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A423F78-21C6-47FF-A10F-3C64CB8894D1}" xr6:coauthVersionLast="47" xr6:coauthVersionMax="47" xr10:uidLastSave="{00000000-0000-0000-0000-000000000000}"/>
  <bookViews>
    <workbookView xWindow="-120" yWindow="-120" windowWidth="29040" windowHeight="15720" tabRatio="584" xr2:uid="{00000000-000D-0000-FFFF-FFFF00000000}"/>
  </bookViews>
  <sheets>
    <sheet name="Sobre" sheetId="1" r:id="rId1"/>
    <sheet name="Configurações" sheetId="2" r:id="rId2"/>
    <sheet name="Funcionários" sheetId="3" r:id="rId3"/>
    <sheet name="Escala Linhas" sheetId="4" r:id="rId4"/>
    <sheet name="Escala Colunas" sheetId="5" r:id="rId5"/>
    <sheet name="Escala Simples" sheetId="6" r:id="rId6"/>
    <sheet name="Escala Visual" sheetId="7" r:id="rId7"/>
    <sheet name="Resumo" sheetId="8" r:id="rId8"/>
    <sheet name="Cálculos" sheetId="9" state="hidden" r:id="rId9"/>
  </sheets>
  <definedNames>
    <definedName name="_xlnm._FilterDatabase" localSheetId="2" hidden="1">Funcionários!$A$4:$H$84</definedName>
    <definedName name="_xlnm._FilterDatabase" localSheetId="7" hidden="1">Resumo!$A$6:$P$87</definedName>
    <definedName name="_xlnm.Print_Area" localSheetId="6">'Escala Visual'!$A$1:$H$423</definedName>
    <definedName name="ListaFuncionarios">OFFSET(Funcionários!$B$5,0,0,MAX(1,COUNTA(Funcionários!$B$5:$B$84)),1)</definedName>
    <definedName name="_xlnm.Print_Titles" localSheetId="3">'Escala Linhas'!$A:$B,'Escala Linhas'!$3:$6</definedName>
    <definedName name="_xlnm.Print_Titles" localSheetId="5">'Escala Simples'!$A:$B,'Escala Simples'!$4:$6</definedName>
    <definedName name="_xlnm.Print_Titles" localSheetId="6">'Escala Visual'!$1:$2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1" i="6" l="1"/>
  <c r="A2" i="5"/>
  <c r="N1" i="4"/>
  <c r="G2" i="4"/>
  <c r="A14" i="4"/>
  <c r="C14" i="4"/>
  <c r="AM14" i="4"/>
  <c r="AN14" i="4"/>
  <c r="AO14" i="4"/>
  <c r="BY14" i="4"/>
  <c r="BZ14" i="4"/>
  <c r="CA14" i="4"/>
  <c r="DK14" i="4"/>
  <c r="DL14" i="4"/>
  <c r="DM14" i="4"/>
  <c r="EW14" i="4"/>
  <c r="EX14" i="4"/>
  <c r="EY14" i="4"/>
  <c r="GI14" i="4"/>
  <c r="GJ14" i="4"/>
  <c r="GK14" i="4"/>
  <c r="GL14" i="4"/>
  <c r="A15" i="4"/>
  <c r="C15" i="4"/>
  <c r="AM15" i="4"/>
  <c r="AN15" i="4"/>
  <c r="AO15" i="4"/>
  <c r="BY15" i="4"/>
  <c r="BZ15" i="4"/>
  <c r="CA15" i="4"/>
  <c r="DK15" i="4"/>
  <c r="DL15" i="4"/>
  <c r="DM15" i="4"/>
  <c r="EW15" i="4"/>
  <c r="EX15" i="4"/>
  <c r="EY15" i="4"/>
  <c r="GI15" i="4"/>
  <c r="GJ15" i="4"/>
  <c r="GK15" i="4"/>
  <c r="GL15" i="4"/>
  <c r="A16" i="4"/>
  <c r="C16" i="4"/>
  <c r="AM16" i="4"/>
  <c r="AN16" i="4"/>
  <c r="AO16" i="4"/>
  <c r="BY16" i="4"/>
  <c r="BZ16" i="4"/>
  <c r="CA16" i="4"/>
  <c r="DK16" i="4"/>
  <c r="DL16" i="4"/>
  <c r="DM16" i="4"/>
  <c r="EW16" i="4"/>
  <c r="EX16" i="4"/>
  <c r="EY16" i="4"/>
  <c r="GI16" i="4"/>
  <c r="GJ16" i="4"/>
  <c r="GK16" i="4"/>
  <c r="GL16" i="4"/>
  <c r="A17" i="4"/>
  <c r="C17" i="4"/>
  <c r="AM17" i="4"/>
  <c r="AN17" i="4"/>
  <c r="AO17" i="4"/>
  <c r="BY17" i="4"/>
  <c r="BZ17" i="4"/>
  <c r="CA17" i="4"/>
  <c r="DK17" i="4"/>
  <c r="DL17" i="4"/>
  <c r="DM17" i="4"/>
  <c r="EW17" i="4"/>
  <c r="EX17" i="4"/>
  <c r="EY17" i="4"/>
  <c r="GI17" i="4"/>
  <c r="GJ17" i="4"/>
  <c r="GK17" i="4"/>
  <c r="GL17" i="4"/>
  <c r="A18" i="4"/>
  <c r="C18" i="4"/>
  <c r="AM18" i="4"/>
  <c r="AN18" i="4"/>
  <c r="AO18" i="4"/>
  <c r="BY18" i="4"/>
  <c r="BZ18" i="4"/>
  <c r="CA18" i="4"/>
  <c r="DK18" i="4"/>
  <c r="DL18" i="4"/>
  <c r="DM18" i="4"/>
  <c r="EW18" i="4"/>
  <c r="EX18" i="4"/>
  <c r="EY18" i="4"/>
  <c r="GI18" i="4"/>
  <c r="GJ18" i="4"/>
  <c r="GK18" i="4"/>
  <c r="GL18" i="4"/>
  <c r="A19" i="4"/>
  <c r="C19" i="4"/>
  <c r="AM19" i="4"/>
  <c r="AN19" i="4"/>
  <c r="AO19" i="4"/>
  <c r="BY19" i="4"/>
  <c r="BZ19" i="4"/>
  <c r="CA19" i="4"/>
  <c r="DK19" i="4"/>
  <c r="DL19" i="4"/>
  <c r="DM19" i="4"/>
  <c r="EW19" i="4"/>
  <c r="EX19" i="4"/>
  <c r="EY19" i="4"/>
  <c r="GI19" i="4"/>
  <c r="GJ19" i="4"/>
  <c r="GK19" i="4"/>
  <c r="GL19" i="4"/>
  <c r="A20" i="4"/>
  <c r="C20" i="4"/>
  <c r="AM20" i="4"/>
  <c r="AN20" i="4"/>
  <c r="AO20" i="4"/>
  <c r="BY20" i="4"/>
  <c r="BZ20" i="4"/>
  <c r="CA20" i="4"/>
  <c r="DK20" i="4"/>
  <c r="DL20" i="4"/>
  <c r="DM20" i="4"/>
  <c r="EW20" i="4"/>
  <c r="EX20" i="4"/>
  <c r="EY20" i="4"/>
  <c r="GI20" i="4"/>
  <c r="GJ20" i="4"/>
  <c r="GK20" i="4"/>
  <c r="GL20" i="4"/>
  <c r="A21" i="4"/>
  <c r="C21" i="4"/>
  <c r="AM21" i="4"/>
  <c r="AN21" i="4"/>
  <c r="AO21" i="4"/>
  <c r="BY21" i="4"/>
  <c r="BZ21" i="4"/>
  <c r="CA21" i="4"/>
  <c r="DK21" i="4"/>
  <c r="DL21" i="4"/>
  <c r="DM21" i="4"/>
  <c r="EW21" i="4"/>
  <c r="EX21" i="4"/>
  <c r="EY21" i="4"/>
  <c r="GI21" i="4"/>
  <c r="GJ21" i="4"/>
  <c r="GK21" i="4"/>
  <c r="GL21" i="4"/>
  <c r="A22" i="4"/>
  <c r="C22" i="4"/>
  <c r="AM22" i="4"/>
  <c r="AN22" i="4"/>
  <c r="AO22" i="4"/>
  <c r="BY22" i="4"/>
  <c r="BZ22" i="4"/>
  <c r="CA22" i="4"/>
  <c r="DK22" i="4"/>
  <c r="DL22" i="4"/>
  <c r="DM22" i="4"/>
  <c r="EW22" i="4"/>
  <c r="EX22" i="4"/>
  <c r="EY22" i="4"/>
  <c r="GI22" i="4"/>
  <c r="GJ22" i="4"/>
  <c r="GK22" i="4"/>
  <c r="GL22" i="4"/>
  <c r="A23" i="4"/>
  <c r="C23" i="4"/>
  <c r="AM23" i="4"/>
  <c r="AN23" i="4"/>
  <c r="AO23" i="4"/>
  <c r="BY23" i="4"/>
  <c r="BZ23" i="4"/>
  <c r="CA23" i="4"/>
  <c r="DK23" i="4"/>
  <c r="DL23" i="4"/>
  <c r="DM23" i="4"/>
  <c r="EW23" i="4"/>
  <c r="EX23" i="4"/>
  <c r="EY23" i="4"/>
  <c r="GI23" i="4"/>
  <c r="GJ23" i="4"/>
  <c r="GK23" i="4"/>
  <c r="GL23" i="4"/>
  <c r="A24" i="4"/>
  <c r="C24" i="4"/>
  <c r="AM24" i="4"/>
  <c r="AN24" i="4"/>
  <c r="AO24" i="4"/>
  <c r="BY24" i="4"/>
  <c r="BZ24" i="4"/>
  <c r="CA24" i="4"/>
  <c r="DK24" i="4"/>
  <c r="DL24" i="4"/>
  <c r="DM24" i="4"/>
  <c r="EW24" i="4"/>
  <c r="EX24" i="4"/>
  <c r="EY24" i="4"/>
  <c r="GI24" i="4"/>
  <c r="GJ24" i="4"/>
  <c r="GK24" i="4"/>
  <c r="GL24" i="4"/>
  <c r="A25" i="4"/>
  <c r="C25" i="4"/>
  <c r="AM25" i="4"/>
  <c r="AN25" i="4"/>
  <c r="AO25" i="4"/>
  <c r="BY25" i="4"/>
  <c r="BZ25" i="4"/>
  <c r="CA25" i="4"/>
  <c r="DK25" i="4"/>
  <c r="DL25" i="4"/>
  <c r="DM25" i="4"/>
  <c r="EW25" i="4"/>
  <c r="EX25" i="4"/>
  <c r="EY25" i="4"/>
  <c r="GI25" i="4"/>
  <c r="GJ25" i="4"/>
  <c r="GK25" i="4"/>
  <c r="GL25" i="4"/>
  <c r="A26" i="4"/>
  <c r="C26" i="4"/>
  <c r="AM26" i="4"/>
  <c r="AN26" i="4"/>
  <c r="AO26" i="4"/>
  <c r="BY26" i="4"/>
  <c r="BZ26" i="4"/>
  <c r="CA26" i="4"/>
  <c r="DK26" i="4"/>
  <c r="DL26" i="4"/>
  <c r="DM26" i="4"/>
  <c r="EW26" i="4"/>
  <c r="EX26" i="4"/>
  <c r="EY26" i="4"/>
  <c r="GI26" i="4"/>
  <c r="GJ26" i="4"/>
  <c r="GK26" i="4"/>
  <c r="GL26" i="4"/>
  <c r="A27" i="4"/>
  <c r="C27" i="4"/>
  <c r="H27" i="4"/>
  <c r="M27" i="4"/>
  <c r="R27" i="4"/>
  <c r="W27" i="4"/>
  <c r="AB27" i="4"/>
  <c r="AL27" i="4"/>
  <c r="AM27" i="4"/>
  <c r="AN27" i="4"/>
  <c r="AO27" i="4"/>
  <c r="AT27" i="4"/>
  <c r="AY27" i="4"/>
  <c r="BD27" i="4"/>
  <c r="BI27" i="4"/>
  <c r="BN27" i="4"/>
  <c r="BX27" i="4"/>
  <c r="BY27" i="4"/>
  <c r="BZ27" i="4"/>
  <c r="CA27" i="4"/>
  <c r="CF27" i="4"/>
  <c r="CK27" i="4"/>
  <c r="CP27" i="4"/>
  <c r="DK27" i="4"/>
  <c r="DL27" i="4"/>
  <c r="DM27" i="4"/>
  <c r="EW27" i="4"/>
  <c r="EX27" i="4"/>
  <c r="EY27" i="4"/>
  <c r="GI27" i="4"/>
  <c r="GJ27" i="4"/>
  <c r="GK27" i="4"/>
  <c r="GL27" i="4"/>
  <c r="A28" i="4"/>
  <c r="C28" i="4"/>
  <c r="H28" i="4"/>
  <c r="M28" i="4"/>
  <c r="R28" i="4"/>
  <c r="W28" i="4"/>
  <c r="AB28" i="4"/>
  <c r="AL28" i="4"/>
  <c r="AM28" i="4"/>
  <c r="AN28" i="4"/>
  <c r="AO28" i="4"/>
  <c r="AT28" i="4"/>
  <c r="AY28" i="4"/>
  <c r="BY28" i="4"/>
  <c r="BZ28" i="4"/>
  <c r="CA28" i="4"/>
  <c r="DK28" i="4"/>
  <c r="DL28" i="4"/>
  <c r="DM28" i="4"/>
  <c r="EW28" i="4"/>
  <c r="EX28" i="4"/>
  <c r="EY28" i="4"/>
  <c r="GI28" i="4"/>
  <c r="GJ28" i="4"/>
  <c r="GK28" i="4"/>
  <c r="GL28" i="4"/>
  <c r="A29" i="4"/>
  <c r="C29" i="4"/>
  <c r="AM29" i="4"/>
  <c r="AN29" i="4"/>
  <c r="AO29" i="4"/>
  <c r="BY29" i="4"/>
  <c r="BZ29" i="4"/>
  <c r="CA29" i="4"/>
  <c r="DK29" i="4"/>
  <c r="DL29" i="4"/>
  <c r="DM29" i="4"/>
  <c r="EW29" i="4"/>
  <c r="EX29" i="4"/>
  <c r="EY29" i="4"/>
  <c r="GI29" i="4"/>
  <c r="GJ29" i="4"/>
  <c r="GK29" i="4"/>
  <c r="GL29" i="4"/>
  <c r="A30" i="4"/>
  <c r="C30" i="4"/>
  <c r="AM30" i="4"/>
  <c r="AN30" i="4"/>
  <c r="AO30" i="4"/>
  <c r="BY30" i="4"/>
  <c r="BZ30" i="4"/>
  <c r="CA30" i="4"/>
  <c r="DK30" i="4"/>
  <c r="DL30" i="4"/>
  <c r="DM30" i="4"/>
  <c r="EW30" i="4"/>
  <c r="EX30" i="4"/>
  <c r="EY30" i="4"/>
  <c r="GI30" i="4"/>
  <c r="GJ30" i="4"/>
  <c r="GK30" i="4"/>
  <c r="GL30" i="4"/>
  <c r="A31" i="4"/>
  <c r="C31" i="4"/>
  <c r="AM31" i="4"/>
  <c r="AN31" i="4"/>
  <c r="AO31" i="4"/>
  <c r="BY31" i="4"/>
  <c r="BZ31" i="4"/>
  <c r="CA31" i="4"/>
  <c r="DK31" i="4"/>
  <c r="DL31" i="4"/>
  <c r="DM31" i="4"/>
  <c r="EW31" i="4"/>
  <c r="EX31" i="4"/>
  <c r="EY31" i="4"/>
  <c r="GI31" i="4"/>
  <c r="GJ31" i="4"/>
  <c r="GK31" i="4"/>
  <c r="GL31" i="4"/>
  <c r="A32" i="4"/>
  <c r="C32" i="4"/>
  <c r="AM32" i="4"/>
  <c r="AN32" i="4"/>
  <c r="AO32" i="4"/>
  <c r="BY32" i="4"/>
  <c r="BZ32" i="4"/>
  <c r="CA32" i="4"/>
  <c r="DK32" i="4"/>
  <c r="DL32" i="4"/>
  <c r="DM32" i="4"/>
  <c r="EW32" i="4"/>
  <c r="EX32" i="4"/>
  <c r="EY32" i="4"/>
  <c r="GI32" i="4"/>
  <c r="GJ32" i="4"/>
  <c r="GK32" i="4"/>
  <c r="GL32" i="4"/>
  <c r="A33" i="4"/>
  <c r="C33" i="4"/>
  <c r="AM33" i="4"/>
  <c r="AN33" i="4"/>
  <c r="AO33" i="4"/>
  <c r="BY33" i="4"/>
  <c r="BZ33" i="4"/>
  <c r="CA33" i="4"/>
  <c r="DK33" i="4"/>
  <c r="DL33" i="4"/>
  <c r="DM33" i="4"/>
  <c r="EW33" i="4"/>
  <c r="EX33" i="4"/>
  <c r="EY33" i="4"/>
  <c r="GI33" i="4"/>
  <c r="GJ33" i="4"/>
  <c r="GK33" i="4"/>
  <c r="GL33" i="4"/>
  <c r="A34" i="4"/>
  <c r="C34" i="4"/>
  <c r="AM34" i="4"/>
  <c r="AN34" i="4"/>
  <c r="AO34" i="4"/>
  <c r="BY34" i="4"/>
  <c r="BZ34" i="4"/>
  <c r="CA34" i="4"/>
  <c r="DK34" i="4"/>
  <c r="DL34" i="4"/>
  <c r="DM34" i="4"/>
  <c r="EW34" i="4"/>
  <c r="EX34" i="4"/>
  <c r="EY34" i="4"/>
  <c r="GI34" i="4"/>
  <c r="GJ34" i="4"/>
  <c r="GK34" i="4"/>
  <c r="GL34" i="4"/>
  <c r="A35" i="4"/>
  <c r="C35" i="4"/>
  <c r="H35" i="4"/>
  <c r="M35" i="4"/>
  <c r="R35" i="4"/>
  <c r="W35" i="4"/>
  <c r="AG35" i="4"/>
  <c r="AL35" i="4"/>
  <c r="AM35" i="4"/>
  <c r="AN35" i="4"/>
  <c r="AO35" i="4"/>
  <c r="AT35" i="4"/>
  <c r="AY35" i="4"/>
  <c r="BD35" i="4"/>
  <c r="BI35" i="4"/>
  <c r="BS35" i="4"/>
  <c r="BX35" i="4"/>
  <c r="BY35" i="4"/>
  <c r="BZ35" i="4"/>
  <c r="CA35" i="4"/>
  <c r="CF35" i="4"/>
  <c r="CK35" i="4"/>
  <c r="CP35" i="4"/>
  <c r="CU35" i="4"/>
  <c r="DE35" i="4"/>
  <c r="DJ35" i="4"/>
  <c r="DK35" i="4"/>
  <c r="DL35" i="4"/>
  <c r="DM35" i="4"/>
  <c r="DR35" i="4"/>
  <c r="DW35" i="4"/>
  <c r="EB35" i="4"/>
  <c r="EG35" i="4"/>
  <c r="EQ35" i="4"/>
  <c r="EV35" i="4"/>
  <c r="EW35" i="4"/>
  <c r="EX35" i="4"/>
  <c r="EY35" i="4"/>
  <c r="FD35" i="4"/>
  <c r="FI35" i="4"/>
  <c r="FN35" i="4"/>
  <c r="FS35" i="4"/>
  <c r="GC35" i="4"/>
  <c r="GH35" i="4"/>
  <c r="GI35" i="4"/>
  <c r="GJ35" i="4"/>
  <c r="GK35" i="4"/>
  <c r="GL35" i="4"/>
  <c r="A36" i="4"/>
  <c r="C36" i="4"/>
  <c r="H36" i="4"/>
  <c r="M36" i="4"/>
  <c r="R36" i="4"/>
  <c r="AG36" i="4"/>
  <c r="AL36" i="4"/>
  <c r="AM36" i="4"/>
  <c r="AN36" i="4"/>
  <c r="AO36" i="4"/>
  <c r="AT36" i="4"/>
  <c r="BY36" i="4"/>
  <c r="BZ36" i="4"/>
  <c r="CA36" i="4"/>
  <c r="DK36" i="4"/>
  <c r="DL36" i="4"/>
  <c r="DM36" i="4"/>
  <c r="EW36" i="4"/>
  <c r="EX36" i="4"/>
  <c r="EY36" i="4"/>
  <c r="GI36" i="4"/>
  <c r="GJ36" i="4"/>
  <c r="GK36" i="4"/>
  <c r="GL36" i="4"/>
  <c r="A37" i="4"/>
  <c r="C37" i="4"/>
  <c r="H37" i="4"/>
  <c r="M37" i="4"/>
  <c r="R37" i="4"/>
  <c r="AB37" i="4"/>
  <c r="AG37" i="4"/>
  <c r="AM37" i="4"/>
  <c r="AN37" i="4"/>
  <c r="AO37" i="4"/>
  <c r="BY37" i="4"/>
  <c r="BZ37" i="4"/>
  <c r="CA37" i="4"/>
  <c r="DK37" i="4"/>
  <c r="DL37" i="4"/>
  <c r="DM37" i="4"/>
  <c r="EW37" i="4"/>
  <c r="EX37" i="4"/>
  <c r="EY37" i="4"/>
  <c r="GI37" i="4"/>
  <c r="GJ37" i="4"/>
  <c r="GK37" i="4"/>
  <c r="GL37" i="4"/>
  <c r="A38" i="4"/>
  <c r="C38" i="4"/>
  <c r="H38" i="4"/>
  <c r="M38" i="4"/>
  <c r="R38" i="4"/>
  <c r="AB38" i="4"/>
  <c r="AG38" i="4"/>
  <c r="AL38" i="4"/>
  <c r="AM38" i="4"/>
  <c r="AN38" i="4"/>
  <c r="AO38" i="4"/>
  <c r="AT38" i="4"/>
  <c r="AY38" i="4"/>
  <c r="BD38" i="4"/>
  <c r="BN38" i="4"/>
  <c r="BS38" i="4"/>
  <c r="BX38" i="4"/>
  <c r="BY38" i="4"/>
  <c r="BZ38" i="4"/>
  <c r="CA38" i="4"/>
  <c r="CF38" i="4"/>
  <c r="CK38" i="4"/>
  <c r="CP38" i="4"/>
  <c r="CZ38" i="4"/>
  <c r="DE38" i="4"/>
  <c r="DK38" i="4"/>
  <c r="DL38" i="4"/>
  <c r="DM38" i="4"/>
  <c r="EW38" i="4"/>
  <c r="EX38" i="4"/>
  <c r="EY38" i="4"/>
  <c r="GI38" i="4"/>
  <c r="GJ38" i="4"/>
  <c r="GK38" i="4"/>
  <c r="GL38" i="4"/>
  <c r="A39" i="4"/>
  <c r="C39" i="4"/>
  <c r="AM39" i="4"/>
  <c r="AN39" i="4"/>
  <c r="AO39" i="4"/>
  <c r="BY39" i="4"/>
  <c r="BZ39" i="4"/>
  <c r="CA39" i="4"/>
  <c r="DK39" i="4"/>
  <c r="DL39" i="4"/>
  <c r="DM39" i="4"/>
  <c r="EW39" i="4"/>
  <c r="EX39" i="4"/>
  <c r="EY39" i="4"/>
  <c r="GI39" i="4"/>
  <c r="GJ39" i="4"/>
  <c r="GK39" i="4"/>
  <c r="GL39" i="4"/>
  <c r="A40" i="4"/>
  <c r="C40" i="4"/>
  <c r="AM40" i="4"/>
  <c r="AN40" i="4"/>
  <c r="AO40" i="4"/>
  <c r="BY40" i="4"/>
  <c r="BZ40" i="4"/>
  <c r="CA40" i="4"/>
  <c r="DK40" i="4"/>
  <c r="DL40" i="4"/>
  <c r="DM40" i="4"/>
  <c r="EW40" i="4"/>
  <c r="EX40" i="4"/>
  <c r="EY40" i="4"/>
  <c r="GI40" i="4"/>
  <c r="GJ40" i="4"/>
  <c r="GK40" i="4"/>
  <c r="GL40" i="4"/>
  <c r="A41" i="4"/>
  <c r="C41" i="4"/>
  <c r="AM41" i="4"/>
  <c r="AN41" i="4"/>
  <c r="AO41" i="4"/>
  <c r="BY41" i="4"/>
  <c r="BZ41" i="4"/>
  <c r="CA41" i="4"/>
  <c r="DK41" i="4"/>
  <c r="DL41" i="4"/>
  <c r="DM41" i="4"/>
  <c r="EW41" i="4"/>
  <c r="EX41" i="4"/>
  <c r="EY41" i="4"/>
  <c r="GI41" i="4"/>
  <c r="GJ41" i="4"/>
  <c r="GK41" i="4"/>
  <c r="GL41" i="4"/>
  <c r="A42" i="4"/>
  <c r="C42" i="4"/>
  <c r="AM42" i="4"/>
  <c r="AN42" i="4"/>
  <c r="AO42" i="4"/>
  <c r="BY42" i="4"/>
  <c r="BZ42" i="4"/>
  <c r="CA42" i="4"/>
  <c r="DK42" i="4"/>
  <c r="DL42" i="4"/>
  <c r="DM42" i="4"/>
  <c r="EW42" i="4"/>
  <c r="EX42" i="4"/>
  <c r="EY42" i="4"/>
  <c r="GI42" i="4"/>
  <c r="GJ42" i="4"/>
  <c r="GK42" i="4"/>
  <c r="GL42" i="4"/>
  <c r="A43" i="4"/>
  <c r="C43" i="4"/>
  <c r="AM43" i="4"/>
  <c r="AN43" i="4"/>
  <c r="AO43" i="4"/>
  <c r="BY43" i="4"/>
  <c r="BZ43" i="4"/>
  <c r="CA43" i="4"/>
  <c r="DK43" i="4"/>
  <c r="DL43" i="4"/>
  <c r="DM43" i="4"/>
  <c r="EW43" i="4"/>
  <c r="EX43" i="4"/>
  <c r="EY43" i="4"/>
  <c r="GI43" i="4"/>
  <c r="GJ43" i="4"/>
  <c r="GK43" i="4"/>
  <c r="GL43" i="4"/>
  <c r="A44" i="4"/>
  <c r="C44" i="4"/>
  <c r="H44" i="4"/>
  <c r="M44" i="4"/>
  <c r="W44" i="4"/>
  <c r="AB44" i="4"/>
  <c r="AG44" i="4"/>
  <c r="AL44" i="4"/>
  <c r="AM44" i="4"/>
  <c r="AN44" i="4"/>
  <c r="AO44" i="4"/>
  <c r="AT44" i="4"/>
  <c r="AY44" i="4"/>
  <c r="BI44" i="4"/>
  <c r="BN44" i="4"/>
  <c r="BS44" i="4"/>
  <c r="BX44" i="4"/>
  <c r="BY44" i="4"/>
  <c r="BZ44" i="4"/>
  <c r="CA44" i="4"/>
  <c r="CF44" i="4"/>
  <c r="CK44" i="4"/>
  <c r="DK44" i="4"/>
  <c r="DL44" i="4"/>
  <c r="DM44" i="4"/>
  <c r="EW44" i="4"/>
  <c r="EX44" i="4"/>
  <c r="EY44" i="4"/>
  <c r="GI44" i="4"/>
  <c r="GJ44" i="4"/>
  <c r="GK44" i="4"/>
  <c r="GL44" i="4"/>
  <c r="A45" i="4"/>
  <c r="C45" i="4"/>
  <c r="H45" i="4"/>
  <c r="M45" i="4"/>
  <c r="W45" i="4"/>
  <c r="AB45" i="4"/>
  <c r="AG45" i="4"/>
  <c r="AL45" i="4"/>
  <c r="AM45" i="4"/>
  <c r="AN45" i="4"/>
  <c r="AO45" i="4"/>
  <c r="AT45" i="4"/>
  <c r="AY45" i="4"/>
  <c r="BI45" i="4"/>
  <c r="BN45" i="4"/>
  <c r="BS45" i="4"/>
  <c r="BX45" i="4"/>
  <c r="BY45" i="4"/>
  <c r="BZ45" i="4"/>
  <c r="CA45" i="4"/>
  <c r="CF45" i="4"/>
  <c r="DK45" i="4"/>
  <c r="DL45" i="4"/>
  <c r="DM45" i="4"/>
  <c r="EW45" i="4"/>
  <c r="EX45" i="4"/>
  <c r="EY45" i="4"/>
  <c r="GI45" i="4"/>
  <c r="GJ45" i="4"/>
  <c r="GK45" i="4"/>
  <c r="GL45" i="4"/>
  <c r="A46" i="4"/>
  <c r="C46" i="4"/>
  <c r="H46" i="4"/>
  <c r="W46" i="4"/>
  <c r="AB46" i="4"/>
  <c r="AG46" i="4"/>
  <c r="AL46" i="4"/>
  <c r="AM46" i="4"/>
  <c r="AN46" i="4"/>
  <c r="AO46" i="4"/>
  <c r="AT46" i="4"/>
  <c r="BI46" i="4"/>
  <c r="BN46" i="4"/>
  <c r="BS46" i="4"/>
  <c r="BX46" i="4"/>
  <c r="BY46" i="4"/>
  <c r="BZ46" i="4"/>
  <c r="CA46" i="4"/>
  <c r="CF46" i="4"/>
  <c r="CU46" i="4"/>
  <c r="CZ46" i="4"/>
  <c r="DE46" i="4"/>
  <c r="DJ46" i="4"/>
  <c r="DK46" i="4"/>
  <c r="DL46" i="4"/>
  <c r="DM46" i="4"/>
  <c r="DR46" i="4"/>
  <c r="EG46" i="4"/>
  <c r="EL46" i="4"/>
  <c r="EQ46" i="4"/>
  <c r="EV46" i="4"/>
  <c r="EW46" i="4"/>
  <c r="EX46" i="4"/>
  <c r="EY46" i="4"/>
  <c r="FD46" i="4"/>
  <c r="FS46" i="4"/>
  <c r="FX46" i="4"/>
  <c r="GC46" i="4"/>
  <c r="GH46" i="4"/>
  <c r="GI46" i="4"/>
  <c r="GJ46" i="4"/>
  <c r="GK46" i="4"/>
  <c r="GL46" i="4"/>
  <c r="A47" i="4"/>
  <c r="C47" i="4"/>
  <c r="AM47" i="4"/>
  <c r="AN47" i="4"/>
  <c r="AO47" i="4"/>
  <c r="BY47" i="4"/>
  <c r="BZ47" i="4"/>
  <c r="CA47" i="4"/>
  <c r="DK47" i="4"/>
  <c r="DL47" i="4"/>
  <c r="DM47" i="4"/>
  <c r="EW47" i="4"/>
  <c r="EX47" i="4"/>
  <c r="EY47" i="4"/>
  <c r="GI47" i="4"/>
  <c r="GJ47" i="4"/>
  <c r="GK47" i="4"/>
  <c r="GL47" i="4"/>
  <c r="A48" i="4"/>
  <c r="C48" i="4"/>
  <c r="AM48" i="4"/>
  <c r="AN48" i="4"/>
  <c r="AO48" i="4"/>
  <c r="BY48" i="4"/>
  <c r="BZ48" i="4"/>
  <c r="CA48" i="4"/>
  <c r="DK48" i="4"/>
  <c r="DL48" i="4"/>
  <c r="DM48" i="4"/>
  <c r="EW48" i="4"/>
  <c r="EX48" i="4"/>
  <c r="EY48" i="4"/>
  <c r="GI48" i="4"/>
  <c r="GJ48" i="4"/>
  <c r="GK48" i="4"/>
  <c r="GL48" i="4"/>
  <c r="A49" i="4"/>
  <c r="C49" i="4"/>
  <c r="AM49" i="4"/>
  <c r="AN49" i="4"/>
  <c r="AO49" i="4"/>
  <c r="BY49" i="4"/>
  <c r="BZ49" i="4"/>
  <c r="CA49" i="4"/>
  <c r="DK49" i="4"/>
  <c r="DL49" i="4"/>
  <c r="DM49" i="4"/>
  <c r="EW49" i="4"/>
  <c r="EX49" i="4"/>
  <c r="EY49" i="4"/>
  <c r="GI49" i="4"/>
  <c r="GJ49" i="4"/>
  <c r="GK49" i="4"/>
  <c r="GL49" i="4"/>
  <c r="A50" i="4"/>
  <c r="C50" i="4"/>
  <c r="AM50" i="4"/>
  <c r="AN50" i="4"/>
  <c r="AO50" i="4"/>
  <c r="BY50" i="4"/>
  <c r="BZ50" i="4"/>
  <c r="CA50" i="4"/>
  <c r="DK50" i="4"/>
  <c r="DL50" i="4"/>
  <c r="DM50" i="4"/>
  <c r="EW50" i="4"/>
  <c r="EX50" i="4"/>
  <c r="EY50" i="4"/>
  <c r="GI50" i="4"/>
  <c r="GJ50" i="4"/>
  <c r="GK50" i="4"/>
  <c r="GL50" i="4"/>
  <c r="A51" i="4"/>
  <c r="C51" i="4"/>
  <c r="AM51" i="4"/>
  <c r="AN51" i="4"/>
  <c r="AO51" i="4"/>
  <c r="BY51" i="4"/>
  <c r="BZ51" i="4"/>
  <c r="CA51" i="4"/>
  <c r="DK51" i="4"/>
  <c r="DL51" i="4"/>
  <c r="DM51" i="4"/>
  <c r="EW51" i="4"/>
  <c r="EX51" i="4"/>
  <c r="EY51" i="4"/>
  <c r="GI51" i="4"/>
  <c r="GJ51" i="4"/>
  <c r="GK51" i="4"/>
  <c r="GL51" i="4"/>
  <c r="A52" i="4"/>
  <c r="C52" i="4"/>
  <c r="M52" i="4"/>
  <c r="R52" i="4"/>
  <c r="W52" i="4"/>
  <c r="AB52" i="4"/>
  <c r="AG52" i="4"/>
  <c r="AL52" i="4"/>
  <c r="AM52" i="4"/>
  <c r="AN52" i="4"/>
  <c r="AO52" i="4"/>
  <c r="AY52" i="4"/>
  <c r="BD52" i="4"/>
  <c r="BI52" i="4"/>
  <c r="BN52" i="4"/>
  <c r="BY52" i="4"/>
  <c r="BZ52" i="4"/>
  <c r="CA52" i="4"/>
  <c r="DK52" i="4"/>
  <c r="DL52" i="4"/>
  <c r="DM52" i="4"/>
  <c r="EW52" i="4"/>
  <c r="EX52" i="4"/>
  <c r="EY52" i="4"/>
  <c r="GI52" i="4"/>
  <c r="GJ52" i="4"/>
  <c r="GK52" i="4"/>
  <c r="GL52" i="4"/>
  <c r="A53" i="4"/>
  <c r="C53" i="4"/>
  <c r="M53" i="4"/>
  <c r="R53" i="4"/>
  <c r="W53" i="4"/>
  <c r="AB53" i="4"/>
  <c r="AG53" i="4"/>
  <c r="AL53" i="4"/>
  <c r="AM53" i="4"/>
  <c r="AN53" i="4"/>
  <c r="AO53" i="4"/>
  <c r="AY53" i="4"/>
  <c r="BD53" i="4"/>
  <c r="BI53" i="4"/>
  <c r="BN53" i="4"/>
  <c r="BS53" i="4"/>
  <c r="BX53" i="4"/>
  <c r="BY53" i="4"/>
  <c r="BZ53" i="4"/>
  <c r="CA53" i="4"/>
  <c r="DK53" i="4"/>
  <c r="DL53" i="4"/>
  <c r="DM53" i="4"/>
  <c r="EW53" i="4"/>
  <c r="EX53" i="4"/>
  <c r="EY53" i="4"/>
  <c r="GI53" i="4"/>
  <c r="GJ53" i="4"/>
  <c r="GK53" i="4"/>
  <c r="GL53" i="4"/>
  <c r="A54" i="4"/>
  <c r="C54" i="4"/>
  <c r="M54" i="4"/>
  <c r="R54" i="4"/>
  <c r="W54" i="4"/>
  <c r="AB54" i="4"/>
  <c r="AG54" i="4"/>
  <c r="AL54" i="4"/>
  <c r="AM54" i="4"/>
  <c r="AN54" i="4"/>
  <c r="AO54" i="4"/>
  <c r="AY54" i="4"/>
  <c r="BD54" i="4"/>
  <c r="BI54" i="4"/>
  <c r="BN54" i="4"/>
  <c r="BS54" i="4"/>
  <c r="BX54" i="4"/>
  <c r="BY54" i="4"/>
  <c r="BZ54" i="4"/>
  <c r="CA54" i="4"/>
  <c r="CK54" i="4"/>
  <c r="CP54" i="4"/>
  <c r="CU54" i="4"/>
  <c r="CZ54" i="4"/>
  <c r="DE54" i="4"/>
  <c r="DJ54" i="4"/>
  <c r="DK54" i="4"/>
  <c r="DL54" i="4"/>
  <c r="DM54" i="4"/>
  <c r="DW54" i="4"/>
  <c r="EB54" i="4"/>
  <c r="EG54" i="4"/>
  <c r="EL54" i="4"/>
  <c r="EQ54" i="4"/>
  <c r="EV54" i="4"/>
  <c r="EW54" i="4"/>
  <c r="EX54" i="4"/>
  <c r="EY54" i="4"/>
  <c r="FI54" i="4"/>
  <c r="FN54" i="4"/>
  <c r="FS54" i="4"/>
  <c r="FX54" i="4"/>
  <c r="GC54" i="4"/>
  <c r="GH54" i="4"/>
  <c r="GI54" i="4"/>
  <c r="GJ54" i="4"/>
  <c r="GK54" i="4"/>
  <c r="GL54" i="4"/>
  <c r="A55" i="4"/>
  <c r="C55" i="4"/>
  <c r="M55" i="4"/>
  <c r="R55" i="4"/>
  <c r="W55" i="4"/>
  <c r="AB55" i="4"/>
  <c r="AG55" i="4"/>
  <c r="AL55" i="4"/>
  <c r="AM55" i="4"/>
  <c r="AN55" i="4"/>
  <c r="AO55" i="4"/>
  <c r="AY55" i="4"/>
  <c r="BD55" i="4"/>
  <c r="BI55" i="4"/>
  <c r="BN55" i="4"/>
  <c r="BS55" i="4"/>
  <c r="BX55" i="4"/>
  <c r="BY55" i="4"/>
  <c r="BZ55" i="4"/>
  <c r="CA55" i="4"/>
  <c r="CK55" i="4"/>
  <c r="CP55" i="4"/>
  <c r="CU55" i="4"/>
  <c r="CZ55" i="4"/>
  <c r="DE55" i="4"/>
  <c r="DJ55" i="4"/>
  <c r="DK55" i="4"/>
  <c r="DL55" i="4"/>
  <c r="DM55" i="4"/>
  <c r="DW55" i="4"/>
  <c r="EB55" i="4"/>
  <c r="EG55" i="4"/>
  <c r="EL55" i="4"/>
  <c r="EQ55" i="4"/>
  <c r="EV55" i="4"/>
  <c r="EW55" i="4"/>
  <c r="EX55" i="4"/>
  <c r="EY55" i="4"/>
  <c r="FI55" i="4"/>
  <c r="FN55" i="4"/>
  <c r="FS55" i="4"/>
  <c r="FX55" i="4"/>
  <c r="GC55" i="4"/>
  <c r="GH55" i="4"/>
  <c r="GI55" i="4"/>
  <c r="GJ55" i="4"/>
  <c r="GK55" i="4"/>
  <c r="GL55" i="4"/>
  <c r="A56" i="4"/>
  <c r="C56" i="4"/>
  <c r="AM56" i="4"/>
  <c r="AN56" i="4"/>
  <c r="AO56" i="4"/>
  <c r="BY56" i="4"/>
  <c r="BZ56" i="4"/>
  <c r="CA56" i="4"/>
  <c r="DK56" i="4"/>
  <c r="DL56" i="4"/>
  <c r="DM56" i="4"/>
  <c r="EW56" i="4"/>
  <c r="EX56" i="4"/>
  <c r="EY56" i="4"/>
  <c r="GI56" i="4"/>
  <c r="GJ56" i="4"/>
  <c r="GK56" i="4"/>
  <c r="GL56" i="4"/>
  <c r="A57" i="4"/>
  <c r="C57" i="4"/>
  <c r="AM57" i="4"/>
  <c r="AN57" i="4"/>
  <c r="AO57" i="4"/>
  <c r="BY57" i="4"/>
  <c r="BZ57" i="4"/>
  <c r="CA57" i="4"/>
  <c r="DK57" i="4"/>
  <c r="DL57" i="4"/>
  <c r="DM57" i="4"/>
  <c r="EW57" i="4"/>
  <c r="EX57" i="4"/>
  <c r="EY57" i="4"/>
  <c r="GI57" i="4"/>
  <c r="GJ57" i="4"/>
  <c r="GK57" i="4"/>
  <c r="GL57" i="4"/>
  <c r="A58" i="4"/>
  <c r="C58" i="4"/>
  <c r="AM58" i="4"/>
  <c r="AN58" i="4"/>
  <c r="AO58" i="4"/>
  <c r="BY58" i="4"/>
  <c r="BZ58" i="4"/>
  <c r="CA58" i="4"/>
  <c r="DK58" i="4"/>
  <c r="DL58" i="4"/>
  <c r="DM58" i="4"/>
  <c r="EW58" i="4"/>
  <c r="EX58" i="4"/>
  <c r="EY58" i="4"/>
  <c r="GI58" i="4"/>
  <c r="GJ58" i="4"/>
  <c r="GK58" i="4"/>
  <c r="GL58" i="4"/>
  <c r="A59" i="4"/>
  <c r="C59" i="4"/>
  <c r="AM59" i="4"/>
  <c r="AN59" i="4"/>
  <c r="AO59" i="4"/>
  <c r="BY59" i="4"/>
  <c r="BZ59" i="4"/>
  <c r="CA59" i="4"/>
  <c r="DK59" i="4"/>
  <c r="DL59" i="4"/>
  <c r="DM59" i="4"/>
  <c r="EW59" i="4"/>
  <c r="EX59" i="4"/>
  <c r="EY59" i="4"/>
  <c r="GI59" i="4"/>
  <c r="GJ59" i="4"/>
  <c r="GK59" i="4"/>
  <c r="GL59" i="4"/>
  <c r="A60" i="4"/>
  <c r="C60" i="4"/>
  <c r="M60" i="4"/>
  <c r="R60" i="4"/>
  <c r="W60" i="4"/>
  <c r="AB60" i="4"/>
  <c r="AG60" i="4"/>
  <c r="AL60" i="4"/>
  <c r="AM60" i="4"/>
  <c r="AN60" i="4"/>
  <c r="AO60" i="4"/>
  <c r="AT60" i="4"/>
  <c r="AY60" i="4"/>
  <c r="BD60" i="4"/>
  <c r="BI60" i="4"/>
  <c r="BN60" i="4"/>
  <c r="BS60" i="4"/>
  <c r="BX60" i="4"/>
  <c r="BY60" i="4"/>
  <c r="BZ60" i="4"/>
  <c r="CA60" i="4"/>
  <c r="DK60" i="4"/>
  <c r="DL60" i="4"/>
  <c r="DM60" i="4"/>
  <c r="EW60" i="4"/>
  <c r="EX60" i="4"/>
  <c r="EY60" i="4"/>
  <c r="GI60" i="4"/>
  <c r="GJ60" i="4"/>
  <c r="GK60" i="4"/>
  <c r="GL60" i="4"/>
  <c r="A61" i="4"/>
  <c r="C61" i="4"/>
  <c r="AM61" i="4"/>
  <c r="AN61" i="4"/>
  <c r="AO61" i="4"/>
  <c r="BY61" i="4"/>
  <c r="BZ61" i="4"/>
  <c r="CA61" i="4"/>
  <c r="DK61" i="4"/>
  <c r="DL61" i="4"/>
  <c r="DM61" i="4"/>
  <c r="EW61" i="4"/>
  <c r="EX61" i="4"/>
  <c r="EY61" i="4"/>
  <c r="GI61" i="4"/>
  <c r="GJ61" i="4"/>
  <c r="GK61" i="4"/>
  <c r="GL61" i="4"/>
  <c r="A62" i="4"/>
  <c r="C62" i="4"/>
  <c r="AM62" i="4"/>
  <c r="AN62" i="4"/>
  <c r="AO62" i="4"/>
  <c r="BY62" i="4"/>
  <c r="BZ62" i="4"/>
  <c r="CA62" i="4"/>
  <c r="DK62" i="4"/>
  <c r="DL62" i="4"/>
  <c r="DM62" i="4"/>
  <c r="EW62" i="4"/>
  <c r="EX62" i="4"/>
  <c r="EY62" i="4"/>
  <c r="GI62" i="4"/>
  <c r="GJ62" i="4"/>
  <c r="GK62" i="4"/>
  <c r="GL62" i="4"/>
  <c r="A63" i="4"/>
  <c r="C63" i="4"/>
  <c r="AM63" i="4"/>
  <c r="AN63" i="4"/>
  <c r="AO63" i="4"/>
  <c r="BY63" i="4"/>
  <c r="BZ63" i="4"/>
  <c r="CA63" i="4"/>
  <c r="DK63" i="4"/>
  <c r="DL63" i="4"/>
  <c r="DM63" i="4"/>
  <c r="EW63" i="4"/>
  <c r="EX63" i="4"/>
  <c r="EY63" i="4"/>
  <c r="GI63" i="4"/>
  <c r="GJ63" i="4"/>
  <c r="GK63" i="4"/>
  <c r="GL63" i="4"/>
  <c r="A64" i="4"/>
  <c r="C64" i="4"/>
  <c r="AM64" i="4"/>
  <c r="AN64" i="4"/>
  <c r="AO64" i="4"/>
  <c r="BY64" i="4"/>
  <c r="BZ64" i="4"/>
  <c r="CA64" i="4"/>
  <c r="DK64" i="4"/>
  <c r="DL64" i="4"/>
  <c r="DM64" i="4"/>
  <c r="EW64" i="4"/>
  <c r="EX64" i="4"/>
  <c r="EY64" i="4"/>
  <c r="GI64" i="4"/>
  <c r="GJ64" i="4"/>
  <c r="GK64" i="4"/>
  <c r="GL64" i="4"/>
  <c r="A65" i="4"/>
  <c r="C65" i="4"/>
  <c r="AM65" i="4"/>
  <c r="AN65" i="4"/>
  <c r="AO65" i="4"/>
  <c r="BY65" i="4"/>
  <c r="BZ65" i="4"/>
  <c r="CA65" i="4"/>
  <c r="DK65" i="4"/>
  <c r="DL65" i="4"/>
  <c r="DM65" i="4"/>
  <c r="EW65" i="4"/>
  <c r="EX65" i="4"/>
  <c r="EY65" i="4"/>
  <c r="GI65" i="4"/>
  <c r="GJ65" i="4"/>
  <c r="GK65" i="4"/>
  <c r="GL65" i="4"/>
  <c r="A66" i="4"/>
  <c r="C66" i="4"/>
  <c r="AM66" i="4"/>
  <c r="AN66" i="4"/>
  <c r="AO66" i="4"/>
  <c r="BY66" i="4"/>
  <c r="BZ66" i="4"/>
  <c r="CA66" i="4"/>
  <c r="DK66" i="4"/>
  <c r="DL66" i="4"/>
  <c r="DM66" i="4"/>
  <c r="EW66" i="4"/>
  <c r="EX66" i="4"/>
  <c r="EY66" i="4"/>
  <c r="GI66" i="4"/>
  <c r="GJ66" i="4"/>
  <c r="GK66" i="4"/>
  <c r="GL66" i="4"/>
  <c r="A67" i="4"/>
  <c r="C67" i="4"/>
  <c r="AM67" i="4"/>
  <c r="AN67" i="4"/>
  <c r="AO67" i="4"/>
  <c r="BY67" i="4"/>
  <c r="BZ67" i="4"/>
  <c r="CA67" i="4"/>
  <c r="DK67" i="4"/>
  <c r="DL67" i="4"/>
  <c r="DM67" i="4"/>
  <c r="EW67" i="4"/>
  <c r="EX67" i="4"/>
  <c r="EY67" i="4"/>
  <c r="GI67" i="4"/>
  <c r="GJ67" i="4"/>
  <c r="GK67" i="4"/>
  <c r="GL67" i="4"/>
  <c r="A68" i="4"/>
  <c r="C68" i="4"/>
  <c r="AM68" i="4"/>
  <c r="AN68" i="4"/>
  <c r="AO68" i="4"/>
  <c r="BY68" i="4"/>
  <c r="BZ68" i="4"/>
  <c r="CA68" i="4"/>
  <c r="DK68" i="4"/>
  <c r="DL68" i="4"/>
  <c r="DM68" i="4"/>
  <c r="EW68" i="4"/>
  <c r="EX68" i="4"/>
  <c r="EY68" i="4"/>
  <c r="GI68" i="4"/>
  <c r="GJ68" i="4"/>
  <c r="GK68" i="4"/>
  <c r="GL68" i="4"/>
  <c r="A69" i="4"/>
  <c r="C69" i="4"/>
  <c r="AM69" i="4"/>
  <c r="AN69" i="4"/>
  <c r="AO69" i="4"/>
  <c r="BY69" i="4"/>
  <c r="BZ69" i="4"/>
  <c r="CA69" i="4"/>
  <c r="DK69" i="4"/>
  <c r="DL69" i="4"/>
  <c r="DM69" i="4"/>
  <c r="EW69" i="4"/>
  <c r="EX69" i="4"/>
  <c r="EY69" i="4"/>
  <c r="GI69" i="4"/>
  <c r="GJ69" i="4"/>
  <c r="GK69" i="4"/>
  <c r="GL69" i="4"/>
  <c r="A70" i="4"/>
  <c r="C70" i="4"/>
  <c r="AM70" i="4"/>
  <c r="AN70" i="4"/>
  <c r="AO70" i="4"/>
  <c r="BY70" i="4"/>
  <c r="BZ70" i="4"/>
  <c r="CA70" i="4"/>
  <c r="DK70" i="4"/>
  <c r="DL70" i="4"/>
  <c r="DM70" i="4"/>
  <c r="EW70" i="4"/>
  <c r="EX70" i="4"/>
  <c r="EY70" i="4"/>
  <c r="GI70" i="4"/>
  <c r="GJ70" i="4"/>
  <c r="GK70" i="4"/>
  <c r="GL70" i="4"/>
  <c r="A71" i="4"/>
  <c r="C71" i="4"/>
  <c r="AM71" i="4"/>
  <c r="AN71" i="4"/>
  <c r="AO71" i="4"/>
  <c r="BY71" i="4"/>
  <c r="BZ71" i="4"/>
  <c r="CA71" i="4"/>
  <c r="DK71" i="4"/>
  <c r="DL71" i="4"/>
  <c r="DM71" i="4"/>
  <c r="EW71" i="4"/>
  <c r="EX71" i="4"/>
  <c r="EY71" i="4"/>
  <c r="GI71" i="4"/>
  <c r="GJ71" i="4"/>
  <c r="GK71" i="4"/>
  <c r="GL71" i="4"/>
  <c r="A72" i="4"/>
  <c r="C72" i="4"/>
  <c r="AM72" i="4"/>
  <c r="AN72" i="4"/>
  <c r="AO72" i="4"/>
  <c r="BY72" i="4"/>
  <c r="BZ72" i="4"/>
  <c r="CA72" i="4"/>
  <c r="DK72" i="4"/>
  <c r="DL72" i="4"/>
  <c r="DM72" i="4"/>
  <c r="EW72" i="4"/>
  <c r="EX72" i="4"/>
  <c r="EY72" i="4"/>
  <c r="GI72" i="4"/>
  <c r="GJ72" i="4"/>
  <c r="GK72" i="4"/>
  <c r="GL72" i="4"/>
  <c r="A73" i="4"/>
  <c r="C73" i="4"/>
  <c r="AM73" i="4"/>
  <c r="AN73" i="4"/>
  <c r="AO73" i="4"/>
  <c r="BY73" i="4"/>
  <c r="BZ73" i="4"/>
  <c r="CA73" i="4"/>
  <c r="DK73" i="4"/>
  <c r="DL73" i="4"/>
  <c r="DM73" i="4"/>
  <c r="EW73" i="4"/>
  <c r="EX73" i="4"/>
  <c r="EY73" i="4"/>
  <c r="GI73" i="4"/>
  <c r="GJ73" i="4"/>
  <c r="GK73" i="4"/>
  <c r="GL73" i="4"/>
  <c r="A74" i="4"/>
  <c r="C74" i="4"/>
  <c r="AM74" i="4"/>
  <c r="AN74" i="4"/>
  <c r="AO74" i="4"/>
  <c r="BY74" i="4"/>
  <c r="BZ74" i="4"/>
  <c r="CA74" i="4"/>
  <c r="DK74" i="4"/>
  <c r="DL74" i="4"/>
  <c r="DM74" i="4"/>
  <c r="EW74" i="4"/>
  <c r="EX74" i="4"/>
  <c r="EY74" i="4"/>
  <c r="GI74" i="4"/>
  <c r="GJ74" i="4"/>
  <c r="GK74" i="4"/>
  <c r="GL74" i="4"/>
  <c r="A75" i="4"/>
  <c r="C75" i="4"/>
  <c r="AM75" i="4"/>
  <c r="AN75" i="4"/>
  <c r="AO75" i="4"/>
  <c r="BY75" i="4"/>
  <c r="BZ75" i="4"/>
  <c r="CA75" i="4"/>
  <c r="DK75" i="4"/>
  <c r="DL75" i="4"/>
  <c r="DM75" i="4"/>
  <c r="EW75" i="4"/>
  <c r="EX75" i="4"/>
  <c r="EY75" i="4"/>
  <c r="GI75" i="4"/>
  <c r="GJ75" i="4"/>
  <c r="GK75" i="4"/>
  <c r="GL75" i="4"/>
  <c r="A76" i="4"/>
  <c r="C76" i="4"/>
  <c r="AM76" i="4"/>
  <c r="AN76" i="4"/>
  <c r="AO76" i="4"/>
  <c r="BY76" i="4"/>
  <c r="BZ76" i="4"/>
  <c r="CA76" i="4"/>
  <c r="DK76" i="4"/>
  <c r="DL76" i="4"/>
  <c r="DM76" i="4"/>
  <c r="EW76" i="4"/>
  <c r="EX76" i="4"/>
  <c r="EY76" i="4"/>
  <c r="GI76" i="4"/>
  <c r="GJ76" i="4"/>
  <c r="GK76" i="4"/>
  <c r="GL76" i="4"/>
  <c r="A77" i="4"/>
  <c r="C77" i="4"/>
  <c r="M77" i="4"/>
  <c r="R77" i="4"/>
  <c r="AB77" i="4"/>
  <c r="AG77" i="4"/>
  <c r="AL77" i="4"/>
  <c r="AM77" i="4"/>
  <c r="AN77" i="4"/>
  <c r="AO77" i="4"/>
  <c r="AT77" i="4"/>
  <c r="AY77" i="4"/>
  <c r="BD77" i="4"/>
  <c r="BN77" i="4"/>
  <c r="BS77" i="4"/>
  <c r="BX77" i="4"/>
  <c r="BY77" i="4"/>
  <c r="BZ77" i="4"/>
  <c r="CA77" i="4"/>
  <c r="CF77" i="4"/>
  <c r="CK77" i="4"/>
  <c r="CP77" i="4"/>
  <c r="CZ77" i="4"/>
  <c r="DE77" i="4"/>
  <c r="DJ77" i="4"/>
  <c r="DK77" i="4"/>
  <c r="DL77" i="4"/>
  <c r="DM77" i="4"/>
  <c r="DR77" i="4"/>
  <c r="DW77" i="4"/>
  <c r="EB77" i="4"/>
  <c r="EL77" i="4"/>
  <c r="EQ77" i="4"/>
  <c r="EV77" i="4"/>
  <c r="EW77" i="4"/>
  <c r="EX77" i="4"/>
  <c r="EY77" i="4"/>
  <c r="FD77" i="4"/>
  <c r="FI77" i="4"/>
  <c r="FN77" i="4"/>
  <c r="FS77" i="4"/>
  <c r="FX77" i="4"/>
  <c r="GC77" i="4"/>
  <c r="GI77" i="4"/>
  <c r="GJ77" i="4"/>
  <c r="GK77" i="4"/>
  <c r="GL77" i="4"/>
  <c r="A78" i="4"/>
  <c r="C78" i="4"/>
  <c r="H78" i="4"/>
  <c r="M78" i="4"/>
  <c r="R78" i="4"/>
  <c r="AB78" i="4"/>
  <c r="AG78" i="4"/>
  <c r="AL78" i="4"/>
  <c r="AM78" i="4"/>
  <c r="AN78" i="4"/>
  <c r="AO78" i="4"/>
  <c r="AT78" i="4"/>
  <c r="AY78" i="4"/>
  <c r="BD78" i="4"/>
  <c r="BN78" i="4"/>
  <c r="BS78" i="4"/>
  <c r="BX78" i="4"/>
  <c r="BY78" i="4"/>
  <c r="BZ78" i="4"/>
  <c r="CA78" i="4"/>
  <c r="CF78" i="4"/>
  <c r="CK78" i="4"/>
  <c r="CP78" i="4"/>
  <c r="CZ78" i="4"/>
  <c r="DE78" i="4"/>
  <c r="DJ78" i="4"/>
  <c r="DK78" i="4"/>
  <c r="DL78" i="4"/>
  <c r="DM78" i="4"/>
  <c r="DR78" i="4"/>
  <c r="DW78" i="4"/>
  <c r="EB78" i="4"/>
  <c r="EL78" i="4"/>
  <c r="EQ78" i="4"/>
  <c r="EV78" i="4"/>
  <c r="EW78" i="4"/>
  <c r="EX78" i="4"/>
  <c r="EY78" i="4"/>
  <c r="FD78" i="4"/>
  <c r="FI78" i="4"/>
  <c r="FN78" i="4"/>
  <c r="FS78" i="4"/>
  <c r="FX78" i="4"/>
  <c r="GC78" i="4"/>
  <c r="GH78" i="4"/>
  <c r="GI78" i="4"/>
  <c r="GJ78" i="4"/>
  <c r="GK78" i="4"/>
  <c r="GL78" i="4"/>
  <c r="A79" i="4"/>
  <c r="C79" i="4"/>
  <c r="AM79" i="4"/>
  <c r="AN79" i="4"/>
  <c r="AO79" i="4"/>
  <c r="BY79" i="4"/>
  <c r="BZ79" i="4"/>
  <c r="CA79" i="4"/>
  <c r="DK79" i="4"/>
  <c r="DL79" i="4"/>
  <c r="DM79" i="4"/>
  <c r="EW79" i="4"/>
  <c r="EX79" i="4"/>
  <c r="EY79" i="4"/>
  <c r="GI79" i="4"/>
  <c r="GJ79" i="4"/>
  <c r="GK79" i="4"/>
  <c r="GL79" i="4"/>
  <c r="A80" i="4"/>
  <c r="C80" i="4"/>
  <c r="AM80" i="4"/>
  <c r="AN80" i="4"/>
  <c r="AO80" i="4"/>
  <c r="BY80" i="4"/>
  <c r="BZ80" i="4"/>
  <c r="CA80" i="4"/>
  <c r="DK80" i="4"/>
  <c r="DL80" i="4"/>
  <c r="DM80" i="4"/>
  <c r="EW80" i="4"/>
  <c r="EX80" i="4"/>
  <c r="EY80" i="4"/>
  <c r="GI80" i="4"/>
  <c r="GJ80" i="4"/>
  <c r="GK80" i="4"/>
  <c r="GL80" i="4"/>
  <c r="A81" i="4"/>
  <c r="C81" i="4"/>
  <c r="AM81" i="4"/>
  <c r="AN81" i="4"/>
  <c r="AO81" i="4"/>
  <c r="BY81" i="4"/>
  <c r="BZ81" i="4"/>
  <c r="CA81" i="4"/>
  <c r="DK81" i="4"/>
  <c r="DL81" i="4"/>
  <c r="DM81" i="4"/>
  <c r="EW81" i="4"/>
  <c r="EX81" i="4"/>
  <c r="EY81" i="4"/>
  <c r="GI81" i="4"/>
  <c r="GJ81" i="4"/>
  <c r="GK81" i="4"/>
  <c r="GL81" i="4"/>
  <c r="A82" i="4"/>
  <c r="C82" i="4"/>
  <c r="AM82" i="4"/>
  <c r="AN82" i="4"/>
  <c r="AO82" i="4"/>
  <c r="BY82" i="4"/>
  <c r="BZ82" i="4"/>
  <c r="CA82" i="4"/>
  <c r="DK82" i="4"/>
  <c r="DL82" i="4"/>
  <c r="DM82" i="4"/>
  <c r="EW82" i="4"/>
  <c r="EX82" i="4"/>
  <c r="EY82" i="4"/>
  <c r="GI82" i="4"/>
  <c r="GJ82" i="4"/>
  <c r="GK82" i="4"/>
  <c r="GL82" i="4"/>
  <c r="A83" i="4"/>
  <c r="C83" i="4"/>
  <c r="AM83" i="4"/>
  <c r="AN83" i="4"/>
  <c r="AO83" i="4"/>
  <c r="BY83" i="4"/>
  <c r="BZ83" i="4"/>
  <c r="CA83" i="4"/>
  <c r="DK83" i="4"/>
  <c r="DL83" i="4"/>
  <c r="DM83" i="4"/>
  <c r="EW83" i="4"/>
  <c r="EX83" i="4"/>
  <c r="EY83" i="4"/>
  <c r="GI83" i="4"/>
  <c r="GJ83" i="4"/>
  <c r="GK83" i="4"/>
  <c r="GL83" i="4"/>
  <c r="A84" i="4"/>
  <c r="C84" i="4"/>
  <c r="AM84" i="4"/>
  <c r="AN84" i="4"/>
  <c r="AO84" i="4"/>
  <c r="BY84" i="4"/>
  <c r="BZ84" i="4"/>
  <c r="CA84" i="4"/>
  <c r="DK84" i="4"/>
  <c r="DL84" i="4"/>
  <c r="DM84" i="4"/>
  <c r="EW84" i="4"/>
  <c r="EX84" i="4"/>
  <c r="EY84" i="4"/>
  <c r="GI84" i="4"/>
  <c r="GJ84" i="4"/>
  <c r="GK84" i="4"/>
  <c r="GL84" i="4"/>
  <c r="A85" i="4"/>
  <c r="C85" i="4"/>
  <c r="AM85" i="4"/>
  <c r="AN85" i="4"/>
  <c r="AO85" i="4"/>
  <c r="BY85" i="4"/>
  <c r="BZ85" i="4"/>
  <c r="CA85" i="4"/>
  <c r="DK85" i="4"/>
  <c r="DL85" i="4"/>
  <c r="DM85" i="4"/>
  <c r="EW85" i="4"/>
  <c r="EX85" i="4"/>
  <c r="EY85" i="4"/>
  <c r="GI85" i="4"/>
  <c r="GJ85" i="4"/>
  <c r="GK85" i="4"/>
  <c r="GL85" i="4"/>
  <c r="A86" i="4"/>
  <c r="C86" i="4"/>
  <c r="AM86" i="4"/>
  <c r="AN86" i="4"/>
  <c r="AO86" i="4"/>
  <c r="BY86" i="4"/>
  <c r="BZ86" i="4"/>
  <c r="CA86" i="4"/>
  <c r="DK86" i="4"/>
  <c r="DL86" i="4"/>
  <c r="DM86" i="4"/>
  <c r="EW86" i="4"/>
  <c r="EX86" i="4"/>
  <c r="EY86" i="4"/>
  <c r="GI86" i="4"/>
  <c r="GJ86" i="4"/>
  <c r="GK86" i="4"/>
  <c r="GL86" i="4"/>
  <c r="A87" i="4"/>
  <c r="C87" i="4"/>
  <c r="AM87" i="4"/>
  <c r="AN87" i="4"/>
  <c r="AO87" i="4"/>
  <c r="BY87" i="4"/>
  <c r="BZ87" i="4"/>
  <c r="CA87" i="4"/>
  <c r="DK87" i="4"/>
  <c r="DL87" i="4"/>
  <c r="DM87" i="4"/>
  <c r="EW87" i="4"/>
  <c r="EX87" i="4"/>
  <c r="EY87" i="4"/>
  <c r="GI87" i="4"/>
  <c r="GJ87" i="4"/>
  <c r="GK87" i="4"/>
  <c r="GL87" i="4"/>
  <c r="Q5" i="5"/>
  <c r="R5" i="5"/>
  <c r="S5" i="5"/>
  <c r="T5" i="5"/>
  <c r="U5" i="5"/>
  <c r="V5" i="5"/>
  <c r="W5" i="5"/>
  <c r="X5" i="5"/>
  <c r="Y5" i="5"/>
  <c r="Z5" i="5"/>
  <c r="AA5" i="5"/>
  <c r="AB5" i="5"/>
  <c r="AC5" i="5"/>
  <c r="V10" i="5"/>
  <c r="V15" i="5"/>
  <c r="V20" i="5"/>
  <c r="V25" i="5"/>
  <c r="V30" i="5"/>
  <c r="V35" i="5"/>
  <c r="V40" i="5"/>
  <c r="Q41" i="5"/>
  <c r="R41" i="5"/>
  <c r="S41" i="5"/>
  <c r="T41" i="5"/>
  <c r="U41" i="5"/>
  <c r="V41" i="5"/>
  <c r="W41" i="5"/>
  <c r="X41" i="5"/>
  <c r="Y41" i="5"/>
  <c r="Z41" i="5"/>
  <c r="AA41" i="5"/>
  <c r="AB41" i="5"/>
  <c r="AC41" i="5"/>
  <c r="Q42" i="5"/>
  <c r="R42" i="5"/>
  <c r="S42" i="5"/>
  <c r="T42" i="5"/>
  <c r="U42" i="5"/>
  <c r="V42" i="5"/>
  <c r="W42" i="5"/>
  <c r="X42" i="5"/>
  <c r="Y42" i="5"/>
  <c r="Z42" i="5"/>
  <c r="AA42" i="5"/>
  <c r="AB42" i="5"/>
  <c r="AC42" i="5"/>
  <c r="Q43" i="5"/>
  <c r="R43" i="5"/>
  <c r="S43" i="5"/>
  <c r="T43" i="5"/>
  <c r="U43" i="5"/>
  <c r="V43" i="5"/>
  <c r="W43" i="5"/>
  <c r="X43" i="5"/>
  <c r="Y43" i="5"/>
  <c r="Z43" i="5"/>
  <c r="AA43" i="5"/>
  <c r="AB43" i="5"/>
  <c r="AC43" i="5"/>
  <c r="V48" i="5"/>
  <c r="V53" i="5"/>
  <c r="V58" i="5"/>
  <c r="V63" i="5"/>
  <c r="V68" i="5"/>
  <c r="V73" i="5"/>
  <c r="V78" i="5"/>
  <c r="Q79" i="5"/>
  <c r="R79" i="5"/>
  <c r="S79" i="5"/>
  <c r="T79" i="5"/>
  <c r="U79" i="5"/>
  <c r="V79" i="5"/>
  <c r="W79" i="5"/>
  <c r="X79" i="5"/>
  <c r="Y79" i="5"/>
  <c r="Z79" i="5"/>
  <c r="AA79" i="5"/>
  <c r="AB79" i="5"/>
  <c r="AC79" i="5"/>
  <c r="Q80" i="5"/>
  <c r="R80" i="5"/>
  <c r="S80" i="5"/>
  <c r="T80" i="5"/>
  <c r="U80" i="5"/>
  <c r="V80" i="5"/>
  <c r="W80" i="5"/>
  <c r="X80" i="5"/>
  <c r="Y80" i="5"/>
  <c r="Z80" i="5"/>
  <c r="AA80" i="5"/>
  <c r="AB80" i="5"/>
  <c r="AC80" i="5"/>
  <c r="Q81" i="5"/>
  <c r="R81" i="5"/>
  <c r="S81" i="5"/>
  <c r="T81" i="5"/>
  <c r="U81" i="5"/>
  <c r="V81" i="5"/>
  <c r="W81" i="5"/>
  <c r="X81" i="5"/>
  <c r="Y81" i="5"/>
  <c r="Z81" i="5"/>
  <c r="AA81" i="5"/>
  <c r="AB81" i="5"/>
  <c r="AC81" i="5"/>
  <c r="V86" i="5"/>
  <c r="V91" i="5"/>
  <c r="V96" i="5"/>
  <c r="V101" i="5"/>
  <c r="V106" i="5"/>
  <c r="V111" i="5"/>
  <c r="V116" i="5"/>
  <c r="Q117" i="5"/>
  <c r="R117" i="5"/>
  <c r="S117" i="5"/>
  <c r="T117" i="5"/>
  <c r="U117" i="5"/>
  <c r="V117" i="5"/>
  <c r="W117" i="5"/>
  <c r="X117" i="5"/>
  <c r="Y117" i="5"/>
  <c r="Z117" i="5"/>
  <c r="AA117" i="5"/>
  <c r="AB117" i="5"/>
  <c r="AC117" i="5"/>
  <c r="Q118" i="5"/>
  <c r="R118" i="5"/>
  <c r="S118" i="5"/>
  <c r="T118" i="5"/>
  <c r="U118" i="5"/>
  <c r="V118" i="5"/>
  <c r="W118" i="5"/>
  <c r="X118" i="5"/>
  <c r="Y118" i="5"/>
  <c r="Z118" i="5"/>
  <c r="AA118" i="5"/>
  <c r="AB118" i="5"/>
  <c r="AC118" i="5"/>
  <c r="Q119" i="5"/>
  <c r="R119" i="5"/>
  <c r="S119" i="5"/>
  <c r="T119" i="5"/>
  <c r="U119" i="5"/>
  <c r="V119" i="5"/>
  <c r="W119" i="5"/>
  <c r="X119" i="5"/>
  <c r="Y119" i="5"/>
  <c r="Z119" i="5"/>
  <c r="AA119" i="5"/>
  <c r="AB119" i="5"/>
  <c r="AC119" i="5"/>
  <c r="V124" i="5"/>
  <c r="V129" i="5"/>
  <c r="V134" i="5"/>
  <c r="V139" i="5"/>
  <c r="V144" i="5"/>
  <c r="V149" i="5"/>
  <c r="V154" i="5"/>
  <c r="Q155" i="5"/>
  <c r="R155" i="5"/>
  <c r="S155" i="5"/>
  <c r="T155" i="5"/>
  <c r="U155" i="5"/>
  <c r="V155" i="5"/>
  <c r="W155" i="5"/>
  <c r="X155" i="5"/>
  <c r="Y155" i="5"/>
  <c r="Z155" i="5"/>
  <c r="AA155" i="5"/>
  <c r="AB155" i="5"/>
  <c r="AC155" i="5"/>
  <c r="Q156" i="5"/>
  <c r="R156" i="5"/>
  <c r="S156" i="5"/>
  <c r="T156" i="5"/>
  <c r="U156" i="5"/>
  <c r="V156" i="5"/>
  <c r="W156" i="5"/>
  <c r="X156" i="5"/>
  <c r="Y156" i="5"/>
  <c r="Z156" i="5"/>
  <c r="AA156" i="5"/>
  <c r="AB156" i="5"/>
  <c r="AC156" i="5"/>
  <c r="Q157" i="5"/>
  <c r="R157" i="5"/>
  <c r="S157" i="5"/>
  <c r="T157" i="5"/>
  <c r="U157" i="5"/>
  <c r="V157" i="5"/>
  <c r="W157" i="5"/>
  <c r="X157" i="5"/>
  <c r="Y157" i="5"/>
  <c r="Z157" i="5"/>
  <c r="AA157" i="5"/>
  <c r="AB157" i="5"/>
  <c r="AC157" i="5"/>
  <c r="V162" i="5"/>
  <c r="V167" i="5"/>
  <c r="V172" i="5"/>
  <c r="V177" i="5"/>
  <c r="V182" i="5"/>
  <c r="V187" i="5"/>
  <c r="V192" i="5"/>
  <c r="Q193" i="5"/>
  <c r="R193" i="5"/>
  <c r="S193" i="5"/>
  <c r="T193" i="5"/>
  <c r="U193" i="5"/>
  <c r="V193" i="5"/>
  <c r="W193" i="5"/>
  <c r="X193" i="5"/>
  <c r="Y193" i="5"/>
  <c r="Z193" i="5"/>
  <c r="AA193" i="5"/>
  <c r="AB193" i="5"/>
  <c r="AC193" i="5"/>
  <c r="Q194" i="5"/>
  <c r="R194" i="5"/>
  <c r="S194" i="5"/>
  <c r="T194" i="5"/>
  <c r="U194" i="5"/>
  <c r="V194" i="5"/>
  <c r="W194" i="5"/>
  <c r="X194" i="5"/>
  <c r="Y194" i="5"/>
  <c r="Z194" i="5"/>
  <c r="AA194" i="5"/>
  <c r="AB194" i="5"/>
  <c r="AC194" i="5"/>
  <c r="Q195" i="5"/>
  <c r="R195" i="5"/>
  <c r="S195" i="5"/>
  <c r="T195" i="5"/>
  <c r="U195" i="5"/>
  <c r="V195" i="5"/>
  <c r="W195" i="5"/>
  <c r="X195" i="5"/>
  <c r="Y195" i="5"/>
  <c r="Z195" i="5"/>
  <c r="AA195" i="5"/>
  <c r="AB195" i="5"/>
  <c r="AC195" i="5"/>
  <c r="Q196" i="5"/>
  <c r="R196" i="5"/>
  <c r="S196" i="5"/>
  <c r="T196" i="5"/>
  <c r="U196" i="5"/>
  <c r="V196" i="5"/>
  <c r="W196" i="5"/>
  <c r="X196" i="5"/>
  <c r="Y196" i="5"/>
  <c r="Z196" i="5"/>
  <c r="AA196" i="5"/>
  <c r="AB196" i="5"/>
  <c r="AC196" i="5"/>
  <c r="A14" i="6"/>
  <c r="C14" i="6"/>
  <c r="K14" i="6"/>
  <c r="L14" i="6"/>
  <c r="T14" i="6"/>
  <c r="U14" i="6"/>
  <c r="AC14" i="6"/>
  <c r="AD14" i="6"/>
  <c r="AL14" i="6"/>
  <c r="AM14" i="6"/>
  <c r="AU14" i="6"/>
  <c r="AV14" i="6"/>
  <c r="AW14" i="6"/>
  <c r="AX14" i="6"/>
  <c r="AY14" i="6"/>
  <c r="AZ14" i="6"/>
  <c r="BA14" i="6"/>
  <c r="BB14" i="6"/>
  <c r="A15" i="6"/>
  <c r="C15" i="6"/>
  <c r="K15" i="6"/>
  <c r="L15" i="6"/>
  <c r="T15" i="6"/>
  <c r="U15" i="6"/>
  <c r="AC15" i="6"/>
  <c r="AD15" i="6"/>
  <c r="AL15" i="6"/>
  <c r="AM15" i="6"/>
  <c r="AU15" i="6"/>
  <c r="AV15" i="6"/>
  <c r="AW15" i="6"/>
  <c r="AX15" i="6"/>
  <c r="AY15" i="6"/>
  <c r="AZ15" i="6"/>
  <c r="BA15" i="6"/>
  <c r="BB15" i="6"/>
  <c r="A16" i="6"/>
  <c r="C16" i="6"/>
  <c r="K16" i="6"/>
  <c r="L16" i="6"/>
  <c r="T16" i="6"/>
  <c r="U16" i="6"/>
  <c r="AC16" i="6"/>
  <c r="AD16" i="6"/>
  <c r="AL16" i="6"/>
  <c r="AM16" i="6"/>
  <c r="AU16" i="6"/>
  <c r="AV16" i="6"/>
  <c r="AW16" i="6"/>
  <c r="AX16" i="6"/>
  <c r="AY16" i="6"/>
  <c r="AZ16" i="6"/>
  <c r="BA16" i="6"/>
  <c r="BB16" i="6"/>
  <c r="A17" i="6"/>
  <c r="C17" i="6"/>
  <c r="K17" i="6"/>
  <c r="L17" i="6"/>
  <c r="T17" i="6"/>
  <c r="U17" i="6"/>
  <c r="AC17" i="6"/>
  <c r="AD17" i="6"/>
  <c r="AL17" i="6"/>
  <c r="AM17" i="6"/>
  <c r="AU17" i="6"/>
  <c r="AV17" i="6"/>
  <c r="AW17" i="6"/>
  <c r="AX17" i="6"/>
  <c r="AY17" i="6"/>
  <c r="AZ17" i="6"/>
  <c r="BA17" i="6"/>
  <c r="BB17" i="6"/>
  <c r="A18" i="6"/>
  <c r="C18" i="6"/>
  <c r="K18" i="6"/>
  <c r="L18" i="6"/>
  <c r="T18" i="6"/>
  <c r="U18" i="6"/>
  <c r="AC18" i="6"/>
  <c r="AD18" i="6"/>
  <c r="AL18" i="6"/>
  <c r="AM18" i="6"/>
  <c r="AU18" i="6"/>
  <c r="AV18" i="6"/>
  <c r="AW18" i="6"/>
  <c r="AX18" i="6"/>
  <c r="AY18" i="6"/>
  <c r="AZ18" i="6"/>
  <c r="BA18" i="6"/>
  <c r="BB18" i="6"/>
  <c r="A19" i="6"/>
  <c r="C19" i="6"/>
  <c r="K19" i="6"/>
  <c r="L19" i="6"/>
  <c r="T19" i="6"/>
  <c r="U19" i="6"/>
  <c r="AC19" i="6"/>
  <c r="AD19" i="6"/>
  <c r="AL19" i="6"/>
  <c r="AM19" i="6"/>
  <c r="AU19" i="6"/>
  <c r="AV19" i="6"/>
  <c r="AW19" i="6"/>
  <c r="AX19" i="6"/>
  <c r="AY19" i="6"/>
  <c r="AZ19" i="6"/>
  <c r="BA19" i="6"/>
  <c r="BB19" i="6"/>
  <c r="A20" i="6"/>
  <c r="C20" i="6"/>
  <c r="K20" i="6"/>
  <c r="L20" i="6"/>
  <c r="T20" i="6"/>
  <c r="U20" i="6"/>
  <c r="AC20" i="6"/>
  <c r="AD20" i="6"/>
  <c r="AL20" i="6"/>
  <c r="AM20" i="6"/>
  <c r="AU20" i="6"/>
  <c r="AV20" i="6"/>
  <c r="AW20" i="6"/>
  <c r="AX20" i="6"/>
  <c r="AY20" i="6"/>
  <c r="AZ20" i="6"/>
  <c r="BA20" i="6"/>
  <c r="BB20" i="6"/>
  <c r="A21" i="6"/>
  <c r="C21" i="6"/>
  <c r="K21" i="6"/>
  <c r="L21" i="6"/>
  <c r="T21" i="6"/>
  <c r="U21" i="6"/>
  <c r="AC21" i="6"/>
  <c r="AD21" i="6"/>
  <c r="AL21" i="6"/>
  <c r="AM21" i="6"/>
  <c r="AU21" i="6"/>
  <c r="AV21" i="6"/>
  <c r="AW21" i="6"/>
  <c r="AX21" i="6"/>
  <c r="AY21" i="6"/>
  <c r="AZ21" i="6"/>
  <c r="BA21" i="6"/>
  <c r="BB21" i="6"/>
  <c r="A22" i="6"/>
  <c r="C22" i="6"/>
  <c r="K22" i="6"/>
  <c r="L22" i="6"/>
  <c r="T22" i="6"/>
  <c r="U22" i="6"/>
  <c r="AC22" i="6"/>
  <c r="AD22" i="6"/>
  <c r="AL22" i="6"/>
  <c r="AM22" i="6"/>
  <c r="AU22" i="6"/>
  <c r="AV22" i="6"/>
  <c r="AW22" i="6"/>
  <c r="AX22" i="6"/>
  <c r="AY22" i="6"/>
  <c r="AZ22" i="6"/>
  <c r="BA22" i="6"/>
  <c r="BB22" i="6"/>
  <c r="A23" i="6"/>
  <c r="C23" i="6"/>
  <c r="K23" i="6"/>
  <c r="L23" i="6"/>
  <c r="T23" i="6"/>
  <c r="U23" i="6"/>
  <c r="AC23" i="6"/>
  <c r="AD23" i="6"/>
  <c r="AL23" i="6"/>
  <c r="AM23" i="6"/>
  <c r="AU23" i="6"/>
  <c r="AV23" i="6"/>
  <c r="AW23" i="6"/>
  <c r="AX23" i="6"/>
  <c r="AY23" i="6"/>
  <c r="AZ23" i="6"/>
  <c r="BA23" i="6"/>
  <c r="BB23" i="6"/>
  <c r="A24" i="6"/>
  <c r="C24" i="6"/>
  <c r="K24" i="6"/>
  <c r="L24" i="6"/>
  <c r="T24" i="6"/>
  <c r="U24" i="6"/>
  <c r="AC24" i="6"/>
  <c r="AD24" i="6"/>
  <c r="AL24" i="6"/>
  <c r="AM24" i="6"/>
  <c r="AU24" i="6"/>
  <c r="AV24" i="6"/>
  <c r="AW24" i="6"/>
  <c r="AX24" i="6"/>
  <c r="AY24" i="6"/>
  <c r="AZ24" i="6"/>
  <c r="BA24" i="6"/>
  <c r="BB24" i="6"/>
  <c r="A25" i="6"/>
  <c r="C25" i="6"/>
  <c r="K25" i="6"/>
  <c r="L25" i="6"/>
  <c r="T25" i="6"/>
  <c r="U25" i="6"/>
  <c r="AC25" i="6"/>
  <c r="AD25" i="6"/>
  <c r="AL25" i="6"/>
  <c r="AM25" i="6"/>
  <c r="AU25" i="6"/>
  <c r="AV25" i="6"/>
  <c r="AW25" i="6"/>
  <c r="AX25" i="6"/>
  <c r="AY25" i="6"/>
  <c r="AZ25" i="6"/>
  <c r="BA25" i="6"/>
  <c r="BB25" i="6"/>
  <c r="A26" i="6"/>
  <c r="C26" i="6"/>
  <c r="K26" i="6"/>
  <c r="L26" i="6"/>
  <c r="T26" i="6"/>
  <c r="U26" i="6"/>
  <c r="AC26" i="6"/>
  <c r="AD26" i="6"/>
  <c r="AL26" i="6"/>
  <c r="AM26" i="6"/>
  <c r="AU26" i="6"/>
  <c r="AV26" i="6"/>
  <c r="AW26" i="6"/>
  <c r="AX26" i="6"/>
  <c r="AY26" i="6"/>
  <c r="AZ26" i="6"/>
  <c r="BA26" i="6"/>
  <c r="BB26" i="6"/>
  <c r="A27" i="6"/>
  <c r="C27" i="6"/>
  <c r="K27" i="6"/>
  <c r="L27" i="6"/>
  <c r="T27" i="6"/>
  <c r="U27" i="6"/>
  <c r="AC27" i="6"/>
  <c r="AD27" i="6"/>
  <c r="AL27" i="6"/>
  <c r="AM27" i="6"/>
  <c r="AU27" i="6"/>
  <c r="AV27" i="6"/>
  <c r="AW27" i="6"/>
  <c r="AX27" i="6"/>
  <c r="AY27" i="6"/>
  <c r="AZ27" i="6"/>
  <c r="BA27" i="6"/>
  <c r="BB27" i="6"/>
  <c r="A28" i="6"/>
  <c r="C28" i="6"/>
  <c r="K28" i="6"/>
  <c r="L28" i="6"/>
  <c r="T28" i="6"/>
  <c r="U28" i="6"/>
  <c r="AC28" i="6"/>
  <c r="AD28" i="6"/>
  <c r="AL28" i="6"/>
  <c r="AM28" i="6"/>
  <c r="AU28" i="6"/>
  <c r="AV28" i="6"/>
  <c r="AW28" i="6"/>
  <c r="AX28" i="6"/>
  <c r="AY28" i="6"/>
  <c r="AZ28" i="6"/>
  <c r="BA28" i="6"/>
  <c r="BB28" i="6"/>
  <c r="A29" i="6"/>
  <c r="C29" i="6"/>
  <c r="K29" i="6"/>
  <c r="L29" i="6"/>
  <c r="T29" i="6"/>
  <c r="U29" i="6"/>
  <c r="AC29" i="6"/>
  <c r="AD29" i="6"/>
  <c r="AL29" i="6"/>
  <c r="AM29" i="6"/>
  <c r="AU29" i="6"/>
  <c r="AV29" i="6"/>
  <c r="AW29" i="6"/>
  <c r="AX29" i="6"/>
  <c r="AY29" i="6"/>
  <c r="AZ29" i="6"/>
  <c r="BA29" i="6"/>
  <c r="BB29" i="6"/>
  <c r="A30" i="6"/>
  <c r="C30" i="6"/>
  <c r="K30" i="6"/>
  <c r="L30" i="6"/>
  <c r="T30" i="6"/>
  <c r="U30" i="6"/>
  <c r="AC30" i="6"/>
  <c r="AD30" i="6"/>
  <c r="AL30" i="6"/>
  <c r="AM30" i="6"/>
  <c r="AU30" i="6"/>
  <c r="AV30" i="6"/>
  <c r="AW30" i="6"/>
  <c r="AX30" i="6"/>
  <c r="AY30" i="6"/>
  <c r="AZ30" i="6"/>
  <c r="BA30" i="6"/>
  <c r="BB30" i="6"/>
  <c r="A31" i="6"/>
  <c r="C31" i="6"/>
  <c r="K31" i="6"/>
  <c r="L31" i="6"/>
  <c r="T31" i="6"/>
  <c r="U31" i="6"/>
  <c r="AC31" i="6"/>
  <c r="AD31" i="6"/>
  <c r="AL31" i="6"/>
  <c r="AM31" i="6"/>
  <c r="AU31" i="6"/>
  <c r="AV31" i="6"/>
  <c r="AW31" i="6"/>
  <c r="AX31" i="6"/>
  <c r="AY31" i="6"/>
  <c r="AZ31" i="6"/>
  <c r="BA31" i="6"/>
  <c r="BB31" i="6"/>
  <c r="A32" i="6"/>
  <c r="C32" i="6"/>
  <c r="K32" i="6"/>
  <c r="L32" i="6"/>
  <c r="T32" i="6"/>
  <c r="U32" i="6"/>
  <c r="AC32" i="6"/>
  <c r="AD32" i="6"/>
  <c r="AL32" i="6"/>
  <c r="AM32" i="6"/>
  <c r="AU32" i="6"/>
  <c r="AV32" i="6"/>
  <c r="AW32" i="6"/>
  <c r="AX32" i="6"/>
  <c r="AY32" i="6"/>
  <c r="AZ32" i="6"/>
  <c r="BA32" i="6"/>
  <c r="BB32" i="6"/>
  <c r="A33" i="6"/>
  <c r="C33" i="6"/>
  <c r="K33" i="6"/>
  <c r="L33" i="6"/>
  <c r="T33" i="6"/>
  <c r="U33" i="6"/>
  <c r="AC33" i="6"/>
  <c r="AD33" i="6"/>
  <c r="AL33" i="6"/>
  <c r="AM33" i="6"/>
  <c r="AU33" i="6"/>
  <c r="AV33" i="6"/>
  <c r="AW33" i="6"/>
  <c r="AX33" i="6"/>
  <c r="AY33" i="6"/>
  <c r="AZ33" i="6"/>
  <c r="BA33" i="6"/>
  <c r="BB33" i="6"/>
  <c r="A34" i="6"/>
  <c r="C34" i="6"/>
  <c r="K34" i="6"/>
  <c r="L34" i="6"/>
  <c r="T34" i="6"/>
  <c r="U34" i="6"/>
  <c r="AC34" i="6"/>
  <c r="AD34" i="6"/>
  <c r="AL34" i="6"/>
  <c r="AM34" i="6"/>
  <c r="AU34" i="6"/>
  <c r="AV34" i="6"/>
  <c r="AW34" i="6"/>
  <c r="AX34" i="6"/>
  <c r="AY34" i="6"/>
  <c r="AZ34" i="6"/>
  <c r="BA34" i="6"/>
  <c r="BB34" i="6"/>
  <c r="A35" i="6"/>
  <c r="C35" i="6"/>
  <c r="K35" i="6"/>
  <c r="L35" i="6"/>
  <c r="T35" i="6"/>
  <c r="U35" i="6"/>
  <c r="AC35" i="6"/>
  <c r="AD35" i="6"/>
  <c r="AL35" i="6"/>
  <c r="AM35" i="6"/>
  <c r="AU35" i="6"/>
  <c r="AV35" i="6"/>
  <c r="AW35" i="6"/>
  <c r="AX35" i="6"/>
  <c r="AY35" i="6"/>
  <c r="AZ35" i="6"/>
  <c r="BA35" i="6"/>
  <c r="BB35" i="6"/>
  <c r="A36" i="6"/>
  <c r="C36" i="6"/>
  <c r="K36" i="6"/>
  <c r="L36" i="6"/>
  <c r="T36" i="6"/>
  <c r="U36" i="6"/>
  <c r="AC36" i="6"/>
  <c r="AD36" i="6"/>
  <c r="AL36" i="6"/>
  <c r="AM36" i="6"/>
  <c r="AU36" i="6"/>
  <c r="AV36" i="6"/>
  <c r="AW36" i="6"/>
  <c r="AX36" i="6"/>
  <c r="AY36" i="6"/>
  <c r="AZ36" i="6"/>
  <c r="BA36" i="6"/>
  <c r="BB36" i="6"/>
  <c r="A37" i="6"/>
  <c r="C37" i="6"/>
  <c r="K37" i="6"/>
  <c r="L37" i="6"/>
  <c r="T37" i="6"/>
  <c r="U37" i="6"/>
  <c r="AC37" i="6"/>
  <c r="AD37" i="6"/>
  <c r="AL37" i="6"/>
  <c r="AM37" i="6"/>
  <c r="AU37" i="6"/>
  <c r="AV37" i="6"/>
  <c r="AW37" i="6"/>
  <c r="AX37" i="6"/>
  <c r="AY37" i="6"/>
  <c r="AZ37" i="6"/>
  <c r="BA37" i="6"/>
  <c r="BB37" i="6"/>
  <c r="A38" i="6"/>
  <c r="C38" i="6"/>
  <c r="K38" i="6"/>
  <c r="L38" i="6"/>
  <c r="T38" i="6"/>
  <c r="U38" i="6"/>
  <c r="AC38" i="6"/>
  <c r="AD38" i="6"/>
  <c r="AL38" i="6"/>
  <c r="AM38" i="6"/>
  <c r="AU38" i="6"/>
  <c r="AV38" i="6"/>
  <c r="AW38" i="6"/>
  <c r="AX38" i="6"/>
  <c r="AY38" i="6"/>
  <c r="AZ38" i="6"/>
  <c r="BA38" i="6"/>
  <c r="BB38" i="6"/>
  <c r="A39" i="6"/>
  <c r="C39" i="6"/>
  <c r="K39" i="6"/>
  <c r="L39" i="6"/>
  <c r="T39" i="6"/>
  <c r="U39" i="6"/>
  <c r="AC39" i="6"/>
  <c r="AD39" i="6"/>
  <c r="AL39" i="6"/>
  <c r="AM39" i="6"/>
  <c r="AU39" i="6"/>
  <c r="AV39" i="6"/>
  <c r="AW39" i="6"/>
  <c r="AX39" i="6"/>
  <c r="AY39" i="6"/>
  <c r="AZ39" i="6"/>
  <c r="BA39" i="6"/>
  <c r="BB39" i="6"/>
  <c r="A40" i="6"/>
  <c r="C40" i="6"/>
  <c r="K40" i="6"/>
  <c r="L40" i="6"/>
  <c r="T40" i="6"/>
  <c r="U40" i="6"/>
  <c r="AC40" i="6"/>
  <c r="AD40" i="6"/>
  <c r="AL40" i="6"/>
  <c r="AM40" i="6"/>
  <c r="AU40" i="6"/>
  <c r="AV40" i="6"/>
  <c r="AW40" i="6"/>
  <c r="AX40" i="6"/>
  <c r="AY40" i="6"/>
  <c r="AZ40" i="6"/>
  <c r="BA40" i="6"/>
  <c r="BB40" i="6"/>
  <c r="A41" i="6"/>
  <c r="C41" i="6"/>
  <c r="K41" i="6"/>
  <c r="L41" i="6"/>
  <c r="T41" i="6"/>
  <c r="U41" i="6"/>
  <c r="AC41" i="6"/>
  <c r="AD41" i="6"/>
  <c r="AL41" i="6"/>
  <c r="AM41" i="6"/>
  <c r="AU41" i="6"/>
  <c r="AV41" i="6"/>
  <c r="AW41" i="6"/>
  <c r="AX41" i="6"/>
  <c r="AY41" i="6"/>
  <c r="AZ41" i="6"/>
  <c r="BA41" i="6"/>
  <c r="BB41" i="6"/>
  <c r="A42" i="6"/>
  <c r="C42" i="6"/>
  <c r="K42" i="6"/>
  <c r="L42" i="6"/>
  <c r="T42" i="6"/>
  <c r="U42" i="6"/>
  <c r="AC42" i="6"/>
  <c r="AD42" i="6"/>
  <c r="AL42" i="6"/>
  <c r="AM42" i="6"/>
  <c r="AU42" i="6"/>
  <c r="AV42" i="6"/>
  <c r="AW42" i="6"/>
  <c r="AX42" i="6"/>
  <c r="AY42" i="6"/>
  <c r="AZ42" i="6"/>
  <c r="BA42" i="6"/>
  <c r="BB42" i="6"/>
  <c r="A43" i="6"/>
  <c r="C43" i="6"/>
  <c r="K43" i="6"/>
  <c r="L43" i="6"/>
  <c r="T43" i="6"/>
  <c r="U43" i="6"/>
  <c r="AC43" i="6"/>
  <c r="AD43" i="6"/>
  <c r="AL43" i="6"/>
  <c r="AM43" i="6"/>
  <c r="AU43" i="6"/>
  <c r="AV43" i="6"/>
  <c r="AW43" i="6"/>
  <c r="AX43" i="6"/>
  <c r="AY43" i="6"/>
  <c r="AZ43" i="6"/>
  <c r="BA43" i="6"/>
  <c r="BB43" i="6"/>
  <c r="A44" i="6"/>
  <c r="C44" i="6"/>
  <c r="K44" i="6"/>
  <c r="L44" i="6"/>
  <c r="T44" i="6"/>
  <c r="U44" i="6"/>
  <c r="AC44" i="6"/>
  <c r="AD44" i="6"/>
  <c r="AL44" i="6"/>
  <c r="AM44" i="6"/>
  <c r="AU44" i="6"/>
  <c r="AV44" i="6"/>
  <c r="AW44" i="6"/>
  <c r="AX44" i="6"/>
  <c r="AY44" i="6"/>
  <c r="AZ44" i="6"/>
  <c r="BA44" i="6"/>
  <c r="BB44" i="6"/>
  <c r="A45" i="6"/>
  <c r="C45" i="6"/>
  <c r="K45" i="6"/>
  <c r="L45" i="6"/>
  <c r="T45" i="6"/>
  <c r="U45" i="6"/>
  <c r="AC45" i="6"/>
  <c r="AD45" i="6"/>
  <c r="AL45" i="6"/>
  <c r="AM45" i="6"/>
  <c r="AU45" i="6"/>
  <c r="AV45" i="6"/>
  <c r="AW45" i="6"/>
  <c r="AX45" i="6"/>
  <c r="AY45" i="6"/>
  <c r="AZ45" i="6"/>
  <c r="BA45" i="6"/>
  <c r="BB45" i="6"/>
  <c r="A46" i="6"/>
  <c r="C46" i="6"/>
  <c r="K46" i="6"/>
  <c r="L46" i="6"/>
  <c r="T46" i="6"/>
  <c r="U46" i="6"/>
  <c r="AC46" i="6"/>
  <c r="AD46" i="6"/>
  <c r="AL46" i="6"/>
  <c r="AM46" i="6"/>
  <c r="AU46" i="6"/>
  <c r="AV46" i="6"/>
  <c r="AW46" i="6"/>
  <c r="AX46" i="6"/>
  <c r="AY46" i="6"/>
  <c r="AZ46" i="6"/>
  <c r="BA46" i="6"/>
  <c r="BB46" i="6"/>
  <c r="A47" i="6"/>
  <c r="C47" i="6"/>
  <c r="K47" i="6"/>
  <c r="L47" i="6"/>
  <c r="T47" i="6"/>
  <c r="U47" i="6"/>
  <c r="AC47" i="6"/>
  <c r="AD47" i="6"/>
  <c r="AL47" i="6"/>
  <c r="AM47" i="6"/>
  <c r="AU47" i="6"/>
  <c r="AV47" i="6"/>
  <c r="AW47" i="6"/>
  <c r="AX47" i="6"/>
  <c r="AY47" i="6"/>
  <c r="AZ47" i="6"/>
  <c r="BA47" i="6"/>
  <c r="BB47" i="6"/>
  <c r="A48" i="6"/>
  <c r="C48" i="6"/>
  <c r="K48" i="6"/>
  <c r="L48" i="6"/>
  <c r="T48" i="6"/>
  <c r="U48" i="6"/>
  <c r="AC48" i="6"/>
  <c r="AD48" i="6"/>
  <c r="AL48" i="6"/>
  <c r="AM48" i="6"/>
  <c r="AU48" i="6"/>
  <c r="AV48" i="6"/>
  <c r="AW48" i="6"/>
  <c r="AX48" i="6"/>
  <c r="AY48" i="6"/>
  <c r="AZ48" i="6"/>
  <c r="BA48" i="6"/>
  <c r="BB48" i="6"/>
  <c r="A49" i="6"/>
  <c r="C49" i="6"/>
  <c r="K49" i="6"/>
  <c r="L49" i="6"/>
  <c r="T49" i="6"/>
  <c r="U49" i="6"/>
  <c r="AC49" i="6"/>
  <c r="AD49" i="6"/>
  <c r="AL49" i="6"/>
  <c r="AM49" i="6"/>
  <c r="AU49" i="6"/>
  <c r="AV49" i="6"/>
  <c r="AW49" i="6"/>
  <c r="AX49" i="6"/>
  <c r="AY49" i="6"/>
  <c r="AZ49" i="6"/>
  <c r="BA49" i="6"/>
  <c r="BB49" i="6"/>
  <c r="A50" i="6"/>
  <c r="C50" i="6"/>
  <c r="K50" i="6"/>
  <c r="L50" i="6"/>
  <c r="T50" i="6"/>
  <c r="U50" i="6"/>
  <c r="AC50" i="6"/>
  <c r="AD50" i="6"/>
  <c r="AL50" i="6"/>
  <c r="AM50" i="6"/>
  <c r="AU50" i="6"/>
  <c r="AV50" i="6"/>
  <c r="AW50" i="6"/>
  <c r="AX50" i="6"/>
  <c r="AY50" i="6"/>
  <c r="AZ50" i="6"/>
  <c r="BA50" i="6"/>
  <c r="BB50" i="6"/>
  <c r="A51" i="6"/>
  <c r="C51" i="6"/>
  <c r="K51" i="6"/>
  <c r="L51" i="6"/>
  <c r="T51" i="6"/>
  <c r="U51" i="6"/>
  <c r="AC51" i="6"/>
  <c r="AD51" i="6"/>
  <c r="AL51" i="6"/>
  <c r="AM51" i="6"/>
  <c r="AU51" i="6"/>
  <c r="AV51" i="6"/>
  <c r="AW51" i="6"/>
  <c r="AX51" i="6"/>
  <c r="AY51" i="6"/>
  <c r="AZ51" i="6"/>
  <c r="BA51" i="6"/>
  <c r="BB51" i="6"/>
  <c r="A52" i="6"/>
  <c r="C52" i="6"/>
  <c r="K52" i="6"/>
  <c r="L52" i="6"/>
  <c r="T52" i="6"/>
  <c r="U52" i="6"/>
  <c r="AC52" i="6"/>
  <c r="AD52" i="6"/>
  <c r="AL52" i="6"/>
  <c r="AM52" i="6"/>
  <c r="AU52" i="6"/>
  <c r="AV52" i="6"/>
  <c r="AW52" i="6"/>
  <c r="AX52" i="6"/>
  <c r="AY52" i="6"/>
  <c r="AZ52" i="6"/>
  <c r="BA52" i="6"/>
  <c r="BB52" i="6"/>
  <c r="A53" i="6"/>
  <c r="C53" i="6"/>
  <c r="K53" i="6"/>
  <c r="L53" i="6"/>
  <c r="T53" i="6"/>
  <c r="U53" i="6"/>
  <c r="AC53" i="6"/>
  <c r="AD53" i="6"/>
  <c r="AL53" i="6"/>
  <c r="AM53" i="6"/>
  <c r="AU53" i="6"/>
  <c r="AV53" i="6"/>
  <c r="AW53" i="6"/>
  <c r="AX53" i="6"/>
  <c r="AY53" i="6"/>
  <c r="AZ53" i="6"/>
  <c r="BA53" i="6"/>
  <c r="BB53" i="6"/>
  <c r="A54" i="6"/>
  <c r="C54" i="6"/>
  <c r="K54" i="6"/>
  <c r="L54" i="6"/>
  <c r="T54" i="6"/>
  <c r="U54" i="6"/>
  <c r="AC54" i="6"/>
  <c r="AD54" i="6"/>
  <c r="AL54" i="6"/>
  <c r="AM54" i="6"/>
  <c r="AU54" i="6"/>
  <c r="AV54" i="6"/>
  <c r="AW54" i="6"/>
  <c r="AX54" i="6"/>
  <c r="AY54" i="6"/>
  <c r="AZ54" i="6"/>
  <c r="BA54" i="6"/>
  <c r="BB54" i="6"/>
  <c r="A55" i="6"/>
  <c r="C55" i="6"/>
  <c r="K55" i="6"/>
  <c r="L55" i="6"/>
  <c r="T55" i="6"/>
  <c r="U55" i="6"/>
  <c r="AC55" i="6"/>
  <c r="AD55" i="6"/>
  <c r="AL55" i="6"/>
  <c r="AM55" i="6"/>
  <c r="AU55" i="6"/>
  <c r="AV55" i="6"/>
  <c r="AW55" i="6"/>
  <c r="AX55" i="6"/>
  <c r="AY55" i="6"/>
  <c r="AZ55" i="6"/>
  <c r="BA55" i="6"/>
  <c r="BB55" i="6"/>
  <c r="A56" i="6"/>
  <c r="C56" i="6"/>
  <c r="K56" i="6"/>
  <c r="L56" i="6"/>
  <c r="T56" i="6"/>
  <c r="U56" i="6"/>
  <c r="AC56" i="6"/>
  <c r="AD56" i="6"/>
  <c r="AL56" i="6"/>
  <c r="AM56" i="6"/>
  <c r="AU56" i="6"/>
  <c r="AV56" i="6"/>
  <c r="AW56" i="6"/>
  <c r="AX56" i="6"/>
  <c r="AY56" i="6"/>
  <c r="AZ56" i="6"/>
  <c r="BA56" i="6"/>
  <c r="BB56" i="6"/>
  <c r="A57" i="6"/>
  <c r="C57" i="6"/>
  <c r="K57" i="6"/>
  <c r="L57" i="6"/>
  <c r="T57" i="6"/>
  <c r="U57" i="6"/>
  <c r="AC57" i="6"/>
  <c r="AD57" i="6"/>
  <c r="AL57" i="6"/>
  <c r="AM57" i="6"/>
  <c r="AU57" i="6"/>
  <c r="AV57" i="6"/>
  <c r="AW57" i="6"/>
  <c r="AX57" i="6"/>
  <c r="AY57" i="6"/>
  <c r="AZ57" i="6"/>
  <c r="BA57" i="6"/>
  <c r="BB57" i="6"/>
  <c r="A58" i="6"/>
  <c r="C58" i="6"/>
  <c r="K58" i="6"/>
  <c r="L58" i="6"/>
  <c r="T58" i="6"/>
  <c r="U58" i="6"/>
  <c r="AC58" i="6"/>
  <c r="AD58" i="6"/>
  <c r="AL58" i="6"/>
  <c r="AM58" i="6"/>
  <c r="AU58" i="6"/>
  <c r="AV58" i="6"/>
  <c r="AW58" i="6"/>
  <c r="AX58" i="6"/>
  <c r="AY58" i="6"/>
  <c r="AZ58" i="6"/>
  <c r="BA58" i="6"/>
  <c r="BB58" i="6"/>
  <c r="A59" i="6"/>
  <c r="C59" i="6"/>
  <c r="K59" i="6"/>
  <c r="L59" i="6"/>
  <c r="T59" i="6"/>
  <c r="U59" i="6"/>
  <c r="AC59" i="6"/>
  <c r="AD59" i="6"/>
  <c r="AL59" i="6"/>
  <c r="AM59" i="6"/>
  <c r="AU59" i="6"/>
  <c r="AV59" i="6"/>
  <c r="AW59" i="6"/>
  <c r="AX59" i="6"/>
  <c r="AY59" i="6"/>
  <c r="AZ59" i="6"/>
  <c r="BA59" i="6"/>
  <c r="BB59" i="6"/>
  <c r="A60" i="6"/>
  <c r="C60" i="6"/>
  <c r="K60" i="6"/>
  <c r="L60" i="6"/>
  <c r="T60" i="6"/>
  <c r="U60" i="6"/>
  <c r="AC60" i="6"/>
  <c r="AD60" i="6"/>
  <c r="AL60" i="6"/>
  <c r="AM60" i="6"/>
  <c r="AU60" i="6"/>
  <c r="AV60" i="6"/>
  <c r="AW60" i="6"/>
  <c r="AX60" i="6"/>
  <c r="AY60" i="6"/>
  <c r="AZ60" i="6"/>
  <c r="BA60" i="6"/>
  <c r="BB60" i="6"/>
  <c r="A61" i="6"/>
  <c r="C61" i="6"/>
  <c r="K61" i="6"/>
  <c r="L61" i="6"/>
  <c r="T61" i="6"/>
  <c r="U61" i="6"/>
  <c r="AC61" i="6"/>
  <c r="AD61" i="6"/>
  <c r="AL61" i="6"/>
  <c r="AM61" i="6"/>
  <c r="AU61" i="6"/>
  <c r="AV61" i="6"/>
  <c r="AW61" i="6"/>
  <c r="AX61" i="6"/>
  <c r="AY61" i="6"/>
  <c r="AZ61" i="6"/>
  <c r="BA61" i="6"/>
  <c r="BB61" i="6"/>
  <c r="A62" i="6"/>
  <c r="C62" i="6"/>
  <c r="K62" i="6"/>
  <c r="L62" i="6"/>
  <c r="T62" i="6"/>
  <c r="U62" i="6"/>
  <c r="AC62" i="6"/>
  <c r="AD62" i="6"/>
  <c r="AL62" i="6"/>
  <c r="AM62" i="6"/>
  <c r="AU62" i="6"/>
  <c r="AV62" i="6"/>
  <c r="AW62" i="6"/>
  <c r="AX62" i="6"/>
  <c r="AY62" i="6"/>
  <c r="AZ62" i="6"/>
  <c r="BA62" i="6"/>
  <c r="BB62" i="6"/>
  <c r="A63" i="6"/>
  <c r="C63" i="6"/>
  <c r="K63" i="6"/>
  <c r="L63" i="6"/>
  <c r="T63" i="6"/>
  <c r="U63" i="6"/>
  <c r="AC63" i="6"/>
  <c r="AD63" i="6"/>
  <c r="AL63" i="6"/>
  <c r="AM63" i="6"/>
  <c r="AU63" i="6"/>
  <c r="AV63" i="6"/>
  <c r="AW63" i="6"/>
  <c r="AX63" i="6"/>
  <c r="AY63" i="6"/>
  <c r="AZ63" i="6"/>
  <c r="BA63" i="6"/>
  <c r="BB63" i="6"/>
  <c r="A64" i="6"/>
  <c r="C64" i="6"/>
  <c r="K64" i="6"/>
  <c r="L64" i="6"/>
  <c r="T64" i="6"/>
  <c r="U64" i="6"/>
  <c r="AC64" i="6"/>
  <c r="AD64" i="6"/>
  <c r="AL64" i="6"/>
  <c r="AM64" i="6"/>
  <c r="AU64" i="6"/>
  <c r="AV64" i="6"/>
  <c r="AW64" i="6"/>
  <c r="AX64" i="6"/>
  <c r="AY64" i="6"/>
  <c r="AZ64" i="6"/>
  <c r="BA64" i="6"/>
  <c r="BB64" i="6"/>
  <c r="A65" i="6"/>
  <c r="C65" i="6"/>
  <c r="K65" i="6"/>
  <c r="L65" i="6"/>
  <c r="T65" i="6"/>
  <c r="U65" i="6"/>
  <c r="AC65" i="6"/>
  <c r="AD65" i="6"/>
  <c r="AL65" i="6"/>
  <c r="AM65" i="6"/>
  <c r="AU65" i="6"/>
  <c r="AV65" i="6"/>
  <c r="AW65" i="6"/>
  <c r="AX65" i="6"/>
  <c r="AY65" i="6"/>
  <c r="AZ65" i="6"/>
  <c r="BA65" i="6"/>
  <c r="BB65" i="6"/>
  <c r="A66" i="6"/>
  <c r="C66" i="6"/>
  <c r="K66" i="6"/>
  <c r="L66" i="6"/>
  <c r="T66" i="6"/>
  <c r="U66" i="6"/>
  <c r="AC66" i="6"/>
  <c r="AD66" i="6"/>
  <c r="AL66" i="6"/>
  <c r="AM66" i="6"/>
  <c r="AU66" i="6"/>
  <c r="AV66" i="6"/>
  <c r="AW66" i="6"/>
  <c r="AX66" i="6"/>
  <c r="AY66" i="6"/>
  <c r="AZ66" i="6"/>
  <c r="BA66" i="6"/>
  <c r="BB66" i="6"/>
  <c r="A67" i="6"/>
  <c r="C67" i="6"/>
  <c r="K67" i="6"/>
  <c r="L67" i="6"/>
  <c r="T67" i="6"/>
  <c r="U67" i="6"/>
  <c r="AC67" i="6"/>
  <c r="AD67" i="6"/>
  <c r="AL67" i="6"/>
  <c r="AM67" i="6"/>
  <c r="AU67" i="6"/>
  <c r="AV67" i="6"/>
  <c r="AW67" i="6"/>
  <c r="AX67" i="6"/>
  <c r="AY67" i="6"/>
  <c r="AZ67" i="6"/>
  <c r="BA67" i="6"/>
  <c r="BB67" i="6"/>
  <c r="A68" i="6"/>
  <c r="C68" i="6"/>
  <c r="K68" i="6"/>
  <c r="L68" i="6"/>
  <c r="T68" i="6"/>
  <c r="U68" i="6"/>
  <c r="AC68" i="6"/>
  <c r="AD68" i="6"/>
  <c r="AL68" i="6"/>
  <c r="AM68" i="6"/>
  <c r="AU68" i="6"/>
  <c r="AV68" i="6"/>
  <c r="AW68" i="6"/>
  <c r="AX68" i="6"/>
  <c r="AY68" i="6"/>
  <c r="AZ68" i="6"/>
  <c r="BA68" i="6"/>
  <c r="BB68" i="6"/>
  <c r="A69" i="6"/>
  <c r="C69" i="6"/>
  <c r="K69" i="6"/>
  <c r="L69" i="6"/>
  <c r="T69" i="6"/>
  <c r="U69" i="6"/>
  <c r="AC69" i="6"/>
  <c r="AD69" i="6"/>
  <c r="AL69" i="6"/>
  <c r="AM69" i="6"/>
  <c r="AU69" i="6"/>
  <c r="AV69" i="6"/>
  <c r="AW69" i="6"/>
  <c r="AX69" i="6"/>
  <c r="AY69" i="6"/>
  <c r="AZ69" i="6"/>
  <c r="BA69" i="6"/>
  <c r="BB69" i="6"/>
  <c r="A70" i="6"/>
  <c r="C70" i="6"/>
  <c r="K70" i="6"/>
  <c r="L70" i="6"/>
  <c r="T70" i="6"/>
  <c r="U70" i="6"/>
  <c r="AC70" i="6"/>
  <c r="AD70" i="6"/>
  <c r="AL70" i="6"/>
  <c r="AM70" i="6"/>
  <c r="AU70" i="6"/>
  <c r="AV70" i="6"/>
  <c r="AW70" i="6"/>
  <c r="AX70" i="6"/>
  <c r="AY70" i="6"/>
  <c r="AZ70" i="6"/>
  <c r="BA70" i="6"/>
  <c r="BB70" i="6"/>
  <c r="A71" i="6"/>
  <c r="C71" i="6"/>
  <c r="K71" i="6"/>
  <c r="L71" i="6"/>
  <c r="T71" i="6"/>
  <c r="U71" i="6"/>
  <c r="AC71" i="6"/>
  <c r="AD71" i="6"/>
  <c r="AL71" i="6"/>
  <c r="AM71" i="6"/>
  <c r="AU71" i="6"/>
  <c r="AV71" i="6"/>
  <c r="AW71" i="6"/>
  <c r="AX71" i="6"/>
  <c r="AY71" i="6"/>
  <c r="AZ71" i="6"/>
  <c r="BA71" i="6"/>
  <c r="BB71" i="6"/>
  <c r="A72" i="6"/>
  <c r="C72" i="6"/>
  <c r="K72" i="6"/>
  <c r="L72" i="6"/>
  <c r="T72" i="6"/>
  <c r="U72" i="6"/>
  <c r="AC72" i="6"/>
  <c r="AD72" i="6"/>
  <c r="AL72" i="6"/>
  <c r="AM72" i="6"/>
  <c r="AU72" i="6"/>
  <c r="AV72" i="6"/>
  <c r="AW72" i="6"/>
  <c r="AX72" i="6"/>
  <c r="AY72" i="6"/>
  <c r="AZ72" i="6"/>
  <c r="BA72" i="6"/>
  <c r="BB72" i="6"/>
  <c r="A73" i="6"/>
  <c r="C73" i="6"/>
  <c r="K73" i="6"/>
  <c r="L73" i="6"/>
  <c r="T73" i="6"/>
  <c r="U73" i="6"/>
  <c r="AC73" i="6"/>
  <c r="AD73" i="6"/>
  <c r="AL73" i="6"/>
  <c r="AM73" i="6"/>
  <c r="AU73" i="6"/>
  <c r="AV73" i="6"/>
  <c r="AW73" i="6"/>
  <c r="AX73" i="6"/>
  <c r="AY73" i="6"/>
  <c r="AZ73" i="6"/>
  <c r="BA73" i="6"/>
  <c r="BB73" i="6"/>
  <c r="A74" i="6"/>
  <c r="C74" i="6"/>
  <c r="K74" i="6"/>
  <c r="L74" i="6"/>
  <c r="T74" i="6"/>
  <c r="U74" i="6"/>
  <c r="AC74" i="6"/>
  <c r="AD74" i="6"/>
  <c r="AL74" i="6"/>
  <c r="AM74" i="6"/>
  <c r="AU74" i="6"/>
  <c r="AV74" i="6"/>
  <c r="AW74" i="6"/>
  <c r="AX74" i="6"/>
  <c r="AY74" i="6"/>
  <c r="AZ74" i="6"/>
  <c r="BA74" i="6"/>
  <c r="BB74" i="6"/>
  <c r="A75" i="6"/>
  <c r="C75" i="6"/>
  <c r="K75" i="6"/>
  <c r="L75" i="6"/>
  <c r="T75" i="6"/>
  <c r="U75" i="6"/>
  <c r="AC75" i="6"/>
  <c r="AD75" i="6"/>
  <c r="AL75" i="6"/>
  <c r="AM75" i="6"/>
  <c r="AU75" i="6"/>
  <c r="AV75" i="6"/>
  <c r="AW75" i="6"/>
  <c r="AX75" i="6"/>
  <c r="AY75" i="6"/>
  <c r="AZ75" i="6"/>
  <c r="BA75" i="6"/>
  <c r="BB75" i="6"/>
  <c r="A76" i="6"/>
  <c r="C76" i="6"/>
  <c r="K76" i="6"/>
  <c r="L76" i="6"/>
  <c r="T76" i="6"/>
  <c r="U76" i="6"/>
  <c r="AC76" i="6"/>
  <c r="AD76" i="6"/>
  <c r="AL76" i="6"/>
  <c r="AM76" i="6"/>
  <c r="AU76" i="6"/>
  <c r="AV76" i="6"/>
  <c r="AW76" i="6"/>
  <c r="AX76" i="6"/>
  <c r="AY76" i="6"/>
  <c r="AZ76" i="6"/>
  <c r="BA76" i="6"/>
  <c r="BB76" i="6"/>
  <c r="A77" i="6"/>
  <c r="C77" i="6"/>
  <c r="K77" i="6"/>
  <c r="L77" i="6"/>
  <c r="T77" i="6"/>
  <c r="U77" i="6"/>
  <c r="AC77" i="6"/>
  <c r="AD77" i="6"/>
  <c r="AL77" i="6"/>
  <c r="AM77" i="6"/>
  <c r="AU77" i="6"/>
  <c r="AV77" i="6"/>
  <c r="AW77" i="6"/>
  <c r="AX77" i="6"/>
  <c r="AY77" i="6"/>
  <c r="AZ77" i="6"/>
  <c r="BA77" i="6"/>
  <c r="BB77" i="6"/>
  <c r="A78" i="6"/>
  <c r="C78" i="6"/>
  <c r="K78" i="6"/>
  <c r="L78" i="6"/>
  <c r="T78" i="6"/>
  <c r="U78" i="6"/>
  <c r="AC78" i="6"/>
  <c r="AD78" i="6"/>
  <c r="AL78" i="6"/>
  <c r="AM78" i="6"/>
  <c r="AU78" i="6"/>
  <c r="AV78" i="6"/>
  <c r="AW78" i="6"/>
  <c r="AX78" i="6"/>
  <c r="AY78" i="6"/>
  <c r="AZ78" i="6"/>
  <c r="BA78" i="6"/>
  <c r="BB78" i="6"/>
  <c r="A79" i="6"/>
  <c r="C79" i="6"/>
  <c r="K79" i="6"/>
  <c r="L79" i="6"/>
  <c r="T79" i="6"/>
  <c r="U79" i="6"/>
  <c r="AC79" i="6"/>
  <c r="AD79" i="6"/>
  <c r="AL79" i="6"/>
  <c r="AM79" i="6"/>
  <c r="AU79" i="6"/>
  <c r="AV79" i="6"/>
  <c r="AW79" i="6"/>
  <c r="AX79" i="6"/>
  <c r="AY79" i="6"/>
  <c r="AZ79" i="6"/>
  <c r="BA79" i="6"/>
  <c r="BB79" i="6"/>
  <c r="A80" i="6"/>
  <c r="C80" i="6"/>
  <c r="K80" i="6"/>
  <c r="L80" i="6"/>
  <c r="T80" i="6"/>
  <c r="U80" i="6"/>
  <c r="AC80" i="6"/>
  <c r="AD80" i="6"/>
  <c r="AL80" i="6"/>
  <c r="AM80" i="6"/>
  <c r="AU80" i="6"/>
  <c r="AV80" i="6"/>
  <c r="AW80" i="6"/>
  <c r="AX80" i="6"/>
  <c r="AY80" i="6"/>
  <c r="AZ80" i="6"/>
  <c r="BA80" i="6"/>
  <c r="BB80" i="6"/>
  <c r="A81" i="6"/>
  <c r="C81" i="6"/>
  <c r="K81" i="6"/>
  <c r="L81" i="6"/>
  <c r="T81" i="6"/>
  <c r="U81" i="6"/>
  <c r="AC81" i="6"/>
  <c r="AD81" i="6"/>
  <c r="AL81" i="6"/>
  <c r="AM81" i="6"/>
  <c r="AU81" i="6"/>
  <c r="AV81" i="6"/>
  <c r="AW81" i="6"/>
  <c r="AX81" i="6"/>
  <c r="AY81" i="6"/>
  <c r="AZ81" i="6"/>
  <c r="BA81" i="6"/>
  <c r="BB81" i="6"/>
  <c r="A82" i="6"/>
  <c r="C82" i="6"/>
  <c r="K82" i="6"/>
  <c r="L82" i="6"/>
  <c r="T82" i="6"/>
  <c r="U82" i="6"/>
  <c r="AC82" i="6"/>
  <c r="AD82" i="6"/>
  <c r="AL82" i="6"/>
  <c r="AM82" i="6"/>
  <c r="AU82" i="6"/>
  <c r="AV82" i="6"/>
  <c r="AW82" i="6"/>
  <c r="AX82" i="6"/>
  <c r="AY82" i="6"/>
  <c r="AZ82" i="6"/>
  <c r="BA82" i="6"/>
  <c r="BB82" i="6"/>
  <c r="A83" i="6"/>
  <c r="C83" i="6"/>
  <c r="K83" i="6"/>
  <c r="L83" i="6"/>
  <c r="T83" i="6"/>
  <c r="U83" i="6"/>
  <c r="AC83" i="6"/>
  <c r="AD83" i="6"/>
  <c r="AL83" i="6"/>
  <c r="AM83" i="6"/>
  <c r="AU83" i="6"/>
  <c r="AV83" i="6"/>
  <c r="AW83" i="6"/>
  <c r="AX83" i="6"/>
  <c r="AY83" i="6"/>
  <c r="AZ83" i="6"/>
  <c r="BA83" i="6"/>
  <c r="BB83" i="6"/>
  <c r="A84" i="6"/>
  <c r="C84" i="6"/>
  <c r="K84" i="6"/>
  <c r="L84" i="6"/>
  <c r="T84" i="6"/>
  <c r="U84" i="6"/>
  <c r="AC84" i="6"/>
  <c r="AD84" i="6"/>
  <c r="AL84" i="6"/>
  <c r="AM84" i="6"/>
  <c r="AU84" i="6"/>
  <c r="AV84" i="6"/>
  <c r="AW84" i="6"/>
  <c r="AX84" i="6"/>
  <c r="AY84" i="6"/>
  <c r="AZ84" i="6"/>
  <c r="BA84" i="6"/>
  <c r="BB84" i="6"/>
  <c r="A85" i="6"/>
  <c r="C85" i="6"/>
  <c r="K85" i="6"/>
  <c r="L85" i="6"/>
  <c r="T85" i="6"/>
  <c r="U85" i="6"/>
  <c r="AC85" i="6"/>
  <c r="AD85" i="6"/>
  <c r="AL85" i="6"/>
  <c r="AM85" i="6"/>
  <c r="AU85" i="6"/>
  <c r="AV85" i="6"/>
  <c r="AW85" i="6"/>
  <c r="AX85" i="6"/>
  <c r="AY85" i="6"/>
  <c r="AZ85" i="6"/>
  <c r="BA85" i="6"/>
  <c r="BB85" i="6"/>
  <c r="A86" i="6"/>
  <c r="C86" i="6"/>
  <c r="K86" i="6"/>
  <c r="L86" i="6"/>
  <c r="T86" i="6"/>
  <c r="U86" i="6"/>
  <c r="AC86" i="6"/>
  <c r="AD86" i="6"/>
  <c r="AL86" i="6"/>
  <c r="AM86" i="6"/>
  <c r="AU86" i="6"/>
  <c r="AV86" i="6"/>
  <c r="AW86" i="6"/>
  <c r="AX86" i="6"/>
  <c r="AY86" i="6"/>
  <c r="AZ86" i="6"/>
  <c r="BA86" i="6"/>
  <c r="BB86" i="6"/>
  <c r="A87" i="6"/>
  <c r="C87" i="6"/>
  <c r="K87" i="6"/>
  <c r="L87" i="6"/>
  <c r="T87" i="6"/>
  <c r="U87" i="6"/>
  <c r="AC87" i="6"/>
  <c r="AD87" i="6"/>
  <c r="AL87" i="6"/>
  <c r="AM87" i="6"/>
  <c r="AU87" i="6"/>
  <c r="AV87" i="6"/>
  <c r="AW87" i="6"/>
  <c r="AX87" i="6"/>
  <c r="AY87" i="6"/>
  <c r="AZ87" i="6"/>
  <c r="BA87" i="6"/>
  <c r="BB87" i="6"/>
  <c r="B20" i="9"/>
  <c r="E20" i="9"/>
  <c r="F20" i="9"/>
  <c r="G20" i="9"/>
  <c r="H20" i="9"/>
  <c r="I20" i="9"/>
  <c r="K20" i="9"/>
  <c r="H20" i="4" s="1"/>
  <c r="L20" i="9"/>
  <c r="M20" i="9"/>
  <c r="N20" i="9"/>
  <c r="O20" i="9"/>
  <c r="P20" i="9"/>
  <c r="Q20" i="9"/>
  <c r="R20" i="9"/>
  <c r="S20" i="9"/>
  <c r="T20" i="9"/>
  <c r="V20" i="9"/>
  <c r="X20" i="9"/>
  <c r="Y20" i="9"/>
  <c r="Z20" i="9"/>
  <c r="AA20" i="9"/>
  <c r="AB20" i="9"/>
  <c r="AC20" i="9"/>
  <c r="AD20" i="9"/>
  <c r="AE20" i="9"/>
  <c r="AG20" i="9"/>
  <c r="R20" i="4" s="1"/>
  <c r="AH20" i="9"/>
  <c r="AI20" i="9"/>
  <c r="AJ20" i="9"/>
  <c r="AK20" i="9"/>
  <c r="AL20" i="9"/>
  <c r="AM20" i="9"/>
  <c r="AN20" i="9"/>
  <c r="AO20" i="9"/>
  <c r="AP20" i="9"/>
  <c r="AR20" i="9"/>
  <c r="W20" i="4" s="1"/>
  <c r="AS20" i="9"/>
  <c r="AT20" i="9"/>
  <c r="AU20" i="9"/>
  <c r="AV20" i="9"/>
  <c r="AW20" i="9"/>
  <c r="AX20" i="9"/>
  <c r="AY20" i="9"/>
  <c r="AZ20" i="9"/>
  <c r="BA20" i="9"/>
  <c r="BC20" i="9"/>
  <c r="AB20" i="4" s="1"/>
  <c r="BD20" i="9"/>
  <c r="BE20" i="9"/>
  <c r="BF20" i="9"/>
  <c r="BG20" i="9"/>
  <c r="BH20" i="9"/>
  <c r="BI20" i="9"/>
  <c r="BJ20" i="9"/>
  <c r="BK20" i="9"/>
  <c r="BL20" i="9"/>
  <c r="BN20" i="9"/>
  <c r="AG20" i="4" s="1"/>
  <c r="BO20" i="9"/>
  <c r="BP20" i="9"/>
  <c r="BQ20" i="9"/>
  <c r="BR20" i="9"/>
  <c r="BS20" i="9"/>
  <c r="BT20" i="9"/>
  <c r="BU20" i="9"/>
  <c r="BV20" i="9"/>
  <c r="BW20" i="9"/>
  <c r="CE20" i="9"/>
  <c r="CF20" i="9"/>
  <c r="CG20" i="9"/>
  <c r="CH20" i="9"/>
  <c r="CP20" i="9"/>
  <c r="CQ20" i="9"/>
  <c r="CR20" i="9"/>
  <c r="CS20" i="9"/>
  <c r="DA20" i="9"/>
  <c r="DB20" i="9"/>
  <c r="DC20" i="9"/>
  <c r="DD20" i="9"/>
  <c r="DL20" i="9"/>
  <c r="DM20" i="9"/>
  <c r="DN20" i="9"/>
  <c r="DO20" i="9"/>
  <c r="DW20" i="9"/>
  <c r="DX20" i="9"/>
  <c r="DY20" i="9"/>
  <c r="DZ20" i="9"/>
  <c r="EH20" i="9"/>
  <c r="EI20" i="9"/>
  <c r="EJ20" i="9"/>
  <c r="EK20" i="9"/>
  <c r="ES20" i="9"/>
  <c r="ET20" i="9"/>
  <c r="EU20" i="9"/>
  <c r="EV20" i="9"/>
  <c r="FD20" i="9"/>
  <c r="FE20" i="9"/>
  <c r="FF20" i="9"/>
  <c r="FG20" i="9"/>
  <c r="FO20" i="9"/>
  <c r="FP20" i="9"/>
  <c r="FQ20" i="9"/>
  <c r="FR20" i="9"/>
  <c r="FZ20" i="9"/>
  <c r="GA20" i="9"/>
  <c r="GB20" i="9"/>
  <c r="GC20" i="9"/>
  <c r="GK20" i="9"/>
  <c r="GL20" i="9"/>
  <c r="GM20" i="9"/>
  <c r="GN20" i="9"/>
  <c r="GV20" i="9"/>
  <c r="GW20" i="9"/>
  <c r="GX20" i="9"/>
  <c r="GY20" i="9"/>
  <c r="HG20" i="9"/>
  <c r="HH20" i="9"/>
  <c r="HI20" i="9"/>
  <c r="HJ20" i="9"/>
  <c r="HR20" i="9"/>
  <c r="HS20" i="9"/>
  <c r="HT20" i="9"/>
  <c r="HU20" i="9"/>
  <c r="IC20" i="9"/>
  <c r="ID20" i="9"/>
  <c r="IE20" i="9"/>
  <c r="IF20" i="9"/>
  <c r="IN20" i="9"/>
  <c r="IO20" i="9"/>
  <c r="IP20" i="9"/>
  <c r="IQ20" i="9"/>
  <c r="IY20" i="9"/>
  <c r="IZ20" i="9"/>
  <c r="JA20" i="9"/>
  <c r="JB20" i="9"/>
  <c r="JJ20" i="9"/>
  <c r="JK20" i="9"/>
  <c r="JL20" i="9"/>
  <c r="JM20" i="9"/>
  <c r="JU20" i="9"/>
  <c r="JV20" i="9"/>
  <c r="JW20" i="9"/>
  <c r="JX20" i="9"/>
  <c r="KF20" i="9"/>
  <c r="KG20" i="9"/>
  <c r="KH20" i="9"/>
  <c r="KI20" i="9"/>
  <c r="KQ20" i="9"/>
  <c r="KR20" i="9"/>
  <c r="KS20" i="9"/>
  <c r="KT20" i="9"/>
  <c r="LB20" i="9"/>
  <c r="LC20" i="9"/>
  <c r="LD20" i="9"/>
  <c r="LE20" i="9"/>
  <c r="LM20" i="9"/>
  <c r="LN20" i="9"/>
  <c r="LO20" i="9"/>
  <c r="LP20" i="9"/>
  <c r="LX20" i="9"/>
  <c r="LY20" i="9"/>
  <c r="LZ20" i="9"/>
  <c r="MA20" i="9"/>
  <c r="MI20" i="9"/>
  <c r="MJ20" i="9"/>
  <c r="MK20" i="9"/>
  <c r="ML20" i="9"/>
  <c r="MT20" i="9"/>
  <c r="MU20" i="9"/>
  <c r="MV20" i="9"/>
  <c r="MW20" i="9"/>
  <c r="NE20" i="9"/>
  <c r="NF20" i="9"/>
  <c r="NG20" i="9"/>
  <c r="NH20" i="9"/>
  <c r="NP20" i="9"/>
  <c r="NQ20" i="9"/>
  <c r="NR20" i="9"/>
  <c r="NS20" i="9"/>
  <c r="OA20" i="9"/>
  <c r="B21" i="9"/>
  <c r="F21" i="9"/>
  <c r="G21" i="9"/>
  <c r="H21" i="9"/>
  <c r="J21" i="9"/>
  <c r="K21" i="9"/>
  <c r="H21" i="4" s="1"/>
  <c r="L21" i="9"/>
  <c r="N21" i="9"/>
  <c r="P21" i="9"/>
  <c r="Q21" i="9"/>
  <c r="R21" i="9"/>
  <c r="S21" i="9"/>
  <c r="U21" i="9"/>
  <c r="V21" i="9"/>
  <c r="M21" i="4" s="1"/>
  <c r="W21" i="9"/>
  <c r="Y21" i="9"/>
  <c r="AA21" i="9"/>
  <c r="AB21" i="9"/>
  <c r="AC21" i="9"/>
  <c r="AD21" i="9"/>
  <c r="AF21" i="9"/>
  <c r="AG21" i="9"/>
  <c r="R21" i="4" s="1"/>
  <c r="AH21" i="9"/>
  <c r="AJ21" i="9"/>
  <c r="AL21" i="9"/>
  <c r="AM21" i="9"/>
  <c r="AN21" i="9"/>
  <c r="AO21" i="9"/>
  <c r="AQ21" i="9"/>
  <c r="AR21" i="9"/>
  <c r="W21" i="4" s="1"/>
  <c r="AS21" i="9"/>
  <c r="AU21" i="9"/>
  <c r="AW21" i="9"/>
  <c r="AX21" i="9"/>
  <c r="AY21" i="9"/>
  <c r="AZ21" i="9"/>
  <c r="BB21" i="9"/>
  <c r="BC21" i="9"/>
  <c r="BF21" i="9"/>
  <c r="BH21" i="9"/>
  <c r="BI21" i="9"/>
  <c r="BJ21" i="9"/>
  <c r="BK21" i="9"/>
  <c r="BM21" i="9"/>
  <c r="BN21" i="9"/>
  <c r="AG21" i="4" s="1"/>
  <c r="BO21" i="9"/>
  <c r="BQ21" i="9"/>
  <c r="BS21" i="9"/>
  <c r="BT21" i="9"/>
  <c r="BU21" i="9"/>
  <c r="BV21" i="9"/>
  <c r="BY21" i="9"/>
  <c r="AL21" i="4" s="1"/>
  <c r="BZ21" i="9"/>
  <c r="CB21" i="9"/>
  <c r="CC21" i="9"/>
  <c r="CD21" i="9"/>
  <c r="CE21" i="9"/>
  <c r="CF21" i="9"/>
  <c r="CG21" i="9"/>
  <c r="CI21" i="9"/>
  <c r="CJ21" i="9"/>
  <c r="AT21" i="4" s="1"/>
  <c r="CK21" i="9"/>
  <c r="CM21" i="9"/>
  <c r="CN21" i="9"/>
  <c r="CO21" i="9"/>
  <c r="CP21" i="9"/>
  <c r="CQ21" i="9"/>
  <c r="CR21" i="9"/>
  <c r="CT21" i="9"/>
  <c r="CU21" i="9"/>
  <c r="AY21" i="4" s="1"/>
  <c r="CV21" i="9"/>
  <c r="CX21" i="9"/>
  <c r="CY21" i="9"/>
  <c r="CZ21" i="9"/>
  <c r="DA21" i="9"/>
  <c r="DB21" i="9"/>
  <c r="DC21" i="9"/>
  <c r="DE21" i="9"/>
  <c r="DF21" i="9"/>
  <c r="BD21" i="4" s="1"/>
  <c r="DG21" i="9"/>
  <c r="DI21" i="9"/>
  <c r="DJ21" i="9"/>
  <c r="DK21" i="9"/>
  <c r="DL21" i="9"/>
  <c r="DM21" i="9"/>
  <c r="DN21" i="9"/>
  <c r="DP21" i="9"/>
  <c r="DQ21" i="9"/>
  <c r="BI21" i="4" s="1"/>
  <c r="DR21" i="9"/>
  <c r="DT21" i="9"/>
  <c r="DU21" i="9"/>
  <c r="DV21" i="9"/>
  <c r="DW21" i="9"/>
  <c r="DX21" i="9"/>
  <c r="DY21" i="9"/>
  <c r="EA21" i="9"/>
  <c r="EB21" i="9"/>
  <c r="BN21" i="4" s="1"/>
  <c r="EC21" i="9"/>
  <c r="EE21" i="9"/>
  <c r="EF21" i="9"/>
  <c r="EG21" i="9"/>
  <c r="EH21" i="9"/>
  <c r="EI21" i="9"/>
  <c r="EJ21" i="9"/>
  <c r="EL21" i="9"/>
  <c r="EM21" i="9"/>
  <c r="BS21" i="4" s="1"/>
  <c r="EN21" i="9"/>
  <c r="EP21" i="9"/>
  <c r="EQ21" i="9"/>
  <c r="ER21" i="9"/>
  <c r="ES21" i="9"/>
  <c r="ET21" i="9"/>
  <c r="EU21" i="9"/>
  <c r="EX21" i="9"/>
  <c r="BX21" i="4" s="1"/>
  <c r="EY21" i="9"/>
  <c r="FA21" i="9"/>
  <c r="FB21" i="9"/>
  <c r="FC21" i="9"/>
  <c r="FD21" i="9"/>
  <c r="FE21" i="9"/>
  <c r="FF21" i="9"/>
  <c r="FH21" i="9"/>
  <c r="FI21" i="9"/>
  <c r="CF21" i="4" s="1"/>
  <c r="FJ21" i="9"/>
  <c r="FL21" i="9"/>
  <c r="FM21" i="9"/>
  <c r="FN21" i="9"/>
  <c r="FO21" i="9"/>
  <c r="FP21" i="9"/>
  <c r="FQ21" i="9"/>
  <c r="FS21" i="9"/>
  <c r="FT21" i="9"/>
  <c r="CK21" i="4" s="1"/>
  <c r="FU21" i="9"/>
  <c r="FW21" i="9"/>
  <c r="FX21" i="9"/>
  <c r="FY21" i="9"/>
  <c r="FZ21" i="9"/>
  <c r="GA21" i="9"/>
  <c r="GB21" i="9"/>
  <c r="GD21" i="9"/>
  <c r="GE21" i="9"/>
  <c r="CP21" i="4" s="1"/>
  <c r="GF21" i="9"/>
  <c r="GH21" i="9"/>
  <c r="GI21" i="9"/>
  <c r="GJ21" i="9"/>
  <c r="GK21" i="9"/>
  <c r="GL21" i="9"/>
  <c r="GM21" i="9"/>
  <c r="GO21" i="9"/>
  <c r="GP21" i="9"/>
  <c r="CU21" i="4" s="1"/>
  <c r="GQ21" i="9"/>
  <c r="GS21" i="9"/>
  <c r="GT21" i="9"/>
  <c r="GU21" i="9"/>
  <c r="GV21" i="9"/>
  <c r="GW21" i="9"/>
  <c r="GX21" i="9"/>
  <c r="GZ21" i="9"/>
  <c r="HA21" i="9"/>
  <c r="CZ21" i="4" s="1"/>
  <c r="HB21" i="9"/>
  <c r="HD21" i="9"/>
  <c r="HE21" i="9"/>
  <c r="HF21" i="9"/>
  <c r="HG21" i="9"/>
  <c r="HH21" i="9"/>
  <c r="HI21" i="9"/>
  <c r="HK21" i="9"/>
  <c r="HL21" i="9"/>
  <c r="DE21" i="4" s="1"/>
  <c r="HM21" i="9"/>
  <c r="HO21" i="9"/>
  <c r="HP21" i="9"/>
  <c r="HQ21" i="9"/>
  <c r="HR21" i="9"/>
  <c r="HS21" i="9"/>
  <c r="HT21" i="9"/>
  <c r="HW21" i="9"/>
  <c r="DJ21" i="4" s="1"/>
  <c r="HX21" i="9"/>
  <c r="HZ21" i="9"/>
  <c r="IA21" i="9"/>
  <c r="IB21" i="9"/>
  <c r="IC21" i="9"/>
  <c r="ID21" i="9"/>
  <c r="IE21" i="9"/>
  <c r="IG21" i="9"/>
  <c r="IH21" i="9"/>
  <c r="DR21" i="4" s="1"/>
  <c r="II21" i="9"/>
  <c r="IK21" i="9"/>
  <c r="IL21" i="9"/>
  <c r="IM21" i="9"/>
  <c r="IN21" i="9"/>
  <c r="IO21" i="9"/>
  <c r="IP21" i="9"/>
  <c r="IR21" i="9"/>
  <c r="IS21" i="9"/>
  <c r="DW21" i="4" s="1"/>
  <c r="IT21" i="9"/>
  <c r="IV21" i="9"/>
  <c r="IW21" i="9"/>
  <c r="IX21" i="9"/>
  <c r="IY21" i="9"/>
  <c r="IZ21" i="9"/>
  <c r="JA21" i="9"/>
  <c r="JC21" i="9"/>
  <c r="JD21" i="9"/>
  <c r="EB21" i="4" s="1"/>
  <c r="JE21" i="9"/>
  <c r="JG21" i="9"/>
  <c r="JH21" i="9"/>
  <c r="JI21" i="9"/>
  <c r="JJ21" i="9"/>
  <c r="JK21" i="9"/>
  <c r="JL21" i="9"/>
  <c r="JN21" i="9"/>
  <c r="JO21" i="9"/>
  <c r="EG21" i="4" s="1"/>
  <c r="JP21" i="9"/>
  <c r="JR21" i="9"/>
  <c r="JS21" i="9"/>
  <c r="JT21" i="9"/>
  <c r="JU21" i="9"/>
  <c r="JV21" i="9"/>
  <c r="JW21" i="9"/>
  <c r="JY21" i="9"/>
  <c r="JZ21" i="9"/>
  <c r="EL21" i="4" s="1"/>
  <c r="KA21" i="9"/>
  <c r="KC21" i="9"/>
  <c r="KD21" i="9"/>
  <c r="KE21" i="9"/>
  <c r="KF21" i="9"/>
  <c r="KG21" i="9"/>
  <c r="KH21" i="9"/>
  <c r="KJ21" i="9"/>
  <c r="KK21" i="9"/>
  <c r="EQ21" i="4" s="1"/>
  <c r="KL21" i="9"/>
  <c r="KN21" i="9"/>
  <c r="KO21" i="9"/>
  <c r="KP21" i="9"/>
  <c r="KQ21" i="9"/>
  <c r="KR21" i="9"/>
  <c r="KS21" i="9"/>
  <c r="KV21" i="9"/>
  <c r="EV21" i="4" s="1"/>
  <c r="KW21" i="9"/>
  <c r="KY21" i="9"/>
  <c r="KZ21" i="9"/>
  <c r="LA21" i="9"/>
  <c r="LB21" i="9"/>
  <c r="LC21" i="9"/>
  <c r="LD21" i="9"/>
  <c r="LF21" i="9"/>
  <c r="LG21" i="9"/>
  <c r="FD21" i="4" s="1"/>
  <c r="LH21" i="9"/>
  <c r="LJ21" i="9"/>
  <c r="LK21" i="9"/>
  <c r="LL21" i="9"/>
  <c r="LM21" i="9"/>
  <c r="LN21" i="9"/>
  <c r="LO21" i="9"/>
  <c r="LQ21" i="9"/>
  <c r="LR21" i="9"/>
  <c r="FI21" i="4" s="1"/>
  <c r="LS21" i="9"/>
  <c r="LU21" i="9"/>
  <c r="LV21" i="9"/>
  <c r="LW21" i="9"/>
  <c r="LX21" i="9"/>
  <c r="LY21" i="9"/>
  <c r="LZ21" i="9"/>
  <c r="MB21" i="9"/>
  <c r="MC21" i="9"/>
  <c r="FN21" i="4" s="1"/>
  <c r="MD21" i="9"/>
  <c r="MF21" i="9"/>
  <c r="MG21" i="9"/>
  <c r="MH21" i="9"/>
  <c r="MI21" i="9"/>
  <c r="MJ21" i="9"/>
  <c r="MK21" i="9"/>
  <c r="MM21" i="9"/>
  <c r="MN21" i="9"/>
  <c r="FS21" i="4" s="1"/>
  <c r="MO21" i="9"/>
  <c r="MQ21" i="9"/>
  <c r="MR21" i="9"/>
  <c r="MS21" i="9"/>
  <c r="MT21" i="9"/>
  <c r="MU21" i="9"/>
  <c r="MV21" i="9"/>
  <c r="MX21" i="9"/>
  <c r="MY21" i="9"/>
  <c r="FX21" i="4" s="1"/>
  <c r="MZ21" i="9"/>
  <c r="NB21" i="9"/>
  <c r="NC21" i="9"/>
  <c r="ND21" i="9"/>
  <c r="NE21" i="9"/>
  <c r="NF21" i="9"/>
  <c r="NG21" i="9"/>
  <c r="NI21" i="9"/>
  <c r="NJ21" i="9"/>
  <c r="GC21" i="4" s="1"/>
  <c r="NK21" i="9"/>
  <c r="NM21" i="9"/>
  <c r="NN21" i="9"/>
  <c r="NO21" i="9"/>
  <c r="NP21" i="9"/>
  <c r="NQ21" i="9"/>
  <c r="NR21" i="9"/>
  <c r="NU21" i="9"/>
  <c r="GH21" i="4" s="1"/>
  <c r="NV21" i="9"/>
  <c r="NX21" i="9"/>
  <c r="NY21" i="9"/>
  <c r="NZ21" i="9"/>
  <c r="OA21" i="9"/>
  <c r="OC21" i="9"/>
  <c r="OD21" i="9"/>
  <c r="OE21" i="9"/>
  <c r="OF21" i="9"/>
  <c r="OG21" i="9"/>
  <c r="OH21" i="9"/>
  <c r="OI21" i="9"/>
  <c r="OJ21" i="9"/>
  <c r="OK21" i="9"/>
  <c r="OL21" i="9"/>
  <c r="OM21" i="9"/>
  <c r="ON21" i="9"/>
  <c r="OO21" i="9"/>
  <c r="OP21" i="9"/>
  <c r="OQ21" i="9"/>
  <c r="OR21" i="9"/>
  <c r="OS21" i="9"/>
  <c r="OT21" i="9"/>
  <c r="OU21" i="9"/>
  <c r="OV21" i="9"/>
  <c r="OW21" i="9"/>
  <c r="OX21" i="9"/>
  <c r="OY21" i="9"/>
  <c r="OZ21" i="9"/>
  <c r="PA21" i="9"/>
  <c r="PB21" i="9"/>
  <c r="PC21" i="9"/>
  <c r="PD21" i="9"/>
  <c r="PE21" i="9"/>
  <c r="PF21" i="9"/>
  <c r="PG21" i="9"/>
  <c r="PH21" i="9"/>
  <c r="PI21" i="9" s="1"/>
  <c r="PJ21" i="9"/>
  <c r="PK21" i="9"/>
  <c r="PL21" i="9"/>
  <c r="PM21" i="9"/>
  <c r="PN21" i="9" s="1"/>
  <c r="PO21" i="9"/>
  <c r="PP21" i="9"/>
  <c r="B22" i="9"/>
  <c r="C22" i="9"/>
  <c r="C22" i="8" s="1"/>
  <c r="D22" i="9"/>
  <c r="B22" i="8" s="1"/>
  <c r="E22" i="9"/>
  <c r="F22" i="9"/>
  <c r="G22" i="9"/>
  <c r="I22" i="9"/>
  <c r="J22" i="9"/>
  <c r="K22" i="9"/>
  <c r="H22" i="4" s="1"/>
  <c r="L22" i="9"/>
  <c r="N22" i="9"/>
  <c r="O22" i="9"/>
  <c r="Z22" i="9" s="1"/>
  <c r="AK22" i="9" s="1"/>
  <c r="AV22" i="9" s="1"/>
  <c r="BG22" i="9" s="1"/>
  <c r="BR22" i="9" s="1"/>
  <c r="P22" i="9"/>
  <c r="Q22" i="9"/>
  <c r="R22" i="9"/>
  <c r="T22" i="9"/>
  <c r="U22" i="9"/>
  <c r="V22" i="9"/>
  <c r="Y22" i="9"/>
  <c r="AA22" i="9"/>
  <c r="AB22" i="9"/>
  <c r="AC22" i="9"/>
  <c r="AE22" i="9"/>
  <c r="AF22" i="9"/>
  <c r="AG22" i="9"/>
  <c r="R22" i="4" s="1"/>
  <c r="AH22" i="9"/>
  <c r="AJ22" i="9"/>
  <c r="AL22" i="9"/>
  <c r="AM22" i="9"/>
  <c r="AN22" i="9"/>
  <c r="AP22" i="9"/>
  <c r="AQ22" i="9"/>
  <c r="AR22" i="9"/>
  <c r="AU22" i="9"/>
  <c r="AW22" i="9"/>
  <c r="AX22" i="9"/>
  <c r="AY22" i="9"/>
  <c r="BA22" i="9"/>
  <c r="BB22" i="9"/>
  <c r="BC22" i="9"/>
  <c r="BF22" i="9"/>
  <c r="BH22" i="9"/>
  <c r="BI22" i="9"/>
  <c r="BJ22" i="9"/>
  <c r="BL22" i="9"/>
  <c r="BM22" i="9"/>
  <c r="BN22" i="9"/>
  <c r="AG22" i="4" s="1"/>
  <c r="BO22" i="9"/>
  <c r="BQ22" i="9"/>
  <c r="BS22" i="9"/>
  <c r="BT22" i="9"/>
  <c r="BU22" i="9"/>
  <c r="BY22" i="9"/>
  <c r="CB22" i="9"/>
  <c r="CC22" i="9"/>
  <c r="CD22" i="9"/>
  <c r="CE22" i="9"/>
  <c r="CF22" i="9"/>
  <c r="CH22" i="9"/>
  <c r="CI22" i="9"/>
  <c r="CJ22" i="9"/>
  <c r="AT22" i="4" s="1"/>
  <c r="CK22" i="9"/>
  <c r="CM22" i="9"/>
  <c r="CN22" i="9"/>
  <c r="CO22" i="9"/>
  <c r="CP22" i="9"/>
  <c r="CQ22" i="9"/>
  <c r="CS22" i="9"/>
  <c r="CT22" i="9"/>
  <c r="CU22" i="9"/>
  <c r="AY22" i="4" s="1"/>
  <c r="CV22" i="9"/>
  <c r="CX22" i="9"/>
  <c r="CY22" i="9"/>
  <c r="CZ22" i="9"/>
  <c r="DA22" i="9"/>
  <c r="DB22" i="9"/>
  <c r="DD22" i="9"/>
  <c r="DE22" i="9"/>
  <c r="DF22" i="9"/>
  <c r="BD22" i="4" s="1"/>
  <c r="DG22" i="9"/>
  <c r="DI22" i="9"/>
  <c r="DJ22" i="9"/>
  <c r="DK22" i="9"/>
  <c r="DL22" i="9"/>
  <c r="DM22" i="9"/>
  <c r="DO22" i="9"/>
  <c r="DP22" i="9"/>
  <c r="DQ22" i="9"/>
  <c r="DT22" i="9"/>
  <c r="DU22" i="9"/>
  <c r="DV22" i="9"/>
  <c r="DW22" i="9"/>
  <c r="DX22" i="9"/>
  <c r="DZ22" i="9"/>
  <c r="EA22" i="9"/>
  <c r="EB22" i="9"/>
  <c r="BN22" i="4" s="1"/>
  <c r="EC22" i="9"/>
  <c r="EE22" i="9"/>
  <c r="EF22" i="9"/>
  <c r="EG22" i="9"/>
  <c r="EH22" i="9"/>
  <c r="EI22" i="9"/>
  <c r="EK22" i="9"/>
  <c r="EL22" i="9"/>
  <c r="EM22" i="9"/>
  <c r="BS22" i="4" s="1"/>
  <c r="EN22" i="9"/>
  <c r="EP22" i="9"/>
  <c r="EQ22" i="9"/>
  <c r="ER22" i="9"/>
  <c r="ES22" i="9"/>
  <c r="ET22" i="9"/>
  <c r="EX22" i="9"/>
  <c r="FA22" i="9"/>
  <c r="FB22" i="9"/>
  <c r="FC22" i="9"/>
  <c r="FD22" i="9"/>
  <c r="FE22" i="9"/>
  <c r="FG22" i="9"/>
  <c r="FH22" i="9"/>
  <c r="FI22" i="9"/>
  <c r="CF22" i="4" s="1"/>
  <c r="FJ22" i="9"/>
  <c r="FL22" i="9"/>
  <c r="FM22" i="9"/>
  <c r="FN22" i="9"/>
  <c r="FO22" i="9"/>
  <c r="FP22" i="9"/>
  <c r="FR22" i="9"/>
  <c r="FS22" i="9"/>
  <c r="FT22" i="9"/>
  <c r="CK22" i="4" s="1"/>
  <c r="FU22" i="9"/>
  <c r="FW22" i="9"/>
  <c r="FX22" i="9"/>
  <c r="FY22" i="9"/>
  <c r="FZ22" i="9"/>
  <c r="GA22" i="9"/>
  <c r="GC22" i="9"/>
  <c r="GD22" i="9"/>
  <c r="GE22" i="9"/>
  <c r="GH22" i="9"/>
  <c r="GI22" i="9"/>
  <c r="GJ22" i="9"/>
  <c r="GK22" i="9"/>
  <c r="GL22" i="9"/>
  <c r="GN22" i="9"/>
  <c r="GO22" i="9"/>
  <c r="GP22" i="9"/>
  <c r="CU22" i="4" s="1"/>
  <c r="GQ22" i="9"/>
  <c r="GS22" i="9"/>
  <c r="GT22" i="9"/>
  <c r="GU22" i="9"/>
  <c r="GV22" i="9"/>
  <c r="GW22" i="9"/>
  <c r="GY22" i="9"/>
  <c r="GZ22" i="9"/>
  <c r="HA22" i="9"/>
  <c r="CZ22" i="4" s="1"/>
  <c r="HB22" i="9"/>
  <c r="HD22" i="9"/>
  <c r="HE22" i="9"/>
  <c r="HP22" i="9" s="1"/>
  <c r="HF22" i="9"/>
  <c r="HG22" i="9"/>
  <c r="HH22" i="9"/>
  <c r="HJ22" i="9"/>
  <c r="HK22" i="9"/>
  <c r="HL22" i="9"/>
  <c r="HO22" i="9"/>
  <c r="HQ22" i="9"/>
  <c r="HR22" i="9"/>
  <c r="HS22" i="9"/>
  <c r="HW22" i="9"/>
  <c r="HZ22" i="9"/>
  <c r="IA22" i="9"/>
  <c r="IB22" i="9"/>
  <c r="IC22" i="9"/>
  <c r="ID22" i="9"/>
  <c r="IF22" i="9"/>
  <c r="IG22" i="9"/>
  <c r="IH22" i="9"/>
  <c r="IK22" i="9"/>
  <c r="IL22" i="9"/>
  <c r="IW22" i="9" s="1"/>
  <c r="JH22" i="9" s="1"/>
  <c r="JS22" i="9" s="1"/>
  <c r="KD22" i="9" s="1"/>
  <c r="KO22" i="9" s="1"/>
  <c r="IM22" i="9"/>
  <c r="IN22" i="9"/>
  <c r="IO22" i="9"/>
  <c r="IQ22" i="9"/>
  <c r="IR22" i="9"/>
  <c r="IS22" i="9"/>
  <c r="DW22" i="4" s="1"/>
  <c r="IX22" i="9"/>
  <c r="IY22" i="9"/>
  <c r="IZ22" i="9"/>
  <c r="JB22" i="9"/>
  <c r="JC22" i="9"/>
  <c r="JD22" i="9"/>
  <c r="JI22" i="9"/>
  <c r="JJ22" i="9"/>
  <c r="JK22" i="9"/>
  <c r="JM22" i="9"/>
  <c r="JN22" i="9"/>
  <c r="JO22" i="9"/>
  <c r="EG22" i="4" s="1"/>
  <c r="JR22" i="9"/>
  <c r="JT22" i="9"/>
  <c r="JU22" i="9"/>
  <c r="JV22" i="9"/>
  <c r="JX22" i="9"/>
  <c r="JY22" i="9"/>
  <c r="JZ22" i="9"/>
  <c r="EL22" i="4" s="1"/>
  <c r="KA22" i="9"/>
  <c r="KC22" i="9"/>
  <c r="KE22" i="9"/>
  <c r="KF22" i="9"/>
  <c r="KG22" i="9"/>
  <c r="KI22" i="9"/>
  <c r="KJ22" i="9"/>
  <c r="KK22" i="9"/>
  <c r="EQ22" i="4" s="1"/>
  <c r="KL22" i="9"/>
  <c r="KN22" i="9"/>
  <c r="KP22" i="9"/>
  <c r="KQ22" i="9"/>
  <c r="KR22" i="9"/>
  <c r="KV22" i="9"/>
  <c r="EV22" i="4" s="1"/>
  <c r="KZ22" i="9"/>
  <c r="LK22" i="9" s="1"/>
  <c r="LV22" i="9" s="1"/>
  <c r="MG22" i="9" s="1"/>
  <c r="MR22" i="9" s="1"/>
  <c r="NC22" i="9" s="1"/>
  <c r="NN22" i="9" s="1"/>
  <c r="LA22" i="9"/>
  <c r="LB22" i="9"/>
  <c r="LC22" i="9"/>
  <c r="LE22" i="9"/>
  <c r="LF22" i="9"/>
  <c r="LG22" i="9"/>
  <c r="FD22" i="4" s="1"/>
  <c r="LL22" i="9"/>
  <c r="LM22" i="9"/>
  <c r="LN22" i="9"/>
  <c r="LP22" i="9"/>
  <c r="LQ22" i="9"/>
  <c r="LR22" i="9"/>
  <c r="LU22" i="9"/>
  <c r="LW22" i="9"/>
  <c r="LX22" i="9"/>
  <c r="LY22" i="9"/>
  <c r="MA22" i="9"/>
  <c r="MB22" i="9"/>
  <c r="MC22" i="9"/>
  <c r="FN22" i="4" s="1"/>
  <c r="MD22" i="9"/>
  <c r="MF22" i="9"/>
  <c r="MH22" i="9"/>
  <c r="MI22" i="9"/>
  <c r="MJ22" i="9"/>
  <c r="ML22" i="9"/>
  <c r="MM22" i="9"/>
  <c r="MN22" i="9"/>
  <c r="FS22" i="4" s="1"/>
  <c r="MO22" i="9"/>
  <c r="MQ22" i="9"/>
  <c r="MS22" i="9"/>
  <c r="MT22" i="9"/>
  <c r="MU22" i="9"/>
  <c r="MW22" i="9"/>
  <c r="MX22" i="9"/>
  <c r="MY22" i="9"/>
  <c r="NB22" i="9"/>
  <c r="ND22" i="9"/>
  <c r="NE22" i="9"/>
  <c r="NF22" i="9"/>
  <c r="NH22" i="9"/>
  <c r="NI22" i="9"/>
  <c r="NJ22" i="9"/>
  <c r="GC22" i="4" s="1"/>
  <c r="NM22" i="9"/>
  <c r="NO22" i="9"/>
  <c r="NP22" i="9"/>
  <c r="NQ22" i="9"/>
  <c r="NU22" i="9"/>
  <c r="NX22" i="9" s="1"/>
  <c r="NY22" i="9"/>
  <c r="NZ22" i="9"/>
  <c r="OA22" i="9"/>
  <c r="OC22" i="9"/>
  <c r="OD22" i="9"/>
  <c r="OE22" i="9"/>
  <c r="OF22" i="9"/>
  <c r="OH22" i="9"/>
  <c r="OI22" i="9"/>
  <c r="OJ22" i="9"/>
  <c r="OK22" i="9"/>
  <c r="OM22" i="9"/>
  <c r="ON22" i="9"/>
  <c r="OO22" i="9"/>
  <c r="OP22" i="9"/>
  <c r="OR22" i="9"/>
  <c r="OS22" i="9"/>
  <c r="OT22" i="9"/>
  <c r="OU22" i="9"/>
  <c r="OW22" i="9"/>
  <c r="OX22" i="9"/>
  <c r="OY22" i="9"/>
  <c r="OZ22" i="9"/>
  <c r="PA22" i="9"/>
  <c r="PB22" i="9"/>
  <c r="PC22" i="9"/>
  <c r="PD22" i="9" s="1"/>
  <c r="PE22" i="9"/>
  <c r="PF22" i="9"/>
  <c r="PG22" i="9"/>
  <c r="PH22" i="9"/>
  <c r="PI22" i="9" s="1"/>
  <c r="PJ22" i="9"/>
  <c r="PK22" i="9"/>
  <c r="PL22" i="9"/>
  <c r="PM22" i="9"/>
  <c r="PN22" i="9"/>
  <c r="PO22" i="9"/>
  <c r="PP22" i="9"/>
  <c r="B23" i="9"/>
  <c r="C23" i="9"/>
  <c r="C23" i="8" s="1"/>
  <c r="D23" i="9"/>
  <c r="B23" i="8" s="1"/>
  <c r="E23" i="9"/>
  <c r="F23" i="9"/>
  <c r="H23" i="9"/>
  <c r="I23" i="9"/>
  <c r="J23" i="9"/>
  <c r="K23" i="9"/>
  <c r="H23" i="4" s="1"/>
  <c r="L23" i="9"/>
  <c r="M23" i="9"/>
  <c r="N23" i="9"/>
  <c r="O23" i="9"/>
  <c r="P23" i="9"/>
  <c r="Q23" i="9"/>
  <c r="S23" i="9"/>
  <c r="T23" i="9"/>
  <c r="U23" i="9"/>
  <c r="V23" i="9"/>
  <c r="X23" i="9"/>
  <c r="Y23" i="9"/>
  <c r="Z23" i="9"/>
  <c r="AK23" i="9" s="1"/>
  <c r="AV23" i="9" s="1"/>
  <c r="BG23" i="9" s="1"/>
  <c r="BR23" i="9" s="1"/>
  <c r="AA23" i="9"/>
  <c r="AB23" i="9"/>
  <c r="AD23" i="9"/>
  <c r="AE23" i="9"/>
  <c r="AF23" i="9"/>
  <c r="AG23" i="9"/>
  <c r="R23" i="4" s="1"/>
  <c r="AH23" i="9"/>
  <c r="AI23" i="9"/>
  <c r="AJ23" i="9"/>
  <c r="AL23" i="9"/>
  <c r="AM23" i="9"/>
  <c r="AO23" i="9"/>
  <c r="AP23" i="9"/>
  <c r="AQ23" i="9"/>
  <c r="AR23" i="9"/>
  <c r="W23" i="4" s="1"/>
  <c r="AS23" i="9"/>
  <c r="AT23" i="9"/>
  <c r="AU23" i="9"/>
  <c r="AW23" i="9"/>
  <c r="AX23" i="9"/>
  <c r="AZ23" i="9"/>
  <c r="BA23" i="9"/>
  <c r="BB23" i="9"/>
  <c r="BC23" i="9"/>
  <c r="BE23" i="9"/>
  <c r="BF23" i="9"/>
  <c r="BH23" i="9"/>
  <c r="BI23" i="9"/>
  <c r="BK23" i="9"/>
  <c r="BL23" i="9"/>
  <c r="BM23" i="9"/>
  <c r="BN23" i="9"/>
  <c r="BP23" i="9"/>
  <c r="BQ23" i="9"/>
  <c r="BS23" i="9"/>
  <c r="BT23" i="9"/>
  <c r="BY23" i="9"/>
  <c r="CC23" i="9" s="1"/>
  <c r="CN23" i="9" s="1"/>
  <c r="CY23" i="9" s="1"/>
  <c r="DJ23" i="9" s="1"/>
  <c r="DU23" i="9" s="1"/>
  <c r="EF23" i="9" s="1"/>
  <c r="EQ23" i="9" s="1"/>
  <c r="CD23" i="9"/>
  <c r="CE23" i="9"/>
  <c r="CG23" i="9"/>
  <c r="CH23" i="9"/>
  <c r="CI23" i="9"/>
  <c r="CJ23" i="9"/>
  <c r="CL23" i="9"/>
  <c r="CM23" i="9"/>
  <c r="CO23" i="9"/>
  <c r="CP23" i="9"/>
  <c r="CR23" i="9"/>
  <c r="CS23" i="9"/>
  <c r="CT23" i="9"/>
  <c r="CU23" i="9"/>
  <c r="AY23" i="4" s="1"/>
  <c r="CV23" i="9"/>
  <c r="CW23" i="9"/>
  <c r="CX23" i="9"/>
  <c r="CZ23" i="9"/>
  <c r="DA23" i="9"/>
  <c r="DC23" i="9"/>
  <c r="DD23" i="9"/>
  <c r="DE23" i="9"/>
  <c r="DF23" i="9"/>
  <c r="BD23" i="4" s="1"/>
  <c r="DG23" i="9"/>
  <c r="DH23" i="9"/>
  <c r="DI23" i="9"/>
  <c r="DK23" i="9"/>
  <c r="DL23" i="9"/>
  <c r="DN23" i="9"/>
  <c r="DO23" i="9"/>
  <c r="DP23" i="9"/>
  <c r="DQ23" i="9"/>
  <c r="DS23" i="9"/>
  <c r="DT23" i="9"/>
  <c r="DV23" i="9"/>
  <c r="DW23" i="9"/>
  <c r="DY23" i="9"/>
  <c r="DZ23" i="9"/>
  <c r="EA23" i="9"/>
  <c r="EB23" i="9"/>
  <c r="BN23" i="4" s="1"/>
  <c r="EC23" i="9"/>
  <c r="ED23" i="9"/>
  <c r="EE23" i="9"/>
  <c r="EG23" i="9"/>
  <c r="EH23" i="9"/>
  <c r="EJ23" i="9"/>
  <c r="EK23" i="9"/>
  <c r="EL23" i="9"/>
  <c r="EM23" i="9"/>
  <c r="BS23" i="4" s="1"/>
  <c r="EN23" i="9"/>
  <c r="EO23" i="9"/>
  <c r="EP23" i="9"/>
  <c r="ER23" i="9"/>
  <c r="ES23" i="9"/>
  <c r="EX23" i="9"/>
  <c r="FC23" i="9" s="1"/>
  <c r="FB23" i="9"/>
  <c r="FD23" i="9"/>
  <c r="FF23" i="9"/>
  <c r="FG23" i="9"/>
  <c r="FH23" i="9"/>
  <c r="FI23" i="9"/>
  <c r="CF23" i="4" s="1"/>
  <c r="FJ23" i="9"/>
  <c r="FK23" i="9"/>
  <c r="FL23" i="9"/>
  <c r="FM23" i="9"/>
  <c r="FN23" i="9"/>
  <c r="FO23" i="9"/>
  <c r="FQ23" i="9"/>
  <c r="FR23" i="9"/>
  <c r="FS23" i="9"/>
  <c r="FT23" i="9"/>
  <c r="CK23" i="4" s="1"/>
  <c r="FU23" i="9"/>
  <c r="FV23" i="9"/>
  <c r="FW23" i="9"/>
  <c r="FX23" i="9"/>
  <c r="FY23" i="9"/>
  <c r="FZ23" i="9"/>
  <c r="GB23" i="9"/>
  <c r="GC23" i="9"/>
  <c r="GD23" i="9"/>
  <c r="GE23" i="9"/>
  <c r="CP23" i="4" s="1"/>
  <c r="GF23" i="9"/>
  <c r="GG23" i="9"/>
  <c r="GH23" i="9"/>
  <c r="GI23" i="9"/>
  <c r="GJ23" i="9"/>
  <c r="GK23" i="9"/>
  <c r="GM23" i="9"/>
  <c r="GN23" i="9"/>
  <c r="GO23" i="9"/>
  <c r="GP23" i="9"/>
  <c r="CU23" i="4" s="1"/>
  <c r="GQ23" i="9"/>
  <c r="GR23" i="9"/>
  <c r="GS23" i="9"/>
  <c r="GT23" i="9"/>
  <c r="GU23" i="9"/>
  <c r="GV23" i="9"/>
  <c r="GX23" i="9"/>
  <c r="GY23" i="9"/>
  <c r="GZ23" i="9"/>
  <c r="HA23" i="9"/>
  <c r="CZ23" i="4" s="1"/>
  <c r="HB23" i="9"/>
  <c r="HC23" i="9"/>
  <c r="HD23" i="9"/>
  <c r="HE23" i="9"/>
  <c r="HF23" i="9"/>
  <c r="HG23" i="9"/>
  <c r="HI23" i="9"/>
  <c r="HJ23" i="9"/>
  <c r="HK23" i="9"/>
  <c r="HL23" i="9"/>
  <c r="DE23" i="4" s="1"/>
  <c r="HM23" i="9"/>
  <c r="HN23" i="9"/>
  <c r="HO23" i="9"/>
  <c r="HP23" i="9"/>
  <c r="HQ23" i="9"/>
  <c r="HR23" i="9"/>
  <c r="HW23" i="9"/>
  <c r="IC23" i="9"/>
  <c r="IE23" i="9"/>
  <c r="IF23" i="9"/>
  <c r="IG23" i="9"/>
  <c r="IH23" i="9"/>
  <c r="IJ23" i="9"/>
  <c r="IK23" i="9"/>
  <c r="IM23" i="9"/>
  <c r="IN23" i="9"/>
  <c r="IP23" i="9"/>
  <c r="IQ23" i="9"/>
  <c r="IR23" i="9"/>
  <c r="IS23" i="9"/>
  <c r="DW23" i="4" s="1"/>
  <c r="IT23" i="9"/>
  <c r="IU23" i="9"/>
  <c r="IV23" i="9"/>
  <c r="IX23" i="9"/>
  <c r="IY23" i="9"/>
  <c r="JA23" i="9"/>
  <c r="JB23" i="9"/>
  <c r="JC23" i="9"/>
  <c r="JD23" i="9"/>
  <c r="JF23" i="9"/>
  <c r="JG23" i="9"/>
  <c r="JI23" i="9"/>
  <c r="JJ23" i="9"/>
  <c r="JL23" i="9"/>
  <c r="JM23" i="9"/>
  <c r="JN23" i="9"/>
  <c r="JO23" i="9"/>
  <c r="EG23" i="4" s="1"/>
  <c r="JP23" i="9"/>
  <c r="JQ23" i="9"/>
  <c r="JR23" i="9"/>
  <c r="JT23" i="9"/>
  <c r="JU23" i="9"/>
  <c r="JW23" i="9"/>
  <c r="JX23" i="9"/>
  <c r="JY23" i="9"/>
  <c r="JZ23" i="9"/>
  <c r="EL23" i="4" s="1"/>
  <c r="KA23" i="9"/>
  <c r="KB23" i="9"/>
  <c r="KC23" i="9"/>
  <c r="KE23" i="9"/>
  <c r="KF23" i="9"/>
  <c r="KH23" i="9"/>
  <c r="KI23" i="9"/>
  <c r="KJ23" i="9"/>
  <c r="KK23" i="9"/>
  <c r="KM23" i="9"/>
  <c r="KN23" i="9"/>
  <c r="KP23" i="9"/>
  <c r="KQ23" i="9"/>
  <c r="KV23" i="9"/>
  <c r="EV23" i="4" s="1"/>
  <c r="KW23" i="9"/>
  <c r="KY23" i="9"/>
  <c r="KZ23" i="9"/>
  <c r="LA23" i="9"/>
  <c r="LB23" i="9"/>
  <c r="LD23" i="9"/>
  <c r="LE23" i="9"/>
  <c r="LF23" i="9"/>
  <c r="LG23" i="9"/>
  <c r="FD23" i="4" s="1"/>
  <c r="LH23" i="9"/>
  <c r="LI23" i="9"/>
  <c r="LJ23" i="9"/>
  <c r="LK23" i="9"/>
  <c r="LL23" i="9"/>
  <c r="LM23" i="9"/>
  <c r="LO23" i="9"/>
  <c r="LP23" i="9"/>
  <c r="LQ23" i="9"/>
  <c r="LR23" i="9"/>
  <c r="FI23" i="4" s="1"/>
  <c r="LS23" i="9"/>
  <c r="LT23" i="9"/>
  <c r="LU23" i="9"/>
  <c r="LV23" i="9"/>
  <c r="LW23" i="9"/>
  <c r="LX23" i="9"/>
  <c r="LZ23" i="9"/>
  <c r="MA23" i="9"/>
  <c r="MB23" i="9"/>
  <c r="MC23" i="9"/>
  <c r="FN23" i="4" s="1"/>
  <c r="MD23" i="9"/>
  <c r="ME23" i="9"/>
  <c r="MF23" i="9"/>
  <c r="MG23" i="9"/>
  <c r="MH23" i="9"/>
  <c r="MI23" i="9"/>
  <c r="MK23" i="9"/>
  <c r="ML23" i="9"/>
  <c r="MM23" i="9"/>
  <c r="MN23" i="9"/>
  <c r="FS23" i="4" s="1"/>
  <c r="MO23" i="9"/>
  <c r="MP23" i="9"/>
  <c r="MQ23" i="9"/>
  <c r="MR23" i="9"/>
  <c r="MS23" i="9"/>
  <c r="MT23" i="9"/>
  <c r="MV23" i="9"/>
  <c r="MW23" i="9"/>
  <c r="MX23" i="9"/>
  <c r="MY23" i="9"/>
  <c r="FX23" i="4" s="1"/>
  <c r="NC23" i="9"/>
  <c r="ND23" i="9"/>
  <c r="NE23" i="9"/>
  <c r="NG23" i="9"/>
  <c r="NH23" i="9"/>
  <c r="NI23" i="9"/>
  <c r="NJ23" i="9"/>
  <c r="GC23" i="4" s="1"/>
  <c r="NK23" i="9"/>
  <c r="NL23" i="9"/>
  <c r="NM23" i="9"/>
  <c r="NN23" i="9"/>
  <c r="NO23" i="9"/>
  <c r="NP23" i="9"/>
  <c r="NU23" i="9"/>
  <c r="GH23" i="4" s="1"/>
  <c r="NY23" i="9"/>
  <c r="NZ23" i="9"/>
  <c r="OA23" i="9"/>
  <c r="OD23" i="9"/>
  <c r="OE23" i="9"/>
  <c r="OF23" i="9"/>
  <c r="OI23" i="9"/>
  <c r="OJ23" i="9"/>
  <c r="OK23" i="9"/>
  <c r="ON23" i="9"/>
  <c r="OO23" i="9"/>
  <c r="OP23" i="9"/>
  <c r="OR23" i="9"/>
  <c r="OS23" i="9"/>
  <c r="OT23" i="9"/>
  <c r="OU23" i="9"/>
  <c r="OW23" i="9"/>
  <c r="OX23" i="9"/>
  <c r="OY23" i="9"/>
  <c r="OZ23" i="9"/>
  <c r="PA23" i="9"/>
  <c r="PB23" i="9"/>
  <c r="PC23" i="9"/>
  <c r="PD23" i="9"/>
  <c r="PE23" i="9"/>
  <c r="PF23" i="9"/>
  <c r="PG23" i="9"/>
  <c r="PH23" i="9"/>
  <c r="PI23" i="9"/>
  <c r="PJ23" i="9"/>
  <c r="PK23" i="9"/>
  <c r="PL23" i="9"/>
  <c r="PM23" i="9"/>
  <c r="PN23" i="9"/>
  <c r="PO23" i="9"/>
  <c r="PP23" i="9"/>
  <c r="B24" i="9"/>
  <c r="C24" i="9" s="1"/>
  <c r="C24" i="8" s="1"/>
  <c r="D24" i="9"/>
  <c r="B24" i="8" s="1"/>
  <c r="E24" i="9"/>
  <c r="F24" i="9"/>
  <c r="G24" i="9"/>
  <c r="H24" i="9"/>
  <c r="I24" i="9"/>
  <c r="J24" i="9"/>
  <c r="K24" i="9"/>
  <c r="M24" i="9"/>
  <c r="N24" i="9"/>
  <c r="O24" i="9"/>
  <c r="P24" i="9"/>
  <c r="Q24" i="9"/>
  <c r="R24" i="9"/>
  <c r="S24" i="9"/>
  <c r="T24" i="9"/>
  <c r="U24" i="9"/>
  <c r="V24" i="9"/>
  <c r="X24" i="9"/>
  <c r="Y24" i="9"/>
  <c r="Z24" i="9"/>
  <c r="AA24" i="9"/>
  <c r="AB24" i="9"/>
  <c r="AC24" i="9"/>
  <c r="AD24" i="9"/>
  <c r="AE24" i="9"/>
  <c r="AF24" i="9"/>
  <c r="AG24" i="9"/>
  <c r="AK24" i="9"/>
  <c r="AL24" i="9"/>
  <c r="AM24" i="9"/>
  <c r="AN24" i="9"/>
  <c r="AO24" i="9"/>
  <c r="AP24" i="9"/>
  <c r="AQ24" i="9"/>
  <c r="AR24" i="9"/>
  <c r="W24" i="4" s="1"/>
  <c r="AS24" i="9"/>
  <c r="AT24" i="9"/>
  <c r="AU24" i="9"/>
  <c r="AV24" i="9"/>
  <c r="AW24" i="9"/>
  <c r="AX24" i="9"/>
  <c r="AY24" i="9"/>
  <c r="AZ24" i="9"/>
  <c r="BA24" i="9"/>
  <c r="BB24" i="9"/>
  <c r="BC24" i="9"/>
  <c r="BF24" i="9"/>
  <c r="BG24" i="9"/>
  <c r="BH24" i="9"/>
  <c r="BI24" i="9"/>
  <c r="BJ24" i="9"/>
  <c r="BK24" i="9"/>
  <c r="BL24" i="9"/>
  <c r="BM24" i="9"/>
  <c r="BN24" i="9"/>
  <c r="BR24" i="9"/>
  <c r="BT24" i="9"/>
  <c r="BX24" i="9"/>
  <c r="BY24" i="9"/>
  <c r="CD24" i="9"/>
  <c r="CE24" i="9"/>
  <c r="CF24" i="9"/>
  <c r="CG24" i="9"/>
  <c r="CH24" i="9"/>
  <c r="CI24" i="9"/>
  <c r="CJ24" i="9"/>
  <c r="CO24" i="9"/>
  <c r="CP24" i="9"/>
  <c r="CQ24" i="9"/>
  <c r="CR24" i="9"/>
  <c r="CS24" i="9"/>
  <c r="CT24" i="9"/>
  <c r="CU24" i="9"/>
  <c r="AY24" i="4" s="1"/>
  <c r="CV24" i="9"/>
  <c r="CW24" i="9"/>
  <c r="CX24" i="9"/>
  <c r="CZ24" i="9"/>
  <c r="DA24" i="9"/>
  <c r="DB24" i="9"/>
  <c r="DC24" i="9"/>
  <c r="DD24" i="9"/>
  <c r="DE24" i="9"/>
  <c r="DF24" i="9"/>
  <c r="DI24" i="9"/>
  <c r="DK24" i="9"/>
  <c r="DL24" i="9"/>
  <c r="DM24" i="9"/>
  <c r="DN24" i="9"/>
  <c r="DS24" i="9" s="1"/>
  <c r="DO24" i="9"/>
  <c r="DP24" i="9"/>
  <c r="DQ24" i="9"/>
  <c r="DT24" i="9"/>
  <c r="DV24" i="9"/>
  <c r="DW24" i="9"/>
  <c r="DX24" i="9"/>
  <c r="DY24" i="9"/>
  <c r="DZ24" i="9"/>
  <c r="EA24" i="9"/>
  <c r="EB24" i="9"/>
  <c r="BN24" i="4" s="1"/>
  <c r="EE24" i="9"/>
  <c r="EG24" i="9"/>
  <c r="EH24" i="9"/>
  <c r="EI24" i="9"/>
  <c r="EJ24" i="9"/>
  <c r="EK24" i="9"/>
  <c r="EL24" i="9"/>
  <c r="EM24" i="9"/>
  <c r="BS24" i="4" s="1"/>
  <c r="EN24" i="9"/>
  <c r="EO24" i="9"/>
  <c r="EP24" i="9"/>
  <c r="ER24" i="9"/>
  <c r="ES24" i="9"/>
  <c r="EW24" i="9"/>
  <c r="EX24" i="9"/>
  <c r="FA24" i="9"/>
  <c r="FB24" i="9"/>
  <c r="FC24" i="9"/>
  <c r="FD24" i="9"/>
  <c r="FE24" i="9"/>
  <c r="FF24" i="9"/>
  <c r="FG24" i="9"/>
  <c r="FH24" i="9"/>
  <c r="FI24" i="9"/>
  <c r="CF24" i="4" s="1"/>
  <c r="FJ24" i="9"/>
  <c r="FK24" i="9"/>
  <c r="FL24" i="9"/>
  <c r="FM24" i="9"/>
  <c r="FN24" i="9"/>
  <c r="FO24" i="9"/>
  <c r="FP24" i="9"/>
  <c r="FQ24" i="9"/>
  <c r="FR24" i="9"/>
  <c r="FS24" i="9"/>
  <c r="FT24" i="9"/>
  <c r="CK24" i="4" s="1"/>
  <c r="FU24" i="9"/>
  <c r="FV24" i="9"/>
  <c r="FW24" i="9"/>
  <c r="FX24" i="9"/>
  <c r="FY24" i="9"/>
  <c r="FZ24" i="9"/>
  <c r="GA24" i="9"/>
  <c r="GB24" i="9"/>
  <c r="GC24" i="9"/>
  <c r="GD24" i="9"/>
  <c r="GE24" i="9"/>
  <c r="CP24" i="4" s="1"/>
  <c r="GI24" i="9"/>
  <c r="GJ24" i="9"/>
  <c r="GK24" i="9"/>
  <c r="GL24" i="9"/>
  <c r="GM24" i="9"/>
  <c r="GN24" i="9"/>
  <c r="GO24" i="9"/>
  <c r="GP24" i="9"/>
  <c r="CU24" i="4" s="1"/>
  <c r="GS24" i="9"/>
  <c r="GT24" i="9"/>
  <c r="GU24" i="9"/>
  <c r="GV24" i="9"/>
  <c r="GW24" i="9"/>
  <c r="GX24" i="9"/>
  <c r="GY24" i="9"/>
  <c r="GZ24" i="9"/>
  <c r="HA24" i="9"/>
  <c r="HC24" i="9"/>
  <c r="HD24" i="9"/>
  <c r="HE24" i="9"/>
  <c r="HF24" i="9"/>
  <c r="HG24" i="9"/>
  <c r="HH24" i="9"/>
  <c r="HI24" i="9"/>
  <c r="HJ24" i="9"/>
  <c r="HK24" i="9"/>
  <c r="HL24" i="9"/>
  <c r="HP24" i="9"/>
  <c r="HQ24" i="9"/>
  <c r="HR24" i="9"/>
  <c r="HV24" i="9"/>
  <c r="HW24" i="9"/>
  <c r="IA24" i="9"/>
  <c r="IB24" i="9"/>
  <c r="IC24" i="9"/>
  <c r="ID24" i="9"/>
  <c r="IE24" i="9"/>
  <c r="IF24" i="9"/>
  <c r="IG24" i="9"/>
  <c r="IH24" i="9"/>
  <c r="DR24" i="4" s="1"/>
  <c r="IK24" i="9"/>
  <c r="IL24" i="9"/>
  <c r="IM24" i="9"/>
  <c r="IN24" i="9"/>
  <c r="IO24" i="9"/>
  <c r="IP24" i="9"/>
  <c r="IQ24" i="9"/>
  <c r="IR24" i="9"/>
  <c r="IS24" i="9"/>
  <c r="DW24" i="4" s="1"/>
  <c r="IT24" i="9"/>
  <c r="IU24" i="9"/>
  <c r="IV24" i="9"/>
  <c r="IW24" i="9"/>
  <c r="IX24" i="9"/>
  <c r="IY24" i="9"/>
  <c r="IZ24" i="9"/>
  <c r="JA24" i="9"/>
  <c r="JB24" i="9"/>
  <c r="JC24" i="9"/>
  <c r="JD24" i="9"/>
  <c r="EB24" i="4" s="1"/>
  <c r="JG24" i="9"/>
  <c r="JH24" i="9"/>
  <c r="JI24" i="9"/>
  <c r="JJ24" i="9"/>
  <c r="JK24" i="9"/>
  <c r="JL24" i="9"/>
  <c r="JM24" i="9"/>
  <c r="JN24" i="9"/>
  <c r="JO24" i="9"/>
  <c r="JR24" i="9"/>
  <c r="JS24" i="9"/>
  <c r="JT24" i="9"/>
  <c r="JU24" i="9"/>
  <c r="JV24" i="9"/>
  <c r="JW24" i="9"/>
  <c r="JX24" i="9"/>
  <c r="JY24" i="9"/>
  <c r="JZ24" i="9"/>
  <c r="KB24" i="9"/>
  <c r="KC24" i="9"/>
  <c r="KD24" i="9"/>
  <c r="KE24" i="9"/>
  <c r="KF24" i="9"/>
  <c r="KG24" i="9"/>
  <c r="KH24" i="9"/>
  <c r="KI24" i="9"/>
  <c r="KJ24" i="9"/>
  <c r="KK24" i="9"/>
  <c r="KN24" i="9"/>
  <c r="KO24" i="9"/>
  <c r="KP24" i="9"/>
  <c r="KQ24" i="9"/>
  <c r="KU24" i="9"/>
  <c r="KV24" i="9"/>
  <c r="EV24" i="4" s="1"/>
  <c r="KZ24" i="9"/>
  <c r="LA24" i="9"/>
  <c r="LB24" i="9"/>
  <c r="LC24" i="9"/>
  <c r="LD24" i="9"/>
  <c r="LE24" i="9"/>
  <c r="LF24" i="9"/>
  <c r="LG24" i="9"/>
  <c r="LK24" i="9"/>
  <c r="LL24" i="9"/>
  <c r="LM24" i="9"/>
  <c r="LN24" i="9"/>
  <c r="LO24" i="9"/>
  <c r="LP24" i="9"/>
  <c r="LQ24" i="9"/>
  <c r="LR24" i="9"/>
  <c r="FI24" i="4" s="1"/>
  <c r="LV24" i="9"/>
  <c r="LW24" i="9"/>
  <c r="LX24" i="9"/>
  <c r="LY24" i="9"/>
  <c r="LZ24" i="9"/>
  <c r="MA24" i="9"/>
  <c r="MB24" i="9"/>
  <c r="MC24" i="9"/>
  <c r="MF24" i="9"/>
  <c r="MG24" i="9"/>
  <c r="MH24" i="9"/>
  <c r="MI24" i="9"/>
  <c r="MJ24" i="9"/>
  <c r="MK24" i="9"/>
  <c r="ML24" i="9"/>
  <c r="MM24" i="9"/>
  <c r="MN24" i="9"/>
  <c r="FS24" i="4" s="1"/>
  <c r="MO24" i="9"/>
  <c r="MP24" i="9"/>
  <c r="MQ24" i="9"/>
  <c r="MR24" i="9"/>
  <c r="MS24" i="9"/>
  <c r="MT24" i="9"/>
  <c r="MU24" i="9"/>
  <c r="MV24" i="9"/>
  <c r="MW24" i="9"/>
  <c r="MX24" i="9"/>
  <c r="MY24" i="9"/>
  <c r="NA24" i="9"/>
  <c r="NB24" i="9"/>
  <c r="NC24" i="9"/>
  <c r="ND24" i="9"/>
  <c r="NE24" i="9"/>
  <c r="NF24" i="9"/>
  <c r="NG24" i="9"/>
  <c r="NH24" i="9"/>
  <c r="NI24" i="9"/>
  <c r="NJ24" i="9"/>
  <c r="NL24" i="9"/>
  <c r="NM24" i="9"/>
  <c r="NN24" i="9"/>
  <c r="NO24" i="9"/>
  <c r="NP24" i="9"/>
  <c r="NU24" i="9"/>
  <c r="NV24" i="9"/>
  <c r="NY24" i="9"/>
  <c r="NZ24" i="9"/>
  <c r="OA24" i="9"/>
  <c r="OC24" i="9"/>
  <c r="OD24" i="9"/>
  <c r="OE24" i="9"/>
  <c r="OF24" i="9"/>
  <c r="OH24" i="9"/>
  <c r="OI24" i="9"/>
  <c r="OJ24" i="9"/>
  <c r="OK24" i="9"/>
  <c r="OM24" i="9"/>
  <c r="ON24" i="9"/>
  <c r="OO24" i="9"/>
  <c r="OP24" i="9"/>
  <c r="OR24" i="9"/>
  <c r="OS24" i="9"/>
  <c r="OT24" i="9"/>
  <c r="OU24" i="9"/>
  <c r="OW24" i="9"/>
  <c r="OX24" i="9"/>
  <c r="OY24" i="9"/>
  <c r="OZ24" i="9"/>
  <c r="PA24" i="9"/>
  <c r="PB24" i="9"/>
  <c r="PC24" i="9"/>
  <c r="PD24" i="9" s="1"/>
  <c r="PE24" i="9"/>
  <c r="PF24" i="9"/>
  <c r="PG24" i="9"/>
  <c r="PH24" i="9"/>
  <c r="PI24" i="9" s="1"/>
  <c r="PJ24" i="9"/>
  <c r="PK24" i="9"/>
  <c r="PL24" i="9"/>
  <c r="PM24" i="9"/>
  <c r="PN24" i="9"/>
  <c r="PO24" i="9"/>
  <c r="PP24" i="9"/>
  <c r="B25" i="9"/>
  <c r="G25" i="9"/>
  <c r="H25" i="9"/>
  <c r="I25" i="9"/>
  <c r="M25" i="9" s="1"/>
  <c r="K25" i="9"/>
  <c r="H25" i="4" s="1"/>
  <c r="L25" i="9"/>
  <c r="N25" i="9"/>
  <c r="P25" i="9"/>
  <c r="Q25" i="9"/>
  <c r="R25" i="9"/>
  <c r="S25" i="9"/>
  <c r="T25" i="9"/>
  <c r="V25" i="9"/>
  <c r="X25" i="9"/>
  <c r="Y25" i="9"/>
  <c r="AA25" i="9"/>
  <c r="AB25" i="9"/>
  <c r="AC25" i="9"/>
  <c r="AD25" i="9"/>
  <c r="AE25" i="9"/>
  <c r="AG25" i="9"/>
  <c r="AI25" i="9"/>
  <c r="AJ25" i="9"/>
  <c r="AL25" i="9"/>
  <c r="AM25" i="9"/>
  <c r="AN25" i="9"/>
  <c r="AO25" i="9"/>
  <c r="AP25" i="9"/>
  <c r="AR25" i="9"/>
  <c r="W25" i="4" s="1"/>
  <c r="AU25" i="9"/>
  <c r="AW25" i="9"/>
  <c r="AX25" i="9"/>
  <c r="AY25" i="9"/>
  <c r="AZ25" i="9"/>
  <c r="BA25" i="9"/>
  <c r="BI25" i="9"/>
  <c r="BJ25" i="9"/>
  <c r="BK25" i="9"/>
  <c r="BL25" i="9"/>
  <c r="BT25" i="9"/>
  <c r="BW25" i="9"/>
  <c r="BX25" i="9"/>
  <c r="CE25" i="9"/>
  <c r="CF25" i="9"/>
  <c r="CG25" i="9"/>
  <c r="CH25" i="9"/>
  <c r="CP25" i="9"/>
  <c r="CQ25" i="9"/>
  <c r="CR25" i="9"/>
  <c r="CS25" i="9"/>
  <c r="DA25" i="9"/>
  <c r="DB25" i="9"/>
  <c r="DC25" i="9"/>
  <c r="DD25" i="9"/>
  <c r="DL25" i="9"/>
  <c r="DM25" i="9"/>
  <c r="DN25" i="9"/>
  <c r="DO25" i="9"/>
  <c r="DW25" i="9"/>
  <c r="DX25" i="9"/>
  <c r="DY25" i="9"/>
  <c r="DZ25" i="9"/>
  <c r="EH25" i="9"/>
  <c r="EI25" i="9"/>
  <c r="EJ25" i="9"/>
  <c r="EK25" i="9"/>
  <c r="ES25" i="9"/>
  <c r="EV25" i="9"/>
  <c r="EW25" i="9"/>
  <c r="FD25" i="9"/>
  <c r="FE25" i="9"/>
  <c r="FF25" i="9"/>
  <c r="FG25" i="9"/>
  <c r="FO25" i="9"/>
  <c r="FP25" i="9"/>
  <c r="FQ25" i="9"/>
  <c r="FR25" i="9"/>
  <c r="FZ25" i="9"/>
  <c r="GA25" i="9"/>
  <c r="GB25" i="9"/>
  <c r="GC25" i="9"/>
  <c r="GK25" i="9"/>
  <c r="GL25" i="9"/>
  <c r="GM25" i="9"/>
  <c r="GN25" i="9"/>
  <c r="GV25" i="9"/>
  <c r="GW25" i="9"/>
  <c r="GX25" i="9"/>
  <c r="GY25" i="9"/>
  <c r="HG25" i="9"/>
  <c r="HH25" i="9"/>
  <c r="HI25" i="9"/>
  <c r="HJ25" i="9"/>
  <c r="HR25" i="9"/>
  <c r="HU25" i="9"/>
  <c r="HV25" i="9"/>
  <c r="IC25" i="9"/>
  <c r="ID25" i="9"/>
  <c r="IE25" i="9"/>
  <c r="IF25" i="9"/>
  <c r="IN25" i="9"/>
  <c r="IO25" i="9"/>
  <c r="IP25" i="9"/>
  <c r="IQ25" i="9"/>
  <c r="IY25" i="9"/>
  <c r="IZ25" i="9"/>
  <c r="JA25" i="9"/>
  <c r="JB25" i="9"/>
  <c r="JJ25" i="9"/>
  <c r="JK25" i="9"/>
  <c r="JL25" i="9"/>
  <c r="JM25" i="9"/>
  <c r="JU25" i="9"/>
  <c r="JV25" i="9"/>
  <c r="JW25" i="9"/>
  <c r="JX25" i="9"/>
  <c r="KF25" i="9"/>
  <c r="KG25" i="9"/>
  <c r="KH25" i="9"/>
  <c r="KI25" i="9"/>
  <c r="KQ25" i="9"/>
  <c r="KT25" i="9"/>
  <c r="KU25" i="9"/>
  <c r="LB25" i="9"/>
  <c r="LC25" i="9"/>
  <c r="LD25" i="9"/>
  <c r="LE25" i="9"/>
  <c r="LM25" i="9"/>
  <c r="LN25" i="9"/>
  <c r="LO25" i="9"/>
  <c r="LP25" i="9"/>
  <c r="LX25" i="9"/>
  <c r="LY25" i="9"/>
  <c r="LZ25" i="9"/>
  <c r="MA25" i="9"/>
  <c r="MI25" i="9"/>
  <c r="MJ25" i="9"/>
  <c r="MK25" i="9"/>
  <c r="ML25" i="9"/>
  <c r="MT25" i="9"/>
  <c r="MU25" i="9"/>
  <c r="MV25" i="9"/>
  <c r="MW25" i="9"/>
  <c r="NE25" i="9"/>
  <c r="NF25" i="9"/>
  <c r="NG25" i="9"/>
  <c r="NH25" i="9"/>
  <c r="NP25" i="9"/>
  <c r="NS25" i="9"/>
  <c r="NT25" i="9"/>
  <c r="OA25" i="9"/>
  <c r="B26" i="9"/>
  <c r="F26" i="9"/>
  <c r="G26" i="9"/>
  <c r="H26" i="9"/>
  <c r="J26" i="9"/>
  <c r="K26" i="9"/>
  <c r="L26" i="9"/>
  <c r="N26" i="9"/>
  <c r="P26" i="9"/>
  <c r="Q26" i="9"/>
  <c r="R26" i="9"/>
  <c r="S26" i="9"/>
  <c r="U26" i="9"/>
  <c r="V26" i="9"/>
  <c r="AA26" i="9"/>
  <c r="AB26" i="9"/>
  <c r="AC26" i="9"/>
  <c r="AD26" i="9"/>
  <c r="AF26" i="9"/>
  <c r="AG26" i="9"/>
  <c r="R26" i="4" s="1"/>
  <c r="AJ26" i="9"/>
  <c r="AL26" i="9"/>
  <c r="AM26" i="9"/>
  <c r="AN26" i="9"/>
  <c r="AO26" i="9"/>
  <c r="AQ26" i="9"/>
  <c r="AR26" i="9"/>
  <c r="W26" i="4" s="1"/>
  <c r="AU26" i="9"/>
  <c r="AW26" i="9"/>
  <c r="AX26" i="9"/>
  <c r="AY26" i="9"/>
  <c r="AZ26" i="9"/>
  <c r="BB26" i="9"/>
  <c r="BC26" i="9"/>
  <c r="BI26" i="9"/>
  <c r="BJ26" i="9"/>
  <c r="BK26" i="9"/>
  <c r="BT26" i="9"/>
  <c r="BV26" i="9"/>
  <c r="BW26" i="9"/>
  <c r="BX26" i="9"/>
  <c r="CE26" i="9"/>
  <c r="CF26" i="9"/>
  <c r="CG26" i="9"/>
  <c r="CI26" i="9"/>
  <c r="CP26" i="9"/>
  <c r="CQ26" i="9"/>
  <c r="CR26" i="9"/>
  <c r="CT26" i="9"/>
  <c r="DA26" i="9"/>
  <c r="DB26" i="9"/>
  <c r="DC26" i="9"/>
  <c r="DE26" i="9"/>
  <c r="DL26" i="9"/>
  <c r="DM26" i="9"/>
  <c r="DN26" i="9"/>
  <c r="DP26" i="9"/>
  <c r="DW26" i="9"/>
  <c r="DX26" i="9"/>
  <c r="DY26" i="9"/>
  <c r="EA26" i="9"/>
  <c r="EH26" i="9"/>
  <c r="EI26" i="9"/>
  <c r="EJ26" i="9"/>
  <c r="ES26" i="9"/>
  <c r="EU26" i="9"/>
  <c r="EV26" i="9"/>
  <c r="EW26" i="9"/>
  <c r="FD26" i="9"/>
  <c r="FE26" i="9"/>
  <c r="FF26" i="9"/>
  <c r="FH26" i="9"/>
  <c r="FO26" i="9"/>
  <c r="FP26" i="9"/>
  <c r="FQ26" i="9"/>
  <c r="FS26" i="9"/>
  <c r="FZ26" i="9"/>
  <c r="GA26" i="9"/>
  <c r="GB26" i="9"/>
  <c r="GD26" i="9"/>
  <c r="GK26" i="9"/>
  <c r="GL26" i="9"/>
  <c r="GM26" i="9"/>
  <c r="GO26" i="9"/>
  <c r="GV26" i="9"/>
  <c r="GW26" i="9"/>
  <c r="GX26" i="9"/>
  <c r="GZ26" i="9"/>
  <c r="HG26" i="9"/>
  <c r="HH26" i="9"/>
  <c r="HI26" i="9"/>
  <c r="HR26" i="9"/>
  <c r="HT26" i="9"/>
  <c r="HU26" i="9"/>
  <c r="HV26" i="9"/>
  <c r="IC26" i="9"/>
  <c r="ID26" i="9"/>
  <c r="IE26" i="9"/>
  <c r="IG26" i="9"/>
  <c r="IN26" i="9"/>
  <c r="IO26" i="9"/>
  <c r="IP26" i="9"/>
  <c r="IR26" i="9"/>
  <c r="IY26" i="9"/>
  <c r="IZ26" i="9"/>
  <c r="JA26" i="9"/>
  <c r="JC26" i="9"/>
  <c r="JJ26" i="9"/>
  <c r="JK26" i="9"/>
  <c r="JL26" i="9"/>
  <c r="JN26" i="9"/>
  <c r="JU26" i="9"/>
  <c r="JV26" i="9"/>
  <c r="JW26" i="9"/>
  <c r="JY26" i="9"/>
  <c r="KF26" i="9"/>
  <c r="KG26" i="9"/>
  <c r="KH26" i="9"/>
  <c r="KQ26" i="9"/>
  <c r="KS26" i="9"/>
  <c r="KT26" i="9"/>
  <c r="KU26" i="9"/>
  <c r="LB26" i="9"/>
  <c r="LC26" i="9"/>
  <c r="LD26" i="9"/>
  <c r="LF26" i="9"/>
  <c r="LM26" i="9"/>
  <c r="LN26" i="9"/>
  <c r="LO26" i="9"/>
  <c r="LQ26" i="9"/>
  <c r="LX26" i="9"/>
  <c r="LY26" i="9"/>
  <c r="LZ26" i="9"/>
  <c r="MB26" i="9"/>
  <c r="MI26" i="9"/>
  <c r="MJ26" i="9"/>
  <c r="MK26" i="9"/>
  <c r="MM26" i="9"/>
  <c r="MT26" i="9"/>
  <c r="MU26" i="9"/>
  <c r="MV26" i="9"/>
  <c r="MX26" i="9"/>
  <c r="NE26" i="9"/>
  <c r="NF26" i="9"/>
  <c r="NG26" i="9"/>
  <c r="NP26" i="9"/>
  <c r="NR26" i="9"/>
  <c r="NS26" i="9"/>
  <c r="NT26" i="9"/>
  <c r="OA26" i="9"/>
  <c r="B27" i="9"/>
  <c r="C27" i="9"/>
  <c r="C27" i="8" s="1"/>
  <c r="D27" i="9"/>
  <c r="B27" i="8" s="1"/>
  <c r="E27" i="9"/>
  <c r="F27" i="9"/>
  <c r="G27" i="9"/>
  <c r="I27" i="9"/>
  <c r="J27" i="9"/>
  <c r="K27" i="9"/>
  <c r="L27" i="9"/>
  <c r="N27" i="9"/>
  <c r="O27" i="9"/>
  <c r="P27" i="9"/>
  <c r="Q27" i="9"/>
  <c r="R27" i="9"/>
  <c r="T27" i="9"/>
  <c r="U27" i="9"/>
  <c r="V27" i="9"/>
  <c r="W27" i="9"/>
  <c r="Y27" i="9"/>
  <c r="Z27" i="9"/>
  <c r="AA27" i="9"/>
  <c r="AB27" i="9"/>
  <c r="AC27" i="9"/>
  <c r="AE27" i="9"/>
  <c r="AF27" i="9"/>
  <c r="AG27" i="9"/>
  <c r="AH27" i="9" s="1"/>
  <c r="AJ27" i="9"/>
  <c r="AK27" i="9"/>
  <c r="AL27" i="9"/>
  <c r="AM27" i="9"/>
  <c r="AN27" i="9"/>
  <c r="AP27" i="9"/>
  <c r="AQ27" i="9"/>
  <c r="AR27" i="9"/>
  <c r="AS27" i="9"/>
  <c r="AU27" i="9"/>
  <c r="AV27" i="9"/>
  <c r="AW27" i="9"/>
  <c r="AX27" i="9"/>
  <c r="AY27" i="9"/>
  <c r="BA27" i="9"/>
  <c r="BB27" i="9"/>
  <c r="BC27" i="9"/>
  <c r="BG27" i="9"/>
  <c r="BH27" i="9"/>
  <c r="BI27" i="9"/>
  <c r="BJ27" i="9"/>
  <c r="BN27" i="9"/>
  <c r="BQ27" i="9"/>
  <c r="BR27" i="9"/>
  <c r="BS27" i="9"/>
  <c r="BT27" i="9"/>
  <c r="BU27" i="9"/>
  <c r="BV27" i="9"/>
  <c r="BW27" i="9"/>
  <c r="BX27" i="9"/>
  <c r="BY27" i="9"/>
  <c r="BZ27" i="9"/>
  <c r="CA27" i="9"/>
  <c r="CB27" i="9"/>
  <c r="CC27" i="9"/>
  <c r="CD27" i="9"/>
  <c r="CE27" i="9"/>
  <c r="CF27" i="9"/>
  <c r="CH27" i="9"/>
  <c r="CI27" i="9"/>
  <c r="CJ27" i="9"/>
  <c r="CM27" i="9" s="1"/>
  <c r="CN27" i="9"/>
  <c r="CO27" i="9"/>
  <c r="CP27" i="9"/>
  <c r="CQ27" i="9"/>
  <c r="CS27" i="9"/>
  <c r="CT27" i="9"/>
  <c r="CU27" i="9"/>
  <c r="CV27" i="9" s="1"/>
  <c r="CX27" i="9"/>
  <c r="CY27" i="9"/>
  <c r="CZ27" i="9"/>
  <c r="DA27" i="9"/>
  <c r="DB27" i="9"/>
  <c r="DD27" i="9"/>
  <c r="DE27" i="9"/>
  <c r="DF27" i="9"/>
  <c r="DG27" i="9"/>
  <c r="DI27" i="9"/>
  <c r="DJ27" i="9"/>
  <c r="DK27" i="9"/>
  <c r="DL27" i="9"/>
  <c r="DM27" i="9"/>
  <c r="DO27" i="9"/>
  <c r="DP27" i="9"/>
  <c r="DQ27" i="9"/>
  <c r="DR27" i="9"/>
  <c r="DT27" i="9"/>
  <c r="DU27" i="9"/>
  <c r="DV27" i="9"/>
  <c r="DW27" i="9"/>
  <c r="DX27" i="9"/>
  <c r="DZ27" i="9"/>
  <c r="EA27" i="9"/>
  <c r="EB27" i="9"/>
  <c r="EC27" i="9" s="1"/>
  <c r="EE27" i="9"/>
  <c r="EF27" i="9"/>
  <c r="EG27" i="9"/>
  <c r="EH27" i="9"/>
  <c r="EI27" i="9"/>
  <c r="EM27" i="9"/>
  <c r="BS27" i="4" s="1"/>
  <c r="EQ27" i="9"/>
  <c r="ER27" i="9"/>
  <c r="ES27" i="9"/>
  <c r="ET27" i="9"/>
  <c r="EU27" i="9"/>
  <c r="EV27" i="9"/>
  <c r="EW27" i="9"/>
  <c r="EX27" i="9"/>
  <c r="FA27" i="9"/>
  <c r="FB27" i="9"/>
  <c r="FC27" i="9"/>
  <c r="FD27" i="9"/>
  <c r="FE27" i="9"/>
  <c r="FG27" i="9"/>
  <c r="FH27" i="9"/>
  <c r="FI27" i="9"/>
  <c r="FJ27" i="9" s="1"/>
  <c r="FL27" i="9"/>
  <c r="FM27" i="9"/>
  <c r="FN27" i="9"/>
  <c r="FO27" i="9"/>
  <c r="FP27" i="9"/>
  <c r="FR27" i="9"/>
  <c r="FS27" i="9"/>
  <c r="FT27" i="9"/>
  <c r="FU27" i="9" s="1"/>
  <c r="FW27" i="9"/>
  <c r="FX27" i="9"/>
  <c r="FY27" i="9"/>
  <c r="FZ27" i="9"/>
  <c r="GA27" i="9"/>
  <c r="GC27" i="9"/>
  <c r="GD27" i="9"/>
  <c r="GE27" i="9"/>
  <c r="GF27" i="9" s="1"/>
  <c r="GH27" i="9"/>
  <c r="GI27" i="9"/>
  <c r="GT27" i="9" s="1"/>
  <c r="HE27" i="9" s="1"/>
  <c r="HP27" i="9" s="1"/>
  <c r="GJ27" i="9"/>
  <c r="GK27" i="9"/>
  <c r="GL27" i="9"/>
  <c r="GN27" i="9"/>
  <c r="GO27" i="9"/>
  <c r="GV27" i="9"/>
  <c r="GW27" i="9"/>
  <c r="GY27" i="9"/>
  <c r="GZ27" i="9"/>
  <c r="HG27" i="9"/>
  <c r="HH27" i="9"/>
  <c r="HR27" i="9"/>
  <c r="HS27" i="9"/>
  <c r="HT27" i="9"/>
  <c r="HU27" i="9"/>
  <c r="HV27" i="9"/>
  <c r="IC27" i="9"/>
  <c r="ID27" i="9"/>
  <c r="IF27" i="9"/>
  <c r="IG27" i="9"/>
  <c r="IN27" i="9"/>
  <c r="IO27" i="9"/>
  <c r="IQ27" i="9"/>
  <c r="IR27" i="9"/>
  <c r="IY27" i="9"/>
  <c r="IZ27" i="9"/>
  <c r="JB27" i="9"/>
  <c r="JC27" i="9"/>
  <c r="JJ27" i="9"/>
  <c r="JK27" i="9"/>
  <c r="JM27" i="9"/>
  <c r="JN27" i="9"/>
  <c r="JU27" i="9"/>
  <c r="JV27" i="9"/>
  <c r="JX27" i="9"/>
  <c r="JY27" i="9"/>
  <c r="KF27" i="9"/>
  <c r="KG27" i="9"/>
  <c r="KQ27" i="9"/>
  <c r="KR27" i="9"/>
  <c r="KS27" i="9"/>
  <c r="KT27" i="9"/>
  <c r="KU27" i="9"/>
  <c r="LB27" i="9"/>
  <c r="LC27" i="9"/>
  <c r="LE27" i="9"/>
  <c r="LF27" i="9"/>
  <c r="LM27" i="9"/>
  <c r="LN27" i="9"/>
  <c r="LP27" i="9"/>
  <c r="LQ27" i="9"/>
  <c r="LX27" i="9"/>
  <c r="LY27" i="9"/>
  <c r="MA27" i="9"/>
  <c r="MB27" i="9"/>
  <c r="MI27" i="9"/>
  <c r="MJ27" i="9"/>
  <c r="ML27" i="9"/>
  <c r="MM27" i="9"/>
  <c r="MT27" i="9"/>
  <c r="MU27" i="9"/>
  <c r="MW27" i="9"/>
  <c r="MX27" i="9"/>
  <c r="NE27" i="9"/>
  <c r="NF27" i="9"/>
  <c r="NP27" i="9"/>
  <c r="NQ27" i="9"/>
  <c r="NR27" i="9"/>
  <c r="NS27" i="9"/>
  <c r="NT27" i="9"/>
  <c r="OA27" i="9"/>
  <c r="B28" i="9"/>
  <c r="E28" i="9" s="1"/>
  <c r="O28" i="9" s="1"/>
  <c r="Z28" i="9" s="1"/>
  <c r="AK28" i="9" s="1"/>
  <c r="AV28" i="9" s="1"/>
  <c r="BG28" i="9" s="1"/>
  <c r="BR28" i="9" s="1"/>
  <c r="F28" i="9"/>
  <c r="H28" i="9"/>
  <c r="I28" i="9"/>
  <c r="J28" i="9"/>
  <c r="K28" i="9"/>
  <c r="L28" i="9"/>
  <c r="M28" i="9"/>
  <c r="N28" i="9"/>
  <c r="P28" i="9"/>
  <c r="Q28" i="9"/>
  <c r="S28" i="9"/>
  <c r="T28" i="9"/>
  <c r="U28" i="9"/>
  <c r="V28" i="9"/>
  <c r="W28" i="9" s="1"/>
  <c r="Y28" i="9"/>
  <c r="AA28" i="9"/>
  <c r="AB28" i="9"/>
  <c r="AD28" i="9"/>
  <c r="AE28" i="9"/>
  <c r="AF28" i="9"/>
  <c r="AG28" i="9"/>
  <c r="AH28" i="9"/>
  <c r="AI28" i="9"/>
  <c r="AJ28" i="9"/>
  <c r="AL28" i="9"/>
  <c r="AM28" i="9"/>
  <c r="AO28" i="9"/>
  <c r="AP28" i="9"/>
  <c r="AQ28" i="9"/>
  <c r="AR28" i="9"/>
  <c r="AS28" i="9"/>
  <c r="AT28" i="9"/>
  <c r="AU28" i="9"/>
  <c r="AW28" i="9"/>
  <c r="AX28" i="9"/>
  <c r="AZ28" i="9"/>
  <c r="BA28" i="9"/>
  <c r="BB28" i="9"/>
  <c r="BC28" i="9"/>
  <c r="BD28" i="9"/>
  <c r="BE28" i="9"/>
  <c r="BF28" i="9"/>
  <c r="BH28" i="9"/>
  <c r="BI28" i="9"/>
  <c r="BN28" i="9"/>
  <c r="AG28" i="4" s="1"/>
  <c r="BS28" i="9"/>
  <c r="BT28" i="9"/>
  <c r="BU28" i="9"/>
  <c r="BV28" i="9"/>
  <c r="BW28" i="9"/>
  <c r="BY28" i="9"/>
  <c r="BZ28" i="9"/>
  <c r="CA28" i="9"/>
  <c r="CB28" i="9"/>
  <c r="CC28" i="9"/>
  <c r="CD28" i="9"/>
  <c r="CE28" i="9"/>
  <c r="CG28" i="9"/>
  <c r="CH28" i="9"/>
  <c r="CI28" i="9"/>
  <c r="CJ28" i="9"/>
  <c r="CK28" i="9"/>
  <c r="CL28" i="9"/>
  <c r="CM28" i="9"/>
  <c r="CN28" i="9"/>
  <c r="CO28" i="9"/>
  <c r="CP28" i="9"/>
  <c r="CR28" i="9"/>
  <c r="CS28" i="9"/>
  <c r="CT28" i="9"/>
  <c r="CU28" i="9"/>
  <c r="CV28" i="9" s="1"/>
  <c r="CW28" i="9"/>
  <c r="CX28" i="9"/>
  <c r="CY28" i="9"/>
  <c r="CZ28" i="9"/>
  <c r="DA28" i="9"/>
  <c r="DC28" i="9"/>
  <c r="DD28" i="9"/>
  <c r="DE28" i="9"/>
  <c r="DF28" i="9"/>
  <c r="DH28" i="9"/>
  <c r="DI28" i="9"/>
  <c r="DJ28" i="9"/>
  <c r="DK28" i="9"/>
  <c r="DL28" i="9"/>
  <c r="DN28" i="9"/>
  <c r="DO28" i="9"/>
  <c r="DP28" i="9"/>
  <c r="DQ28" i="9"/>
  <c r="BI28" i="4" s="1"/>
  <c r="DT28" i="9"/>
  <c r="DU28" i="9"/>
  <c r="DV28" i="9"/>
  <c r="DW28" i="9"/>
  <c r="DY28" i="9"/>
  <c r="DZ28" i="9"/>
  <c r="EA28" i="9"/>
  <c r="EB28" i="9"/>
  <c r="ED28" i="9"/>
  <c r="EE28" i="9"/>
  <c r="EF28" i="9"/>
  <c r="EG28" i="9"/>
  <c r="EH28" i="9"/>
  <c r="EM28" i="9"/>
  <c r="EP28" i="9"/>
  <c r="EQ28" i="9"/>
  <c r="ER28" i="9"/>
  <c r="ES28" i="9"/>
  <c r="ET28" i="9"/>
  <c r="EU28" i="9"/>
  <c r="EV28" i="9"/>
  <c r="EX28" i="9"/>
  <c r="BX28" i="4" s="1"/>
  <c r="EY28" i="9"/>
  <c r="EZ28" i="9"/>
  <c r="FA28" i="9"/>
  <c r="FB28" i="9"/>
  <c r="FC28" i="9"/>
  <c r="FD28" i="9"/>
  <c r="FF28" i="9"/>
  <c r="FG28" i="9"/>
  <c r="FH28" i="9"/>
  <c r="FI28" i="9"/>
  <c r="CF28" i="4" s="1"/>
  <c r="FK28" i="9"/>
  <c r="FL28" i="9"/>
  <c r="FM28" i="9"/>
  <c r="FX28" i="9" s="1"/>
  <c r="GI28" i="9" s="1"/>
  <c r="GT28" i="9" s="1"/>
  <c r="HE28" i="9" s="1"/>
  <c r="HP28" i="9" s="1"/>
  <c r="FN28" i="9"/>
  <c r="FO28" i="9"/>
  <c r="FQ28" i="9"/>
  <c r="FR28" i="9"/>
  <c r="FS28" i="9"/>
  <c r="FZ28" i="9"/>
  <c r="GB28" i="9"/>
  <c r="GC28" i="9"/>
  <c r="GD28" i="9"/>
  <c r="GK28" i="9"/>
  <c r="GM28" i="9"/>
  <c r="GN28" i="9"/>
  <c r="GO28" i="9"/>
  <c r="GV28" i="9"/>
  <c r="GX28" i="9"/>
  <c r="GY28" i="9"/>
  <c r="GZ28" i="9"/>
  <c r="HG28" i="9"/>
  <c r="HR28" i="9"/>
  <c r="HS28" i="9"/>
  <c r="HT28" i="9"/>
  <c r="HU28" i="9"/>
  <c r="IC28" i="9"/>
  <c r="IE28" i="9"/>
  <c r="IF28" i="9"/>
  <c r="IG28" i="9"/>
  <c r="IN28" i="9"/>
  <c r="IP28" i="9"/>
  <c r="IQ28" i="9"/>
  <c r="IR28" i="9"/>
  <c r="IY28" i="9"/>
  <c r="JA28" i="9"/>
  <c r="JB28" i="9"/>
  <c r="JC28" i="9"/>
  <c r="JJ28" i="9"/>
  <c r="JL28" i="9"/>
  <c r="JM28" i="9"/>
  <c r="JN28" i="9"/>
  <c r="JU28" i="9"/>
  <c r="JW28" i="9"/>
  <c r="JX28" i="9"/>
  <c r="JY28" i="9"/>
  <c r="KF28" i="9"/>
  <c r="KQ28" i="9"/>
  <c r="KR28" i="9"/>
  <c r="KS28" i="9"/>
  <c r="KT28" i="9"/>
  <c r="LB28" i="9"/>
  <c r="LD28" i="9"/>
  <c r="LE28" i="9"/>
  <c r="LF28" i="9"/>
  <c r="LM28" i="9"/>
  <c r="LO28" i="9"/>
  <c r="LP28" i="9"/>
  <c r="LQ28" i="9"/>
  <c r="LX28" i="9"/>
  <c r="LZ28" i="9"/>
  <c r="MA28" i="9"/>
  <c r="MB28" i="9"/>
  <c r="MI28" i="9"/>
  <c r="MK28" i="9"/>
  <c r="ML28" i="9"/>
  <c r="MM28" i="9"/>
  <c r="MT28" i="9"/>
  <c r="MV28" i="9"/>
  <c r="MW28" i="9"/>
  <c r="MX28" i="9"/>
  <c r="NE28" i="9"/>
  <c r="NP28" i="9"/>
  <c r="NQ28" i="9"/>
  <c r="NR28" i="9"/>
  <c r="NS28" i="9"/>
  <c r="NT28" i="9"/>
  <c r="OA28" i="9"/>
  <c r="B29" i="9"/>
  <c r="C29" i="9"/>
  <c r="C29" i="8" s="1"/>
  <c r="D29" i="9"/>
  <c r="B29" i="8" s="1"/>
  <c r="E29" i="9"/>
  <c r="F29" i="9"/>
  <c r="G29" i="9"/>
  <c r="H29" i="9"/>
  <c r="I29" i="9"/>
  <c r="J29" i="9"/>
  <c r="K29" i="9"/>
  <c r="H29" i="4" s="1"/>
  <c r="L29" i="9"/>
  <c r="M29" i="9"/>
  <c r="N29" i="9"/>
  <c r="O29" i="9"/>
  <c r="Z29" i="9" s="1"/>
  <c r="AK29" i="9" s="1"/>
  <c r="AV29" i="9" s="1"/>
  <c r="BG29" i="9" s="1"/>
  <c r="BR29" i="9" s="1"/>
  <c r="P29" i="9"/>
  <c r="Q29" i="9"/>
  <c r="R29" i="9"/>
  <c r="S29" i="9"/>
  <c r="T29" i="9"/>
  <c r="U29" i="9"/>
  <c r="AB29" i="9"/>
  <c r="AC29" i="9"/>
  <c r="AD29" i="9"/>
  <c r="AE29" i="9"/>
  <c r="AF29" i="9"/>
  <c r="AM29" i="9"/>
  <c r="AN29" i="9"/>
  <c r="AO29" i="9"/>
  <c r="AP29" i="9"/>
  <c r="AQ29" i="9"/>
  <c r="AX29" i="9"/>
  <c r="AY29" i="9"/>
  <c r="AZ29" i="9"/>
  <c r="BA29" i="9"/>
  <c r="BB29" i="9"/>
  <c r="BI29" i="9"/>
  <c r="BM29" i="9"/>
  <c r="BT29" i="9"/>
  <c r="BU29" i="9"/>
  <c r="BV29" i="9"/>
  <c r="BX29" i="9"/>
  <c r="CE29" i="9"/>
  <c r="CF29" i="9"/>
  <c r="CG29" i="9"/>
  <c r="CH29" i="9"/>
  <c r="CI29" i="9"/>
  <c r="CP29" i="9"/>
  <c r="CQ29" i="9"/>
  <c r="CR29" i="9"/>
  <c r="CS29" i="9"/>
  <c r="CT29" i="9"/>
  <c r="DA29" i="9"/>
  <c r="DB29" i="9"/>
  <c r="DC29" i="9"/>
  <c r="DD29" i="9"/>
  <c r="DE29" i="9"/>
  <c r="DL29" i="9"/>
  <c r="DM29" i="9"/>
  <c r="DN29" i="9"/>
  <c r="DO29" i="9"/>
  <c r="DP29" i="9"/>
  <c r="DW29" i="9"/>
  <c r="DX29" i="9"/>
  <c r="DY29" i="9"/>
  <c r="DZ29" i="9"/>
  <c r="EA29" i="9"/>
  <c r="EH29" i="9"/>
  <c r="EL29" i="9"/>
  <c r="ES29" i="9"/>
  <c r="ET29" i="9"/>
  <c r="EU29" i="9"/>
  <c r="EW29" i="9"/>
  <c r="FD29" i="9"/>
  <c r="FE29" i="9"/>
  <c r="FF29" i="9"/>
  <c r="FG29" i="9"/>
  <c r="FH29" i="9"/>
  <c r="FO29" i="9"/>
  <c r="FP29" i="9"/>
  <c r="FQ29" i="9"/>
  <c r="FR29" i="9"/>
  <c r="FS29" i="9"/>
  <c r="FZ29" i="9"/>
  <c r="GA29" i="9"/>
  <c r="GB29" i="9"/>
  <c r="GC29" i="9"/>
  <c r="GD29" i="9"/>
  <c r="GK29" i="9"/>
  <c r="GL29" i="9"/>
  <c r="GM29" i="9"/>
  <c r="GN29" i="9"/>
  <c r="GO29" i="9"/>
  <c r="GV29" i="9"/>
  <c r="GW29" i="9"/>
  <c r="GX29" i="9"/>
  <c r="GY29" i="9"/>
  <c r="GZ29" i="9"/>
  <c r="HG29" i="9"/>
  <c r="HK29" i="9"/>
  <c r="HR29" i="9"/>
  <c r="HS29" i="9"/>
  <c r="HT29" i="9"/>
  <c r="HV29" i="9"/>
  <c r="IC29" i="9"/>
  <c r="ID29" i="9"/>
  <c r="IE29" i="9"/>
  <c r="IF29" i="9"/>
  <c r="IG29" i="9"/>
  <c r="IN29" i="9"/>
  <c r="IO29" i="9"/>
  <c r="IP29" i="9"/>
  <c r="IQ29" i="9"/>
  <c r="IR29" i="9"/>
  <c r="IY29" i="9"/>
  <c r="IZ29" i="9"/>
  <c r="JA29" i="9"/>
  <c r="JB29" i="9"/>
  <c r="JC29" i="9"/>
  <c r="JJ29" i="9"/>
  <c r="JK29" i="9"/>
  <c r="JL29" i="9"/>
  <c r="JM29" i="9"/>
  <c r="JN29" i="9"/>
  <c r="JU29" i="9"/>
  <c r="JV29" i="9"/>
  <c r="JW29" i="9"/>
  <c r="JX29" i="9"/>
  <c r="JY29" i="9"/>
  <c r="KF29" i="9"/>
  <c r="KJ29" i="9"/>
  <c r="KQ29" i="9"/>
  <c r="KR29" i="9"/>
  <c r="KS29" i="9"/>
  <c r="KU29" i="9"/>
  <c r="LB29" i="9"/>
  <c r="LC29" i="9"/>
  <c r="LD29" i="9"/>
  <c r="LE29" i="9"/>
  <c r="LF29" i="9"/>
  <c r="LM29" i="9"/>
  <c r="LN29" i="9"/>
  <c r="LO29" i="9"/>
  <c r="LP29" i="9"/>
  <c r="LQ29" i="9"/>
  <c r="LX29" i="9"/>
  <c r="LY29" i="9"/>
  <c r="LZ29" i="9"/>
  <c r="MA29" i="9"/>
  <c r="MB29" i="9"/>
  <c r="MI29" i="9"/>
  <c r="MJ29" i="9"/>
  <c r="MK29" i="9"/>
  <c r="ML29" i="9"/>
  <c r="MM29" i="9"/>
  <c r="MT29" i="9"/>
  <c r="MU29" i="9"/>
  <c r="MV29" i="9"/>
  <c r="MW29" i="9"/>
  <c r="MX29" i="9"/>
  <c r="NE29" i="9"/>
  <c r="NP29" i="9"/>
  <c r="NQ29" i="9"/>
  <c r="NR29" i="9"/>
  <c r="NS29" i="9"/>
  <c r="NT29" i="9"/>
  <c r="OA29" i="9"/>
  <c r="B30" i="9"/>
  <c r="C30" i="9"/>
  <c r="C30" i="8" s="1"/>
  <c r="D30" i="9"/>
  <c r="B30" i="8" s="1"/>
  <c r="E30" i="9"/>
  <c r="F30" i="9"/>
  <c r="G30" i="9"/>
  <c r="H30" i="9"/>
  <c r="I30" i="9"/>
  <c r="K30" i="9"/>
  <c r="H30" i="4" s="1"/>
  <c r="L30" i="9"/>
  <c r="M30" i="9"/>
  <c r="N30" i="9"/>
  <c r="O30" i="9"/>
  <c r="P30" i="9"/>
  <c r="Q30" i="9"/>
  <c r="R30" i="9"/>
  <c r="S30" i="9"/>
  <c r="T30" i="9"/>
  <c r="V30" i="9"/>
  <c r="M30" i="4" s="1"/>
  <c r="W30" i="9"/>
  <c r="X30" i="9"/>
  <c r="Y30" i="9"/>
  <c r="Z30" i="9"/>
  <c r="AA30" i="9"/>
  <c r="AB30" i="9"/>
  <c r="AC30" i="9"/>
  <c r="AD30" i="9"/>
  <c r="AE30" i="9"/>
  <c r="AG30" i="9"/>
  <c r="R30" i="4" s="1"/>
  <c r="AH30" i="9"/>
  <c r="AI30" i="9"/>
  <c r="AJ30" i="9"/>
  <c r="AK30" i="9"/>
  <c r="AL30" i="9"/>
  <c r="AM30" i="9"/>
  <c r="AN30" i="9"/>
  <c r="AO30" i="9"/>
  <c r="AP30" i="9"/>
  <c r="AR30" i="9"/>
  <c r="W30" i="4" s="1"/>
  <c r="AS30" i="9"/>
  <c r="AT30" i="9"/>
  <c r="AU30" i="9"/>
  <c r="AV30" i="9"/>
  <c r="AW30" i="9"/>
  <c r="AX30" i="9"/>
  <c r="AY30" i="9"/>
  <c r="AZ30" i="9"/>
  <c r="BA30" i="9"/>
  <c r="BC30" i="9"/>
  <c r="AB30" i="4" s="1"/>
  <c r="BD30" i="9"/>
  <c r="BE30" i="9"/>
  <c r="BF30" i="9"/>
  <c r="BG30" i="9"/>
  <c r="BH30" i="9"/>
  <c r="BI30" i="9"/>
  <c r="BL30" i="9"/>
  <c r="BM30" i="9"/>
  <c r="BN30" i="9"/>
  <c r="AG30" i="4" s="1"/>
  <c r="BO30" i="9"/>
  <c r="BQ30" i="9"/>
  <c r="BR30" i="9"/>
  <c r="BS30" i="9"/>
  <c r="BT30" i="9"/>
  <c r="BU30" i="9"/>
  <c r="BW30" i="9"/>
  <c r="BX30" i="9"/>
  <c r="BY30" i="9"/>
  <c r="AL30" i="4" s="1"/>
  <c r="BZ30" i="9"/>
  <c r="CB30" i="9"/>
  <c r="CC30" i="9"/>
  <c r="CD30" i="9"/>
  <c r="CE30" i="9"/>
  <c r="CF30" i="9"/>
  <c r="CG30" i="9"/>
  <c r="CH30" i="9"/>
  <c r="CJ30" i="9"/>
  <c r="AT30" i="4" s="1"/>
  <c r="CK30" i="9"/>
  <c r="CL30" i="9"/>
  <c r="CM30" i="9"/>
  <c r="CN30" i="9"/>
  <c r="CO30" i="9"/>
  <c r="CP30" i="9"/>
  <c r="CQ30" i="9"/>
  <c r="CR30" i="9"/>
  <c r="CS30" i="9"/>
  <c r="CU30" i="9"/>
  <c r="AY30" i="4" s="1"/>
  <c r="CV30" i="9"/>
  <c r="CW30" i="9"/>
  <c r="CX30" i="9"/>
  <c r="CY30" i="9"/>
  <c r="CZ30" i="9"/>
  <c r="DA30" i="9"/>
  <c r="DB30" i="9"/>
  <c r="DC30" i="9"/>
  <c r="DD30" i="9"/>
  <c r="DF30" i="9"/>
  <c r="BD30" i="4" s="1"/>
  <c r="DG30" i="9"/>
  <c r="DH30" i="9"/>
  <c r="DI30" i="9"/>
  <c r="DJ30" i="9"/>
  <c r="DK30" i="9"/>
  <c r="DL30" i="9"/>
  <c r="DM30" i="9"/>
  <c r="DN30" i="9"/>
  <c r="DO30" i="9"/>
  <c r="DQ30" i="9"/>
  <c r="BI30" i="4" s="1"/>
  <c r="DR30" i="9"/>
  <c r="DS30" i="9"/>
  <c r="DT30" i="9"/>
  <c r="DU30" i="9"/>
  <c r="DV30" i="9"/>
  <c r="DW30" i="9"/>
  <c r="DX30" i="9"/>
  <c r="DY30" i="9"/>
  <c r="DZ30" i="9"/>
  <c r="EB30" i="9"/>
  <c r="BN30" i="4" s="1"/>
  <c r="EC30" i="9"/>
  <c r="ED30" i="9"/>
  <c r="EE30" i="9"/>
  <c r="EF30" i="9"/>
  <c r="EG30" i="9"/>
  <c r="EH30" i="9"/>
  <c r="EK30" i="9"/>
  <c r="EL30" i="9"/>
  <c r="EM30" i="9"/>
  <c r="BS30" i="4" s="1"/>
  <c r="EN30" i="9"/>
  <c r="EP30" i="9"/>
  <c r="EQ30" i="9"/>
  <c r="ER30" i="9"/>
  <c r="ES30" i="9"/>
  <c r="ET30" i="9"/>
  <c r="EV30" i="9"/>
  <c r="EW30" i="9"/>
  <c r="EX30" i="9"/>
  <c r="BX30" i="4" s="1"/>
  <c r="EY30" i="9"/>
  <c r="FA30" i="9"/>
  <c r="FB30" i="9"/>
  <c r="FC30" i="9"/>
  <c r="FD30" i="9"/>
  <c r="FE30" i="9"/>
  <c r="FF30" i="9"/>
  <c r="FG30" i="9"/>
  <c r="FI30" i="9"/>
  <c r="CF30" i="4" s="1"/>
  <c r="FJ30" i="9"/>
  <c r="FK30" i="9"/>
  <c r="FL30" i="9"/>
  <c r="FM30" i="9"/>
  <c r="FN30" i="9"/>
  <c r="FO30" i="9"/>
  <c r="FP30" i="9"/>
  <c r="FQ30" i="9"/>
  <c r="FR30" i="9"/>
  <c r="FT30" i="9"/>
  <c r="CK30" i="4" s="1"/>
  <c r="FU30" i="9"/>
  <c r="FV30" i="9"/>
  <c r="FW30" i="9"/>
  <c r="FX30" i="9"/>
  <c r="FY30" i="9"/>
  <c r="FZ30" i="9"/>
  <c r="GA30" i="9"/>
  <c r="GB30" i="9"/>
  <c r="GC30" i="9"/>
  <c r="GE30" i="9"/>
  <c r="CP30" i="4" s="1"/>
  <c r="GF30" i="9"/>
  <c r="GG30" i="9"/>
  <c r="GH30" i="9"/>
  <c r="GI30" i="9"/>
  <c r="GJ30" i="9"/>
  <c r="GK30" i="9"/>
  <c r="GL30" i="9"/>
  <c r="GM30" i="9"/>
  <c r="GN30" i="9"/>
  <c r="GP30" i="9"/>
  <c r="CU30" i="4" s="1"/>
  <c r="GQ30" i="9"/>
  <c r="GR30" i="9"/>
  <c r="GS30" i="9"/>
  <c r="GT30" i="9"/>
  <c r="GU30" i="9"/>
  <c r="GV30" i="9"/>
  <c r="GW30" i="9"/>
  <c r="GX30" i="9"/>
  <c r="GY30" i="9"/>
  <c r="HA30" i="9"/>
  <c r="CZ30" i="4" s="1"/>
  <c r="HB30" i="9"/>
  <c r="HC30" i="9"/>
  <c r="HD30" i="9"/>
  <c r="HE30" i="9"/>
  <c r="HF30" i="9"/>
  <c r="HG30" i="9"/>
  <c r="HJ30" i="9"/>
  <c r="HK30" i="9"/>
  <c r="HL30" i="9"/>
  <c r="DE30" i="4" s="1"/>
  <c r="HM30" i="9"/>
  <c r="HO30" i="9"/>
  <c r="HP30" i="9"/>
  <c r="HQ30" i="9"/>
  <c r="HR30" i="9"/>
  <c r="HS30" i="9"/>
  <c r="HU30" i="9"/>
  <c r="HV30" i="9"/>
  <c r="HW30" i="9"/>
  <c r="DJ30" i="4" s="1"/>
  <c r="HX30" i="9"/>
  <c r="HZ30" i="9"/>
  <c r="IA30" i="9"/>
  <c r="IB30" i="9"/>
  <c r="IC30" i="9"/>
  <c r="ID30" i="9"/>
  <c r="IE30" i="9"/>
  <c r="IF30" i="9"/>
  <c r="IH30" i="9"/>
  <c r="DR30" i="4" s="1"/>
  <c r="II30" i="9"/>
  <c r="IJ30" i="9"/>
  <c r="IK30" i="9"/>
  <c r="IL30" i="9"/>
  <c r="IM30" i="9"/>
  <c r="IN30" i="9"/>
  <c r="IO30" i="9"/>
  <c r="IP30" i="9"/>
  <c r="IQ30" i="9"/>
  <c r="IS30" i="9"/>
  <c r="DW30" i="4" s="1"/>
  <c r="IT30" i="9"/>
  <c r="IU30" i="9"/>
  <c r="IV30" i="9"/>
  <c r="IW30" i="9"/>
  <c r="IX30" i="9"/>
  <c r="IY30" i="9"/>
  <c r="IZ30" i="9"/>
  <c r="JA30" i="9"/>
  <c r="JB30" i="9"/>
  <c r="JD30" i="9"/>
  <c r="EB30" i="4" s="1"/>
  <c r="JE30" i="9"/>
  <c r="JF30" i="9"/>
  <c r="JG30" i="9"/>
  <c r="JH30" i="9"/>
  <c r="JI30" i="9"/>
  <c r="JJ30" i="9"/>
  <c r="JK30" i="9"/>
  <c r="JL30" i="9"/>
  <c r="JM30" i="9"/>
  <c r="JO30" i="9"/>
  <c r="EG30" i="4" s="1"/>
  <c r="JP30" i="9"/>
  <c r="JQ30" i="9"/>
  <c r="JR30" i="9"/>
  <c r="JS30" i="9"/>
  <c r="JT30" i="9"/>
  <c r="JU30" i="9"/>
  <c r="JV30" i="9"/>
  <c r="JW30" i="9"/>
  <c r="JX30" i="9"/>
  <c r="JZ30" i="9"/>
  <c r="EL30" i="4" s="1"/>
  <c r="KA30" i="9"/>
  <c r="KB30" i="9"/>
  <c r="KC30" i="9"/>
  <c r="KD30" i="9"/>
  <c r="KE30" i="9"/>
  <c r="KF30" i="9"/>
  <c r="KI30" i="9"/>
  <c r="KJ30" i="9"/>
  <c r="KK30" i="9"/>
  <c r="EQ30" i="4" s="1"/>
  <c r="KL30" i="9"/>
  <c r="KN30" i="9"/>
  <c r="KO30" i="9"/>
  <c r="KP30" i="9"/>
  <c r="KQ30" i="9"/>
  <c r="KR30" i="9"/>
  <c r="KT30" i="9"/>
  <c r="KU30" i="9"/>
  <c r="KV30" i="9"/>
  <c r="EV30" i="4" s="1"/>
  <c r="KW30" i="9"/>
  <c r="KY30" i="9"/>
  <c r="KZ30" i="9"/>
  <c r="LA30" i="9"/>
  <c r="LB30" i="9"/>
  <c r="LC30" i="9"/>
  <c r="LD30" i="9"/>
  <c r="LE30" i="9"/>
  <c r="LG30" i="9"/>
  <c r="FD30" i="4" s="1"/>
  <c r="LH30" i="9"/>
  <c r="LI30" i="9"/>
  <c r="LJ30" i="9"/>
  <c r="LK30" i="9"/>
  <c r="LL30" i="9"/>
  <c r="LM30" i="9"/>
  <c r="LN30" i="9"/>
  <c r="LO30" i="9"/>
  <c r="LP30" i="9"/>
  <c r="LR30" i="9"/>
  <c r="FI30" i="4" s="1"/>
  <c r="LS30" i="9"/>
  <c r="LT30" i="9"/>
  <c r="LU30" i="9"/>
  <c r="LV30" i="9"/>
  <c r="LW30" i="9"/>
  <c r="LX30" i="9"/>
  <c r="LY30" i="9"/>
  <c r="LZ30" i="9"/>
  <c r="MA30" i="9"/>
  <c r="MC30" i="9"/>
  <c r="FN30" i="4" s="1"/>
  <c r="MD30" i="9"/>
  <c r="ME30" i="9"/>
  <c r="MF30" i="9"/>
  <c r="MG30" i="9"/>
  <c r="MH30" i="9"/>
  <c r="MI30" i="9"/>
  <c r="MJ30" i="9"/>
  <c r="MK30" i="9"/>
  <c r="ML30" i="9"/>
  <c r="MN30" i="9"/>
  <c r="FS30" i="4" s="1"/>
  <c r="MO30" i="9"/>
  <c r="MP30" i="9"/>
  <c r="MQ30" i="9"/>
  <c r="MR30" i="9"/>
  <c r="MS30" i="9"/>
  <c r="MT30" i="9"/>
  <c r="MU30" i="9"/>
  <c r="MV30" i="9"/>
  <c r="MW30" i="9"/>
  <c r="MY30" i="9"/>
  <c r="FX30" i="4" s="1"/>
  <c r="MZ30" i="9"/>
  <c r="NA30" i="9"/>
  <c r="NB30" i="9"/>
  <c r="NC30" i="9"/>
  <c r="ND30" i="9"/>
  <c r="NE30" i="9"/>
  <c r="NI30" i="9"/>
  <c r="NJ30" i="9"/>
  <c r="GC30" i="4" s="1"/>
  <c r="NK30" i="9"/>
  <c r="NM30" i="9"/>
  <c r="NN30" i="9"/>
  <c r="NO30" i="9"/>
  <c r="NP30" i="9"/>
  <c r="NQ30" i="9"/>
  <c r="NR30" i="9"/>
  <c r="NS30" i="9"/>
  <c r="NT30" i="9"/>
  <c r="NU30" i="9"/>
  <c r="GH30" i="4" s="1"/>
  <c r="NV30" i="9"/>
  <c r="NW30" i="9"/>
  <c r="NX30" i="9"/>
  <c r="NY30" i="9"/>
  <c r="NZ30" i="9"/>
  <c r="OA30" i="9"/>
  <c r="OB30" i="9"/>
  <c r="OC30" i="9"/>
  <c r="OD30" i="9"/>
  <c r="OE30" i="9"/>
  <c r="OF30" i="9"/>
  <c r="OG30" i="9"/>
  <c r="OH30" i="9"/>
  <c r="OI30" i="9"/>
  <c r="OJ30" i="9"/>
  <c r="OK30" i="9"/>
  <c r="OL30" i="9"/>
  <c r="OM30" i="9"/>
  <c r="ON30" i="9"/>
  <c r="OO30" i="9"/>
  <c r="OP30" i="9"/>
  <c r="OQ30" i="9"/>
  <c r="OR30" i="9"/>
  <c r="OS30" i="9"/>
  <c r="OT30" i="9"/>
  <c r="OU30" i="9"/>
  <c r="OV30" i="9"/>
  <c r="OW30" i="9"/>
  <c r="OX30" i="9"/>
  <c r="OY30" i="9"/>
  <c r="OZ30" i="9"/>
  <c r="PA30" i="9"/>
  <c r="PB30" i="9"/>
  <c r="PC30" i="9"/>
  <c r="PD30" i="9"/>
  <c r="PE30" i="9"/>
  <c r="PF30" i="9"/>
  <c r="PG30" i="9"/>
  <c r="PH30" i="9"/>
  <c r="PI30" i="9" s="1"/>
  <c r="PJ30" i="9"/>
  <c r="PK30" i="9"/>
  <c r="PL30" i="9"/>
  <c r="PM30" i="9"/>
  <c r="PN30" i="9"/>
  <c r="PO30" i="9"/>
  <c r="PP30" i="9"/>
  <c r="B31" i="9"/>
  <c r="G31" i="9"/>
  <c r="H31" i="9"/>
  <c r="J31" i="9"/>
  <c r="K31" i="9"/>
  <c r="N31" i="9"/>
  <c r="P31" i="9"/>
  <c r="Q31" i="9"/>
  <c r="R31" i="9"/>
  <c r="S31" i="9"/>
  <c r="U31" i="9"/>
  <c r="V31" i="9"/>
  <c r="M31" i="4" s="1"/>
  <c r="W31" i="9"/>
  <c r="Y31" i="9"/>
  <c r="AA31" i="9"/>
  <c r="AB31" i="9"/>
  <c r="AC31" i="9"/>
  <c r="AD31" i="9"/>
  <c r="AF31" i="9"/>
  <c r="AG31" i="9"/>
  <c r="R31" i="4" s="1"/>
  <c r="AJ31" i="9"/>
  <c r="AL31" i="9"/>
  <c r="AM31" i="9"/>
  <c r="AN31" i="9"/>
  <c r="AO31" i="9"/>
  <c r="AQ31" i="9"/>
  <c r="AR31" i="9"/>
  <c r="AU31" i="9"/>
  <c r="AW31" i="9"/>
  <c r="AX31" i="9"/>
  <c r="AY31" i="9"/>
  <c r="AZ31" i="9"/>
  <c r="BB31" i="9"/>
  <c r="BC31" i="9"/>
  <c r="AB31" i="4" s="1"/>
  <c r="BF31" i="9"/>
  <c r="BH31" i="9"/>
  <c r="BI31" i="9"/>
  <c r="BJ31" i="9"/>
  <c r="BK31" i="9"/>
  <c r="BL31" i="9"/>
  <c r="BM31" i="9"/>
  <c r="BN31" i="9"/>
  <c r="BP31" i="9"/>
  <c r="BQ31" i="9"/>
  <c r="BS31" i="9"/>
  <c r="BT31" i="9"/>
  <c r="BV31" i="9"/>
  <c r="BW31" i="9"/>
  <c r="BX31" i="9"/>
  <c r="BY31" i="9"/>
  <c r="AL31" i="4" s="1"/>
  <c r="BZ31" i="9"/>
  <c r="CA31" i="9"/>
  <c r="CB31" i="9"/>
  <c r="CC31" i="9"/>
  <c r="CD31" i="9"/>
  <c r="CE31" i="9"/>
  <c r="CF31" i="9"/>
  <c r="CG31" i="9"/>
  <c r="CI31" i="9"/>
  <c r="CJ31" i="9"/>
  <c r="CM31" i="9"/>
  <c r="CN31" i="9"/>
  <c r="CO31" i="9"/>
  <c r="CP31" i="9"/>
  <c r="CQ31" i="9"/>
  <c r="CR31" i="9"/>
  <c r="CT31" i="9"/>
  <c r="CU31" i="9"/>
  <c r="CX31" i="9"/>
  <c r="CY31" i="9"/>
  <c r="CZ31" i="9"/>
  <c r="DA31" i="9"/>
  <c r="DB31" i="9"/>
  <c r="DC31" i="9"/>
  <c r="DE31" i="9"/>
  <c r="DF31" i="9"/>
  <c r="BD31" i="4" s="1"/>
  <c r="DG31" i="9"/>
  <c r="DI31" i="9"/>
  <c r="DJ31" i="9"/>
  <c r="DK31" i="9"/>
  <c r="DL31" i="9"/>
  <c r="DM31" i="9"/>
  <c r="DN31" i="9"/>
  <c r="DP31" i="9"/>
  <c r="DQ31" i="9"/>
  <c r="BI31" i="4" s="1"/>
  <c r="DR31" i="9"/>
  <c r="DT31" i="9"/>
  <c r="DU31" i="9"/>
  <c r="DV31" i="9"/>
  <c r="DW31" i="9"/>
  <c r="DX31" i="9"/>
  <c r="DY31" i="9"/>
  <c r="EA31" i="9"/>
  <c r="EB31" i="9"/>
  <c r="EE31" i="9" s="1"/>
  <c r="EF31" i="9"/>
  <c r="EG31" i="9"/>
  <c r="EH31" i="9"/>
  <c r="EI31" i="9"/>
  <c r="EJ31" i="9"/>
  <c r="EK31" i="9"/>
  <c r="EL31" i="9"/>
  <c r="EM31" i="9"/>
  <c r="EO31" i="9"/>
  <c r="EP31" i="9"/>
  <c r="EQ31" i="9"/>
  <c r="ER31" i="9"/>
  <c r="ES31" i="9"/>
  <c r="EU31" i="9"/>
  <c r="EV31" i="9"/>
  <c r="EW31" i="9"/>
  <c r="EX31" i="9"/>
  <c r="EZ31" i="9"/>
  <c r="FA31" i="9"/>
  <c r="FB31" i="9"/>
  <c r="FC31" i="9"/>
  <c r="FD31" i="9"/>
  <c r="FE31" i="9"/>
  <c r="FF31" i="9"/>
  <c r="FH31" i="9"/>
  <c r="FI31" i="9"/>
  <c r="CF31" i="4" s="1"/>
  <c r="FM31" i="9"/>
  <c r="FN31" i="9"/>
  <c r="FO31" i="9"/>
  <c r="FP31" i="9"/>
  <c r="FQ31" i="9"/>
  <c r="FS31" i="9"/>
  <c r="FT31" i="9"/>
  <c r="CK31" i="4" s="1"/>
  <c r="FU31" i="9"/>
  <c r="FW31" i="9"/>
  <c r="FX31" i="9"/>
  <c r="GI31" i="9" s="1"/>
  <c r="GT31" i="9" s="1"/>
  <c r="HE31" i="9" s="1"/>
  <c r="HP31" i="9" s="1"/>
  <c r="FY31" i="9"/>
  <c r="FZ31" i="9"/>
  <c r="GA31" i="9"/>
  <c r="GB31" i="9"/>
  <c r="GD31" i="9"/>
  <c r="GE31" i="9"/>
  <c r="CP31" i="4" s="1"/>
  <c r="GJ31" i="9"/>
  <c r="GK31" i="9"/>
  <c r="GL31" i="9"/>
  <c r="GM31" i="9"/>
  <c r="GO31" i="9"/>
  <c r="GP31" i="9"/>
  <c r="GS31" i="9"/>
  <c r="GU31" i="9"/>
  <c r="GV31" i="9"/>
  <c r="GW31" i="9"/>
  <c r="GX31" i="9"/>
  <c r="GZ31" i="9"/>
  <c r="HA31" i="9"/>
  <c r="HG31" i="9"/>
  <c r="HH31" i="9"/>
  <c r="HI31" i="9"/>
  <c r="HJ31" i="9"/>
  <c r="HK31" i="9"/>
  <c r="HL31" i="9"/>
  <c r="DE31" i="4" s="1"/>
  <c r="HO31" i="9"/>
  <c r="HQ31" i="9"/>
  <c r="HR31" i="9"/>
  <c r="HT31" i="9"/>
  <c r="HU31" i="9"/>
  <c r="HV31" i="9"/>
  <c r="HW31" i="9"/>
  <c r="DJ31" i="4" s="1"/>
  <c r="HX31" i="9"/>
  <c r="HY31" i="9"/>
  <c r="HZ31" i="9"/>
  <c r="IA31" i="9"/>
  <c r="IB31" i="9"/>
  <c r="IC31" i="9"/>
  <c r="ID31" i="9"/>
  <c r="IE31" i="9"/>
  <c r="IG31" i="9"/>
  <c r="IH31" i="9"/>
  <c r="DR31" i="4" s="1"/>
  <c r="IK31" i="9"/>
  <c r="IL31" i="9"/>
  <c r="IM31" i="9"/>
  <c r="IN31" i="9"/>
  <c r="IO31" i="9"/>
  <c r="IP31" i="9"/>
  <c r="IR31" i="9"/>
  <c r="IS31" i="9"/>
  <c r="DW31" i="4" s="1"/>
  <c r="IT31" i="9"/>
  <c r="IV31" i="9"/>
  <c r="IW31" i="9"/>
  <c r="IX31" i="9"/>
  <c r="IY31" i="9"/>
  <c r="IZ31" i="9"/>
  <c r="JA31" i="9"/>
  <c r="JC31" i="9"/>
  <c r="JD31" i="9"/>
  <c r="JH31" i="9"/>
  <c r="JI31" i="9"/>
  <c r="JJ31" i="9"/>
  <c r="JK31" i="9"/>
  <c r="JL31" i="9"/>
  <c r="JN31" i="9"/>
  <c r="JO31" i="9"/>
  <c r="EG31" i="4" s="1"/>
  <c r="JS31" i="9"/>
  <c r="JT31" i="9"/>
  <c r="JU31" i="9"/>
  <c r="JV31" i="9"/>
  <c r="JW31" i="9"/>
  <c r="JY31" i="9"/>
  <c r="JZ31" i="9"/>
  <c r="KC31" i="9"/>
  <c r="KD31" i="9"/>
  <c r="KE31" i="9"/>
  <c r="KF31" i="9"/>
  <c r="KG31" i="9"/>
  <c r="KH31" i="9"/>
  <c r="KI31" i="9"/>
  <c r="KJ31" i="9"/>
  <c r="KK31" i="9"/>
  <c r="KN31" i="9" s="1"/>
  <c r="KO31" i="9"/>
  <c r="KP31" i="9"/>
  <c r="KQ31" i="9"/>
  <c r="KS31" i="9"/>
  <c r="KT31" i="9"/>
  <c r="KU31" i="9"/>
  <c r="KV31" i="9"/>
  <c r="EV31" i="4" s="1"/>
  <c r="KY31" i="9"/>
  <c r="KZ31" i="9"/>
  <c r="LA31" i="9"/>
  <c r="LB31" i="9"/>
  <c r="LC31" i="9"/>
  <c r="LD31" i="9"/>
  <c r="LF31" i="9"/>
  <c r="LG31" i="9"/>
  <c r="LJ31" i="9"/>
  <c r="LK31" i="9"/>
  <c r="LL31" i="9"/>
  <c r="LM31" i="9"/>
  <c r="LN31" i="9"/>
  <c r="LO31" i="9"/>
  <c r="LQ31" i="9"/>
  <c r="LR31" i="9"/>
  <c r="FI31" i="4" s="1"/>
  <c r="LS31" i="9"/>
  <c r="LU31" i="9"/>
  <c r="LV31" i="9"/>
  <c r="LW31" i="9"/>
  <c r="LX31" i="9"/>
  <c r="LY31" i="9"/>
  <c r="LZ31" i="9"/>
  <c r="MB31" i="9"/>
  <c r="MC31" i="9"/>
  <c r="MF31" i="9"/>
  <c r="MG31" i="9"/>
  <c r="MH31" i="9"/>
  <c r="MI31" i="9"/>
  <c r="MJ31" i="9"/>
  <c r="MK31" i="9"/>
  <c r="MM31" i="9"/>
  <c r="MN31" i="9"/>
  <c r="MQ31" i="9"/>
  <c r="MR31" i="9"/>
  <c r="MS31" i="9"/>
  <c r="MT31" i="9"/>
  <c r="MU31" i="9"/>
  <c r="MV31" i="9"/>
  <c r="MX31" i="9"/>
  <c r="MY31" i="9"/>
  <c r="NB31" i="9" s="1"/>
  <c r="NC31" i="9"/>
  <c r="ND31" i="9"/>
  <c r="NE31" i="9"/>
  <c r="NF31" i="9"/>
  <c r="NG31" i="9"/>
  <c r="NH31" i="9"/>
  <c r="NI31" i="9"/>
  <c r="NJ31" i="9"/>
  <c r="NO31" i="9" s="1"/>
  <c r="NN31" i="9"/>
  <c r="NP31" i="9"/>
  <c r="NQ31" i="9"/>
  <c r="NR31" i="9"/>
  <c r="NS31" i="9"/>
  <c r="NT31" i="9"/>
  <c r="NU31" i="9"/>
  <c r="NY31" i="9"/>
  <c r="NZ31" i="9"/>
  <c r="OA31" i="9"/>
  <c r="OC31" i="9"/>
  <c r="OD31" i="9"/>
  <c r="OE31" i="9"/>
  <c r="OF31" i="9"/>
  <c r="OH31" i="9"/>
  <c r="OI31" i="9"/>
  <c r="OJ31" i="9"/>
  <c r="OK31" i="9"/>
  <c r="OM31" i="9"/>
  <c r="ON31" i="9"/>
  <c r="OO31" i="9"/>
  <c r="OP31" i="9"/>
  <c r="OR31" i="9"/>
  <c r="OS31" i="9"/>
  <c r="OT31" i="9"/>
  <c r="OU31" i="9"/>
  <c r="OW31" i="9"/>
  <c r="OX31" i="9"/>
  <c r="OY31" i="9"/>
  <c r="OZ31" i="9"/>
  <c r="PA31" i="9"/>
  <c r="PB31" i="9"/>
  <c r="PC31" i="9"/>
  <c r="PD31" i="9" s="1"/>
  <c r="PE31" i="9"/>
  <c r="PF31" i="9"/>
  <c r="PG31" i="9"/>
  <c r="PH31" i="9"/>
  <c r="PI31" i="9" s="1"/>
  <c r="PJ31" i="9"/>
  <c r="PK31" i="9"/>
  <c r="PM31" i="9" s="1"/>
  <c r="PL31" i="9"/>
  <c r="PO31" i="9"/>
  <c r="PP31" i="9"/>
  <c r="B32" i="9"/>
  <c r="G32" i="9"/>
  <c r="I32" i="9"/>
  <c r="J32" i="9"/>
  <c r="Q32" i="9"/>
  <c r="R32" i="9"/>
  <c r="T32" i="9"/>
  <c r="U32" i="9"/>
  <c r="V32" i="9"/>
  <c r="Y32" i="9"/>
  <c r="AA32" i="9"/>
  <c r="AB32" i="9"/>
  <c r="AC32" i="9"/>
  <c r="AE32" i="9"/>
  <c r="AF32" i="9"/>
  <c r="AG32" i="9"/>
  <c r="AJ32" i="9"/>
  <c r="AL32" i="9"/>
  <c r="AM32" i="9"/>
  <c r="AN32" i="9"/>
  <c r="AP32" i="9"/>
  <c r="AQ32" i="9"/>
  <c r="AR32" i="9"/>
  <c r="W32" i="4" s="1"/>
  <c r="AS32" i="9"/>
  <c r="AU32" i="9"/>
  <c r="AW32" i="9"/>
  <c r="AX32" i="9"/>
  <c r="AY32" i="9"/>
  <c r="BA32" i="9"/>
  <c r="BB32" i="9"/>
  <c r="BC32" i="9"/>
  <c r="BI32" i="9"/>
  <c r="BJ32" i="9"/>
  <c r="BK32" i="9"/>
  <c r="BL32" i="9"/>
  <c r="BM32" i="9"/>
  <c r="BN32" i="9"/>
  <c r="AG32" i="4" s="1"/>
  <c r="BS32" i="9"/>
  <c r="BT32" i="9"/>
  <c r="BU32" i="9"/>
  <c r="BV32" i="9"/>
  <c r="BW32" i="9"/>
  <c r="BX32" i="9"/>
  <c r="BY32" i="9"/>
  <c r="CC32" i="9"/>
  <c r="CD32" i="9"/>
  <c r="CE32" i="9"/>
  <c r="CF32" i="9"/>
  <c r="CH32" i="9"/>
  <c r="CI32" i="9"/>
  <c r="CJ32" i="9"/>
  <c r="CM32" i="9"/>
  <c r="CN32" i="9"/>
  <c r="CO32" i="9"/>
  <c r="CP32" i="9"/>
  <c r="CQ32" i="9"/>
  <c r="CS32" i="9"/>
  <c r="CT32" i="9"/>
  <c r="CU32" i="9"/>
  <c r="CY32" i="9"/>
  <c r="CZ32" i="9"/>
  <c r="DA32" i="9"/>
  <c r="DB32" i="9"/>
  <c r="DD32" i="9"/>
  <c r="DE32" i="9"/>
  <c r="DF32" i="9"/>
  <c r="BD32" i="4" s="1"/>
  <c r="DG32" i="9"/>
  <c r="DI32" i="9"/>
  <c r="DJ32" i="9"/>
  <c r="DK32" i="9"/>
  <c r="DL32" i="9"/>
  <c r="DM32" i="9"/>
  <c r="DO32" i="9"/>
  <c r="DP32" i="9"/>
  <c r="DQ32" i="9"/>
  <c r="DT32" i="9"/>
  <c r="DU32" i="9"/>
  <c r="DV32" i="9"/>
  <c r="DW32" i="9"/>
  <c r="DX32" i="9"/>
  <c r="DZ32" i="9"/>
  <c r="EA32" i="9"/>
  <c r="EB32" i="9"/>
  <c r="EF32" i="9"/>
  <c r="EG32" i="9"/>
  <c r="EH32" i="9"/>
  <c r="EI32" i="9"/>
  <c r="EJ32" i="9"/>
  <c r="EK32" i="9"/>
  <c r="EL32" i="9"/>
  <c r="EM32" i="9"/>
  <c r="BS32" i="4" s="1"/>
  <c r="EP32" i="9"/>
  <c r="EQ32" i="9"/>
  <c r="ER32" i="9"/>
  <c r="ES32" i="9"/>
  <c r="ET32" i="9"/>
  <c r="EU32" i="9"/>
  <c r="EV32" i="9"/>
  <c r="EW32" i="9"/>
  <c r="EX32" i="9"/>
  <c r="FB32" i="9"/>
  <c r="FC32" i="9"/>
  <c r="FD32" i="9"/>
  <c r="FE32" i="9"/>
  <c r="FG32" i="9"/>
  <c r="FH32" i="9"/>
  <c r="FI32" i="9"/>
  <c r="FM32" i="9"/>
  <c r="FN32" i="9"/>
  <c r="FO32" i="9"/>
  <c r="FP32" i="9"/>
  <c r="FR32" i="9"/>
  <c r="FS32" i="9"/>
  <c r="FT32" i="9"/>
  <c r="CK32" i="4" s="1"/>
  <c r="FU32" i="9"/>
  <c r="FW32" i="9"/>
  <c r="FX32" i="9"/>
  <c r="FY32" i="9"/>
  <c r="FZ32" i="9"/>
  <c r="GA32" i="9"/>
  <c r="GC32" i="9"/>
  <c r="GD32" i="9"/>
  <c r="GE32" i="9"/>
  <c r="CP32" i="4" s="1"/>
  <c r="GI32" i="9"/>
  <c r="GJ32" i="9"/>
  <c r="GK32" i="9"/>
  <c r="GL32" i="9"/>
  <c r="GN32" i="9"/>
  <c r="GO32" i="9"/>
  <c r="GP32" i="9"/>
  <c r="GS32" i="9"/>
  <c r="GT32" i="9"/>
  <c r="GU32" i="9"/>
  <c r="GV32" i="9"/>
  <c r="GW32" i="9"/>
  <c r="GY32" i="9"/>
  <c r="GZ32" i="9"/>
  <c r="HA32" i="9"/>
  <c r="CZ32" i="4" s="1"/>
  <c r="HE32" i="9"/>
  <c r="HF32" i="9"/>
  <c r="HG32" i="9"/>
  <c r="HH32" i="9"/>
  <c r="HI32" i="9"/>
  <c r="HJ32" i="9"/>
  <c r="HK32" i="9"/>
  <c r="HL32" i="9"/>
  <c r="HN32" i="9"/>
  <c r="HO32" i="9"/>
  <c r="HP32" i="9"/>
  <c r="HQ32" i="9"/>
  <c r="HR32" i="9"/>
  <c r="HS32" i="9"/>
  <c r="HT32" i="9"/>
  <c r="HU32" i="9"/>
  <c r="HV32" i="9"/>
  <c r="HW32" i="9"/>
  <c r="DJ32" i="4" s="1"/>
  <c r="HZ32" i="9"/>
  <c r="IA32" i="9"/>
  <c r="IB32" i="9"/>
  <c r="IC32" i="9"/>
  <c r="ID32" i="9"/>
  <c r="IF32" i="9"/>
  <c r="IG32" i="9"/>
  <c r="IH32" i="9"/>
  <c r="IL32" i="9"/>
  <c r="IM32" i="9"/>
  <c r="IN32" i="9"/>
  <c r="IO32" i="9"/>
  <c r="IQ32" i="9"/>
  <c r="IR32" i="9"/>
  <c r="IS32" i="9"/>
  <c r="DW32" i="4" s="1"/>
  <c r="IW32" i="9"/>
  <c r="IX32" i="9"/>
  <c r="IY32" i="9"/>
  <c r="IZ32" i="9"/>
  <c r="JB32" i="9"/>
  <c r="JC32" i="9"/>
  <c r="JD32" i="9"/>
  <c r="EB32" i="4" s="1"/>
  <c r="JH32" i="9"/>
  <c r="JI32" i="9"/>
  <c r="JJ32" i="9"/>
  <c r="JK32" i="9"/>
  <c r="JM32" i="9"/>
  <c r="JN32" i="9"/>
  <c r="JO32" i="9"/>
  <c r="EG32" i="4" s="1"/>
  <c r="JS32" i="9"/>
  <c r="JT32" i="9"/>
  <c r="JU32" i="9"/>
  <c r="JV32" i="9"/>
  <c r="JX32" i="9"/>
  <c r="JY32" i="9"/>
  <c r="JZ32" i="9"/>
  <c r="EL32" i="4" s="1"/>
  <c r="KD32" i="9"/>
  <c r="KE32" i="9"/>
  <c r="KF32" i="9"/>
  <c r="KG32" i="9"/>
  <c r="KH32" i="9"/>
  <c r="KI32" i="9"/>
  <c r="KJ32" i="9"/>
  <c r="KK32" i="9"/>
  <c r="EQ32" i="4" s="1"/>
  <c r="KL32" i="9"/>
  <c r="KM32" i="9"/>
  <c r="KN32" i="9"/>
  <c r="KO32" i="9"/>
  <c r="KP32" i="9"/>
  <c r="KQ32" i="9"/>
  <c r="KR32" i="9"/>
  <c r="KS32" i="9"/>
  <c r="KT32" i="9"/>
  <c r="KU32" i="9"/>
  <c r="KV32" i="9"/>
  <c r="KY32" i="9"/>
  <c r="KZ32" i="9"/>
  <c r="LA32" i="9"/>
  <c r="LB32" i="9"/>
  <c r="LC32" i="9"/>
  <c r="LE32" i="9"/>
  <c r="LF32" i="9"/>
  <c r="LG32" i="9"/>
  <c r="LK32" i="9"/>
  <c r="LM32" i="9"/>
  <c r="LN32" i="9"/>
  <c r="LP32" i="9"/>
  <c r="LQ32" i="9"/>
  <c r="LR32" i="9"/>
  <c r="FI32" i="4" s="1"/>
  <c r="LS32" i="9"/>
  <c r="LU32" i="9"/>
  <c r="LV32" i="9"/>
  <c r="LW32" i="9"/>
  <c r="LX32" i="9"/>
  <c r="LY32" i="9"/>
  <c r="MA32" i="9"/>
  <c r="MB32" i="9"/>
  <c r="MC32" i="9"/>
  <c r="FN32" i="4" s="1"/>
  <c r="MD32" i="9"/>
  <c r="MF32" i="9"/>
  <c r="MG32" i="9"/>
  <c r="MH32" i="9"/>
  <c r="MI32" i="9"/>
  <c r="MJ32" i="9"/>
  <c r="ML32" i="9"/>
  <c r="MM32" i="9"/>
  <c r="MN32" i="9"/>
  <c r="MR32" i="9"/>
  <c r="MS32" i="9"/>
  <c r="MT32" i="9"/>
  <c r="MU32" i="9"/>
  <c r="MW32" i="9"/>
  <c r="MX32" i="9"/>
  <c r="MY32" i="9"/>
  <c r="NC32" i="9"/>
  <c r="ND32" i="9"/>
  <c r="NE32" i="9"/>
  <c r="NF32" i="9"/>
  <c r="NG32" i="9"/>
  <c r="NH32" i="9"/>
  <c r="NI32" i="9"/>
  <c r="NJ32" i="9"/>
  <c r="NN32" i="9"/>
  <c r="NO32" i="9"/>
  <c r="NP32" i="9"/>
  <c r="NQ32" i="9"/>
  <c r="NR32" i="9"/>
  <c r="NS32" i="9"/>
  <c r="NT32" i="9"/>
  <c r="NU32" i="9"/>
  <c r="GH32" i="4" s="1"/>
  <c r="NY32" i="9"/>
  <c r="NZ32" i="9"/>
  <c r="OA32" i="9"/>
  <c r="OD32" i="9"/>
  <c r="OE32" i="9"/>
  <c r="OF32" i="9"/>
  <c r="OH32" i="9"/>
  <c r="OI32" i="9"/>
  <c r="OJ32" i="9"/>
  <c r="OK32" i="9"/>
  <c r="OM32" i="9"/>
  <c r="ON32" i="9"/>
  <c r="OO32" i="9"/>
  <c r="OP32" i="9"/>
  <c r="OR32" i="9"/>
  <c r="OS32" i="9"/>
  <c r="OT32" i="9"/>
  <c r="OU32" i="9"/>
  <c r="OW32" i="9"/>
  <c r="OX32" i="9"/>
  <c r="OY32" i="9"/>
  <c r="OZ32" i="9"/>
  <c r="PA32" i="9"/>
  <c r="PB32" i="9"/>
  <c r="PC32" i="9"/>
  <c r="PD32" i="9" s="1"/>
  <c r="PE32" i="9"/>
  <c r="PF32" i="9"/>
  <c r="PG32" i="9"/>
  <c r="PH32" i="9"/>
  <c r="PI32" i="9" s="1"/>
  <c r="PJ32" i="9"/>
  <c r="PK32" i="9"/>
  <c r="PL32" i="9"/>
  <c r="PM32" i="9"/>
  <c r="PN32" i="9"/>
  <c r="PO32" i="9"/>
  <c r="PP32" i="9"/>
  <c r="B33" i="9"/>
  <c r="H33" i="9"/>
  <c r="I33" i="9"/>
  <c r="J33" i="9"/>
  <c r="K33" i="9"/>
  <c r="H33" i="4" s="1"/>
  <c r="Q33" i="9"/>
  <c r="S33" i="9"/>
  <c r="T33" i="9"/>
  <c r="U33" i="9"/>
  <c r="V33" i="9"/>
  <c r="M33" i="4" s="1"/>
  <c r="AA33" i="9"/>
  <c r="AB33" i="9"/>
  <c r="AD33" i="9"/>
  <c r="AE33" i="9"/>
  <c r="AF33" i="9"/>
  <c r="AG33" i="9"/>
  <c r="AH33" i="9"/>
  <c r="AJ33" i="9"/>
  <c r="AL33" i="9"/>
  <c r="AM33" i="9"/>
  <c r="AO33" i="9"/>
  <c r="AP33" i="9"/>
  <c r="AQ33" i="9"/>
  <c r="AR33" i="9"/>
  <c r="AX33" i="9"/>
  <c r="AZ33" i="9"/>
  <c r="BA33" i="9"/>
  <c r="BB33" i="9"/>
  <c r="BC33" i="9"/>
  <c r="BF33" i="9"/>
  <c r="BH33" i="9"/>
  <c r="BI33" i="9"/>
  <c r="BJ33" i="9"/>
  <c r="BK33" i="9"/>
  <c r="BL33" i="9"/>
  <c r="BN33" i="9"/>
  <c r="BT33" i="9"/>
  <c r="BU33" i="9"/>
  <c r="BV33" i="9"/>
  <c r="BW33" i="9"/>
  <c r="BY33" i="9"/>
  <c r="CC33" i="9"/>
  <c r="CD33" i="9"/>
  <c r="CE33" i="9"/>
  <c r="CG33" i="9"/>
  <c r="CH33" i="9"/>
  <c r="CI33" i="9"/>
  <c r="CJ33" i="9"/>
  <c r="CN33" i="9"/>
  <c r="CO33" i="9"/>
  <c r="CP33" i="9"/>
  <c r="CR33" i="9"/>
  <c r="CS33" i="9"/>
  <c r="CT33" i="9"/>
  <c r="CU33" i="9"/>
  <c r="AY33" i="4" s="1"/>
  <c r="CY33" i="9"/>
  <c r="CZ33" i="9"/>
  <c r="DA33" i="9"/>
  <c r="DC33" i="9"/>
  <c r="DH33" i="9" s="1"/>
  <c r="DD33" i="9"/>
  <c r="DE33" i="9"/>
  <c r="DF33" i="9"/>
  <c r="DI33" i="9"/>
  <c r="DJ33" i="9"/>
  <c r="DK33" i="9"/>
  <c r="DL33" i="9"/>
  <c r="DN33" i="9"/>
  <c r="DO33" i="9"/>
  <c r="DP33" i="9"/>
  <c r="DQ33" i="9"/>
  <c r="DT33" i="9"/>
  <c r="DU33" i="9"/>
  <c r="DV33" i="9"/>
  <c r="DW33" i="9"/>
  <c r="DY33" i="9"/>
  <c r="DZ33" i="9"/>
  <c r="EA33" i="9"/>
  <c r="EB33" i="9"/>
  <c r="BN33" i="4" s="1"/>
  <c r="EC33" i="9"/>
  <c r="EE33" i="9"/>
  <c r="EF33" i="9"/>
  <c r="EG33" i="9"/>
  <c r="EH33" i="9"/>
  <c r="EI33" i="9"/>
  <c r="EJ33" i="9"/>
  <c r="EK33" i="9"/>
  <c r="EM33" i="9"/>
  <c r="EQ33" i="9"/>
  <c r="ES33" i="9"/>
  <c r="ET33" i="9"/>
  <c r="EU33" i="9"/>
  <c r="EV33" i="9"/>
  <c r="EX33" i="9"/>
  <c r="BX33" i="4" s="1"/>
  <c r="FA33" i="9"/>
  <c r="FB33" i="9"/>
  <c r="FC33" i="9"/>
  <c r="FD33" i="9"/>
  <c r="FF33" i="9"/>
  <c r="FG33" i="9"/>
  <c r="FH33" i="9"/>
  <c r="FI33" i="9"/>
  <c r="FL33" i="9"/>
  <c r="FM33" i="9"/>
  <c r="FN33" i="9"/>
  <c r="FO33" i="9"/>
  <c r="FQ33" i="9"/>
  <c r="FR33" i="9"/>
  <c r="FS33" i="9"/>
  <c r="FT33" i="9"/>
  <c r="FV33" i="9"/>
  <c r="FW33" i="9"/>
  <c r="FX33" i="9"/>
  <c r="FY33" i="9"/>
  <c r="FZ33" i="9"/>
  <c r="GB33" i="9"/>
  <c r="GC33" i="9"/>
  <c r="GD33" i="9"/>
  <c r="GE33" i="9"/>
  <c r="GI33" i="9"/>
  <c r="GJ33" i="9"/>
  <c r="GK33" i="9"/>
  <c r="GM33" i="9"/>
  <c r="GN33" i="9"/>
  <c r="GO33" i="9"/>
  <c r="GP33" i="9"/>
  <c r="GR33" i="9"/>
  <c r="GS33" i="9"/>
  <c r="GT33" i="9"/>
  <c r="GU33" i="9"/>
  <c r="GV33" i="9"/>
  <c r="GX33" i="9"/>
  <c r="GY33" i="9"/>
  <c r="GZ33" i="9"/>
  <c r="HA33" i="9"/>
  <c r="CZ33" i="4" s="1"/>
  <c r="HE33" i="9"/>
  <c r="HF33" i="9"/>
  <c r="HG33" i="9"/>
  <c r="HH33" i="9"/>
  <c r="HI33" i="9"/>
  <c r="HJ33" i="9"/>
  <c r="HL33" i="9"/>
  <c r="DE33" i="4" s="1"/>
  <c r="HO33" i="9"/>
  <c r="HP33" i="9"/>
  <c r="HQ33" i="9"/>
  <c r="HR33" i="9"/>
  <c r="HS33" i="9"/>
  <c r="HT33" i="9"/>
  <c r="HU33" i="9"/>
  <c r="HY33" i="9" s="1"/>
  <c r="HW33" i="9"/>
  <c r="HZ33" i="9"/>
  <c r="IA33" i="9"/>
  <c r="IB33" i="9"/>
  <c r="IC33" i="9"/>
  <c r="IE33" i="9"/>
  <c r="IF33" i="9"/>
  <c r="IG33" i="9"/>
  <c r="IH33" i="9"/>
  <c r="DR33" i="4" s="1"/>
  <c r="IK33" i="9"/>
  <c r="IL33" i="9"/>
  <c r="IM33" i="9"/>
  <c r="IN33" i="9"/>
  <c r="IP33" i="9"/>
  <c r="IQ33" i="9"/>
  <c r="IR33" i="9"/>
  <c r="IS33" i="9"/>
  <c r="DW33" i="4" s="1"/>
  <c r="IW33" i="9"/>
  <c r="IX33" i="9"/>
  <c r="IY33" i="9"/>
  <c r="JA33" i="9"/>
  <c r="JB33" i="9"/>
  <c r="JC33" i="9"/>
  <c r="JD33" i="9"/>
  <c r="EB33" i="4" s="1"/>
  <c r="JE33" i="9"/>
  <c r="JG33" i="9"/>
  <c r="JH33" i="9"/>
  <c r="JI33" i="9"/>
  <c r="JJ33" i="9"/>
  <c r="JL33" i="9"/>
  <c r="JM33" i="9"/>
  <c r="JN33" i="9"/>
  <c r="JO33" i="9"/>
  <c r="JS33" i="9"/>
  <c r="JT33" i="9"/>
  <c r="JU33" i="9"/>
  <c r="JW33" i="9"/>
  <c r="JX33" i="9"/>
  <c r="JY33" i="9"/>
  <c r="JZ33" i="9"/>
  <c r="EL33" i="4" s="1"/>
  <c r="KD33" i="9"/>
  <c r="KE33" i="9"/>
  <c r="KF33" i="9"/>
  <c r="KG33" i="9"/>
  <c r="KH33" i="9"/>
  <c r="KI33" i="9"/>
  <c r="KK33" i="9"/>
  <c r="KO33" i="9"/>
  <c r="KP33" i="9"/>
  <c r="KQ33" i="9"/>
  <c r="KR33" i="9"/>
  <c r="KS33" i="9"/>
  <c r="KT33" i="9"/>
  <c r="KV33" i="9"/>
  <c r="KZ33" i="9"/>
  <c r="LA33" i="9"/>
  <c r="LB33" i="9"/>
  <c r="LD33" i="9"/>
  <c r="LE33" i="9"/>
  <c r="LF33" i="9"/>
  <c r="LG33" i="9"/>
  <c r="FD33" i="4" s="1"/>
  <c r="LK33" i="9"/>
  <c r="LL33" i="9"/>
  <c r="LM33" i="9"/>
  <c r="LO33" i="9"/>
  <c r="LP33" i="9"/>
  <c r="LQ33" i="9"/>
  <c r="LR33" i="9"/>
  <c r="FI33" i="4" s="1"/>
  <c r="LV33" i="9"/>
  <c r="LW33" i="9"/>
  <c r="LX33" i="9"/>
  <c r="LZ33" i="9"/>
  <c r="MA33" i="9"/>
  <c r="MB33" i="9"/>
  <c r="MC33" i="9"/>
  <c r="FN33" i="4" s="1"/>
  <c r="MF33" i="9"/>
  <c r="MG33" i="9"/>
  <c r="MR33" i="9" s="1"/>
  <c r="NC33" i="9" s="1"/>
  <c r="NN33" i="9" s="1"/>
  <c r="MH33" i="9"/>
  <c r="MI33" i="9"/>
  <c r="MK33" i="9"/>
  <c r="ML33" i="9"/>
  <c r="MM33" i="9"/>
  <c r="MT33" i="9"/>
  <c r="NE33" i="9"/>
  <c r="NF33" i="9"/>
  <c r="NG33" i="9"/>
  <c r="NH33" i="9"/>
  <c r="NI33" i="9"/>
  <c r="NP33" i="9"/>
  <c r="NQ33" i="9"/>
  <c r="NR33" i="9"/>
  <c r="NS33" i="9"/>
  <c r="NT33" i="9"/>
  <c r="OA33" i="9"/>
  <c r="B34" i="9"/>
  <c r="G34" i="9"/>
  <c r="H34" i="9"/>
  <c r="I34" i="9"/>
  <c r="J34" i="9"/>
  <c r="Q34" i="9"/>
  <c r="R34" i="9"/>
  <c r="S34" i="9"/>
  <c r="T34" i="9"/>
  <c r="U34" i="9"/>
  <c r="V34" i="9"/>
  <c r="Y34" i="9"/>
  <c r="AA34" i="9"/>
  <c r="AB34" i="9"/>
  <c r="AC34" i="9"/>
  <c r="AD34" i="9"/>
  <c r="AE34" i="9"/>
  <c r="AF34" i="9"/>
  <c r="AG34" i="9"/>
  <c r="R34" i="4" s="1"/>
  <c r="AH34" i="9"/>
  <c r="AI34" i="9"/>
  <c r="AJ34" i="9"/>
  <c r="AL34" i="9"/>
  <c r="AM34" i="9"/>
  <c r="AN34" i="9"/>
  <c r="AO34" i="9"/>
  <c r="AP34" i="9"/>
  <c r="AQ34" i="9"/>
  <c r="AR34" i="9"/>
  <c r="W34" i="4" s="1"/>
  <c r="AU34" i="9"/>
  <c r="AW34" i="9"/>
  <c r="AX34" i="9"/>
  <c r="BB34" i="9"/>
  <c r="BC34" i="9"/>
  <c r="AB34" i="4" s="1"/>
  <c r="BD34" i="9"/>
  <c r="BF34" i="9"/>
  <c r="BH34" i="9"/>
  <c r="BI34" i="9"/>
  <c r="BJ34" i="9"/>
  <c r="BK34" i="9"/>
  <c r="BM34" i="9"/>
  <c r="BN34" i="9"/>
  <c r="BS34" i="9"/>
  <c r="BT34" i="9"/>
  <c r="BU34" i="9"/>
  <c r="BV34" i="9"/>
  <c r="BX34" i="9"/>
  <c r="BY34" i="9"/>
  <c r="CB34" i="9"/>
  <c r="CC34" i="9"/>
  <c r="CD34" i="9"/>
  <c r="CE34" i="9"/>
  <c r="CF34" i="9"/>
  <c r="CG34" i="9"/>
  <c r="CH34" i="9"/>
  <c r="CI34" i="9"/>
  <c r="CJ34" i="9"/>
  <c r="AT34" i="4" s="1"/>
  <c r="CK34" i="9"/>
  <c r="CM34" i="9"/>
  <c r="CN34" i="9"/>
  <c r="CO34" i="9"/>
  <c r="CP34" i="9"/>
  <c r="CQ34" i="9"/>
  <c r="CR34" i="9"/>
  <c r="CS34" i="9"/>
  <c r="CT34" i="9"/>
  <c r="CU34" i="9"/>
  <c r="CX34" i="9"/>
  <c r="CY34" i="9"/>
  <c r="CZ34" i="9"/>
  <c r="DA34" i="9"/>
  <c r="DB34" i="9"/>
  <c r="DC34" i="9"/>
  <c r="DD34" i="9"/>
  <c r="DE34" i="9"/>
  <c r="DF34" i="9"/>
  <c r="DI34" i="9"/>
  <c r="DJ34" i="9"/>
  <c r="DK34" i="9"/>
  <c r="DL34" i="9"/>
  <c r="DM34" i="9"/>
  <c r="DN34" i="9"/>
  <c r="DO34" i="9"/>
  <c r="DP34" i="9"/>
  <c r="DQ34" i="9"/>
  <c r="BI34" i="4" s="1"/>
  <c r="DU34" i="9"/>
  <c r="DV34" i="9"/>
  <c r="DW34" i="9"/>
  <c r="EA34" i="9"/>
  <c r="EB34" i="9"/>
  <c r="BN34" i="4" s="1"/>
  <c r="EC34" i="9"/>
  <c r="EE34" i="9"/>
  <c r="EF34" i="9"/>
  <c r="EG34" i="9"/>
  <c r="EH34" i="9"/>
  <c r="EI34" i="9"/>
  <c r="EJ34" i="9"/>
  <c r="EL34" i="9"/>
  <c r="EM34" i="9"/>
  <c r="EQ34" i="9"/>
  <c r="ER34" i="9"/>
  <c r="ES34" i="9"/>
  <c r="ET34" i="9"/>
  <c r="EU34" i="9"/>
  <c r="EW34" i="9"/>
  <c r="EX34" i="9"/>
  <c r="FB34" i="9"/>
  <c r="FC34" i="9"/>
  <c r="FD34" i="9"/>
  <c r="FE34" i="9"/>
  <c r="FF34" i="9"/>
  <c r="FG34" i="9"/>
  <c r="FH34" i="9"/>
  <c r="FI34" i="9"/>
  <c r="CF34" i="4" s="1"/>
  <c r="FJ34" i="9"/>
  <c r="FK34" i="9"/>
  <c r="FL34" i="9"/>
  <c r="FM34" i="9"/>
  <c r="FN34" i="9"/>
  <c r="FO34" i="9"/>
  <c r="FP34" i="9"/>
  <c r="FQ34" i="9"/>
  <c r="FR34" i="9"/>
  <c r="FS34" i="9"/>
  <c r="FT34" i="9"/>
  <c r="CK34" i="4" s="1"/>
  <c r="FW34" i="9"/>
  <c r="FX34" i="9"/>
  <c r="FY34" i="9"/>
  <c r="FZ34" i="9"/>
  <c r="GA34" i="9"/>
  <c r="GB34" i="9"/>
  <c r="GC34" i="9"/>
  <c r="GD34" i="9"/>
  <c r="GE34" i="9"/>
  <c r="CP34" i="4" s="1"/>
  <c r="GI34" i="9"/>
  <c r="GJ34" i="9"/>
  <c r="GK34" i="9"/>
  <c r="GL34" i="9"/>
  <c r="GM34" i="9"/>
  <c r="GN34" i="9"/>
  <c r="GO34" i="9"/>
  <c r="GP34" i="9"/>
  <c r="GR34" i="9"/>
  <c r="GS34" i="9"/>
  <c r="GT34" i="9"/>
  <c r="GU34" i="9"/>
  <c r="GV34" i="9"/>
  <c r="GZ34" i="9"/>
  <c r="HA34" i="9"/>
  <c r="HD34" i="9"/>
  <c r="HE34" i="9"/>
  <c r="HF34" i="9"/>
  <c r="HG34" i="9"/>
  <c r="HH34" i="9"/>
  <c r="HI34" i="9"/>
  <c r="HK34" i="9"/>
  <c r="HL34" i="9"/>
  <c r="HP34" i="9"/>
  <c r="HQ34" i="9"/>
  <c r="HR34" i="9"/>
  <c r="HS34" i="9"/>
  <c r="HT34" i="9"/>
  <c r="HV34" i="9"/>
  <c r="HW34" i="9"/>
  <c r="DJ34" i="4" s="1"/>
  <c r="HX34" i="9"/>
  <c r="HZ34" i="9"/>
  <c r="IA34" i="9"/>
  <c r="IB34" i="9"/>
  <c r="IC34" i="9"/>
  <c r="ID34" i="9"/>
  <c r="IE34" i="9"/>
  <c r="IF34" i="9"/>
  <c r="IG34" i="9"/>
  <c r="IH34" i="9"/>
  <c r="IJ34" i="9"/>
  <c r="IK34" i="9"/>
  <c r="IL34" i="9"/>
  <c r="IM34" i="9"/>
  <c r="IN34" i="9"/>
  <c r="IO34" i="9"/>
  <c r="IP34" i="9"/>
  <c r="IU34" i="9" s="1"/>
  <c r="IQ34" i="9"/>
  <c r="IR34" i="9"/>
  <c r="IS34" i="9"/>
  <c r="DW34" i="4" s="1"/>
  <c r="IT34" i="9"/>
  <c r="IV34" i="9"/>
  <c r="IW34" i="9"/>
  <c r="IX34" i="9"/>
  <c r="IY34" i="9"/>
  <c r="IZ34" i="9"/>
  <c r="JA34" i="9"/>
  <c r="JF34" i="9" s="1"/>
  <c r="JB34" i="9"/>
  <c r="JC34" i="9"/>
  <c r="JD34" i="9"/>
  <c r="EB34" i="4" s="1"/>
  <c r="JE34" i="9"/>
  <c r="JG34" i="9"/>
  <c r="JH34" i="9"/>
  <c r="JI34" i="9"/>
  <c r="JJ34" i="9"/>
  <c r="JK34" i="9"/>
  <c r="JL34" i="9"/>
  <c r="JM34" i="9"/>
  <c r="JQ34" i="9" s="1"/>
  <c r="JN34" i="9"/>
  <c r="JO34" i="9"/>
  <c r="JR34" i="9"/>
  <c r="JS34" i="9"/>
  <c r="JT34" i="9"/>
  <c r="JU34" i="9"/>
  <c r="JY34" i="9"/>
  <c r="JZ34" i="9"/>
  <c r="EL34" i="4" s="1"/>
  <c r="KD34" i="9"/>
  <c r="KE34" i="9"/>
  <c r="KF34" i="9"/>
  <c r="KG34" i="9"/>
  <c r="KH34" i="9"/>
  <c r="KJ34" i="9"/>
  <c r="KK34" i="9"/>
  <c r="EQ34" i="4" s="1"/>
  <c r="KO34" i="9"/>
  <c r="KP34" i="9"/>
  <c r="KQ34" i="9"/>
  <c r="KR34" i="9"/>
  <c r="KS34" i="9"/>
  <c r="KU34" i="9"/>
  <c r="LB34" i="9"/>
  <c r="LC34" i="9"/>
  <c r="LD34" i="9"/>
  <c r="LE34" i="9"/>
  <c r="LF34" i="9"/>
  <c r="LM34" i="9"/>
  <c r="LN34" i="9"/>
  <c r="LO34" i="9"/>
  <c r="LP34" i="9"/>
  <c r="LQ34" i="9"/>
  <c r="LX34" i="9"/>
  <c r="LY34" i="9"/>
  <c r="LZ34" i="9"/>
  <c r="MA34" i="9"/>
  <c r="MB34" i="9"/>
  <c r="MI34" i="9"/>
  <c r="MJ34" i="9"/>
  <c r="MK34" i="9"/>
  <c r="ML34" i="9"/>
  <c r="MM34" i="9"/>
  <c r="MT34" i="9"/>
  <c r="MX34" i="9"/>
  <c r="NE34" i="9"/>
  <c r="NF34" i="9"/>
  <c r="NG34" i="9"/>
  <c r="NH34" i="9"/>
  <c r="NI34" i="9"/>
  <c r="NP34" i="9"/>
  <c r="NQ34" i="9"/>
  <c r="NR34" i="9"/>
  <c r="NS34" i="9"/>
  <c r="NT34" i="9"/>
  <c r="OA34" i="9"/>
  <c r="B35" i="9"/>
  <c r="D35" i="9" s="1"/>
  <c r="B35" i="8" s="1"/>
  <c r="E35" i="9"/>
  <c r="F35" i="9"/>
  <c r="G35" i="9"/>
  <c r="H35" i="9"/>
  <c r="I35" i="9"/>
  <c r="K35" i="9"/>
  <c r="L35" i="9"/>
  <c r="M35" i="9"/>
  <c r="N35" i="9"/>
  <c r="O35" i="9"/>
  <c r="P35" i="9"/>
  <c r="Q35" i="9"/>
  <c r="R35" i="9"/>
  <c r="S35" i="9"/>
  <c r="T35" i="9"/>
  <c r="V35" i="9"/>
  <c r="W35" i="9"/>
  <c r="X35" i="9"/>
  <c r="Y35" i="9"/>
  <c r="Z35" i="9"/>
  <c r="AA35" i="9"/>
  <c r="AB35" i="9"/>
  <c r="AC35" i="9"/>
  <c r="AD35" i="9"/>
  <c r="AE35" i="9"/>
  <c r="AG35" i="9"/>
  <c r="AJ35" i="9"/>
  <c r="AK35" i="9"/>
  <c r="AL35" i="9"/>
  <c r="AM35" i="9"/>
  <c r="AN35" i="9"/>
  <c r="AO35" i="9"/>
  <c r="AP35" i="9"/>
  <c r="AR35" i="9"/>
  <c r="AS35" i="9"/>
  <c r="AT35" i="9"/>
  <c r="AU35" i="9"/>
  <c r="AV35" i="9"/>
  <c r="AW35" i="9"/>
  <c r="AX35" i="9"/>
  <c r="BA35" i="9"/>
  <c r="BB35" i="9"/>
  <c r="BC35" i="9"/>
  <c r="AB35" i="4" s="1"/>
  <c r="BG35" i="9"/>
  <c r="BH35" i="9"/>
  <c r="BI35" i="9"/>
  <c r="BJ35" i="9"/>
  <c r="BL35" i="9"/>
  <c r="BM35" i="9"/>
  <c r="BN35" i="9"/>
  <c r="BO35" i="9" s="1"/>
  <c r="BQ35" i="9"/>
  <c r="BR35" i="9"/>
  <c r="BS35" i="9"/>
  <c r="BT35" i="9"/>
  <c r="BU35" i="9"/>
  <c r="BW35" i="9"/>
  <c r="BX35" i="9"/>
  <c r="BY35" i="9"/>
  <c r="BZ35" i="9" s="1"/>
  <c r="CB35" i="9"/>
  <c r="CC35" i="9"/>
  <c r="CD35" i="9"/>
  <c r="CE35" i="9"/>
  <c r="CF35" i="9"/>
  <c r="CG35" i="9"/>
  <c r="CH35" i="9"/>
  <c r="CJ35" i="9"/>
  <c r="CK35" i="9" s="1"/>
  <c r="CL35" i="9"/>
  <c r="CM35" i="9"/>
  <c r="CN35" i="9"/>
  <c r="CO35" i="9"/>
  <c r="CP35" i="9"/>
  <c r="CQ35" i="9"/>
  <c r="CR35" i="9"/>
  <c r="CS35" i="9"/>
  <c r="CU35" i="9"/>
  <c r="CV35" i="9"/>
  <c r="CW35" i="9"/>
  <c r="CX35" i="9"/>
  <c r="CY35" i="9"/>
  <c r="CZ35" i="9"/>
  <c r="DA35" i="9"/>
  <c r="DB35" i="9"/>
  <c r="DC35" i="9"/>
  <c r="DD35" i="9"/>
  <c r="DF35" i="9"/>
  <c r="DG35" i="9"/>
  <c r="DH35" i="9"/>
  <c r="DI35" i="9"/>
  <c r="DJ35" i="9"/>
  <c r="DK35" i="9"/>
  <c r="DL35" i="9"/>
  <c r="DM35" i="9"/>
  <c r="DN35" i="9"/>
  <c r="DO35" i="9"/>
  <c r="DQ35" i="9"/>
  <c r="DU35" i="9"/>
  <c r="DV35" i="9"/>
  <c r="DW35" i="9"/>
  <c r="DZ35" i="9"/>
  <c r="EA35" i="9"/>
  <c r="EB35" i="9"/>
  <c r="EE35" i="9"/>
  <c r="EF35" i="9"/>
  <c r="EG35" i="9"/>
  <c r="EH35" i="9"/>
  <c r="EI35" i="9"/>
  <c r="EK35" i="9"/>
  <c r="EL35" i="9"/>
  <c r="EM35" i="9"/>
  <c r="EN35" i="9"/>
  <c r="EP35" i="9"/>
  <c r="EQ35" i="9"/>
  <c r="ER35" i="9"/>
  <c r="ES35" i="9"/>
  <c r="ET35" i="9"/>
  <c r="EV35" i="9"/>
  <c r="EW35" i="9"/>
  <c r="EX35" i="9"/>
  <c r="EY35" i="9"/>
  <c r="FA35" i="9"/>
  <c r="FB35" i="9"/>
  <c r="FM35" i="9" s="1"/>
  <c r="FX35" i="9" s="1"/>
  <c r="GI35" i="9" s="1"/>
  <c r="GT35" i="9" s="1"/>
  <c r="HE35" i="9" s="1"/>
  <c r="HP35" i="9" s="1"/>
  <c r="FC35" i="9"/>
  <c r="FD35" i="9"/>
  <c r="FE35" i="9"/>
  <c r="FF35" i="9"/>
  <c r="FG35" i="9"/>
  <c r="FI35" i="9"/>
  <c r="FJ35" i="9"/>
  <c r="FK35" i="9"/>
  <c r="FL35" i="9"/>
  <c r="FN35" i="9"/>
  <c r="FO35" i="9"/>
  <c r="FP35" i="9"/>
  <c r="FQ35" i="9"/>
  <c r="FR35" i="9"/>
  <c r="FT35" i="9"/>
  <c r="FU35" i="9" s="1"/>
  <c r="FV35" i="9"/>
  <c r="FW35" i="9"/>
  <c r="FY35" i="9"/>
  <c r="FZ35" i="9"/>
  <c r="GA35" i="9"/>
  <c r="GB35" i="9"/>
  <c r="GC35" i="9"/>
  <c r="GE35" i="9"/>
  <c r="GF35" i="9" s="1"/>
  <c r="GG35" i="9"/>
  <c r="GH35" i="9"/>
  <c r="GJ35" i="9"/>
  <c r="GK35" i="9"/>
  <c r="GL35" i="9"/>
  <c r="GM35" i="9"/>
  <c r="GN35" i="9"/>
  <c r="GP35" i="9"/>
  <c r="GQ35" i="9"/>
  <c r="GR35" i="9"/>
  <c r="GS35" i="9"/>
  <c r="GU35" i="9"/>
  <c r="GV35" i="9"/>
  <c r="GY35" i="9"/>
  <c r="GZ35" i="9"/>
  <c r="HA35" i="9"/>
  <c r="CZ35" i="4" s="1"/>
  <c r="HB35" i="9"/>
  <c r="HD35" i="9"/>
  <c r="HF35" i="9"/>
  <c r="HG35" i="9"/>
  <c r="HH35" i="9"/>
  <c r="HJ35" i="9"/>
  <c r="HK35" i="9"/>
  <c r="HL35" i="9"/>
  <c r="HM35" i="9" s="1"/>
  <c r="HO35" i="9"/>
  <c r="HQ35" i="9"/>
  <c r="HR35" i="9"/>
  <c r="HS35" i="9"/>
  <c r="HU35" i="9"/>
  <c r="HV35" i="9"/>
  <c r="HW35" i="9"/>
  <c r="HX35" i="9"/>
  <c r="HZ35" i="9"/>
  <c r="IA35" i="9"/>
  <c r="IB35" i="9"/>
  <c r="IC35" i="9"/>
  <c r="ID35" i="9"/>
  <c r="IE35" i="9"/>
  <c r="IF35" i="9"/>
  <c r="IH35" i="9"/>
  <c r="IK35" i="9"/>
  <c r="IL35" i="9"/>
  <c r="IM35" i="9"/>
  <c r="IN35" i="9"/>
  <c r="IO35" i="9"/>
  <c r="IP35" i="9"/>
  <c r="IQ35" i="9"/>
  <c r="IS35" i="9"/>
  <c r="IT35" i="9"/>
  <c r="IU35" i="9"/>
  <c r="IV35" i="9"/>
  <c r="IW35" i="9"/>
  <c r="IX35" i="9"/>
  <c r="IY35" i="9"/>
  <c r="IZ35" i="9"/>
  <c r="JA35" i="9"/>
  <c r="JB35" i="9"/>
  <c r="JD35" i="9"/>
  <c r="JE35" i="9" s="1"/>
  <c r="JF35" i="9"/>
  <c r="JG35" i="9"/>
  <c r="JH35" i="9"/>
  <c r="JI35" i="9"/>
  <c r="JJ35" i="9"/>
  <c r="JK35" i="9"/>
  <c r="JL35" i="9"/>
  <c r="JM35" i="9"/>
  <c r="JO35" i="9"/>
  <c r="JR35" i="9"/>
  <c r="JS35" i="9"/>
  <c r="JT35" i="9"/>
  <c r="JU35" i="9"/>
  <c r="JX35" i="9"/>
  <c r="JY35" i="9"/>
  <c r="JZ35" i="9"/>
  <c r="EL35" i="4" s="1"/>
  <c r="KA35" i="9"/>
  <c r="KC35" i="9"/>
  <c r="KD35" i="9"/>
  <c r="KE35" i="9"/>
  <c r="KF35" i="9"/>
  <c r="KG35" i="9"/>
  <c r="KI35" i="9"/>
  <c r="KJ35" i="9"/>
  <c r="KK35" i="9"/>
  <c r="KO35" i="9"/>
  <c r="KP35" i="9"/>
  <c r="KQ35" i="9"/>
  <c r="KR35" i="9"/>
  <c r="KT35" i="9"/>
  <c r="KU35" i="9"/>
  <c r="KV35" i="9"/>
  <c r="KW35" i="9"/>
  <c r="KY35" i="9"/>
  <c r="KZ35" i="9"/>
  <c r="LA35" i="9"/>
  <c r="LB35" i="9"/>
  <c r="LC35" i="9"/>
  <c r="LD35" i="9"/>
  <c r="LE35" i="9"/>
  <c r="LG35" i="9"/>
  <c r="LH35" i="9"/>
  <c r="LJ35" i="9"/>
  <c r="LK35" i="9"/>
  <c r="LL35" i="9"/>
  <c r="LM35" i="9"/>
  <c r="LN35" i="9"/>
  <c r="LO35" i="9"/>
  <c r="LP35" i="9"/>
  <c r="LR35" i="9"/>
  <c r="LS35" i="9"/>
  <c r="LU35" i="9"/>
  <c r="LV35" i="9"/>
  <c r="LW35" i="9"/>
  <c r="LX35" i="9"/>
  <c r="LY35" i="9"/>
  <c r="LZ35" i="9"/>
  <c r="MA35" i="9"/>
  <c r="MC35" i="9"/>
  <c r="MD35" i="9" s="1"/>
  <c r="MF35" i="9"/>
  <c r="MG35" i="9"/>
  <c r="MH35" i="9"/>
  <c r="MI35" i="9"/>
  <c r="MJ35" i="9"/>
  <c r="MK35" i="9"/>
  <c r="ML35" i="9"/>
  <c r="MN35" i="9"/>
  <c r="MQ35" i="9" s="1"/>
  <c r="MR35" i="9"/>
  <c r="MS35" i="9"/>
  <c r="MT35" i="9"/>
  <c r="MW35" i="9"/>
  <c r="MX35" i="9"/>
  <c r="MY35" i="9"/>
  <c r="FX35" i="4" s="1"/>
  <c r="MZ35" i="9"/>
  <c r="NB35" i="9"/>
  <c r="NC35" i="9"/>
  <c r="ND35" i="9"/>
  <c r="NE35" i="9"/>
  <c r="NF35" i="9"/>
  <c r="NG35" i="9"/>
  <c r="NH35" i="9"/>
  <c r="NI35" i="9"/>
  <c r="NJ35" i="9"/>
  <c r="NM35" i="9"/>
  <c r="NN35" i="9"/>
  <c r="NO35" i="9"/>
  <c r="NP35" i="9"/>
  <c r="NQ35" i="9"/>
  <c r="NR35" i="9"/>
  <c r="NS35" i="9"/>
  <c r="NT35" i="9"/>
  <c r="NU35" i="9"/>
  <c r="NX35" i="9"/>
  <c r="NY35" i="9"/>
  <c r="NZ35" i="9"/>
  <c r="OA35" i="9"/>
  <c r="OC35" i="9"/>
  <c r="OD35" i="9"/>
  <c r="OE35" i="9"/>
  <c r="OF35" i="9"/>
  <c r="OH35" i="9"/>
  <c r="OI35" i="9"/>
  <c r="OJ35" i="9"/>
  <c r="OK35" i="9"/>
  <c r="OM35" i="9"/>
  <c r="ON35" i="9"/>
  <c r="OO35" i="9"/>
  <c r="OP35" i="9"/>
  <c r="OR35" i="9"/>
  <c r="OS35" i="9"/>
  <c r="OT35" i="9"/>
  <c r="OU35" i="9"/>
  <c r="OW35" i="9"/>
  <c r="OX35" i="9"/>
  <c r="OY35" i="9"/>
  <c r="OZ35" i="9"/>
  <c r="PA35" i="9"/>
  <c r="PB35" i="9"/>
  <c r="PC35" i="9"/>
  <c r="PD35" i="9"/>
  <c r="PE35" i="9"/>
  <c r="PF35" i="9"/>
  <c r="PG35" i="9"/>
  <c r="PH35" i="9"/>
  <c r="PI35" i="9" s="1"/>
  <c r="PJ35" i="9"/>
  <c r="PK35" i="9"/>
  <c r="PL35" i="9"/>
  <c r="PM35" i="9"/>
  <c r="PN35" i="9" s="1"/>
  <c r="PO35" i="9"/>
  <c r="PP35" i="9"/>
  <c r="B36" i="9"/>
  <c r="F36" i="9" s="1"/>
  <c r="G36" i="9"/>
  <c r="H36" i="9"/>
  <c r="J36" i="9"/>
  <c r="K36" i="9"/>
  <c r="L36" i="9"/>
  <c r="N36" i="9"/>
  <c r="P36" i="9"/>
  <c r="Q36" i="9"/>
  <c r="R36" i="9"/>
  <c r="S36" i="9"/>
  <c r="U36" i="9"/>
  <c r="V36" i="9"/>
  <c r="W36" i="9" s="1"/>
  <c r="Y36" i="9"/>
  <c r="AA36" i="9"/>
  <c r="AB36" i="9"/>
  <c r="AC36" i="9"/>
  <c r="AD36" i="9"/>
  <c r="AF36" i="9"/>
  <c r="AG36" i="9"/>
  <c r="AH36" i="9"/>
  <c r="AJ36" i="9"/>
  <c r="AL36" i="9"/>
  <c r="AM36" i="9"/>
  <c r="AN36" i="9"/>
  <c r="AO36" i="9"/>
  <c r="AR36" i="9"/>
  <c r="W36" i="4" s="1"/>
  <c r="AS36" i="9"/>
  <c r="AU36" i="9"/>
  <c r="AW36" i="9"/>
  <c r="AX36" i="9"/>
  <c r="AZ36" i="9"/>
  <c r="BA36" i="9"/>
  <c r="BB36" i="9"/>
  <c r="BC36" i="9"/>
  <c r="BE36" i="9"/>
  <c r="BF36" i="9"/>
  <c r="BH36" i="9"/>
  <c r="BI36" i="9"/>
  <c r="BK36" i="9"/>
  <c r="BL36" i="9"/>
  <c r="BM36" i="9"/>
  <c r="BN36" i="9"/>
  <c r="BQ36" i="9"/>
  <c r="BS36" i="9"/>
  <c r="BT36" i="9"/>
  <c r="BV36" i="9"/>
  <c r="BW36" i="9"/>
  <c r="BX36" i="9"/>
  <c r="BY36" i="9"/>
  <c r="BZ36" i="9"/>
  <c r="CA36" i="9"/>
  <c r="CB36" i="9"/>
  <c r="CC36" i="9"/>
  <c r="CN36" i="9" s="1"/>
  <c r="CY36" i="9" s="1"/>
  <c r="DJ36" i="9" s="1"/>
  <c r="DU36" i="9" s="1"/>
  <c r="EF36" i="9" s="1"/>
  <c r="EQ36" i="9" s="1"/>
  <c r="CD36" i="9"/>
  <c r="CE36" i="9"/>
  <c r="CF36" i="9"/>
  <c r="CG36" i="9"/>
  <c r="CI36" i="9"/>
  <c r="CJ36" i="9"/>
  <c r="CM36" i="9" s="1"/>
  <c r="CP36" i="9"/>
  <c r="CQ36" i="9"/>
  <c r="CR36" i="9"/>
  <c r="CT36" i="9"/>
  <c r="DA36" i="9"/>
  <c r="DB36" i="9"/>
  <c r="DC36" i="9"/>
  <c r="DE36" i="9"/>
  <c r="DL36" i="9"/>
  <c r="DM36" i="9"/>
  <c r="DN36" i="9"/>
  <c r="DW36" i="9"/>
  <c r="DY36" i="9"/>
  <c r="DZ36" i="9"/>
  <c r="EA36" i="9"/>
  <c r="EH36" i="9"/>
  <c r="EJ36" i="9"/>
  <c r="EK36" i="9"/>
  <c r="EL36" i="9"/>
  <c r="ES36" i="9"/>
  <c r="EU36" i="9"/>
  <c r="EV36" i="9"/>
  <c r="EW36" i="9"/>
  <c r="FD36" i="9"/>
  <c r="FE36" i="9"/>
  <c r="FF36" i="9"/>
  <c r="FH36" i="9"/>
  <c r="FO36" i="9"/>
  <c r="FP36" i="9"/>
  <c r="FQ36" i="9"/>
  <c r="FS36" i="9"/>
  <c r="FZ36" i="9"/>
  <c r="GA36" i="9"/>
  <c r="GB36" i="9"/>
  <c r="GD36" i="9"/>
  <c r="GK36" i="9"/>
  <c r="GL36" i="9"/>
  <c r="GM36" i="9"/>
  <c r="GV36" i="9"/>
  <c r="GX36" i="9"/>
  <c r="GY36" i="9"/>
  <c r="GZ36" i="9"/>
  <c r="HG36" i="9"/>
  <c r="HI36" i="9"/>
  <c r="HJ36" i="9"/>
  <c r="HK36" i="9"/>
  <c r="HR36" i="9"/>
  <c r="HT36" i="9"/>
  <c r="HU36" i="9"/>
  <c r="HV36" i="9"/>
  <c r="IC36" i="9"/>
  <c r="ID36" i="9"/>
  <c r="IE36" i="9"/>
  <c r="IG36" i="9"/>
  <c r="IN36" i="9"/>
  <c r="IO36" i="9"/>
  <c r="IP36" i="9"/>
  <c r="IR36" i="9"/>
  <c r="IY36" i="9"/>
  <c r="IZ36" i="9"/>
  <c r="JA36" i="9"/>
  <c r="JC36" i="9"/>
  <c r="JJ36" i="9"/>
  <c r="JK36" i="9"/>
  <c r="JL36" i="9"/>
  <c r="JU36" i="9"/>
  <c r="JW36" i="9"/>
  <c r="JX36" i="9"/>
  <c r="JY36" i="9"/>
  <c r="KF36" i="9"/>
  <c r="KH36" i="9"/>
  <c r="KI36" i="9"/>
  <c r="KJ36" i="9"/>
  <c r="KQ36" i="9"/>
  <c r="KS36" i="9"/>
  <c r="KT36" i="9"/>
  <c r="KU36" i="9"/>
  <c r="LB36" i="9"/>
  <c r="LC36" i="9"/>
  <c r="LD36" i="9"/>
  <c r="LF36" i="9"/>
  <c r="LM36" i="9"/>
  <c r="LN36" i="9"/>
  <c r="LO36" i="9"/>
  <c r="LQ36" i="9"/>
  <c r="LX36" i="9"/>
  <c r="LY36" i="9"/>
  <c r="LZ36" i="9"/>
  <c r="MB36" i="9"/>
  <c r="MI36" i="9"/>
  <c r="MJ36" i="9"/>
  <c r="MK36" i="9"/>
  <c r="MT36" i="9"/>
  <c r="MW36" i="9"/>
  <c r="MX36" i="9"/>
  <c r="NE36" i="9"/>
  <c r="NF36" i="9"/>
  <c r="NG36" i="9"/>
  <c r="NH36" i="9"/>
  <c r="NI36" i="9"/>
  <c r="NP36" i="9"/>
  <c r="NQ36" i="9"/>
  <c r="NR36" i="9"/>
  <c r="NS36" i="9"/>
  <c r="NT36" i="9"/>
  <c r="OA36" i="9"/>
  <c r="B37" i="9"/>
  <c r="D37" i="9"/>
  <c r="B37" i="8" s="1"/>
  <c r="E37" i="9"/>
  <c r="F37" i="9"/>
  <c r="G37" i="9"/>
  <c r="I37" i="9"/>
  <c r="J37" i="9"/>
  <c r="K37" i="9"/>
  <c r="N37" i="9"/>
  <c r="O37" i="9"/>
  <c r="P37" i="9"/>
  <c r="Q37" i="9"/>
  <c r="R37" i="9"/>
  <c r="T37" i="9"/>
  <c r="U37" i="9"/>
  <c r="V37" i="9"/>
  <c r="W37" i="9"/>
  <c r="Y37" i="9"/>
  <c r="Z37" i="9"/>
  <c r="AA37" i="9"/>
  <c r="AB37" i="9"/>
  <c r="AC37" i="9"/>
  <c r="AE37" i="9"/>
  <c r="AF37" i="9"/>
  <c r="AG37" i="9"/>
  <c r="AH37" i="9"/>
  <c r="AJ37" i="9"/>
  <c r="AK37" i="9"/>
  <c r="AL37" i="9"/>
  <c r="AM37" i="9"/>
  <c r="AN37" i="9"/>
  <c r="AR37" i="9"/>
  <c r="AU37" i="9"/>
  <c r="AV37" i="9"/>
  <c r="AW37" i="9"/>
  <c r="AX37" i="9"/>
  <c r="AY37" i="9"/>
  <c r="AZ37" i="9"/>
  <c r="BA37" i="9"/>
  <c r="BB37" i="9"/>
  <c r="BC37" i="9"/>
  <c r="BD37" i="9"/>
  <c r="BE37" i="9"/>
  <c r="BF37" i="9"/>
  <c r="BG37" i="9"/>
  <c r="BR37" i="9" s="1"/>
  <c r="BH37" i="9"/>
  <c r="BI37" i="9"/>
  <c r="BJ37" i="9"/>
  <c r="BK37" i="9"/>
  <c r="BL37" i="9"/>
  <c r="BM37" i="9"/>
  <c r="BN37" i="9"/>
  <c r="BP37" i="9"/>
  <c r="BT37" i="9"/>
  <c r="BU37" i="9"/>
  <c r="BV37" i="9"/>
  <c r="BW37" i="9"/>
  <c r="BX37" i="9"/>
  <c r="CE37" i="9"/>
  <c r="CF37" i="9"/>
  <c r="CH37" i="9"/>
  <c r="CI37" i="9"/>
  <c r="CP37" i="9"/>
  <c r="CQ37" i="9"/>
  <c r="CS37" i="9"/>
  <c r="CT37" i="9"/>
  <c r="DA37" i="9"/>
  <c r="DB37" i="9"/>
  <c r="DD37" i="9"/>
  <c r="DE37" i="9"/>
  <c r="DL37" i="9"/>
  <c r="DM37" i="9"/>
  <c r="DW37" i="9"/>
  <c r="DX37" i="9"/>
  <c r="DY37" i="9"/>
  <c r="DZ37" i="9"/>
  <c r="EA37" i="9"/>
  <c r="EH37" i="9"/>
  <c r="EI37" i="9"/>
  <c r="EJ37" i="9"/>
  <c r="EK37" i="9"/>
  <c r="EL37" i="9"/>
  <c r="ES37" i="9"/>
  <c r="ET37" i="9"/>
  <c r="EU37" i="9"/>
  <c r="EV37" i="9"/>
  <c r="EW37" i="9"/>
  <c r="FD37" i="9"/>
  <c r="FE37" i="9"/>
  <c r="FG37" i="9"/>
  <c r="FH37" i="9"/>
  <c r="FO37" i="9"/>
  <c r="FP37" i="9"/>
  <c r="FR37" i="9"/>
  <c r="FS37" i="9"/>
  <c r="FZ37" i="9"/>
  <c r="GA37" i="9"/>
  <c r="GC37" i="9"/>
  <c r="GD37" i="9"/>
  <c r="GK37" i="9"/>
  <c r="GL37" i="9"/>
  <c r="GV37" i="9"/>
  <c r="GW37" i="9"/>
  <c r="GX37" i="9"/>
  <c r="GY37" i="9"/>
  <c r="GZ37" i="9"/>
  <c r="HG37" i="9"/>
  <c r="HH37" i="9"/>
  <c r="HI37" i="9"/>
  <c r="HJ37" i="9"/>
  <c r="HK37" i="9"/>
  <c r="HR37" i="9"/>
  <c r="HS37" i="9"/>
  <c r="HT37" i="9"/>
  <c r="HU37" i="9"/>
  <c r="HV37" i="9"/>
  <c r="IC37" i="9"/>
  <c r="ID37" i="9"/>
  <c r="IF37" i="9"/>
  <c r="IG37" i="9"/>
  <c r="IN37" i="9"/>
  <c r="IO37" i="9"/>
  <c r="IQ37" i="9"/>
  <c r="IR37" i="9"/>
  <c r="IY37" i="9"/>
  <c r="IZ37" i="9"/>
  <c r="JB37" i="9"/>
  <c r="JC37" i="9"/>
  <c r="JJ37" i="9"/>
  <c r="JK37" i="9"/>
  <c r="JU37" i="9"/>
  <c r="JV37" i="9"/>
  <c r="JW37" i="9"/>
  <c r="JX37" i="9"/>
  <c r="JY37" i="9"/>
  <c r="KF37" i="9"/>
  <c r="KG37" i="9"/>
  <c r="KH37" i="9"/>
  <c r="KI37" i="9"/>
  <c r="KJ37" i="9"/>
  <c r="KQ37" i="9"/>
  <c r="KR37" i="9"/>
  <c r="KS37" i="9"/>
  <c r="KT37" i="9"/>
  <c r="KU37" i="9"/>
  <c r="LB37" i="9"/>
  <c r="LC37" i="9"/>
  <c r="LE37" i="9"/>
  <c r="LF37" i="9"/>
  <c r="LM37" i="9"/>
  <c r="LN37" i="9"/>
  <c r="LP37" i="9"/>
  <c r="LQ37" i="9"/>
  <c r="LX37" i="9"/>
  <c r="LY37" i="9"/>
  <c r="MA37" i="9"/>
  <c r="MB37" i="9"/>
  <c r="MI37" i="9"/>
  <c r="MJ37" i="9"/>
  <c r="MT37" i="9"/>
  <c r="MV37" i="9"/>
  <c r="MW37" i="9"/>
  <c r="MX37" i="9"/>
  <c r="NE37" i="9"/>
  <c r="NF37" i="9"/>
  <c r="NG37" i="9"/>
  <c r="NH37" i="9"/>
  <c r="NI37" i="9"/>
  <c r="NP37" i="9"/>
  <c r="NQ37" i="9"/>
  <c r="NR37" i="9"/>
  <c r="NS37" i="9"/>
  <c r="NT37" i="9"/>
  <c r="OA37" i="9"/>
  <c r="B38" i="9"/>
  <c r="C38" i="9"/>
  <c r="C38" i="8" s="1"/>
  <c r="D38" i="9"/>
  <c r="B38" i="8" s="1"/>
  <c r="E38" i="9"/>
  <c r="F38" i="9"/>
  <c r="H38" i="9"/>
  <c r="I38" i="9"/>
  <c r="J38" i="9"/>
  <c r="K38" i="9"/>
  <c r="L38" i="9"/>
  <c r="M38" i="9"/>
  <c r="N38" i="9"/>
  <c r="O38" i="9"/>
  <c r="P38" i="9"/>
  <c r="Q38" i="9"/>
  <c r="S38" i="9"/>
  <c r="T38" i="9"/>
  <c r="U38" i="9"/>
  <c r="V38" i="9"/>
  <c r="W38" i="9"/>
  <c r="X38" i="9"/>
  <c r="Y38" i="9"/>
  <c r="Z38" i="9"/>
  <c r="AA38" i="9"/>
  <c r="AB38" i="9"/>
  <c r="AD38" i="9"/>
  <c r="AE38" i="9"/>
  <c r="AF38" i="9"/>
  <c r="AG38" i="9"/>
  <c r="AH38" i="9"/>
  <c r="AI38" i="9"/>
  <c r="AJ38" i="9"/>
  <c r="AK38" i="9"/>
  <c r="AL38" i="9"/>
  <c r="AM38" i="9"/>
  <c r="AR38" i="9"/>
  <c r="W38" i="4" s="1"/>
  <c r="AS38" i="9"/>
  <c r="AU38" i="9"/>
  <c r="AV38" i="9"/>
  <c r="AW38" i="9"/>
  <c r="AX38" i="9"/>
  <c r="AY38" i="9"/>
  <c r="AZ38" i="9"/>
  <c r="BA38" i="9"/>
  <c r="BC38" i="9"/>
  <c r="BD38" i="9"/>
  <c r="BE38" i="9"/>
  <c r="BF38" i="9"/>
  <c r="BG38" i="9"/>
  <c r="BH38" i="9"/>
  <c r="BI38" i="9"/>
  <c r="BJ38" i="9"/>
  <c r="BK38" i="9"/>
  <c r="BL38" i="9"/>
  <c r="BN38" i="9"/>
  <c r="BO38" i="9"/>
  <c r="BP38" i="9"/>
  <c r="BQ38" i="9"/>
  <c r="BR38" i="9"/>
  <c r="BS38" i="9"/>
  <c r="BT38" i="9"/>
  <c r="BU38" i="9"/>
  <c r="BV38" i="9"/>
  <c r="BW38" i="9"/>
  <c r="BY38" i="9"/>
  <c r="BZ38" i="9"/>
  <c r="CA38" i="9"/>
  <c r="CB38" i="9"/>
  <c r="CC38" i="9"/>
  <c r="CD38" i="9"/>
  <c r="CE38" i="9"/>
  <c r="CG38" i="9"/>
  <c r="CH38" i="9"/>
  <c r="CI38" i="9"/>
  <c r="CJ38" i="9"/>
  <c r="CK38" i="9"/>
  <c r="CL38" i="9"/>
  <c r="CM38" i="9"/>
  <c r="CN38" i="9"/>
  <c r="CO38" i="9"/>
  <c r="CP38" i="9"/>
  <c r="CR38" i="9"/>
  <c r="CS38" i="9"/>
  <c r="CT38" i="9"/>
  <c r="CU38" i="9"/>
  <c r="CV38" i="9"/>
  <c r="CW38" i="9"/>
  <c r="CX38" i="9"/>
  <c r="CY38" i="9"/>
  <c r="CZ38" i="9"/>
  <c r="DA38" i="9"/>
  <c r="DC38" i="9"/>
  <c r="DD38" i="9"/>
  <c r="DE38" i="9"/>
  <c r="DF38" i="9"/>
  <c r="DG38" i="9"/>
  <c r="DH38" i="9"/>
  <c r="DI38" i="9"/>
  <c r="DJ38" i="9"/>
  <c r="DK38" i="9"/>
  <c r="DL38" i="9"/>
  <c r="DQ38" i="9"/>
  <c r="BI38" i="4" s="1"/>
  <c r="DR38" i="9"/>
  <c r="DT38" i="9"/>
  <c r="DU38" i="9"/>
  <c r="DV38" i="9"/>
  <c r="DW38" i="9"/>
  <c r="DX38" i="9"/>
  <c r="DY38" i="9"/>
  <c r="DZ38" i="9"/>
  <c r="EB38" i="9"/>
  <c r="EC38" i="9"/>
  <c r="ED38" i="9"/>
  <c r="EE38" i="9"/>
  <c r="EF38" i="9"/>
  <c r="EG38" i="9"/>
  <c r="EH38" i="9"/>
  <c r="EI38" i="9"/>
  <c r="EJ38" i="9"/>
  <c r="EK38" i="9"/>
  <c r="EM38" i="9"/>
  <c r="EN38" i="9"/>
  <c r="EO38" i="9"/>
  <c r="EP38" i="9"/>
  <c r="EQ38" i="9"/>
  <c r="ER38" i="9"/>
  <c r="ES38" i="9"/>
  <c r="ET38" i="9"/>
  <c r="EU38" i="9"/>
  <c r="EV38" i="9"/>
  <c r="EX38" i="9"/>
  <c r="EY38" i="9"/>
  <c r="EZ38" i="9"/>
  <c r="FA38" i="9"/>
  <c r="FB38" i="9"/>
  <c r="FC38" i="9"/>
  <c r="FD38" i="9"/>
  <c r="FF38" i="9"/>
  <c r="FG38" i="9"/>
  <c r="FH38" i="9"/>
  <c r="FI38" i="9"/>
  <c r="FJ38" i="9"/>
  <c r="FK38" i="9"/>
  <c r="FL38" i="9"/>
  <c r="FM38" i="9"/>
  <c r="FN38" i="9"/>
  <c r="FO38" i="9"/>
  <c r="FQ38" i="9"/>
  <c r="FR38" i="9"/>
  <c r="FS38" i="9"/>
  <c r="FT38" i="9"/>
  <c r="FU38" i="9"/>
  <c r="FV38" i="9"/>
  <c r="FW38" i="9"/>
  <c r="FX38" i="9"/>
  <c r="FY38" i="9"/>
  <c r="FZ38" i="9"/>
  <c r="GB38" i="9"/>
  <c r="GC38" i="9"/>
  <c r="GD38" i="9"/>
  <c r="GE38" i="9"/>
  <c r="GI38" i="9"/>
  <c r="GK38" i="9"/>
  <c r="GP38" i="9"/>
  <c r="CU38" i="4" s="1"/>
  <c r="GQ38" i="9"/>
  <c r="GS38" i="9"/>
  <c r="GT38" i="9"/>
  <c r="GU38" i="9"/>
  <c r="GV38" i="9"/>
  <c r="GW38" i="9"/>
  <c r="GX38" i="9"/>
  <c r="GY38" i="9"/>
  <c r="HA38" i="9"/>
  <c r="HB38" i="9" s="1"/>
  <c r="HC38" i="9"/>
  <c r="HD38" i="9"/>
  <c r="HE38" i="9"/>
  <c r="HF38" i="9"/>
  <c r="HG38" i="9"/>
  <c r="HH38" i="9"/>
  <c r="HI38" i="9"/>
  <c r="HJ38" i="9"/>
  <c r="HL38" i="9"/>
  <c r="HP38" i="9"/>
  <c r="HQ38" i="9"/>
  <c r="HR38" i="9"/>
  <c r="HS38" i="9"/>
  <c r="HT38" i="9"/>
  <c r="HU38" i="9"/>
  <c r="HW38" i="9"/>
  <c r="HY38" i="9"/>
  <c r="HZ38" i="9"/>
  <c r="IA38" i="9"/>
  <c r="IB38" i="9"/>
  <c r="IC38" i="9"/>
  <c r="IE38" i="9"/>
  <c r="IF38" i="9"/>
  <c r="IG38" i="9"/>
  <c r="IH38" i="9"/>
  <c r="IJ38" i="9"/>
  <c r="IK38" i="9"/>
  <c r="IL38" i="9"/>
  <c r="IM38" i="9"/>
  <c r="IN38" i="9"/>
  <c r="IP38" i="9"/>
  <c r="IQ38" i="9"/>
  <c r="IR38" i="9"/>
  <c r="IS38" i="9"/>
  <c r="IU38" i="9"/>
  <c r="IV38" i="9"/>
  <c r="IW38" i="9"/>
  <c r="IX38" i="9"/>
  <c r="IY38" i="9"/>
  <c r="JA38" i="9"/>
  <c r="JB38" i="9"/>
  <c r="JC38" i="9"/>
  <c r="JD38" i="9"/>
  <c r="JF38" i="9"/>
  <c r="JG38" i="9"/>
  <c r="JH38" i="9"/>
  <c r="JI38" i="9"/>
  <c r="JJ38" i="9"/>
  <c r="JO38" i="9"/>
  <c r="EG38" i="4" s="1"/>
  <c r="JR38" i="9"/>
  <c r="JS38" i="9"/>
  <c r="JT38" i="9"/>
  <c r="JU38" i="9"/>
  <c r="JV38" i="9"/>
  <c r="JW38" i="9"/>
  <c r="JX38" i="9"/>
  <c r="JZ38" i="9"/>
  <c r="EL38" i="4" s="1"/>
  <c r="KC38" i="9"/>
  <c r="KD38" i="9"/>
  <c r="KE38" i="9"/>
  <c r="KF38" i="9"/>
  <c r="KG38" i="9"/>
  <c r="KH38" i="9"/>
  <c r="KI38" i="9"/>
  <c r="KK38" i="9"/>
  <c r="EQ38" i="4" s="1"/>
  <c r="KN38" i="9"/>
  <c r="KO38" i="9"/>
  <c r="KP38" i="9"/>
  <c r="KQ38" i="9"/>
  <c r="KR38" i="9"/>
  <c r="KS38" i="9"/>
  <c r="KT38" i="9"/>
  <c r="KV38" i="9"/>
  <c r="EV38" i="4" s="1"/>
  <c r="KW38" i="9"/>
  <c r="KX38" i="9"/>
  <c r="KY38" i="9"/>
  <c r="KZ38" i="9"/>
  <c r="LA38" i="9"/>
  <c r="LB38" i="9"/>
  <c r="LD38" i="9"/>
  <c r="LE38" i="9"/>
  <c r="LF38" i="9"/>
  <c r="LG38" i="9"/>
  <c r="FD38" i="4" s="1"/>
  <c r="LH38" i="9"/>
  <c r="LJ38" i="9"/>
  <c r="LK38" i="9"/>
  <c r="LL38" i="9"/>
  <c r="LM38" i="9"/>
  <c r="LO38" i="9"/>
  <c r="LP38" i="9"/>
  <c r="LQ38" i="9"/>
  <c r="LR38" i="9"/>
  <c r="LT38" i="9"/>
  <c r="LU38" i="9"/>
  <c r="LV38" i="9"/>
  <c r="LW38" i="9"/>
  <c r="LX38" i="9"/>
  <c r="LZ38" i="9"/>
  <c r="MA38" i="9"/>
  <c r="MB38" i="9"/>
  <c r="MC38" i="9"/>
  <c r="FN38" i="4" s="1"/>
  <c r="MD38" i="9"/>
  <c r="ME38" i="9"/>
  <c r="MF38" i="9"/>
  <c r="MG38" i="9"/>
  <c r="MH38" i="9"/>
  <c r="MI38" i="9"/>
  <c r="MN38" i="9"/>
  <c r="MQ38" i="9"/>
  <c r="MR38" i="9"/>
  <c r="MS38" i="9"/>
  <c r="MT38" i="9"/>
  <c r="MU38" i="9"/>
  <c r="MV38" i="9"/>
  <c r="MW38" i="9"/>
  <c r="MX38" i="9"/>
  <c r="MY38" i="9"/>
  <c r="FX38" i="4" s="1"/>
  <c r="MZ38" i="9"/>
  <c r="NA38" i="9"/>
  <c r="NB38" i="9"/>
  <c r="NC38" i="9"/>
  <c r="ND38" i="9"/>
  <c r="NE38" i="9"/>
  <c r="NF38" i="9"/>
  <c r="NG38" i="9"/>
  <c r="NH38" i="9"/>
  <c r="NI38" i="9"/>
  <c r="NJ38" i="9"/>
  <c r="GC38" i="4" s="1"/>
  <c r="NK38" i="9"/>
  <c r="NL38" i="9"/>
  <c r="NM38" i="9"/>
  <c r="NN38" i="9"/>
  <c r="NO38" i="9"/>
  <c r="NP38" i="9"/>
  <c r="NQ38" i="9"/>
  <c r="NR38" i="9"/>
  <c r="NS38" i="9"/>
  <c r="NT38" i="9"/>
  <c r="NU38" i="9"/>
  <c r="GH38" i="4" s="1"/>
  <c r="NV38" i="9"/>
  <c r="NW38" i="9"/>
  <c r="NX38" i="9"/>
  <c r="NY38" i="9"/>
  <c r="NZ38" i="9"/>
  <c r="OA38" i="9"/>
  <c r="OB38" i="9"/>
  <c r="OC38" i="9"/>
  <c r="OD38" i="9"/>
  <c r="OE38" i="9"/>
  <c r="OF38" i="9"/>
  <c r="OG38" i="9"/>
  <c r="OH38" i="9"/>
  <c r="OI38" i="9"/>
  <c r="OJ38" i="9"/>
  <c r="OK38" i="9"/>
  <c r="OM38" i="9"/>
  <c r="ON38" i="9"/>
  <c r="OO38" i="9"/>
  <c r="OP38" i="9"/>
  <c r="OR38" i="9"/>
  <c r="OS38" i="9"/>
  <c r="OT38" i="9"/>
  <c r="OU38" i="9"/>
  <c r="OW38" i="9"/>
  <c r="OX38" i="9"/>
  <c r="OY38" i="9"/>
  <c r="OZ38" i="9"/>
  <c r="PA38" i="9"/>
  <c r="PB38" i="9"/>
  <c r="PC38" i="9"/>
  <c r="PD38" i="9" s="1"/>
  <c r="PE38" i="9"/>
  <c r="PF38" i="9"/>
  <c r="PG38" i="9"/>
  <c r="PH38" i="9"/>
  <c r="PI38" i="9"/>
  <c r="PJ38" i="9"/>
  <c r="PK38" i="9"/>
  <c r="PL38" i="9"/>
  <c r="PM38" i="9"/>
  <c r="PN38" i="9"/>
  <c r="PO38" i="9"/>
  <c r="PP38" i="9"/>
  <c r="B39" i="9"/>
  <c r="D39" i="9"/>
  <c r="B39" i="8" s="1"/>
  <c r="E39" i="9"/>
  <c r="F39" i="9"/>
  <c r="G39" i="9"/>
  <c r="H39" i="9"/>
  <c r="I39" i="9"/>
  <c r="J39" i="9"/>
  <c r="K39" i="9"/>
  <c r="M39" i="9"/>
  <c r="N39" i="9"/>
  <c r="O39" i="9"/>
  <c r="Z39" i="9" s="1"/>
  <c r="AK39" i="9" s="1"/>
  <c r="AV39" i="9" s="1"/>
  <c r="BG39" i="9" s="1"/>
  <c r="BR39" i="9" s="1"/>
  <c r="P39" i="9"/>
  <c r="Q39" i="9"/>
  <c r="R39" i="9"/>
  <c r="S39" i="9"/>
  <c r="T39" i="9"/>
  <c r="U39" i="9"/>
  <c r="V39" i="9"/>
  <c r="M39" i="4" s="1"/>
  <c r="W39" i="9"/>
  <c r="X39" i="9"/>
  <c r="Y39" i="9"/>
  <c r="AA39" i="9"/>
  <c r="AB39" i="9"/>
  <c r="AC39" i="9"/>
  <c r="AD39" i="9"/>
  <c r="AE39" i="9"/>
  <c r="AF39" i="9"/>
  <c r="AG39" i="9"/>
  <c r="R39" i="4" s="1"/>
  <c r="AH39" i="9"/>
  <c r="AI39" i="9"/>
  <c r="AJ39" i="9"/>
  <c r="AL39" i="9"/>
  <c r="AM39" i="9"/>
  <c r="AQ39" i="9"/>
  <c r="AR39" i="9"/>
  <c r="AS39" i="9"/>
  <c r="AU39" i="9"/>
  <c r="AW39" i="9"/>
  <c r="AX39" i="9"/>
  <c r="AY39" i="9"/>
  <c r="AZ39" i="9"/>
  <c r="BB39" i="9"/>
  <c r="BC39" i="9"/>
  <c r="AB39" i="4" s="1"/>
  <c r="BD39" i="9"/>
  <c r="BF39" i="9"/>
  <c r="BH39" i="9"/>
  <c r="BI39" i="9"/>
  <c r="BJ39" i="9"/>
  <c r="BK39" i="9"/>
  <c r="BM39" i="9"/>
  <c r="BN39" i="9"/>
  <c r="AG39" i="4" s="1"/>
  <c r="BO39" i="9"/>
  <c r="BQ39" i="9"/>
  <c r="BS39" i="9"/>
  <c r="BT39" i="9"/>
  <c r="BU39" i="9"/>
  <c r="BV39" i="9"/>
  <c r="BX39" i="9"/>
  <c r="BY39" i="9"/>
  <c r="AL39" i="4" s="1"/>
  <c r="BZ39" i="9"/>
  <c r="CB39" i="9"/>
  <c r="CC39" i="9"/>
  <c r="CD39" i="9"/>
  <c r="CE39" i="9"/>
  <c r="CF39" i="9"/>
  <c r="CG39" i="9"/>
  <c r="CH39" i="9"/>
  <c r="CI39" i="9"/>
  <c r="CJ39" i="9"/>
  <c r="CL39" i="9"/>
  <c r="CM39" i="9"/>
  <c r="CN39" i="9"/>
  <c r="CO39" i="9"/>
  <c r="CP39" i="9"/>
  <c r="CQ39" i="9"/>
  <c r="CR39" i="9"/>
  <c r="CS39" i="9"/>
  <c r="CT39" i="9"/>
  <c r="CU39" i="9"/>
  <c r="AY39" i="4" s="1"/>
  <c r="CX39" i="9"/>
  <c r="CY39" i="9"/>
  <c r="CZ39" i="9"/>
  <c r="DA39" i="9"/>
  <c r="DB39" i="9"/>
  <c r="DC39" i="9"/>
  <c r="DD39" i="9"/>
  <c r="DE39" i="9"/>
  <c r="DF39" i="9"/>
  <c r="BD39" i="4" s="1"/>
  <c r="DG39" i="9"/>
  <c r="DH39" i="9"/>
  <c r="DI39" i="9"/>
  <c r="DJ39" i="9"/>
  <c r="DK39" i="9"/>
  <c r="DL39" i="9"/>
  <c r="DP39" i="9"/>
  <c r="DQ39" i="9"/>
  <c r="DV39" i="9" s="1"/>
  <c r="DU39" i="9"/>
  <c r="DW39" i="9"/>
  <c r="DX39" i="9"/>
  <c r="DY39" i="9"/>
  <c r="EA39" i="9"/>
  <c r="EB39" i="9"/>
  <c r="BN39" i="4" s="1"/>
  <c r="EC39" i="9"/>
  <c r="EE39" i="9"/>
  <c r="EF39" i="9"/>
  <c r="EG39" i="9"/>
  <c r="EH39" i="9"/>
  <c r="EI39" i="9"/>
  <c r="EJ39" i="9"/>
  <c r="EL39" i="9"/>
  <c r="EM39" i="9"/>
  <c r="EP39" i="9"/>
  <c r="EQ39" i="9"/>
  <c r="ER39" i="9"/>
  <c r="ES39" i="9"/>
  <c r="ET39" i="9"/>
  <c r="EU39" i="9"/>
  <c r="EW39" i="9"/>
  <c r="EX39" i="9"/>
  <c r="FA39" i="9"/>
  <c r="FB39" i="9"/>
  <c r="FC39" i="9"/>
  <c r="FD39" i="9"/>
  <c r="FE39" i="9"/>
  <c r="FF39" i="9"/>
  <c r="FG39" i="9"/>
  <c r="FH39" i="9"/>
  <c r="FI39" i="9"/>
  <c r="CF39" i="4" s="1"/>
  <c r="FJ39" i="9"/>
  <c r="FK39" i="9"/>
  <c r="FL39" i="9"/>
  <c r="FM39" i="9"/>
  <c r="FN39" i="9"/>
  <c r="FO39" i="9"/>
  <c r="FP39" i="9"/>
  <c r="FQ39" i="9"/>
  <c r="FR39" i="9"/>
  <c r="FS39" i="9"/>
  <c r="FT39" i="9"/>
  <c r="CK39" i="4" s="1"/>
  <c r="FU39" i="9"/>
  <c r="FV39" i="9"/>
  <c r="FW39" i="9"/>
  <c r="FX39" i="9"/>
  <c r="FY39" i="9"/>
  <c r="FZ39" i="9"/>
  <c r="GA39" i="9"/>
  <c r="GB39" i="9"/>
  <c r="GC39" i="9"/>
  <c r="GD39" i="9"/>
  <c r="GE39" i="9"/>
  <c r="GG39" i="9"/>
  <c r="GH39" i="9"/>
  <c r="GI39" i="9"/>
  <c r="GT39" i="9" s="1"/>
  <c r="HE39" i="9" s="1"/>
  <c r="HP39" i="9" s="1"/>
  <c r="GJ39" i="9"/>
  <c r="GK39" i="9"/>
  <c r="GO39" i="9"/>
  <c r="GP39" i="9"/>
  <c r="GU39" i="9"/>
  <c r="GV39" i="9"/>
  <c r="GW39" i="9"/>
  <c r="GX39" i="9"/>
  <c r="GZ39" i="9"/>
  <c r="HA39" i="9"/>
  <c r="HD39" i="9"/>
  <c r="HF39" i="9"/>
  <c r="HG39" i="9"/>
  <c r="HH39" i="9"/>
  <c r="HI39" i="9"/>
  <c r="HK39" i="9"/>
  <c r="HL39" i="9"/>
  <c r="HO39" i="9"/>
  <c r="HQ39" i="9"/>
  <c r="HR39" i="9"/>
  <c r="HS39" i="9"/>
  <c r="HT39" i="9"/>
  <c r="HV39" i="9"/>
  <c r="HW39" i="9"/>
  <c r="HZ39" i="9"/>
  <c r="IA39" i="9"/>
  <c r="IB39" i="9"/>
  <c r="IC39" i="9"/>
  <c r="ID39" i="9"/>
  <c r="IE39" i="9"/>
  <c r="IF39" i="9"/>
  <c r="IG39" i="9"/>
  <c r="IH39" i="9"/>
  <c r="DR39" i="4" s="1"/>
  <c r="IK39" i="9"/>
  <c r="IL39" i="9"/>
  <c r="IM39" i="9"/>
  <c r="IN39" i="9"/>
  <c r="IO39" i="9"/>
  <c r="IP39" i="9"/>
  <c r="IQ39" i="9"/>
  <c r="IR39" i="9"/>
  <c r="IS39" i="9"/>
  <c r="DW39" i="4" s="1"/>
  <c r="IV39" i="9"/>
  <c r="IW39" i="9"/>
  <c r="IX39" i="9"/>
  <c r="IY39" i="9"/>
  <c r="IZ39" i="9"/>
  <c r="JA39" i="9"/>
  <c r="JB39" i="9"/>
  <c r="JC39" i="9"/>
  <c r="JD39" i="9"/>
  <c r="EB39" i="4" s="1"/>
  <c r="JG39" i="9"/>
  <c r="JH39" i="9"/>
  <c r="JI39" i="9"/>
  <c r="JJ39" i="9"/>
  <c r="JN39" i="9"/>
  <c r="JO39" i="9"/>
  <c r="JS39" i="9"/>
  <c r="JT39" i="9"/>
  <c r="JU39" i="9"/>
  <c r="JV39" i="9"/>
  <c r="JW39" i="9"/>
  <c r="JY39" i="9"/>
  <c r="JZ39" i="9"/>
  <c r="KC39" i="9"/>
  <c r="KD39" i="9"/>
  <c r="KE39" i="9"/>
  <c r="KF39" i="9"/>
  <c r="KG39" i="9"/>
  <c r="KH39" i="9"/>
  <c r="KJ39" i="9"/>
  <c r="KK39" i="9"/>
  <c r="KN39" i="9"/>
  <c r="KO39" i="9"/>
  <c r="KP39" i="9"/>
  <c r="KQ39" i="9"/>
  <c r="KR39" i="9"/>
  <c r="KS39" i="9"/>
  <c r="KU39" i="9"/>
  <c r="KV39" i="9"/>
  <c r="EV39" i="4" s="1"/>
  <c r="KZ39" i="9"/>
  <c r="LK39" i="9" s="1"/>
  <c r="LV39" i="9" s="1"/>
  <c r="MG39" i="9" s="1"/>
  <c r="MR39" i="9" s="1"/>
  <c r="NC39" i="9" s="1"/>
  <c r="NN39" i="9" s="1"/>
  <c r="LA39" i="9"/>
  <c r="LB39" i="9"/>
  <c r="LC39" i="9"/>
  <c r="LD39" i="9"/>
  <c r="LE39" i="9"/>
  <c r="LF39" i="9"/>
  <c r="LG39" i="9"/>
  <c r="FD39" i="4" s="1"/>
  <c r="LL39" i="9"/>
  <c r="LM39" i="9"/>
  <c r="LN39" i="9"/>
  <c r="LO39" i="9"/>
  <c r="LP39" i="9"/>
  <c r="LQ39" i="9"/>
  <c r="LR39" i="9"/>
  <c r="FI39" i="4" s="1"/>
  <c r="LU39" i="9"/>
  <c r="LW39" i="9"/>
  <c r="LX39" i="9"/>
  <c r="LY39" i="9"/>
  <c r="LZ39" i="9"/>
  <c r="MA39" i="9"/>
  <c r="MB39" i="9"/>
  <c r="MC39" i="9"/>
  <c r="FN39" i="4" s="1"/>
  <c r="MF39" i="9"/>
  <c r="MH39" i="9"/>
  <c r="MI39" i="9"/>
  <c r="MN39" i="9"/>
  <c r="MT39" i="9"/>
  <c r="MU39" i="9"/>
  <c r="MV39" i="9"/>
  <c r="MW39" i="9"/>
  <c r="MX39" i="9"/>
  <c r="MY39" i="9"/>
  <c r="FX39" i="4" s="1"/>
  <c r="MZ39" i="9"/>
  <c r="NA39" i="9"/>
  <c r="NB39" i="9"/>
  <c r="ND39" i="9"/>
  <c r="NE39" i="9"/>
  <c r="NF39" i="9"/>
  <c r="NG39" i="9"/>
  <c r="NH39" i="9"/>
  <c r="NI39" i="9"/>
  <c r="NJ39" i="9"/>
  <c r="NL39" i="9"/>
  <c r="NM39" i="9"/>
  <c r="NO39" i="9"/>
  <c r="NP39" i="9"/>
  <c r="NQ39" i="9"/>
  <c r="NR39" i="9"/>
  <c r="NS39" i="9"/>
  <c r="NT39" i="9"/>
  <c r="NU39" i="9"/>
  <c r="GH39" i="4" s="1"/>
  <c r="NX39" i="9"/>
  <c r="NY39" i="9"/>
  <c r="NZ39" i="9"/>
  <c r="OA39" i="9"/>
  <c r="OD39" i="9"/>
  <c r="OE39" i="9"/>
  <c r="OF39" i="9"/>
  <c r="OI39" i="9"/>
  <c r="OJ39" i="9"/>
  <c r="OK39" i="9"/>
  <c r="ON39" i="9"/>
  <c r="OO39" i="9"/>
  <c r="OP39" i="9"/>
  <c r="OS39" i="9"/>
  <c r="OT39" i="9"/>
  <c r="OU39" i="9"/>
  <c r="OX39" i="9"/>
  <c r="OY39" i="9"/>
  <c r="OZ39" i="9"/>
  <c r="PA39" i="9"/>
  <c r="PB39" i="9"/>
  <c r="PC39" i="9"/>
  <c r="PD39" i="9"/>
  <c r="PE39" i="9"/>
  <c r="PF39" i="9"/>
  <c r="PG39" i="9"/>
  <c r="PH39" i="9"/>
  <c r="PI39" i="9"/>
  <c r="PJ39" i="9"/>
  <c r="PK39" i="9"/>
  <c r="PL39" i="9"/>
  <c r="PM39" i="9"/>
  <c r="PN39" i="9"/>
  <c r="PO39" i="9"/>
  <c r="PP39" i="9"/>
  <c r="B40" i="9"/>
  <c r="G40" i="9"/>
  <c r="H40" i="9"/>
  <c r="I40" i="9"/>
  <c r="K40" i="9"/>
  <c r="M40" i="9"/>
  <c r="N40" i="9"/>
  <c r="P40" i="9"/>
  <c r="Q40" i="9"/>
  <c r="R40" i="9"/>
  <c r="S40" i="9"/>
  <c r="T40" i="9"/>
  <c r="V40" i="9"/>
  <c r="M40" i="4" s="1"/>
  <c r="W40" i="9"/>
  <c r="X40" i="9"/>
  <c r="Y40" i="9"/>
  <c r="AA40" i="9"/>
  <c r="AB40" i="9"/>
  <c r="AC40" i="9"/>
  <c r="AD40" i="9"/>
  <c r="AE40" i="9"/>
  <c r="AG40" i="9"/>
  <c r="R40" i="4" s="1"/>
  <c r="AL40" i="9"/>
  <c r="AM40" i="9"/>
  <c r="AP40" i="9"/>
  <c r="AQ40" i="9"/>
  <c r="AR40" i="9"/>
  <c r="W40" i="4" s="1"/>
  <c r="AS40" i="9"/>
  <c r="AU40" i="9"/>
  <c r="AW40" i="9"/>
  <c r="AX40" i="9"/>
  <c r="AY40" i="9"/>
  <c r="BA40" i="9"/>
  <c r="BB40" i="9"/>
  <c r="BC40" i="9"/>
  <c r="AB40" i="4" s="1"/>
  <c r="BF40" i="9"/>
  <c r="BH40" i="9"/>
  <c r="BI40" i="9"/>
  <c r="BJ40" i="9"/>
  <c r="BL40" i="9"/>
  <c r="BM40" i="9"/>
  <c r="BN40" i="9"/>
  <c r="BQ40" i="9"/>
  <c r="BS40" i="9"/>
  <c r="BT40" i="9"/>
  <c r="BU40" i="9"/>
  <c r="BW40" i="9"/>
  <c r="BX40" i="9"/>
  <c r="BY40" i="9"/>
  <c r="AL40" i="4" s="1"/>
  <c r="CB40" i="9"/>
  <c r="CC40" i="9"/>
  <c r="CD40" i="9"/>
  <c r="CE40" i="9"/>
  <c r="CF40" i="9"/>
  <c r="CG40" i="9"/>
  <c r="CH40" i="9"/>
  <c r="CJ40" i="9"/>
  <c r="AT40" i="4" s="1"/>
  <c r="CK40" i="9"/>
  <c r="CL40" i="9"/>
  <c r="CM40" i="9"/>
  <c r="CN40" i="9"/>
  <c r="CO40" i="9"/>
  <c r="CP40" i="9"/>
  <c r="CQ40" i="9"/>
  <c r="CR40" i="9"/>
  <c r="CS40" i="9"/>
  <c r="CU40" i="9"/>
  <c r="AY40" i="4" s="1"/>
  <c r="CV40" i="9"/>
  <c r="CX40" i="9"/>
  <c r="CY40" i="9"/>
  <c r="CZ40" i="9"/>
  <c r="DA40" i="9"/>
  <c r="DB40" i="9"/>
  <c r="DC40" i="9"/>
  <c r="DD40" i="9"/>
  <c r="DF40" i="9"/>
  <c r="BD40" i="4" s="1"/>
  <c r="DG40" i="9"/>
  <c r="DH40" i="9"/>
  <c r="DI40" i="9"/>
  <c r="DJ40" i="9"/>
  <c r="DK40" i="9"/>
  <c r="DL40" i="9"/>
  <c r="DO40" i="9"/>
  <c r="DP40" i="9"/>
  <c r="DQ40" i="9"/>
  <c r="BI40" i="4" s="1"/>
  <c r="DR40" i="9"/>
  <c r="DT40" i="9"/>
  <c r="DU40" i="9"/>
  <c r="DV40" i="9"/>
  <c r="DW40" i="9"/>
  <c r="DX40" i="9"/>
  <c r="DZ40" i="9"/>
  <c r="EA40" i="9"/>
  <c r="EB40" i="9"/>
  <c r="EE40" i="9"/>
  <c r="EF40" i="9"/>
  <c r="EG40" i="9"/>
  <c r="EH40" i="9"/>
  <c r="EI40" i="9"/>
  <c r="EK40" i="9"/>
  <c r="EL40" i="9"/>
  <c r="EM40" i="9"/>
  <c r="BS40" i="4" s="1"/>
  <c r="EP40" i="9"/>
  <c r="EQ40" i="9"/>
  <c r="ER40" i="9"/>
  <c r="ES40" i="9"/>
  <c r="ET40" i="9"/>
  <c r="EV40" i="9"/>
  <c r="EW40" i="9"/>
  <c r="EX40" i="9"/>
  <c r="BX40" i="4" s="1"/>
  <c r="EY40" i="9"/>
  <c r="FA40" i="9"/>
  <c r="FB40" i="9"/>
  <c r="FC40" i="9"/>
  <c r="FD40" i="9"/>
  <c r="FE40" i="9"/>
  <c r="FF40" i="9"/>
  <c r="FG40" i="9"/>
  <c r="FI40" i="9"/>
  <c r="CF40" i="4" s="1"/>
  <c r="FJ40" i="9"/>
  <c r="FK40" i="9"/>
  <c r="FL40" i="9"/>
  <c r="FM40" i="9"/>
  <c r="FN40" i="9"/>
  <c r="FO40" i="9"/>
  <c r="FP40" i="9"/>
  <c r="FQ40" i="9"/>
  <c r="FR40" i="9"/>
  <c r="FT40" i="9"/>
  <c r="CK40" i="4" s="1"/>
  <c r="FU40" i="9"/>
  <c r="FW40" i="9"/>
  <c r="FX40" i="9"/>
  <c r="FY40" i="9"/>
  <c r="FZ40" i="9"/>
  <c r="GA40" i="9"/>
  <c r="GB40" i="9"/>
  <c r="GC40" i="9"/>
  <c r="GE40" i="9"/>
  <c r="CP40" i="4" s="1"/>
  <c r="GF40" i="9"/>
  <c r="GG40" i="9"/>
  <c r="GH40" i="9"/>
  <c r="GI40" i="9"/>
  <c r="GJ40" i="9"/>
  <c r="GK40" i="9"/>
  <c r="GN40" i="9"/>
  <c r="GO40" i="9"/>
  <c r="GP40" i="9"/>
  <c r="CU40" i="4" s="1"/>
  <c r="GQ40" i="9"/>
  <c r="GS40" i="9"/>
  <c r="GT40" i="9"/>
  <c r="GU40" i="9"/>
  <c r="GV40" i="9"/>
  <c r="GW40" i="9"/>
  <c r="GY40" i="9"/>
  <c r="GZ40" i="9"/>
  <c r="HA40" i="9"/>
  <c r="CZ40" i="4" s="1"/>
  <c r="HD40" i="9"/>
  <c r="HE40" i="9"/>
  <c r="HF40" i="9"/>
  <c r="HG40" i="9"/>
  <c r="HH40" i="9"/>
  <c r="HJ40" i="9"/>
  <c r="HK40" i="9"/>
  <c r="HL40" i="9"/>
  <c r="DE40" i="4" s="1"/>
  <c r="HP40" i="9"/>
  <c r="HQ40" i="9"/>
  <c r="HR40" i="9"/>
  <c r="HS40" i="9"/>
  <c r="HU40" i="9"/>
  <c r="HV40" i="9"/>
  <c r="HW40" i="9"/>
  <c r="DJ40" i="4" s="1"/>
  <c r="HZ40" i="9"/>
  <c r="IA40" i="9"/>
  <c r="IB40" i="9"/>
  <c r="IC40" i="9"/>
  <c r="ID40" i="9"/>
  <c r="IE40" i="9"/>
  <c r="IF40" i="9"/>
  <c r="IH40" i="9"/>
  <c r="DR40" i="4" s="1"/>
  <c r="IK40" i="9"/>
  <c r="IL40" i="9"/>
  <c r="IM40" i="9"/>
  <c r="IN40" i="9"/>
  <c r="IO40" i="9"/>
  <c r="IP40" i="9"/>
  <c r="IQ40" i="9"/>
  <c r="IS40" i="9"/>
  <c r="DW40" i="4" s="1"/>
  <c r="IV40" i="9"/>
  <c r="IW40" i="9"/>
  <c r="IX40" i="9"/>
  <c r="IY40" i="9"/>
  <c r="IZ40" i="9"/>
  <c r="JA40" i="9"/>
  <c r="JB40" i="9"/>
  <c r="JD40" i="9"/>
  <c r="JF40" i="9"/>
  <c r="JG40" i="9"/>
  <c r="JH40" i="9"/>
  <c r="JI40" i="9"/>
  <c r="JJ40" i="9"/>
  <c r="JM40" i="9"/>
  <c r="JN40" i="9"/>
  <c r="JO40" i="9"/>
  <c r="EG40" i="4" s="1"/>
  <c r="JP40" i="9"/>
  <c r="JR40" i="9"/>
  <c r="JS40" i="9"/>
  <c r="JT40" i="9"/>
  <c r="JU40" i="9"/>
  <c r="JV40" i="9"/>
  <c r="JX40" i="9"/>
  <c r="JY40" i="9"/>
  <c r="JZ40" i="9"/>
  <c r="EL40" i="4" s="1"/>
  <c r="KA40" i="9"/>
  <c r="KC40" i="9"/>
  <c r="KD40" i="9"/>
  <c r="KE40" i="9"/>
  <c r="KF40" i="9"/>
  <c r="KG40" i="9"/>
  <c r="KI40" i="9"/>
  <c r="KJ40" i="9"/>
  <c r="KK40" i="9"/>
  <c r="KN40" i="9"/>
  <c r="KO40" i="9"/>
  <c r="KP40" i="9"/>
  <c r="KQ40" i="9"/>
  <c r="KR40" i="9"/>
  <c r="KT40" i="9"/>
  <c r="KU40" i="9"/>
  <c r="KV40" i="9"/>
  <c r="EV40" i="4" s="1"/>
  <c r="KY40" i="9"/>
  <c r="KZ40" i="9"/>
  <c r="LA40" i="9"/>
  <c r="LB40" i="9"/>
  <c r="LC40" i="9"/>
  <c r="LD40" i="9"/>
  <c r="LE40" i="9"/>
  <c r="LG40" i="9"/>
  <c r="FD40" i="4" s="1"/>
  <c r="LJ40" i="9"/>
  <c r="LK40" i="9"/>
  <c r="LL40" i="9"/>
  <c r="LM40" i="9"/>
  <c r="LN40" i="9"/>
  <c r="LO40" i="9"/>
  <c r="LP40" i="9"/>
  <c r="LR40" i="9"/>
  <c r="FI40" i="4" s="1"/>
  <c r="LS40" i="9"/>
  <c r="LT40" i="9"/>
  <c r="LU40" i="9"/>
  <c r="LV40" i="9"/>
  <c r="LW40" i="9"/>
  <c r="LX40" i="9"/>
  <c r="LY40" i="9"/>
  <c r="LZ40" i="9"/>
  <c r="MA40" i="9"/>
  <c r="MC40" i="9"/>
  <c r="FN40" i="4" s="1"/>
  <c r="MD40" i="9"/>
  <c r="MF40" i="9"/>
  <c r="MG40" i="9"/>
  <c r="MH40" i="9"/>
  <c r="MI40" i="9"/>
  <c r="MM40" i="9"/>
  <c r="MN40" i="9"/>
  <c r="FS40" i="4" s="1"/>
  <c r="MO40" i="9"/>
  <c r="MQ40" i="9"/>
  <c r="MR40" i="9"/>
  <c r="MS40" i="9"/>
  <c r="MT40" i="9"/>
  <c r="MU40" i="9"/>
  <c r="MV40" i="9"/>
  <c r="MW40" i="9"/>
  <c r="MX40" i="9"/>
  <c r="MY40" i="9"/>
  <c r="NA40" i="9"/>
  <c r="NB40" i="9"/>
  <c r="NC40" i="9"/>
  <c r="ND40" i="9"/>
  <c r="NE40" i="9"/>
  <c r="NF40" i="9"/>
  <c r="NG40" i="9"/>
  <c r="NH40" i="9"/>
  <c r="NI40" i="9"/>
  <c r="NJ40" i="9"/>
  <c r="GC40" i="4" s="1"/>
  <c r="NK40" i="9"/>
  <c r="NL40" i="9"/>
  <c r="NM40" i="9"/>
  <c r="NN40" i="9"/>
  <c r="NO40" i="9"/>
  <c r="NP40" i="9"/>
  <c r="NQ40" i="9"/>
  <c r="NR40" i="9"/>
  <c r="NS40" i="9"/>
  <c r="NT40" i="9"/>
  <c r="NU40" i="9"/>
  <c r="NW40" i="9"/>
  <c r="NX40" i="9"/>
  <c r="NY40" i="9"/>
  <c r="NZ40" i="9"/>
  <c r="OA40" i="9"/>
  <c r="OC40" i="9"/>
  <c r="OD40" i="9"/>
  <c r="OE40" i="9"/>
  <c r="OF40" i="9"/>
  <c r="OH40" i="9"/>
  <c r="OI40" i="9"/>
  <c r="OJ40" i="9"/>
  <c r="OK40" i="9"/>
  <c r="OM40" i="9"/>
  <c r="ON40" i="9"/>
  <c r="OO40" i="9"/>
  <c r="OP40" i="9"/>
  <c r="OR40" i="9"/>
  <c r="OS40" i="9"/>
  <c r="OT40" i="9"/>
  <c r="OU40" i="9"/>
  <c r="OW40" i="9"/>
  <c r="OX40" i="9"/>
  <c r="OY40" i="9"/>
  <c r="OZ40" i="9"/>
  <c r="PA40" i="9"/>
  <c r="PB40" i="9"/>
  <c r="PC40" i="9"/>
  <c r="PD40" i="9" s="1"/>
  <c r="PE40" i="9"/>
  <c r="PF40" i="9"/>
  <c r="PG40" i="9"/>
  <c r="PH40" i="9"/>
  <c r="PI40" i="9"/>
  <c r="PJ40" i="9"/>
  <c r="PK40" i="9"/>
  <c r="PL40" i="9"/>
  <c r="PM40" i="9"/>
  <c r="PN40" i="9"/>
  <c r="PO40" i="9"/>
  <c r="PP40" i="9"/>
  <c r="B41" i="9"/>
  <c r="E41" i="9"/>
  <c r="F41" i="9"/>
  <c r="G41" i="9"/>
  <c r="H41" i="9"/>
  <c r="J41" i="9"/>
  <c r="K41" i="9"/>
  <c r="H41" i="4" s="1"/>
  <c r="L41" i="9"/>
  <c r="N41" i="9"/>
  <c r="O41" i="9"/>
  <c r="P41" i="9"/>
  <c r="Q41" i="9"/>
  <c r="R41" i="9"/>
  <c r="S41" i="9"/>
  <c r="U41" i="9"/>
  <c r="V41" i="9"/>
  <c r="M41" i="4" s="1"/>
  <c r="W41" i="9"/>
  <c r="Y41" i="9"/>
  <c r="Z41" i="9"/>
  <c r="AA41" i="9"/>
  <c r="AB41" i="9"/>
  <c r="AC41" i="9"/>
  <c r="AD41" i="9"/>
  <c r="AG41" i="9"/>
  <c r="R41" i="4" s="1"/>
  <c r="AH41" i="9"/>
  <c r="AJ41" i="9"/>
  <c r="AK41" i="9"/>
  <c r="AL41" i="9"/>
  <c r="AM41" i="9"/>
  <c r="AO41" i="9"/>
  <c r="AP41" i="9"/>
  <c r="AQ41" i="9"/>
  <c r="AR41" i="9"/>
  <c r="W41" i="4" s="1"/>
  <c r="AU41" i="9"/>
  <c r="AV41" i="9"/>
  <c r="AW41" i="9"/>
  <c r="AX41" i="9"/>
  <c r="AZ41" i="9"/>
  <c r="BA41" i="9"/>
  <c r="BB41" i="9"/>
  <c r="BC41" i="9"/>
  <c r="BG41" i="9"/>
  <c r="BH41" i="9"/>
  <c r="BI41" i="9"/>
  <c r="BK41" i="9"/>
  <c r="BL41" i="9"/>
  <c r="BM41" i="9"/>
  <c r="BN41" i="9"/>
  <c r="BR41" i="9"/>
  <c r="BS41" i="9"/>
  <c r="BT41" i="9"/>
  <c r="BV41" i="9"/>
  <c r="CA41" i="9" s="1"/>
  <c r="BW41" i="9"/>
  <c r="BX41" i="9"/>
  <c r="BY41" i="9"/>
  <c r="AL41" i="4" s="1"/>
  <c r="BZ41" i="9"/>
  <c r="CB41" i="9"/>
  <c r="CC41" i="9"/>
  <c r="CD41" i="9"/>
  <c r="CE41" i="9"/>
  <c r="CF41" i="9"/>
  <c r="CG41" i="9"/>
  <c r="CI41" i="9"/>
  <c r="CJ41" i="9"/>
  <c r="CN41" i="9"/>
  <c r="CO41" i="9"/>
  <c r="CP41" i="9"/>
  <c r="CQ41" i="9"/>
  <c r="CR41" i="9"/>
  <c r="CT41" i="9"/>
  <c r="CU41" i="9"/>
  <c r="CY41" i="9"/>
  <c r="CZ41" i="9"/>
  <c r="DA41" i="9"/>
  <c r="DB41" i="9"/>
  <c r="DC41" i="9"/>
  <c r="DF41" i="9"/>
  <c r="DJ41" i="9"/>
  <c r="DK41" i="9"/>
  <c r="DL41" i="9"/>
  <c r="DN41" i="9"/>
  <c r="DO41" i="9"/>
  <c r="DP41" i="9"/>
  <c r="DQ41" i="9"/>
  <c r="DT41" i="9"/>
  <c r="DU41" i="9"/>
  <c r="DV41" i="9"/>
  <c r="DW41" i="9"/>
  <c r="DY41" i="9"/>
  <c r="DZ41" i="9"/>
  <c r="EA41" i="9"/>
  <c r="EB41" i="9"/>
  <c r="EF41" i="9"/>
  <c r="EG41" i="9"/>
  <c r="EH41" i="9"/>
  <c r="EJ41" i="9"/>
  <c r="EK41" i="9"/>
  <c r="EL41" i="9"/>
  <c r="EM41" i="9"/>
  <c r="BS41" i="4" s="1"/>
  <c r="EQ41" i="9"/>
  <c r="ER41" i="9"/>
  <c r="ES41" i="9"/>
  <c r="EU41" i="9"/>
  <c r="EV41" i="9"/>
  <c r="EW41" i="9"/>
  <c r="EX41" i="9"/>
  <c r="FA41" i="9"/>
  <c r="FB41" i="9"/>
  <c r="FC41" i="9"/>
  <c r="FD41" i="9"/>
  <c r="FE41" i="9"/>
  <c r="FF41" i="9"/>
  <c r="FH41" i="9"/>
  <c r="FI41" i="9"/>
  <c r="FM41" i="9"/>
  <c r="FN41" i="9"/>
  <c r="FO41" i="9"/>
  <c r="FP41" i="9"/>
  <c r="FQ41" i="9"/>
  <c r="FS41" i="9"/>
  <c r="FT41" i="9"/>
  <c r="FX41" i="9"/>
  <c r="FY41" i="9"/>
  <c r="FZ41" i="9"/>
  <c r="GA41" i="9"/>
  <c r="GB41" i="9"/>
  <c r="GE41" i="9"/>
  <c r="GI41" i="9"/>
  <c r="GK41" i="9"/>
  <c r="GM41" i="9"/>
  <c r="GN41" i="9"/>
  <c r="GO41" i="9"/>
  <c r="GP41" i="9"/>
  <c r="GT41" i="9"/>
  <c r="GU41" i="9"/>
  <c r="GV41" i="9"/>
  <c r="GX41" i="9"/>
  <c r="GY41" i="9"/>
  <c r="GZ41" i="9"/>
  <c r="HA41" i="9"/>
  <c r="HE41" i="9"/>
  <c r="HF41" i="9"/>
  <c r="HG41" i="9"/>
  <c r="HI41" i="9"/>
  <c r="HJ41" i="9"/>
  <c r="HK41" i="9"/>
  <c r="HL41" i="9"/>
  <c r="DE41" i="4" s="1"/>
  <c r="HO41" i="9"/>
  <c r="HP41" i="9"/>
  <c r="HQ41" i="9"/>
  <c r="HR41" i="9"/>
  <c r="HT41" i="9"/>
  <c r="HU41" i="9"/>
  <c r="HV41" i="9"/>
  <c r="HW41" i="9"/>
  <c r="DJ41" i="4" s="1"/>
  <c r="HZ41" i="9"/>
  <c r="IA41" i="9"/>
  <c r="IB41" i="9"/>
  <c r="IC41" i="9"/>
  <c r="ID41" i="9"/>
  <c r="IE41" i="9"/>
  <c r="IG41" i="9"/>
  <c r="IH41" i="9"/>
  <c r="IK41" i="9"/>
  <c r="IL41" i="9"/>
  <c r="IM41" i="9"/>
  <c r="IN41" i="9"/>
  <c r="IO41" i="9"/>
  <c r="IP41" i="9"/>
  <c r="IR41" i="9"/>
  <c r="IS41" i="9"/>
  <c r="IW41" i="9"/>
  <c r="IX41" i="9"/>
  <c r="IY41" i="9"/>
  <c r="IZ41" i="9"/>
  <c r="JA41" i="9"/>
  <c r="JD41" i="9"/>
  <c r="JH41" i="9"/>
  <c r="JI41" i="9"/>
  <c r="JJ41" i="9"/>
  <c r="JL41" i="9"/>
  <c r="JM41" i="9"/>
  <c r="JN41" i="9"/>
  <c r="JO41" i="9"/>
  <c r="EG41" i="4" s="1"/>
  <c r="JR41" i="9"/>
  <c r="JS41" i="9"/>
  <c r="JT41" i="9"/>
  <c r="JU41" i="9"/>
  <c r="JW41" i="9"/>
  <c r="JX41" i="9"/>
  <c r="JY41" i="9"/>
  <c r="JZ41" i="9"/>
  <c r="KC41" i="9"/>
  <c r="KD41" i="9"/>
  <c r="KE41" i="9"/>
  <c r="KF41" i="9"/>
  <c r="KH41" i="9"/>
  <c r="KI41" i="9"/>
  <c r="KJ41" i="9"/>
  <c r="KK41" i="9"/>
  <c r="KM41" i="9"/>
  <c r="KN41" i="9"/>
  <c r="KO41" i="9"/>
  <c r="KP41" i="9"/>
  <c r="KQ41" i="9"/>
  <c r="KS41" i="9"/>
  <c r="KT41" i="9"/>
  <c r="KU41" i="9"/>
  <c r="KV41" i="9"/>
  <c r="KZ41" i="9"/>
  <c r="LA41" i="9"/>
  <c r="LB41" i="9"/>
  <c r="LC41" i="9"/>
  <c r="LD41" i="9"/>
  <c r="LF41" i="9"/>
  <c r="LG41" i="9"/>
  <c r="FD41" i="4" s="1"/>
  <c r="LH41" i="9"/>
  <c r="LJ41" i="9"/>
  <c r="LK41" i="9"/>
  <c r="LL41" i="9"/>
  <c r="LM41" i="9"/>
  <c r="LN41" i="9"/>
  <c r="LO41" i="9"/>
  <c r="LQ41" i="9"/>
  <c r="LR41" i="9"/>
  <c r="LV41" i="9"/>
  <c r="LW41" i="9"/>
  <c r="LX41" i="9"/>
  <c r="LY41" i="9"/>
  <c r="LZ41" i="9"/>
  <c r="MC41" i="9"/>
  <c r="MF41" i="9"/>
  <c r="MG41" i="9"/>
  <c r="MH41" i="9"/>
  <c r="MI41" i="9"/>
  <c r="ML41" i="9"/>
  <c r="MM41" i="9"/>
  <c r="MN41" i="9"/>
  <c r="MQ41" i="9"/>
  <c r="MR41" i="9"/>
  <c r="MS41" i="9"/>
  <c r="MT41" i="9"/>
  <c r="MU41" i="9"/>
  <c r="MV41" i="9"/>
  <c r="MW41" i="9"/>
  <c r="MX41" i="9"/>
  <c r="MY41" i="9"/>
  <c r="NB41" i="9"/>
  <c r="NC41" i="9"/>
  <c r="ND41" i="9"/>
  <c r="NE41" i="9"/>
  <c r="NF41" i="9"/>
  <c r="NG41" i="9"/>
  <c r="NH41" i="9"/>
  <c r="NI41" i="9"/>
  <c r="NJ41" i="9"/>
  <c r="GC41" i="4" s="1"/>
  <c r="NN41" i="9"/>
  <c r="NO41" i="9"/>
  <c r="NP41" i="9"/>
  <c r="NQ41" i="9"/>
  <c r="NR41" i="9"/>
  <c r="NW41" i="9" s="1"/>
  <c r="NS41" i="9"/>
  <c r="NT41" i="9"/>
  <c r="NU41" i="9"/>
  <c r="NX41" i="9"/>
  <c r="NY41" i="9"/>
  <c r="NZ41" i="9"/>
  <c r="OA41" i="9"/>
  <c r="OC41" i="9"/>
  <c r="OD41" i="9"/>
  <c r="OE41" i="9"/>
  <c r="OF41" i="9"/>
  <c r="OH41" i="9"/>
  <c r="OI41" i="9"/>
  <c r="OJ41" i="9"/>
  <c r="OK41" i="9"/>
  <c r="OM41" i="9"/>
  <c r="ON41" i="9"/>
  <c r="OO41" i="9"/>
  <c r="OP41" i="9"/>
  <c r="OR41" i="9"/>
  <c r="OS41" i="9"/>
  <c r="OT41" i="9"/>
  <c r="OU41" i="9"/>
  <c r="OW41" i="9"/>
  <c r="OX41" i="9"/>
  <c r="OY41" i="9"/>
  <c r="OZ41" i="9"/>
  <c r="PA41" i="9"/>
  <c r="PB41" i="9"/>
  <c r="PC41" i="9"/>
  <c r="PD41" i="9"/>
  <c r="PE41" i="9"/>
  <c r="PF41" i="9"/>
  <c r="PG41" i="9"/>
  <c r="PH41" i="9"/>
  <c r="PI41" i="9" s="1"/>
  <c r="PJ41" i="9"/>
  <c r="PK41" i="9"/>
  <c r="PL41" i="9"/>
  <c r="PM41" i="9"/>
  <c r="PN41" i="9" s="1"/>
  <c r="PO41" i="9"/>
  <c r="PP41" i="9"/>
  <c r="B42" i="9"/>
  <c r="G42" i="9"/>
  <c r="I42" i="9"/>
  <c r="J42" i="9"/>
  <c r="K42" i="9"/>
  <c r="P42" i="9"/>
  <c r="Q42" i="9"/>
  <c r="R42" i="9"/>
  <c r="T42" i="9"/>
  <c r="U42" i="9"/>
  <c r="V42" i="9"/>
  <c r="M42" i="4" s="1"/>
  <c r="W42" i="9"/>
  <c r="Y42" i="9"/>
  <c r="AA42" i="9"/>
  <c r="AB42" i="9"/>
  <c r="AC42" i="9"/>
  <c r="AG42" i="9"/>
  <c r="R42" i="4" s="1"/>
  <c r="AH42" i="9"/>
  <c r="AJ42" i="9"/>
  <c r="AL42" i="9"/>
  <c r="AM42" i="9"/>
  <c r="AN42" i="9"/>
  <c r="AO42" i="9"/>
  <c r="AP42" i="9"/>
  <c r="AQ42" i="9"/>
  <c r="AR42" i="9"/>
  <c r="AX42" i="9"/>
  <c r="AY42" i="9"/>
  <c r="AZ42" i="9"/>
  <c r="BA42" i="9"/>
  <c r="BB42" i="9"/>
  <c r="BC42" i="9"/>
  <c r="BH42" i="9"/>
  <c r="BI42" i="9"/>
  <c r="BJ42" i="9"/>
  <c r="BK42" i="9"/>
  <c r="BP42" i="9" s="1"/>
  <c r="BL42" i="9"/>
  <c r="BM42" i="9"/>
  <c r="BN42" i="9"/>
  <c r="BQ42" i="9"/>
  <c r="BS42" i="9"/>
  <c r="BT42" i="9"/>
  <c r="BU42" i="9"/>
  <c r="BV42" i="9"/>
  <c r="BW42" i="9"/>
  <c r="BX42" i="9"/>
  <c r="BY42" i="9"/>
  <c r="AL42" i="4" s="1"/>
  <c r="BZ42" i="9"/>
  <c r="CA42" i="9"/>
  <c r="CB42" i="9"/>
  <c r="CC42" i="9"/>
  <c r="CN42" i="9" s="1"/>
  <c r="CY42" i="9" s="1"/>
  <c r="DJ42" i="9" s="1"/>
  <c r="DU42" i="9" s="1"/>
  <c r="EF42" i="9" s="1"/>
  <c r="EQ42" i="9" s="1"/>
  <c r="CD42" i="9"/>
  <c r="CE42" i="9"/>
  <c r="CF42" i="9"/>
  <c r="CH42" i="9"/>
  <c r="CI42" i="9"/>
  <c r="CP42" i="9"/>
  <c r="CQ42" i="9"/>
  <c r="CS42" i="9"/>
  <c r="CT42" i="9"/>
  <c r="DA42" i="9"/>
  <c r="DB42" i="9"/>
  <c r="DL42" i="9"/>
  <c r="DM42" i="9"/>
  <c r="DN42" i="9"/>
  <c r="DO42" i="9"/>
  <c r="DP42" i="9"/>
  <c r="DW42" i="9"/>
  <c r="DX42" i="9"/>
  <c r="DY42" i="9"/>
  <c r="DZ42" i="9"/>
  <c r="EA42" i="9"/>
  <c r="EH42" i="9"/>
  <c r="EI42" i="9"/>
  <c r="EJ42" i="9"/>
  <c r="EK42" i="9"/>
  <c r="EL42" i="9"/>
  <c r="ES42" i="9"/>
  <c r="ET42" i="9"/>
  <c r="EU42" i="9"/>
  <c r="EV42" i="9"/>
  <c r="EW42" i="9"/>
  <c r="FD42" i="9"/>
  <c r="FE42" i="9"/>
  <c r="FG42" i="9"/>
  <c r="FH42" i="9"/>
  <c r="FO42" i="9"/>
  <c r="FP42" i="9"/>
  <c r="FR42" i="9"/>
  <c r="FS42" i="9"/>
  <c r="FZ42" i="9"/>
  <c r="GA42" i="9"/>
  <c r="GK42" i="9"/>
  <c r="GL42" i="9"/>
  <c r="GM42" i="9"/>
  <c r="GN42" i="9"/>
  <c r="GO42" i="9"/>
  <c r="GV42" i="9"/>
  <c r="GW42" i="9"/>
  <c r="GX42" i="9"/>
  <c r="GY42" i="9"/>
  <c r="GZ42" i="9"/>
  <c r="HG42" i="9"/>
  <c r="HH42" i="9"/>
  <c r="HI42" i="9"/>
  <c r="HJ42" i="9"/>
  <c r="HK42" i="9"/>
  <c r="HR42" i="9"/>
  <c r="HS42" i="9"/>
  <c r="HT42" i="9"/>
  <c r="HU42" i="9"/>
  <c r="HV42" i="9"/>
  <c r="IC42" i="9"/>
  <c r="ID42" i="9"/>
  <c r="IF42" i="9"/>
  <c r="IG42" i="9"/>
  <c r="IN42" i="9"/>
  <c r="IO42" i="9"/>
  <c r="IQ42" i="9"/>
  <c r="IR42" i="9"/>
  <c r="IY42" i="9"/>
  <c r="IZ42" i="9"/>
  <c r="JJ42" i="9"/>
  <c r="JK42" i="9"/>
  <c r="JL42" i="9"/>
  <c r="JM42" i="9"/>
  <c r="JN42" i="9"/>
  <c r="JU42" i="9"/>
  <c r="JV42" i="9"/>
  <c r="JW42" i="9"/>
  <c r="JX42" i="9"/>
  <c r="JY42" i="9"/>
  <c r="KF42" i="9"/>
  <c r="KG42" i="9"/>
  <c r="KH42" i="9"/>
  <c r="KI42" i="9"/>
  <c r="KJ42" i="9"/>
  <c r="KQ42" i="9"/>
  <c r="KR42" i="9"/>
  <c r="KS42" i="9"/>
  <c r="KT42" i="9"/>
  <c r="KU42" i="9"/>
  <c r="LB42" i="9"/>
  <c r="LC42" i="9"/>
  <c r="LE42" i="9"/>
  <c r="LF42" i="9"/>
  <c r="LM42" i="9"/>
  <c r="LN42" i="9"/>
  <c r="LP42" i="9"/>
  <c r="LQ42" i="9"/>
  <c r="LX42" i="9"/>
  <c r="LY42" i="9"/>
  <c r="MI42" i="9"/>
  <c r="MJ42" i="9"/>
  <c r="MK42" i="9"/>
  <c r="ML42" i="9"/>
  <c r="MM42" i="9"/>
  <c r="MT42" i="9"/>
  <c r="MU42" i="9"/>
  <c r="MV42" i="9"/>
  <c r="MW42" i="9"/>
  <c r="MX42" i="9"/>
  <c r="NE42" i="9"/>
  <c r="NF42" i="9"/>
  <c r="NG42" i="9"/>
  <c r="NH42" i="9"/>
  <c r="NI42" i="9"/>
  <c r="NP42" i="9"/>
  <c r="NQ42" i="9"/>
  <c r="NR42" i="9"/>
  <c r="NS42" i="9"/>
  <c r="NT42" i="9"/>
  <c r="OA42" i="9"/>
  <c r="B43" i="9"/>
  <c r="H43" i="9"/>
  <c r="I43" i="9"/>
  <c r="J43" i="9"/>
  <c r="K43" i="9"/>
  <c r="N43" i="9"/>
  <c r="P43" i="9"/>
  <c r="Q43" i="9"/>
  <c r="S43" i="9"/>
  <c r="T43" i="9"/>
  <c r="U43" i="9"/>
  <c r="V43" i="9"/>
  <c r="Y43" i="9"/>
  <c r="AA43" i="9"/>
  <c r="AB43" i="9"/>
  <c r="AG43" i="9"/>
  <c r="AJ43" i="9"/>
  <c r="AL43" i="9"/>
  <c r="AM43" i="9"/>
  <c r="AN43" i="9"/>
  <c r="AO43" i="9"/>
  <c r="AP43" i="9"/>
  <c r="AR43" i="9"/>
  <c r="AW43" i="9"/>
  <c r="AX43" i="9"/>
  <c r="AY43" i="9"/>
  <c r="AZ43" i="9"/>
  <c r="BA43" i="9"/>
  <c r="BC43" i="9"/>
  <c r="BF43" i="9"/>
  <c r="BH43" i="9"/>
  <c r="BI43" i="9"/>
  <c r="BJ43" i="9"/>
  <c r="BK43" i="9"/>
  <c r="BL43" i="9"/>
  <c r="BN43" i="9"/>
  <c r="BQ43" i="9"/>
  <c r="BS43" i="9"/>
  <c r="BT43" i="9"/>
  <c r="BU43" i="9"/>
  <c r="BV43" i="9"/>
  <c r="CA43" i="9" s="1"/>
  <c r="BW43" i="9"/>
  <c r="BY43" i="9"/>
  <c r="CB43" i="9"/>
  <c r="CC43" i="9"/>
  <c r="CD43" i="9"/>
  <c r="CE43" i="9"/>
  <c r="CG43" i="9"/>
  <c r="CH43" i="9"/>
  <c r="CI43" i="9"/>
  <c r="CJ43" i="9"/>
  <c r="CM43" i="9"/>
  <c r="CN43" i="9"/>
  <c r="CY43" i="9" s="1"/>
  <c r="DJ43" i="9" s="1"/>
  <c r="DU43" i="9" s="1"/>
  <c r="EF43" i="9" s="1"/>
  <c r="EQ43" i="9" s="1"/>
  <c r="CO43" i="9"/>
  <c r="CP43" i="9"/>
  <c r="CR43" i="9"/>
  <c r="CS43" i="9"/>
  <c r="CT43" i="9"/>
  <c r="DA43" i="9"/>
  <c r="DL43" i="9"/>
  <c r="DM43" i="9"/>
  <c r="DN43" i="9"/>
  <c r="DO43" i="9"/>
  <c r="DW43" i="9"/>
  <c r="DX43" i="9"/>
  <c r="DY43" i="9"/>
  <c r="DZ43" i="9"/>
  <c r="EH43" i="9"/>
  <c r="EI43" i="9"/>
  <c r="EJ43" i="9"/>
  <c r="EK43" i="9"/>
  <c r="ES43" i="9"/>
  <c r="ET43" i="9"/>
  <c r="EU43" i="9"/>
  <c r="EV43" i="9"/>
  <c r="FD43" i="9"/>
  <c r="FF43" i="9"/>
  <c r="FG43" i="9"/>
  <c r="FH43" i="9"/>
  <c r="FO43" i="9"/>
  <c r="FQ43" i="9"/>
  <c r="FR43" i="9"/>
  <c r="FS43" i="9"/>
  <c r="FZ43" i="9"/>
  <c r="GK43" i="9"/>
  <c r="GL43" i="9"/>
  <c r="GM43" i="9"/>
  <c r="GN43" i="9"/>
  <c r="GV43" i="9"/>
  <c r="GW43" i="9"/>
  <c r="GX43" i="9"/>
  <c r="GY43" i="9"/>
  <c r="HG43" i="9"/>
  <c r="HH43" i="9"/>
  <c r="HI43" i="9"/>
  <c r="HJ43" i="9"/>
  <c r="HR43" i="9"/>
  <c r="HS43" i="9"/>
  <c r="HT43" i="9"/>
  <c r="HU43" i="9"/>
  <c r="IC43" i="9"/>
  <c r="IE43" i="9"/>
  <c r="IF43" i="9"/>
  <c r="IG43" i="9"/>
  <c r="IN43" i="9"/>
  <c r="IP43" i="9"/>
  <c r="IQ43" i="9"/>
  <c r="IR43" i="9"/>
  <c r="IY43" i="9"/>
  <c r="JJ43" i="9"/>
  <c r="JK43" i="9"/>
  <c r="JL43" i="9"/>
  <c r="JM43" i="9"/>
  <c r="JU43" i="9"/>
  <c r="JV43" i="9"/>
  <c r="JW43" i="9"/>
  <c r="JX43" i="9"/>
  <c r="KF43" i="9"/>
  <c r="KG43" i="9"/>
  <c r="KH43" i="9"/>
  <c r="KI43" i="9"/>
  <c r="KQ43" i="9"/>
  <c r="KR43" i="9"/>
  <c r="KS43" i="9"/>
  <c r="KT43" i="9"/>
  <c r="LB43" i="9"/>
  <c r="LD43" i="9"/>
  <c r="LE43" i="9"/>
  <c r="LF43" i="9"/>
  <c r="LM43" i="9"/>
  <c r="LO43" i="9"/>
  <c r="LP43" i="9"/>
  <c r="LQ43" i="9"/>
  <c r="LX43" i="9"/>
  <c r="MI43" i="9"/>
  <c r="MJ43" i="9"/>
  <c r="MK43" i="9"/>
  <c r="ML43" i="9"/>
  <c r="MM43" i="9"/>
  <c r="MT43" i="9"/>
  <c r="MU43" i="9"/>
  <c r="MV43" i="9"/>
  <c r="MW43" i="9"/>
  <c r="MX43" i="9"/>
  <c r="NE43" i="9"/>
  <c r="NF43" i="9"/>
  <c r="NG43" i="9"/>
  <c r="NH43" i="9"/>
  <c r="NI43" i="9"/>
  <c r="NP43" i="9"/>
  <c r="NQ43" i="9"/>
  <c r="NR43" i="9"/>
  <c r="NS43" i="9"/>
  <c r="NT43" i="9"/>
  <c r="OA43" i="9"/>
  <c r="B44" i="9"/>
  <c r="F44" i="9"/>
  <c r="G44" i="9"/>
  <c r="H44" i="9"/>
  <c r="I44" i="9"/>
  <c r="J44" i="9"/>
  <c r="K44" i="9"/>
  <c r="L44" i="9"/>
  <c r="M44" i="9"/>
  <c r="N44" i="9"/>
  <c r="P44" i="9"/>
  <c r="Q44" i="9"/>
  <c r="R44" i="9"/>
  <c r="S44" i="9"/>
  <c r="T44" i="9"/>
  <c r="U44" i="9"/>
  <c r="V44" i="9"/>
  <c r="W44" i="9" s="1"/>
  <c r="X44" i="9"/>
  <c r="Y44" i="9"/>
  <c r="AA44" i="9"/>
  <c r="AB44" i="9"/>
  <c r="AF44" i="9"/>
  <c r="AG44" i="9"/>
  <c r="AJ44" i="9"/>
  <c r="AL44" i="9"/>
  <c r="AM44" i="9"/>
  <c r="AN44" i="9"/>
  <c r="AO44" i="9"/>
  <c r="AQ44" i="9"/>
  <c r="AR44" i="9"/>
  <c r="AS44" i="9"/>
  <c r="AU44" i="9"/>
  <c r="AW44" i="9"/>
  <c r="AX44" i="9"/>
  <c r="AY44" i="9"/>
  <c r="AZ44" i="9"/>
  <c r="BB44" i="9"/>
  <c r="BC44" i="9"/>
  <c r="BH44" i="9"/>
  <c r="BI44" i="9"/>
  <c r="BJ44" i="9"/>
  <c r="BK44" i="9"/>
  <c r="BM44" i="9"/>
  <c r="BN44" i="9"/>
  <c r="BO44" i="9"/>
  <c r="BQ44" i="9"/>
  <c r="BS44" i="9"/>
  <c r="BT44" i="9"/>
  <c r="BU44" i="9"/>
  <c r="BV44" i="9"/>
  <c r="BX44" i="9"/>
  <c r="BY44" i="9"/>
  <c r="BZ44" i="9" s="1"/>
  <c r="CB44" i="9"/>
  <c r="CC44" i="9"/>
  <c r="CD44" i="9"/>
  <c r="CE44" i="9"/>
  <c r="CF44" i="9"/>
  <c r="CG44" i="9"/>
  <c r="CH44" i="9"/>
  <c r="CI44" i="9"/>
  <c r="CJ44" i="9"/>
  <c r="CK44" i="9" s="1"/>
  <c r="CL44" i="9"/>
  <c r="CM44" i="9"/>
  <c r="CN44" i="9"/>
  <c r="CO44" i="9"/>
  <c r="CP44" i="9"/>
  <c r="CQ44" i="9"/>
  <c r="CR44" i="9"/>
  <c r="CS44" i="9"/>
  <c r="CT44" i="9"/>
  <c r="CU44" i="9"/>
  <c r="CV44" i="9"/>
  <c r="CW44" i="9"/>
  <c r="CX44" i="9"/>
  <c r="CY44" i="9"/>
  <c r="CZ44" i="9"/>
  <c r="DA44" i="9"/>
  <c r="DE44" i="9"/>
  <c r="DF44" i="9"/>
  <c r="BD44" i="4" s="1"/>
  <c r="DG44" i="9"/>
  <c r="DI44" i="9"/>
  <c r="DJ44" i="9"/>
  <c r="DK44" i="9"/>
  <c r="DL44" i="9"/>
  <c r="DM44" i="9"/>
  <c r="DN44" i="9"/>
  <c r="DP44" i="9"/>
  <c r="DQ44" i="9"/>
  <c r="DR44" i="9"/>
  <c r="DT44" i="9"/>
  <c r="DU44" i="9"/>
  <c r="DV44" i="9"/>
  <c r="DW44" i="9"/>
  <c r="DX44" i="9"/>
  <c r="DY44" i="9"/>
  <c r="EA44" i="9"/>
  <c r="EB44" i="9"/>
  <c r="EC44" i="9"/>
  <c r="EE44" i="9"/>
  <c r="EF44" i="9"/>
  <c r="EG44" i="9"/>
  <c r="EH44" i="9"/>
  <c r="EI44" i="9"/>
  <c r="EJ44" i="9"/>
  <c r="EL44" i="9"/>
  <c r="EM44" i="9"/>
  <c r="EN44" i="9"/>
  <c r="EP44" i="9"/>
  <c r="EQ44" i="9"/>
  <c r="ER44" i="9"/>
  <c r="ES44" i="9"/>
  <c r="ET44" i="9"/>
  <c r="EU44" i="9"/>
  <c r="EW44" i="9"/>
  <c r="EX44" i="9"/>
  <c r="EY44" i="9" s="1"/>
  <c r="FA44" i="9"/>
  <c r="FB44" i="9"/>
  <c r="FC44" i="9"/>
  <c r="FD44" i="9"/>
  <c r="FE44" i="9"/>
  <c r="FF44" i="9"/>
  <c r="FG44" i="9"/>
  <c r="FH44" i="9"/>
  <c r="FI44" i="9"/>
  <c r="FJ44" i="9" s="1"/>
  <c r="FL44" i="9"/>
  <c r="FM44" i="9"/>
  <c r="FN44" i="9"/>
  <c r="FO44" i="9"/>
  <c r="FP44" i="9"/>
  <c r="FQ44" i="9"/>
  <c r="FR44" i="9"/>
  <c r="FS44" i="9"/>
  <c r="FT44" i="9"/>
  <c r="FU44" i="9" s="1"/>
  <c r="FV44" i="9"/>
  <c r="FW44" i="9"/>
  <c r="FX44" i="9"/>
  <c r="FY44" i="9"/>
  <c r="FZ44" i="9"/>
  <c r="GD44" i="9"/>
  <c r="GE44" i="9"/>
  <c r="CP44" i="4" s="1"/>
  <c r="GF44" i="9"/>
  <c r="GH44" i="9"/>
  <c r="GI44" i="9"/>
  <c r="GT44" i="9" s="1"/>
  <c r="HE44" i="9" s="1"/>
  <c r="HP44" i="9" s="1"/>
  <c r="GJ44" i="9"/>
  <c r="GK44" i="9"/>
  <c r="GL44" i="9"/>
  <c r="GM44" i="9"/>
  <c r="GO44" i="9"/>
  <c r="GV44" i="9"/>
  <c r="GW44" i="9"/>
  <c r="GX44" i="9"/>
  <c r="GZ44" i="9"/>
  <c r="HG44" i="9"/>
  <c r="HH44" i="9"/>
  <c r="HI44" i="9"/>
  <c r="HK44" i="9"/>
  <c r="HR44" i="9"/>
  <c r="HS44" i="9"/>
  <c r="HT44" i="9"/>
  <c r="HV44" i="9"/>
  <c r="IC44" i="9"/>
  <c r="ID44" i="9"/>
  <c r="IE44" i="9"/>
  <c r="IF44" i="9"/>
  <c r="IG44" i="9"/>
  <c r="IN44" i="9"/>
  <c r="IO44" i="9"/>
  <c r="IP44" i="9"/>
  <c r="IQ44" i="9"/>
  <c r="IR44" i="9"/>
  <c r="IY44" i="9"/>
  <c r="JC44" i="9"/>
  <c r="JJ44" i="9"/>
  <c r="JK44" i="9"/>
  <c r="JL44" i="9"/>
  <c r="JN44" i="9"/>
  <c r="JU44" i="9"/>
  <c r="JV44" i="9"/>
  <c r="JW44" i="9"/>
  <c r="JY44" i="9"/>
  <c r="KF44" i="9"/>
  <c r="KG44" i="9"/>
  <c r="KH44" i="9"/>
  <c r="KJ44" i="9"/>
  <c r="KQ44" i="9"/>
  <c r="KR44" i="9"/>
  <c r="KS44" i="9"/>
  <c r="KU44" i="9"/>
  <c r="LB44" i="9"/>
  <c r="LC44" i="9"/>
  <c r="LD44" i="9"/>
  <c r="LE44" i="9"/>
  <c r="LF44" i="9"/>
  <c r="LM44" i="9"/>
  <c r="LN44" i="9"/>
  <c r="LO44" i="9"/>
  <c r="LP44" i="9"/>
  <c r="LQ44" i="9"/>
  <c r="LX44" i="9"/>
  <c r="MI44" i="9"/>
  <c r="MJ44" i="9"/>
  <c r="MK44" i="9"/>
  <c r="ML44" i="9"/>
  <c r="MM44" i="9"/>
  <c r="MT44" i="9"/>
  <c r="MU44" i="9"/>
  <c r="MV44" i="9"/>
  <c r="MW44" i="9"/>
  <c r="MX44" i="9"/>
  <c r="NE44" i="9"/>
  <c r="NF44" i="9"/>
  <c r="NG44" i="9"/>
  <c r="NH44" i="9"/>
  <c r="NI44" i="9"/>
  <c r="NP44" i="9"/>
  <c r="NQ44" i="9"/>
  <c r="NR44" i="9"/>
  <c r="NS44" i="9"/>
  <c r="NT44" i="9"/>
  <c r="OA44" i="9"/>
  <c r="B45" i="9"/>
  <c r="G45" i="9"/>
  <c r="H45" i="9"/>
  <c r="I45" i="9"/>
  <c r="K45" i="9"/>
  <c r="L45" i="9"/>
  <c r="M45" i="9"/>
  <c r="N45" i="9"/>
  <c r="P45" i="9"/>
  <c r="Q45" i="9"/>
  <c r="R45" i="9"/>
  <c r="S45" i="9"/>
  <c r="T45" i="9"/>
  <c r="V45" i="9"/>
  <c r="W45" i="9" s="1"/>
  <c r="X45" i="9"/>
  <c r="Y45" i="9"/>
  <c r="AA45" i="9"/>
  <c r="AB45" i="9"/>
  <c r="AE45" i="9"/>
  <c r="AF45" i="9"/>
  <c r="AG45" i="9"/>
  <c r="AJ45" i="9"/>
  <c r="AL45" i="9"/>
  <c r="AM45" i="9"/>
  <c r="AN45" i="9"/>
  <c r="AP45" i="9"/>
  <c r="AQ45" i="9"/>
  <c r="AR45" i="9"/>
  <c r="AS45" i="9"/>
  <c r="AU45" i="9"/>
  <c r="AW45" i="9"/>
  <c r="AX45" i="9"/>
  <c r="AY45" i="9"/>
  <c r="BA45" i="9"/>
  <c r="BB45" i="9"/>
  <c r="BC45" i="9"/>
  <c r="BH45" i="9"/>
  <c r="BI45" i="9"/>
  <c r="BJ45" i="9"/>
  <c r="BL45" i="9"/>
  <c r="BM45" i="9"/>
  <c r="BN45" i="9"/>
  <c r="BS45" i="9"/>
  <c r="BT45" i="9"/>
  <c r="BU45" i="9"/>
  <c r="BW45" i="9"/>
  <c r="BX45" i="9"/>
  <c r="BY45" i="9"/>
  <c r="BZ45" i="9"/>
  <c r="CB45" i="9"/>
  <c r="CC45" i="9"/>
  <c r="CD45" i="9"/>
  <c r="CE45" i="9"/>
  <c r="CF45" i="9"/>
  <c r="CG45" i="9"/>
  <c r="CH45" i="9"/>
  <c r="CJ45" i="9"/>
  <c r="CL45" i="9"/>
  <c r="CM45" i="9"/>
  <c r="CN45" i="9"/>
  <c r="CO45" i="9"/>
  <c r="CP45" i="9"/>
  <c r="CQ45" i="9"/>
  <c r="CR45" i="9"/>
  <c r="CS45" i="9"/>
  <c r="CU45" i="9"/>
  <c r="CV45" i="9" s="1"/>
  <c r="CW45" i="9"/>
  <c r="CX45" i="9"/>
  <c r="CY45" i="9"/>
  <c r="CZ45" i="9"/>
  <c r="DA45" i="9"/>
  <c r="DD45" i="9"/>
  <c r="DE45" i="9"/>
  <c r="DF45" i="9"/>
  <c r="DI45" i="9"/>
  <c r="DJ45" i="9"/>
  <c r="DK45" i="9"/>
  <c r="DL45" i="9"/>
  <c r="DM45" i="9"/>
  <c r="DO45" i="9"/>
  <c r="DP45" i="9"/>
  <c r="DQ45" i="9"/>
  <c r="DR45" i="9" s="1"/>
  <c r="DT45" i="9"/>
  <c r="DU45" i="9"/>
  <c r="DV45" i="9"/>
  <c r="DW45" i="9"/>
  <c r="DX45" i="9"/>
  <c r="DZ45" i="9"/>
  <c r="EA45" i="9"/>
  <c r="EB45" i="9"/>
  <c r="EC45" i="9" s="1"/>
  <c r="EE45" i="9"/>
  <c r="EF45" i="9"/>
  <c r="EG45" i="9"/>
  <c r="EH45" i="9"/>
  <c r="EI45" i="9"/>
  <c r="EK45" i="9"/>
  <c r="EL45" i="9"/>
  <c r="EM45" i="9"/>
  <c r="EN45" i="9" s="1"/>
  <c r="EP45" i="9"/>
  <c r="EQ45" i="9"/>
  <c r="ER45" i="9"/>
  <c r="ES45" i="9"/>
  <c r="ET45" i="9"/>
  <c r="EV45" i="9"/>
  <c r="EW45" i="9"/>
  <c r="EX45" i="9"/>
  <c r="EY45" i="9"/>
  <c r="FA45" i="9"/>
  <c r="FB45" i="9"/>
  <c r="FC45" i="9"/>
  <c r="FD45" i="9"/>
  <c r="FE45" i="9"/>
  <c r="FF45" i="9"/>
  <c r="FG45" i="9"/>
  <c r="FI45" i="9"/>
  <c r="FK45" i="9"/>
  <c r="FL45" i="9"/>
  <c r="FM45" i="9"/>
  <c r="FX45" i="9" s="1"/>
  <c r="GI45" i="9" s="1"/>
  <c r="GT45" i="9" s="1"/>
  <c r="HE45" i="9" s="1"/>
  <c r="HP45" i="9" s="1"/>
  <c r="FN45" i="9"/>
  <c r="FO45" i="9"/>
  <c r="FP45" i="9"/>
  <c r="FQ45" i="9"/>
  <c r="FR45" i="9"/>
  <c r="FZ45" i="9"/>
  <c r="GC45" i="9"/>
  <c r="GD45" i="9"/>
  <c r="GK45" i="9"/>
  <c r="GL45" i="9"/>
  <c r="GN45" i="9"/>
  <c r="GO45" i="9"/>
  <c r="GV45" i="9"/>
  <c r="GW45" i="9"/>
  <c r="GY45" i="9"/>
  <c r="GZ45" i="9"/>
  <c r="HG45" i="9"/>
  <c r="HH45" i="9"/>
  <c r="HJ45" i="9"/>
  <c r="HK45" i="9"/>
  <c r="HR45" i="9"/>
  <c r="HS45" i="9"/>
  <c r="HU45" i="9"/>
  <c r="HV45" i="9"/>
  <c r="IC45" i="9"/>
  <c r="ID45" i="9"/>
  <c r="IE45" i="9"/>
  <c r="IF45" i="9"/>
  <c r="IN45" i="9"/>
  <c r="IO45" i="9"/>
  <c r="IP45" i="9"/>
  <c r="IQ45" i="9"/>
  <c r="IY45" i="9"/>
  <c r="JB45" i="9"/>
  <c r="JC45" i="9"/>
  <c r="JJ45" i="9"/>
  <c r="JK45" i="9"/>
  <c r="JM45" i="9"/>
  <c r="JN45" i="9"/>
  <c r="JU45" i="9"/>
  <c r="JV45" i="9"/>
  <c r="JX45" i="9"/>
  <c r="JY45" i="9"/>
  <c r="KF45" i="9"/>
  <c r="KG45" i="9"/>
  <c r="KI45" i="9"/>
  <c r="KJ45" i="9"/>
  <c r="KQ45" i="9"/>
  <c r="KR45" i="9"/>
  <c r="KT45" i="9"/>
  <c r="KU45" i="9"/>
  <c r="LB45" i="9"/>
  <c r="LC45" i="9"/>
  <c r="LD45" i="9"/>
  <c r="LE45" i="9"/>
  <c r="LM45" i="9"/>
  <c r="LN45" i="9"/>
  <c r="LO45" i="9"/>
  <c r="LP45" i="9"/>
  <c r="LX45" i="9"/>
  <c r="MB45" i="9"/>
  <c r="MI45" i="9"/>
  <c r="MJ45" i="9"/>
  <c r="MK45" i="9"/>
  <c r="ML45" i="9"/>
  <c r="MM45" i="9"/>
  <c r="MT45" i="9"/>
  <c r="MU45" i="9"/>
  <c r="MV45" i="9"/>
  <c r="MW45" i="9"/>
  <c r="MX45" i="9"/>
  <c r="NE45" i="9"/>
  <c r="NF45" i="9"/>
  <c r="NG45" i="9"/>
  <c r="NH45" i="9"/>
  <c r="NI45" i="9"/>
  <c r="NP45" i="9"/>
  <c r="NQ45" i="9"/>
  <c r="NR45" i="9"/>
  <c r="NS45" i="9"/>
  <c r="NT45" i="9"/>
  <c r="OA45" i="9"/>
  <c r="B46" i="9"/>
  <c r="C46" i="9"/>
  <c r="C46" i="8" s="1"/>
  <c r="D46" i="9"/>
  <c r="B46" i="8" s="1"/>
  <c r="E46" i="9"/>
  <c r="F46" i="9"/>
  <c r="G46" i="9"/>
  <c r="H46" i="9"/>
  <c r="J46" i="9"/>
  <c r="K46" i="9"/>
  <c r="L46" i="9"/>
  <c r="N46" i="9"/>
  <c r="O46" i="9"/>
  <c r="P46" i="9"/>
  <c r="Q46" i="9"/>
  <c r="R46" i="9"/>
  <c r="S46" i="9"/>
  <c r="V46" i="9"/>
  <c r="M46" i="4" s="1"/>
  <c r="W46" i="9"/>
  <c r="Y46" i="9"/>
  <c r="Z46" i="9"/>
  <c r="AA46" i="9"/>
  <c r="AB46" i="9"/>
  <c r="AD46" i="9"/>
  <c r="AE46" i="9"/>
  <c r="AF46" i="9"/>
  <c r="AG46" i="9"/>
  <c r="R46" i="4" s="1"/>
  <c r="AH46" i="9"/>
  <c r="AI46" i="9"/>
  <c r="AJ46" i="9"/>
  <c r="AK46" i="9"/>
  <c r="AL46" i="9"/>
  <c r="AM46" i="9"/>
  <c r="AO46" i="9"/>
  <c r="AP46" i="9"/>
  <c r="AQ46" i="9"/>
  <c r="AR46" i="9"/>
  <c r="AS46" i="9"/>
  <c r="AT46" i="9"/>
  <c r="AU46" i="9"/>
  <c r="AV46" i="9"/>
  <c r="AW46" i="9"/>
  <c r="AX46" i="9"/>
  <c r="AZ46" i="9"/>
  <c r="BA46" i="9"/>
  <c r="BB46" i="9"/>
  <c r="BC46" i="9"/>
  <c r="BD46" i="9"/>
  <c r="BE46" i="9"/>
  <c r="BF46" i="9"/>
  <c r="BG46" i="9"/>
  <c r="BH46" i="9"/>
  <c r="BI46" i="9"/>
  <c r="BK46" i="9"/>
  <c r="BL46" i="9"/>
  <c r="BM46" i="9"/>
  <c r="BN46" i="9"/>
  <c r="BO46" i="9"/>
  <c r="BP46" i="9"/>
  <c r="BQ46" i="9"/>
  <c r="BR46" i="9"/>
  <c r="BS46" i="9"/>
  <c r="BT46" i="9"/>
  <c r="BV46" i="9"/>
  <c r="BW46" i="9"/>
  <c r="BX46" i="9"/>
  <c r="BY46" i="9"/>
  <c r="BZ46" i="9"/>
  <c r="CA46" i="9"/>
  <c r="CB46" i="9"/>
  <c r="CC46" i="9"/>
  <c r="CD46" i="9"/>
  <c r="CE46" i="9"/>
  <c r="CF46" i="9"/>
  <c r="CG46" i="9"/>
  <c r="CI46" i="9"/>
  <c r="CJ46" i="9"/>
  <c r="CK46" i="9"/>
  <c r="CM46" i="9"/>
  <c r="CN46" i="9"/>
  <c r="CO46" i="9"/>
  <c r="CP46" i="9"/>
  <c r="CQ46" i="9"/>
  <c r="CR46" i="9"/>
  <c r="CU46" i="9"/>
  <c r="AY46" i="4" s="1"/>
  <c r="CV46" i="9"/>
  <c r="CX46" i="9"/>
  <c r="CY46" i="9"/>
  <c r="CZ46" i="9"/>
  <c r="DA46" i="9"/>
  <c r="DC46" i="9"/>
  <c r="DD46" i="9"/>
  <c r="DE46" i="9"/>
  <c r="DF46" i="9"/>
  <c r="BD46" i="4" s="1"/>
  <c r="DG46" i="9"/>
  <c r="DH46" i="9"/>
  <c r="DI46" i="9"/>
  <c r="DJ46" i="9"/>
  <c r="DK46" i="9"/>
  <c r="DL46" i="9"/>
  <c r="DN46" i="9"/>
  <c r="DO46" i="9"/>
  <c r="DP46" i="9"/>
  <c r="DQ46" i="9"/>
  <c r="DR46" i="9"/>
  <c r="DS46" i="9"/>
  <c r="DT46" i="9"/>
  <c r="DU46" i="9"/>
  <c r="DV46" i="9"/>
  <c r="DW46" i="9"/>
  <c r="DY46" i="9"/>
  <c r="DZ46" i="9"/>
  <c r="EA46" i="9"/>
  <c r="EB46" i="9"/>
  <c r="EC46" i="9"/>
  <c r="ED46" i="9"/>
  <c r="EE46" i="9"/>
  <c r="EF46" i="9"/>
  <c r="EG46" i="9"/>
  <c r="EH46" i="9"/>
  <c r="EJ46" i="9"/>
  <c r="EK46" i="9"/>
  <c r="EL46" i="9"/>
  <c r="EM46" i="9"/>
  <c r="EN46" i="9"/>
  <c r="EO46" i="9"/>
  <c r="EP46" i="9"/>
  <c r="EQ46" i="9"/>
  <c r="ER46" i="9"/>
  <c r="ES46" i="9"/>
  <c r="EU46" i="9"/>
  <c r="EV46" i="9"/>
  <c r="EW46" i="9"/>
  <c r="EX46" i="9"/>
  <c r="EY46" i="9"/>
  <c r="EZ46" i="9"/>
  <c r="FA46" i="9"/>
  <c r="FB46" i="9"/>
  <c r="FC46" i="9"/>
  <c r="FD46" i="9"/>
  <c r="FE46" i="9"/>
  <c r="FF46" i="9"/>
  <c r="FH46" i="9"/>
  <c r="FI46" i="9"/>
  <c r="FJ46" i="9"/>
  <c r="FL46" i="9"/>
  <c r="FM46" i="9"/>
  <c r="FN46" i="9"/>
  <c r="FO46" i="9"/>
  <c r="FP46" i="9"/>
  <c r="FQ46" i="9"/>
  <c r="FT46" i="9"/>
  <c r="CK46" i="4" s="1"/>
  <c r="FU46" i="9"/>
  <c r="FW46" i="9"/>
  <c r="FX46" i="9"/>
  <c r="FY46" i="9"/>
  <c r="FZ46" i="9"/>
  <c r="GB46" i="9"/>
  <c r="GC46" i="9"/>
  <c r="GD46" i="9"/>
  <c r="GE46" i="9"/>
  <c r="CP46" i="4" s="1"/>
  <c r="GF46" i="9"/>
  <c r="GG46" i="9"/>
  <c r="GH46" i="9"/>
  <c r="GI46" i="9"/>
  <c r="GJ46" i="9"/>
  <c r="GK46" i="9"/>
  <c r="GM46" i="9"/>
  <c r="GN46" i="9"/>
  <c r="GO46" i="9"/>
  <c r="GP46" i="9"/>
  <c r="GQ46" i="9"/>
  <c r="GR46" i="9"/>
  <c r="GS46" i="9"/>
  <c r="GT46" i="9"/>
  <c r="GU46" i="9"/>
  <c r="GV46" i="9"/>
  <c r="GX46" i="9"/>
  <c r="GY46" i="9"/>
  <c r="GZ46" i="9"/>
  <c r="HA46" i="9"/>
  <c r="HB46" i="9"/>
  <c r="HC46" i="9"/>
  <c r="HD46" i="9"/>
  <c r="HE46" i="9"/>
  <c r="HF46" i="9"/>
  <c r="HG46" i="9"/>
  <c r="HI46" i="9"/>
  <c r="HJ46" i="9"/>
  <c r="HK46" i="9"/>
  <c r="HL46" i="9"/>
  <c r="HM46" i="9"/>
  <c r="HN46" i="9"/>
  <c r="HO46" i="9"/>
  <c r="HP46" i="9"/>
  <c r="HQ46" i="9"/>
  <c r="HR46" i="9"/>
  <c r="HT46" i="9"/>
  <c r="HU46" i="9"/>
  <c r="HV46" i="9"/>
  <c r="HW46" i="9"/>
  <c r="HX46" i="9"/>
  <c r="HY46" i="9"/>
  <c r="HZ46" i="9"/>
  <c r="IA46" i="9"/>
  <c r="IB46" i="9"/>
  <c r="IC46" i="9"/>
  <c r="ID46" i="9"/>
  <c r="IE46" i="9"/>
  <c r="IG46" i="9"/>
  <c r="IH46" i="9"/>
  <c r="II46" i="9"/>
  <c r="IK46" i="9"/>
  <c r="IL46" i="9"/>
  <c r="IM46" i="9"/>
  <c r="IN46" i="9"/>
  <c r="IO46" i="9"/>
  <c r="IP46" i="9"/>
  <c r="IS46" i="9"/>
  <c r="DW46" i="4" s="1"/>
  <c r="IT46" i="9"/>
  <c r="IV46" i="9"/>
  <c r="IW46" i="9"/>
  <c r="IX46" i="9"/>
  <c r="IY46" i="9"/>
  <c r="JA46" i="9"/>
  <c r="JB46" i="9"/>
  <c r="JC46" i="9"/>
  <c r="JD46" i="9"/>
  <c r="EB46" i="4" s="1"/>
  <c r="JE46" i="9"/>
  <c r="JF46" i="9"/>
  <c r="JG46" i="9"/>
  <c r="JH46" i="9"/>
  <c r="JI46" i="9"/>
  <c r="JJ46" i="9"/>
  <c r="JL46" i="9"/>
  <c r="JM46" i="9"/>
  <c r="JN46" i="9"/>
  <c r="JO46" i="9"/>
  <c r="JP46" i="9"/>
  <c r="JQ46" i="9"/>
  <c r="JR46" i="9"/>
  <c r="JS46" i="9"/>
  <c r="JT46" i="9"/>
  <c r="JU46" i="9"/>
  <c r="JW46" i="9"/>
  <c r="JX46" i="9"/>
  <c r="JY46" i="9"/>
  <c r="JZ46" i="9"/>
  <c r="KA46" i="9"/>
  <c r="KB46" i="9"/>
  <c r="KC46" i="9"/>
  <c r="KD46" i="9"/>
  <c r="KE46" i="9"/>
  <c r="KF46" i="9"/>
  <c r="KH46" i="9"/>
  <c r="KI46" i="9"/>
  <c r="KJ46" i="9"/>
  <c r="KK46" i="9"/>
  <c r="KL46" i="9"/>
  <c r="KM46" i="9"/>
  <c r="KN46" i="9"/>
  <c r="KO46" i="9"/>
  <c r="KP46" i="9"/>
  <c r="KQ46" i="9"/>
  <c r="KS46" i="9"/>
  <c r="KT46" i="9"/>
  <c r="KU46" i="9"/>
  <c r="KV46" i="9"/>
  <c r="KW46" i="9"/>
  <c r="KX46" i="9"/>
  <c r="KY46" i="9"/>
  <c r="KZ46" i="9"/>
  <c r="LA46" i="9"/>
  <c r="LB46" i="9"/>
  <c r="LC46" i="9"/>
  <c r="LD46" i="9"/>
  <c r="LF46" i="9"/>
  <c r="LG46" i="9"/>
  <c r="LH46" i="9"/>
  <c r="LJ46" i="9"/>
  <c r="LK46" i="9"/>
  <c r="LL46" i="9"/>
  <c r="LM46" i="9"/>
  <c r="LN46" i="9"/>
  <c r="LO46" i="9"/>
  <c r="LR46" i="9"/>
  <c r="FI46" i="4" s="1"/>
  <c r="LS46" i="9"/>
  <c r="LU46" i="9"/>
  <c r="LV46" i="9"/>
  <c r="LW46" i="9"/>
  <c r="LX46" i="9"/>
  <c r="MA46" i="9"/>
  <c r="MB46" i="9"/>
  <c r="MC46" i="9"/>
  <c r="FN46" i="4" s="1"/>
  <c r="MD46" i="9"/>
  <c r="MF46" i="9"/>
  <c r="MG46" i="9"/>
  <c r="MH46" i="9"/>
  <c r="MI46" i="9"/>
  <c r="MJ46" i="9"/>
  <c r="MK46" i="9"/>
  <c r="ML46" i="9"/>
  <c r="MM46" i="9"/>
  <c r="MN46" i="9"/>
  <c r="MO46" i="9"/>
  <c r="MP46" i="9"/>
  <c r="MQ46" i="9"/>
  <c r="MR46" i="9"/>
  <c r="MS46" i="9"/>
  <c r="MT46" i="9"/>
  <c r="MU46" i="9"/>
  <c r="MV46" i="9"/>
  <c r="MW46" i="9"/>
  <c r="MX46" i="9"/>
  <c r="MY46" i="9"/>
  <c r="MZ46" i="9"/>
  <c r="NA46" i="9"/>
  <c r="NB46" i="9"/>
  <c r="NC46" i="9"/>
  <c r="ND46" i="9"/>
  <c r="NE46" i="9"/>
  <c r="NF46" i="9"/>
  <c r="NG46" i="9"/>
  <c r="NH46" i="9"/>
  <c r="NI46" i="9"/>
  <c r="NJ46" i="9"/>
  <c r="NK46" i="9"/>
  <c r="NL46" i="9"/>
  <c r="NM46" i="9"/>
  <c r="NN46" i="9"/>
  <c r="NO46" i="9"/>
  <c r="NP46" i="9"/>
  <c r="NQ46" i="9"/>
  <c r="NR46" i="9"/>
  <c r="NS46" i="9"/>
  <c r="NT46" i="9"/>
  <c r="NU46" i="9"/>
  <c r="NV46" i="9"/>
  <c r="NW46" i="9"/>
  <c r="NX46" i="9"/>
  <c r="NY46" i="9"/>
  <c r="NZ46" i="9"/>
  <c r="OA46" i="9"/>
  <c r="OB46" i="9"/>
  <c r="OC46" i="9"/>
  <c r="OD46" i="9"/>
  <c r="OE46" i="9"/>
  <c r="OF46" i="9"/>
  <c r="OG46" i="9"/>
  <c r="OH46" i="9"/>
  <c r="OI46" i="9"/>
  <c r="OJ46" i="9"/>
  <c r="OK46" i="9"/>
  <c r="OL46" i="9"/>
  <c r="OM46" i="9"/>
  <c r="ON46" i="9"/>
  <c r="OO46" i="9"/>
  <c r="OP46" i="9"/>
  <c r="OQ46" i="9"/>
  <c r="OR46" i="9"/>
  <c r="OS46" i="9"/>
  <c r="OT46" i="9"/>
  <c r="OU46" i="9"/>
  <c r="OV46" i="9"/>
  <c r="OW46" i="9"/>
  <c r="OX46" i="9"/>
  <c r="OY46" i="9"/>
  <c r="OZ46" i="9"/>
  <c r="PA46" i="9"/>
  <c r="PB46" i="9"/>
  <c r="PC46" i="9"/>
  <c r="PD46" i="9" s="1"/>
  <c r="PE46" i="9"/>
  <c r="PF46" i="9"/>
  <c r="PG46" i="9"/>
  <c r="PH46" i="9"/>
  <c r="PI46" i="9" s="1"/>
  <c r="PJ46" i="9"/>
  <c r="PK46" i="9"/>
  <c r="PL46" i="9"/>
  <c r="PM46" i="9"/>
  <c r="PN46" i="9" s="1"/>
  <c r="PO46" i="9"/>
  <c r="PP46" i="9"/>
  <c r="B47" i="9"/>
  <c r="C47" i="9"/>
  <c r="C47" i="8" s="1"/>
  <c r="D47" i="9"/>
  <c r="B47" i="8" s="1"/>
  <c r="E47" i="9"/>
  <c r="F47" i="9"/>
  <c r="G47" i="9"/>
  <c r="I47" i="9"/>
  <c r="J47" i="9"/>
  <c r="K47" i="9"/>
  <c r="H47" i="4" s="1"/>
  <c r="L47" i="9"/>
  <c r="N47" i="9"/>
  <c r="O47" i="9"/>
  <c r="P47" i="9"/>
  <c r="Q47" i="9"/>
  <c r="R47" i="9"/>
  <c r="V47" i="9"/>
  <c r="AA47" i="9" s="1"/>
  <c r="Z47" i="9"/>
  <c r="AB47" i="9"/>
  <c r="AC47" i="9"/>
  <c r="AD47" i="9"/>
  <c r="AE47" i="9"/>
  <c r="AF47" i="9"/>
  <c r="AG47" i="9"/>
  <c r="R47" i="4" s="1"/>
  <c r="AH47" i="9"/>
  <c r="AI47" i="9"/>
  <c r="AJ47" i="9"/>
  <c r="AK47" i="9"/>
  <c r="AL47" i="9"/>
  <c r="AM47" i="9"/>
  <c r="AN47" i="9"/>
  <c r="AO47" i="9"/>
  <c r="AP47" i="9"/>
  <c r="AQ47" i="9"/>
  <c r="AR47" i="9"/>
  <c r="W47" i="4" s="1"/>
  <c r="AS47" i="9"/>
  <c r="AT47" i="9"/>
  <c r="AU47" i="9"/>
  <c r="AV47" i="9"/>
  <c r="AW47" i="9"/>
  <c r="AX47" i="9"/>
  <c r="AY47" i="9"/>
  <c r="AZ47" i="9"/>
  <c r="BA47" i="9"/>
  <c r="BB47" i="9"/>
  <c r="BC47" i="9"/>
  <c r="AB47" i="4" s="1"/>
  <c r="BD47" i="9"/>
  <c r="BE47" i="9"/>
  <c r="BF47" i="9"/>
  <c r="BG47" i="9"/>
  <c r="BH47" i="9"/>
  <c r="BI47" i="9"/>
  <c r="BJ47" i="9"/>
  <c r="BK47" i="9"/>
  <c r="BL47" i="9"/>
  <c r="BM47" i="9"/>
  <c r="BN47" i="9"/>
  <c r="AG47" i="4" s="1"/>
  <c r="BO47" i="9"/>
  <c r="BP47" i="9"/>
  <c r="BQ47" i="9"/>
  <c r="BR47" i="9"/>
  <c r="BS47" i="9"/>
  <c r="BT47" i="9"/>
  <c r="BU47" i="9"/>
  <c r="BV47" i="9"/>
  <c r="BW47" i="9"/>
  <c r="BX47" i="9"/>
  <c r="BY47" i="9"/>
  <c r="AL47" i="4" s="1"/>
  <c r="BZ47" i="9"/>
  <c r="CA47" i="9"/>
  <c r="CB47" i="9"/>
  <c r="CC47" i="9"/>
  <c r="CD47" i="9"/>
  <c r="CE47" i="9"/>
  <c r="CF47" i="9"/>
  <c r="CH47" i="9"/>
  <c r="CI47" i="9"/>
  <c r="CJ47" i="9"/>
  <c r="AT47" i="4" s="1"/>
  <c r="CK47" i="9"/>
  <c r="CM47" i="9"/>
  <c r="CN47" i="9"/>
  <c r="CO47" i="9"/>
  <c r="CP47" i="9"/>
  <c r="CQ47" i="9"/>
  <c r="CU47" i="9"/>
  <c r="CX47" i="9" s="1"/>
  <c r="CY47" i="9"/>
  <c r="CZ47" i="9"/>
  <c r="DA47" i="9"/>
  <c r="DB47" i="9"/>
  <c r="DC47" i="9"/>
  <c r="DD47" i="9"/>
  <c r="DE47" i="9"/>
  <c r="DF47" i="9"/>
  <c r="BD47" i="4" s="1"/>
  <c r="DG47" i="9"/>
  <c r="DH47" i="9"/>
  <c r="DI47" i="9"/>
  <c r="DJ47" i="9"/>
  <c r="DK47" i="9"/>
  <c r="DL47" i="9"/>
  <c r="DM47" i="9"/>
  <c r="DN47" i="9"/>
  <c r="DO47" i="9"/>
  <c r="DP47" i="9"/>
  <c r="DQ47" i="9"/>
  <c r="BI47" i="4" s="1"/>
  <c r="DR47" i="9"/>
  <c r="DS47" i="9"/>
  <c r="DT47" i="9"/>
  <c r="DU47" i="9"/>
  <c r="DV47" i="9"/>
  <c r="DW47" i="9"/>
  <c r="DX47" i="9"/>
  <c r="DY47" i="9"/>
  <c r="DZ47" i="9"/>
  <c r="EA47" i="9"/>
  <c r="EB47" i="9"/>
  <c r="BN47" i="4" s="1"/>
  <c r="EC47" i="9"/>
  <c r="ED47" i="9"/>
  <c r="EE47" i="9"/>
  <c r="EF47" i="9"/>
  <c r="EG47" i="9"/>
  <c r="EH47" i="9"/>
  <c r="EI47" i="9"/>
  <c r="EJ47" i="9"/>
  <c r="EK47" i="9"/>
  <c r="EL47" i="9"/>
  <c r="EM47" i="9"/>
  <c r="BS47" i="4" s="1"/>
  <c r="EN47" i="9"/>
  <c r="EO47" i="9"/>
  <c r="EP47" i="9"/>
  <c r="EQ47" i="9"/>
  <c r="ER47" i="9"/>
  <c r="ES47" i="9"/>
  <c r="ET47" i="9"/>
  <c r="EU47" i="9"/>
  <c r="EV47" i="9"/>
  <c r="EW47" i="9"/>
  <c r="EX47" i="9"/>
  <c r="BX47" i="4" s="1"/>
  <c r="EY47" i="9"/>
  <c r="EZ47" i="9"/>
  <c r="FA47" i="9"/>
  <c r="FB47" i="9"/>
  <c r="FC47" i="9"/>
  <c r="FD47" i="9"/>
  <c r="FE47" i="9"/>
  <c r="FG47" i="9"/>
  <c r="FH47" i="9"/>
  <c r="FI47" i="9"/>
  <c r="CF47" i="4" s="1"/>
  <c r="FJ47" i="9"/>
  <c r="FL47" i="9"/>
  <c r="FM47" i="9"/>
  <c r="FN47" i="9"/>
  <c r="FO47" i="9"/>
  <c r="FP47" i="9"/>
  <c r="FT47" i="9"/>
  <c r="FX47" i="9"/>
  <c r="FZ47" i="9"/>
  <c r="GA47" i="9"/>
  <c r="GB47" i="9"/>
  <c r="GC47" i="9"/>
  <c r="GD47" i="9"/>
  <c r="GE47" i="9"/>
  <c r="CP47" i="4" s="1"/>
  <c r="GF47" i="9"/>
  <c r="GG47" i="9"/>
  <c r="GH47" i="9"/>
  <c r="GI47" i="9"/>
  <c r="GT47" i="9" s="1"/>
  <c r="HE47" i="9" s="1"/>
  <c r="HP47" i="9" s="1"/>
  <c r="GJ47" i="9"/>
  <c r="GK47" i="9"/>
  <c r="GL47" i="9"/>
  <c r="GM47" i="9"/>
  <c r="GN47" i="9"/>
  <c r="GO47" i="9"/>
  <c r="GP47" i="9"/>
  <c r="CU47" i="4" s="1"/>
  <c r="GQ47" i="9"/>
  <c r="GR47" i="9"/>
  <c r="GS47" i="9"/>
  <c r="GU47" i="9"/>
  <c r="GV47" i="9"/>
  <c r="GW47" i="9"/>
  <c r="GX47" i="9"/>
  <c r="GY47" i="9"/>
  <c r="GZ47" i="9"/>
  <c r="HA47" i="9"/>
  <c r="CZ47" i="4" s="1"/>
  <c r="HB47" i="9"/>
  <c r="HC47" i="9"/>
  <c r="HD47" i="9"/>
  <c r="HF47" i="9"/>
  <c r="HG47" i="9"/>
  <c r="HH47" i="9"/>
  <c r="HI47" i="9"/>
  <c r="HJ47" i="9"/>
  <c r="HK47" i="9"/>
  <c r="HL47" i="9"/>
  <c r="DE47" i="4" s="1"/>
  <c r="HM47" i="9"/>
  <c r="HN47" i="9"/>
  <c r="HO47" i="9"/>
  <c r="HQ47" i="9"/>
  <c r="HR47" i="9"/>
  <c r="HS47" i="9"/>
  <c r="HT47" i="9"/>
  <c r="HU47" i="9"/>
  <c r="HV47" i="9"/>
  <c r="HW47" i="9"/>
  <c r="DJ47" i="4" s="1"/>
  <c r="HX47" i="9"/>
  <c r="HY47" i="9"/>
  <c r="HZ47" i="9"/>
  <c r="IA47" i="9"/>
  <c r="IB47" i="9"/>
  <c r="IC47" i="9"/>
  <c r="ID47" i="9"/>
  <c r="IF47" i="9"/>
  <c r="IG47" i="9"/>
  <c r="IH47" i="9"/>
  <c r="DR47" i="4" s="1"/>
  <c r="II47" i="9"/>
  <c r="IK47" i="9"/>
  <c r="IL47" i="9"/>
  <c r="IW47" i="9" s="1"/>
  <c r="JH47" i="9" s="1"/>
  <c r="JS47" i="9" s="1"/>
  <c r="KD47" i="9" s="1"/>
  <c r="KO47" i="9" s="1"/>
  <c r="IM47" i="9"/>
  <c r="IN47" i="9"/>
  <c r="IO47" i="9"/>
  <c r="IS47" i="9"/>
  <c r="IY47" i="9"/>
  <c r="IZ47" i="9"/>
  <c r="JA47" i="9"/>
  <c r="JB47" i="9"/>
  <c r="JC47" i="9"/>
  <c r="JD47" i="9"/>
  <c r="EB47" i="4" s="1"/>
  <c r="JE47" i="9"/>
  <c r="JF47" i="9"/>
  <c r="JG47" i="9"/>
  <c r="JI47" i="9"/>
  <c r="JJ47" i="9"/>
  <c r="JK47" i="9"/>
  <c r="JL47" i="9"/>
  <c r="JM47" i="9"/>
  <c r="JN47" i="9"/>
  <c r="JO47" i="9"/>
  <c r="EG47" i="4" s="1"/>
  <c r="JP47" i="9"/>
  <c r="JQ47" i="9"/>
  <c r="JR47" i="9"/>
  <c r="JT47" i="9"/>
  <c r="JU47" i="9"/>
  <c r="JV47" i="9"/>
  <c r="JW47" i="9"/>
  <c r="JX47" i="9"/>
  <c r="JY47" i="9"/>
  <c r="JZ47" i="9"/>
  <c r="EL47" i="4" s="1"/>
  <c r="KA47" i="9"/>
  <c r="KB47" i="9"/>
  <c r="KC47" i="9"/>
  <c r="KE47" i="9"/>
  <c r="KF47" i="9"/>
  <c r="KG47" i="9"/>
  <c r="KH47" i="9"/>
  <c r="KI47" i="9"/>
  <c r="KJ47" i="9"/>
  <c r="KK47" i="9"/>
  <c r="EQ47" i="4" s="1"/>
  <c r="KL47" i="9"/>
  <c r="KM47" i="9"/>
  <c r="KN47" i="9"/>
  <c r="KP47" i="9"/>
  <c r="KQ47" i="9"/>
  <c r="KR47" i="9"/>
  <c r="KS47" i="9"/>
  <c r="KT47" i="9"/>
  <c r="KU47" i="9"/>
  <c r="KV47" i="9"/>
  <c r="EV47" i="4" s="1"/>
  <c r="KW47" i="9"/>
  <c r="KX47" i="9"/>
  <c r="KY47" i="9"/>
  <c r="KZ47" i="9"/>
  <c r="LA47" i="9"/>
  <c r="LB47" i="9"/>
  <c r="LC47" i="9"/>
  <c r="LE47" i="9"/>
  <c r="LF47" i="9"/>
  <c r="LG47" i="9"/>
  <c r="FD47" i="4" s="1"/>
  <c r="LH47" i="9"/>
  <c r="LJ47" i="9"/>
  <c r="LK47" i="9"/>
  <c r="LL47" i="9"/>
  <c r="LM47" i="9"/>
  <c r="LN47" i="9"/>
  <c r="LR47" i="9"/>
  <c r="FI47" i="4" s="1"/>
  <c r="LS47" i="9"/>
  <c r="LU47" i="9"/>
  <c r="LV47" i="9"/>
  <c r="LW47" i="9"/>
  <c r="LX47" i="9"/>
  <c r="LZ47" i="9"/>
  <c r="MA47" i="9"/>
  <c r="MB47" i="9"/>
  <c r="MC47" i="9"/>
  <c r="FN47" i="4" s="1"/>
  <c r="MD47" i="9"/>
  <c r="ME47" i="9"/>
  <c r="MF47" i="9"/>
  <c r="MG47" i="9"/>
  <c r="MH47" i="9"/>
  <c r="MI47" i="9"/>
  <c r="MJ47" i="9"/>
  <c r="MK47" i="9"/>
  <c r="ML47" i="9"/>
  <c r="MM47" i="9"/>
  <c r="MN47" i="9"/>
  <c r="FS47" i="4" s="1"/>
  <c r="MO47" i="9"/>
  <c r="MP47" i="9"/>
  <c r="MQ47" i="9"/>
  <c r="MR47" i="9"/>
  <c r="MS47" i="9"/>
  <c r="MT47" i="9"/>
  <c r="MU47" i="9"/>
  <c r="MV47" i="9"/>
  <c r="MW47" i="9"/>
  <c r="MX47" i="9"/>
  <c r="MY47" i="9"/>
  <c r="FX47" i="4" s="1"/>
  <c r="MZ47" i="9"/>
  <c r="NA47" i="9"/>
  <c r="NB47" i="9"/>
  <c r="NC47" i="9"/>
  <c r="ND47" i="9"/>
  <c r="NE47" i="9"/>
  <c r="NF47" i="9"/>
  <c r="NG47" i="9"/>
  <c r="NH47" i="9"/>
  <c r="NI47" i="9"/>
  <c r="NJ47" i="9"/>
  <c r="GC47" i="4" s="1"/>
  <c r="NK47" i="9"/>
  <c r="NL47" i="9"/>
  <c r="NM47" i="9"/>
  <c r="NN47" i="9"/>
  <c r="NO47" i="9"/>
  <c r="NP47" i="9"/>
  <c r="NQ47" i="9"/>
  <c r="NR47" i="9"/>
  <c r="NS47" i="9"/>
  <c r="NT47" i="9"/>
  <c r="NU47" i="9"/>
  <c r="GH47" i="4" s="1"/>
  <c r="NV47" i="9"/>
  <c r="NW47" i="9"/>
  <c r="NX47" i="9"/>
  <c r="NY47" i="9"/>
  <c r="NZ47" i="9"/>
  <c r="OA47" i="9"/>
  <c r="OD47" i="9"/>
  <c r="OE47" i="9"/>
  <c r="OF47" i="9"/>
  <c r="OI47" i="9"/>
  <c r="OJ47" i="9"/>
  <c r="OK47" i="9"/>
  <c r="ON47" i="9"/>
  <c r="OO47" i="9"/>
  <c r="OP47" i="9"/>
  <c r="OS47" i="9"/>
  <c r="OT47" i="9"/>
  <c r="OU47" i="9"/>
  <c r="OV47" i="9"/>
  <c r="OW47" i="9"/>
  <c r="OX47" i="9"/>
  <c r="OY47" i="9"/>
  <c r="OZ47" i="9"/>
  <c r="PA47" i="9"/>
  <c r="PB47" i="9"/>
  <c r="PC47" i="9"/>
  <c r="PE47" i="9"/>
  <c r="PF47" i="9"/>
  <c r="PG47" i="9"/>
  <c r="PH47" i="9"/>
  <c r="PI47" i="9" s="1"/>
  <c r="PJ47" i="9"/>
  <c r="PK47" i="9"/>
  <c r="PL47" i="9"/>
  <c r="PM47" i="9"/>
  <c r="PO47" i="9"/>
  <c r="PP47" i="9"/>
  <c r="B48" i="9"/>
  <c r="H48" i="9"/>
  <c r="I48" i="9"/>
  <c r="J48" i="9"/>
  <c r="K48" i="9"/>
  <c r="H48" i="4" s="1"/>
  <c r="N48" i="9"/>
  <c r="P48" i="9"/>
  <c r="Q48" i="9"/>
  <c r="V48" i="9"/>
  <c r="M48" i="4" s="1"/>
  <c r="Y48" i="9"/>
  <c r="AA48" i="9"/>
  <c r="AB48" i="9"/>
  <c r="AC48" i="9"/>
  <c r="AD48" i="9"/>
  <c r="AE48" i="9"/>
  <c r="AG48" i="9"/>
  <c r="R48" i="4" s="1"/>
  <c r="AH48" i="9"/>
  <c r="AJ48" i="9"/>
  <c r="AL48" i="9"/>
  <c r="AM48" i="9"/>
  <c r="AN48" i="9"/>
  <c r="AO48" i="9"/>
  <c r="AP48" i="9"/>
  <c r="AR48" i="9"/>
  <c r="AT48" i="9"/>
  <c r="AU48" i="9"/>
  <c r="AW48" i="9"/>
  <c r="AX48" i="9"/>
  <c r="AY48" i="9"/>
  <c r="AZ48" i="9"/>
  <c r="BA48" i="9"/>
  <c r="BC48" i="9"/>
  <c r="BE48" i="9"/>
  <c r="BF48" i="9"/>
  <c r="BH48" i="9"/>
  <c r="BI48" i="9"/>
  <c r="BJ48" i="9"/>
  <c r="BK48" i="9"/>
  <c r="BL48" i="9"/>
  <c r="BN48" i="9"/>
  <c r="AG48" i="4" s="1"/>
  <c r="BS48" i="9"/>
  <c r="BT48" i="9"/>
  <c r="BU48" i="9"/>
  <c r="BV48" i="9"/>
  <c r="BW48" i="9"/>
  <c r="BY48" i="9"/>
  <c r="CB48" i="9"/>
  <c r="CC48" i="9"/>
  <c r="CD48" i="9"/>
  <c r="CE48" i="9"/>
  <c r="CG48" i="9"/>
  <c r="CH48" i="9"/>
  <c r="CI48" i="9"/>
  <c r="CJ48" i="9"/>
  <c r="AT48" i="4" s="1"/>
  <c r="CM48" i="9"/>
  <c r="CN48" i="9"/>
  <c r="CO48" i="9"/>
  <c r="CP48" i="9"/>
  <c r="CU48" i="9"/>
  <c r="AY48" i="4" s="1"/>
  <c r="CY48" i="9"/>
  <c r="CZ48" i="9"/>
  <c r="DA48" i="9"/>
  <c r="DB48" i="9"/>
  <c r="DC48" i="9"/>
  <c r="DD48" i="9"/>
  <c r="DF48" i="9"/>
  <c r="BD48" i="4" s="1"/>
  <c r="DG48" i="9"/>
  <c r="DI48" i="9"/>
  <c r="DJ48" i="9"/>
  <c r="DK48" i="9"/>
  <c r="DL48" i="9"/>
  <c r="DM48" i="9"/>
  <c r="DN48" i="9"/>
  <c r="DO48" i="9"/>
  <c r="DQ48" i="9"/>
  <c r="BI48" i="4" s="1"/>
  <c r="DU48" i="9"/>
  <c r="DV48" i="9"/>
  <c r="DW48" i="9"/>
  <c r="DX48" i="9"/>
  <c r="DY48" i="9"/>
  <c r="DZ48" i="9"/>
  <c r="EB48" i="9"/>
  <c r="EF48" i="9"/>
  <c r="EG48" i="9"/>
  <c r="EH48" i="9"/>
  <c r="EI48" i="9"/>
  <c r="EJ48" i="9"/>
  <c r="EK48" i="9"/>
  <c r="EM48" i="9"/>
  <c r="BS48" i="4" s="1"/>
  <c r="EN48" i="9"/>
  <c r="EO48" i="9"/>
  <c r="EP48" i="9"/>
  <c r="EQ48" i="9"/>
  <c r="ER48" i="9"/>
  <c r="ES48" i="9"/>
  <c r="ET48" i="9"/>
  <c r="EU48" i="9"/>
  <c r="EV48" i="9"/>
  <c r="EX48" i="9"/>
  <c r="BX48" i="4" s="1"/>
  <c r="FB48" i="9"/>
  <c r="FC48" i="9"/>
  <c r="FD48" i="9"/>
  <c r="FF48" i="9"/>
  <c r="FG48" i="9"/>
  <c r="FH48" i="9"/>
  <c r="FI48" i="9"/>
  <c r="CF48" i="4" s="1"/>
  <c r="FL48" i="9"/>
  <c r="FM48" i="9"/>
  <c r="FX48" i="9" s="1"/>
  <c r="GI48" i="9" s="1"/>
  <c r="GT48" i="9" s="1"/>
  <c r="HE48" i="9" s="1"/>
  <c r="HP48" i="9" s="1"/>
  <c r="FN48" i="9"/>
  <c r="FO48" i="9"/>
  <c r="FT48" i="9"/>
  <c r="FY48" i="9"/>
  <c r="FZ48" i="9"/>
  <c r="GA48" i="9"/>
  <c r="GB48" i="9"/>
  <c r="GC48" i="9"/>
  <c r="GE48" i="9"/>
  <c r="GJ48" i="9"/>
  <c r="GK48" i="9"/>
  <c r="GL48" i="9"/>
  <c r="GM48" i="9"/>
  <c r="GN48" i="9"/>
  <c r="GP48" i="9"/>
  <c r="CU48" i="4" s="1"/>
  <c r="GS48" i="9"/>
  <c r="GU48" i="9"/>
  <c r="GV48" i="9"/>
  <c r="GW48" i="9"/>
  <c r="GX48" i="9"/>
  <c r="GY48" i="9"/>
  <c r="HA48" i="9"/>
  <c r="CZ48" i="4" s="1"/>
  <c r="HF48" i="9"/>
  <c r="HG48" i="9"/>
  <c r="HH48" i="9"/>
  <c r="HI48" i="9"/>
  <c r="HJ48" i="9"/>
  <c r="HL48" i="9"/>
  <c r="DE48" i="4" s="1"/>
  <c r="HO48" i="9"/>
  <c r="HQ48" i="9"/>
  <c r="HR48" i="9"/>
  <c r="HS48" i="9"/>
  <c r="HT48" i="9"/>
  <c r="HU48" i="9"/>
  <c r="HW48" i="9"/>
  <c r="DJ48" i="4" s="1"/>
  <c r="HZ48" i="9"/>
  <c r="IA48" i="9"/>
  <c r="IB48" i="9"/>
  <c r="IC48" i="9"/>
  <c r="IE48" i="9"/>
  <c r="IF48" i="9"/>
  <c r="IG48" i="9"/>
  <c r="IH48" i="9"/>
  <c r="DR48" i="4" s="1"/>
  <c r="IL48" i="9"/>
  <c r="IM48" i="9"/>
  <c r="IN48" i="9"/>
  <c r="IS48" i="9"/>
  <c r="DW48" i="4" s="1"/>
  <c r="IW48" i="9"/>
  <c r="IX48" i="9"/>
  <c r="IY48" i="9"/>
  <c r="IZ48" i="9"/>
  <c r="JA48" i="9"/>
  <c r="JB48" i="9"/>
  <c r="JD48" i="9"/>
  <c r="EB48" i="4" s="1"/>
  <c r="JH48" i="9"/>
  <c r="JI48" i="9"/>
  <c r="JJ48" i="9"/>
  <c r="JK48" i="9"/>
  <c r="JL48" i="9"/>
  <c r="JM48" i="9"/>
  <c r="JO48" i="9"/>
  <c r="JQ48" i="9"/>
  <c r="JR48" i="9"/>
  <c r="JS48" i="9"/>
  <c r="JT48" i="9"/>
  <c r="JU48" i="9"/>
  <c r="JV48" i="9"/>
  <c r="JW48" i="9"/>
  <c r="JX48" i="9"/>
  <c r="JZ48" i="9"/>
  <c r="EL48" i="4" s="1"/>
  <c r="KD48" i="9"/>
  <c r="KO48" i="9" s="1"/>
  <c r="KE48" i="9"/>
  <c r="KF48" i="9"/>
  <c r="KG48" i="9"/>
  <c r="KH48" i="9"/>
  <c r="KI48" i="9"/>
  <c r="KK48" i="9"/>
  <c r="EQ48" i="4" s="1"/>
  <c r="KL48" i="9"/>
  <c r="KM48" i="9"/>
  <c r="KN48" i="9"/>
  <c r="KP48" i="9"/>
  <c r="KQ48" i="9"/>
  <c r="KR48" i="9"/>
  <c r="KS48" i="9"/>
  <c r="KT48" i="9"/>
  <c r="KV48" i="9"/>
  <c r="KZ48" i="9"/>
  <c r="LA48" i="9"/>
  <c r="LB48" i="9"/>
  <c r="LD48" i="9"/>
  <c r="LE48" i="9"/>
  <c r="LF48" i="9"/>
  <c r="LG48" i="9"/>
  <c r="FD48" i="4" s="1"/>
  <c r="LJ48" i="9"/>
  <c r="LK48" i="9"/>
  <c r="LL48" i="9"/>
  <c r="LM48" i="9"/>
  <c r="LR48" i="9"/>
  <c r="FI48" i="4" s="1"/>
  <c r="LS48" i="9"/>
  <c r="LU48" i="9"/>
  <c r="LV48" i="9"/>
  <c r="LW48" i="9"/>
  <c r="LX48" i="9"/>
  <c r="LY48" i="9"/>
  <c r="LZ48" i="9"/>
  <c r="MA48" i="9"/>
  <c r="MB48" i="9"/>
  <c r="MC48" i="9"/>
  <c r="FN48" i="4" s="1"/>
  <c r="MF48" i="9"/>
  <c r="MG48" i="9"/>
  <c r="MH48" i="9"/>
  <c r="MI48" i="9"/>
  <c r="MJ48" i="9"/>
  <c r="MK48" i="9"/>
  <c r="ML48" i="9"/>
  <c r="MM48" i="9"/>
  <c r="MN48" i="9"/>
  <c r="FS48" i="4" s="1"/>
  <c r="MR48" i="9"/>
  <c r="MS48" i="9"/>
  <c r="MT48" i="9"/>
  <c r="MU48" i="9"/>
  <c r="MV48" i="9"/>
  <c r="MW48" i="9"/>
  <c r="MX48" i="9"/>
  <c r="MY48" i="9"/>
  <c r="FX48" i="4" s="1"/>
  <c r="NB48" i="9"/>
  <c r="NC48" i="9"/>
  <c r="ND48" i="9"/>
  <c r="NE48" i="9"/>
  <c r="NF48" i="9"/>
  <c r="NG48" i="9"/>
  <c r="NH48" i="9"/>
  <c r="NI48" i="9"/>
  <c r="NJ48" i="9"/>
  <c r="NL48" i="9"/>
  <c r="NM48" i="9"/>
  <c r="NN48" i="9"/>
  <c r="NO48" i="9"/>
  <c r="NP48" i="9"/>
  <c r="NQ48" i="9"/>
  <c r="NR48" i="9"/>
  <c r="NS48" i="9"/>
  <c r="NT48" i="9"/>
  <c r="NU48" i="9"/>
  <c r="NW48" i="9"/>
  <c r="NX48" i="9"/>
  <c r="NY48" i="9"/>
  <c r="NZ48" i="9"/>
  <c r="OA48" i="9"/>
  <c r="OC48" i="9"/>
  <c r="OD48" i="9"/>
  <c r="OE48" i="9"/>
  <c r="OF48" i="9"/>
  <c r="OH48" i="9"/>
  <c r="OI48" i="9"/>
  <c r="OJ48" i="9"/>
  <c r="OK48" i="9"/>
  <c r="OM48" i="9"/>
  <c r="ON48" i="9"/>
  <c r="OO48" i="9"/>
  <c r="OP48" i="9"/>
  <c r="OR48" i="9"/>
  <c r="OS48" i="9"/>
  <c r="OT48" i="9"/>
  <c r="OU48" i="9"/>
  <c r="OW48" i="9"/>
  <c r="OX48" i="9"/>
  <c r="OY48" i="9"/>
  <c r="OZ48" i="9"/>
  <c r="PA48" i="9"/>
  <c r="PB48" i="9"/>
  <c r="PC48" i="9"/>
  <c r="PD48" i="9" s="1"/>
  <c r="PE48" i="9"/>
  <c r="PF48" i="9"/>
  <c r="PG48" i="9"/>
  <c r="PH48" i="9"/>
  <c r="PI48" i="9" s="1"/>
  <c r="PJ48" i="9"/>
  <c r="PK48" i="9"/>
  <c r="PM48" i="9" s="1"/>
  <c r="PL48" i="9"/>
  <c r="PO48" i="9"/>
  <c r="PP48" i="9"/>
  <c r="B49" i="9"/>
  <c r="G49" i="9"/>
  <c r="H49" i="9"/>
  <c r="I49" i="9"/>
  <c r="J49" i="9"/>
  <c r="Q49" i="9"/>
  <c r="U49" i="9"/>
  <c r="V49" i="9"/>
  <c r="AB49" i="9"/>
  <c r="AC49" i="9"/>
  <c r="AD49" i="9"/>
  <c r="AF49" i="9"/>
  <c r="AG49" i="9"/>
  <c r="AM49" i="9"/>
  <c r="AN49" i="9"/>
  <c r="AO49" i="9"/>
  <c r="AQ49" i="9"/>
  <c r="AR49" i="9"/>
  <c r="W49" i="4" s="1"/>
  <c r="AW49" i="9"/>
  <c r="AX49" i="9"/>
  <c r="AY49" i="9"/>
  <c r="AZ49" i="9"/>
  <c r="BB49" i="9"/>
  <c r="BC49" i="9"/>
  <c r="AB49" i="4" s="1"/>
  <c r="BH49" i="9"/>
  <c r="BI49" i="9"/>
  <c r="BJ49" i="9"/>
  <c r="BK49" i="9"/>
  <c r="BM49" i="9"/>
  <c r="BN49" i="9"/>
  <c r="BT49" i="9"/>
  <c r="BU49" i="9"/>
  <c r="BV49" i="9"/>
  <c r="BX49" i="9"/>
  <c r="BY49" i="9"/>
  <c r="CE49" i="9"/>
  <c r="CF49" i="9"/>
  <c r="CG49" i="9"/>
  <c r="CH49" i="9"/>
  <c r="CL49" i="9" s="1"/>
  <c r="CI49" i="9"/>
  <c r="CJ49" i="9"/>
  <c r="CO49" i="9"/>
  <c r="CP49" i="9"/>
  <c r="CT49" i="9"/>
  <c r="CU49" i="9"/>
  <c r="CX49" i="9"/>
  <c r="CZ49" i="9"/>
  <c r="DA49" i="9"/>
  <c r="DB49" i="9"/>
  <c r="DC49" i="9"/>
  <c r="DE49" i="9"/>
  <c r="DF49" i="9"/>
  <c r="DI49" i="9"/>
  <c r="DK49" i="9"/>
  <c r="DL49" i="9"/>
  <c r="DM49" i="9"/>
  <c r="DN49" i="9"/>
  <c r="DP49" i="9"/>
  <c r="DQ49" i="9"/>
  <c r="BI49" i="4" s="1"/>
  <c r="DV49" i="9"/>
  <c r="DW49" i="9"/>
  <c r="DX49" i="9"/>
  <c r="DY49" i="9"/>
  <c r="EA49" i="9"/>
  <c r="EB49" i="9"/>
  <c r="EH49" i="9"/>
  <c r="EI49" i="9"/>
  <c r="EJ49" i="9"/>
  <c r="EL49" i="9"/>
  <c r="EM49" i="9"/>
  <c r="ER49" i="9"/>
  <c r="ES49" i="9"/>
  <c r="ET49" i="9"/>
  <c r="EU49" i="9"/>
  <c r="EW49" i="9"/>
  <c r="EX49" i="9"/>
  <c r="FA49" i="9"/>
  <c r="FB49" i="9"/>
  <c r="FC49" i="9"/>
  <c r="FD49" i="9"/>
  <c r="FE49" i="9"/>
  <c r="FF49" i="9"/>
  <c r="FG49" i="9"/>
  <c r="FH49" i="9"/>
  <c r="FI49" i="9"/>
  <c r="CF49" i="4" s="1"/>
  <c r="FM49" i="9"/>
  <c r="FN49" i="9"/>
  <c r="FO49" i="9"/>
  <c r="FS49" i="9"/>
  <c r="FT49" i="9"/>
  <c r="FX49" i="9"/>
  <c r="FZ49" i="9"/>
  <c r="GA49" i="9"/>
  <c r="GB49" i="9"/>
  <c r="GD49" i="9"/>
  <c r="GE49" i="9"/>
  <c r="GI49" i="9"/>
  <c r="GJ49" i="9"/>
  <c r="GK49" i="9"/>
  <c r="GL49" i="9"/>
  <c r="GM49" i="9"/>
  <c r="GO49" i="9"/>
  <c r="GP49" i="9"/>
  <c r="GT49" i="9"/>
  <c r="HE49" i="9" s="1"/>
  <c r="HP49" i="9" s="1"/>
  <c r="GV49" i="9"/>
  <c r="GW49" i="9"/>
  <c r="GX49" i="9"/>
  <c r="GZ49" i="9"/>
  <c r="HA49" i="9"/>
  <c r="HG49" i="9"/>
  <c r="HH49" i="9"/>
  <c r="HI49" i="9"/>
  <c r="HK49" i="9"/>
  <c r="HL49" i="9"/>
  <c r="HQ49" i="9"/>
  <c r="HR49" i="9"/>
  <c r="HS49" i="9"/>
  <c r="HT49" i="9"/>
  <c r="HV49" i="9"/>
  <c r="HW49" i="9"/>
  <c r="IA49" i="9"/>
  <c r="IB49" i="9"/>
  <c r="IC49" i="9"/>
  <c r="ID49" i="9"/>
  <c r="IE49" i="9"/>
  <c r="IF49" i="9"/>
  <c r="IG49" i="9"/>
  <c r="IH49" i="9"/>
  <c r="IL49" i="9"/>
  <c r="IN49" i="9"/>
  <c r="IR49" i="9"/>
  <c r="IS49" i="9"/>
  <c r="IW49" i="9"/>
  <c r="IX49" i="9"/>
  <c r="IY49" i="9"/>
  <c r="IZ49" i="9"/>
  <c r="JA49" i="9"/>
  <c r="JC49" i="9"/>
  <c r="JD49" i="9"/>
  <c r="EB49" i="4" s="1"/>
  <c r="JH49" i="9"/>
  <c r="JI49" i="9"/>
  <c r="JJ49" i="9"/>
  <c r="JK49" i="9"/>
  <c r="JL49" i="9"/>
  <c r="JN49" i="9"/>
  <c r="JO49" i="9"/>
  <c r="JS49" i="9"/>
  <c r="JT49" i="9"/>
  <c r="JU49" i="9"/>
  <c r="JV49" i="9"/>
  <c r="JW49" i="9"/>
  <c r="JY49" i="9"/>
  <c r="JZ49" i="9"/>
  <c r="EL49" i="4" s="1"/>
  <c r="KD49" i="9"/>
  <c r="KE49" i="9"/>
  <c r="KF49" i="9"/>
  <c r="KG49" i="9"/>
  <c r="KH49" i="9"/>
  <c r="KJ49" i="9"/>
  <c r="KK49" i="9"/>
  <c r="KO49" i="9"/>
  <c r="KP49" i="9"/>
  <c r="KQ49" i="9"/>
  <c r="KR49" i="9"/>
  <c r="KS49" i="9"/>
  <c r="KU49" i="9"/>
  <c r="KV49" i="9"/>
  <c r="KY49" i="9"/>
  <c r="KZ49" i="9"/>
  <c r="LA49" i="9"/>
  <c r="LB49" i="9"/>
  <c r="LC49" i="9"/>
  <c r="LD49" i="9"/>
  <c r="LE49" i="9"/>
  <c r="LF49" i="9"/>
  <c r="LG49" i="9"/>
  <c r="FD49" i="4" s="1"/>
  <c r="LK49" i="9"/>
  <c r="LL49" i="9"/>
  <c r="LM49" i="9"/>
  <c r="LR49" i="9"/>
  <c r="LV49" i="9"/>
  <c r="LW49" i="9"/>
  <c r="LX49" i="9"/>
  <c r="LY49" i="9"/>
  <c r="LZ49" i="9"/>
  <c r="MA49" i="9"/>
  <c r="ME49" i="9" s="1"/>
  <c r="MB49" i="9"/>
  <c r="MC49" i="9"/>
  <c r="MG49" i="9"/>
  <c r="MR49" i="9" s="1"/>
  <c r="NC49" i="9" s="1"/>
  <c r="NN49" i="9" s="1"/>
  <c r="MH49" i="9"/>
  <c r="MI49" i="9"/>
  <c r="MJ49" i="9"/>
  <c r="MK49" i="9"/>
  <c r="ML49" i="9"/>
  <c r="MM49" i="9"/>
  <c r="MT49" i="9"/>
  <c r="MU49" i="9"/>
  <c r="MV49" i="9"/>
  <c r="MW49" i="9"/>
  <c r="MX49" i="9"/>
  <c r="NE49" i="9"/>
  <c r="NF49" i="9"/>
  <c r="NG49" i="9"/>
  <c r="NH49" i="9"/>
  <c r="NI49" i="9"/>
  <c r="NP49" i="9"/>
  <c r="NQ49" i="9"/>
  <c r="NR49" i="9"/>
  <c r="NS49" i="9"/>
  <c r="NT49" i="9"/>
  <c r="OA49" i="9"/>
  <c r="B50" i="9"/>
  <c r="K50" i="9" s="1"/>
  <c r="G50" i="9"/>
  <c r="H50" i="9"/>
  <c r="I50" i="9"/>
  <c r="Q50" i="9"/>
  <c r="T50" i="9"/>
  <c r="U50" i="9"/>
  <c r="V50" i="9"/>
  <c r="AA50" i="9"/>
  <c r="AB50" i="9"/>
  <c r="AC50" i="9"/>
  <c r="AE50" i="9"/>
  <c r="AF50" i="9"/>
  <c r="AG50" i="9"/>
  <c r="R50" i="4" s="1"/>
  <c r="AL50" i="9"/>
  <c r="AM50" i="9"/>
  <c r="AN50" i="9"/>
  <c r="AP50" i="9"/>
  <c r="AQ50" i="9"/>
  <c r="AR50" i="9"/>
  <c r="AW50" i="9"/>
  <c r="AX50" i="9"/>
  <c r="AY50" i="9"/>
  <c r="BA50" i="9"/>
  <c r="BB50" i="9"/>
  <c r="BC50" i="9"/>
  <c r="BD50" i="9"/>
  <c r="BH50" i="9"/>
  <c r="BI50" i="9"/>
  <c r="BJ50" i="9"/>
  <c r="BL50" i="9"/>
  <c r="BM50" i="9"/>
  <c r="BN50" i="9"/>
  <c r="BS50" i="9"/>
  <c r="BT50" i="9"/>
  <c r="BU50" i="9"/>
  <c r="BW50" i="9"/>
  <c r="BX50" i="9"/>
  <c r="BY50" i="9"/>
  <c r="CC50" i="9"/>
  <c r="CD50" i="9"/>
  <c r="CE50" i="9"/>
  <c r="CF50" i="9"/>
  <c r="CG50" i="9"/>
  <c r="CL50" i="9" s="1"/>
  <c r="CH50" i="9"/>
  <c r="CJ50" i="9"/>
  <c r="CN50" i="9"/>
  <c r="CO50" i="9"/>
  <c r="CP50" i="9"/>
  <c r="CS50" i="9"/>
  <c r="CT50" i="9"/>
  <c r="CU50" i="9"/>
  <c r="AY50" i="4" s="1"/>
  <c r="CV50" i="9"/>
  <c r="CX50" i="9"/>
  <c r="CY50" i="9"/>
  <c r="CZ50" i="9"/>
  <c r="DA50" i="9"/>
  <c r="DB50" i="9"/>
  <c r="DD50" i="9"/>
  <c r="DE50" i="9"/>
  <c r="DF50" i="9"/>
  <c r="DI50" i="9"/>
  <c r="DJ50" i="9"/>
  <c r="DK50" i="9"/>
  <c r="DL50" i="9"/>
  <c r="DM50" i="9"/>
  <c r="DO50" i="9"/>
  <c r="DP50" i="9"/>
  <c r="DQ50" i="9"/>
  <c r="DU50" i="9"/>
  <c r="DV50" i="9"/>
  <c r="DW50" i="9"/>
  <c r="DX50" i="9"/>
  <c r="DZ50" i="9"/>
  <c r="EA50" i="9"/>
  <c r="EB50" i="9"/>
  <c r="BN50" i="4" s="1"/>
  <c r="EC50" i="9"/>
  <c r="EE50" i="9"/>
  <c r="EF50" i="9"/>
  <c r="EG50" i="9"/>
  <c r="EH50" i="9"/>
  <c r="EI50" i="9"/>
  <c r="EK50" i="9"/>
  <c r="EL50" i="9"/>
  <c r="EM50" i="9"/>
  <c r="EQ50" i="9"/>
  <c r="ER50" i="9"/>
  <c r="ES50" i="9"/>
  <c r="ET50" i="9"/>
  <c r="EV50" i="9"/>
  <c r="EW50" i="9"/>
  <c r="EX50" i="9"/>
  <c r="FB50" i="9"/>
  <c r="FD50" i="9"/>
  <c r="FE50" i="9"/>
  <c r="FF50" i="9"/>
  <c r="FK50" i="9" s="1"/>
  <c r="FG50" i="9"/>
  <c r="FI50" i="9"/>
  <c r="FM50" i="9"/>
  <c r="FN50" i="9"/>
  <c r="FO50" i="9"/>
  <c r="FR50" i="9"/>
  <c r="FS50" i="9"/>
  <c r="FT50" i="9"/>
  <c r="FW50" i="9"/>
  <c r="FX50" i="9"/>
  <c r="FY50" i="9"/>
  <c r="FZ50" i="9"/>
  <c r="GA50" i="9"/>
  <c r="GC50" i="9"/>
  <c r="GD50" i="9"/>
  <c r="GE50" i="9"/>
  <c r="CP50" i="4" s="1"/>
  <c r="GF50" i="9"/>
  <c r="GH50" i="9"/>
  <c r="GI50" i="9"/>
  <c r="GJ50" i="9"/>
  <c r="GK50" i="9"/>
  <c r="GL50" i="9"/>
  <c r="GN50" i="9"/>
  <c r="GO50" i="9"/>
  <c r="GP50" i="9"/>
  <c r="GS50" i="9"/>
  <c r="GT50" i="9"/>
  <c r="GU50" i="9"/>
  <c r="GV50" i="9"/>
  <c r="GW50" i="9"/>
  <c r="GY50" i="9"/>
  <c r="GZ50" i="9"/>
  <c r="HA50" i="9"/>
  <c r="HE50" i="9"/>
  <c r="HF50" i="9"/>
  <c r="HG50" i="9"/>
  <c r="HH50" i="9"/>
  <c r="HJ50" i="9"/>
  <c r="HK50" i="9"/>
  <c r="HL50" i="9"/>
  <c r="HP50" i="9"/>
  <c r="HQ50" i="9"/>
  <c r="HR50" i="9"/>
  <c r="HS50" i="9"/>
  <c r="HU50" i="9"/>
  <c r="HV50" i="9"/>
  <c r="HW50" i="9"/>
  <c r="DJ50" i="4" s="1"/>
  <c r="IA50" i="9"/>
  <c r="IB50" i="9"/>
  <c r="IC50" i="9"/>
  <c r="ID50" i="9"/>
  <c r="IE50" i="9"/>
  <c r="IJ50" i="9" s="1"/>
  <c r="IF50" i="9"/>
  <c r="IH50" i="9"/>
  <c r="IL50" i="9"/>
  <c r="IW50" i="9" s="1"/>
  <c r="JH50" i="9" s="1"/>
  <c r="JS50" i="9" s="1"/>
  <c r="KD50" i="9" s="1"/>
  <c r="KO50" i="9" s="1"/>
  <c r="IM50" i="9"/>
  <c r="IN50" i="9"/>
  <c r="IQ50" i="9"/>
  <c r="IR50" i="9"/>
  <c r="IS50" i="9"/>
  <c r="IV50" i="9"/>
  <c r="IY50" i="9"/>
  <c r="IZ50" i="9"/>
  <c r="JB50" i="9"/>
  <c r="JC50" i="9"/>
  <c r="JJ50" i="9"/>
  <c r="JK50" i="9"/>
  <c r="JM50" i="9"/>
  <c r="JN50" i="9"/>
  <c r="JU50" i="9"/>
  <c r="JV50" i="9"/>
  <c r="JX50" i="9"/>
  <c r="JY50" i="9"/>
  <c r="KF50" i="9"/>
  <c r="KG50" i="9"/>
  <c r="KI50" i="9"/>
  <c r="KJ50" i="9"/>
  <c r="KQ50" i="9"/>
  <c r="KR50" i="9"/>
  <c r="KT50" i="9"/>
  <c r="KU50" i="9"/>
  <c r="LB50" i="9"/>
  <c r="LC50" i="9"/>
  <c r="LD50" i="9"/>
  <c r="LE50" i="9"/>
  <c r="LM50" i="9"/>
  <c r="LP50" i="9"/>
  <c r="LQ50" i="9"/>
  <c r="LX50" i="9"/>
  <c r="LY50" i="9"/>
  <c r="LZ50" i="9"/>
  <c r="MA50" i="9"/>
  <c r="MB50" i="9"/>
  <c r="MI50" i="9"/>
  <c r="MJ50" i="9"/>
  <c r="MK50" i="9"/>
  <c r="ML50" i="9"/>
  <c r="MM50" i="9"/>
  <c r="MT50" i="9"/>
  <c r="MU50" i="9"/>
  <c r="MV50" i="9"/>
  <c r="MW50" i="9"/>
  <c r="MX50" i="9"/>
  <c r="NE50" i="9"/>
  <c r="NF50" i="9"/>
  <c r="NG50" i="9"/>
  <c r="NH50" i="9"/>
  <c r="NI50" i="9"/>
  <c r="NP50" i="9"/>
  <c r="NQ50" i="9"/>
  <c r="NR50" i="9"/>
  <c r="NS50" i="9"/>
  <c r="NT50" i="9"/>
  <c r="OA50" i="9"/>
  <c r="B51" i="9"/>
  <c r="F51" i="9"/>
  <c r="G51" i="9"/>
  <c r="H51" i="9"/>
  <c r="K51" i="9"/>
  <c r="P51" i="9"/>
  <c r="Q51" i="9"/>
  <c r="S51" i="9"/>
  <c r="T51" i="9"/>
  <c r="U51" i="9"/>
  <c r="V51" i="9"/>
  <c r="Y51" i="9"/>
  <c r="AA51" i="9"/>
  <c r="AB51" i="9"/>
  <c r="AD51" i="9"/>
  <c r="AE51" i="9"/>
  <c r="AF51" i="9"/>
  <c r="AG51" i="9"/>
  <c r="AJ51" i="9"/>
  <c r="AL51" i="9"/>
  <c r="AM51" i="9"/>
  <c r="AO51" i="9"/>
  <c r="AT51" i="9" s="1"/>
  <c r="AP51" i="9"/>
  <c r="AQ51" i="9"/>
  <c r="AR51" i="9"/>
  <c r="W51" i="4" s="1"/>
  <c r="AS51" i="9"/>
  <c r="AU51" i="9"/>
  <c r="AW51" i="9"/>
  <c r="AX51" i="9"/>
  <c r="AZ51" i="9"/>
  <c r="BA51" i="9"/>
  <c r="BB51" i="9"/>
  <c r="BC51" i="9"/>
  <c r="BF51" i="9"/>
  <c r="BH51" i="9"/>
  <c r="BI51" i="9"/>
  <c r="BK51" i="9"/>
  <c r="BL51" i="9"/>
  <c r="BM51" i="9"/>
  <c r="BN51" i="9"/>
  <c r="BQ51" i="9"/>
  <c r="BS51" i="9"/>
  <c r="BT51" i="9"/>
  <c r="BV51" i="9"/>
  <c r="CA51" i="9" s="1"/>
  <c r="BW51" i="9"/>
  <c r="BX51" i="9"/>
  <c r="BY51" i="9"/>
  <c r="CB51" i="9"/>
  <c r="CC51" i="9"/>
  <c r="CD51" i="9"/>
  <c r="CE51" i="9"/>
  <c r="CF51" i="9"/>
  <c r="CG51" i="9"/>
  <c r="CJ51" i="9"/>
  <c r="CN51" i="9"/>
  <c r="CO51" i="9"/>
  <c r="CP51" i="9"/>
  <c r="CR51" i="9"/>
  <c r="CS51" i="9"/>
  <c r="CT51" i="9"/>
  <c r="CU51" i="9"/>
  <c r="CX51" i="9"/>
  <c r="CY51" i="9"/>
  <c r="CZ51" i="9"/>
  <c r="DA51" i="9"/>
  <c r="DC51" i="9"/>
  <c r="DD51" i="9"/>
  <c r="DE51" i="9"/>
  <c r="DF51" i="9"/>
  <c r="DI51" i="9"/>
  <c r="DJ51" i="9"/>
  <c r="DK51" i="9"/>
  <c r="DL51" i="9"/>
  <c r="DN51" i="9"/>
  <c r="DO51" i="9"/>
  <c r="DS51" i="9" s="1"/>
  <c r="DP51" i="9"/>
  <c r="DQ51" i="9"/>
  <c r="DT51" i="9"/>
  <c r="DU51" i="9"/>
  <c r="EF51" i="9" s="1"/>
  <c r="EQ51" i="9" s="1"/>
  <c r="DV51" i="9"/>
  <c r="DW51" i="9"/>
  <c r="DY51" i="9"/>
  <c r="DZ51" i="9"/>
  <c r="EA51" i="9"/>
  <c r="EH51" i="9"/>
  <c r="EJ51" i="9"/>
  <c r="EK51" i="9"/>
  <c r="EL51" i="9"/>
  <c r="ES51" i="9"/>
  <c r="EU51" i="9"/>
  <c r="EV51" i="9"/>
  <c r="EW51" i="9"/>
  <c r="FD51" i="9"/>
  <c r="FE51" i="9"/>
  <c r="FF51" i="9"/>
  <c r="FO51" i="9"/>
  <c r="FQ51" i="9"/>
  <c r="FR51" i="9"/>
  <c r="FS51" i="9"/>
  <c r="FZ51" i="9"/>
  <c r="GB51" i="9"/>
  <c r="GC51" i="9"/>
  <c r="GD51" i="9"/>
  <c r="GK51" i="9"/>
  <c r="GM51" i="9"/>
  <c r="GN51" i="9"/>
  <c r="GO51" i="9"/>
  <c r="GV51" i="9"/>
  <c r="GX51" i="9"/>
  <c r="GY51" i="9"/>
  <c r="GZ51" i="9"/>
  <c r="HG51" i="9"/>
  <c r="HI51" i="9"/>
  <c r="HJ51" i="9"/>
  <c r="HK51" i="9"/>
  <c r="HR51" i="9"/>
  <c r="HT51" i="9"/>
  <c r="HU51" i="9"/>
  <c r="HV51" i="9"/>
  <c r="IC51" i="9"/>
  <c r="ID51" i="9"/>
  <c r="IE51" i="9"/>
  <c r="IN51" i="9"/>
  <c r="IP51" i="9"/>
  <c r="IQ51" i="9"/>
  <c r="IR51" i="9"/>
  <c r="IY51" i="9"/>
  <c r="JA51" i="9"/>
  <c r="JB51" i="9"/>
  <c r="JC51" i="9"/>
  <c r="JJ51" i="9"/>
  <c r="JL51" i="9"/>
  <c r="JM51" i="9"/>
  <c r="JN51" i="9"/>
  <c r="JU51" i="9"/>
  <c r="JW51" i="9"/>
  <c r="JX51" i="9"/>
  <c r="JY51" i="9"/>
  <c r="KF51" i="9"/>
  <c r="KH51" i="9"/>
  <c r="KI51" i="9"/>
  <c r="KJ51" i="9"/>
  <c r="KQ51" i="9"/>
  <c r="KS51" i="9"/>
  <c r="KT51" i="9"/>
  <c r="KU51" i="9"/>
  <c r="LB51" i="9"/>
  <c r="LC51" i="9"/>
  <c r="LD51" i="9"/>
  <c r="LM51" i="9"/>
  <c r="LO51" i="9"/>
  <c r="LP51" i="9"/>
  <c r="LQ51" i="9"/>
  <c r="LX51" i="9"/>
  <c r="LY51" i="9"/>
  <c r="LZ51" i="9"/>
  <c r="MA51" i="9"/>
  <c r="MB51" i="9"/>
  <c r="MI51" i="9"/>
  <c r="MJ51" i="9"/>
  <c r="MK51" i="9"/>
  <c r="ML51" i="9"/>
  <c r="MM51" i="9"/>
  <c r="MT51" i="9"/>
  <c r="MU51" i="9"/>
  <c r="MV51" i="9"/>
  <c r="MW51" i="9"/>
  <c r="MX51" i="9"/>
  <c r="NE51" i="9"/>
  <c r="NF51" i="9"/>
  <c r="NG51" i="9"/>
  <c r="NH51" i="9"/>
  <c r="NI51" i="9"/>
  <c r="NP51" i="9"/>
  <c r="NQ51" i="9"/>
  <c r="NR51" i="9"/>
  <c r="NS51" i="9"/>
  <c r="NT51" i="9"/>
  <c r="OA51" i="9"/>
  <c r="B52" i="9"/>
  <c r="G52" i="9"/>
  <c r="K52" i="9"/>
  <c r="H52" i="4" s="1"/>
  <c r="N52" i="9"/>
  <c r="P52" i="9"/>
  <c r="Q52" i="9"/>
  <c r="R52" i="9"/>
  <c r="S52" i="9"/>
  <c r="T52" i="9"/>
  <c r="U52" i="9"/>
  <c r="V52" i="9"/>
  <c r="W52" i="9" s="1"/>
  <c r="X52" i="9"/>
  <c r="Y52" i="9"/>
  <c r="AA52" i="9"/>
  <c r="AB52" i="9"/>
  <c r="AC52" i="9"/>
  <c r="AD52" i="9"/>
  <c r="AE52" i="9"/>
  <c r="AF52" i="9"/>
  <c r="AG52" i="9"/>
  <c r="AH52" i="9" s="1"/>
  <c r="AI52" i="9"/>
  <c r="AJ52" i="9"/>
  <c r="AL52" i="9"/>
  <c r="AM52" i="9"/>
  <c r="AN52" i="9"/>
  <c r="AO52" i="9"/>
  <c r="AP52" i="9"/>
  <c r="AQ52" i="9"/>
  <c r="AR52" i="9"/>
  <c r="AS52" i="9"/>
  <c r="AT52" i="9"/>
  <c r="AU52" i="9"/>
  <c r="AW52" i="9"/>
  <c r="AX52" i="9"/>
  <c r="AY52" i="9"/>
  <c r="AZ52" i="9"/>
  <c r="BA52" i="9"/>
  <c r="BB52" i="9"/>
  <c r="BC52" i="9"/>
  <c r="BH52" i="9"/>
  <c r="BI52" i="9"/>
  <c r="BJ52" i="9"/>
  <c r="BK52" i="9"/>
  <c r="BL52" i="9"/>
  <c r="BM52" i="9"/>
  <c r="BN52" i="9"/>
  <c r="BO52" i="9" s="1"/>
  <c r="BP52" i="9"/>
  <c r="BQ52" i="9"/>
  <c r="BS52" i="9"/>
  <c r="BT52" i="9"/>
  <c r="BU52" i="9"/>
  <c r="BV52" i="9"/>
  <c r="BW52" i="9"/>
  <c r="BX52" i="9"/>
  <c r="BY52" i="9"/>
  <c r="BZ52" i="9" s="1"/>
  <c r="CA52" i="9"/>
  <c r="CB52" i="9"/>
  <c r="CC52" i="9"/>
  <c r="CD52" i="9"/>
  <c r="CE52" i="9"/>
  <c r="CF52" i="9"/>
  <c r="CJ52" i="9"/>
  <c r="CM52" i="9"/>
  <c r="CN52" i="9"/>
  <c r="CO52" i="9"/>
  <c r="CP52" i="9"/>
  <c r="CQ52" i="9"/>
  <c r="CR52" i="9"/>
  <c r="CS52" i="9"/>
  <c r="CT52" i="9"/>
  <c r="CU52" i="9"/>
  <c r="CV52" i="9" s="1"/>
  <c r="CX52" i="9"/>
  <c r="CY52" i="9"/>
  <c r="CZ52" i="9"/>
  <c r="DA52" i="9"/>
  <c r="DB52" i="9"/>
  <c r="DC52" i="9"/>
  <c r="DD52" i="9"/>
  <c r="DE52" i="9"/>
  <c r="DF52" i="9"/>
  <c r="DG52" i="9"/>
  <c r="DH52" i="9"/>
  <c r="DI52" i="9"/>
  <c r="DJ52" i="9"/>
  <c r="DK52" i="9"/>
  <c r="DL52" i="9"/>
  <c r="DM52" i="9"/>
  <c r="DN52" i="9"/>
  <c r="DO52" i="9"/>
  <c r="DP52" i="9"/>
  <c r="DQ52" i="9"/>
  <c r="DU52" i="9"/>
  <c r="EF52" i="9" s="1"/>
  <c r="EQ52" i="9" s="1"/>
  <c r="DV52" i="9"/>
  <c r="DW52" i="9"/>
  <c r="DX52" i="9"/>
  <c r="DY52" i="9"/>
  <c r="DZ52" i="9"/>
  <c r="EA52" i="9"/>
  <c r="EB52" i="9"/>
  <c r="EC52" i="9"/>
  <c r="ED52" i="9"/>
  <c r="EH52" i="9"/>
  <c r="EI52" i="9"/>
  <c r="EJ52" i="9"/>
  <c r="EK52" i="9"/>
  <c r="EL52" i="9"/>
  <c r="ES52" i="9"/>
  <c r="ET52" i="9"/>
  <c r="EU52" i="9"/>
  <c r="EV52" i="9"/>
  <c r="EW52" i="9"/>
  <c r="FD52" i="9"/>
  <c r="FE52" i="9"/>
  <c r="FO52" i="9"/>
  <c r="FP52" i="9"/>
  <c r="FQ52" i="9"/>
  <c r="FR52" i="9"/>
  <c r="FS52" i="9"/>
  <c r="FZ52" i="9"/>
  <c r="GA52" i="9"/>
  <c r="GB52" i="9"/>
  <c r="GC52" i="9"/>
  <c r="GD52" i="9"/>
  <c r="GK52" i="9"/>
  <c r="GL52" i="9"/>
  <c r="GM52" i="9"/>
  <c r="GN52" i="9"/>
  <c r="GO52" i="9"/>
  <c r="GV52" i="9"/>
  <c r="GW52" i="9"/>
  <c r="GX52" i="9"/>
  <c r="GY52" i="9"/>
  <c r="GZ52" i="9"/>
  <c r="HG52" i="9"/>
  <c r="HH52" i="9"/>
  <c r="HI52" i="9"/>
  <c r="HJ52" i="9"/>
  <c r="HK52" i="9"/>
  <c r="HR52" i="9"/>
  <c r="HS52" i="9"/>
  <c r="HT52" i="9"/>
  <c r="HU52" i="9"/>
  <c r="HV52" i="9"/>
  <c r="IC52" i="9"/>
  <c r="ID52" i="9"/>
  <c r="IN52" i="9"/>
  <c r="IO52" i="9"/>
  <c r="IP52" i="9"/>
  <c r="IQ52" i="9"/>
  <c r="IR52" i="9"/>
  <c r="IY52" i="9"/>
  <c r="IZ52" i="9"/>
  <c r="JA52" i="9"/>
  <c r="JB52" i="9"/>
  <c r="JC52" i="9"/>
  <c r="JJ52" i="9"/>
  <c r="JK52" i="9"/>
  <c r="JL52" i="9"/>
  <c r="JM52" i="9"/>
  <c r="JN52" i="9"/>
  <c r="JU52" i="9"/>
  <c r="JV52" i="9"/>
  <c r="JW52" i="9"/>
  <c r="JX52" i="9"/>
  <c r="JY52" i="9"/>
  <c r="KF52" i="9"/>
  <c r="KG52" i="9"/>
  <c r="KH52" i="9"/>
  <c r="KI52" i="9"/>
  <c r="KJ52" i="9"/>
  <c r="KQ52" i="9"/>
  <c r="KR52" i="9"/>
  <c r="KS52" i="9"/>
  <c r="KT52" i="9"/>
  <c r="KU52" i="9"/>
  <c r="LB52" i="9"/>
  <c r="LC52" i="9"/>
  <c r="LM52" i="9"/>
  <c r="LO52" i="9"/>
  <c r="LP52" i="9"/>
  <c r="LQ52" i="9"/>
  <c r="LX52" i="9"/>
  <c r="LY52" i="9"/>
  <c r="LZ52" i="9"/>
  <c r="MA52" i="9"/>
  <c r="MB52" i="9"/>
  <c r="MI52" i="9"/>
  <c r="MJ52" i="9"/>
  <c r="MK52" i="9"/>
  <c r="ML52" i="9"/>
  <c r="MM52" i="9"/>
  <c r="MT52" i="9"/>
  <c r="MU52" i="9"/>
  <c r="MV52" i="9"/>
  <c r="MW52" i="9"/>
  <c r="MX52" i="9"/>
  <c r="NE52" i="9"/>
  <c r="NF52" i="9"/>
  <c r="NG52" i="9"/>
  <c r="NH52" i="9"/>
  <c r="NI52" i="9"/>
  <c r="NP52" i="9"/>
  <c r="NQ52" i="9"/>
  <c r="NR52" i="9"/>
  <c r="NS52" i="9"/>
  <c r="NT52" i="9"/>
  <c r="OA52" i="9"/>
  <c r="B53" i="9"/>
  <c r="E53" i="9"/>
  <c r="F53" i="9"/>
  <c r="K53" i="9"/>
  <c r="H53" i="4" s="1"/>
  <c r="N53" i="9"/>
  <c r="O53" i="9"/>
  <c r="P53" i="9"/>
  <c r="Q53" i="9"/>
  <c r="R53" i="9"/>
  <c r="S53" i="9"/>
  <c r="T53" i="9"/>
  <c r="V53" i="9"/>
  <c r="W53" i="9"/>
  <c r="X53" i="9"/>
  <c r="Y53" i="9"/>
  <c r="Z53" i="9"/>
  <c r="AA53" i="9"/>
  <c r="AB53" i="9"/>
  <c r="AC53" i="9"/>
  <c r="AD53" i="9"/>
  <c r="AE53" i="9"/>
  <c r="AG53" i="9"/>
  <c r="AH53" i="9" s="1"/>
  <c r="AI53" i="9"/>
  <c r="AJ53" i="9"/>
  <c r="AK53" i="9"/>
  <c r="AL53" i="9"/>
  <c r="AM53" i="9"/>
  <c r="AN53" i="9"/>
  <c r="AO53" i="9"/>
  <c r="AP53" i="9"/>
  <c r="AR53" i="9"/>
  <c r="AU53" i="9"/>
  <c r="AV53" i="9"/>
  <c r="AW53" i="9"/>
  <c r="AX53" i="9"/>
  <c r="AY53" i="9"/>
  <c r="AZ53" i="9"/>
  <c r="BA53" i="9"/>
  <c r="BC53" i="9"/>
  <c r="BD53" i="9"/>
  <c r="BE53" i="9"/>
  <c r="BF53" i="9"/>
  <c r="BG53" i="9"/>
  <c r="BH53" i="9"/>
  <c r="BI53" i="9"/>
  <c r="BJ53" i="9"/>
  <c r="BK53" i="9"/>
  <c r="BL53" i="9"/>
  <c r="BN53" i="9"/>
  <c r="BO53" i="9" s="1"/>
  <c r="BQ53" i="9"/>
  <c r="BR53" i="9"/>
  <c r="BS53" i="9"/>
  <c r="BT53" i="9"/>
  <c r="BU53" i="9"/>
  <c r="BV53" i="9"/>
  <c r="BW53" i="9"/>
  <c r="BY53" i="9"/>
  <c r="CC53" i="9"/>
  <c r="CD53" i="9"/>
  <c r="CE53" i="9"/>
  <c r="CJ53" i="9"/>
  <c r="AT53" i="4" s="1"/>
  <c r="CM53" i="9"/>
  <c r="CN53" i="9"/>
  <c r="CO53" i="9"/>
  <c r="CP53" i="9"/>
  <c r="CQ53" i="9"/>
  <c r="CR53" i="9"/>
  <c r="CS53" i="9"/>
  <c r="CU53" i="9"/>
  <c r="CV53" i="9" s="1"/>
  <c r="CX53" i="9"/>
  <c r="CY53" i="9"/>
  <c r="CZ53" i="9"/>
  <c r="DA53" i="9"/>
  <c r="DB53" i="9"/>
  <c r="DC53" i="9"/>
  <c r="DD53" i="9"/>
  <c r="DF53" i="9"/>
  <c r="DG53" i="9"/>
  <c r="DI53" i="9"/>
  <c r="DJ53" i="9"/>
  <c r="DK53" i="9"/>
  <c r="DL53" i="9"/>
  <c r="DM53" i="9"/>
  <c r="DN53" i="9"/>
  <c r="DO53" i="9"/>
  <c r="DQ53" i="9"/>
  <c r="DR53" i="9"/>
  <c r="DT53" i="9"/>
  <c r="DU53" i="9"/>
  <c r="DV53" i="9"/>
  <c r="DW53" i="9"/>
  <c r="DX53" i="9"/>
  <c r="DY53" i="9"/>
  <c r="DZ53" i="9"/>
  <c r="EB53" i="9"/>
  <c r="EC53" i="9"/>
  <c r="EE53" i="9"/>
  <c r="EF53" i="9"/>
  <c r="EG53" i="9"/>
  <c r="EH53" i="9"/>
  <c r="EI53" i="9"/>
  <c r="EJ53" i="9"/>
  <c r="EK53" i="9"/>
  <c r="EM53" i="9"/>
  <c r="EN53" i="9"/>
  <c r="EP53" i="9"/>
  <c r="EQ53" i="9"/>
  <c r="ER53" i="9"/>
  <c r="ES53" i="9"/>
  <c r="ET53" i="9"/>
  <c r="EU53" i="9"/>
  <c r="EV53" i="9"/>
  <c r="EX53" i="9"/>
  <c r="FD53" i="9"/>
  <c r="FO53" i="9"/>
  <c r="FP53" i="9"/>
  <c r="FQ53" i="9"/>
  <c r="FR53" i="9"/>
  <c r="FZ53" i="9"/>
  <c r="GA53" i="9"/>
  <c r="GB53" i="9"/>
  <c r="GC53" i="9"/>
  <c r="GK53" i="9"/>
  <c r="GL53" i="9"/>
  <c r="GM53" i="9"/>
  <c r="GN53" i="9"/>
  <c r="GV53" i="9"/>
  <c r="GW53" i="9"/>
  <c r="GX53" i="9"/>
  <c r="GY53" i="9"/>
  <c r="HG53" i="9"/>
  <c r="HH53" i="9"/>
  <c r="HI53" i="9"/>
  <c r="HJ53" i="9"/>
  <c r="HR53" i="9"/>
  <c r="HS53" i="9"/>
  <c r="HT53" i="9"/>
  <c r="HU53" i="9"/>
  <c r="IC53" i="9"/>
  <c r="IN53" i="9"/>
  <c r="IO53" i="9"/>
  <c r="IP53" i="9"/>
  <c r="IQ53" i="9"/>
  <c r="IY53" i="9"/>
  <c r="IZ53" i="9"/>
  <c r="JA53" i="9"/>
  <c r="JB53" i="9"/>
  <c r="JJ53" i="9"/>
  <c r="JK53" i="9"/>
  <c r="JL53" i="9"/>
  <c r="JM53" i="9"/>
  <c r="JU53" i="9"/>
  <c r="JV53" i="9"/>
  <c r="JW53" i="9"/>
  <c r="JX53" i="9"/>
  <c r="KF53" i="9"/>
  <c r="KG53" i="9"/>
  <c r="KH53" i="9"/>
  <c r="KI53" i="9"/>
  <c r="KQ53" i="9"/>
  <c r="KR53" i="9"/>
  <c r="KS53" i="9"/>
  <c r="KT53" i="9"/>
  <c r="LB53" i="9"/>
  <c r="LM53" i="9"/>
  <c r="LN53" i="9"/>
  <c r="LO53" i="9"/>
  <c r="LP53" i="9"/>
  <c r="LQ53" i="9"/>
  <c r="LX53" i="9"/>
  <c r="LY53" i="9"/>
  <c r="LZ53" i="9"/>
  <c r="MA53" i="9"/>
  <c r="MB53" i="9"/>
  <c r="MI53" i="9"/>
  <c r="MJ53" i="9"/>
  <c r="MK53" i="9"/>
  <c r="ML53" i="9"/>
  <c r="MM53" i="9"/>
  <c r="MT53" i="9"/>
  <c r="MU53" i="9"/>
  <c r="MV53" i="9"/>
  <c r="MW53" i="9"/>
  <c r="MX53" i="9"/>
  <c r="NE53" i="9"/>
  <c r="NF53" i="9"/>
  <c r="NG53" i="9"/>
  <c r="NH53" i="9"/>
  <c r="NI53" i="9"/>
  <c r="NP53" i="9"/>
  <c r="NQ53" i="9"/>
  <c r="NR53" i="9"/>
  <c r="NS53" i="9"/>
  <c r="NT53" i="9"/>
  <c r="OA53" i="9"/>
  <c r="B54" i="9"/>
  <c r="C54" i="9"/>
  <c r="C54" i="8" s="1"/>
  <c r="D54" i="9"/>
  <c r="B54" i="8" s="1"/>
  <c r="E54" i="9"/>
  <c r="F54" i="9"/>
  <c r="J54" i="9"/>
  <c r="K54" i="9"/>
  <c r="H54" i="4" s="1"/>
  <c r="L54" i="9"/>
  <c r="N54" i="9"/>
  <c r="O54" i="9"/>
  <c r="P54" i="9"/>
  <c r="Q54" i="9"/>
  <c r="R54" i="9"/>
  <c r="S54" i="9"/>
  <c r="U54" i="9"/>
  <c r="V54" i="9"/>
  <c r="W54" i="9"/>
  <c r="Y54" i="9"/>
  <c r="Z54" i="9"/>
  <c r="AA54" i="9"/>
  <c r="AB54" i="9"/>
  <c r="AC54" i="9"/>
  <c r="AD54" i="9"/>
  <c r="AF54" i="9"/>
  <c r="AG54" i="9"/>
  <c r="AH54" i="9"/>
  <c r="AJ54" i="9"/>
  <c r="AK54" i="9"/>
  <c r="AL54" i="9"/>
  <c r="AM54" i="9"/>
  <c r="AN54" i="9"/>
  <c r="AO54" i="9"/>
  <c r="AQ54" i="9"/>
  <c r="AR54" i="9"/>
  <c r="AS54" i="9"/>
  <c r="AU54" i="9"/>
  <c r="AV54" i="9"/>
  <c r="AW54" i="9"/>
  <c r="AX54" i="9"/>
  <c r="AY54" i="9"/>
  <c r="AZ54" i="9"/>
  <c r="BB54" i="9"/>
  <c r="BC54" i="9"/>
  <c r="BD54" i="9"/>
  <c r="BF54" i="9"/>
  <c r="BG54" i="9"/>
  <c r="BH54" i="9"/>
  <c r="BI54" i="9"/>
  <c r="BJ54" i="9"/>
  <c r="BK54" i="9"/>
  <c r="BM54" i="9"/>
  <c r="BN54" i="9"/>
  <c r="BO54" i="9"/>
  <c r="BQ54" i="9"/>
  <c r="BR54" i="9"/>
  <c r="BS54" i="9"/>
  <c r="BT54" i="9"/>
  <c r="BU54" i="9"/>
  <c r="BV54" i="9"/>
  <c r="BX54" i="9"/>
  <c r="BY54" i="9"/>
  <c r="BZ54" i="9"/>
  <c r="CB54" i="9"/>
  <c r="CC54" i="9"/>
  <c r="CD54" i="9"/>
  <c r="CE54" i="9"/>
  <c r="CI54" i="9"/>
  <c r="CJ54" i="9"/>
  <c r="AT54" i="4" s="1"/>
  <c r="CK54" i="9"/>
  <c r="CM54" i="9"/>
  <c r="CN54" i="9"/>
  <c r="CO54" i="9"/>
  <c r="CP54" i="9"/>
  <c r="CQ54" i="9"/>
  <c r="CR54" i="9"/>
  <c r="CT54" i="9"/>
  <c r="CU54" i="9"/>
  <c r="CV54" i="9"/>
  <c r="CX54" i="9"/>
  <c r="CY54" i="9"/>
  <c r="CZ54" i="9"/>
  <c r="DA54" i="9"/>
  <c r="DB54" i="9"/>
  <c r="DC54" i="9"/>
  <c r="DE54" i="9"/>
  <c r="DF54" i="9"/>
  <c r="DG54" i="9"/>
  <c r="DI54" i="9"/>
  <c r="DJ54" i="9"/>
  <c r="DK54" i="9"/>
  <c r="DL54" i="9"/>
  <c r="DM54" i="9"/>
  <c r="DN54" i="9"/>
  <c r="DP54" i="9"/>
  <c r="DQ54" i="9"/>
  <c r="DR54" i="9"/>
  <c r="DT54" i="9"/>
  <c r="DU54" i="9"/>
  <c r="DV54" i="9"/>
  <c r="DW54" i="9"/>
  <c r="DX54" i="9"/>
  <c r="DY54" i="9"/>
  <c r="EA54" i="9"/>
  <c r="EB54" i="9"/>
  <c r="EC54" i="9"/>
  <c r="EE54" i="9"/>
  <c r="EF54" i="9"/>
  <c r="EG54" i="9"/>
  <c r="EH54" i="9"/>
  <c r="EI54" i="9"/>
  <c r="EJ54" i="9"/>
  <c r="EL54" i="9"/>
  <c r="EM54" i="9"/>
  <c r="EN54" i="9"/>
  <c r="EP54" i="9"/>
  <c r="EQ54" i="9"/>
  <c r="ER54" i="9"/>
  <c r="ES54" i="9"/>
  <c r="ET54" i="9"/>
  <c r="EU54" i="9"/>
  <c r="EW54" i="9"/>
  <c r="EX54" i="9"/>
  <c r="EY54" i="9"/>
  <c r="FA54" i="9"/>
  <c r="FB54" i="9"/>
  <c r="FC54" i="9"/>
  <c r="FD54" i="9"/>
  <c r="FH54" i="9"/>
  <c r="FI54" i="9"/>
  <c r="CF54" i="4" s="1"/>
  <c r="FJ54" i="9"/>
  <c r="FL54" i="9"/>
  <c r="FM54" i="9"/>
  <c r="FN54" i="9"/>
  <c r="FO54" i="9"/>
  <c r="FP54" i="9"/>
  <c r="FQ54" i="9"/>
  <c r="FS54" i="9"/>
  <c r="FT54" i="9"/>
  <c r="FU54" i="9"/>
  <c r="FW54" i="9"/>
  <c r="FX54" i="9"/>
  <c r="FY54" i="9"/>
  <c r="FZ54" i="9"/>
  <c r="GA54" i="9"/>
  <c r="GB54" i="9"/>
  <c r="GD54" i="9"/>
  <c r="GE54" i="9"/>
  <c r="GF54" i="9"/>
  <c r="GH54" i="9"/>
  <c r="GI54" i="9"/>
  <c r="GJ54" i="9"/>
  <c r="GK54" i="9"/>
  <c r="GL54" i="9"/>
  <c r="GM54" i="9"/>
  <c r="GO54" i="9"/>
  <c r="GP54" i="9"/>
  <c r="GQ54" i="9"/>
  <c r="GS54" i="9"/>
  <c r="GT54" i="9"/>
  <c r="GU54" i="9"/>
  <c r="GV54" i="9"/>
  <c r="GW54" i="9"/>
  <c r="GX54" i="9"/>
  <c r="GZ54" i="9"/>
  <c r="HA54" i="9"/>
  <c r="HB54" i="9"/>
  <c r="HD54" i="9"/>
  <c r="HE54" i="9"/>
  <c r="HF54" i="9"/>
  <c r="HG54" i="9"/>
  <c r="HH54" i="9"/>
  <c r="HI54" i="9"/>
  <c r="HK54" i="9"/>
  <c r="HL54" i="9"/>
  <c r="HM54" i="9"/>
  <c r="HO54" i="9"/>
  <c r="HP54" i="9"/>
  <c r="HQ54" i="9"/>
  <c r="HR54" i="9"/>
  <c r="HS54" i="9"/>
  <c r="HT54" i="9"/>
  <c r="HV54" i="9"/>
  <c r="HW54" i="9"/>
  <c r="HX54" i="9"/>
  <c r="HZ54" i="9"/>
  <c r="IA54" i="9"/>
  <c r="IB54" i="9"/>
  <c r="IC54" i="9"/>
  <c r="IG54" i="9"/>
  <c r="IH54" i="9"/>
  <c r="DR54" i="4" s="1"/>
  <c r="II54" i="9"/>
  <c r="IK54" i="9"/>
  <c r="IL54" i="9"/>
  <c r="IM54" i="9"/>
  <c r="IN54" i="9"/>
  <c r="IO54" i="9"/>
  <c r="IP54" i="9"/>
  <c r="IR54" i="9"/>
  <c r="IS54" i="9"/>
  <c r="IT54" i="9"/>
  <c r="IV54" i="9"/>
  <c r="IW54" i="9"/>
  <c r="IX54" i="9"/>
  <c r="IY54" i="9"/>
  <c r="IZ54" i="9"/>
  <c r="JA54" i="9"/>
  <c r="JC54" i="9"/>
  <c r="JD54" i="9"/>
  <c r="JE54" i="9"/>
  <c r="JG54" i="9"/>
  <c r="JH54" i="9"/>
  <c r="JI54" i="9"/>
  <c r="JJ54" i="9"/>
  <c r="JK54" i="9"/>
  <c r="JL54" i="9"/>
  <c r="JN54" i="9"/>
  <c r="JO54" i="9"/>
  <c r="JP54" i="9"/>
  <c r="JR54" i="9"/>
  <c r="JS54" i="9"/>
  <c r="JT54" i="9"/>
  <c r="JU54" i="9"/>
  <c r="JV54" i="9"/>
  <c r="JW54" i="9"/>
  <c r="JY54" i="9"/>
  <c r="JZ54" i="9"/>
  <c r="KA54" i="9"/>
  <c r="KC54" i="9"/>
  <c r="KD54" i="9"/>
  <c r="KE54" i="9"/>
  <c r="KF54" i="9"/>
  <c r="KG54" i="9"/>
  <c r="KH54" i="9"/>
  <c r="KJ54" i="9"/>
  <c r="KK54" i="9"/>
  <c r="KL54" i="9"/>
  <c r="KN54" i="9"/>
  <c r="KO54" i="9"/>
  <c r="KP54" i="9"/>
  <c r="KQ54" i="9"/>
  <c r="KR54" i="9"/>
  <c r="KS54" i="9"/>
  <c r="KU54" i="9"/>
  <c r="KV54" i="9"/>
  <c r="KW54" i="9"/>
  <c r="KY54" i="9"/>
  <c r="KZ54" i="9"/>
  <c r="LA54" i="9"/>
  <c r="LB54" i="9"/>
  <c r="LG54" i="9"/>
  <c r="FD54" i="4" s="1"/>
  <c r="LH54" i="9"/>
  <c r="LJ54" i="9"/>
  <c r="LK54" i="9"/>
  <c r="LL54" i="9"/>
  <c r="LM54" i="9"/>
  <c r="LN54" i="9"/>
  <c r="LO54" i="9"/>
  <c r="LP54" i="9"/>
  <c r="LQ54" i="9"/>
  <c r="LR54" i="9"/>
  <c r="LS54" i="9"/>
  <c r="LT54" i="9"/>
  <c r="LU54" i="9"/>
  <c r="LV54" i="9"/>
  <c r="LW54" i="9"/>
  <c r="LX54" i="9"/>
  <c r="LY54" i="9"/>
  <c r="LZ54" i="9"/>
  <c r="MA54" i="9"/>
  <c r="MB54" i="9"/>
  <c r="MC54" i="9"/>
  <c r="MD54" i="9"/>
  <c r="ME54" i="9"/>
  <c r="MF54" i="9"/>
  <c r="MG54" i="9"/>
  <c r="MH54" i="9"/>
  <c r="MI54" i="9"/>
  <c r="MJ54" i="9"/>
  <c r="MK54" i="9"/>
  <c r="ML54" i="9"/>
  <c r="MM54" i="9"/>
  <c r="MN54" i="9"/>
  <c r="MO54" i="9"/>
  <c r="MP54" i="9"/>
  <c r="MQ54" i="9"/>
  <c r="MR54" i="9"/>
  <c r="MS54" i="9"/>
  <c r="MT54" i="9"/>
  <c r="MU54" i="9"/>
  <c r="MV54" i="9"/>
  <c r="MW54" i="9"/>
  <c r="MX54" i="9"/>
  <c r="MY54" i="9"/>
  <c r="MZ54" i="9"/>
  <c r="NA54" i="9"/>
  <c r="NB54" i="9"/>
  <c r="NC54" i="9"/>
  <c r="ND54" i="9"/>
  <c r="NE54" i="9"/>
  <c r="NF54" i="9"/>
  <c r="NG54" i="9"/>
  <c r="NH54" i="9"/>
  <c r="NI54" i="9"/>
  <c r="NJ54" i="9"/>
  <c r="NK54" i="9"/>
  <c r="NL54" i="9"/>
  <c r="NM54" i="9"/>
  <c r="NN54" i="9"/>
  <c r="NO54" i="9"/>
  <c r="NP54" i="9"/>
  <c r="NQ54" i="9"/>
  <c r="NR54" i="9"/>
  <c r="NS54" i="9"/>
  <c r="NT54" i="9"/>
  <c r="NU54" i="9"/>
  <c r="NV54" i="9"/>
  <c r="NW54" i="9"/>
  <c r="NX54" i="9"/>
  <c r="NY54" i="9"/>
  <c r="NZ54" i="9"/>
  <c r="OA54" i="9"/>
  <c r="OB54" i="9"/>
  <c r="OC54" i="9"/>
  <c r="OD54" i="9"/>
  <c r="OE54" i="9"/>
  <c r="OF54" i="9"/>
  <c r="OG54" i="9"/>
  <c r="OH54" i="9"/>
  <c r="OI54" i="9"/>
  <c r="OJ54" i="9"/>
  <c r="OK54" i="9"/>
  <c r="OL54" i="9"/>
  <c r="OM54" i="9"/>
  <c r="ON54" i="9"/>
  <c r="OO54" i="9"/>
  <c r="OP54" i="9"/>
  <c r="OQ54" i="9"/>
  <c r="OR54" i="9"/>
  <c r="OS54" i="9"/>
  <c r="OT54" i="9"/>
  <c r="OU54" i="9"/>
  <c r="OV54" i="9"/>
  <c r="OW54" i="9"/>
  <c r="OX54" i="9"/>
  <c r="OY54" i="9"/>
  <c r="OZ54" i="9"/>
  <c r="PA54" i="9"/>
  <c r="PB54" i="9"/>
  <c r="PC54" i="9"/>
  <c r="PD54" i="9"/>
  <c r="PE54" i="9"/>
  <c r="PF54" i="9"/>
  <c r="PG54" i="9"/>
  <c r="PH54" i="9"/>
  <c r="PI54" i="9"/>
  <c r="PJ54" i="9"/>
  <c r="PK54" i="9"/>
  <c r="PL54" i="9"/>
  <c r="PM54" i="9"/>
  <c r="PN54" i="9"/>
  <c r="PO54" i="9"/>
  <c r="PP54" i="9"/>
  <c r="B55" i="9"/>
  <c r="C55" i="9"/>
  <c r="C55" i="8" s="1"/>
  <c r="D55" i="9"/>
  <c r="B55" i="8" s="1"/>
  <c r="E55" i="9"/>
  <c r="F55" i="9"/>
  <c r="I55" i="9"/>
  <c r="J55" i="9"/>
  <c r="K55" i="9"/>
  <c r="L55" i="9"/>
  <c r="OB55" i="9" s="1"/>
  <c r="N55" i="9"/>
  <c r="O55" i="9"/>
  <c r="P55" i="9"/>
  <c r="Q55" i="9"/>
  <c r="R55" i="9"/>
  <c r="T55" i="9"/>
  <c r="U55" i="9"/>
  <c r="V55" i="9"/>
  <c r="W55" i="9"/>
  <c r="Y55" i="9"/>
  <c r="Z55" i="9"/>
  <c r="AA55" i="9"/>
  <c r="AB55" i="9"/>
  <c r="AC55" i="9"/>
  <c r="AE55" i="9"/>
  <c r="AF55" i="9"/>
  <c r="AG55" i="9"/>
  <c r="AH55" i="9"/>
  <c r="AJ55" i="9"/>
  <c r="AK55" i="9"/>
  <c r="AL55" i="9"/>
  <c r="AM55" i="9"/>
  <c r="AN55" i="9"/>
  <c r="AP55" i="9"/>
  <c r="AQ55" i="9"/>
  <c r="AR55" i="9"/>
  <c r="AS55" i="9"/>
  <c r="AU55" i="9"/>
  <c r="AV55" i="9"/>
  <c r="AW55" i="9"/>
  <c r="AX55" i="9"/>
  <c r="AY55" i="9"/>
  <c r="BA55" i="9"/>
  <c r="BB55" i="9"/>
  <c r="BC55" i="9"/>
  <c r="BD55" i="9"/>
  <c r="BF55" i="9"/>
  <c r="BG55" i="9"/>
  <c r="BH55" i="9"/>
  <c r="BI55" i="9"/>
  <c r="BJ55" i="9"/>
  <c r="BL55" i="9"/>
  <c r="BM55" i="9"/>
  <c r="BN55" i="9"/>
  <c r="BO55" i="9"/>
  <c r="BQ55" i="9"/>
  <c r="BR55" i="9"/>
  <c r="BS55" i="9"/>
  <c r="BT55" i="9"/>
  <c r="BU55" i="9"/>
  <c r="BW55" i="9"/>
  <c r="BX55" i="9"/>
  <c r="BY55" i="9"/>
  <c r="BZ55" i="9"/>
  <c r="CB55" i="9"/>
  <c r="CC55" i="9"/>
  <c r="CD55" i="9"/>
  <c r="CE55" i="9"/>
  <c r="CH55" i="9"/>
  <c r="CI55" i="9"/>
  <c r="CJ55" i="9"/>
  <c r="CM55" i="9"/>
  <c r="CN55" i="9"/>
  <c r="CO55" i="9"/>
  <c r="CP55" i="9"/>
  <c r="CQ55" i="9"/>
  <c r="CS55" i="9"/>
  <c r="CT55" i="9"/>
  <c r="CU55" i="9"/>
  <c r="CV55" i="9"/>
  <c r="CX55" i="9"/>
  <c r="CY55" i="9"/>
  <c r="CZ55" i="9"/>
  <c r="DA55" i="9"/>
  <c r="DB55" i="9"/>
  <c r="DD55" i="9"/>
  <c r="DE55" i="9"/>
  <c r="DF55" i="9"/>
  <c r="DG55" i="9"/>
  <c r="DI55" i="9"/>
  <c r="DJ55" i="9"/>
  <c r="DK55" i="9"/>
  <c r="DL55" i="9"/>
  <c r="DM55" i="9"/>
  <c r="DO55" i="9"/>
  <c r="DP55" i="9"/>
  <c r="DQ55" i="9"/>
  <c r="DR55" i="9"/>
  <c r="DT55" i="9"/>
  <c r="DU55" i="9"/>
  <c r="DV55" i="9"/>
  <c r="DW55" i="9"/>
  <c r="DX55" i="9"/>
  <c r="DZ55" i="9"/>
  <c r="EA55" i="9"/>
  <c r="EB55" i="9"/>
  <c r="EC55" i="9"/>
  <c r="EE55" i="9"/>
  <c r="EF55" i="9"/>
  <c r="EG55" i="9"/>
  <c r="EH55" i="9"/>
  <c r="EI55" i="9"/>
  <c r="EK55" i="9"/>
  <c r="EL55" i="9"/>
  <c r="EM55" i="9"/>
  <c r="EN55" i="9"/>
  <c r="EP55" i="9"/>
  <c r="EQ55" i="9"/>
  <c r="ER55" i="9"/>
  <c r="ES55" i="9"/>
  <c r="ET55" i="9"/>
  <c r="EV55" i="9"/>
  <c r="EW55" i="9"/>
  <c r="EX55" i="9"/>
  <c r="EY55" i="9"/>
  <c r="FA55" i="9"/>
  <c r="FB55" i="9"/>
  <c r="FC55" i="9"/>
  <c r="FD55" i="9"/>
  <c r="FG55" i="9"/>
  <c r="FH55" i="9"/>
  <c r="FI55" i="9"/>
  <c r="FL55" i="9" s="1"/>
  <c r="FM55" i="9"/>
  <c r="FN55" i="9"/>
  <c r="FO55" i="9"/>
  <c r="FP55" i="9"/>
  <c r="FR55" i="9"/>
  <c r="FS55" i="9"/>
  <c r="FT55" i="9"/>
  <c r="FU55" i="9"/>
  <c r="FW55" i="9"/>
  <c r="FX55" i="9"/>
  <c r="FY55" i="9"/>
  <c r="FZ55" i="9"/>
  <c r="GA55" i="9"/>
  <c r="GC55" i="9"/>
  <c r="GD55" i="9"/>
  <c r="GE55" i="9"/>
  <c r="GF55" i="9"/>
  <c r="GH55" i="9"/>
  <c r="GI55" i="9"/>
  <c r="GJ55" i="9"/>
  <c r="GK55" i="9"/>
  <c r="GL55" i="9"/>
  <c r="GN55" i="9"/>
  <c r="GO55" i="9"/>
  <c r="GP55" i="9"/>
  <c r="GQ55" i="9"/>
  <c r="GS55" i="9"/>
  <c r="GT55" i="9"/>
  <c r="GU55" i="9"/>
  <c r="GV55" i="9"/>
  <c r="GW55" i="9"/>
  <c r="GY55" i="9"/>
  <c r="GZ55" i="9"/>
  <c r="HA55" i="9"/>
  <c r="HB55" i="9"/>
  <c r="HD55" i="9"/>
  <c r="HE55" i="9"/>
  <c r="HF55" i="9"/>
  <c r="HG55" i="9"/>
  <c r="HH55" i="9"/>
  <c r="HJ55" i="9"/>
  <c r="HK55" i="9"/>
  <c r="HL55" i="9"/>
  <c r="HM55" i="9"/>
  <c r="HO55" i="9"/>
  <c r="HP55" i="9"/>
  <c r="HQ55" i="9"/>
  <c r="HR55" i="9"/>
  <c r="HS55" i="9"/>
  <c r="HU55" i="9"/>
  <c r="HV55" i="9"/>
  <c r="HW55" i="9"/>
  <c r="HX55" i="9"/>
  <c r="HZ55" i="9"/>
  <c r="IA55" i="9"/>
  <c r="IB55" i="9"/>
  <c r="IC55" i="9"/>
  <c r="IF55" i="9"/>
  <c r="IG55" i="9"/>
  <c r="IH55" i="9"/>
  <c r="IL55" i="9"/>
  <c r="IM55" i="9"/>
  <c r="IN55" i="9"/>
  <c r="IO55" i="9"/>
  <c r="IQ55" i="9"/>
  <c r="IR55" i="9"/>
  <c r="IS55" i="9"/>
  <c r="IT55" i="9"/>
  <c r="IV55" i="9"/>
  <c r="IW55" i="9"/>
  <c r="IX55" i="9"/>
  <c r="IY55" i="9"/>
  <c r="IZ55" i="9"/>
  <c r="JB55" i="9"/>
  <c r="JC55" i="9"/>
  <c r="JD55" i="9"/>
  <c r="JE55" i="9"/>
  <c r="JG55" i="9"/>
  <c r="JH55" i="9"/>
  <c r="JI55" i="9"/>
  <c r="JJ55" i="9"/>
  <c r="JK55" i="9"/>
  <c r="JM55" i="9"/>
  <c r="JN55" i="9"/>
  <c r="JO55" i="9"/>
  <c r="JP55" i="9"/>
  <c r="JR55" i="9"/>
  <c r="JS55" i="9"/>
  <c r="JT55" i="9"/>
  <c r="JU55" i="9"/>
  <c r="JV55" i="9"/>
  <c r="JX55" i="9"/>
  <c r="JY55" i="9"/>
  <c r="JZ55" i="9"/>
  <c r="KA55" i="9"/>
  <c r="KC55" i="9"/>
  <c r="KD55" i="9"/>
  <c r="KE55" i="9"/>
  <c r="KF55" i="9"/>
  <c r="KG55" i="9"/>
  <c r="KI55" i="9"/>
  <c r="KJ55" i="9"/>
  <c r="KK55" i="9"/>
  <c r="KL55" i="9"/>
  <c r="KN55" i="9"/>
  <c r="KO55" i="9"/>
  <c r="KP55" i="9"/>
  <c r="KQ55" i="9"/>
  <c r="KR55" i="9"/>
  <c r="KT55" i="9"/>
  <c r="KU55" i="9"/>
  <c r="KV55" i="9"/>
  <c r="KW55" i="9" s="1"/>
  <c r="KY55" i="9"/>
  <c r="KZ55" i="9"/>
  <c r="LA55" i="9"/>
  <c r="LB55" i="9"/>
  <c r="LF55" i="9"/>
  <c r="LG55" i="9"/>
  <c r="LJ55" i="9" s="1"/>
  <c r="LK55" i="9"/>
  <c r="LL55" i="9"/>
  <c r="LM55" i="9"/>
  <c r="LN55" i="9"/>
  <c r="LO55" i="9"/>
  <c r="LP55" i="9"/>
  <c r="LQ55" i="9"/>
  <c r="LR55" i="9"/>
  <c r="LU55" i="9"/>
  <c r="LV55" i="9"/>
  <c r="LW55" i="9"/>
  <c r="LX55" i="9"/>
  <c r="LY55" i="9"/>
  <c r="LZ55" i="9"/>
  <c r="MA55" i="9"/>
  <c r="MB55" i="9"/>
  <c r="MC55" i="9"/>
  <c r="MD55" i="9"/>
  <c r="ME55" i="9"/>
  <c r="MF55" i="9"/>
  <c r="MG55" i="9"/>
  <c r="MR55" i="9" s="1"/>
  <c r="NC55" i="9" s="1"/>
  <c r="NN55" i="9" s="1"/>
  <c r="MH55" i="9"/>
  <c r="MI55" i="9"/>
  <c r="MJ55" i="9"/>
  <c r="MK55" i="9"/>
  <c r="ML55" i="9"/>
  <c r="MM55" i="9"/>
  <c r="MN55" i="9"/>
  <c r="MQ55" i="9"/>
  <c r="MS55" i="9"/>
  <c r="MT55" i="9"/>
  <c r="MU55" i="9"/>
  <c r="MV55" i="9"/>
  <c r="MW55" i="9"/>
  <c r="MX55" i="9"/>
  <c r="MY55" i="9"/>
  <c r="NB55" i="9"/>
  <c r="ND55" i="9"/>
  <c r="NE55" i="9"/>
  <c r="NF55" i="9"/>
  <c r="NG55" i="9"/>
  <c r="NH55" i="9"/>
  <c r="NI55" i="9"/>
  <c r="NJ55" i="9"/>
  <c r="NO55" i="9"/>
  <c r="NP55" i="9"/>
  <c r="NQ55" i="9"/>
  <c r="NR55" i="9"/>
  <c r="NS55" i="9"/>
  <c r="NT55" i="9"/>
  <c r="NU55" i="9"/>
  <c r="NV55" i="9" s="1"/>
  <c r="NW55" i="9"/>
  <c r="NX55" i="9"/>
  <c r="NY55" i="9"/>
  <c r="NZ55" i="9"/>
  <c r="OA55" i="9"/>
  <c r="OD55" i="9"/>
  <c r="OE55" i="9"/>
  <c r="OF55" i="9"/>
  <c r="OI55" i="9"/>
  <c r="OJ55" i="9"/>
  <c r="OK55" i="9"/>
  <c r="ON55" i="9"/>
  <c r="OO55" i="9"/>
  <c r="OP55" i="9"/>
  <c r="OS55" i="9"/>
  <c r="OT55" i="9"/>
  <c r="OU55" i="9"/>
  <c r="OX55" i="9"/>
  <c r="OY55" i="9"/>
  <c r="OZ55" i="9"/>
  <c r="PA55" i="9"/>
  <c r="PB55" i="9"/>
  <c r="PC55" i="9"/>
  <c r="PD55" i="9" s="1"/>
  <c r="PE55" i="9"/>
  <c r="PF55" i="9"/>
  <c r="PG55" i="9"/>
  <c r="PH55" i="9"/>
  <c r="PI55" i="9" s="1"/>
  <c r="PJ55" i="9"/>
  <c r="PK55" i="9"/>
  <c r="PL55" i="9"/>
  <c r="PM55" i="9"/>
  <c r="PN55" i="9" s="1"/>
  <c r="PO55" i="9"/>
  <c r="PP55" i="9"/>
  <c r="B56" i="9"/>
  <c r="D56" i="9"/>
  <c r="B56" i="8" s="1"/>
  <c r="E56" i="9"/>
  <c r="F56" i="9"/>
  <c r="H56" i="9"/>
  <c r="I56" i="9"/>
  <c r="J56" i="9"/>
  <c r="K56" i="9"/>
  <c r="H56" i="4" s="1"/>
  <c r="L56" i="9"/>
  <c r="M56" i="9"/>
  <c r="N56" i="9"/>
  <c r="O56" i="9"/>
  <c r="P56" i="9"/>
  <c r="Q56" i="9"/>
  <c r="S56" i="9"/>
  <c r="T56" i="9"/>
  <c r="U56" i="9"/>
  <c r="V56" i="9"/>
  <c r="X56" i="9"/>
  <c r="Y56" i="9"/>
  <c r="Z56" i="9"/>
  <c r="AA56" i="9"/>
  <c r="AB56" i="9"/>
  <c r="AD56" i="9"/>
  <c r="AE56" i="9"/>
  <c r="AF56" i="9"/>
  <c r="AG56" i="9"/>
  <c r="R56" i="4" s="1"/>
  <c r="AH56" i="9"/>
  <c r="AJ56" i="9"/>
  <c r="AK56" i="9"/>
  <c r="AL56" i="9"/>
  <c r="AM56" i="9"/>
  <c r="AO56" i="9"/>
  <c r="AP56" i="9"/>
  <c r="AQ56" i="9"/>
  <c r="AR56" i="9"/>
  <c r="AU56" i="9"/>
  <c r="AV56" i="9"/>
  <c r="AW56" i="9"/>
  <c r="AX56" i="9"/>
  <c r="AZ56" i="9"/>
  <c r="BA56" i="9"/>
  <c r="BB56" i="9"/>
  <c r="BC56" i="9"/>
  <c r="AB56" i="4" s="1"/>
  <c r="BF56" i="9"/>
  <c r="BG56" i="9"/>
  <c r="BH56" i="9"/>
  <c r="BI56" i="9"/>
  <c r="BK56" i="9"/>
  <c r="BL56" i="9"/>
  <c r="BM56" i="9"/>
  <c r="BN56" i="9"/>
  <c r="AG56" i="4" s="1"/>
  <c r="BR56" i="9"/>
  <c r="BS56" i="9"/>
  <c r="BT56" i="9"/>
  <c r="BV56" i="9"/>
  <c r="BW56" i="9"/>
  <c r="BX56" i="9"/>
  <c r="BY56" i="9"/>
  <c r="AL56" i="4" s="1"/>
  <c r="CC56" i="9"/>
  <c r="CD56" i="9"/>
  <c r="CE56" i="9"/>
  <c r="CG56" i="9"/>
  <c r="CH56" i="9"/>
  <c r="CI56" i="9"/>
  <c r="CJ56" i="9"/>
  <c r="CM56" i="9"/>
  <c r="CN56" i="9"/>
  <c r="CO56" i="9"/>
  <c r="CP56" i="9"/>
  <c r="CR56" i="9"/>
  <c r="CS56" i="9"/>
  <c r="CT56" i="9"/>
  <c r="CU56" i="9"/>
  <c r="AY56" i="4" s="1"/>
  <c r="CV56" i="9"/>
  <c r="CW56" i="9"/>
  <c r="CX56" i="9"/>
  <c r="CY56" i="9"/>
  <c r="CZ56" i="9"/>
  <c r="DA56" i="9"/>
  <c r="DC56" i="9"/>
  <c r="DD56" i="9"/>
  <c r="DE56" i="9"/>
  <c r="DF56" i="9"/>
  <c r="BD56" i="4" s="1"/>
  <c r="DI56" i="9"/>
  <c r="DJ56" i="9"/>
  <c r="DK56" i="9"/>
  <c r="DL56" i="9"/>
  <c r="DN56" i="9"/>
  <c r="DO56" i="9"/>
  <c r="DP56" i="9"/>
  <c r="DQ56" i="9"/>
  <c r="BI56" i="4" s="1"/>
  <c r="DU56" i="9"/>
  <c r="DV56" i="9"/>
  <c r="DW56" i="9"/>
  <c r="DY56" i="9"/>
  <c r="DZ56" i="9"/>
  <c r="EA56" i="9"/>
  <c r="EB56" i="9"/>
  <c r="BN56" i="4" s="1"/>
  <c r="EF56" i="9"/>
  <c r="EG56" i="9"/>
  <c r="EH56" i="9"/>
  <c r="EJ56" i="9"/>
  <c r="EK56" i="9"/>
  <c r="EL56" i="9"/>
  <c r="EM56" i="9"/>
  <c r="BS56" i="4" s="1"/>
  <c r="EN56" i="9"/>
  <c r="EO56" i="9"/>
  <c r="EP56" i="9"/>
  <c r="EQ56" i="9"/>
  <c r="ER56" i="9"/>
  <c r="ES56" i="9"/>
  <c r="EU56" i="9"/>
  <c r="EV56" i="9"/>
  <c r="EW56" i="9"/>
  <c r="EX56" i="9"/>
  <c r="BX56" i="4" s="1"/>
  <c r="FA56" i="9"/>
  <c r="FB56" i="9"/>
  <c r="FC56" i="9"/>
  <c r="FD56" i="9"/>
  <c r="FF56" i="9"/>
  <c r="FG56" i="9"/>
  <c r="FH56" i="9"/>
  <c r="FI56" i="9"/>
  <c r="CF56" i="4" s="1"/>
  <c r="FM56" i="9"/>
  <c r="FN56" i="9"/>
  <c r="FO56" i="9"/>
  <c r="FQ56" i="9"/>
  <c r="FR56" i="9"/>
  <c r="FS56" i="9"/>
  <c r="FT56" i="9"/>
  <c r="CK56" i="4" s="1"/>
  <c r="FX56" i="9"/>
  <c r="FY56" i="9"/>
  <c r="FZ56" i="9"/>
  <c r="GB56" i="9"/>
  <c r="GC56" i="9"/>
  <c r="GD56" i="9"/>
  <c r="GE56" i="9"/>
  <c r="CP56" i="4" s="1"/>
  <c r="GI56" i="9"/>
  <c r="GJ56" i="9"/>
  <c r="GK56" i="9"/>
  <c r="GM56" i="9"/>
  <c r="GN56" i="9"/>
  <c r="GO56" i="9"/>
  <c r="GP56" i="9"/>
  <c r="CU56" i="4" s="1"/>
  <c r="GT56" i="9"/>
  <c r="GU56" i="9"/>
  <c r="GV56" i="9"/>
  <c r="GX56" i="9"/>
  <c r="GY56" i="9"/>
  <c r="GZ56" i="9"/>
  <c r="HA56" i="9"/>
  <c r="CZ56" i="4" s="1"/>
  <c r="HE56" i="9"/>
  <c r="HF56" i="9"/>
  <c r="HG56" i="9"/>
  <c r="HI56" i="9"/>
  <c r="HJ56" i="9"/>
  <c r="HK56" i="9"/>
  <c r="HL56" i="9"/>
  <c r="DE56" i="4" s="1"/>
  <c r="HM56" i="9"/>
  <c r="HN56" i="9"/>
  <c r="HO56" i="9"/>
  <c r="HP56" i="9"/>
  <c r="HQ56" i="9"/>
  <c r="HR56" i="9"/>
  <c r="HT56" i="9"/>
  <c r="HU56" i="9"/>
  <c r="HV56" i="9"/>
  <c r="HW56" i="9"/>
  <c r="DJ56" i="4" s="1"/>
  <c r="HZ56" i="9"/>
  <c r="IA56" i="9"/>
  <c r="IB56" i="9"/>
  <c r="IC56" i="9"/>
  <c r="IE56" i="9"/>
  <c r="IF56" i="9"/>
  <c r="IG56" i="9"/>
  <c r="IH56" i="9"/>
  <c r="IJ56" i="9"/>
  <c r="IK56" i="9"/>
  <c r="IL56" i="9"/>
  <c r="IM56" i="9"/>
  <c r="IN56" i="9"/>
  <c r="IP56" i="9"/>
  <c r="IQ56" i="9"/>
  <c r="IR56" i="9"/>
  <c r="IS56" i="9"/>
  <c r="DW56" i="4" s="1"/>
  <c r="IV56" i="9"/>
  <c r="IW56" i="9"/>
  <c r="IX56" i="9"/>
  <c r="IY56" i="9"/>
  <c r="JA56" i="9"/>
  <c r="JB56" i="9"/>
  <c r="JC56" i="9"/>
  <c r="JD56" i="9"/>
  <c r="EB56" i="4" s="1"/>
  <c r="JG56" i="9"/>
  <c r="JH56" i="9"/>
  <c r="JI56" i="9"/>
  <c r="JJ56" i="9"/>
  <c r="JL56" i="9"/>
  <c r="JM56" i="9"/>
  <c r="JN56" i="9"/>
  <c r="JO56" i="9"/>
  <c r="EG56" i="4" s="1"/>
  <c r="JS56" i="9"/>
  <c r="JT56" i="9"/>
  <c r="JU56" i="9"/>
  <c r="JW56" i="9"/>
  <c r="JX56" i="9"/>
  <c r="JY56" i="9"/>
  <c r="JZ56" i="9"/>
  <c r="KC56" i="9"/>
  <c r="KD56" i="9"/>
  <c r="KE56" i="9"/>
  <c r="KF56" i="9"/>
  <c r="KH56" i="9"/>
  <c r="KI56" i="9"/>
  <c r="KJ56" i="9"/>
  <c r="KK56" i="9"/>
  <c r="EQ56" i="4" s="1"/>
  <c r="KN56" i="9"/>
  <c r="KO56" i="9"/>
  <c r="KP56" i="9"/>
  <c r="KQ56" i="9"/>
  <c r="KS56" i="9"/>
  <c r="KT56" i="9"/>
  <c r="KU56" i="9"/>
  <c r="KV56" i="9"/>
  <c r="EV56" i="4" s="1"/>
  <c r="KZ56" i="9"/>
  <c r="LA56" i="9"/>
  <c r="LB56" i="9"/>
  <c r="LE56" i="9"/>
  <c r="LF56" i="9"/>
  <c r="LG56" i="9"/>
  <c r="FD56" i="4" s="1"/>
  <c r="LJ56" i="9"/>
  <c r="LK56" i="9"/>
  <c r="LL56" i="9"/>
  <c r="LM56" i="9"/>
  <c r="LN56" i="9"/>
  <c r="LO56" i="9"/>
  <c r="LP56" i="9"/>
  <c r="LQ56" i="9"/>
  <c r="LR56" i="9"/>
  <c r="FI56" i="4" s="1"/>
  <c r="LV56" i="9"/>
  <c r="LW56" i="9"/>
  <c r="LX56" i="9"/>
  <c r="LY56" i="9"/>
  <c r="LZ56" i="9"/>
  <c r="MA56" i="9"/>
  <c r="MB56" i="9"/>
  <c r="MC56" i="9"/>
  <c r="FN56" i="4" s="1"/>
  <c r="MF56" i="9"/>
  <c r="MG56" i="9"/>
  <c r="MH56" i="9"/>
  <c r="MI56" i="9"/>
  <c r="MJ56" i="9"/>
  <c r="MK56" i="9"/>
  <c r="ML56" i="9"/>
  <c r="MM56" i="9"/>
  <c r="MN56" i="9"/>
  <c r="FS56" i="4" s="1"/>
  <c r="MR56" i="9"/>
  <c r="MS56" i="9"/>
  <c r="MT56" i="9"/>
  <c r="MU56" i="9"/>
  <c r="MV56" i="9"/>
  <c r="MW56" i="9"/>
  <c r="MX56" i="9"/>
  <c r="MY56" i="9"/>
  <c r="NA56" i="9"/>
  <c r="NB56" i="9"/>
  <c r="NC56" i="9"/>
  <c r="ND56" i="9"/>
  <c r="NE56" i="9"/>
  <c r="NF56" i="9"/>
  <c r="NG56" i="9"/>
  <c r="NH56" i="9"/>
  <c r="NI56" i="9"/>
  <c r="NJ56" i="9"/>
  <c r="GC56" i="4" s="1"/>
  <c r="NN56" i="9"/>
  <c r="NO56" i="9"/>
  <c r="NP56" i="9"/>
  <c r="NQ56" i="9"/>
  <c r="NR56" i="9"/>
  <c r="NS56" i="9"/>
  <c r="NT56" i="9"/>
  <c r="NU56" i="9"/>
  <c r="GH56" i="4" s="1"/>
  <c r="NY56" i="9"/>
  <c r="NZ56" i="9"/>
  <c r="OA56" i="9"/>
  <c r="OC56" i="9"/>
  <c r="OD56" i="9"/>
  <c r="OE56" i="9"/>
  <c r="OF56" i="9"/>
  <c r="OH56" i="9"/>
  <c r="OI56" i="9"/>
  <c r="OJ56" i="9"/>
  <c r="OK56" i="9"/>
  <c r="OM56" i="9"/>
  <c r="ON56" i="9"/>
  <c r="OO56" i="9"/>
  <c r="OP56" i="9"/>
  <c r="OR56" i="9"/>
  <c r="OS56" i="9"/>
  <c r="OT56" i="9"/>
  <c r="OU56" i="9"/>
  <c r="OW56" i="9"/>
  <c r="OX56" i="9"/>
  <c r="OY56" i="9"/>
  <c r="OZ56" i="9"/>
  <c r="PA56" i="9"/>
  <c r="PB56" i="9"/>
  <c r="PC56" i="9"/>
  <c r="PD56" i="9" s="1"/>
  <c r="PE56" i="9"/>
  <c r="PF56" i="9"/>
  <c r="PG56" i="9"/>
  <c r="PH56" i="9"/>
  <c r="PI56" i="9" s="1"/>
  <c r="PJ56" i="9"/>
  <c r="PK56" i="9"/>
  <c r="PM56" i="9" s="1"/>
  <c r="PL56" i="9"/>
  <c r="PO56" i="9"/>
  <c r="PP56" i="9"/>
  <c r="B57" i="9"/>
  <c r="G57" i="9"/>
  <c r="H57" i="9"/>
  <c r="I57" i="9"/>
  <c r="J57" i="9"/>
  <c r="K57" i="9"/>
  <c r="H57" i="4" s="1"/>
  <c r="Q57" i="9"/>
  <c r="R57" i="9"/>
  <c r="S57" i="9"/>
  <c r="T57" i="9"/>
  <c r="U57" i="9"/>
  <c r="V57" i="9"/>
  <c r="X57" i="9"/>
  <c r="Y57" i="9"/>
  <c r="AA57" i="9"/>
  <c r="AB57" i="9"/>
  <c r="AC57" i="9"/>
  <c r="AD57" i="9"/>
  <c r="AE57" i="9"/>
  <c r="AF57" i="9"/>
  <c r="AG57" i="9"/>
  <c r="R57" i="4" s="1"/>
  <c r="AL57" i="9"/>
  <c r="AM57" i="9"/>
  <c r="AN57" i="9"/>
  <c r="AO57" i="9"/>
  <c r="AP57" i="9"/>
  <c r="AQ57" i="9"/>
  <c r="AR57" i="9"/>
  <c r="W57" i="4" s="1"/>
  <c r="AX57" i="9"/>
  <c r="AY57" i="9"/>
  <c r="AZ57" i="9"/>
  <c r="BA57" i="9"/>
  <c r="BB57" i="9"/>
  <c r="BC57" i="9"/>
  <c r="BF57" i="9"/>
  <c r="BH57" i="9"/>
  <c r="BI57" i="9"/>
  <c r="BJ57" i="9"/>
  <c r="BK57" i="9"/>
  <c r="BL57" i="9"/>
  <c r="BM57" i="9"/>
  <c r="BN57" i="9"/>
  <c r="BQ57" i="9"/>
  <c r="BS57" i="9"/>
  <c r="BT57" i="9"/>
  <c r="BU57" i="9"/>
  <c r="BV57" i="9"/>
  <c r="BW57" i="9"/>
  <c r="BX57" i="9"/>
  <c r="BY57" i="9"/>
  <c r="AL57" i="4" s="1"/>
  <c r="CC57" i="9"/>
  <c r="CD57" i="9"/>
  <c r="CE57" i="9"/>
  <c r="CF57" i="9"/>
  <c r="CG57" i="9"/>
  <c r="CH57" i="9"/>
  <c r="CI57" i="9"/>
  <c r="CJ57" i="9"/>
  <c r="CN57" i="9"/>
  <c r="CO57" i="9"/>
  <c r="CP57" i="9"/>
  <c r="CQ57" i="9"/>
  <c r="CR57" i="9"/>
  <c r="CS57" i="9"/>
  <c r="CT57" i="9"/>
  <c r="CU57" i="9"/>
  <c r="AY57" i="4" s="1"/>
  <c r="CV57" i="9"/>
  <c r="CX57" i="9"/>
  <c r="CY57" i="9"/>
  <c r="DJ57" i="9" s="1"/>
  <c r="DU57" i="9" s="1"/>
  <c r="EF57" i="9" s="1"/>
  <c r="EQ57" i="9" s="1"/>
  <c r="CZ57" i="9"/>
  <c r="DA57" i="9"/>
  <c r="DB57" i="9"/>
  <c r="DC57" i="9"/>
  <c r="DD57" i="9"/>
  <c r="DE57" i="9"/>
  <c r="DF57" i="9"/>
  <c r="BD57" i="4" s="1"/>
  <c r="DL57" i="9"/>
  <c r="DM57" i="9"/>
  <c r="DN57" i="9"/>
  <c r="DO57" i="9"/>
  <c r="DP57" i="9"/>
  <c r="DW57" i="9"/>
  <c r="DX57" i="9"/>
  <c r="DY57" i="9"/>
  <c r="DZ57" i="9"/>
  <c r="EA57" i="9"/>
  <c r="EH57" i="9"/>
  <c r="EI57" i="9"/>
  <c r="EJ57" i="9"/>
  <c r="EK57" i="9"/>
  <c r="EL57" i="9"/>
  <c r="ES57" i="9"/>
  <c r="ET57" i="9"/>
  <c r="EU57" i="9"/>
  <c r="EV57" i="9"/>
  <c r="EW57" i="9"/>
  <c r="FD57" i="9"/>
  <c r="FE57" i="9"/>
  <c r="FF57" i="9"/>
  <c r="FG57" i="9"/>
  <c r="FH57" i="9"/>
  <c r="FO57" i="9"/>
  <c r="FP57" i="9"/>
  <c r="FQ57" i="9"/>
  <c r="FR57" i="9"/>
  <c r="FS57" i="9"/>
  <c r="FZ57" i="9"/>
  <c r="GA57" i="9"/>
  <c r="GB57" i="9"/>
  <c r="GC57" i="9"/>
  <c r="GD57" i="9"/>
  <c r="GK57" i="9"/>
  <c r="GL57" i="9"/>
  <c r="GM57" i="9"/>
  <c r="GN57" i="9"/>
  <c r="GO57" i="9"/>
  <c r="GV57" i="9"/>
  <c r="GW57" i="9"/>
  <c r="GX57" i="9"/>
  <c r="GY57" i="9"/>
  <c r="GZ57" i="9"/>
  <c r="HG57" i="9"/>
  <c r="HH57" i="9"/>
  <c r="HI57" i="9"/>
  <c r="HJ57" i="9"/>
  <c r="HK57" i="9"/>
  <c r="HR57" i="9"/>
  <c r="HS57" i="9"/>
  <c r="HT57" i="9"/>
  <c r="HU57" i="9"/>
  <c r="HV57" i="9"/>
  <c r="IC57" i="9"/>
  <c r="ID57" i="9"/>
  <c r="IE57" i="9"/>
  <c r="IF57" i="9"/>
  <c r="IG57" i="9"/>
  <c r="IN57" i="9"/>
  <c r="IO57" i="9"/>
  <c r="IP57" i="9"/>
  <c r="IQ57" i="9"/>
  <c r="IR57" i="9"/>
  <c r="IY57" i="9"/>
  <c r="IZ57" i="9"/>
  <c r="JA57" i="9"/>
  <c r="JB57" i="9"/>
  <c r="JC57" i="9"/>
  <c r="JJ57" i="9"/>
  <c r="JK57" i="9"/>
  <c r="JL57" i="9"/>
  <c r="JM57" i="9"/>
  <c r="JN57" i="9"/>
  <c r="JU57" i="9"/>
  <c r="JV57" i="9"/>
  <c r="JW57" i="9"/>
  <c r="JX57" i="9"/>
  <c r="JY57" i="9"/>
  <c r="KF57" i="9"/>
  <c r="KG57" i="9"/>
  <c r="KH57" i="9"/>
  <c r="KI57" i="9"/>
  <c r="KJ57" i="9"/>
  <c r="KQ57" i="9"/>
  <c r="KR57" i="9"/>
  <c r="KS57" i="9"/>
  <c r="KT57" i="9"/>
  <c r="KU57" i="9"/>
  <c r="LB57" i="9"/>
  <c r="LD57" i="9"/>
  <c r="LE57" i="9"/>
  <c r="LF57" i="9"/>
  <c r="LM57" i="9"/>
  <c r="LN57" i="9"/>
  <c r="LO57" i="9"/>
  <c r="LP57" i="9"/>
  <c r="LQ57" i="9"/>
  <c r="LX57" i="9"/>
  <c r="LY57" i="9"/>
  <c r="LZ57" i="9"/>
  <c r="MA57" i="9"/>
  <c r="MB57" i="9"/>
  <c r="MI57" i="9"/>
  <c r="MJ57" i="9"/>
  <c r="MK57" i="9"/>
  <c r="ML57" i="9"/>
  <c r="MM57" i="9"/>
  <c r="MT57" i="9"/>
  <c r="MU57" i="9"/>
  <c r="MV57" i="9"/>
  <c r="MW57" i="9"/>
  <c r="MX57" i="9"/>
  <c r="NE57" i="9"/>
  <c r="NF57" i="9"/>
  <c r="NG57" i="9"/>
  <c r="NH57" i="9"/>
  <c r="NI57" i="9"/>
  <c r="NP57" i="9"/>
  <c r="NQ57" i="9"/>
  <c r="NR57" i="9"/>
  <c r="NS57" i="9"/>
  <c r="NT57" i="9"/>
  <c r="OA57" i="9"/>
  <c r="B58" i="9"/>
  <c r="G58" i="9"/>
  <c r="H58" i="9"/>
  <c r="I58" i="9"/>
  <c r="K58" i="9"/>
  <c r="H58" i="4" s="1"/>
  <c r="P58" i="9"/>
  <c r="Q58" i="9"/>
  <c r="R58" i="9"/>
  <c r="S58" i="9"/>
  <c r="X58" i="9" s="1"/>
  <c r="T58" i="9"/>
  <c r="V58" i="9"/>
  <c r="W58" i="9"/>
  <c r="AB58" i="9"/>
  <c r="AC58" i="9"/>
  <c r="AD58" i="9"/>
  <c r="AI58" i="9" s="1"/>
  <c r="AE58" i="9"/>
  <c r="AG58" i="9"/>
  <c r="AL58" i="9"/>
  <c r="AM58" i="9"/>
  <c r="AN58" i="9"/>
  <c r="AO58" i="9"/>
  <c r="AP58" i="9"/>
  <c r="AR58" i="9"/>
  <c r="AU58" i="9"/>
  <c r="AW58" i="9"/>
  <c r="AX58" i="9"/>
  <c r="AY58" i="9"/>
  <c r="AZ58" i="9"/>
  <c r="BA58" i="9"/>
  <c r="BC58" i="9"/>
  <c r="BI58" i="9"/>
  <c r="BJ58" i="9"/>
  <c r="BK58" i="9"/>
  <c r="BL58" i="9"/>
  <c r="BN58" i="9"/>
  <c r="BQ58" i="9"/>
  <c r="BS58" i="9"/>
  <c r="BT58" i="9"/>
  <c r="BU58" i="9"/>
  <c r="BV58" i="9"/>
  <c r="BW58" i="9"/>
  <c r="BY58" i="9"/>
  <c r="CC58" i="9"/>
  <c r="CD58" i="9"/>
  <c r="CE58" i="9"/>
  <c r="CF58" i="9"/>
  <c r="CG58" i="9"/>
  <c r="CL58" i="9" s="1"/>
  <c r="CH58" i="9"/>
  <c r="CJ58" i="9"/>
  <c r="CK58" i="9"/>
  <c r="CM58" i="9"/>
  <c r="CN58" i="9"/>
  <c r="CO58" i="9"/>
  <c r="CP58" i="9"/>
  <c r="CQ58" i="9"/>
  <c r="CR58" i="9"/>
  <c r="CW58" i="9" s="1"/>
  <c r="CS58" i="9"/>
  <c r="CU58" i="9"/>
  <c r="AY58" i="4" s="1"/>
  <c r="CV58" i="9"/>
  <c r="CX58" i="9"/>
  <c r="CY58" i="9"/>
  <c r="CZ58" i="9"/>
  <c r="DA58" i="9"/>
  <c r="DB58" i="9"/>
  <c r="DC58" i="9"/>
  <c r="DD58" i="9"/>
  <c r="DF58" i="9"/>
  <c r="DJ58" i="9"/>
  <c r="DK58" i="9"/>
  <c r="DL58" i="9"/>
  <c r="DM58" i="9"/>
  <c r="DN58" i="9"/>
  <c r="DO58" i="9"/>
  <c r="DQ58" i="9"/>
  <c r="DU58" i="9"/>
  <c r="DV58" i="9"/>
  <c r="DW58" i="9"/>
  <c r="DX58" i="9"/>
  <c r="DY58" i="9"/>
  <c r="DZ58" i="9"/>
  <c r="EB58" i="9"/>
  <c r="EF58" i="9"/>
  <c r="EG58" i="9"/>
  <c r="EH58" i="9"/>
  <c r="EI58" i="9"/>
  <c r="EJ58" i="9"/>
  <c r="EK58" i="9"/>
  <c r="EM58" i="9"/>
  <c r="EQ58" i="9"/>
  <c r="ER58" i="9"/>
  <c r="ES58" i="9"/>
  <c r="ET58" i="9"/>
  <c r="EU58" i="9"/>
  <c r="EZ58" i="9" s="1"/>
  <c r="EV58" i="9"/>
  <c r="EX58" i="9"/>
  <c r="FB58" i="9"/>
  <c r="FC58" i="9"/>
  <c r="FD58" i="9"/>
  <c r="FE58" i="9"/>
  <c r="FF58" i="9"/>
  <c r="FG58" i="9"/>
  <c r="FI58" i="9"/>
  <c r="FL58" i="9"/>
  <c r="FM58" i="9"/>
  <c r="FN58" i="9"/>
  <c r="FO58" i="9"/>
  <c r="FP58" i="9"/>
  <c r="FQ58" i="9"/>
  <c r="FR58" i="9"/>
  <c r="FV58" i="9" s="1"/>
  <c r="FT58" i="9"/>
  <c r="FX58" i="9"/>
  <c r="FY58" i="9"/>
  <c r="FZ58" i="9"/>
  <c r="GA58" i="9"/>
  <c r="GB58" i="9"/>
  <c r="GC58" i="9"/>
  <c r="GE58" i="9"/>
  <c r="GI58" i="9"/>
  <c r="GJ58" i="9"/>
  <c r="GK58" i="9"/>
  <c r="GL58" i="9"/>
  <c r="GM58" i="9"/>
  <c r="GN58" i="9"/>
  <c r="GP58" i="9"/>
  <c r="GT58" i="9"/>
  <c r="GU58" i="9"/>
  <c r="GV58" i="9"/>
  <c r="GW58" i="9"/>
  <c r="GX58" i="9"/>
  <c r="GY58" i="9"/>
  <c r="HA58" i="9"/>
  <c r="HD58" i="9"/>
  <c r="HE58" i="9"/>
  <c r="HF58" i="9"/>
  <c r="HG58" i="9"/>
  <c r="HH58" i="9"/>
  <c r="HI58" i="9"/>
  <c r="HN58" i="9" s="1"/>
  <c r="HJ58" i="9"/>
  <c r="HL58" i="9"/>
  <c r="HO58" i="9"/>
  <c r="HP58" i="9"/>
  <c r="HQ58" i="9"/>
  <c r="HR58" i="9"/>
  <c r="HS58" i="9"/>
  <c r="HT58" i="9"/>
  <c r="HU58" i="9"/>
  <c r="HY58" i="9" s="1"/>
  <c r="HW58" i="9"/>
  <c r="IA58" i="9"/>
  <c r="IB58" i="9"/>
  <c r="IC58" i="9"/>
  <c r="ID58" i="9"/>
  <c r="IE58" i="9"/>
  <c r="IF58" i="9"/>
  <c r="IH58" i="9"/>
  <c r="IL58" i="9"/>
  <c r="IM58" i="9"/>
  <c r="IN58" i="9"/>
  <c r="IO58" i="9"/>
  <c r="IP58" i="9"/>
  <c r="IQ58" i="9"/>
  <c r="IS58" i="9"/>
  <c r="IV58" i="9"/>
  <c r="IW58" i="9"/>
  <c r="IX58" i="9"/>
  <c r="IY58" i="9"/>
  <c r="IZ58" i="9"/>
  <c r="JA58" i="9"/>
  <c r="JB58" i="9"/>
  <c r="JD58" i="9"/>
  <c r="JH58" i="9"/>
  <c r="JI58" i="9"/>
  <c r="JJ58" i="9"/>
  <c r="JK58" i="9"/>
  <c r="JL58" i="9"/>
  <c r="JQ58" i="9" s="1"/>
  <c r="JM58" i="9"/>
  <c r="JO58" i="9"/>
  <c r="JR58" i="9"/>
  <c r="JS58" i="9"/>
  <c r="JT58" i="9"/>
  <c r="JU58" i="9"/>
  <c r="JV58" i="9"/>
  <c r="JW58" i="9"/>
  <c r="JX58" i="9"/>
  <c r="JZ58" i="9"/>
  <c r="KC58" i="9"/>
  <c r="KD58" i="9"/>
  <c r="KE58" i="9"/>
  <c r="KF58" i="9"/>
  <c r="KG58" i="9"/>
  <c r="KH58" i="9"/>
  <c r="KM58" i="9" s="1"/>
  <c r="KI58" i="9"/>
  <c r="KK58" i="9"/>
  <c r="KO58" i="9"/>
  <c r="KP58" i="9"/>
  <c r="KQ58" i="9"/>
  <c r="KR58" i="9"/>
  <c r="KS58" i="9"/>
  <c r="KX58" i="9" s="1"/>
  <c r="KT58" i="9"/>
  <c r="KV58" i="9"/>
  <c r="KY58" i="9"/>
  <c r="KZ58" i="9"/>
  <c r="LA58" i="9"/>
  <c r="LB58" i="9"/>
  <c r="LC58" i="9"/>
  <c r="LD58" i="9"/>
  <c r="LI58" i="9" s="1"/>
  <c r="LE58" i="9"/>
  <c r="LF58" i="9"/>
  <c r="LG58" i="9"/>
  <c r="FD58" i="4" s="1"/>
  <c r="LH58" i="9"/>
  <c r="LJ58" i="9"/>
  <c r="LK58" i="9"/>
  <c r="LL58" i="9"/>
  <c r="LM58" i="9"/>
  <c r="LN58" i="9"/>
  <c r="LO58" i="9"/>
  <c r="LP58" i="9"/>
  <c r="LQ58" i="9"/>
  <c r="LR58" i="9"/>
  <c r="LV58" i="9"/>
  <c r="LW58" i="9"/>
  <c r="LX58" i="9"/>
  <c r="LY58" i="9"/>
  <c r="LZ58" i="9"/>
  <c r="ME58" i="9" s="1"/>
  <c r="MA58" i="9"/>
  <c r="MB58" i="9"/>
  <c r="MC58" i="9"/>
  <c r="MG58" i="9"/>
  <c r="MH58" i="9"/>
  <c r="MI58" i="9"/>
  <c r="MJ58" i="9"/>
  <c r="MK58" i="9"/>
  <c r="MP58" i="9" s="1"/>
  <c r="ML58" i="9"/>
  <c r="MM58" i="9"/>
  <c r="MN58" i="9"/>
  <c r="MQ58" i="9"/>
  <c r="MR58" i="9"/>
  <c r="NC58" i="9" s="1"/>
  <c r="NN58" i="9" s="1"/>
  <c r="MS58" i="9"/>
  <c r="MT58" i="9"/>
  <c r="MU58" i="9"/>
  <c r="MV58" i="9"/>
  <c r="MW58" i="9"/>
  <c r="MX58" i="9"/>
  <c r="MY58" i="9"/>
  <c r="NE58" i="9"/>
  <c r="NF58" i="9"/>
  <c r="NG58" i="9"/>
  <c r="NH58" i="9"/>
  <c r="NI58" i="9"/>
  <c r="NP58" i="9"/>
  <c r="NQ58" i="9"/>
  <c r="NR58" i="9"/>
  <c r="NS58" i="9"/>
  <c r="NT58" i="9"/>
  <c r="OA58" i="9"/>
  <c r="B59" i="9"/>
  <c r="G59" i="9"/>
  <c r="H59" i="9"/>
  <c r="J59" i="9"/>
  <c r="K59" i="9"/>
  <c r="P59" i="9"/>
  <c r="Q59" i="9"/>
  <c r="R59" i="9"/>
  <c r="S59" i="9"/>
  <c r="U59" i="9"/>
  <c r="V59" i="9"/>
  <c r="Y59" i="9"/>
  <c r="AA59" i="9"/>
  <c r="AB59" i="9"/>
  <c r="AC59" i="9"/>
  <c r="AD59" i="9"/>
  <c r="AF59" i="9"/>
  <c r="AG59" i="9"/>
  <c r="AL59" i="9"/>
  <c r="AM59" i="9"/>
  <c r="AN59" i="9"/>
  <c r="AO59" i="9"/>
  <c r="AQ59" i="9"/>
  <c r="AR59" i="9"/>
  <c r="AW59" i="9"/>
  <c r="AX59" i="9"/>
  <c r="AY59" i="9"/>
  <c r="AZ59" i="9"/>
  <c r="BB59" i="9"/>
  <c r="BC59" i="9"/>
  <c r="BF59" i="9"/>
  <c r="BH59" i="9"/>
  <c r="BI59" i="9"/>
  <c r="BJ59" i="9"/>
  <c r="BK59" i="9"/>
  <c r="BM59" i="9"/>
  <c r="BN59" i="9"/>
  <c r="BQ59" i="9"/>
  <c r="BS59" i="9"/>
  <c r="BT59" i="9"/>
  <c r="BU59" i="9"/>
  <c r="BV59" i="9"/>
  <c r="BY59" i="9"/>
  <c r="AL59" i="4" s="1"/>
  <c r="BZ59" i="9"/>
  <c r="CB59" i="9"/>
  <c r="CC59" i="9"/>
  <c r="CD59" i="9"/>
  <c r="CE59" i="9"/>
  <c r="CF59" i="9"/>
  <c r="CG59" i="9"/>
  <c r="CI59" i="9"/>
  <c r="CJ59" i="9"/>
  <c r="CM59" i="9"/>
  <c r="CN59" i="9"/>
  <c r="CO59" i="9"/>
  <c r="CP59" i="9"/>
  <c r="CQ59" i="9"/>
  <c r="CR59" i="9"/>
  <c r="CT59" i="9"/>
  <c r="CU59" i="9"/>
  <c r="AY59" i="4" s="1"/>
  <c r="CV59" i="9"/>
  <c r="CX59" i="9"/>
  <c r="CY59" i="9"/>
  <c r="CZ59" i="9"/>
  <c r="DA59" i="9"/>
  <c r="DB59" i="9"/>
  <c r="DC59" i="9"/>
  <c r="DE59" i="9"/>
  <c r="DF59" i="9"/>
  <c r="DJ59" i="9"/>
  <c r="DK59" i="9"/>
  <c r="DL59" i="9"/>
  <c r="DM59" i="9"/>
  <c r="DN59" i="9"/>
  <c r="DP59" i="9"/>
  <c r="DQ59" i="9"/>
  <c r="DU59" i="9"/>
  <c r="DV59" i="9"/>
  <c r="DW59" i="9"/>
  <c r="DX59" i="9"/>
  <c r="DY59" i="9"/>
  <c r="EA59" i="9"/>
  <c r="EB59" i="9"/>
  <c r="BN59" i="4" s="1"/>
  <c r="EC59" i="9"/>
  <c r="EE59" i="9"/>
  <c r="EF59" i="9"/>
  <c r="EG59" i="9"/>
  <c r="EH59" i="9"/>
  <c r="EI59" i="9"/>
  <c r="EJ59" i="9"/>
  <c r="EL59" i="9"/>
  <c r="EM59" i="9"/>
  <c r="EN59" i="9"/>
  <c r="EQ59" i="9"/>
  <c r="ER59" i="9"/>
  <c r="ES59" i="9"/>
  <c r="ET59" i="9"/>
  <c r="EU59" i="9"/>
  <c r="EX59" i="9"/>
  <c r="FA59" i="9"/>
  <c r="FB59" i="9"/>
  <c r="FC59" i="9"/>
  <c r="FD59" i="9"/>
  <c r="FE59" i="9"/>
  <c r="FF59" i="9"/>
  <c r="FH59" i="9"/>
  <c r="FI59" i="9"/>
  <c r="FL59" i="9"/>
  <c r="FM59" i="9"/>
  <c r="FN59" i="9"/>
  <c r="FO59" i="9"/>
  <c r="FP59" i="9"/>
  <c r="FQ59" i="9"/>
  <c r="FS59" i="9"/>
  <c r="FT59" i="9"/>
  <c r="FX59" i="9"/>
  <c r="FY59" i="9"/>
  <c r="FZ59" i="9"/>
  <c r="GA59" i="9"/>
  <c r="GB59" i="9"/>
  <c r="GD59" i="9"/>
  <c r="GE59" i="9"/>
  <c r="GH59" i="9"/>
  <c r="GI59" i="9"/>
  <c r="GJ59" i="9"/>
  <c r="GK59" i="9"/>
  <c r="GL59" i="9"/>
  <c r="GM59" i="9"/>
  <c r="GO59" i="9"/>
  <c r="GP59" i="9"/>
  <c r="GT59" i="9"/>
  <c r="GU59" i="9"/>
  <c r="GV59" i="9"/>
  <c r="GW59" i="9"/>
  <c r="GX59" i="9"/>
  <c r="GZ59" i="9"/>
  <c r="HA59" i="9"/>
  <c r="CZ59" i="4" s="1"/>
  <c r="HB59" i="9"/>
  <c r="HD59" i="9"/>
  <c r="HE59" i="9"/>
  <c r="HP59" i="9" s="1"/>
  <c r="HF59" i="9"/>
  <c r="HG59" i="9"/>
  <c r="HH59" i="9"/>
  <c r="HI59" i="9"/>
  <c r="HK59" i="9"/>
  <c r="HR59" i="9"/>
  <c r="HS59" i="9"/>
  <c r="HT59" i="9"/>
  <c r="IC59" i="9"/>
  <c r="ID59" i="9"/>
  <c r="IE59" i="9"/>
  <c r="IG59" i="9"/>
  <c r="IN59" i="9"/>
  <c r="IO59" i="9"/>
  <c r="IP59" i="9"/>
  <c r="IR59" i="9"/>
  <c r="IY59" i="9"/>
  <c r="IZ59" i="9"/>
  <c r="JA59" i="9"/>
  <c r="JC59" i="9"/>
  <c r="JJ59" i="9"/>
  <c r="JK59" i="9"/>
  <c r="JL59" i="9"/>
  <c r="JN59" i="9"/>
  <c r="JU59" i="9"/>
  <c r="JV59" i="9"/>
  <c r="JW59" i="9"/>
  <c r="JY59" i="9"/>
  <c r="KF59" i="9"/>
  <c r="KG59" i="9"/>
  <c r="KH59" i="9"/>
  <c r="KJ59" i="9"/>
  <c r="KQ59" i="9"/>
  <c r="KR59" i="9"/>
  <c r="KS59" i="9"/>
  <c r="LB59" i="9"/>
  <c r="LC59" i="9"/>
  <c r="LD59" i="9"/>
  <c r="LE59" i="9"/>
  <c r="LF59" i="9"/>
  <c r="LM59" i="9"/>
  <c r="LN59" i="9"/>
  <c r="LO59" i="9"/>
  <c r="LP59" i="9"/>
  <c r="LQ59" i="9"/>
  <c r="LX59" i="9"/>
  <c r="LY59" i="9"/>
  <c r="LZ59" i="9"/>
  <c r="MA59" i="9"/>
  <c r="MB59" i="9"/>
  <c r="MI59" i="9"/>
  <c r="MJ59" i="9"/>
  <c r="MK59" i="9"/>
  <c r="ML59" i="9"/>
  <c r="MM59" i="9"/>
  <c r="MT59" i="9"/>
  <c r="MU59" i="9"/>
  <c r="MV59" i="9"/>
  <c r="MW59" i="9"/>
  <c r="MX59" i="9"/>
  <c r="NE59" i="9"/>
  <c r="NF59" i="9"/>
  <c r="NG59" i="9"/>
  <c r="NH59" i="9"/>
  <c r="NI59" i="9"/>
  <c r="NP59" i="9"/>
  <c r="NQ59" i="9"/>
  <c r="NR59" i="9"/>
  <c r="NS59" i="9"/>
  <c r="NT59" i="9"/>
  <c r="OA59" i="9"/>
  <c r="B60" i="9"/>
  <c r="G60" i="9"/>
  <c r="I60" i="9"/>
  <c r="J60" i="9"/>
  <c r="Q60" i="9"/>
  <c r="R60" i="9"/>
  <c r="T60" i="9"/>
  <c r="U60" i="9"/>
  <c r="V60" i="9"/>
  <c r="W60" i="9"/>
  <c r="Y60" i="9"/>
  <c r="AA60" i="9"/>
  <c r="AB60" i="9"/>
  <c r="AC60" i="9"/>
  <c r="AE60" i="9"/>
  <c r="AF60" i="9"/>
  <c r="AG60" i="9"/>
  <c r="AH60" i="9"/>
  <c r="AJ60" i="9"/>
  <c r="AL60" i="9"/>
  <c r="AM60" i="9"/>
  <c r="AN60" i="9"/>
  <c r="AP60" i="9"/>
  <c r="AQ60" i="9"/>
  <c r="AR60" i="9"/>
  <c r="AS60" i="9"/>
  <c r="AU60" i="9"/>
  <c r="AW60" i="9"/>
  <c r="AX60" i="9"/>
  <c r="AY60" i="9"/>
  <c r="BA60" i="9"/>
  <c r="BB60" i="9"/>
  <c r="BC60" i="9"/>
  <c r="BI60" i="9"/>
  <c r="BJ60" i="9"/>
  <c r="BL60" i="9"/>
  <c r="BM60" i="9"/>
  <c r="BN60" i="9"/>
  <c r="BO60" i="9" s="1"/>
  <c r="BQ60" i="9"/>
  <c r="BS60" i="9"/>
  <c r="BT60" i="9"/>
  <c r="BU60" i="9"/>
  <c r="BY60" i="9"/>
  <c r="BZ60" i="9" s="1"/>
  <c r="CB60" i="9"/>
  <c r="CC60" i="9"/>
  <c r="CD60" i="9"/>
  <c r="CE60" i="9"/>
  <c r="CF60" i="9"/>
  <c r="CH60" i="9"/>
  <c r="CI60" i="9"/>
  <c r="CJ60" i="9"/>
  <c r="CM60" i="9"/>
  <c r="CN60" i="9"/>
  <c r="CO60" i="9"/>
  <c r="CP60" i="9"/>
  <c r="CQ60" i="9"/>
  <c r="CS60" i="9"/>
  <c r="CT60" i="9"/>
  <c r="CU60" i="9"/>
  <c r="CV60" i="9"/>
  <c r="CX60" i="9"/>
  <c r="CY60" i="9"/>
  <c r="CZ60" i="9"/>
  <c r="DA60" i="9"/>
  <c r="DB60" i="9"/>
  <c r="DD60" i="9"/>
  <c r="DE60" i="9"/>
  <c r="DF60" i="9"/>
  <c r="DG60" i="9" s="1"/>
  <c r="DI60" i="9"/>
  <c r="DJ60" i="9"/>
  <c r="DK60" i="9"/>
  <c r="DL60" i="9"/>
  <c r="DM60" i="9"/>
  <c r="DO60" i="9"/>
  <c r="DP60" i="9"/>
  <c r="DQ60" i="9"/>
  <c r="DR60" i="9" s="1"/>
  <c r="DT60" i="9"/>
  <c r="DU60" i="9"/>
  <c r="DV60" i="9"/>
  <c r="DW60" i="9"/>
  <c r="DX60" i="9"/>
  <c r="DZ60" i="9"/>
  <c r="EA60" i="9"/>
  <c r="EB60" i="9"/>
  <c r="EF60" i="9"/>
  <c r="EG60" i="9"/>
  <c r="EH60" i="9"/>
  <c r="EI60" i="9"/>
  <c r="EK60" i="9"/>
  <c r="EL60" i="9"/>
  <c r="EM60" i="9"/>
  <c r="EN60" i="9" s="1"/>
  <c r="EP60" i="9"/>
  <c r="EQ60" i="9"/>
  <c r="ER60" i="9"/>
  <c r="ES60" i="9"/>
  <c r="ET60" i="9"/>
  <c r="EX60" i="9"/>
  <c r="FB60" i="9"/>
  <c r="FC60" i="9"/>
  <c r="FD60" i="9"/>
  <c r="FE60" i="9"/>
  <c r="FG60" i="9"/>
  <c r="FH60" i="9"/>
  <c r="FI60" i="9"/>
  <c r="CF60" i="4" s="1"/>
  <c r="FM60" i="9"/>
  <c r="FO60" i="9"/>
  <c r="FP60" i="9"/>
  <c r="FR60" i="9"/>
  <c r="FS60" i="9"/>
  <c r="FT60" i="9"/>
  <c r="FW60" i="9"/>
  <c r="FX60" i="9"/>
  <c r="FY60" i="9"/>
  <c r="FZ60" i="9"/>
  <c r="GA60" i="9"/>
  <c r="GC60" i="9"/>
  <c r="GD60" i="9"/>
  <c r="GE60" i="9"/>
  <c r="GH60" i="9"/>
  <c r="GI60" i="9"/>
  <c r="GJ60" i="9"/>
  <c r="GK60" i="9"/>
  <c r="GL60" i="9"/>
  <c r="GN60" i="9"/>
  <c r="GO60" i="9"/>
  <c r="GP60" i="9"/>
  <c r="CU60" i="4" s="1"/>
  <c r="GQ60" i="9"/>
  <c r="GS60" i="9"/>
  <c r="GT60" i="9"/>
  <c r="GU60" i="9"/>
  <c r="GV60" i="9"/>
  <c r="GW60" i="9"/>
  <c r="GY60" i="9"/>
  <c r="GZ60" i="9"/>
  <c r="HA60" i="9"/>
  <c r="CZ60" i="4" s="1"/>
  <c r="HE60" i="9"/>
  <c r="HP60" i="9" s="1"/>
  <c r="HF60" i="9"/>
  <c r="HG60" i="9"/>
  <c r="HH60" i="9"/>
  <c r="HJ60" i="9"/>
  <c r="HK60" i="9"/>
  <c r="HR60" i="9"/>
  <c r="HS60" i="9"/>
  <c r="IC60" i="9"/>
  <c r="ID60" i="9"/>
  <c r="IF60" i="9"/>
  <c r="IG60" i="9"/>
  <c r="IN60" i="9"/>
  <c r="IO60" i="9"/>
  <c r="IQ60" i="9"/>
  <c r="IR60" i="9"/>
  <c r="IY60" i="9"/>
  <c r="IZ60" i="9"/>
  <c r="JB60" i="9"/>
  <c r="JC60" i="9"/>
  <c r="JJ60" i="9"/>
  <c r="JK60" i="9"/>
  <c r="JM60" i="9"/>
  <c r="JN60" i="9"/>
  <c r="JU60" i="9"/>
  <c r="JV60" i="9"/>
  <c r="JX60" i="9"/>
  <c r="JY60" i="9"/>
  <c r="KF60" i="9"/>
  <c r="KG60" i="9"/>
  <c r="KI60" i="9"/>
  <c r="KJ60" i="9"/>
  <c r="KQ60" i="9"/>
  <c r="KR60" i="9"/>
  <c r="LB60" i="9"/>
  <c r="LC60" i="9"/>
  <c r="LD60" i="9"/>
  <c r="LE60" i="9"/>
  <c r="LF60" i="9"/>
  <c r="LM60" i="9"/>
  <c r="LN60" i="9"/>
  <c r="LO60" i="9"/>
  <c r="LP60" i="9"/>
  <c r="LQ60" i="9"/>
  <c r="LX60" i="9"/>
  <c r="LY60" i="9"/>
  <c r="LZ60" i="9"/>
  <c r="MA60" i="9"/>
  <c r="MB60" i="9"/>
  <c r="MI60" i="9"/>
  <c r="MJ60" i="9"/>
  <c r="MK60" i="9"/>
  <c r="ML60" i="9"/>
  <c r="MM60" i="9"/>
  <c r="MT60" i="9"/>
  <c r="MU60" i="9"/>
  <c r="MV60" i="9"/>
  <c r="MW60" i="9"/>
  <c r="MX60" i="9"/>
  <c r="NE60" i="9"/>
  <c r="NF60" i="9"/>
  <c r="NG60" i="9"/>
  <c r="NH60" i="9"/>
  <c r="NI60" i="9"/>
  <c r="NP60" i="9"/>
  <c r="NQ60" i="9"/>
  <c r="NR60" i="9"/>
  <c r="NS60" i="9"/>
  <c r="NT60" i="9"/>
  <c r="OA60" i="9"/>
  <c r="B61" i="9"/>
  <c r="H61" i="9"/>
  <c r="I61" i="9"/>
  <c r="J61" i="9"/>
  <c r="K61" i="9"/>
  <c r="H61" i="4" s="1"/>
  <c r="L61" i="9"/>
  <c r="N61" i="9"/>
  <c r="P61" i="9"/>
  <c r="Q61" i="9"/>
  <c r="S61" i="9"/>
  <c r="T61" i="9"/>
  <c r="U61" i="9"/>
  <c r="V61" i="9"/>
  <c r="Y61" i="9"/>
  <c r="AA61" i="9"/>
  <c r="AB61" i="9"/>
  <c r="AD61" i="9"/>
  <c r="AE61" i="9"/>
  <c r="AF61" i="9"/>
  <c r="AG61" i="9"/>
  <c r="R61" i="4" s="1"/>
  <c r="AJ61" i="9"/>
  <c r="AL61" i="9"/>
  <c r="AM61" i="9"/>
  <c r="AO61" i="9"/>
  <c r="AP61" i="9"/>
  <c r="AQ61" i="9"/>
  <c r="AR61" i="9"/>
  <c r="W61" i="4" s="1"/>
  <c r="AS61" i="9"/>
  <c r="AT61" i="9"/>
  <c r="AU61" i="9"/>
  <c r="AW61" i="9"/>
  <c r="AX61" i="9"/>
  <c r="AZ61" i="9"/>
  <c r="BA61" i="9"/>
  <c r="BB61" i="9"/>
  <c r="BC61" i="9"/>
  <c r="AB61" i="4" s="1"/>
  <c r="BH61" i="9"/>
  <c r="BI61" i="9"/>
  <c r="BK61" i="9"/>
  <c r="BL61" i="9"/>
  <c r="BM61" i="9"/>
  <c r="BN61" i="9"/>
  <c r="BQ61" i="9"/>
  <c r="BS61" i="9"/>
  <c r="BT61" i="9"/>
  <c r="BY61" i="9"/>
  <c r="AL61" i="4" s="1"/>
  <c r="CC61" i="9"/>
  <c r="CD61" i="9"/>
  <c r="CE61" i="9"/>
  <c r="CG61" i="9"/>
  <c r="CH61" i="9"/>
  <c r="CI61" i="9"/>
  <c r="CJ61" i="9"/>
  <c r="AT61" i="4" s="1"/>
  <c r="CK61" i="9"/>
  <c r="CM61" i="9"/>
  <c r="CN61" i="9"/>
  <c r="CO61" i="9"/>
  <c r="CP61" i="9"/>
  <c r="CR61" i="9"/>
  <c r="CS61" i="9"/>
  <c r="CT61" i="9"/>
  <c r="CU61" i="9"/>
  <c r="AY61" i="4" s="1"/>
  <c r="CV61" i="9"/>
  <c r="CX61" i="9"/>
  <c r="CY61" i="9"/>
  <c r="CZ61" i="9"/>
  <c r="DA61" i="9"/>
  <c r="DC61" i="9"/>
  <c r="DD61" i="9"/>
  <c r="DE61" i="9"/>
  <c r="DF61" i="9"/>
  <c r="BD61" i="4" s="1"/>
  <c r="DI61" i="9"/>
  <c r="DJ61" i="9"/>
  <c r="DK61" i="9"/>
  <c r="DL61" i="9"/>
  <c r="DN61" i="9"/>
  <c r="DO61" i="9"/>
  <c r="DP61" i="9"/>
  <c r="DQ61" i="9"/>
  <c r="BI61" i="4" s="1"/>
  <c r="DR61" i="9"/>
  <c r="DT61" i="9"/>
  <c r="DU61" i="9"/>
  <c r="DV61" i="9"/>
  <c r="DW61" i="9"/>
  <c r="DY61" i="9"/>
  <c r="DZ61" i="9"/>
  <c r="EA61" i="9"/>
  <c r="EB61" i="9"/>
  <c r="BN61" i="4" s="1"/>
  <c r="EC61" i="9"/>
  <c r="EE61" i="9"/>
  <c r="EF61" i="9"/>
  <c r="EG61" i="9"/>
  <c r="EH61" i="9"/>
  <c r="EJ61" i="9"/>
  <c r="EK61" i="9"/>
  <c r="EL61" i="9"/>
  <c r="EM61" i="9"/>
  <c r="BS61" i="4" s="1"/>
  <c r="EN61" i="9"/>
  <c r="EO61" i="9"/>
  <c r="EP61" i="9"/>
  <c r="EQ61" i="9"/>
  <c r="ER61" i="9"/>
  <c r="ES61" i="9"/>
  <c r="EX61" i="9"/>
  <c r="BX61" i="4" s="1"/>
  <c r="EY61" i="9"/>
  <c r="FA61" i="9"/>
  <c r="FB61" i="9"/>
  <c r="FC61" i="9"/>
  <c r="FD61" i="9"/>
  <c r="FF61" i="9"/>
  <c r="FG61" i="9"/>
  <c r="FH61" i="9"/>
  <c r="FI61" i="9"/>
  <c r="CF61" i="4" s="1"/>
  <c r="FJ61" i="9"/>
  <c r="FL61" i="9"/>
  <c r="FM61" i="9"/>
  <c r="FN61" i="9"/>
  <c r="FO61" i="9"/>
  <c r="FQ61" i="9"/>
  <c r="FR61" i="9"/>
  <c r="FS61" i="9"/>
  <c r="FT61" i="9"/>
  <c r="CK61" i="4" s="1"/>
  <c r="FU61" i="9"/>
  <c r="FV61" i="9"/>
  <c r="FW61" i="9"/>
  <c r="FX61" i="9"/>
  <c r="FY61" i="9"/>
  <c r="FZ61" i="9"/>
  <c r="GB61" i="9"/>
  <c r="GC61" i="9"/>
  <c r="GD61" i="9"/>
  <c r="GE61" i="9"/>
  <c r="CP61" i="4" s="1"/>
  <c r="GF61" i="9"/>
  <c r="GG61" i="9"/>
  <c r="GH61" i="9"/>
  <c r="GI61" i="9"/>
  <c r="GJ61" i="9"/>
  <c r="GK61" i="9"/>
  <c r="GM61" i="9"/>
  <c r="GN61" i="9"/>
  <c r="GO61" i="9"/>
  <c r="GP61" i="9"/>
  <c r="CU61" i="4" s="1"/>
  <c r="GQ61" i="9"/>
  <c r="GR61" i="9"/>
  <c r="GS61" i="9"/>
  <c r="GT61" i="9"/>
  <c r="GU61" i="9"/>
  <c r="GV61" i="9"/>
  <c r="GX61" i="9"/>
  <c r="GY61" i="9"/>
  <c r="GZ61" i="9"/>
  <c r="HA61" i="9"/>
  <c r="CZ61" i="4" s="1"/>
  <c r="HB61" i="9"/>
  <c r="HD61" i="9"/>
  <c r="HE61" i="9"/>
  <c r="HF61" i="9"/>
  <c r="HG61" i="9"/>
  <c r="HI61" i="9"/>
  <c r="HJ61" i="9"/>
  <c r="HK61" i="9"/>
  <c r="HL61" i="9"/>
  <c r="DE61" i="4" s="1"/>
  <c r="HM61" i="9"/>
  <c r="HO61" i="9"/>
  <c r="HP61" i="9"/>
  <c r="HQ61" i="9"/>
  <c r="HR61" i="9"/>
  <c r="HW61" i="9"/>
  <c r="DJ61" i="4" s="1"/>
  <c r="IA61" i="9"/>
  <c r="IB61" i="9"/>
  <c r="IC61" i="9"/>
  <c r="IE61" i="9"/>
  <c r="IF61" i="9"/>
  <c r="IG61" i="9"/>
  <c r="IH61" i="9"/>
  <c r="DR61" i="4" s="1"/>
  <c r="II61" i="9"/>
  <c r="IK61" i="9"/>
  <c r="IL61" i="9"/>
  <c r="IM61" i="9"/>
  <c r="IN61" i="9"/>
  <c r="IP61" i="9"/>
  <c r="IQ61" i="9"/>
  <c r="IR61" i="9"/>
  <c r="IS61" i="9"/>
  <c r="DW61" i="4" s="1"/>
  <c r="IT61" i="9"/>
  <c r="IV61" i="9"/>
  <c r="IW61" i="9"/>
  <c r="JH61" i="9" s="1"/>
  <c r="JS61" i="9" s="1"/>
  <c r="KD61" i="9" s="1"/>
  <c r="KO61" i="9" s="1"/>
  <c r="IX61" i="9"/>
  <c r="IY61" i="9"/>
  <c r="JA61" i="9"/>
  <c r="JB61" i="9"/>
  <c r="JC61" i="9"/>
  <c r="JJ61" i="9"/>
  <c r="JL61" i="9"/>
  <c r="JM61" i="9"/>
  <c r="JN61" i="9"/>
  <c r="JU61" i="9"/>
  <c r="JW61" i="9"/>
  <c r="JX61" i="9"/>
  <c r="JY61" i="9"/>
  <c r="KF61" i="9"/>
  <c r="KH61" i="9"/>
  <c r="KI61" i="9"/>
  <c r="KJ61" i="9"/>
  <c r="KQ61" i="9"/>
  <c r="LB61" i="9"/>
  <c r="LC61" i="9"/>
  <c r="LD61" i="9"/>
  <c r="LE61" i="9"/>
  <c r="LF61" i="9"/>
  <c r="LM61" i="9"/>
  <c r="LN61" i="9"/>
  <c r="LO61" i="9"/>
  <c r="LP61" i="9"/>
  <c r="LQ61" i="9"/>
  <c r="LX61" i="9"/>
  <c r="LY61" i="9"/>
  <c r="LZ61" i="9"/>
  <c r="MA61" i="9"/>
  <c r="MB61" i="9"/>
  <c r="MI61" i="9"/>
  <c r="MJ61" i="9"/>
  <c r="MK61" i="9"/>
  <c r="ML61" i="9"/>
  <c r="MM61" i="9"/>
  <c r="MT61" i="9"/>
  <c r="MU61" i="9"/>
  <c r="MV61" i="9"/>
  <c r="MW61" i="9"/>
  <c r="MX61" i="9"/>
  <c r="NE61" i="9"/>
  <c r="NF61" i="9"/>
  <c r="NG61" i="9"/>
  <c r="NH61" i="9"/>
  <c r="NI61" i="9"/>
  <c r="NP61" i="9"/>
  <c r="NQ61" i="9"/>
  <c r="NR61" i="9"/>
  <c r="NS61" i="9"/>
  <c r="NT61" i="9"/>
  <c r="OA61" i="9"/>
  <c r="B62" i="9"/>
  <c r="C62" i="9"/>
  <c r="C62" i="8" s="1"/>
  <c r="D62" i="9"/>
  <c r="B62" i="8" s="1"/>
  <c r="E62" i="9"/>
  <c r="F62" i="9"/>
  <c r="G62" i="9"/>
  <c r="H62" i="9"/>
  <c r="I62" i="9"/>
  <c r="J62" i="9"/>
  <c r="K62" i="9"/>
  <c r="H62" i="4" s="1"/>
  <c r="L62" i="9"/>
  <c r="M62" i="9"/>
  <c r="N62" i="9"/>
  <c r="O62" i="9"/>
  <c r="P62" i="9"/>
  <c r="Q62" i="9"/>
  <c r="R62" i="9"/>
  <c r="S62" i="9"/>
  <c r="T62" i="9"/>
  <c r="U62" i="9"/>
  <c r="V62" i="9"/>
  <c r="M62" i="4" s="1"/>
  <c r="W62" i="9"/>
  <c r="X62" i="9"/>
  <c r="Y62" i="9"/>
  <c r="Z62" i="9"/>
  <c r="AA62" i="9"/>
  <c r="AB62" i="9"/>
  <c r="AC62" i="9"/>
  <c r="AD62" i="9"/>
  <c r="AE62" i="9"/>
  <c r="AF62" i="9"/>
  <c r="AG62" i="9"/>
  <c r="R62" i="4" s="1"/>
  <c r="AH62" i="9"/>
  <c r="AI62" i="9"/>
  <c r="AJ62" i="9"/>
  <c r="AK62" i="9"/>
  <c r="AL62" i="9"/>
  <c r="AM62" i="9"/>
  <c r="AN62" i="9"/>
  <c r="AO62" i="9"/>
  <c r="AP62" i="9"/>
  <c r="AQ62" i="9"/>
  <c r="AR62" i="9"/>
  <c r="W62" i="4" s="1"/>
  <c r="AS62" i="9"/>
  <c r="AT62" i="9"/>
  <c r="AU62" i="9"/>
  <c r="AV62" i="9"/>
  <c r="AW62" i="9"/>
  <c r="AX62" i="9"/>
  <c r="AY62" i="9"/>
  <c r="AZ62" i="9"/>
  <c r="BA62" i="9"/>
  <c r="BB62" i="9"/>
  <c r="BC62" i="9"/>
  <c r="AB62" i="4" s="1"/>
  <c r="BD62" i="9"/>
  <c r="BE62" i="9"/>
  <c r="BF62" i="9"/>
  <c r="BG62" i="9"/>
  <c r="BH62" i="9"/>
  <c r="BI62" i="9"/>
  <c r="BJ62" i="9"/>
  <c r="BK62" i="9"/>
  <c r="BL62" i="9"/>
  <c r="BM62" i="9"/>
  <c r="BN62" i="9"/>
  <c r="AG62" i="4" s="1"/>
  <c r="BO62" i="9"/>
  <c r="BP62" i="9"/>
  <c r="BQ62" i="9"/>
  <c r="BR62" i="9"/>
  <c r="BS62" i="9"/>
  <c r="BT62" i="9"/>
  <c r="BX62" i="9"/>
  <c r="BY62" i="9"/>
  <c r="AL62" i="4" s="1"/>
  <c r="BZ62" i="9"/>
  <c r="CB62" i="9"/>
  <c r="CC62" i="9"/>
  <c r="CD62" i="9"/>
  <c r="CE62" i="9"/>
  <c r="CF62" i="9"/>
  <c r="CG62" i="9"/>
  <c r="CH62" i="9"/>
  <c r="CI62" i="9"/>
  <c r="CJ62" i="9"/>
  <c r="AT62" i="4" s="1"/>
  <c r="CK62" i="9"/>
  <c r="CL62" i="9"/>
  <c r="CM62" i="9"/>
  <c r="CN62" i="9"/>
  <c r="CO62" i="9"/>
  <c r="CP62" i="9"/>
  <c r="CQ62" i="9"/>
  <c r="CR62" i="9"/>
  <c r="CS62" i="9"/>
  <c r="CT62" i="9"/>
  <c r="CU62" i="9"/>
  <c r="AY62" i="4" s="1"/>
  <c r="CV62" i="9"/>
  <c r="CW62" i="9"/>
  <c r="CX62" i="9"/>
  <c r="CY62" i="9"/>
  <c r="CZ62" i="9"/>
  <c r="DA62" i="9"/>
  <c r="DB62" i="9"/>
  <c r="DC62" i="9"/>
  <c r="DD62" i="9"/>
  <c r="DE62" i="9"/>
  <c r="DF62" i="9"/>
  <c r="BD62" i="4" s="1"/>
  <c r="DG62" i="9"/>
  <c r="DH62" i="9"/>
  <c r="DI62" i="9"/>
  <c r="DJ62" i="9"/>
  <c r="DK62" i="9"/>
  <c r="DL62" i="9"/>
  <c r="DM62" i="9"/>
  <c r="DN62" i="9"/>
  <c r="DO62" i="9"/>
  <c r="DP62" i="9"/>
  <c r="DQ62" i="9"/>
  <c r="BI62" i="4" s="1"/>
  <c r="DR62" i="9"/>
  <c r="DS62" i="9"/>
  <c r="DT62" i="9"/>
  <c r="DU62" i="9"/>
  <c r="DV62" i="9"/>
  <c r="DW62" i="9"/>
  <c r="DX62" i="9"/>
  <c r="DY62" i="9"/>
  <c r="DZ62" i="9"/>
  <c r="EA62" i="9"/>
  <c r="EB62" i="9"/>
  <c r="BN62" i="4" s="1"/>
  <c r="EC62" i="9"/>
  <c r="ED62" i="9"/>
  <c r="EE62" i="9"/>
  <c r="EF62" i="9"/>
  <c r="EG62" i="9"/>
  <c r="EH62" i="9"/>
  <c r="EI62" i="9"/>
  <c r="EJ62" i="9"/>
  <c r="EK62" i="9"/>
  <c r="EL62" i="9"/>
  <c r="EM62" i="9"/>
  <c r="BS62" i="4" s="1"/>
  <c r="EN62" i="9"/>
  <c r="EO62" i="9"/>
  <c r="EP62" i="9"/>
  <c r="EQ62" i="9"/>
  <c r="ER62" i="9"/>
  <c r="ES62" i="9"/>
  <c r="EW62" i="9"/>
  <c r="EX62" i="9"/>
  <c r="BX62" i="4" s="1"/>
  <c r="EY62" i="9"/>
  <c r="FA62" i="9"/>
  <c r="FB62" i="9"/>
  <c r="FC62" i="9"/>
  <c r="FD62" i="9"/>
  <c r="FE62" i="9"/>
  <c r="FF62" i="9"/>
  <c r="FG62" i="9"/>
  <c r="FH62" i="9"/>
  <c r="FI62" i="9"/>
  <c r="CF62" i="4" s="1"/>
  <c r="FJ62" i="9"/>
  <c r="FK62" i="9"/>
  <c r="FL62" i="9"/>
  <c r="FM62" i="9"/>
  <c r="FN62" i="9"/>
  <c r="FO62" i="9"/>
  <c r="FP62" i="9"/>
  <c r="FQ62" i="9"/>
  <c r="FR62" i="9"/>
  <c r="FS62" i="9"/>
  <c r="FT62" i="9"/>
  <c r="CK62" i="4" s="1"/>
  <c r="FU62" i="9"/>
  <c r="FV62" i="9"/>
  <c r="FW62" i="9"/>
  <c r="FX62" i="9"/>
  <c r="FY62" i="9"/>
  <c r="FZ62" i="9"/>
  <c r="GA62" i="9"/>
  <c r="GB62" i="9"/>
  <c r="GC62" i="9"/>
  <c r="GD62" i="9"/>
  <c r="GE62" i="9"/>
  <c r="CP62" i="4" s="1"/>
  <c r="GF62" i="9"/>
  <c r="GG62" i="9"/>
  <c r="GH62" i="9"/>
  <c r="GI62" i="9"/>
  <c r="GJ62" i="9"/>
  <c r="GK62" i="9"/>
  <c r="GL62" i="9"/>
  <c r="GM62" i="9"/>
  <c r="GN62" i="9"/>
  <c r="GO62" i="9"/>
  <c r="GP62" i="9"/>
  <c r="CU62" i="4" s="1"/>
  <c r="GQ62" i="9"/>
  <c r="GR62" i="9"/>
  <c r="GS62" i="9"/>
  <c r="GT62" i="9"/>
  <c r="GU62" i="9"/>
  <c r="GV62" i="9"/>
  <c r="GW62" i="9"/>
  <c r="GX62" i="9"/>
  <c r="GY62" i="9"/>
  <c r="GZ62" i="9"/>
  <c r="HA62" i="9"/>
  <c r="CZ62" i="4" s="1"/>
  <c r="HB62" i="9"/>
  <c r="HC62" i="9"/>
  <c r="HD62" i="9"/>
  <c r="HE62" i="9"/>
  <c r="HF62" i="9"/>
  <c r="HG62" i="9"/>
  <c r="HH62" i="9"/>
  <c r="HI62" i="9"/>
  <c r="HJ62" i="9"/>
  <c r="HK62" i="9"/>
  <c r="HL62" i="9"/>
  <c r="DE62" i="4" s="1"/>
  <c r="HM62" i="9"/>
  <c r="HN62" i="9"/>
  <c r="HO62" i="9"/>
  <c r="HP62" i="9"/>
  <c r="HQ62" i="9"/>
  <c r="HR62" i="9"/>
  <c r="HV62" i="9"/>
  <c r="HW62" i="9"/>
  <c r="DJ62" i="4" s="1"/>
  <c r="HX62" i="9"/>
  <c r="HZ62" i="9"/>
  <c r="IA62" i="9"/>
  <c r="IB62" i="9"/>
  <c r="IC62" i="9"/>
  <c r="ID62" i="9"/>
  <c r="IE62" i="9"/>
  <c r="IF62" i="9"/>
  <c r="IG62" i="9"/>
  <c r="IH62" i="9"/>
  <c r="DR62" i="4" s="1"/>
  <c r="II62" i="9"/>
  <c r="IJ62" i="9"/>
  <c r="IK62" i="9"/>
  <c r="IL62" i="9"/>
  <c r="IM62" i="9"/>
  <c r="IN62" i="9"/>
  <c r="IO62" i="9"/>
  <c r="IP62" i="9"/>
  <c r="IQ62" i="9"/>
  <c r="IR62" i="9"/>
  <c r="IS62" i="9"/>
  <c r="DW62" i="4" s="1"/>
  <c r="IT62" i="9"/>
  <c r="IU62" i="9"/>
  <c r="IV62" i="9"/>
  <c r="IW62" i="9"/>
  <c r="IX62" i="9"/>
  <c r="IY62" i="9"/>
  <c r="IZ62" i="9"/>
  <c r="JA62" i="9"/>
  <c r="JB62" i="9"/>
  <c r="JC62" i="9"/>
  <c r="JD62" i="9"/>
  <c r="EB62" i="4" s="1"/>
  <c r="JE62" i="9"/>
  <c r="JF62" i="9"/>
  <c r="JG62" i="9"/>
  <c r="JH62" i="9"/>
  <c r="JI62" i="9"/>
  <c r="JJ62" i="9"/>
  <c r="JK62" i="9"/>
  <c r="JL62" i="9"/>
  <c r="JM62" i="9"/>
  <c r="JN62" i="9"/>
  <c r="JO62" i="9"/>
  <c r="EG62" i="4" s="1"/>
  <c r="JP62" i="9"/>
  <c r="JQ62" i="9"/>
  <c r="JR62" i="9"/>
  <c r="JS62" i="9"/>
  <c r="JT62" i="9"/>
  <c r="JU62" i="9"/>
  <c r="JV62" i="9"/>
  <c r="JW62" i="9"/>
  <c r="JX62" i="9"/>
  <c r="JY62" i="9"/>
  <c r="JZ62" i="9"/>
  <c r="EL62" i="4" s="1"/>
  <c r="KA62" i="9"/>
  <c r="KB62" i="9"/>
  <c r="KC62" i="9"/>
  <c r="KD62" i="9"/>
  <c r="KE62" i="9"/>
  <c r="KF62" i="9"/>
  <c r="KG62" i="9"/>
  <c r="KH62" i="9"/>
  <c r="KI62" i="9"/>
  <c r="KJ62" i="9"/>
  <c r="KK62" i="9"/>
  <c r="EQ62" i="4" s="1"/>
  <c r="KL62" i="9"/>
  <c r="KM62" i="9"/>
  <c r="KN62" i="9"/>
  <c r="KO62" i="9"/>
  <c r="KP62" i="9"/>
  <c r="KQ62" i="9"/>
  <c r="KV62" i="9"/>
  <c r="EV62" i="4" s="1"/>
  <c r="KW62" i="9"/>
  <c r="KY62" i="9"/>
  <c r="KZ62" i="9"/>
  <c r="LA62" i="9"/>
  <c r="LB62" i="9"/>
  <c r="LC62" i="9"/>
  <c r="LD62" i="9"/>
  <c r="LE62" i="9"/>
  <c r="LF62" i="9"/>
  <c r="LG62" i="9"/>
  <c r="FD62" i="4" s="1"/>
  <c r="LH62" i="9"/>
  <c r="LI62" i="9"/>
  <c r="LJ62" i="9"/>
  <c r="LK62" i="9"/>
  <c r="LL62" i="9"/>
  <c r="LM62" i="9"/>
  <c r="LN62" i="9"/>
  <c r="LO62" i="9"/>
  <c r="LP62" i="9"/>
  <c r="LQ62" i="9"/>
  <c r="LR62" i="9"/>
  <c r="FI62" i="4" s="1"/>
  <c r="LS62" i="9"/>
  <c r="LT62" i="9"/>
  <c r="LU62" i="9"/>
  <c r="LV62" i="9"/>
  <c r="LW62" i="9"/>
  <c r="LX62" i="9"/>
  <c r="LY62" i="9"/>
  <c r="LZ62" i="9"/>
  <c r="MA62" i="9"/>
  <c r="MB62" i="9"/>
  <c r="MC62" i="9"/>
  <c r="FN62" i="4" s="1"/>
  <c r="MD62" i="9"/>
  <c r="ME62" i="9"/>
  <c r="MF62" i="9"/>
  <c r="MG62" i="9"/>
  <c r="MH62" i="9"/>
  <c r="MI62" i="9"/>
  <c r="MJ62" i="9"/>
  <c r="MK62" i="9"/>
  <c r="ML62" i="9"/>
  <c r="MM62" i="9"/>
  <c r="MN62" i="9"/>
  <c r="FS62" i="4" s="1"/>
  <c r="MO62" i="9"/>
  <c r="MP62" i="9"/>
  <c r="MQ62" i="9"/>
  <c r="MR62" i="9"/>
  <c r="MS62" i="9"/>
  <c r="MT62" i="9"/>
  <c r="MU62" i="9"/>
  <c r="MV62" i="9"/>
  <c r="MW62" i="9"/>
  <c r="MX62" i="9"/>
  <c r="MY62" i="9"/>
  <c r="FX62" i="4" s="1"/>
  <c r="MZ62" i="9"/>
  <c r="NA62" i="9"/>
  <c r="NB62" i="9"/>
  <c r="NC62" i="9"/>
  <c r="ND62" i="9"/>
  <c r="NE62" i="9"/>
  <c r="NF62" i="9"/>
  <c r="NG62" i="9"/>
  <c r="NH62" i="9"/>
  <c r="NI62" i="9"/>
  <c r="NJ62" i="9"/>
  <c r="GC62" i="4" s="1"/>
  <c r="NK62" i="9"/>
  <c r="NL62" i="9"/>
  <c r="NM62" i="9"/>
  <c r="NN62" i="9"/>
  <c r="NO62" i="9"/>
  <c r="NP62" i="9"/>
  <c r="NQ62" i="9"/>
  <c r="NR62" i="9"/>
  <c r="NS62" i="9"/>
  <c r="NT62" i="9"/>
  <c r="NU62" i="9"/>
  <c r="GH62" i="4" s="1"/>
  <c r="NV62" i="9"/>
  <c r="NW62" i="9"/>
  <c r="NX62" i="9"/>
  <c r="NY62" i="9"/>
  <c r="NZ62" i="9"/>
  <c r="OA62" i="9"/>
  <c r="OB62" i="9"/>
  <c r="OC62" i="9"/>
  <c r="OD62" i="9"/>
  <c r="OE62" i="9"/>
  <c r="OF62" i="9"/>
  <c r="OG62" i="9"/>
  <c r="OH62" i="9"/>
  <c r="OI62" i="9"/>
  <c r="OJ62" i="9"/>
  <c r="OK62" i="9"/>
  <c r="OL62" i="9"/>
  <c r="OM62" i="9"/>
  <c r="ON62" i="9"/>
  <c r="OO62" i="9"/>
  <c r="OP62" i="9"/>
  <c r="OQ62" i="9"/>
  <c r="OR62" i="9"/>
  <c r="OS62" i="9"/>
  <c r="OT62" i="9"/>
  <c r="OU62" i="9"/>
  <c r="OV62" i="9"/>
  <c r="OW62" i="9"/>
  <c r="OX62" i="9"/>
  <c r="OY62" i="9"/>
  <c r="OZ62" i="9"/>
  <c r="PA62" i="9"/>
  <c r="PB62" i="9"/>
  <c r="PC62" i="9"/>
  <c r="PD62" i="9"/>
  <c r="PE62" i="9"/>
  <c r="PF62" i="9"/>
  <c r="PG62" i="9"/>
  <c r="PH62" i="9"/>
  <c r="PI62" i="9"/>
  <c r="PJ62" i="9"/>
  <c r="PK62" i="9"/>
  <c r="PL62" i="9"/>
  <c r="PM62" i="9"/>
  <c r="PN62" i="9"/>
  <c r="PO62" i="9"/>
  <c r="PP62" i="9"/>
  <c r="B63" i="9"/>
  <c r="C63" i="9"/>
  <c r="C63" i="8" s="1"/>
  <c r="D63" i="9"/>
  <c r="B63" i="8" s="1"/>
  <c r="E63" i="9"/>
  <c r="F63" i="9"/>
  <c r="G63" i="9"/>
  <c r="H63" i="9"/>
  <c r="I63" i="9"/>
  <c r="K63" i="9"/>
  <c r="H63" i="4" s="1"/>
  <c r="L63" i="9"/>
  <c r="M63" i="9"/>
  <c r="N63" i="9"/>
  <c r="O63" i="9"/>
  <c r="P63" i="9"/>
  <c r="Q63" i="9"/>
  <c r="R63" i="9"/>
  <c r="S63" i="9"/>
  <c r="T63" i="9"/>
  <c r="V63" i="9"/>
  <c r="M63" i="4" s="1"/>
  <c r="W63" i="9"/>
  <c r="X63" i="9"/>
  <c r="Y63" i="9"/>
  <c r="Z63" i="9"/>
  <c r="AA63" i="9"/>
  <c r="AB63" i="9"/>
  <c r="AC63" i="9"/>
  <c r="AD63" i="9"/>
  <c r="AE63" i="9"/>
  <c r="AG63" i="9"/>
  <c r="R63" i="4" s="1"/>
  <c r="AH63" i="9"/>
  <c r="AI63" i="9"/>
  <c r="AJ63" i="9"/>
  <c r="AK63" i="9"/>
  <c r="AL63" i="9"/>
  <c r="AM63" i="9"/>
  <c r="AN63" i="9"/>
  <c r="AO63" i="9"/>
  <c r="AP63" i="9"/>
  <c r="AR63" i="9"/>
  <c r="W63" i="4" s="1"/>
  <c r="AS63" i="9"/>
  <c r="AT63" i="9"/>
  <c r="AU63" i="9"/>
  <c r="AV63" i="9"/>
  <c r="AW63" i="9"/>
  <c r="AX63" i="9"/>
  <c r="AY63" i="9"/>
  <c r="AZ63" i="9"/>
  <c r="BA63" i="9"/>
  <c r="BC63" i="9"/>
  <c r="AB63" i="4" s="1"/>
  <c r="BD63" i="9"/>
  <c r="BE63" i="9"/>
  <c r="BF63" i="9"/>
  <c r="BG63" i="9"/>
  <c r="BH63" i="9"/>
  <c r="BI63" i="9"/>
  <c r="BJ63" i="9"/>
  <c r="BK63" i="9"/>
  <c r="BL63" i="9"/>
  <c r="BN63" i="9"/>
  <c r="AG63" i="4" s="1"/>
  <c r="BO63" i="9"/>
  <c r="BP63" i="9"/>
  <c r="BQ63" i="9"/>
  <c r="BR63" i="9"/>
  <c r="BS63" i="9"/>
  <c r="BT63" i="9"/>
  <c r="BW63" i="9"/>
  <c r="BX63" i="9"/>
  <c r="BY63" i="9"/>
  <c r="BZ63" i="9"/>
  <c r="OB63" i="9" s="1"/>
  <c r="CB63" i="9"/>
  <c r="CC63" i="9"/>
  <c r="CD63" i="9"/>
  <c r="CE63" i="9"/>
  <c r="CF63" i="9"/>
  <c r="CG63" i="9"/>
  <c r="CH63" i="9"/>
  <c r="CJ63" i="9"/>
  <c r="AT63" i="4" s="1"/>
  <c r="CK63" i="9"/>
  <c r="CL63" i="9"/>
  <c r="CM63" i="9"/>
  <c r="CN63" i="9"/>
  <c r="CO63" i="9"/>
  <c r="CP63" i="9"/>
  <c r="CQ63" i="9"/>
  <c r="CR63" i="9"/>
  <c r="CS63" i="9"/>
  <c r="CU63" i="9"/>
  <c r="AY63" i="4" s="1"/>
  <c r="CV63" i="9"/>
  <c r="CW63" i="9"/>
  <c r="CX63" i="9"/>
  <c r="CY63" i="9"/>
  <c r="CZ63" i="9"/>
  <c r="DA63" i="9"/>
  <c r="DB63" i="9"/>
  <c r="DC63" i="9"/>
  <c r="DD63" i="9"/>
  <c r="DF63" i="9"/>
  <c r="BD63" i="4" s="1"/>
  <c r="DG63" i="9"/>
  <c r="DH63" i="9"/>
  <c r="DI63" i="9"/>
  <c r="DJ63" i="9"/>
  <c r="DK63" i="9"/>
  <c r="DL63" i="9"/>
  <c r="DM63" i="9"/>
  <c r="DN63" i="9"/>
  <c r="DO63" i="9"/>
  <c r="DQ63" i="9"/>
  <c r="BI63" i="4" s="1"/>
  <c r="DR63" i="9"/>
  <c r="DS63" i="9"/>
  <c r="DT63" i="9"/>
  <c r="DU63" i="9"/>
  <c r="DV63" i="9"/>
  <c r="DW63" i="9"/>
  <c r="DX63" i="9"/>
  <c r="DY63" i="9"/>
  <c r="DZ63" i="9"/>
  <c r="EB63" i="9"/>
  <c r="BN63" i="4" s="1"/>
  <c r="EC63" i="9"/>
  <c r="ED63" i="9"/>
  <c r="EE63" i="9"/>
  <c r="EF63" i="9"/>
  <c r="EQ63" i="9" s="1"/>
  <c r="EG63" i="9"/>
  <c r="EH63" i="9"/>
  <c r="EI63" i="9"/>
  <c r="EJ63" i="9"/>
  <c r="EK63" i="9"/>
  <c r="EM63" i="9"/>
  <c r="BS63" i="4" s="1"/>
  <c r="EN63" i="9"/>
  <c r="EO63" i="9"/>
  <c r="EP63" i="9"/>
  <c r="ER63" i="9"/>
  <c r="ES63" i="9"/>
  <c r="EV63" i="9"/>
  <c r="EW63" i="9"/>
  <c r="EX63" i="9"/>
  <c r="FD63" i="9"/>
  <c r="FE63" i="9"/>
  <c r="FF63" i="9"/>
  <c r="FG63" i="9"/>
  <c r="FI63" i="9"/>
  <c r="CF63" i="4" s="1"/>
  <c r="FJ63" i="9"/>
  <c r="FK63" i="9"/>
  <c r="FL63" i="9"/>
  <c r="FN63" i="9"/>
  <c r="FO63" i="9"/>
  <c r="FP63" i="9"/>
  <c r="FQ63" i="9"/>
  <c r="FR63" i="9"/>
  <c r="FT63" i="9"/>
  <c r="CK63" i="4" s="1"/>
  <c r="FU63" i="9"/>
  <c r="FV63" i="9"/>
  <c r="FW63" i="9"/>
  <c r="FY63" i="9"/>
  <c r="FZ63" i="9"/>
  <c r="GA63" i="9"/>
  <c r="GB63" i="9"/>
  <c r="GC63" i="9"/>
  <c r="GE63" i="9"/>
  <c r="CP63" i="4" s="1"/>
  <c r="GF63" i="9"/>
  <c r="GG63" i="9"/>
  <c r="GH63" i="9"/>
  <c r="GJ63" i="9"/>
  <c r="GK63" i="9"/>
  <c r="GL63" i="9"/>
  <c r="GM63" i="9"/>
  <c r="GN63" i="9"/>
  <c r="GP63" i="9"/>
  <c r="CU63" i="4" s="1"/>
  <c r="GQ63" i="9"/>
  <c r="GR63" i="9"/>
  <c r="GS63" i="9"/>
  <c r="GU63" i="9"/>
  <c r="GV63" i="9"/>
  <c r="GW63" i="9"/>
  <c r="GX63" i="9"/>
  <c r="GY63" i="9"/>
  <c r="HA63" i="9"/>
  <c r="CZ63" i="4" s="1"/>
  <c r="HB63" i="9"/>
  <c r="HC63" i="9"/>
  <c r="HD63" i="9"/>
  <c r="HF63" i="9"/>
  <c r="HG63" i="9"/>
  <c r="HH63" i="9"/>
  <c r="HI63" i="9"/>
  <c r="HJ63" i="9"/>
  <c r="HL63" i="9"/>
  <c r="DE63" i="4" s="1"/>
  <c r="HM63" i="9"/>
  <c r="HN63" i="9"/>
  <c r="HO63" i="9"/>
  <c r="HQ63" i="9"/>
  <c r="HR63" i="9"/>
  <c r="HU63" i="9"/>
  <c r="HV63" i="9"/>
  <c r="HW63" i="9"/>
  <c r="DJ63" i="4" s="1"/>
  <c r="HX63" i="9"/>
  <c r="HZ63" i="9"/>
  <c r="IA63" i="9"/>
  <c r="IB63" i="9"/>
  <c r="IC63" i="9"/>
  <c r="ID63" i="9"/>
  <c r="IE63" i="9"/>
  <c r="IF63" i="9"/>
  <c r="IH63" i="9"/>
  <c r="DR63" i="4" s="1"/>
  <c r="II63" i="9"/>
  <c r="IJ63" i="9"/>
  <c r="IK63" i="9"/>
  <c r="IL63" i="9"/>
  <c r="IM63" i="9"/>
  <c r="IN63" i="9"/>
  <c r="IO63" i="9"/>
  <c r="IP63" i="9"/>
  <c r="IQ63" i="9"/>
  <c r="IS63" i="9"/>
  <c r="DW63" i="4" s="1"/>
  <c r="IT63" i="9"/>
  <c r="IU63" i="9"/>
  <c r="IV63" i="9"/>
  <c r="IW63" i="9"/>
  <c r="IX63" i="9"/>
  <c r="IY63" i="9"/>
  <c r="IZ63" i="9"/>
  <c r="JA63" i="9"/>
  <c r="JB63" i="9"/>
  <c r="JD63" i="9"/>
  <c r="EB63" i="4" s="1"/>
  <c r="JE63" i="9"/>
  <c r="JF63" i="9"/>
  <c r="JG63" i="9"/>
  <c r="JH63" i="9"/>
  <c r="JI63" i="9"/>
  <c r="JJ63" i="9"/>
  <c r="JK63" i="9"/>
  <c r="JL63" i="9"/>
  <c r="JM63" i="9"/>
  <c r="JO63" i="9"/>
  <c r="EG63" i="4" s="1"/>
  <c r="JS63" i="9"/>
  <c r="JU63" i="9"/>
  <c r="JV63" i="9"/>
  <c r="JW63" i="9"/>
  <c r="JX63" i="9"/>
  <c r="JZ63" i="9"/>
  <c r="EL63" i="4" s="1"/>
  <c r="KA63" i="9"/>
  <c r="KB63" i="9"/>
  <c r="KC63" i="9"/>
  <c r="KD63" i="9"/>
  <c r="KE63" i="9"/>
  <c r="KF63" i="9"/>
  <c r="KG63" i="9"/>
  <c r="KH63" i="9"/>
  <c r="KI63" i="9"/>
  <c r="KK63" i="9"/>
  <c r="EQ63" i="4" s="1"/>
  <c r="KO63" i="9"/>
  <c r="KP63" i="9"/>
  <c r="KQ63" i="9"/>
  <c r="KU63" i="9"/>
  <c r="KV63" i="9"/>
  <c r="EV63" i="4" s="1"/>
  <c r="KZ63" i="9"/>
  <c r="LA63" i="9"/>
  <c r="LB63" i="9"/>
  <c r="LC63" i="9"/>
  <c r="LD63" i="9"/>
  <c r="LE63" i="9"/>
  <c r="LF63" i="9"/>
  <c r="LG63" i="9"/>
  <c r="LI63" i="9"/>
  <c r="LJ63" i="9"/>
  <c r="LK63" i="9"/>
  <c r="LL63" i="9"/>
  <c r="LM63" i="9"/>
  <c r="LN63" i="9"/>
  <c r="LO63" i="9"/>
  <c r="LP63" i="9"/>
  <c r="LQ63" i="9"/>
  <c r="LR63" i="9"/>
  <c r="LT63" i="9"/>
  <c r="LU63" i="9"/>
  <c r="LV63" i="9"/>
  <c r="LW63" i="9"/>
  <c r="LX63" i="9"/>
  <c r="LY63" i="9"/>
  <c r="LZ63" i="9"/>
  <c r="MA63" i="9"/>
  <c r="MB63" i="9"/>
  <c r="MC63" i="9"/>
  <c r="FN63" i="4" s="1"/>
  <c r="MG63" i="9"/>
  <c r="MH63" i="9"/>
  <c r="MI63" i="9"/>
  <c r="MJ63" i="9"/>
  <c r="MK63" i="9"/>
  <c r="ML63" i="9"/>
  <c r="MM63" i="9"/>
  <c r="MN63" i="9"/>
  <c r="FS63" i="4" s="1"/>
  <c r="MQ63" i="9"/>
  <c r="MR63" i="9"/>
  <c r="MS63" i="9"/>
  <c r="MT63" i="9"/>
  <c r="MU63" i="9"/>
  <c r="MV63" i="9"/>
  <c r="MW63" i="9"/>
  <c r="MX63" i="9"/>
  <c r="MY63" i="9"/>
  <c r="FX63" i="4" s="1"/>
  <c r="NB63" i="9"/>
  <c r="NC63" i="9"/>
  <c r="ND63" i="9"/>
  <c r="NE63" i="9"/>
  <c r="NF63" i="9"/>
  <c r="NG63" i="9"/>
  <c r="NH63" i="9"/>
  <c r="NI63" i="9"/>
  <c r="NJ63" i="9"/>
  <c r="GC63" i="4" s="1"/>
  <c r="NN63" i="9"/>
  <c r="NP63" i="9"/>
  <c r="NQ63" i="9"/>
  <c r="NR63" i="9"/>
  <c r="NS63" i="9"/>
  <c r="NT63" i="9"/>
  <c r="NU63" i="9"/>
  <c r="NX63" i="9"/>
  <c r="NY63" i="9"/>
  <c r="NZ63" i="9"/>
  <c r="OA63" i="9"/>
  <c r="OD63" i="9"/>
  <c r="OE63" i="9"/>
  <c r="OF63" i="9"/>
  <c r="OI63" i="9"/>
  <c r="OJ63" i="9"/>
  <c r="OK63" i="9"/>
  <c r="OL63" i="9"/>
  <c r="OM63" i="9"/>
  <c r="ON63" i="9"/>
  <c r="OO63" i="9"/>
  <c r="OP63" i="9"/>
  <c r="OR63" i="9"/>
  <c r="OS63" i="9"/>
  <c r="OT63" i="9"/>
  <c r="OU63" i="9"/>
  <c r="OW63" i="9"/>
  <c r="OX63" i="9"/>
  <c r="OY63" i="9"/>
  <c r="OZ63" i="9"/>
  <c r="PA63" i="9"/>
  <c r="PB63" i="9"/>
  <c r="PC63" i="9"/>
  <c r="PD63" i="9" s="1"/>
  <c r="PE63" i="9"/>
  <c r="PF63" i="9"/>
  <c r="PG63" i="9"/>
  <c r="PH63" i="9"/>
  <c r="PI63" i="9"/>
  <c r="PJ63" i="9"/>
  <c r="PK63" i="9"/>
  <c r="PL63" i="9"/>
  <c r="PM63" i="9"/>
  <c r="PN63" i="9" s="1"/>
  <c r="PO63" i="9"/>
  <c r="PP63" i="9"/>
  <c r="B64" i="9"/>
  <c r="F64" i="9"/>
  <c r="G64" i="9"/>
  <c r="H64" i="9"/>
  <c r="J64" i="9"/>
  <c r="K64" i="9"/>
  <c r="H64" i="4" s="1"/>
  <c r="L64" i="9"/>
  <c r="N64" i="9"/>
  <c r="P64" i="9"/>
  <c r="Q64" i="9"/>
  <c r="R64" i="9"/>
  <c r="S64" i="9"/>
  <c r="U64" i="9"/>
  <c r="V64" i="9"/>
  <c r="M64" i="4" s="1"/>
  <c r="W64" i="9"/>
  <c r="Y64" i="9"/>
  <c r="AA64" i="9"/>
  <c r="AB64" i="9"/>
  <c r="AC64" i="9"/>
  <c r="AD64" i="9"/>
  <c r="AF64" i="9"/>
  <c r="AG64" i="9"/>
  <c r="AJ64" i="9"/>
  <c r="AL64" i="9"/>
  <c r="AM64" i="9"/>
  <c r="AN64" i="9"/>
  <c r="AO64" i="9"/>
  <c r="AQ64" i="9"/>
  <c r="AR64" i="9"/>
  <c r="W64" i="4" s="1"/>
  <c r="AW64" i="9"/>
  <c r="AX64" i="9"/>
  <c r="AY64" i="9"/>
  <c r="AZ64" i="9"/>
  <c r="BB64" i="9"/>
  <c r="BC64" i="9"/>
  <c r="AB64" i="4" s="1"/>
  <c r="BH64" i="9"/>
  <c r="BI64" i="9"/>
  <c r="BJ64" i="9"/>
  <c r="BK64" i="9"/>
  <c r="BN64" i="9"/>
  <c r="AG64" i="4" s="1"/>
  <c r="BO64" i="9"/>
  <c r="BQ64" i="9"/>
  <c r="BS64" i="9"/>
  <c r="BT64" i="9"/>
  <c r="BV64" i="9"/>
  <c r="BW64" i="9"/>
  <c r="BX64" i="9"/>
  <c r="BY64" i="9"/>
  <c r="AL64" i="4" s="1"/>
  <c r="CC64" i="9"/>
  <c r="CD64" i="9"/>
  <c r="CE64" i="9"/>
  <c r="CF64" i="9"/>
  <c r="CG64" i="9"/>
  <c r="CI64" i="9"/>
  <c r="CJ64" i="9"/>
  <c r="AT64" i="4" s="1"/>
  <c r="CM64" i="9"/>
  <c r="CN64" i="9"/>
  <c r="CO64" i="9"/>
  <c r="CP64" i="9"/>
  <c r="CQ64" i="9"/>
  <c r="CR64" i="9"/>
  <c r="CT64" i="9"/>
  <c r="CU64" i="9"/>
  <c r="CX64" i="9"/>
  <c r="CY64" i="9"/>
  <c r="CZ64" i="9"/>
  <c r="DA64" i="9"/>
  <c r="DB64" i="9"/>
  <c r="DC64" i="9"/>
  <c r="DE64" i="9"/>
  <c r="DF64" i="9"/>
  <c r="BD64" i="4" s="1"/>
  <c r="DI64" i="9"/>
  <c r="DJ64" i="9"/>
  <c r="DK64" i="9"/>
  <c r="DL64" i="9"/>
  <c r="DM64" i="9"/>
  <c r="DN64" i="9"/>
  <c r="DP64" i="9"/>
  <c r="DQ64" i="9"/>
  <c r="BI64" i="4" s="1"/>
  <c r="DU64" i="9"/>
  <c r="DV64" i="9"/>
  <c r="DW64" i="9"/>
  <c r="DX64" i="9"/>
  <c r="DY64" i="9"/>
  <c r="EA64" i="9"/>
  <c r="EB64" i="9"/>
  <c r="BN64" i="4" s="1"/>
  <c r="EF64" i="9"/>
  <c r="EG64" i="9"/>
  <c r="EH64" i="9"/>
  <c r="EI64" i="9"/>
  <c r="EJ64" i="9"/>
  <c r="EM64" i="9"/>
  <c r="BS64" i="4" s="1"/>
  <c r="EN64" i="9"/>
  <c r="EP64" i="9"/>
  <c r="EQ64" i="9"/>
  <c r="ER64" i="9"/>
  <c r="ES64" i="9"/>
  <c r="EU64" i="9"/>
  <c r="EV64" i="9"/>
  <c r="EW64" i="9"/>
  <c r="EX64" i="9"/>
  <c r="FA64" i="9"/>
  <c r="FB64" i="9"/>
  <c r="FC64" i="9"/>
  <c r="FD64" i="9"/>
  <c r="FE64" i="9"/>
  <c r="FF64" i="9"/>
  <c r="FH64" i="9"/>
  <c r="FI64" i="9"/>
  <c r="CF64" i="4" s="1"/>
  <c r="FL64" i="9"/>
  <c r="FM64" i="9"/>
  <c r="FN64" i="9"/>
  <c r="FO64" i="9"/>
  <c r="FP64" i="9"/>
  <c r="FQ64" i="9"/>
  <c r="FS64" i="9"/>
  <c r="FT64" i="9"/>
  <c r="CK64" i="4" s="1"/>
  <c r="FW64" i="9"/>
  <c r="FX64" i="9"/>
  <c r="FY64" i="9"/>
  <c r="FZ64" i="9"/>
  <c r="GA64" i="9"/>
  <c r="GB64" i="9"/>
  <c r="GD64" i="9"/>
  <c r="GE64" i="9"/>
  <c r="CP64" i="4" s="1"/>
  <c r="GH64" i="9"/>
  <c r="GI64" i="9"/>
  <c r="GJ64" i="9"/>
  <c r="GK64" i="9"/>
  <c r="GL64" i="9"/>
  <c r="GM64" i="9"/>
  <c r="GO64" i="9"/>
  <c r="GP64" i="9"/>
  <c r="CU64" i="4" s="1"/>
  <c r="GS64" i="9"/>
  <c r="GT64" i="9"/>
  <c r="GU64" i="9"/>
  <c r="GV64" i="9"/>
  <c r="GW64" i="9"/>
  <c r="GX64" i="9"/>
  <c r="GZ64" i="9"/>
  <c r="HA64" i="9"/>
  <c r="CZ64" i="4" s="1"/>
  <c r="HD64" i="9"/>
  <c r="HE64" i="9"/>
  <c r="HF64" i="9"/>
  <c r="HG64" i="9"/>
  <c r="HH64" i="9"/>
  <c r="HI64" i="9"/>
  <c r="HL64" i="9"/>
  <c r="HO64" i="9"/>
  <c r="HP64" i="9"/>
  <c r="HQ64" i="9"/>
  <c r="HR64" i="9"/>
  <c r="HT64" i="9"/>
  <c r="HU64" i="9"/>
  <c r="HV64" i="9"/>
  <c r="HW64" i="9"/>
  <c r="HZ64" i="9"/>
  <c r="IA64" i="9"/>
  <c r="IB64" i="9"/>
  <c r="IC64" i="9"/>
  <c r="ID64" i="9"/>
  <c r="IE64" i="9"/>
  <c r="IG64" i="9"/>
  <c r="IH64" i="9"/>
  <c r="DR64" i="4" s="1"/>
  <c r="IK64" i="9"/>
  <c r="IL64" i="9"/>
  <c r="IM64" i="9"/>
  <c r="IN64" i="9"/>
  <c r="IO64" i="9"/>
  <c r="IP64" i="9"/>
  <c r="IR64" i="9"/>
  <c r="IS64" i="9"/>
  <c r="DW64" i="4" s="1"/>
  <c r="IW64" i="9"/>
  <c r="IX64" i="9"/>
  <c r="IY64" i="9"/>
  <c r="IZ64" i="9"/>
  <c r="JA64" i="9"/>
  <c r="JC64" i="9"/>
  <c r="JD64" i="9"/>
  <c r="EB64" i="4" s="1"/>
  <c r="JG64" i="9"/>
  <c r="JH64" i="9"/>
  <c r="JI64" i="9"/>
  <c r="JJ64" i="9"/>
  <c r="JK64" i="9"/>
  <c r="JL64" i="9"/>
  <c r="JN64" i="9"/>
  <c r="JO64" i="9"/>
  <c r="EG64" i="4" s="1"/>
  <c r="JP64" i="9"/>
  <c r="JR64" i="9"/>
  <c r="JS64" i="9"/>
  <c r="JT64" i="9"/>
  <c r="JU64" i="9"/>
  <c r="JV64" i="9"/>
  <c r="JW64" i="9"/>
  <c r="JY64" i="9"/>
  <c r="JZ64" i="9"/>
  <c r="EL64" i="4" s="1"/>
  <c r="KD64" i="9"/>
  <c r="KE64" i="9"/>
  <c r="KF64" i="9"/>
  <c r="KG64" i="9"/>
  <c r="KH64" i="9"/>
  <c r="KK64" i="9"/>
  <c r="EQ64" i="4" s="1"/>
  <c r="KO64" i="9"/>
  <c r="KP64" i="9"/>
  <c r="KQ64" i="9"/>
  <c r="KT64" i="9"/>
  <c r="KU64" i="9"/>
  <c r="LB64" i="9"/>
  <c r="LC64" i="9"/>
  <c r="LD64" i="9"/>
  <c r="LE64" i="9"/>
  <c r="LF64" i="9"/>
  <c r="LM64" i="9"/>
  <c r="LN64" i="9"/>
  <c r="LO64" i="9"/>
  <c r="LP64" i="9"/>
  <c r="LQ64" i="9"/>
  <c r="LX64" i="9"/>
  <c r="LY64" i="9"/>
  <c r="LZ64" i="9"/>
  <c r="MA64" i="9"/>
  <c r="MB64" i="9"/>
  <c r="MI64" i="9"/>
  <c r="MJ64" i="9"/>
  <c r="MK64" i="9"/>
  <c r="ML64" i="9"/>
  <c r="MM64" i="9"/>
  <c r="MT64" i="9"/>
  <c r="MU64" i="9"/>
  <c r="MV64" i="9"/>
  <c r="MW64" i="9"/>
  <c r="MX64" i="9"/>
  <c r="NE64" i="9"/>
  <c r="NF64" i="9"/>
  <c r="NG64" i="9"/>
  <c r="NH64" i="9"/>
  <c r="NI64" i="9"/>
  <c r="NP64" i="9"/>
  <c r="NQ64" i="9"/>
  <c r="NR64" i="9"/>
  <c r="NS64" i="9"/>
  <c r="NT64" i="9"/>
  <c r="OA64" i="9"/>
  <c r="B65" i="9"/>
  <c r="C65" i="9"/>
  <c r="C65" i="8" s="1"/>
  <c r="D65" i="9"/>
  <c r="B65" i="8" s="1"/>
  <c r="E65" i="9"/>
  <c r="F65" i="9"/>
  <c r="G65" i="9"/>
  <c r="I65" i="9"/>
  <c r="J65" i="9"/>
  <c r="K65" i="9"/>
  <c r="H65" i="4" s="1"/>
  <c r="L65" i="9"/>
  <c r="N65" i="9"/>
  <c r="O65" i="9"/>
  <c r="P65" i="9"/>
  <c r="Q65" i="9"/>
  <c r="R65" i="9"/>
  <c r="T65" i="9"/>
  <c r="U65" i="9"/>
  <c r="V65" i="9"/>
  <c r="M65" i="4" s="1"/>
  <c r="W65" i="9"/>
  <c r="Y65" i="9"/>
  <c r="Z65" i="9"/>
  <c r="AA65" i="9"/>
  <c r="AB65" i="9"/>
  <c r="AC65" i="9"/>
  <c r="AE65" i="9"/>
  <c r="AF65" i="9"/>
  <c r="AG65" i="9"/>
  <c r="R65" i="4" s="1"/>
  <c r="AH65" i="9"/>
  <c r="AJ65" i="9"/>
  <c r="AK65" i="9"/>
  <c r="AL65" i="9"/>
  <c r="AM65" i="9"/>
  <c r="AN65" i="9"/>
  <c r="AP65" i="9"/>
  <c r="AQ65" i="9"/>
  <c r="AR65" i="9"/>
  <c r="W65" i="4" s="1"/>
  <c r="AS65" i="9"/>
  <c r="AU65" i="9"/>
  <c r="AV65" i="9"/>
  <c r="AW65" i="9"/>
  <c r="AX65" i="9"/>
  <c r="AY65" i="9"/>
  <c r="BA65" i="9"/>
  <c r="BB65" i="9"/>
  <c r="BC65" i="9"/>
  <c r="AB65" i="4" s="1"/>
  <c r="BD65" i="9"/>
  <c r="BF65" i="9"/>
  <c r="BG65" i="9"/>
  <c r="BH65" i="9"/>
  <c r="BI65" i="9"/>
  <c r="BJ65" i="9"/>
  <c r="BN65" i="9"/>
  <c r="AG65" i="4" s="1"/>
  <c r="BO65" i="9"/>
  <c r="BQ65" i="9"/>
  <c r="BR65" i="9"/>
  <c r="BS65" i="9"/>
  <c r="BT65" i="9"/>
  <c r="BU65" i="9"/>
  <c r="BV65" i="9"/>
  <c r="BW65" i="9"/>
  <c r="BX65" i="9"/>
  <c r="BY65" i="9"/>
  <c r="AL65" i="4" s="1"/>
  <c r="BZ65" i="9"/>
  <c r="CA65" i="9"/>
  <c r="CB65" i="9"/>
  <c r="CC65" i="9"/>
  <c r="CD65" i="9"/>
  <c r="CE65" i="9"/>
  <c r="CF65" i="9"/>
  <c r="CH65" i="9"/>
  <c r="CI65" i="9"/>
  <c r="CJ65" i="9"/>
  <c r="AT65" i="4" s="1"/>
  <c r="CK65" i="9"/>
  <c r="CM65" i="9"/>
  <c r="CN65" i="9"/>
  <c r="CO65" i="9"/>
  <c r="CP65" i="9"/>
  <c r="CQ65" i="9"/>
  <c r="CS65" i="9"/>
  <c r="CT65" i="9"/>
  <c r="CU65" i="9"/>
  <c r="AY65" i="4" s="1"/>
  <c r="CV65" i="9"/>
  <c r="CX65" i="9"/>
  <c r="CY65" i="9"/>
  <c r="CZ65" i="9"/>
  <c r="DA65" i="9"/>
  <c r="DB65" i="9"/>
  <c r="DD65" i="9"/>
  <c r="DE65" i="9"/>
  <c r="DF65" i="9"/>
  <c r="BD65" i="4" s="1"/>
  <c r="DG65" i="9"/>
  <c r="DI65" i="9"/>
  <c r="DJ65" i="9"/>
  <c r="DK65" i="9"/>
  <c r="DL65" i="9"/>
  <c r="DM65" i="9"/>
  <c r="DO65" i="9"/>
  <c r="DP65" i="9"/>
  <c r="DQ65" i="9"/>
  <c r="BI65" i="4" s="1"/>
  <c r="DR65" i="9"/>
  <c r="DT65" i="9"/>
  <c r="DU65" i="9"/>
  <c r="DV65" i="9"/>
  <c r="DW65" i="9"/>
  <c r="DX65" i="9"/>
  <c r="DZ65" i="9"/>
  <c r="EA65" i="9"/>
  <c r="EB65" i="9"/>
  <c r="BN65" i="4" s="1"/>
  <c r="EC65" i="9"/>
  <c r="EE65" i="9"/>
  <c r="EF65" i="9"/>
  <c r="EG65" i="9"/>
  <c r="EH65" i="9"/>
  <c r="EI65" i="9"/>
  <c r="EM65" i="9"/>
  <c r="BS65" i="4" s="1"/>
  <c r="EN65" i="9"/>
  <c r="EP65" i="9"/>
  <c r="EQ65" i="9"/>
  <c r="ER65" i="9"/>
  <c r="ES65" i="9"/>
  <c r="ET65" i="9"/>
  <c r="EU65" i="9"/>
  <c r="EV65" i="9"/>
  <c r="EW65" i="9"/>
  <c r="EX65" i="9"/>
  <c r="BX65" i="4" s="1"/>
  <c r="EY65" i="9"/>
  <c r="EZ65" i="9"/>
  <c r="FA65" i="9"/>
  <c r="FB65" i="9"/>
  <c r="FC65" i="9"/>
  <c r="FD65" i="9"/>
  <c r="FE65" i="9"/>
  <c r="FG65" i="9"/>
  <c r="FH65" i="9"/>
  <c r="FI65" i="9"/>
  <c r="CF65" i="4" s="1"/>
  <c r="FJ65" i="9"/>
  <c r="FL65" i="9"/>
  <c r="FM65" i="9"/>
  <c r="FN65" i="9"/>
  <c r="FO65" i="9"/>
  <c r="FP65" i="9"/>
  <c r="FR65" i="9"/>
  <c r="FS65" i="9"/>
  <c r="FT65" i="9"/>
  <c r="CK65" i="4" s="1"/>
  <c r="FU65" i="9"/>
  <c r="FW65" i="9"/>
  <c r="FX65" i="9"/>
  <c r="FY65" i="9"/>
  <c r="FZ65" i="9"/>
  <c r="GA65" i="9"/>
  <c r="GC65" i="9"/>
  <c r="GD65" i="9"/>
  <c r="GE65" i="9"/>
  <c r="CP65" i="4" s="1"/>
  <c r="GF65" i="9"/>
  <c r="GH65" i="9"/>
  <c r="GI65" i="9"/>
  <c r="GJ65" i="9"/>
  <c r="GK65" i="9"/>
  <c r="GL65" i="9"/>
  <c r="GN65" i="9"/>
  <c r="GO65" i="9"/>
  <c r="GP65" i="9"/>
  <c r="CU65" i="4" s="1"/>
  <c r="GQ65" i="9"/>
  <c r="GS65" i="9"/>
  <c r="GT65" i="9"/>
  <c r="GU65" i="9"/>
  <c r="GV65" i="9"/>
  <c r="GW65" i="9"/>
  <c r="GY65" i="9"/>
  <c r="GZ65" i="9"/>
  <c r="HA65" i="9"/>
  <c r="CZ65" i="4" s="1"/>
  <c r="HB65" i="9"/>
  <c r="HD65" i="9"/>
  <c r="HE65" i="9"/>
  <c r="HF65" i="9"/>
  <c r="HG65" i="9"/>
  <c r="HH65" i="9"/>
  <c r="HL65" i="9"/>
  <c r="DE65" i="4" s="1"/>
  <c r="HM65" i="9"/>
  <c r="HO65" i="9"/>
  <c r="HP65" i="9"/>
  <c r="HQ65" i="9"/>
  <c r="HR65" i="9"/>
  <c r="HS65" i="9"/>
  <c r="HT65" i="9"/>
  <c r="HU65" i="9"/>
  <c r="HV65" i="9"/>
  <c r="HW65" i="9"/>
  <c r="DJ65" i="4" s="1"/>
  <c r="HX65" i="9"/>
  <c r="HY65" i="9"/>
  <c r="HZ65" i="9"/>
  <c r="IA65" i="9"/>
  <c r="IB65" i="9"/>
  <c r="IC65" i="9"/>
  <c r="ID65" i="9"/>
  <c r="IF65" i="9"/>
  <c r="IG65" i="9"/>
  <c r="IH65" i="9"/>
  <c r="DR65" i="4" s="1"/>
  <c r="II65" i="9"/>
  <c r="IK65" i="9"/>
  <c r="IL65" i="9"/>
  <c r="IM65" i="9"/>
  <c r="IN65" i="9"/>
  <c r="IO65" i="9"/>
  <c r="IQ65" i="9"/>
  <c r="IR65" i="9"/>
  <c r="IS65" i="9"/>
  <c r="DW65" i="4" s="1"/>
  <c r="IT65" i="9"/>
  <c r="IV65" i="9"/>
  <c r="IW65" i="9"/>
  <c r="IX65" i="9"/>
  <c r="IY65" i="9"/>
  <c r="IZ65" i="9"/>
  <c r="JB65" i="9"/>
  <c r="JC65" i="9"/>
  <c r="JD65" i="9"/>
  <c r="EB65" i="4" s="1"/>
  <c r="JE65" i="9"/>
  <c r="JG65" i="9"/>
  <c r="JH65" i="9"/>
  <c r="JI65" i="9"/>
  <c r="JJ65" i="9"/>
  <c r="JK65" i="9"/>
  <c r="JM65" i="9"/>
  <c r="JN65" i="9"/>
  <c r="JO65" i="9"/>
  <c r="EG65" i="4" s="1"/>
  <c r="JP65" i="9"/>
  <c r="JR65" i="9"/>
  <c r="JS65" i="9"/>
  <c r="JT65" i="9"/>
  <c r="JU65" i="9"/>
  <c r="JV65" i="9"/>
  <c r="JX65" i="9"/>
  <c r="JY65" i="9"/>
  <c r="JZ65" i="9"/>
  <c r="EL65" i="4" s="1"/>
  <c r="KA65" i="9"/>
  <c r="KC65" i="9"/>
  <c r="KD65" i="9"/>
  <c r="KE65" i="9"/>
  <c r="KF65" i="9"/>
  <c r="KG65" i="9"/>
  <c r="KK65" i="9"/>
  <c r="EQ65" i="4" s="1"/>
  <c r="KL65" i="9"/>
  <c r="KN65" i="9"/>
  <c r="KO65" i="9"/>
  <c r="KP65" i="9"/>
  <c r="KQ65" i="9"/>
  <c r="KS65" i="9"/>
  <c r="KT65" i="9"/>
  <c r="KU65" i="9"/>
  <c r="KV65" i="9"/>
  <c r="EV65" i="4" s="1"/>
  <c r="KW65" i="9"/>
  <c r="KX65" i="9"/>
  <c r="KY65" i="9"/>
  <c r="KZ65" i="9"/>
  <c r="LA65" i="9"/>
  <c r="LB65" i="9"/>
  <c r="LC65" i="9"/>
  <c r="LD65" i="9"/>
  <c r="LE65" i="9"/>
  <c r="LF65" i="9"/>
  <c r="LG65" i="9"/>
  <c r="FD65" i="4" s="1"/>
  <c r="LH65" i="9"/>
  <c r="LI65" i="9"/>
  <c r="LJ65" i="9"/>
  <c r="LK65" i="9"/>
  <c r="LL65" i="9"/>
  <c r="LM65" i="9"/>
  <c r="LN65" i="9"/>
  <c r="LO65" i="9"/>
  <c r="LP65" i="9"/>
  <c r="LQ65" i="9"/>
  <c r="LR65" i="9"/>
  <c r="FI65" i="4" s="1"/>
  <c r="LS65" i="9"/>
  <c r="LT65" i="9"/>
  <c r="LU65" i="9"/>
  <c r="LV65" i="9"/>
  <c r="LW65" i="9"/>
  <c r="LX65" i="9"/>
  <c r="LY65" i="9"/>
  <c r="LZ65" i="9"/>
  <c r="MA65" i="9"/>
  <c r="MB65" i="9"/>
  <c r="MC65" i="9"/>
  <c r="FN65" i="4" s="1"/>
  <c r="MD65" i="9"/>
  <c r="ME65" i="9"/>
  <c r="MF65" i="9"/>
  <c r="MG65" i="9"/>
  <c r="MH65" i="9"/>
  <c r="MI65" i="9"/>
  <c r="MJ65" i="9"/>
  <c r="MK65" i="9"/>
  <c r="ML65" i="9"/>
  <c r="MM65" i="9"/>
  <c r="MN65" i="9"/>
  <c r="FS65" i="4" s="1"/>
  <c r="MO65" i="9"/>
  <c r="MP65" i="9"/>
  <c r="MQ65" i="9"/>
  <c r="MR65" i="9"/>
  <c r="MS65" i="9"/>
  <c r="MT65" i="9"/>
  <c r="MU65" i="9"/>
  <c r="MV65" i="9"/>
  <c r="MW65" i="9"/>
  <c r="MX65" i="9"/>
  <c r="MY65" i="9"/>
  <c r="FX65" i="4" s="1"/>
  <c r="MZ65" i="9"/>
  <c r="NA65" i="9"/>
  <c r="NB65" i="9"/>
  <c r="NC65" i="9"/>
  <c r="ND65" i="9"/>
  <c r="NE65" i="9"/>
  <c r="NF65" i="9"/>
  <c r="NG65" i="9"/>
  <c r="NH65" i="9"/>
  <c r="NI65" i="9"/>
  <c r="NJ65" i="9"/>
  <c r="GC65" i="4" s="1"/>
  <c r="NN65" i="9"/>
  <c r="NO65" i="9"/>
  <c r="NP65" i="9"/>
  <c r="NQ65" i="9"/>
  <c r="NR65" i="9"/>
  <c r="NS65" i="9"/>
  <c r="NT65" i="9"/>
  <c r="NU65" i="9"/>
  <c r="GH65" i="4" s="1"/>
  <c r="NX65" i="9"/>
  <c r="NY65" i="9"/>
  <c r="NZ65" i="9"/>
  <c r="OA65" i="9"/>
  <c r="OB65" i="9"/>
  <c r="OC65" i="9"/>
  <c r="OD65" i="9"/>
  <c r="OE65" i="9"/>
  <c r="OF65" i="9"/>
  <c r="OG65" i="9"/>
  <c r="OH65" i="9"/>
  <c r="OI65" i="9"/>
  <c r="OJ65" i="9"/>
  <c r="OK65" i="9"/>
  <c r="OL65" i="9"/>
  <c r="OM65" i="9"/>
  <c r="ON65" i="9"/>
  <c r="OO65" i="9"/>
  <c r="OP65" i="9"/>
  <c r="OQ65" i="9"/>
  <c r="OR65" i="9"/>
  <c r="OS65" i="9"/>
  <c r="OT65" i="9"/>
  <c r="OU65" i="9"/>
  <c r="OW65" i="9"/>
  <c r="OX65" i="9"/>
  <c r="OY65" i="9"/>
  <c r="OZ65" i="9"/>
  <c r="PA65" i="9"/>
  <c r="PB65" i="9"/>
  <c r="PC65" i="9"/>
  <c r="PD65" i="9" s="1"/>
  <c r="PE65" i="9"/>
  <c r="PF65" i="9"/>
  <c r="PH65" i="9" s="1"/>
  <c r="PG65" i="9"/>
  <c r="PJ65" i="9"/>
  <c r="PK65" i="9"/>
  <c r="PL65" i="9"/>
  <c r="PM65" i="9"/>
  <c r="PN65" i="9" s="1"/>
  <c r="PO65" i="9"/>
  <c r="PP65" i="9"/>
  <c r="B66" i="9"/>
  <c r="H66" i="9"/>
  <c r="I66" i="9"/>
  <c r="M66" i="9" s="1"/>
  <c r="J66" i="9"/>
  <c r="K66" i="9"/>
  <c r="N66" i="9"/>
  <c r="P66" i="9"/>
  <c r="Q66" i="9"/>
  <c r="S66" i="9"/>
  <c r="T66" i="9"/>
  <c r="X66" i="9" s="1"/>
  <c r="U66" i="9"/>
  <c r="V66" i="9"/>
  <c r="M66" i="4" s="1"/>
  <c r="W66" i="9"/>
  <c r="Y66" i="9"/>
  <c r="AA66" i="9"/>
  <c r="AB66" i="9"/>
  <c r="AD66" i="9"/>
  <c r="AE66" i="9"/>
  <c r="AF66" i="9"/>
  <c r="AG66" i="9"/>
  <c r="R66" i="4" s="1"/>
  <c r="AH66" i="9"/>
  <c r="AI66" i="9"/>
  <c r="AJ66" i="9"/>
  <c r="AL66" i="9"/>
  <c r="AM66" i="9"/>
  <c r="AO66" i="9"/>
  <c r="AP66" i="9"/>
  <c r="AT66" i="9" s="1"/>
  <c r="AQ66" i="9"/>
  <c r="AR66" i="9"/>
  <c r="AU66" i="9"/>
  <c r="AW66" i="9"/>
  <c r="AX66" i="9"/>
  <c r="AZ66" i="9"/>
  <c r="BA66" i="9"/>
  <c r="BE66" i="9" s="1"/>
  <c r="BB66" i="9"/>
  <c r="BC66" i="9"/>
  <c r="AB66" i="4" s="1"/>
  <c r="BD66" i="9"/>
  <c r="BF66" i="9"/>
  <c r="BH66" i="9"/>
  <c r="BI66" i="9"/>
  <c r="BN66" i="9"/>
  <c r="AG66" i="4" s="1"/>
  <c r="BS66" i="9"/>
  <c r="BT66" i="9"/>
  <c r="BU66" i="9"/>
  <c r="BV66" i="9"/>
  <c r="CA66" i="9" s="1"/>
  <c r="BW66" i="9"/>
  <c r="BY66" i="9"/>
  <c r="AL66" i="4" s="1"/>
  <c r="BZ66" i="9"/>
  <c r="CB66" i="9"/>
  <c r="CC66" i="9"/>
  <c r="CD66" i="9"/>
  <c r="CE66" i="9"/>
  <c r="CG66" i="9"/>
  <c r="CH66" i="9"/>
  <c r="CI66" i="9"/>
  <c r="CJ66" i="9"/>
  <c r="AT66" i="4" s="1"/>
  <c r="CN66" i="9"/>
  <c r="CO66" i="9"/>
  <c r="CP66" i="9"/>
  <c r="CR66" i="9"/>
  <c r="CW66" i="9" s="1"/>
  <c r="CS66" i="9"/>
  <c r="CT66" i="9"/>
  <c r="CU66" i="9"/>
  <c r="CY66" i="9"/>
  <c r="CZ66" i="9"/>
  <c r="DA66" i="9"/>
  <c r="DC66" i="9"/>
  <c r="DH66" i="9" s="1"/>
  <c r="DD66" i="9"/>
  <c r="DE66" i="9"/>
  <c r="DF66" i="9"/>
  <c r="DI66" i="9"/>
  <c r="DJ66" i="9"/>
  <c r="DK66" i="9"/>
  <c r="DL66" i="9"/>
  <c r="DN66" i="9"/>
  <c r="DS66" i="9" s="1"/>
  <c r="DO66" i="9"/>
  <c r="DP66" i="9"/>
  <c r="DQ66" i="9"/>
  <c r="DT66" i="9"/>
  <c r="DU66" i="9"/>
  <c r="DV66" i="9"/>
  <c r="DW66" i="9"/>
  <c r="DY66" i="9"/>
  <c r="ED66" i="9" s="1"/>
  <c r="DZ66" i="9"/>
  <c r="EA66" i="9"/>
  <c r="EB66" i="9"/>
  <c r="EF66" i="9"/>
  <c r="EG66" i="9"/>
  <c r="EH66" i="9"/>
  <c r="EM66" i="9"/>
  <c r="BS66" i="4" s="1"/>
  <c r="EQ66" i="9"/>
  <c r="ER66" i="9"/>
  <c r="ES66" i="9"/>
  <c r="ET66" i="9"/>
  <c r="EU66" i="9"/>
  <c r="EV66" i="9"/>
  <c r="EZ66" i="9" s="1"/>
  <c r="EX66" i="9"/>
  <c r="FB66" i="9"/>
  <c r="FM66" i="9" s="1"/>
  <c r="FX66" i="9" s="1"/>
  <c r="GI66" i="9" s="1"/>
  <c r="GT66" i="9" s="1"/>
  <c r="HE66" i="9" s="1"/>
  <c r="HP66" i="9" s="1"/>
  <c r="FC66" i="9"/>
  <c r="FD66" i="9"/>
  <c r="FF66" i="9"/>
  <c r="FK66" i="9" s="1"/>
  <c r="FG66" i="9"/>
  <c r="FH66" i="9"/>
  <c r="FI66" i="9"/>
  <c r="CF66" i="4" s="1"/>
  <c r="FL66" i="9"/>
  <c r="FN66" i="9"/>
  <c r="FO66" i="9"/>
  <c r="FQ66" i="9"/>
  <c r="FV66" i="9" s="1"/>
  <c r="FR66" i="9"/>
  <c r="FS66" i="9"/>
  <c r="FT66" i="9"/>
  <c r="FW66" i="9"/>
  <c r="FY66" i="9"/>
  <c r="FZ66" i="9"/>
  <c r="GB66" i="9"/>
  <c r="GC66" i="9"/>
  <c r="GD66" i="9"/>
  <c r="GE66" i="9"/>
  <c r="CP66" i="4" s="1"/>
  <c r="GJ66" i="9"/>
  <c r="GK66" i="9"/>
  <c r="GM66" i="9"/>
  <c r="GN66" i="9"/>
  <c r="GO66" i="9"/>
  <c r="GP66" i="9"/>
  <c r="GS66" i="9"/>
  <c r="GU66" i="9"/>
  <c r="GV66" i="9"/>
  <c r="GX66" i="9"/>
  <c r="GY66" i="9"/>
  <c r="GZ66" i="9"/>
  <c r="HA66" i="9"/>
  <c r="HG66" i="9"/>
  <c r="HJ66" i="9"/>
  <c r="HK66" i="9"/>
  <c r="HL66" i="9"/>
  <c r="HR66" i="9"/>
  <c r="HS66" i="9"/>
  <c r="HT66" i="9"/>
  <c r="HU66" i="9"/>
  <c r="HW66" i="9"/>
  <c r="HZ66" i="9"/>
  <c r="IA66" i="9"/>
  <c r="IB66" i="9"/>
  <c r="IC66" i="9"/>
  <c r="IE66" i="9"/>
  <c r="IJ66" i="9" s="1"/>
  <c r="IF66" i="9"/>
  <c r="IG66" i="9"/>
  <c r="IH66" i="9"/>
  <c r="IL66" i="9"/>
  <c r="IM66" i="9"/>
  <c r="IN66" i="9"/>
  <c r="IP66" i="9"/>
  <c r="IQ66" i="9"/>
  <c r="IR66" i="9"/>
  <c r="IS66" i="9"/>
  <c r="IW66" i="9"/>
  <c r="IX66" i="9"/>
  <c r="IY66" i="9"/>
  <c r="JA66" i="9"/>
  <c r="JF66" i="9" s="1"/>
  <c r="JB66" i="9"/>
  <c r="JC66" i="9"/>
  <c r="JD66" i="9"/>
  <c r="JG66" i="9"/>
  <c r="JH66" i="9"/>
  <c r="JI66" i="9"/>
  <c r="JJ66" i="9"/>
  <c r="JL66" i="9"/>
  <c r="JM66" i="9"/>
  <c r="JN66" i="9"/>
  <c r="JO66" i="9"/>
  <c r="EG66" i="4" s="1"/>
  <c r="JS66" i="9"/>
  <c r="JT66" i="9"/>
  <c r="JU66" i="9"/>
  <c r="JW66" i="9"/>
  <c r="KB66" i="9" s="1"/>
  <c r="JX66" i="9"/>
  <c r="JY66" i="9"/>
  <c r="JZ66" i="9"/>
  <c r="KD66" i="9"/>
  <c r="KO66" i="9" s="1"/>
  <c r="KE66" i="9"/>
  <c r="KF66" i="9"/>
  <c r="KH66" i="9"/>
  <c r="KI66" i="9"/>
  <c r="KJ66" i="9"/>
  <c r="KK66" i="9"/>
  <c r="EQ66" i="4" s="1"/>
  <c r="KQ66" i="9"/>
  <c r="KR66" i="9"/>
  <c r="KS66" i="9"/>
  <c r="KT66" i="9"/>
  <c r="KU66" i="9"/>
  <c r="LB66" i="9"/>
  <c r="LC66" i="9"/>
  <c r="LD66" i="9"/>
  <c r="LE66" i="9"/>
  <c r="LF66" i="9"/>
  <c r="LM66" i="9"/>
  <c r="LN66" i="9"/>
  <c r="LO66" i="9"/>
  <c r="LP66" i="9"/>
  <c r="LQ66" i="9"/>
  <c r="LX66" i="9"/>
  <c r="LY66" i="9"/>
  <c r="LZ66" i="9"/>
  <c r="MA66" i="9"/>
  <c r="MB66" i="9"/>
  <c r="MI66" i="9"/>
  <c r="MJ66" i="9"/>
  <c r="MK66" i="9"/>
  <c r="ML66" i="9"/>
  <c r="MM66" i="9"/>
  <c r="MT66" i="9"/>
  <c r="MU66" i="9"/>
  <c r="MV66" i="9"/>
  <c r="MW66" i="9"/>
  <c r="MX66" i="9"/>
  <c r="NE66" i="9"/>
  <c r="NF66" i="9"/>
  <c r="NG66" i="9"/>
  <c r="NH66" i="9"/>
  <c r="NI66" i="9"/>
  <c r="NP66" i="9"/>
  <c r="NQ66" i="9"/>
  <c r="NR66" i="9"/>
  <c r="NS66" i="9"/>
  <c r="NT66" i="9"/>
  <c r="OA66" i="9"/>
  <c r="B67" i="9"/>
  <c r="G67" i="9"/>
  <c r="H67" i="9"/>
  <c r="I67" i="9"/>
  <c r="J67" i="9"/>
  <c r="K67" i="9"/>
  <c r="P67" i="9"/>
  <c r="Q67" i="9"/>
  <c r="R67" i="9"/>
  <c r="S67" i="9"/>
  <c r="X67" i="9" s="1"/>
  <c r="T67" i="9"/>
  <c r="U67" i="9"/>
  <c r="V67" i="9"/>
  <c r="M67" i="4" s="1"/>
  <c r="W67" i="9"/>
  <c r="Y67" i="9"/>
  <c r="AA67" i="9"/>
  <c r="AB67" i="9"/>
  <c r="AC67" i="9"/>
  <c r="AD67" i="9"/>
  <c r="AI67" i="9" s="1"/>
  <c r="AE67" i="9"/>
  <c r="AF67" i="9"/>
  <c r="AG67" i="9"/>
  <c r="R67" i="4" s="1"/>
  <c r="AH67" i="9"/>
  <c r="AJ67" i="9"/>
  <c r="AL67" i="9"/>
  <c r="AM67" i="9"/>
  <c r="AN67" i="9"/>
  <c r="AO67" i="9"/>
  <c r="AP67" i="9"/>
  <c r="AQ67" i="9"/>
  <c r="AR67" i="9"/>
  <c r="AU67" i="9"/>
  <c r="AW67" i="9"/>
  <c r="AX67" i="9"/>
  <c r="AY67" i="9"/>
  <c r="AZ67" i="9"/>
  <c r="BA67" i="9"/>
  <c r="BB67" i="9"/>
  <c r="BC67" i="9"/>
  <c r="BI67" i="9"/>
  <c r="BM67" i="9"/>
  <c r="BN67" i="9"/>
  <c r="BS67" i="9"/>
  <c r="BT67" i="9"/>
  <c r="BU67" i="9"/>
  <c r="BV67" i="9"/>
  <c r="BX67" i="9"/>
  <c r="BY67" i="9"/>
  <c r="CC67" i="9"/>
  <c r="CD67" i="9"/>
  <c r="CE67" i="9"/>
  <c r="CF67" i="9"/>
  <c r="CG67" i="9"/>
  <c r="CH67" i="9"/>
  <c r="CI67" i="9"/>
  <c r="CJ67" i="9"/>
  <c r="CM67" i="9"/>
  <c r="CN67" i="9"/>
  <c r="CO67" i="9"/>
  <c r="CP67" i="9"/>
  <c r="CQ67" i="9"/>
  <c r="CR67" i="9"/>
  <c r="CW67" i="9" s="1"/>
  <c r="CS67" i="9"/>
  <c r="CT67" i="9"/>
  <c r="CU67" i="9"/>
  <c r="CX67" i="9"/>
  <c r="CY67" i="9"/>
  <c r="CZ67" i="9"/>
  <c r="DA67" i="9"/>
  <c r="DB67" i="9"/>
  <c r="DC67" i="9"/>
  <c r="DD67" i="9"/>
  <c r="DE67" i="9"/>
  <c r="DF67" i="9"/>
  <c r="DI67" i="9"/>
  <c r="DJ67" i="9"/>
  <c r="DU67" i="9" s="1"/>
  <c r="EF67" i="9" s="1"/>
  <c r="EQ67" i="9" s="1"/>
  <c r="DK67" i="9"/>
  <c r="DL67" i="9"/>
  <c r="DM67" i="9"/>
  <c r="DN67" i="9"/>
  <c r="DO67" i="9"/>
  <c r="DP67" i="9"/>
  <c r="DQ67" i="9"/>
  <c r="DW67" i="9"/>
  <c r="DX67" i="9"/>
  <c r="DY67" i="9"/>
  <c r="DZ67" i="9"/>
  <c r="EA67" i="9"/>
  <c r="EH67" i="9"/>
  <c r="EL67" i="9"/>
  <c r="ES67" i="9"/>
  <c r="ET67" i="9"/>
  <c r="EU67" i="9"/>
  <c r="EW67" i="9"/>
  <c r="FD67" i="9"/>
  <c r="FE67" i="9"/>
  <c r="FF67" i="9"/>
  <c r="FG67" i="9"/>
  <c r="FH67" i="9"/>
  <c r="FO67" i="9"/>
  <c r="FP67" i="9"/>
  <c r="FQ67" i="9"/>
  <c r="FR67" i="9"/>
  <c r="FS67" i="9"/>
  <c r="FZ67" i="9"/>
  <c r="GA67" i="9"/>
  <c r="GB67" i="9"/>
  <c r="GC67" i="9"/>
  <c r="GD67" i="9"/>
  <c r="GK67" i="9"/>
  <c r="GL67" i="9"/>
  <c r="GM67" i="9"/>
  <c r="GN67" i="9"/>
  <c r="GO67" i="9"/>
  <c r="GV67" i="9"/>
  <c r="GW67" i="9"/>
  <c r="GX67" i="9"/>
  <c r="GY67" i="9"/>
  <c r="GZ67" i="9"/>
  <c r="HG67" i="9"/>
  <c r="HK67" i="9"/>
  <c r="HR67" i="9"/>
  <c r="HS67" i="9"/>
  <c r="HT67" i="9"/>
  <c r="HV67" i="9"/>
  <c r="IC67" i="9"/>
  <c r="ID67" i="9"/>
  <c r="IE67" i="9"/>
  <c r="IF67" i="9"/>
  <c r="IG67" i="9"/>
  <c r="IN67" i="9"/>
  <c r="IO67" i="9"/>
  <c r="IP67" i="9"/>
  <c r="IQ67" i="9"/>
  <c r="IR67" i="9"/>
  <c r="IY67" i="9"/>
  <c r="IZ67" i="9"/>
  <c r="JA67" i="9"/>
  <c r="JB67" i="9"/>
  <c r="JC67" i="9"/>
  <c r="JJ67" i="9"/>
  <c r="JK67" i="9"/>
  <c r="JL67" i="9"/>
  <c r="JM67" i="9"/>
  <c r="JN67" i="9"/>
  <c r="JU67" i="9"/>
  <c r="JV67" i="9"/>
  <c r="JW67" i="9"/>
  <c r="JX67" i="9"/>
  <c r="JY67" i="9"/>
  <c r="KF67" i="9"/>
  <c r="KJ67" i="9"/>
  <c r="KQ67" i="9"/>
  <c r="KR67" i="9"/>
  <c r="KS67" i="9"/>
  <c r="KT67" i="9"/>
  <c r="KU67" i="9"/>
  <c r="LB67" i="9"/>
  <c r="LC67" i="9"/>
  <c r="LD67" i="9"/>
  <c r="LE67" i="9"/>
  <c r="LF67" i="9"/>
  <c r="LM67" i="9"/>
  <c r="LN67" i="9"/>
  <c r="LO67" i="9"/>
  <c r="LP67" i="9"/>
  <c r="LQ67" i="9"/>
  <c r="LX67" i="9"/>
  <c r="LY67" i="9"/>
  <c r="LZ67" i="9"/>
  <c r="MA67" i="9"/>
  <c r="MB67" i="9"/>
  <c r="MI67" i="9"/>
  <c r="MJ67" i="9"/>
  <c r="MK67" i="9"/>
  <c r="ML67" i="9"/>
  <c r="MM67" i="9"/>
  <c r="MT67" i="9"/>
  <c r="MU67" i="9"/>
  <c r="MV67" i="9"/>
  <c r="MW67" i="9"/>
  <c r="MX67" i="9"/>
  <c r="NE67" i="9"/>
  <c r="NF67" i="9"/>
  <c r="NG67" i="9"/>
  <c r="NH67" i="9"/>
  <c r="NI67" i="9"/>
  <c r="NP67" i="9"/>
  <c r="NQ67" i="9"/>
  <c r="NR67" i="9"/>
  <c r="NS67" i="9"/>
  <c r="NT67" i="9"/>
  <c r="OA67" i="9"/>
  <c r="B68" i="9"/>
  <c r="G68" i="9"/>
  <c r="H68" i="9"/>
  <c r="I68" i="9"/>
  <c r="Q68" i="9"/>
  <c r="R68" i="9"/>
  <c r="S68" i="9"/>
  <c r="T68" i="9"/>
  <c r="V68" i="9"/>
  <c r="X68" i="9"/>
  <c r="Y68" i="9"/>
  <c r="AA68" i="9"/>
  <c r="AB68" i="9"/>
  <c r="AC68" i="9"/>
  <c r="AD68" i="9"/>
  <c r="AE68" i="9"/>
  <c r="AG68" i="9"/>
  <c r="R68" i="4" s="1"/>
  <c r="AL68" i="9"/>
  <c r="AM68" i="9"/>
  <c r="AN68" i="9"/>
  <c r="AO68" i="9"/>
  <c r="AP68" i="9"/>
  <c r="AR68" i="9"/>
  <c r="W68" i="4" s="1"/>
  <c r="AW68" i="9"/>
  <c r="AX68" i="9"/>
  <c r="AY68" i="9"/>
  <c r="AZ68" i="9"/>
  <c r="BA68" i="9"/>
  <c r="BC68" i="9"/>
  <c r="BF68" i="9"/>
  <c r="BH68" i="9"/>
  <c r="BI68" i="9"/>
  <c r="BL68" i="9"/>
  <c r="BM68" i="9"/>
  <c r="BN68" i="9"/>
  <c r="BQ68" i="9"/>
  <c r="BS68" i="9"/>
  <c r="BT68" i="9"/>
  <c r="BU68" i="9"/>
  <c r="BW68" i="9"/>
  <c r="BX68" i="9"/>
  <c r="BY68" i="9"/>
  <c r="CB68" i="9"/>
  <c r="CC68" i="9"/>
  <c r="CN68" i="9" s="1"/>
  <c r="CY68" i="9" s="1"/>
  <c r="DJ68" i="9" s="1"/>
  <c r="DU68" i="9" s="1"/>
  <c r="EF68" i="9" s="1"/>
  <c r="EQ68" i="9" s="1"/>
  <c r="CD68" i="9"/>
  <c r="CE68" i="9"/>
  <c r="CF68" i="9"/>
  <c r="CG68" i="9"/>
  <c r="CH68" i="9"/>
  <c r="CP68" i="9"/>
  <c r="CQ68" i="9"/>
  <c r="CR68" i="9"/>
  <c r="CS68" i="9"/>
  <c r="DA68" i="9"/>
  <c r="DB68" i="9"/>
  <c r="DC68" i="9"/>
  <c r="DD68" i="9"/>
  <c r="DL68" i="9"/>
  <c r="DM68" i="9"/>
  <c r="DN68" i="9"/>
  <c r="DO68" i="9"/>
  <c r="DW68" i="9"/>
  <c r="DX68" i="9"/>
  <c r="DY68" i="9"/>
  <c r="DZ68" i="9"/>
  <c r="EH68" i="9"/>
  <c r="EK68" i="9"/>
  <c r="EL68" i="9"/>
  <c r="ES68" i="9"/>
  <c r="ET68" i="9"/>
  <c r="EV68" i="9"/>
  <c r="EW68" i="9"/>
  <c r="FD68" i="9"/>
  <c r="FE68" i="9"/>
  <c r="FF68" i="9"/>
  <c r="FG68" i="9"/>
  <c r="FO68" i="9"/>
  <c r="FP68" i="9"/>
  <c r="FQ68" i="9"/>
  <c r="FR68" i="9"/>
  <c r="FZ68" i="9"/>
  <c r="GA68" i="9"/>
  <c r="GB68" i="9"/>
  <c r="GC68" i="9"/>
  <c r="GK68" i="9"/>
  <c r="GL68" i="9"/>
  <c r="GM68" i="9"/>
  <c r="GN68" i="9"/>
  <c r="GV68" i="9"/>
  <c r="GW68" i="9"/>
  <c r="GX68" i="9"/>
  <c r="GY68" i="9"/>
  <c r="HG68" i="9"/>
  <c r="HJ68" i="9"/>
  <c r="HK68" i="9"/>
  <c r="HR68" i="9"/>
  <c r="HS68" i="9"/>
  <c r="HU68" i="9"/>
  <c r="HV68" i="9"/>
  <c r="IC68" i="9"/>
  <c r="ID68" i="9"/>
  <c r="IE68" i="9"/>
  <c r="IF68" i="9"/>
  <c r="IN68" i="9"/>
  <c r="IO68" i="9"/>
  <c r="IP68" i="9"/>
  <c r="IQ68" i="9"/>
  <c r="IY68" i="9"/>
  <c r="IZ68" i="9"/>
  <c r="JA68" i="9"/>
  <c r="JB68" i="9"/>
  <c r="JJ68" i="9"/>
  <c r="JK68" i="9"/>
  <c r="JL68" i="9"/>
  <c r="JM68" i="9"/>
  <c r="JU68" i="9"/>
  <c r="JV68" i="9"/>
  <c r="JW68" i="9"/>
  <c r="JX68" i="9"/>
  <c r="KF68" i="9"/>
  <c r="KJ68" i="9"/>
  <c r="KQ68" i="9"/>
  <c r="KR68" i="9"/>
  <c r="KS68" i="9"/>
  <c r="KT68" i="9"/>
  <c r="KU68" i="9"/>
  <c r="LB68" i="9"/>
  <c r="LC68" i="9"/>
  <c r="LD68" i="9"/>
  <c r="LE68" i="9"/>
  <c r="LF68" i="9"/>
  <c r="LM68" i="9"/>
  <c r="LN68" i="9"/>
  <c r="LO68" i="9"/>
  <c r="LP68" i="9"/>
  <c r="LQ68" i="9"/>
  <c r="LX68" i="9"/>
  <c r="LY68" i="9"/>
  <c r="LZ68" i="9"/>
  <c r="MA68" i="9"/>
  <c r="MB68" i="9"/>
  <c r="MI68" i="9"/>
  <c r="MJ68" i="9"/>
  <c r="MK68" i="9"/>
  <c r="ML68" i="9"/>
  <c r="MM68" i="9"/>
  <c r="MT68" i="9"/>
  <c r="MU68" i="9"/>
  <c r="MV68" i="9"/>
  <c r="MW68" i="9"/>
  <c r="MX68" i="9"/>
  <c r="NE68" i="9"/>
  <c r="NF68" i="9"/>
  <c r="NG68" i="9"/>
  <c r="NH68" i="9"/>
  <c r="NI68" i="9"/>
  <c r="NP68" i="9"/>
  <c r="NQ68" i="9"/>
  <c r="NR68" i="9"/>
  <c r="NS68" i="9"/>
  <c r="NT68" i="9"/>
  <c r="OA68" i="9"/>
  <c r="B69" i="9"/>
  <c r="D69" i="9"/>
  <c r="B69" i="8" s="1"/>
  <c r="E69" i="9"/>
  <c r="F69" i="9"/>
  <c r="G69" i="9"/>
  <c r="H69" i="9"/>
  <c r="J69" i="9"/>
  <c r="K69" i="9"/>
  <c r="H69" i="4" s="1"/>
  <c r="L69" i="9"/>
  <c r="N69" i="9"/>
  <c r="O69" i="9"/>
  <c r="P69" i="9"/>
  <c r="Q69" i="9"/>
  <c r="R69" i="9"/>
  <c r="S69" i="9"/>
  <c r="U69" i="9"/>
  <c r="V69" i="9"/>
  <c r="M69" i="4" s="1"/>
  <c r="Z69" i="9"/>
  <c r="AA69" i="9"/>
  <c r="AB69" i="9"/>
  <c r="AC69" i="9"/>
  <c r="AD69" i="9"/>
  <c r="AF69" i="9"/>
  <c r="AG69" i="9"/>
  <c r="R69" i="4" s="1"/>
  <c r="AH69" i="9"/>
  <c r="AJ69" i="9"/>
  <c r="AK69" i="9"/>
  <c r="AL69" i="9"/>
  <c r="AM69" i="9"/>
  <c r="AN69" i="9"/>
  <c r="AO69" i="9"/>
  <c r="AQ69" i="9"/>
  <c r="AR69" i="9"/>
  <c r="W69" i="4" s="1"/>
  <c r="AV69" i="9"/>
  <c r="AW69" i="9"/>
  <c r="AX69" i="9"/>
  <c r="AY69" i="9"/>
  <c r="AZ69" i="9"/>
  <c r="BC69" i="9"/>
  <c r="AB69" i="4" s="1"/>
  <c r="BD69" i="9"/>
  <c r="BF69" i="9"/>
  <c r="BG69" i="9"/>
  <c r="BH69" i="9"/>
  <c r="BI69" i="9"/>
  <c r="BK69" i="9"/>
  <c r="BL69" i="9"/>
  <c r="BM69" i="9"/>
  <c r="BN69" i="9"/>
  <c r="AG69" i="4" s="1"/>
  <c r="BO69" i="9"/>
  <c r="BP69" i="9"/>
  <c r="BQ69" i="9"/>
  <c r="BR69" i="9"/>
  <c r="BS69" i="9"/>
  <c r="BT69" i="9"/>
  <c r="BV69" i="9"/>
  <c r="BW69" i="9"/>
  <c r="BX69" i="9"/>
  <c r="BY69" i="9"/>
  <c r="AL69" i="4" s="1"/>
  <c r="BZ69" i="9"/>
  <c r="CA69" i="9"/>
  <c r="CB69" i="9"/>
  <c r="CC69" i="9"/>
  <c r="CD69" i="9"/>
  <c r="CE69" i="9"/>
  <c r="CF69" i="9"/>
  <c r="CG69" i="9"/>
  <c r="CI69" i="9"/>
  <c r="CJ69" i="9"/>
  <c r="AT69" i="4" s="1"/>
  <c r="CM69" i="9"/>
  <c r="CN69" i="9"/>
  <c r="CO69" i="9"/>
  <c r="CP69" i="9"/>
  <c r="CQ69" i="9"/>
  <c r="CR69" i="9"/>
  <c r="CT69" i="9"/>
  <c r="CU69" i="9"/>
  <c r="AY69" i="4" s="1"/>
  <c r="CV69" i="9"/>
  <c r="CX69" i="9"/>
  <c r="CY69" i="9"/>
  <c r="CZ69" i="9"/>
  <c r="DA69" i="9"/>
  <c r="DB69" i="9"/>
  <c r="DC69" i="9"/>
  <c r="DE69" i="9"/>
  <c r="DF69" i="9"/>
  <c r="DI69" i="9"/>
  <c r="DJ69" i="9"/>
  <c r="DK69" i="9"/>
  <c r="DL69" i="9"/>
  <c r="DM69" i="9"/>
  <c r="DN69" i="9"/>
  <c r="DP69" i="9"/>
  <c r="DQ69" i="9"/>
  <c r="DT69" i="9"/>
  <c r="DU69" i="9"/>
  <c r="DV69" i="9"/>
  <c r="DW69" i="9"/>
  <c r="DX69" i="9"/>
  <c r="DY69" i="9"/>
  <c r="EB69" i="9"/>
  <c r="BN69" i="4" s="1"/>
  <c r="EF69" i="9"/>
  <c r="EG69" i="9"/>
  <c r="EH69" i="9"/>
  <c r="EJ69" i="9"/>
  <c r="EK69" i="9"/>
  <c r="EL69" i="9"/>
  <c r="EM69" i="9"/>
  <c r="BS69" i="4" s="1"/>
  <c r="EP69" i="9"/>
  <c r="EQ69" i="9"/>
  <c r="ER69" i="9"/>
  <c r="ES69" i="9"/>
  <c r="EU69" i="9"/>
  <c r="EV69" i="9"/>
  <c r="EW69" i="9"/>
  <c r="EX69" i="9"/>
  <c r="FA69" i="9"/>
  <c r="FB69" i="9"/>
  <c r="FC69" i="9"/>
  <c r="FD69" i="9"/>
  <c r="FE69" i="9"/>
  <c r="FF69" i="9"/>
  <c r="FH69" i="9"/>
  <c r="FI69" i="9"/>
  <c r="CF69" i="4" s="1"/>
  <c r="FM69" i="9"/>
  <c r="FN69" i="9"/>
  <c r="FO69" i="9"/>
  <c r="FP69" i="9"/>
  <c r="FQ69" i="9"/>
  <c r="FS69" i="9"/>
  <c r="FT69" i="9"/>
  <c r="CK69" i="4" s="1"/>
  <c r="FU69" i="9"/>
  <c r="FW69" i="9"/>
  <c r="FX69" i="9"/>
  <c r="FY69" i="9"/>
  <c r="FZ69" i="9"/>
  <c r="GA69" i="9"/>
  <c r="GB69" i="9"/>
  <c r="GD69" i="9"/>
  <c r="GE69" i="9"/>
  <c r="GH69" i="9"/>
  <c r="GI69" i="9"/>
  <c r="GT69" i="9" s="1"/>
  <c r="HE69" i="9" s="1"/>
  <c r="HP69" i="9" s="1"/>
  <c r="GJ69" i="9"/>
  <c r="GK69" i="9"/>
  <c r="GL69" i="9"/>
  <c r="GM69" i="9"/>
  <c r="GO69" i="9"/>
  <c r="GP69" i="9"/>
  <c r="CU69" i="4" s="1"/>
  <c r="GV69" i="9"/>
  <c r="GW69" i="9"/>
  <c r="GX69" i="9"/>
  <c r="HG69" i="9"/>
  <c r="HI69" i="9"/>
  <c r="HJ69" i="9"/>
  <c r="HK69" i="9"/>
  <c r="HR69" i="9"/>
  <c r="HT69" i="9"/>
  <c r="HU69" i="9"/>
  <c r="HV69" i="9"/>
  <c r="IC69" i="9"/>
  <c r="ID69" i="9"/>
  <c r="IE69" i="9"/>
  <c r="IG69" i="9"/>
  <c r="IN69" i="9"/>
  <c r="IO69" i="9"/>
  <c r="IP69" i="9"/>
  <c r="IR69" i="9"/>
  <c r="IY69" i="9"/>
  <c r="IZ69" i="9"/>
  <c r="JA69" i="9"/>
  <c r="JC69" i="9"/>
  <c r="JJ69" i="9"/>
  <c r="JK69" i="9"/>
  <c r="JL69" i="9"/>
  <c r="JN69" i="9"/>
  <c r="JU69" i="9"/>
  <c r="JV69" i="9"/>
  <c r="JW69" i="9"/>
  <c r="KF69" i="9"/>
  <c r="KI69" i="9"/>
  <c r="KJ69" i="9"/>
  <c r="KQ69" i="9"/>
  <c r="KR69" i="9"/>
  <c r="KS69" i="9"/>
  <c r="KT69" i="9"/>
  <c r="KU69" i="9"/>
  <c r="LB69" i="9"/>
  <c r="LC69" i="9"/>
  <c r="LD69" i="9"/>
  <c r="LE69" i="9"/>
  <c r="LF69" i="9"/>
  <c r="LM69" i="9"/>
  <c r="LN69" i="9"/>
  <c r="LO69" i="9"/>
  <c r="LP69" i="9"/>
  <c r="LQ69" i="9"/>
  <c r="LX69" i="9"/>
  <c r="LY69" i="9"/>
  <c r="LZ69" i="9"/>
  <c r="MA69" i="9"/>
  <c r="MB69" i="9"/>
  <c r="MI69" i="9"/>
  <c r="MJ69" i="9"/>
  <c r="MK69" i="9"/>
  <c r="ML69" i="9"/>
  <c r="MM69" i="9"/>
  <c r="MT69" i="9"/>
  <c r="MU69" i="9"/>
  <c r="MV69" i="9"/>
  <c r="MW69" i="9"/>
  <c r="MX69" i="9"/>
  <c r="NE69" i="9"/>
  <c r="NF69" i="9"/>
  <c r="NG69" i="9"/>
  <c r="NH69" i="9"/>
  <c r="NI69" i="9"/>
  <c r="NP69" i="9"/>
  <c r="NQ69" i="9"/>
  <c r="NR69" i="9"/>
  <c r="NS69" i="9"/>
  <c r="NT69" i="9"/>
  <c r="OA69" i="9"/>
  <c r="B70" i="9"/>
  <c r="C70" i="9"/>
  <c r="C70" i="8" s="1"/>
  <c r="D70" i="9"/>
  <c r="B70" i="8" s="1"/>
  <c r="E70" i="9"/>
  <c r="F70" i="9"/>
  <c r="G70" i="9"/>
  <c r="I70" i="9"/>
  <c r="J70" i="9"/>
  <c r="K70" i="9"/>
  <c r="H70" i="4" s="1"/>
  <c r="L70" i="9"/>
  <c r="N70" i="9"/>
  <c r="O70" i="9"/>
  <c r="P70" i="9"/>
  <c r="Q70" i="9"/>
  <c r="R70" i="9"/>
  <c r="T70" i="9"/>
  <c r="U70" i="9"/>
  <c r="V70" i="9"/>
  <c r="M70" i="4" s="1"/>
  <c r="W70" i="9"/>
  <c r="Y70" i="9"/>
  <c r="Z70" i="9"/>
  <c r="AA70" i="9"/>
  <c r="AB70" i="9"/>
  <c r="AC70" i="9"/>
  <c r="AE70" i="9"/>
  <c r="AF70" i="9"/>
  <c r="AG70" i="9"/>
  <c r="R70" i="4" s="1"/>
  <c r="AH70" i="9"/>
  <c r="AJ70" i="9"/>
  <c r="AK70" i="9"/>
  <c r="AL70" i="9"/>
  <c r="AM70" i="9"/>
  <c r="AN70" i="9"/>
  <c r="AP70" i="9"/>
  <c r="AQ70" i="9"/>
  <c r="AR70" i="9"/>
  <c r="W70" i="4" s="1"/>
  <c r="AS70" i="9"/>
  <c r="AU70" i="9"/>
  <c r="AV70" i="9"/>
  <c r="AW70" i="9"/>
  <c r="AX70" i="9"/>
  <c r="AY70" i="9"/>
  <c r="BC70" i="9"/>
  <c r="BF70" i="9"/>
  <c r="BG70" i="9"/>
  <c r="BH70" i="9"/>
  <c r="BI70" i="9"/>
  <c r="BJ70" i="9"/>
  <c r="BK70" i="9"/>
  <c r="BL70" i="9"/>
  <c r="BM70" i="9"/>
  <c r="BN70" i="9"/>
  <c r="AG70" i="4" s="1"/>
  <c r="BO70" i="9"/>
  <c r="BP70" i="9"/>
  <c r="BQ70" i="9"/>
  <c r="BR70" i="9"/>
  <c r="BS70" i="9"/>
  <c r="BT70" i="9"/>
  <c r="BU70" i="9"/>
  <c r="BV70" i="9"/>
  <c r="BW70" i="9"/>
  <c r="BX70" i="9"/>
  <c r="BY70" i="9"/>
  <c r="AL70" i="4" s="1"/>
  <c r="BZ70" i="9"/>
  <c r="CA70" i="9"/>
  <c r="CB70" i="9"/>
  <c r="CC70" i="9"/>
  <c r="CD70" i="9"/>
  <c r="CE70" i="9"/>
  <c r="CF70" i="9"/>
  <c r="CH70" i="9"/>
  <c r="CI70" i="9"/>
  <c r="CJ70" i="9"/>
  <c r="AT70" i="4" s="1"/>
  <c r="CK70" i="9"/>
  <c r="CM70" i="9"/>
  <c r="CN70" i="9"/>
  <c r="CO70" i="9"/>
  <c r="CP70" i="9"/>
  <c r="CQ70" i="9"/>
  <c r="CS70" i="9"/>
  <c r="CT70" i="9"/>
  <c r="CU70" i="9"/>
  <c r="AY70" i="4" s="1"/>
  <c r="CV70" i="9"/>
  <c r="CX70" i="9"/>
  <c r="CY70" i="9"/>
  <c r="CZ70" i="9"/>
  <c r="DA70" i="9"/>
  <c r="DB70" i="9"/>
  <c r="DD70" i="9"/>
  <c r="DE70" i="9"/>
  <c r="DF70" i="9"/>
  <c r="BD70" i="4" s="1"/>
  <c r="DG70" i="9"/>
  <c r="DI70" i="9"/>
  <c r="DJ70" i="9"/>
  <c r="DK70" i="9"/>
  <c r="DL70" i="9"/>
  <c r="DM70" i="9"/>
  <c r="DO70" i="9"/>
  <c r="DP70" i="9"/>
  <c r="DQ70" i="9"/>
  <c r="BI70" i="4" s="1"/>
  <c r="DR70" i="9"/>
  <c r="DT70" i="9"/>
  <c r="DU70" i="9"/>
  <c r="DV70" i="9"/>
  <c r="DW70" i="9"/>
  <c r="DX70" i="9"/>
  <c r="EB70" i="9"/>
  <c r="BN70" i="4" s="1"/>
  <c r="EC70" i="9"/>
  <c r="EE70" i="9"/>
  <c r="EF70" i="9"/>
  <c r="EG70" i="9"/>
  <c r="EH70" i="9"/>
  <c r="EI70" i="9"/>
  <c r="EJ70" i="9"/>
  <c r="EK70" i="9"/>
  <c r="EL70" i="9"/>
  <c r="EM70" i="9"/>
  <c r="BS70" i="4" s="1"/>
  <c r="EN70" i="9"/>
  <c r="EO70" i="9"/>
  <c r="EP70" i="9"/>
  <c r="EQ70" i="9"/>
  <c r="ER70" i="9"/>
  <c r="ES70" i="9"/>
  <c r="ET70" i="9"/>
  <c r="EU70" i="9"/>
  <c r="EV70" i="9"/>
  <c r="EW70" i="9"/>
  <c r="EX70" i="9"/>
  <c r="BX70" i="4" s="1"/>
  <c r="EY70" i="9"/>
  <c r="EZ70" i="9"/>
  <c r="FA70" i="9"/>
  <c r="FB70" i="9"/>
  <c r="FC70" i="9"/>
  <c r="FD70" i="9"/>
  <c r="FE70" i="9"/>
  <c r="FG70" i="9"/>
  <c r="FH70" i="9"/>
  <c r="FI70" i="9"/>
  <c r="CF70" i="4" s="1"/>
  <c r="FJ70" i="9"/>
  <c r="FL70" i="9"/>
  <c r="FM70" i="9"/>
  <c r="FN70" i="9"/>
  <c r="FO70" i="9"/>
  <c r="FP70" i="9"/>
  <c r="FR70" i="9"/>
  <c r="FS70" i="9"/>
  <c r="FT70" i="9"/>
  <c r="CK70" i="4" s="1"/>
  <c r="FU70" i="9"/>
  <c r="FW70" i="9"/>
  <c r="FX70" i="9"/>
  <c r="FY70" i="9"/>
  <c r="FZ70" i="9"/>
  <c r="GA70" i="9"/>
  <c r="GC70" i="9"/>
  <c r="GD70" i="9"/>
  <c r="GE70" i="9"/>
  <c r="CP70" i="4" s="1"/>
  <c r="GF70" i="9"/>
  <c r="GH70" i="9"/>
  <c r="GI70" i="9"/>
  <c r="GJ70" i="9"/>
  <c r="GK70" i="9"/>
  <c r="GL70" i="9"/>
  <c r="GN70" i="9"/>
  <c r="GO70" i="9"/>
  <c r="GP70" i="9"/>
  <c r="CU70" i="4" s="1"/>
  <c r="GQ70" i="9"/>
  <c r="GS70" i="9"/>
  <c r="GT70" i="9"/>
  <c r="GU70" i="9"/>
  <c r="GV70" i="9"/>
  <c r="GW70" i="9"/>
  <c r="HA70" i="9"/>
  <c r="HD70" i="9"/>
  <c r="HE70" i="9"/>
  <c r="HF70" i="9"/>
  <c r="HG70" i="9"/>
  <c r="HH70" i="9"/>
  <c r="HI70" i="9"/>
  <c r="HJ70" i="9"/>
  <c r="HK70" i="9"/>
  <c r="HL70" i="9"/>
  <c r="DE70" i="4" s="1"/>
  <c r="HM70" i="9"/>
  <c r="HN70" i="9"/>
  <c r="HO70" i="9"/>
  <c r="HP70" i="9"/>
  <c r="HQ70" i="9"/>
  <c r="HR70" i="9"/>
  <c r="HS70" i="9"/>
  <c r="HT70" i="9"/>
  <c r="HU70" i="9"/>
  <c r="HV70" i="9"/>
  <c r="HW70" i="9"/>
  <c r="DJ70" i="4" s="1"/>
  <c r="HX70" i="9"/>
  <c r="HY70" i="9"/>
  <c r="HZ70" i="9"/>
  <c r="IA70" i="9"/>
  <c r="IB70" i="9"/>
  <c r="IC70" i="9"/>
  <c r="ID70" i="9"/>
  <c r="IF70" i="9"/>
  <c r="IG70" i="9"/>
  <c r="IH70" i="9"/>
  <c r="DR70" i="4" s="1"/>
  <c r="II70" i="9"/>
  <c r="IK70" i="9"/>
  <c r="IL70" i="9"/>
  <c r="IM70" i="9"/>
  <c r="IN70" i="9"/>
  <c r="IO70" i="9"/>
  <c r="IQ70" i="9"/>
  <c r="IR70" i="9"/>
  <c r="IS70" i="9"/>
  <c r="DW70" i="4" s="1"/>
  <c r="IT70" i="9"/>
  <c r="IV70" i="9"/>
  <c r="IW70" i="9"/>
  <c r="IX70" i="9"/>
  <c r="IY70" i="9"/>
  <c r="IZ70" i="9"/>
  <c r="JB70" i="9"/>
  <c r="JC70" i="9"/>
  <c r="JD70" i="9"/>
  <c r="EB70" i="4" s="1"/>
  <c r="JE70" i="9"/>
  <c r="JG70" i="9"/>
  <c r="JH70" i="9"/>
  <c r="JI70" i="9"/>
  <c r="JJ70" i="9"/>
  <c r="JK70" i="9"/>
  <c r="JM70" i="9"/>
  <c r="JN70" i="9"/>
  <c r="JO70" i="9"/>
  <c r="EG70" i="4" s="1"/>
  <c r="JP70" i="9"/>
  <c r="JR70" i="9"/>
  <c r="JS70" i="9"/>
  <c r="JT70" i="9"/>
  <c r="JU70" i="9"/>
  <c r="JV70" i="9"/>
  <c r="JZ70" i="9"/>
  <c r="KD70" i="9"/>
  <c r="KE70" i="9"/>
  <c r="KF70" i="9"/>
  <c r="KH70" i="9"/>
  <c r="KI70" i="9"/>
  <c r="KJ70" i="9"/>
  <c r="KK70" i="9"/>
  <c r="EQ70" i="4" s="1"/>
  <c r="KL70" i="9"/>
  <c r="KM70" i="9"/>
  <c r="KN70" i="9"/>
  <c r="KO70" i="9"/>
  <c r="KP70" i="9"/>
  <c r="KQ70" i="9"/>
  <c r="KR70" i="9"/>
  <c r="KS70" i="9"/>
  <c r="KT70" i="9"/>
  <c r="KU70" i="9"/>
  <c r="KV70" i="9"/>
  <c r="EV70" i="4" s="1"/>
  <c r="KW70" i="9"/>
  <c r="KX70" i="9"/>
  <c r="KY70" i="9"/>
  <c r="KZ70" i="9"/>
  <c r="LA70" i="9"/>
  <c r="LB70" i="9"/>
  <c r="LC70" i="9"/>
  <c r="LD70" i="9"/>
  <c r="LE70" i="9"/>
  <c r="LF70" i="9"/>
  <c r="LG70" i="9"/>
  <c r="FD70" i="4" s="1"/>
  <c r="LH70" i="9"/>
  <c r="LI70" i="9"/>
  <c r="LJ70" i="9"/>
  <c r="LK70" i="9"/>
  <c r="LL70" i="9"/>
  <c r="LM70" i="9"/>
  <c r="LN70" i="9"/>
  <c r="LO70" i="9"/>
  <c r="LP70" i="9"/>
  <c r="LQ70" i="9"/>
  <c r="LR70" i="9"/>
  <c r="FI70" i="4" s="1"/>
  <c r="LS70" i="9"/>
  <c r="LT70" i="9"/>
  <c r="LU70" i="9"/>
  <c r="LV70" i="9"/>
  <c r="LW70" i="9"/>
  <c r="LX70" i="9"/>
  <c r="LY70" i="9"/>
  <c r="LZ70" i="9"/>
  <c r="MA70" i="9"/>
  <c r="MB70" i="9"/>
  <c r="MC70" i="9"/>
  <c r="FN70" i="4" s="1"/>
  <c r="MD70" i="9"/>
  <c r="ME70" i="9"/>
  <c r="MF70" i="9"/>
  <c r="MG70" i="9"/>
  <c r="MH70" i="9"/>
  <c r="MI70" i="9"/>
  <c r="MJ70" i="9"/>
  <c r="MK70" i="9"/>
  <c r="ML70" i="9"/>
  <c r="MM70" i="9"/>
  <c r="MN70" i="9"/>
  <c r="FS70" i="4" s="1"/>
  <c r="MO70" i="9"/>
  <c r="MP70" i="9"/>
  <c r="MQ70" i="9"/>
  <c r="MR70" i="9"/>
  <c r="MS70" i="9"/>
  <c r="MT70" i="9"/>
  <c r="MU70" i="9"/>
  <c r="MV70" i="9"/>
  <c r="MW70" i="9"/>
  <c r="MX70" i="9"/>
  <c r="MY70" i="9"/>
  <c r="FX70" i="4" s="1"/>
  <c r="MZ70" i="9"/>
  <c r="NA70" i="9"/>
  <c r="NB70" i="9"/>
  <c r="NC70" i="9"/>
  <c r="ND70" i="9"/>
  <c r="NE70" i="9"/>
  <c r="NF70" i="9"/>
  <c r="NG70" i="9"/>
  <c r="NH70" i="9"/>
  <c r="NI70" i="9"/>
  <c r="NJ70" i="9"/>
  <c r="GC70" i="4" s="1"/>
  <c r="NK70" i="9"/>
  <c r="NL70" i="9"/>
  <c r="NM70" i="9"/>
  <c r="NN70" i="9"/>
  <c r="NO70" i="9"/>
  <c r="NP70" i="9"/>
  <c r="NQ70" i="9"/>
  <c r="NR70" i="9"/>
  <c r="NS70" i="9"/>
  <c r="NT70" i="9"/>
  <c r="NU70" i="9"/>
  <c r="GH70" i="4" s="1"/>
  <c r="NV70" i="9"/>
  <c r="NW70" i="9"/>
  <c r="NX70" i="9"/>
  <c r="NY70" i="9"/>
  <c r="NZ70" i="9"/>
  <c r="OA70" i="9"/>
  <c r="OC70" i="9"/>
  <c r="OD70" i="9"/>
  <c r="OE70" i="9"/>
  <c r="OF70" i="9"/>
  <c r="OG70" i="9"/>
  <c r="OH70" i="9"/>
  <c r="OI70" i="9"/>
  <c r="OJ70" i="9"/>
  <c r="OK70" i="9"/>
  <c r="OM70" i="9"/>
  <c r="ON70" i="9"/>
  <c r="OO70" i="9"/>
  <c r="OP70" i="9"/>
  <c r="OR70" i="9"/>
  <c r="OS70" i="9"/>
  <c r="OT70" i="9"/>
  <c r="OU70" i="9"/>
  <c r="OV70" i="9"/>
  <c r="OW70" i="9"/>
  <c r="OX70" i="9"/>
  <c r="OY70" i="9"/>
  <c r="OZ70" i="9"/>
  <c r="PA70" i="9"/>
  <c r="PB70" i="9"/>
  <c r="PC70" i="9"/>
  <c r="PD70" i="9" s="1"/>
  <c r="PE70" i="9"/>
  <c r="PF70" i="9"/>
  <c r="PG70" i="9"/>
  <c r="PJ70" i="9"/>
  <c r="PK70" i="9"/>
  <c r="PM70" i="9" s="1"/>
  <c r="PL70" i="9"/>
  <c r="PO70" i="9"/>
  <c r="PP70" i="9"/>
  <c r="B71" i="9"/>
  <c r="A71" i="8" s="1"/>
  <c r="H71" i="9"/>
  <c r="I71" i="9"/>
  <c r="J71" i="9"/>
  <c r="K71" i="9"/>
  <c r="H71" i="4" s="1"/>
  <c r="P71" i="9"/>
  <c r="Q71" i="9"/>
  <c r="S71" i="9"/>
  <c r="T71" i="9"/>
  <c r="U71" i="9"/>
  <c r="V71" i="9"/>
  <c r="M71" i="4" s="1"/>
  <c r="Y71" i="9"/>
  <c r="AA71" i="9"/>
  <c r="AB71" i="9"/>
  <c r="AD71" i="9"/>
  <c r="AE71" i="9"/>
  <c r="AF71" i="9"/>
  <c r="AG71" i="9"/>
  <c r="AI71" i="9"/>
  <c r="AJ71" i="9"/>
  <c r="AL71" i="9"/>
  <c r="AM71" i="9"/>
  <c r="AO71" i="9"/>
  <c r="AP71" i="9"/>
  <c r="AQ71" i="9"/>
  <c r="AR71" i="9"/>
  <c r="W71" i="4" s="1"/>
  <c r="AU71" i="9"/>
  <c r="AW71" i="9"/>
  <c r="AX71" i="9"/>
  <c r="BC71" i="9"/>
  <c r="BF71" i="9"/>
  <c r="BH71" i="9"/>
  <c r="BI71" i="9"/>
  <c r="BJ71" i="9"/>
  <c r="BK71" i="9"/>
  <c r="BL71" i="9"/>
  <c r="BN71" i="9"/>
  <c r="BP71" i="9"/>
  <c r="BQ71" i="9"/>
  <c r="BS71" i="9"/>
  <c r="BT71" i="9"/>
  <c r="BU71" i="9"/>
  <c r="BV71" i="9"/>
  <c r="BW71" i="9"/>
  <c r="BY71" i="9"/>
  <c r="AL71" i="4" s="1"/>
  <c r="CC71" i="9"/>
  <c r="CD71" i="9"/>
  <c r="CE71" i="9"/>
  <c r="CG71" i="9"/>
  <c r="CH71" i="9"/>
  <c r="CI71" i="9"/>
  <c r="CJ71" i="9"/>
  <c r="AT71" i="4" s="1"/>
  <c r="CN71" i="9"/>
  <c r="CO71" i="9"/>
  <c r="CP71" i="9"/>
  <c r="CR71" i="9"/>
  <c r="CS71" i="9"/>
  <c r="CT71" i="9"/>
  <c r="CU71" i="9"/>
  <c r="AY71" i="4" s="1"/>
  <c r="CX71" i="9"/>
  <c r="CY71" i="9"/>
  <c r="CZ71" i="9"/>
  <c r="DA71" i="9"/>
  <c r="DC71" i="9"/>
  <c r="DD71" i="9"/>
  <c r="DE71" i="9"/>
  <c r="DF71" i="9"/>
  <c r="BD71" i="4" s="1"/>
  <c r="DI71" i="9"/>
  <c r="DJ71" i="9"/>
  <c r="DK71" i="9"/>
  <c r="DL71" i="9"/>
  <c r="DN71" i="9"/>
  <c r="DO71" i="9"/>
  <c r="DP71" i="9"/>
  <c r="DQ71" i="9"/>
  <c r="DS71" i="9"/>
  <c r="DT71" i="9"/>
  <c r="DU71" i="9"/>
  <c r="DV71" i="9"/>
  <c r="DW71" i="9"/>
  <c r="EB71" i="9"/>
  <c r="BN71" i="4" s="1"/>
  <c r="EF71" i="9"/>
  <c r="EG71" i="9"/>
  <c r="EH71" i="9"/>
  <c r="EI71" i="9"/>
  <c r="EJ71" i="9"/>
  <c r="EK71" i="9"/>
  <c r="EM71" i="9"/>
  <c r="BS71" i="4" s="1"/>
  <c r="EQ71" i="9"/>
  <c r="ER71" i="9"/>
  <c r="ES71" i="9"/>
  <c r="ET71" i="9"/>
  <c r="EU71" i="9"/>
  <c r="EV71" i="9"/>
  <c r="EX71" i="9"/>
  <c r="BX71" i="4" s="1"/>
  <c r="FB71" i="9"/>
  <c r="FC71" i="9"/>
  <c r="FD71" i="9"/>
  <c r="FF71" i="9"/>
  <c r="FG71" i="9"/>
  <c r="FH71" i="9"/>
  <c r="FI71" i="9"/>
  <c r="CF71" i="4" s="1"/>
  <c r="FL71" i="9"/>
  <c r="FM71" i="9"/>
  <c r="FN71" i="9"/>
  <c r="FO71" i="9"/>
  <c r="FQ71" i="9"/>
  <c r="FR71" i="9"/>
  <c r="FS71" i="9"/>
  <c r="FT71" i="9"/>
  <c r="CK71" i="4" s="1"/>
  <c r="FW71" i="9"/>
  <c r="FX71" i="9"/>
  <c r="FY71" i="9"/>
  <c r="FZ71" i="9"/>
  <c r="GB71" i="9"/>
  <c r="GC71" i="9"/>
  <c r="GD71" i="9"/>
  <c r="GE71" i="9"/>
  <c r="CP71" i="4" s="1"/>
  <c r="GH71" i="9"/>
  <c r="GI71" i="9"/>
  <c r="GJ71" i="9"/>
  <c r="GK71" i="9"/>
  <c r="GM71" i="9"/>
  <c r="GN71" i="9"/>
  <c r="GO71" i="9"/>
  <c r="GP71" i="9"/>
  <c r="CU71" i="4" s="1"/>
  <c r="GT71" i="9"/>
  <c r="GU71" i="9"/>
  <c r="GV71" i="9"/>
  <c r="HA71" i="9"/>
  <c r="CZ71" i="4" s="1"/>
  <c r="HD71" i="9"/>
  <c r="HE71" i="9"/>
  <c r="HF71" i="9"/>
  <c r="HG71" i="9"/>
  <c r="HH71" i="9"/>
  <c r="HI71" i="9"/>
  <c r="HJ71" i="9"/>
  <c r="HL71" i="9"/>
  <c r="DE71" i="4" s="1"/>
  <c r="HP71" i="9"/>
  <c r="HQ71" i="9"/>
  <c r="HR71" i="9"/>
  <c r="HS71" i="9"/>
  <c r="HT71" i="9"/>
  <c r="HU71" i="9"/>
  <c r="HW71" i="9"/>
  <c r="DJ71" i="4" s="1"/>
  <c r="HZ71" i="9"/>
  <c r="IA71" i="9"/>
  <c r="IB71" i="9"/>
  <c r="IC71" i="9"/>
  <c r="IE71" i="9"/>
  <c r="IF71" i="9"/>
  <c r="IG71" i="9"/>
  <c r="IH71" i="9"/>
  <c r="DR71" i="4" s="1"/>
  <c r="IK71" i="9"/>
  <c r="IL71" i="9"/>
  <c r="IM71" i="9"/>
  <c r="IN71" i="9"/>
  <c r="IP71" i="9"/>
  <c r="IQ71" i="9"/>
  <c r="IR71" i="9"/>
  <c r="IS71" i="9"/>
  <c r="DW71" i="4" s="1"/>
  <c r="IW71" i="9"/>
  <c r="IX71" i="9"/>
  <c r="IY71" i="9"/>
  <c r="JA71" i="9"/>
  <c r="JB71" i="9"/>
  <c r="JC71" i="9"/>
  <c r="JD71" i="9"/>
  <c r="EB71" i="4" s="1"/>
  <c r="JH71" i="9"/>
  <c r="JI71" i="9"/>
  <c r="JJ71" i="9"/>
  <c r="JL71" i="9"/>
  <c r="JM71" i="9"/>
  <c r="JN71" i="9"/>
  <c r="JO71" i="9"/>
  <c r="EG71" i="4" s="1"/>
  <c r="JR71" i="9"/>
  <c r="JS71" i="9"/>
  <c r="JT71" i="9"/>
  <c r="JU71" i="9"/>
  <c r="JZ71" i="9"/>
  <c r="EL71" i="4" s="1"/>
  <c r="KD71" i="9"/>
  <c r="KE71" i="9"/>
  <c r="KF71" i="9"/>
  <c r="KG71" i="9"/>
  <c r="KH71" i="9"/>
  <c r="KI71" i="9"/>
  <c r="KJ71" i="9"/>
  <c r="KK71" i="9"/>
  <c r="EQ71" i="4" s="1"/>
  <c r="KO71" i="9"/>
  <c r="KP71" i="9"/>
  <c r="KQ71" i="9"/>
  <c r="KR71" i="9"/>
  <c r="KS71" i="9"/>
  <c r="KT71" i="9"/>
  <c r="KU71" i="9"/>
  <c r="KV71" i="9"/>
  <c r="EV71" i="4" s="1"/>
  <c r="KY71" i="9"/>
  <c r="KZ71" i="9"/>
  <c r="LA71" i="9"/>
  <c r="LB71" i="9"/>
  <c r="LC71" i="9"/>
  <c r="LD71" i="9"/>
  <c r="LE71" i="9"/>
  <c r="LF71" i="9"/>
  <c r="LG71" i="9"/>
  <c r="FD71" i="4" s="1"/>
  <c r="LK71" i="9"/>
  <c r="LL71" i="9"/>
  <c r="LM71" i="9"/>
  <c r="LN71" i="9"/>
  <c r="LO71" i="9"/>
  <c r="LP71" i="9"/>
  <c r="LQ71" i="9"/>
  <c r="LR71" i="9"/>
  <c r="LU71" i="9"/>
  <c r="LV71" i="9"/>
  <c r="LW71" i="9"/>
  <c r="LX71" i="9"/>
  <c r="LY71" i="9"/>
  <c r="LZ71" i="9"/>
  <c r="MA71" i="9"/>
  <c r="MB71" i="9"/>
  <c r="MC71" i="9"/>
  <c r="FN71" i="4" s="1"/>
  <c r="MF71" i="9"/>
  <c r="MG71" i="9"/>
  <c r="MH71" i="9"/>
  <c r="MI71" i="9"/>
  <c r="MJ71" i="9"/>
  <c r="MK71" i="9"/>
  <c r="ML71" i="9"/>
  <c r="MM71" i="9"/>
  <c r="MN71" i="9"/>
  <c r="FS71" i="4" s="1"/>
  <c r="MO71" i="9"/>
  <c r="MP71" i="9"/>
  <c r="MQ71" i="9"/>
  <c r="MR71" i="9"/>
  <c r="MS71" i="9"/>
  <c r="MT71" i="9"/>
  <c r="MU71" i="9"/>
  <c r="MV71" i="9"/>
  <c r="MW71" i="9"/>
  <c r="MX71" i="9"/>
  <c r="MY71" i="9"/>
  <c r="FX71" i="4" s="1"/>
  <c r="NC71" i="9"/>
  <c r="ND71" i="9"/>
  <c r="NE71" i="9"/>
  <c r="NF71" i="9"/>
  <c r="NG71" i="9"/>
  <c r="NH71" i="9"/>
  <c r="NI71" i="9"/>
  <c r="NJ71" i="9"/>
  <c r="NL71" i="9"/>
  <c r="NM71" i="9"/>
  <c r="NN71" i="9"/>
  <c r="NO71" i="9"/>
  <c r="NP71" i="9"/>
  <c r="NQ71" i="9"/>
  <c r="NR71" i="9"/>
  <c r="NS71" i="9"/>
  <c r="NT71" i="9"/>
  <c r="NU71" i="9"/>
  <c r="GH71" i="4" s="1"/>
  <c r="NV71" i="9"/>
  <c r="NW71" i="9"/>
  <c r="NX71" i="9"/>
  <c r="NY71" i="9"/>
  <c r="NZ71" i="9"/>
  <c r="OA71" i="9"/>
  <c r="OC71" i="9"/>
  <c r="OD71" i="9"/>
  <c r="OE71" i="9"/>
  <c r="OF71" i="9"/>
  <c r="OH71" i="9"/>
  <c r="OI71" i="9"/>
  <c r="OJ71" i="9"/>
  <c r="OK71" i="9"/>
  <c r="OM71" i="9"/>
  <c r="ON71" i="9"/>
  <c r="OO71" i="9"/>
  <c r="OP71" i="9"/>
  <c r="OR71" i="9"/>
  <c r="OS71" i="9"/>
  <c r="OT71" i="9"/>
  <c r="OU71" i="9"/>
  <c r="OW71" i="9"/>
  <c r="OX71" i="9"/>
  <c r="OY71" i="9"/>
  <c r="OZ71" i="9"/>
  <c r="PA71" i="9"/>
  <c r="PB71" i="9"/>
  <c r="PC71" i="9"/>
  <c r="PD71" i="9"/>
  <c r="PE71" i="9"/>
  <c r="PF71" i="9"/>
  <c r="PG71" i="9"/>
  <c r="PH71" i="9"/>
  <c r="PI71" i="9" s="1"/>
  <c r="PJ71" i="9"/>
  <c r="PK71" i="9"/>
  <c r="PL71" i="9"/>
  <c r="PM71" i="9"/>
  <c r="PN71" i="9" s="1"/>
  <c r="PO71" i="9"/>
  <c r="PP71" i="9"/>
  <c r="B72" i="9"/>
  <c r="G72" i="9"/>
  <c r="H72" i="9"/>
  <c r="I72" i="9"/>
  <c r="J72" i="9"/>
  <c r="K72" i="9"/>
  <c r="H72" i="4" s="1"/>
  <c r="N72" i="9"/>
  <c r="P72" i="9"/>
  <c r="Q72" i="9"/>
  <c r="R72" i="9"/>
  <c r="S72" i="9"/>
  <c r="T72" i="9"/>
  <c r="U72" i="9"/>
  <c r="V72" i="9"/>
  <c r="X72" i="9"/>
  <c r="Y72" i="9"/>
  <c r="AA72" i="9"/>
  <c r="AB72" i="9"/>
  <c r="AC72" i="9"/>
  <c r="AD72" i="9"/>
  <c r="AE72" i="9"/>
  <c r="AF72" i="9"/>
  <c r="AG72" i="9"/>
  <c r="R72" i="4" s="1"/>
  <c r="AJ72" i="9"/>
  <c r="AL72" i="9"/>
  <c r="AM72" i="9"/>
  <c r="AN72" i="9"/>
  <c r="AO72" i="9"/>
  <c r="AP72" i="9"/>
  <c r="AQ72" i="9"/>
  <c r="AR72" i="9"/>
  <c r="W72" i="4" s="1"/>
  <c r="AW72" i="9"/>
  <c r="AX72" i="9"/>
  <c r="BB72" i="9"/>
  <c r="BC72" i="9"/>
  <c r="AB72" i="4" s="1"/>
  <c r="BH72" i="9"/>
  <c r="BI72" i="9"/>
  <c r="BJ72" i="9"/>
  <c r="BK72" i="9"/>
  <c r="BM72" i="9"/>
  <c r="BN72" i="9"/>
  <c r="AG72" i="4" s="1"/>
  <c r="BT72" i="9"/>
  <c r="BU72" i="9"/>
  <c r="BV72" i="9"/>
  <c r="BX72" i="9"/>
  <c r="CE72" i="9"/>
  <c r="CF72" i="9"/>
  <c r="CG72" i="9"/>
  <c r="CH72" i="9"/>
  <c r="CI72" i="9"/>
  <c r="CP72" i="9"/>
  <c r="CQ72" i="9"/>
  <c r="CR72" i="9"/>
  <c r="CS72" i="9"/>
  <c r="CT72" i="9"/>
  <c r="DA72" i="9"/>
  <c r="DB72" i="9"/>
  <c r="DC72" i="9"/>
  <c r="DD72" i="9"/>
  <c r="DE72" i="9"/>
  <c r="DL72" i="9"/>
  <c r="DM72" i="9"/>
  <c r="DN72" i="9"/>
  <c r="DO72" i="9"/>
  <c r="DP72" i="9"/>
  <c r="DW72" i="9"/>
  <c r="EA72" i="9"/>
  <c r="EH72" i="9"/>
  <c r="EI72" i="9"/>
  <c r="EJ72" i="9"/>
  <c r="EL72" i="9"/>
  <c r="ES72" i="9"/>
  <c r="ET72" i="9"/>
  <c r="EU72" i="9"/>
  <c r="EW72" i="9"/>
  <c r="FD72" i="9"/>
  <c r="FE72" i="9"/>
  <c r="FF72" i="9"/>
  <c r="FG72" i="9"/>
  <c r="FH72" i="9"/>
  <c r="FO72" i="9"/>
  <c r="FP72" i="9"/>
  <c r="FQ72" i="9"/>
  <c r="FR72" i="9"/>
  <c r="FS72" i="9"/>
  <c r="FZ72" i="9"/>
  <c r="GA72" i="9"/>
  <c r="GB72" i="9"/>
  <c r="GC72" i="9"/>
  <c r="GD72" i="9"/>
  <c r="GK72" i="9"/>
  <c r="GL72" i="9"/>
  <c r="GM72" i="9"/>
  <c r="GN72" i="9"/>
  <c r="GO72" i="9"/>
  <c r="GV72" i="9"/>
  <c r="GZ72" i="9"/>
  <c r="HG72" i="9"/>
  <c r="HH72" i="9"/>
  <c r="HI72" i="9"/>
  <c r="HK72" i="9"/>
  <c r="HR72" i="9"/>
  <c r="HS72" i="9"/>
  <c r="HT72" i="9"/>
  <c r="HV72" i="9"/>
  <c r="IC72" i="9"/>
  <c r="ID72" i="9"/>
  <c r="IE72" i="9"/>
  <c r="IF72" i="9"/>
  <c r="IG72" i="9"/>
  <c r="IN72" i="9"/>
  <c r="IO72" i="9"/>
  <c r="IP72" i="9"/>
  <c r="IQ72" i="9"/>
  <c r="IR72" i="9"/>
  <c r="IY72" i="9"/>
  <c r="IZ72" i="9"/>
  <c r="JA72" i="9"/>
  <c r="JB72" i="9"/>
  <c r="JC72" i="9"/>
  <c r="JJ72" i="9"/>
  <c r="JK72" i="9"/>
  <c r="JL72" i="9"/>
  <c r="JM72" i="9"/>
  <c r="JN72" i="9"/>
  <c r="JU72" i="9"/>
  <c r="KF72" i="9"/>
  <c r="KG72" i="9"/>
  <c r="KH72" i="9"/>
  <c r="KI72" i="9"/>
  <c r="KJ72" i="9"/>
  <c r="KQ72" i="9"/>
  <c r="KR72" i="9"/>
  <c r="KS72" i="9"/>
  <c r="KT72" i="9"/>
  <c r="KU72" i="9"/>
  <c r="LB72" i="9"/>
  <c r="LC72" i="9"/>
  <c r="LD72" i="9"/>
  <c r="LE72" i="9"/>
  <c r="LF72" i="9"/>
  <c r="LM72" i="9"/>
  <c r="LN72" i="9"/>
  <c r="LO72" i="9"/>
  <c r="LP72" i="9"/>
  <c r="LQ72" i="9"/>
  <c r="LX72" i="9"/>
  <c r="LY72" i="9"/>
  <c r="LZ72" i="9"/>
  <c r="MA72" i="9"/>
  <c r="MB72" i="9"/>
  <c r="MI72" i="9"/>
  <c r="MJ72" i="9"/>
  <c r="MK72" i="9"/>
  <c r="ML72" i="9"/>
  <c r="MM72" i="9"/>
  <c r="MT72" i="9"/>
  <c r="MU72" i="9"/>
  <c r="MV72" i="9"/>
  <c r="MW72" i="9"/>
  <c r="MX72" i="9"/>
  <c r="NE72" i="9"/>
  <c r="NF72" i="9"/>
  <c r="NG72" i="9"/>
  <c r="NH72" i="9"/>
  <c r="NI72" i="9"/>
  <c r="NP72" i="9"/>
  <c r="NQ72" i="9"/>
  <c r="NR72" i="9"/>
  <c r="NS72" i="9"/>
  <c r="NT72" i="9"/>
  <c r="OA72" i="9"/>
  <c r="B73" i="9"/>
  <c r="C73" i="9"/>
  <c r="C73" i="8" s="1"/>
  <c r="D73" i="9"/>
  <c r="B73" i="8" s="1"/>
  <c r="E73" i="9"/>
  <c r="F73" i="9"/>
  <c r="G73" i="9"/>
  <c r="H73" i="9"/>
  <c r="I73" i="9"/>
  <c r="K73" i="9"/>
  <c r="H73" i="4" s="1"/>
  <c r="L73" i="9"/>
  <c r="M73" i="9"/>
  <c r="N73" i="9"/>
  <c r="O73" i="9"/>
  <c r="P73" i="9"/>
  <c r="Q73" i="9"/>
  <c r="R73" i="9"/>
  <c r="S73" i="9"/>
  <c r="T73" i="9"/>
  <c r="V73" i="9"/>
  <c r="M73" i="4" s="1"/>
  <c r="W73" i="9"/>
  <c r="X73" i="9"/>
  <c r="Y73" i="9"/>
  <c r="Z73" i="9"/>
  <c r="AA73" i="9"/>
  <c r="AB73" i="9"/>
  <c r="AC73" i="9"/>
  <c r="AD73" i="9"/>
  <c r="AE73" i="9"/>
  <c r="AG73" i="9"/>
  <c r="R73" i="4" s="1"/>
  <c r="AH73" i="9"/>
  <c r="AI73" i="9"/>
  <c r="AJ73" i="9"/>
  <c r="AK73" i="9"/>
  <c r="AL73" i="9"/>
  <c r="AM73" i="9"/>
  <c r="AN73" i="9"/>
  <c r="AO73" i="9"/>
  <c r="AP73" i="9"/>
  <c r="AR73" i="9"/>
  <c r="W73" i="4" s="1"/>
  <c r="AS73" i="9"/>
  <c r="AT73" i="9"/>
  <c r="AU73" i="9"/>
  <c r="AV73" i="9"/>
  <c r="AW73" i="9"/>
  <c r="AX73" i="9"/>
  <c r="BA73" i="9"/>
  <c r="BB73" i="9"/>
  <c r="BC73" i="9"/>
  <c r="AB73" i="4" s="1"/>
  <c r="BD73" i="9"/>
  <c r="BF73" i="9"/>
  <c r="BG73" i="9"/>
  <c r="BH73" i="9"/>
  <c r="BI73" i="9"/>
  <c r="BJ73" i="9"/>
  <c r="BL73" i="9"/>
  <c r="BM73" i="9"/>
  <c r="BN73" i="9"/>
  <c r="AG73" i="4" s="1"/>
  <c r="BO73" i="9"/>
  <c r="BQ73" i="9"/>
  <c r="BR73" i="9"/>
  <c r="BS73" i="9"/>
  <c r="BT73" i="9"/>
  <c r="BU73" i="9"/>
  <c r="BW73" i="9"/>
  <c r="BX73" i="9"/>
  <c r="BY73" i="9"/>
  <c r="AL73" i="4" s="1"/>
  <c r="BZ73" i="9"/>
  <c r="CB73" i="9"/>
  <c r="CC73" i="9"/>
  <c r="CD73" i="9"/>
  <c r="CE73" i="9"/>
  <c r="CF73" i="9"/>
  <c r="CG73" i="9"/>
  <c r="CH73" i="9"/>
  <c r="CJ73" i="9"/>
  <c r="AT73" i="4" s="1"/>
  <c r="CK73" i="9"/>
  <c r="CL73" i="9"/>
  <c r="CM73" i="9"/>
  <c r="CN73" i="9"/>
  <c r="CO73" i="9"/>
  <c r="CP73" i="9"/>
  <c r="CQ73" i="9"/>
  <c r="CR73" i="9"/>
  <c r="CS73" i="9"/>
  <c r="CU73" i="9"/>
  <c r="AY73" i="4" s="1"/>
  <c r="CV73" i="9"/>
  <c r="CW73" i="9"/>
  <c r="CX73" i="9"/>
  <c r="CY73" i="9"/>
  <c r="CZ73" i="9"/>
  <c r="DA73" i="9"/>
  <c r="DB73" i="9"/>
  <c r="DC73" i="9"/>
  <c r="DD73" i="9"/>
  <c r="DF73" i="9"/>
  <c r="BD73" i="4" s="1"/>
  <c r="DG73" i="9"/>
  <c r="DH73" i="9"/>
  <c r="DI73" i="9"/>
  <c r="DJ73" i="9"/>
  <c r="DK73" i="9"/>
  <c r="DL73" i="9"/>
  <c r="DM73" i="9"/>
  <c r="DN73" i="9"/>
  <c r="DO73" i="9"/>
  <c r="DQ73" i="9"/>
  <c r="BI73" i="4" s="1"/>
  <c r="DR73" i="9"/>
  <c r="DS73" i="9"/>
  <c r="DT73" i="9"/>
  <c r="DU73" i="9"/>
  <c r="DV73" i="9"/>
  <c r="DW73" i="9"/>
  <c r="DZ73" i="9"/>
  <c r="EA73" i="9"/>
  <c r="EB73" i="9"/>
  <c r="BN73" i="4" s="1"/>
  <c r="EC73" i="9"/>
  <c r="EE73" i="9"/>
  <c r="EF73" i="9"/>
  <c r="EG73" i="9"/>
  <c r="EH73" i="9"/>
  <c r="EI73" i="9"/>
  <c r="EK73" i="9"/>
  <c r="EL73" i="9"/>
  <c r="EM73" i="9"/>
  <c r="BS73" i="4" s="1"/>
  <c r="EN73" i="9"/>
  <c r="EP73" i="9"/>
  <c r="EQ73" i="9"/>
  <c r="ER73" i="9"/>
  <c r="ES73" i="9"/>
  <c r="ET73" i="9"/>
  <c r="EV73" i="9"/>
  <c r="EW73" i="9"/>
  <c r="EX73" i="9"/>
  <c r="BX73" i="4" s="1"/>
  <c r="EY73" i="9"/>
  <c r="FA73" i="9"/>
  <c r="FB73" i="9"/>
  <c r="FC73" i="9"/>
  <c r="FD73" i="9"/>
  <c r="FE73" i="9"/>
  <c r="FF73" i="9"/>
  <c r="FG73" i="9"/>
  <c r="FI73" i="9"/>
  <c r="CF73" i="4" s="1"/>
  <c r="FJ73" i="9"/>
  <c r="FK73" i="9"/>
  <c r="FL73" i="9"/>
  <c r="FM73" i="9"/>
  <c r="FN73" i="9"/>
  <c r="FO73" i="9"/>
  <c r="FP73" i="9"/>
  <c r="FQ73" i="9"/>
  <c r="FR73" i="9"/>
  <c r="FT73" i="9"/>
  <c r="CK73" i="4" s="1"/>
  <c r="FU73" i="9"/>
  <c r="FV73" i="9"/>
  <c r="FW73" i="9"/>
  <c r="FX73" i="9"/>
  <c r="FY73" i="9"/>
  <c r="FZ73" i="9"/>
  <c r="GA73" i="9"/>
  <c r="GB73" i="9"/>
  <c r="GC73" i="9"/>
  <c r="GE73" i="9"/>
  <c r="CP73" i="4" s="1"/>
  <c r="GF73" i="9"/>
  <c r="GG73" i="9"/>
  <c r="GH73" i="9"/>
  <c r="GI73" i="9"/>
  <c r="GJ73" i="9"/>
  <c r="GK73" i="9"/>
  <c r="GL73" i="9"/>
  <c r="GM73" i="9"/>
  <c r="GN73" i="9"/>
  <c r="GP73" i="9"/>
  <c r="CU73" i="4" s="1"/>
  <c r="GQ73" i="9"/>
  <c r="GR73" i="9"/>
  <c r="GS73" i="9"/>
  <c r="GT73" i="9"/>
  <c r="GU73" i="9"/>
  <c r="GV73" i="9"/>
  <c r="GY73" i="9"/>
  <c r="GZ73" i="9"/>
  <c r="HA73" i="9"/>
  <c r="CZ73" i="4" s="1"/>
  <c r="HB73" i="9"/>
  <c r="HD73" i="9"/>
  <c r="HE73" i="9"/>
  <c r="HF73" i="9"/>
  <c r="HG73" i="9"/>
  <c r="HH73" i="9"/>
  <c r="HJ73" i="9"/>
  <c r="HK73" i="9"/>
  <c r="HL73" i="9"/>
  <c r="DE73" i="4" s="1"/>
  <c r="HM73" i="9"/>
  <c r="HO73" i="9"/>
  <c r="HP73" i="9"/>
  <c r="HQ73" i="9"/>
  <c r="HR73" i="9"/>
  <c r="HS73" i="9"/>
  <c r="HU73" i="9"/>
  <c r="HV73" i="9"/>
  <c r="HW73" i="9"/>
  <c r="DJ73" i="4" s="1"/>
  <c r="HX73" i="9"/>
  <c r="HZ73" i="9"/>
  <c r="IA73" i="9"/>
  <c r="IB73" i="9"/>
  <c r="IC73" i="9"/>
  <c r="ID73" i="9"/>
  <c r="IE73" i="9"/>
  <c r="IF73" i="9"/>
  <c r="IH73" i="9"/>
  <c r="DR73" i="4" s="1"/>
  <c r="II73" i="9"/>
  <c r="IJ73" i="9"/>
  <c r="IK73" i="9"/>
  <c r="IL73" i="9"/>
  <c r="IM73" i="9"/>
  <c r="IN73" i="9"/>
  <c r="IO73" i="9"/>
  <c r="IP73" i="9"/>
  <c r="IQ73" i="9"/>
  <c r="IS73" i="9"/>
  <c r="DW73" i="4" s="1"/>
  <c r="IT73" i="9"/>
  <c r="IU73" i="9"/>
  <c r="IV73" i="9"/>
  <c r="IW73" i="9"/>
  <c r="IX73" i="9"/>
  <c r="IY73" i="9"/>
  <c r="IZ73" i="9"/>
  <c r="JA73" i="9"/>
  <c r="JB73" i="9"/>
  <c r="JD73" i="9"/>
  <c r="EB73" i="4" s="1"/>
  <c r="JE73" i="9"/>
  <c r="JF73" i="9"/>
  <c r="JG73" i="9"/>
  <c r="JH73" i="9"/>
  <c r="JI73" i="9"/>
  <c r="JJ73" i="9"/>
  <c r="JK73" i="9"/>
  <c r="JL73" i="9"/>
  <c r="JM73" i="9"/>
  <c r="JO73" i="9"/>
  <c r="EG73" i="4" s="1"/>
  <c r="JP73" i="9"/>
  <c r="JQ73" i="9"/>
  <c r="JR73" i="9"/>
  <c r="JS73" i="9"/>
  <c r="JT73" i="9"/>
  <c r="JU73" i="9"/>
  <c r="JY73" i="9"/>
  <c r="JZ73" i="9"/>
  <c r="EL73" i="4" s="1"/>
  <c r="KA73" i="9"/>
  <c r="KC73" i="9"/>
  <c r="KD73" i="9"/>
  <c r="KE73" i="9"/>
  <c r="KF73" i="9"/>
  <c r="KG73" i="9"/>
  <c r="KH73" i="9"/>
  <c r="KI73" i="9"/>
  <c r="KJ73" i="9"/>
  <c r="KK73" i="9"/>
  <c r="EQ73" i="4" s="1"/>
  <c r="KL73" i="9"/>
  <c r="KM73" i="9"/>
  <c r="KN73" i="9"/>
  <c r="KO73" i="9"/>
  <c r="KP73" i="9"/>
  <c r="KQ73" i="9"/>
  <c r="KR73" i="9"/>
  <c r="KS73" i="9"/>
  <c r="KT73" i="9"/>
  <c r="KU73" i="9"/>
  <c r="KV73" i="9"/>
  <c r="EV73" i="4" s="1"/>
  <c r="KW73" i="9"/>
  <c r="KX73" i="9"/>
  <c r="KY73" i="9"/>
  <c r="KZ73" i="9"/>
  <c r="LA73" i="9"/>
  <c r="LB73" i="9"/>
  <c r="LC73" i="9"/>
  <c r="LD73" i="9"/>
  <c r="LE73" i="9"/>
  <c r="LF73" i="9"/>
  <c r="LG73" i="9"/>
  <c r="FD73" i="4" s="1"/>
  <c r="LH73" i="9"/>
  <c r="LI73" i="9"/>
  <c r="LJ73" i="9"/>
  <c r="LK73" i="9"/>
  <c r="LL73" i="9"/>
  <c r="LM73" i="9"/>
  <c r="LN73" i="9"/>
  <c r="LO73" i="9"/>
  <c r="LP73" i="9"/>
  <c r="LQ73" i="9"/>
  <c r="LR73" i="9"/>
  <c r="FI73" i="4" s="1"/>
  <c r="LS73" i="9"/>
  <c r="LT73" i="9"/>
  <c r="LU73" i="9"/>
  <c r="LV73" i="9"/>
  <c r="LW73" i="9"/>
  <c r="LX73" i="9"/>
  <c r="LY73" i="9"/>
  <c r="LZ73" i="9"/>
  <c r="MA73" i="9"/>
  <c r="MB73" i="9"/>
  <c r="MC73" i="9"/>
  <c r="FN73" i="4" s="1"/>
  <c r="MD73" i="9"/>
  <c r="ME73" i="9"/>
  <c r="MF73" i="9"/>
  <c r="MG73" i="9"/>
  <c r="MH73" i="9"/>
  <c r="MI73" i="9"/>
  <c r="MJ73" i="9"/>
  <c r="MK73" i="9"/>
  <c r="ML73" i="9"/>
  <c r="MM73" i="9"/>
  <c r="MN73" i="9"/>
  <c r="FS73" i="4" s="1"/>
  <c r="MO73" i="9"/>
  <c r="MP73" i="9"/>
  <c r="MQ73" i="9"/>
  <c r="MR73" i="9"/>
  <c r="MS73" i="9"/>
  <c r="MT73" i="9"/>
  <c r="MU73" i="9"/>
  <c r="MV73" i="9"/>
  <c r="MW73" i="9"/>
  <c r="MX73" i="9"/>
  <c r="MY73" i="9"/>
  <c r="FX73" i="4" s="1"/>
  <c r="MZ73" i="9"/>
  <c r="NA73" i="9"/>
  <c r="NB73" i="9"/>
  <c r="NC73" i="9"/>
  <c r="ND73" i="9"/>
  <c r="NE73" i="9"/>
  <c r="NF73" i="9"/>
  <c r="NG73" i="9"/>
  <c r="NH73" i="9"/>
  <c r="NI73" i="9"/>
  <c r="NJ73" i="9"/>
  <c r="GC73" i="4" s="1"/>
  <c r="NK73" i="9"/>
  <c r="NL73" i="9"/>
  <c r="NM73" i="9"/>
  <c r="NN73" i="9"/>
  <c r="NO73" i="9"/>
  <c r="NP73" i="9"/>
  <c r="NQ73" i="9"/>
  <c r="NR73" i="9"/>
  <c r="NS73" i="9"/>
  <c r="NT73" i="9"/>
  <c r="NU73" i="9"/>
  <c r="GH73" i="4" s="1"/>
  <c r="NV73" i="9"/>
  <c r="NW73" i="9"/>
  <c r="NX73" i="9"/>
  <c r="NY73" i="9"/>
  <c r="NZ73" i="9"/>
  <c r="OA73" i="9"/>
  <c r="OB73" i="9"/>
  <c r="OC73" i="9"/>
  <c r="OD73" i="9"/>
  <c r="OE73" i="9"/>
  <c r="OF73" i="9"/>
  <c r="OG73" i="9"/>
  <c r="OH73" i="9"/>
  <c r="OI73" i="9"/>
  <c r="OJ73" i="9"/>
  <c r="OK73" i="9"/>
  <c r="OL73" i="9"/>
  <c r="OM73" i="9"/>
  <c r="ON73" i="9"/>
  <c r="OO73" i="9"/>
  <c r="OP73" i="9"/>
  <c r="OQ73" i="9"/>
  <c r="OR73" i="9"/>
  <c r="OS73" i="9"/>
  <c r="OT73" i="9"/>
  <c r="OU73" i="9"/>
  <c r="OV73" i="9"/>
  <c r="OW73" i="9"/>
  <c r="OX73" i="9"/>
  <c r="OY73" i="9"/>
  <c r="OZ73" i="9"/>
  <c r="PA73" i="9"/>
  <c r="PB73" i="9"/>
  <c r="PC73" i="9"/>
  <c r="PD73" i="9" s="1"/>
  <c r="PE73" i="9"/>
  <c r="PF73" i="9"/>
  <c r="PG73" i="9"/>
  <c r="PH73" i="9"/>
  <c r="PI73" i="9" s="1"/>
  <c r="PJ73" i="9"/>
  <c r="PK73" i="9"/>
  <c r="PM73" i="9" s="1"/>
  <c r="PL73" i="9"/>
  <c r="PO73" i="9"/>
  <c r="PP73" i="9"/>
  <c r="B74" i="9"/>
  <c r="G74" i="9"/>
  <c r="H74" i="9"/>
  <c r="J74" i="9"/>
  <c r="Q74" i="9"/>
  <c r="R74" i="9"/>
  <c r="S74" i="9"/>
  <c r="U74" i="9"/>
  <c r="V74" i="9"/>
  <c r="Y74" i="9"/>
  <c r="AA74" i="9"/>
  <c r="AB74" i="9"/>
  <c r="AC74" i="9"/>
  <c r="AD74" i="9"/>
  <c r="AF74" i="9"/>
  <c r="AG74" i="9"/>
  <c r="AJ74" i="9"/>
  <c r="AL74" i="9"/>
  <c r="AM74" i="9"/>
  <c r="AN74" i="9"/>
  <c r="AO74" i="9"/>
  <c r="AR74" i="9"/>
  <c r="W74" i="4" s="1"/>
  <c r="AS74" i="9"/>
  <c r="AU74" i="9"/>
  <c r="AW74" i="9"/>
  <c r="AX74" i="9"/>
  <c r="AY74" i="9"/>
  <c r="AZ74" i="9"/>
  <c r="BA74" i="9"/>
  <c r="BB74" i="9"/>
  <c r="BC74" i="9"/>
  <c r="BD74" i="9"/>
  <c r="BF74" i="9"/>
  <c r="BH74" i="9"/>
  <c r="BI74" i="9"/>
  <c r="BK74" i="9"/>
  <c r="BL74" i="9"/>
  <c r="BM74" i="9"/>
  <c r="BN74" i="9"/>
  <c r="AG74" i="4" s="1"/>
  <c r="BS74" i="9"/>
  <c r="BT74" i="9"/>
  <c r="BV74" i="9"/>
  <c r="BW74" i="9"/>
  <c r="BX74" i="9"/>
  <c r="BY74" i="9"/>
  <c r="AL74" i="4" s="1"/>
  <c r="CB74" i="9"/>
  <c r="CC74" i="9"/>
  <c r="CD74" i="9"/>
  <c r="CE74" i="9"/>
  <c r="CF74" i="9"/>
  <c r="CG74" i="9"/>
  <c r="CI74" i="9"/>
  <c r="CJ74" i="9"/>
  <c r="AT74" i="4" s="1"/>
  <c r="CK74" i="9"/>
  <c r="CM74" i="9"/>
  <c r="CN74" i="9"/>
  <c r="CO74" i="9"/>
  <c r="CP74" i="9"/>
  <c r="CQ74" i="9"/>
  <c r="CR74" i="9"/>
  <c r="CT74" i="9"/>
  <c r="CU74" i="9"/>
  <c r="CY74" i="9"/>
  <c r="DA74" i="9"/>
  <c r="DB74" i="9"/>
  <c r="DC74" i="9"/>
  <c r="DE74" i="9"/>
  <c r="DF74" i="9"/>
  <c r="BD74" i="4" s="1"/>
  <c r="DJ74" i="9"/>
  <c r="DK74" i="9"/>
  <c r="DL74" i="9"/>
  <c r="DM74" i="9"/>
  <c r="DN74" i="9"/>
  <c r="DP74" i="9"/>
  <c r="DQ74" i="9"/>
  <c r="DU74" i="9"/>
  <c r="DW74" i="9"/>
  <c r="DX74" i="9"/>
  <c r="DY74" i="9"/>
  <c r="DZ74" i="9"/>
  <c r="EA74" i="9"/>
  <c r="EB74" i="9"/>
  <c r="EE74" i="9"/>
  <c r="EF74" i="9"/>
  <c r="EG74" i="9"/>
  <c r="EH74" i="9"/>
  <c r="EJ74" i="9"/>
  <c r="EK74" i="9"/>
  <c r="EL74" i="9"/>
  <c r="EM74" i="9"/>
  <c r="EQ74" i="9"/>
  <c r="ER74" i="9"/>
  <c r="ES74" i="9"/>
  <c r="EU74" i="9"/>
  <c r="EV74" i="9"/>
  <c r="EW74" i="9"/>
  <c r="EX74" i="9"/>
  <c r="BX74" i="4" s="1"/>
  <c r="FB74" i="9"/>
  <c r="FM74" i="9" s="1"/>
  <c r="FX74" i="9" s="1"/>
  <c r="GI74" i="9" s="1"/>
  <c r="GT74" i="9" s="1"/>
  <c r="HE74" i="9" s="1"/>
  <c r="HP74" i="9" s="1"/>
  <c r="FC74" i="9"/>
  <c r="FD74" i="9"/>
  <c r="FE74" i="9"/>
  <c r="FF74" i="9"/>
  <c r="FH74" i="9"/>
  <c r="FI74" i="9"/>
  <c r="FO74" i="9"/>
  <c r="FP74" i="9"/>
  <c r="FQ74" i="9"/>
  <c r="FS74" i="9"/>
  <c r="FT74" i="9"/>
  <c r="FY74" i="9"/>
  <c r="FZ74" i="9"/>
  <c r="GA74" i="9"/>
  <c r="GB74" i="9"/>
  <c r="GD74" i="9"/>
  <c r="GE74" i="9"/>
  <c r="CP74" i="4" s="1"/>
  <c r="GJ74" i="9"/>
  <c r="GK74" i="9"/>
  <c r="GL74" i="9"/>
  <c r="GM74" i="9"/>
  <c r="GO74" i="9"/>
  <c r="GP74" i="9"/>
  <c r="GV74" i="9"/>
  <c r="GW74" i="9"/>
  <c r="GX74" i="9"/>
  <c r="GY74" i="9"/>
  <c r="GZ74" i="9"/>
  <c r="HA74" i="9"/>
  <c r="HF74" i="9"/>
  <c r="HG74" i="9"/>
  <c r="HI74" i="9"/>
  <c r="HJ74" i="9"/>
  <c r="HK74" i="9"/>
  <c r="HL74" i="9"/>
  <c r="HO74" i="9"/>
  <c r="HQ74" i="9"/>
  <c r="HR74" i="9"/>
  <c r="HT74" i="9"/>
  <c r="HU74" i="9"/>
  <c r="HV74" i="9"/>
  <c r="HW74" i="9"/>
  <c r="IA74" i="9"/>
  <c r="IB74" i="9"/>
  <c r="IC74" i="9"/>
  <c r="ID74" i="9"/>
  <c r="IE74" i="9"/>
  <c r="IG74" i="9"/>
  <c r="IH74" i="9"/>
  <c r="IK74" i="9"/>
  <c r="IL74" i="9"/>
  <c r="IM74" i="9"/>
  <c r="IN74" i="9"/>
  <c r="IO74" i="9"/>
  <c r="IP74" i="9"/>
  <c r="IR74" i="9"/>
  <c r="IS74" i="9"/>
  <c r="IW74" i="9"/>
  <c r="IX74" i="9"/>
  <c r="IY74" i="9"/>
  <c r="IZ74" i="9"/>
  <c r="JA74" i="9"/>
  <c r="JC74" i="9"/>
  <c r="JD74" i="9"/>
  <c r="JH74" i="9"/>
  <c r="JJ74" i="9"/>
  <c r="JK74" i="9"/>
  <c r="JL74" i="9"/>
  <c r="JN74" i="9"/>
  <c r="JO74" i="9"/>
  <c r="EG74" i="4" s="1"/>
  <c r="JS74" i="9"/>
  <c r="JT74" i="9"/>
  <c r="JU74" i="9"/>
  <c r="JV74" i="9"/>
  <c r="JW74" i="9"/>
  <c r="JX74" i="9"/>
  <c r="JY74" i="9"/>
  <c r="JZ74" i="9"/>
  <c r="EL74" i="4" s="1"/>
  <c r="KD74" i="9"/>
  <c r="KE74" i="9"/>
  <c r="KF74" i="9"/>
  <c r="KG74" i="9"/>
  <c r="KH74" i="9"/>
  <c r="KI74" i="9"/>
  <c r="KJ74" i="9"/>
  <c r="KK74" i="9"/>
  <c r="KO74" i="9"/>
  <c r="KP74" i="9"/>
  <c r="KQ74" i="9"/>
  <c r="KR74" i="9"/>
  <c r="KS74" i="9"/>
  <c r="KT74" i="9"/>
  <c r="KU74" i="9"/>
  <c r="KV74" i="9"/>
  <c r="EV74" i="4" s="1"/>
  <c r="KZ74" i="9"/>
  <c r="LA74" i="9"/>
  <c r="LB74" i="9"/>
  <c r="LC74" i="9"/>
  <c r="LD74" i="9"/>
  <c r="LE74" i="9"/>
  <c r="LF74" i="9"/>
  <c r="LG74" i="9"/>
  <c r="FD74" i="4" s="1"/>
  <c r="LK74" i="9"/>
  <c r="LM74" i="9"/>
  <c r="LN74" i="9"/>
  <c r="LO74" i="9"/>
  <c r="LP74" i="9"/>
  <c r="LQ74" i="9"/>
  <c r="LR74" i="9"/>
  <c r="LV74" i="9"/>
  <c r="LX74" i="9"/>
  <c r="LY74" i="9"/>
  <c r="LZ74" i="9"/>
  <c r="MA74" i="9"/>
  <c r="MB74" i="9"/>
  <c r="MC74" i="9"/>
  <c r="FN74" i="4" s="1"/>
  <c r="MG74" i="9"/>
  <c r="MH74" i="9"/>
  <c r="MI74" i="9"/>
  <c r="MJ74" i="9"/>
  <c r="MK74" i="9"/>
  <c r="ML74" i="9"/>
  <c r="MM74" i="9"/>
  <c r="MN74" i="9"/>
  <c r="FS74" i="4" s="1"/>
  <c r="MQ74" i="9"/>
  <c r="MR74" i="9"/>
  <c r="MS74" i="9"/>
  <c r="MT74" i="9"/>
  <c r="MU74" i="9"/>
  <c r="MV74" i="9"/>
  <c r="MW74" i="9"/>
  <c r="MX74" i="9"/>
  <c r="MY74" i="9"/>
  <c r="FX74" i="4" s="1"/>
  <c r="NC74" i="9"/>
  <c r="ND74" i="9"/>
  <c r="NE74" i="9"/>
  <c r="NF74" i="9"/>
  <c r="NG74" i="9"/>
  <c r="NH74" i="9"/>
  <c r="NI74" i="9"/>
  <c r="NJ74" i="9"/>
  <c r="NN74" i="9"/>
  <c r="NO74" i="9"/>
  <c r="NP74" i="9"/>
  <c r="NQ74" i="9"/>
  <c r="NR74" i="9"/>
  <c r="NS74" i="9"/>
  <c r="NT74" i="9"/>
  <c r="NU74" i="9"/>
  <c r="NY74" i="9"/>
  <c r="OA74" i="9"/>
  <c r="OD74" i="9"/>
  <c r="OE74" i="9"/>
  <c r="OF74" i="9"/>
  <c r="OH74" i="9"/>
  <c r="OI74" i="9"/>
  <c r="OJ74" i="9"/>
  <c r="OK74" i="9"/>
  <c r="OM74" i="9"/>
  <c r="ON74" i="9"/>
  <c r="OO74" i="9"/>
  <c r="OP74" i="9"/>
  <c r="OR74" i="9"/>
  <c r="OS74" i="9"/>
  <c r="OT74" i="9"/>
  <c r="OU74" i="9"/>
  <c r="OW74" i="9"/>
  <c r="OX74" i="9"/>
  <c r="OY74" i="9"/>
  <c r="OZ74" i="9"/>
  <c r="PA74" i="9"/>
  <c r="PB74" i="9"/>
  <c r="PC74" i="9"/>
  <c r="PD74" i="9" s="1"/>
  <c r="PE74" i="9"/>
  <c r="PF74" i="9"/>
  <c r="PH74" i="9" s="1"/>
  <c r="PG74" i="9"/>
  <c r="PJ74" i="9"/>
  <c r="PK74" i="9"/>
  <c r="PL74" i="9"/>
  <c r="PM74" i="9"/>
  <c r="PN74" i="9" s="1"/>
  <c r="PO74" i="9"/>
  <c r="PP74" i="9"/>
  <c r="B75" i="9"/>
  <c r="G75" i="9"/>
  <c r="I75" i="9"/>
  <c r="J75" i="9"/>
  <c r="K75" i="9"/>
  <c r="Q75" i="9"/>
  <c r="R75" i="9"/>
  <c r="T75" i="9"/>
  <c r="U75" i="9"/>
  <c r="AB75" i="9"/>
  <c r="AC75" i="9"/>
  <c r="AE75" i="9"/>
  <c r="AF75" i="9"/>
  <c r="AM75" i="9"/>
  <c r="AN75" i="9"/>
  <c r="AX75" i="9"/>
  <c r="AY75" i="9"/>
  <c r="AZ75" i="9"/>
  <c r="BA75" i="9"/>
  <c r="BB75" i="9"/>
  <c r="BI75" i="9"/>
  <c r="BJ75" i="9"/>
  <c r="BK75" i="9"/>
  <c r="BL75" i="9"/>
  <c r="BM75" i="9"/>
  <c r="BT75" i="9"/>
  <c r="BU75" i="9"/>
  <c r="BV75" i="9"/>
  <c r="BW75" i="9"/>
  <c r="BX75" i="9"/>
  <c r="CE75" i="9"/>
  <c r="CF75" i="9"/>
  <c r="CH75" i="9"/>
  <c r="CI75" i="9"/>
  <c r="CP75" i="9"/>
  <c r="CQ75" i="9"/>
  <c r="CS75" i="9"/>
  <c r="CT75" i="9"/>
  <c r="DA75" i="9"/>
  <c r="DB75" i="9"/>
  <c r="DD75" i="9"/>
  <c r="DE75" i="9"/>
  <c r="DL75" i="9"/>
  <c r="DM75" i="9"/>
  <c r="DW75" i="9"/>
  <c r="DX75" i="9"/>
  <c r="DY75" i="9"/>
  <c r="DZ75" i="9"/>
  <c r="EA75" i="9"/>
  <c r="EH75" i="9"/>
  <c r="EI75" i="9"/>
  <c r="EJ75" i="9"/>
  <c r="EK75" i="9"/>
  <c r="EL75" i="9"/>
  <c r="ES75" i="9"/>
  <c r="ET75" i="9"/>
  <c r="EU75" i="9"/>
  <c r="EV75" i="9"/>
  <c r="EW75" i="9"/>
  <c r="FD75" i="9"/>
  <c r="FE75" i="9"/>
  <c r="FG75" i="9"/>
  <c r="FH75" i="9"/>
  <c r="FO75" i="9"/>
  <c r="FP75" i="9"/>
  <c r="FR75" i="9"/>
  <c r="FS75" i="9"/>
  <c r="FZ75" i="9"/>
  <c r="GA75" i="9"/>
  <c r="GC75" i="9"/>
  <c r="GD75" i="9"/>
  <c r="GK75" i="9"/>
  <c r="GL75" i="9"/>
  <c r="GV75" i="9"/>
  <c r="GW75" i="9"/>
  <c r="GX75" i="9"/>
  <c r="GY75" i="9"/>
  <c r="GZ75" i="9"/>
  <c r="HG75" i="9"/>
  <c r="HH75" i="9"/>
  <c r="HI75" i="9"/>
  <c r="HJ75" i="9"/>
  <c r="HK75" i="9"/>
  <c r="HR75" i="9"/>
  <c r="HS75" i="9"/>
  <c r="HT75" i="9"/>
  <c r="HU75" i="9"/>
  <c r="HV75" i="9"/>
  <c r="IC75" i="9"/>
  <c r="ID75" i="9"/>
  <c r="IF75" i="9"/>
  <c r="IG75" i="9"/>
  <c r="IN75" i="9"/>
  <c r="IO75" i="9"/>
  <c r="IQ75" i="9"/>
  <c r="IR75" i="9"/>
  <c r="IY75" i="9"/>
  <c r="IZ75" i="9"/>
  <c r="JB75" i="9"/>
  <c r="JC75" i="9"/>
  <c r="JJ75" i="9"/>
  <c r="JK75" i="9"/>
  <c r="JU75" i="9"/>
  <c r="JV75" i="9"/>
  <c r="JW75" i="9"/>
  <c r="JX75" i="9"/>
  <c r="JY75" i="9"/>
  <c r="KF75" i="9"/>
  <c r="KG75" i="9"/>
  <c r="KH75" i="9"/>
  <c r="KI75" i="9"/>
  <c r="KJ75" i="9"/>
  <c r="KQ75" i="9"/>
  <c r="KR75" i="9"/>
  <c r="KS75" i="9"/>
  <c r="KT75" i="9"/>
  <c r="KU75" i="9"/>
  <c r="LB75" i="9"/>
  <c r="LC75" i="9"/>
  <c r="LD75" i="9"/>
  <c r="LE75" i="9"/>
  <c r="LF75" i="9"/>
  <c r="LM75" i="9"/>
  <c r="LN75" i="9"/>
  <c r="LO75" i="9"/>
  <c r="LP75" i="9"/>
  <c r="LQ75" i="9"/>
  <c r="LX75" i="9"/>
  <c r="LY75" i="9"/>
  <c r="LZ75" i="9"/>
  <c r="MA75" i="9"/>
  <c r="MB75" i="9"/>
  <c r="MI75" i="9"/>
  <c r="MJ75" i="9"/>
  <c r="MK75" i="9"/>
  <c r="ML75" i="9"/>
  <c r="MM75" i="9"/>
  <c r="MT75" i="9"/>
  <c r="MU75" i="9"/>
  <c r="MV75" i="9"/>
  <c r="MW75" i="9"/>
  <c r="MX75" i="9"/>
  <c r="NE75" i="9"/>
  <c r="NF75" i="9"/>
  <c r="NG75" i="9"/>
  <c r="NH75" i="9"/>
  <c r="NI75" i="9"/>
  <c r="NP75" i="9"/>
  <c r="NQ75" i="9"/>
  <c r="NR75" i="9"/>
  <c r="NS75" i="9"/>
  <c r="NT75" i="9"/>
  <c r="OA75" i="9"/>
  <c r="B76" i="9"/>
  <c r="H76" i="9"/>
  <c r="I76" i="9"/>
  <c r="J76" i="9"/>
  <c r="Q76" i="9"/>
  <c r="S76" i="9"/>
  <c r="T76" i="9"/>
  <c r="U76" i="9"/>
  <c r="AB76" i="9"/>
  <c r="AD76" i="9"/>
  <c r="AE76" i="9"/>
  <c r="AF76" i="9"/>
  <c r="AM76" i="9"/>
  <c r="AR76" i="9"/>
  <c r="AX76" i="9"/>
  <c r="AY76" i="9"/>
  <c r="AZ76" i="9"/>
  <c r="BA76" i="9"/>
  <c r="BC76" i="9"/>
  <c r="AB76" i="4" s="1"/>
  <c r="BI76" i="9"/>
  <c r="BJ76" i="9"/>
  <c r="BK76" i="9"/>
  <c r="BL76" i="9"/>
  <c r="BN76" i="9"/>
  <c r="AG76" i="4" s="1"/>
  <c r="BT76" i="9"/>
  <c r="BU76" i="9"/>
  <c r="BV76" i="9"/>
  <c r="BW76" i="9"/>
  <c r="BY76" i="9"/>
  <c r="CC76" i="9"/>
  <c r="CN76" i="9" s="1"/>
  <c r="CY76" i="9" s="1"/>
  <c r="DJ76" i="9" s="1"/>
  <c r="DU76" i="9" s="1"/>
  <c r="EF76" i="9" s="1"/>
  <c r="EQ76" i="9" s="1"/>
  <c r="CE76" i="9"/>
  <c r="CG76" i="9"/>
  <c r="CH76" i="9"/>
  <c r="CI76" i="9"/>
  <c r="CP76" i="9"/>
  <c r="CR76" i="9"/>
  <c r="CS76" i="9"/>
  <c r="CT76" i="9"/>
  <c r="DA76" i="9"/>
  <c r="DC76" i="9"/>
  <c r="DD76" i="9"/>
  <c r="DE76" i="9"/>
  <c r="DL76" i="9"/>
  <c r="DW76" i="9"/>
  <c r="DX76" i="9"/>
  <c r="DY76" i="9"/>
  <c r="DZ76" i="9"/>
  <c r="EH76" i="9"/>
  <c r="EI76" i="9"/>
  <c r="EJ76" i="9"/>
  <c r="EK76" i="9"/>
  <c r="ES76" i="9"/>
  <c r="ET76" i="9"/>
  <c r="EU76" i="9"/>
  <c r="EV76" i="9"/>
  <c r="FD76" i="9"/>
  <c r="FF76" i="9"/>
  <c r="FG76" i="9"/>
  <c r="FH76" i="9"/>
  <c r="FO76" i="9"/>
  <c r="FQ76" i="9"/>
  <c r="FR76" i="9"/>
  <c r="FS76" i="9"/>
  <c r="FZ76" i="9"/>
  <c r="GB76" i="9"/>
  <c r="GC76" i="9"/>
  <c r="GD76" i="9"/>
  <c r="GK76" i="9"/>
  <c r="GV76" i="9"/>
  <c r="GW76" i="9"/>
  <c r="GX76" i="9"/>
  <c r="GY76" i="9"/>
  <c r="HG76" i="9"/>
  <c r="HH76" i="9"/>
  <c r="HI76" i="9"/>
  <c r="HJ76" i="9"/>
  <c r="HR76" i="9"/>
  <c r="HS76" i="9"/>
  <c r="HT76" i="9"/>
  <c r="HU76" i="9"/>
  <c r="IC76" i="9"/>
  <c r="IE76" i="9"/>
  <c r="IF76" i="9"/>
  <c r="IG76" i="9"/>
  <c r="IN76" i="9"/>
  <c r="IP76" i="9"/>
  <c r="IQ76" i="9"/>
  <c r="IR76" i="9"/>
  <c r="IY76" i="9"/>
  <c r="JA76" i="9"/>
  <c r="JB76" i="9"/>
  <c r="JC76" i="9"/>
  <c r="JJ76" i="9"/>
  <c r="JU76" i="9"/>
  <c r="JV76" i="9"/>
  <c r="JW76" i="9"/>
  <c r="JX76" i="9"/>
  <c r="JY76" i="9"/>
  <c r="KF76" i="9"/>
  <c r="KG76" i="9"/>
  <c r="KH76" i="9"/>
  <c r="KI76" i="9"/>
  <c r="KJ76" i="9"/>
  <c r="KQ76" i="9"/>
  <c r="KR76" i="9"/>
  <c r="KS76" i="9"/>
  <c r="KT76" i="9"/>
  <c r="KU76" i="9"/>
  <c r="LB76" i="9"/>
  <c r="LC76" i="9"/>
  <c r="LD76" i="9"/>
  <c r="LE76" i="9"/>
  <c r="LF76" i="9"/>
  <c r="LM76" i="9"/>
  <c r="LN76" i="9"/>
  <c r="LO76" i="9"/>
  <c r="LP76" i="9"/>
  <c r="LQ76" i="9"/>
  <c r="LX76" i="9"/>
  <c r="LY76" i="9"/>
  <c r="LZ76" i="9"/>
  <c r="MA76" i="9"/>
  <c r="MB76" i="9"/>
  <c r="MI76" i="9"/>
  <c r="MJ76" i="9"/>
  <c r="MK76" i="9"/>
  <c r="ML76" i="9"/>
  <c r="MM76" i="9"/>
  <c r="MT76" i="9"/>
  <c r="MU76" i="9"/>
  <c r="MV76" i="9"/>
  <c r="MW76" i="9"/>
  <c r="MX76" i="9"/>
  <c r="NE76" i="9"/>
  <c r="NF76" i="9"/>
  <c r="NG76" i="9"/>
  <c r="NH76" i="9"/>
  <c r="NI76" i="9"/>
  <c r="NP76" i="9"/>
  <c r="NQ76" i="9"/>
  <c r="NR76" i="9"/>
  <c r="NS76" i="9"/>
  <c r="NT76" i="9"/>
  <c r="OA76" i="9"/>
  <c r="B77" i="9"/>
  <c r="G77" i="9"/>
  <c r="H77" i="9"/>
  <c r="I77" i="9"/>
  <c r="J77" i="9"/>
  <c r="Q77" i="9"/>
  <c r="R77" i="9"/>
  <c r="S77" i="9"/>
  <c r="T77" i="9"/>
  <c r="U77" i="9"/>
  <c r="V77" i="9"/>
  <c r="Y77" i="9"/>
  <c r="AA77" i="9"/>
  <c r="AB77" i="9"/>
  <c r="AC77" i="9"/>
  <c r="AD77" i="9"/>
  <c r="AE77" i="9"/>
  <c r="AF77" i="9"/>
  <c r="AG77" i="9"/>
  <c r="AH77" i="9"/>
  <c r="AI77" i="9"/>
  <c r="AJ77" i="9"/>
  <c r="AL77" i="9"/>
  <c r="AM77" i="9"/>
  <c r="AQ77" i="9"/>
  <c r="AR77" i="9"/>
  <c r="W77" i="4" s="1"/>
  <c r="AS77" i="9"/>
  <c r="AU77" i="9"/>
  <c r="AW77" i="9"/>
  <c r="AX77" i="9"/>
  <c r="AY77" i="9"/>
  <c r="AZ77" i="9"/>
  <c r="BB77" i="9"/>
  <c r="BC77" i="9"/>
  <c r="BH77" i="9"/>
  <c r="BI77" i="9"/>
  <c r="BJ77" i="9"/>
  <c r="BK77" i="9"/>
  <c r="BM77" i="9"/>
  <c r="BN77" i="9"/>
  <c r="BT77" i="9"/>
  <c r="BU77" i="9"/>
  <c r="BV77" i="9"/>
  <c r="BX77" i="9"/>
  <c r="BY77" i="9"/>
  <c r="CC77" i="9"/>
  <c r="CD77" i="9"/>
  <c r="CE77" i="9"/>
  <c r="CF77" i="9"/>
  <c r="CG77" i="9"/>
  <c r="CH77" i="9"/>
  <c r="CI77" i="9"/>
  <c r="CJ77" i="9"/>
  <c r="CN77" i="9"/>
  <c r="CO77" i="9"/>
  <c r="CP77" i="9"/>
  <c r="CQ77" i="9"/>
  <c r="CR77" i="9"/>
  <c r="CS77" i="9"/>
  <c r="CT77" i="9"/>
  <c r="CU77" i="9"/>
  <c r="CZ77" i="9" s="1"/>
  <c r="CY77" i="9"/>
  <c r="DA77" i="9"/>
  <c r="DB77" i="9"/>
  <c r="DC77" i="9"/>
  <c r="DD77" i="9"/>
  <c r="DE77" i="9"/>
  <c r="DF77" i="9"/>
  <c r="DI77" i="9" s="1"/>
  <c r="DJ77" i="9"/>
  <c r="DK77" i="9"/>
  <c r="DL77" i="9"/>
  <c r="DP77" i="9"/>
  <c r="DQ77" i="9"/>
  <c r="BI77" i="4" s="1"/>
  <c r="DU77" i="9"/>
  <c r="DV77" i="9"/>
  <c r="DW77" i="9"/>
  <c r="DX77" i="9"/>
  <c r="DY77" i="9"/>
  <c r="EA77" i="9"/>
  <c r="EB77" i="9"/>
  <c r="EE77" i="9"/>
  <c r="EF77" i="9"/>
  <c r="EG77" i="9"/>
  <c r="EH77" i="9"/>
  <c r="EI77" i="9"/>
  <c r="EJ77" i="9"/>
  <c r="EL77" i="9"/>
  <c r="EM77" i="9"/>
  <c r="EQ77" i="9"/>
  <c r="ES77" i="9"/>
  <c r="ET77" i="9"/>
  <c r="EU77" i="9"/>
  <c r="EW77" i="9"/>
  <c r="EX77" i="9"/>
  <c r="FB77" i="9"/>
  <c r="FC77" i="9"/>
  <c r="FD77" i="9"/>
  <c r="FE77" i="9"/>
  <c r="FF77" i="9"/>
  <c r="FG77" i="9"/>
  <c r="FH77" i="9"/>
  <c r="FI77" i="9"/>
  <c r="FM77" i="9"/>
  <c r="FN77" i="9"/>
  <c r="FO77" i="9"/>
  <c r="FP77" i="9"/>
  <c r="FQ77" i="9"/>
  <c r="FR77" i="9"/>
  <c r="FS77" i="9"/>
  <c r="FT77" i="9"/>
  <c r="FX77" i="9"/>
  <c r="FY77" i="9"/>
  <c r="FZ77" i="9"/>
  <c r="GA77" i="9"/>
  <c r="GB77" i="9"/>
  <c r="GC77" i="9"/>
  <c r="GD77" i="9"/>
  <c r="GE77" i="9"/>
  <c r="GJ77" i="9" s="1"/>
  <c r="GI77" i="9"/>
  <c r="GT77" i="9" s="1"/>
  <c r="HE77" i="9" s="1"/>
  <c r="HP77" i="9" s="1"/>
  <c r="GK77" i="9"/>
  <c r="GO77" i="9"/>
  <c r="GP77" i="9"/>
  <c r="GU77" i="9"/>
  <c r="GV77" i="9"/>
  <c r="GW77" i="9"/>
  <c r="GX77" i="9"/>
  <c r="GZ77" i="9"/>
  <c r="HA77" i="9"/>
  <c r="HF77" i="9"/>
  <c r="HG77" i="9"/>
  <c r="HH77" i="9"/>
  <c r="HI77" i="9"/>
  <c r="HK77" i="9"/>
  <c r="HL77" i="9"/>
  <c r="HR77" i="9"/>
  <c r="HS77" i="9"/>
  <c r="HT77" i="9"/>
  <c r="HV77" i="9"/>
  <c r="HW77" i="9"/>
  <c r="IA77" i="9"/>
  <c r="IB77" i="9"/>
  <c r="IC77" i="9"/>
  <c r="ID77" i="9"/>
  <c r="IE77" i="9"/>
  <c r="IF77" i="9"/>
  <c r="IG77" i="9"/>
  <c r="IH77" i="9"/>
  <c r="IL77" i="9"/>
  <c r="IM77" i="9"/>
  <c r="IN77" i="9"/>
  <c r="IO77" i="9"/>
  <c r="IP77" i="9"/>
  <c r="IQ77" i="9"/>
  <c r="IR77" i="9"/>
  <c r="IS77" i="9"/>
  <c r="IW77" i="9"/>
  <c r="JH77" i="9" s="1"/>
  <c r="JS77" i="9" s="1"/>
  <c r="KD77" i="9" s="1"/>
  <c r="KO77" i="9" s="1"/>
  <c r="IX77" i="9"/>
  <c r="IY77" i="9"/>
  <c r="IZ77" i="9"/>
  <c r="JA77" i="9"/>
  <c r="JB77" i="9"/>
  <c r="JC77" i="9"/>
  <c r="JD77" i="9"/>
  <c r="JJ77" i="9"/>
  <c r="JO77" i="9"/>
  <c r="EG77" i="4" s="1"/>
  <c r="JT77" i="9"/>
  <c r="JU77" i="9"/>
  <c r="JV77" i="9"/>
  <c r="JW77" i="9"/>
  <c r="JX77" i="9"/>
  <c r="JY77" i="9"/>
  <c r="JZ77" i="9"/>
  <c r="KE77" i="9"/>
  <c r="KF77" i="9"/>
  <c r="KG77" i="9"/>
  <c r="KH77" i="9"/>
  <c r="KI77" i="9"/>
  <c r="KJ77" i="9"/>
  <c r="KK77" i="9"/>
  <c r="KP77" i="9"/>
  <c r="KQ77" i="9"/>
  <c r="KR77" i="9"/>
  <c r="KS77" i="9"/>
  <c r="KT77" i="9"/>
  <c r="KU77" i="9"/>
  <c r="KV77" i="9"/>
  <c r="KY77" i="9" s="1"/>
  <c r="KZ77" i="9"/>
  <c r="LA77" i="9"/>
  <c r="LB77" i="9"/>
  <c r="LC77" i="9"/>
  <c r="LD77" i="9"/>
  <c r="LE77" i="9"/>
  <c r="LF77" i="9"/>
  <c r="LG77" i="9"/>
  <c r="LK77" i="9"/>
  <c r="LL77" i="9"/>
  <c r="LM77" i="9"/>
  <c r="LN77" i="9"/>
  <c r="LO77" i="9"/>
  <c r="LP77" i="9"/>
  <c r="LQ77" i="9"/>
  <c r="LR77" i="9"/>
  <c r="LU77" i="9" s="1"/>
  <c r="LV77" i="9"/>
  <c r="LW77" i="9"/>
  <c r="LX77" i="9"/>
  <c r="LY77" i="9"/>
  <c r="LZ77" i="9"/>
  <c r="MA77" i="9"/>
  <c r="MB77" i="9"/>
  <c r="MC77" i="9"/>
  <c r="MG77" i="9"/>
  <c r="MH77" i="9"/>
  <c r="MI77" i="9"/>
  <c r="MJ77" i="9"/>
  <c r="MK77" i="9"/>
  <c r="ML77" i="9"/>
  <c r="MM77" i="9"/>
  <c r="MN77" i="9"/>
  <c r="MR77" i="9"/>
  <c r="MS77" i="9"/>
  <c r="MT77" i="9"/>
  <c r="MU77" i="9"/>
  <c r="MV77" i="9"/>
  <c r="MW77" i="9"/>
  <c r="MX77" i="9"/>
  <c r="MY77" i="9"/>
  <c r="ND77" i="9" s="1"/>
  <c r="NC77" i="9"/>
  <c r="NE77" i="9"/>
  <c r="NF77" i="9"/>
  <c r="NG77" i="9"/>
  <c r="NH77" i="9"/>
  <c r="NI77" i="9"/>
  <c r="NJ77" i="9"/>
  <c r="NM77" i="9"/>
  <c r="NN77" i="9"/>
  <c r="NO77" i="9"/>
  <c r="NP77" i="9"/>
  <c r="NQ77" i="9"/>
  <c r="NR77" i="9"/>
  <c r="NS77" i="9"/>
  <c r="NT77" i="9"/>
  <c r="OA77" i="9"/>
  <c r="B78" i="9"/>
  <c r="G78" i="9"/>
  <c r="H78" i="9"/>
  <c r="I78" i="9"/>
  <c r="K78" i="9"/>
  <c r="L78" i="9"/>
  <c r="M78" i="9"/>
  <c r="N78" i="9"/>
  <c r="P78" i="9"/>
  <c r="Q78" i="9"/>
  <c r="R78" i="9"/>
  <c r="S78" i="9"/>
  <c r="T78" i="9"/>
  <c r="V78" i="9"/>
  <c r="W78" i="9"/>
  <c r="X78" i="9"/>
  <c r="Y78" i="9"/>
  <c r="AA78" i="9"/>
  <c r="AB78" i="9"/>
  <c r="AC78" i="9"/>
  <c r="AD78" i="9"/>
  <c r="AE78" i="9"/>
  <c r="AG78" i="9"/>
  <c r="AH78" i="9" s="1"/>
  <c r="AI78" i="9"/>
  <c r="AJ78" i="9"/>
  <c r="AL78" i="9"/>
  <c r="AM78" i="9"/>
  <c r="AP78" i="9"/>
  <c r="AQ78" i="9"/>
  <c r="AR78" i="9"/>
  <c r="AX78" i="9"/>
  <c r="AY78" i="9"/>
  <c r="BA78" i="9"/>
  <c r="BB78" i="9"/>
  <c r="BC78" i="9"/>
  <c r="BF78" i="9"/>
  <c r="BH78" i="9"/>
  <c r="BI78" i="9"/>
  <c r="BJ78" i="9"/>
  <c r="BL78" i="9"/>
  <c r="BM78" i="9"/>
  <c r="BN78" i="9"/>
  <c r="BS78" i="9"/>
  <c r="BT78" i="9"/>
  <c r="BU78" i="9"/>
  <c r="BW78" i="9"/>
  <c r="BX78" i="9"/>
  <c r="BY78" i="9"/>
  <c r="BZ78" i="9"/>
  <c r="CB78" i="9"/>
  <c r="CC78" i="9"/>
  <c r="CD78" i="9"/>
  <c r="CE78" i="9"/>
  <c r="CF78" i="9"/>
  <c r="CG78" i="9"/>
  <c r="CH78" i="9"/>
  <c r="CJ78" i="9"/>
  <c r="CN78" i="9"/>
  <c r="CO78" i="9"/>
  <c r="CP78" i="9"/>
  <c r="CQ78" i="9"/>
  <c r="CR78" i="9"/>
  <c r="CS78" i="9"/>
  <c r="CU78" i="9"/>
  <c r="CX78" i="9"/>
  <c r="CY78" i="9"/>
  <c r="CZ78" i="9"/>
  <c r="DA78" i="9"/>
  <c r="DB78" i="9"/>
  <c r="DC78" i="9"/>
  <c r="DD78" i="9"/>
  <c r="DF78" i="9"/>
  <c r="DG78" i="9" s="1"/>
  <c r="DI78" i="9"/>
  <c r="DJ78" i="9"/>
  <c r="DK78" i="9"/>
  <c r="DL78" i="9"/>
  <c r="DO78" i="9"/>
  <c r="DP78" i="9"/>
  <c r="DQ78" i="9"/>
  <c r="DT78" i="9" s="1"/>
  <c r="DU78" i="9"/>
  <c r="DV78" i="9"/>
  <c r="DW78" i="9"/>
  <c r="DX78" i="9"/>
  <c r="DZ78" i="9"/>
  <c r="EA78" i="9"/>
  <c r="EB78" i="9"/>
  <c r="EC78" i="9" s="1"/>
  <c r="EE78" i="9"/>
  <c r="EF78" i="9"/>
  <c r="EG78" i="9"/>
  <c r="EH78" i="9"/>
  <c r="EI78" i="9"/>
  <c r="EK78" i="9"/>
  <c r="EL78" i="9"/>
  <c r="EM78" i="9"/>
  <c r="EQ78" i="9"/>
  <c r="ER78" i="9"/>
  <c r="ES78" i="9"/>
  <c r="ET78" i="9"/>
  <c r="EV78" i="9"/>
  <c r="EW78" i="9"/>
  <c r="EX78" i="9"/>
  <c r="FB78" i="9"/>
  <c r="FC78" i="9"/>
  <c r="FD78" i="9"/>
  <c r="FE78" i="9"/>
  <c r="FF78" i="9"/>
  <c r="FG78" i="9"/>
  <c r="FI78" i="9"/>
  <c r="FM78" i="9"/>
  <c r="FX78" i="9" s="1"/>
  <c r="GI78" i="9" s="1"/>
  <c r="GT78" i="9" s="1"/>
  <c r="HE78" i="9" s="1"/>
  <c r="HP78" i="9" s="1"/>
  <c r="FN78" i="9"/>
  <c r="FO78" i="9"/>
  <c r="FP78" i="9"/>
  <c r="FQ78" i="9"/>
  <c r="FR78" i="9"/>
  <c r="FT78" i="9"/>
  <c r="FY78" i="9"/>
  <c r="FZ78" i="9"/>
  <c r="GA78" i="9"/>
  <c r="GB78" i="9"/>
  <c r="GC78" i="9"/>
  <c r="GE78" i="9"/>
  <c r="GF78" i="9" s="1"/>
  <c r="GG78" i="9"/>
  <c r="GH78" i="9"/>
  <c r="GJ78" i="9"/>
  <c r="GK78" i="9"/>
  <c r="GN78" i="9"/>
  <c r="GO78" i="9"/>
  <c r="GP78" i="9"/>
  <c r="GV78" i="9"/>
  <c r="GW78" i="9"/>
  <c r="GY78" i="9"/>
  <c r="GZ78" i="9"/>
  <c r="HA78" i="9"/>
  <c r="HF78" i="9"/>
  <c r="HG78" i="9"/>
  <c r="HH78" i="9"/>
  <c r="HJ78" i="9"/>
  <c r="HK78" i="9"/>
  <c r="HL78" i="9"/>
  <c r="HQ78" i="9"/>
  <c r="HR78" i="9"/>
  <c r="HS78" i="9"/>
  <c r="HU78" i="9"/>
  <c r="HV78" i="9"/>
  <c r="HW78" i="9"/>
  <c r="HZ78" i="9"/>
  <c r="IA78" i="9"/>
  <c r="IB78" i="9"/>
  <c r="IC78" i="9"/>
  <c r="ID78" i="9"/>
  <c r="IE78" i="9"/>
  <c r="IF78" i="9"/>
  <c r="IH78" i="9"/>
  <c r="II78" i="9" s="1"/>
  <c r="IK78" i="9"/>
  <c r="IL78" i="9"/>
  <c r="IM78" i="9"/>
  <c r="IN78" i="9"/>
  <c r="IO78" i="9"/>
  <c r="IP78" i="9"/>
  <c r="IQ78" i="9"/>
  <c r="IS78" i="9"/>
  <c r="IV78" i="9"/>
  <c r="IW78" i="9"/>
  <c r="IX78" i="9"/>
  <c r="IY78" i="9"/>
  <c r="IZ78" i="9"/>
  <c r="JA78" i="9"/>
  <c r="JB78" i="9"/>
  <c r="JD78" i="9"/>
  <c r="JH78" i="9"/>
  <c r="JI78" i="9"/>
  <c r="JJ78" i="9"/>
  <c r="JN78" i="9"/>
  <c r="JO78" i="9"/>
  <c r="JR78" i="9" s="1"/>
  <c r="JS78" i="9"/>
  <c r="JT78" i="9"/>
  <c r="JU78" i="9"/>
  <c r="JV78" i="9"/>
  <c r="JW78" i="9"/>
  <c r="JX78" i="9"/>
  <c r="JY78" i="9"/>
  <c r="JZ78" i="9"/>
  <c r="KD78" i="9"/>
  <c r="KE78" i="9"/>
  <c r="KF78" i="9"/>
  <c r="KG78" i="9"/>
  <c r="KH78" i="9"/>
  <c r="KI78" i="9"/>
  <c r="KJ78" i="9"/>
  <c r="KK78" i="9"/>
  <c r="KL78" i="9"/>
  <c r="KO78" i="9"/>
  <c r="KP78" i="9"/>
  <c r="KQ78" i="9"/>
  <c r="KR78" i="9"/>
  <c r="KS78" i="9"/>
  <c r="KT78" i="9"/>
  <c r="KU78" i="9"/>
  <c r="KV78" i="9"/>
  <c r="KW78" i="9"/>
  <c r="KX78" i="9"/>
  <c r="KY78" i="9"/>
  <c r="KZ78" i="9"/>
  <c r="LA78" i="9"/>
  <c r="LB78" i="9"/>
  <c r="LC78" i="9"/>
  <c r="LD78" i="9"/>
  <c r="LE78" i="9"/>
  <c r="LF78" i="9"/>
  <c r="LG78" i="9"/>
  <c r="LH78" i="9" s="1"/>
  <c r="LI78" i="9"/>
  <c r="LJ78" i="9"/>
  <c r="LK78" i="9"/>
  <c r="LL78" i="9"/>
  <c r="LM78" i="9"/>
  <c r="LN78" i="9"/>
  <c r="LO78" i="9"/>
  <c r="LP78" i="9"/>
  <c r="LQ78" i="9"/>
  <c r="LR78" i="9"/>
  <c r="LV78" i="9"/>
  <c r="LW78" i="9"/>
  <c r="LX78" i="9"/>
  <c r="LY78" i="9"/>
  <c r="LZ78" i="9"/>
  <c r="MA78" i="9"/>
  <c r="MB78" i="9"/>
  <c r="MC78" i="9"/>
  <c r="MG78" i="9"/>
  <c r="MH78" i="9"/>
  <c r="MI78" i="9"/>
  <c r="MJ78" i="9"/>
  <c r="MK78" i="9"/>
  <c r="ML78" i="9"/>
  <c r="MM78" i="9"/>
  <c r="MN78" i="9"/>
  <c r="MR78" i="9"/>
  <c r="MT78" i="9"/>
  <c r="MU78" i="9"/>
  <c r="MV78" i="9"/>
  <c r="MW78" i="9"/>
  <c r="MX78" i="9"/>
  <c r="MY78" i="9"/>
  <c r="NC78" i="9"/>
  <c r="ND78" i="9"/>
  <c r="NE78" i="9"/>
  <c r="NF78" i="9"/>
  <c r="NG78" i="9"/>
  <c r="NH78" i="9"/>
  <c r="NI78" i="9"/>
  <c r="NJ78" i="9"/>
  <c r="NN78" i="9"/>
  <c r="NP78" i="9"/>
  <c r="NQ78" i="9"/>
  <c r="NR78" i="9"/>
  <c r="NS78" i="9"/>
  <c r="NT78" i="9"/>
  <c r="NU78" i="9"/>
  <c r="NY78" i="9"/>
  <c r="NZ78" i="9"/>
  <c r="OA78" i="9"/>
  <c r="OC78" i="9"/>
  <c r="OD78" i="9"/>
  <c r="OE78" i="9"/>
  <c r="OF78" i="9"/>
  <c r="OH78" i="9"/>
  <c r="OI78" i="9"/>
  <c r="OJ78" i="9"/>
  <c r="OK78" i="9"/>
  <c r="OM78" i="9"/>
  <c r="ON78" i="9"/>
  <c r="OO78" i="9"/>
  <c r="OP78" i="9"/>
  <c r="OR78" i="9"/>
  <c r="OS78" i="9"/>
  <c r="OT78" i="9"/>
  <c r="OU78" i="9"/>
  <c r="OW78" i="9"/>
  <c r="OX78" i="9"/>
  <c r="OY78" i="9"/>
  <c r="OZ78" i="9"/>
  <c r="PA78" i="9"/>
  <c r="PB78" i="9"/>
  <c r="PC78" i="9"/>
  <c r="PD78" i="9" s="1"/>
  <c r="PE78" i="9"/>
  <c r="PF78" i="9"/>
  <c r="PG78" i="9"/>
  <c r="PH78" i="9"/>
  <c r="PI78" i="9" s="1"/>
  <c r="PJ78" i="9"/>
  <c r="PK78" i="9"/>
  <c r="PL78" i="9"/>
  <c r="PM78" i="9"/>
  <c r="PN78" i="9" s="1"/>
  <c r="PO78" i="9"/>
  <c r="PP78" i="9"/>
  <c r="B79" i="9"/>
  <c r="A79" i="8" s="1"/>
  <c r="G79" i="9"/>
  <c r="H79" i="9"/>
  <c r="J79" i="9"/>
  <c r="K79" i="9"/>
  <c r="H79" i="4" s="1"/>
  <c r="P79" i="9"/>
  <c r="Q79" i="9"/>
  <c r="R79" i="9"/>
  <c r="S79" i="9"/>
  <c r="U79" i="9"/>
  <c r="V79" i="9"/>
  <c r="M79" i="4" s="1"/>
  <c r="AA79" i="9"/>
  <c r="AB79" i="9"/>
  <c r="AC79" i="9"/>
  <c r="AD79" i="9"/>
  <c r="AG79" i="9"/>
  <c r="AM79" i="9"/>
  <c r="AO79" i="9"/>
  <c r="AP79" i="9"/>
  <c r="AQ79" i="9"/>
  <c r="AR79" i="9"/>
  <c r="AX79" i="9"/>
  <c r="AZ79" i="9"/>
  <c r="BA79" i="9"/>
  <c r="BB79" i="9"/>
  <c r="BC79" i="9"/>
  <c r="BE79" i="9"/>
  <c r="BF79" i="9"/>
  <c r="BH79" i="9"/>
  <c r="BI79" i="9"/>
  <c r="BK79" i="9"/>
  <c r="BL79" i="9"/>
  <c r="BM79" i="9"/>
  <c r="BN79" i="9"/>
  <c r="AG79" i="4" s="1"/>
  <c r="BT79" i="9"/>
  <c r="BV79" i="9"/>
  <c r="BW79" i="9"/>
  <c r="BX79" i="9"/>
  <c r="BY79" i="9"/>
  <c r="AL79" i="4" s="1"/>
  <c r="CB79" i="9"/>
  <c r="CC79" i="9"/>
  <c r="CD79" i="9"/>
  <c r="CE79" i="9"/>
  <c r="CF79" i="9"/>
  <c r="CG79" i="9"/>
  <c r="CI79" i="9"/>
  <c r="CJ79" i="9"/>
  <c r="AT79" i="4" s="1"/>
  <c r="CN79" i="9"/>
  <c r="CY79" i="9" s="1"/>
  <c r="DJ79" i="9" s="1"/>
  <c r="DU79" i="9" s="1"/>
  <c r="EF79" i="9" s="1"/>
  <c r="EQ79" i="9" s="1"/>
  <c r="CO79" i="9"/>
  <c r="CP79" i="9"/>
  <c r="CQ79" i="9"/>
  <c r="CR79" i="9"/>
  <c r="CT79" i="9"/>
  <c r="CU79" i="9"/>
  <c r="AY79" i="4" s="1"/>
  <c r="CZ79" i="9"/>
  <c r="DA79" i="9"/>
  <c r="DB79" i="9"/>
  <c r="DC79" i="9"/>
  <c r="DF79" i="9"/>
  <c r="BD79" i="4" s="1"/>
  <c r="DL79" i="9"/>
  <c r="DN79" i="9"/>
  <c r="DO79" i="9"/>
  <c r="DP79" i="9"/>
  <c r="DQ79" i="9"/>
  <c r="DV79" i="9" s="1"/>
  <c r="DW79" i="9"/>
  <c r="DY79" i="9"/>
  <c r="DZ79" i="9"/>
  <c r="EA79" i="9"/>
  <c r="EB79" i="9"/>
  <c r="BN79" i="4" s="1"/>
  <c r="EE79" i="9"/>
  <c r="EG79" i="9"/>
  <c r="EH79" i="9"/>
  <c r="EJ79" i="9"/>
  <c r="EK79" i="9"/>
  <c r="EL79" i="9"/>
  <c r="EM79" i="9"/>
  <c r="BS79" i="4" s="1"/>
  <c r="ER79" i="9"/>
  <c r="ES79" i="9"/>
  <c r="EU79" i="9"/>
  <c r="EV79" i="9"/>
  <c r="EW79" i="9"/>
  <c r="EX79" i="9"/>
  <c r="BX79" i="4" s="1"/>
  <c r="FA79" i="9"/>
  <c r="FB79" i="9"/>
  <c r="FC79" i="9"/>
  <c r="FD79" i="9"/>
  <c r="FE79" i="9"/>
  <c r="FF79" i="9"/>
  <c r="FH79" i="9"/>
  <c r="FI79" i="9"/>
  <c r="CF79" i="4" s="1"/>
  <c r="FM79" i="9"/>
  <c r="FN79" i="9"/>
  <c r="FO79" i="9"/>
  <c r="FP79" i="9"/>
  <c r="FQ79" i="9"/>
  <c r="FS79" i="9"/>
  <c r="FT79" i="9"/>
  <c r="CK79" i="4" s="1"/>
  <c r="FX79" i="9"/>
  <c r="FY79" i="9"/>
  <c r="FZ79" i="9"/>
  <c r="GA79" i="9"/>
  <c r="GB79" i="9"/>
  <c r="GE79" i="9"/>
  <c r="CP79" i="4" s="1"/>
  <c r="GH79" i="9"/>
  <c r="GI79" i="9"/>
  <c r="GJ79" i="9"/>
  <c r="GK79" i="9"/>
  <c r="GM79" i="9"/>
  <c r="GN79" i="9"/>
  <c r="GO79" i="9"/>
  <c r="GP79" i="9"/>
  <c r="CU79" i="4" s="1"/>
  <c r="GT79" i="9"/>
  <c r="GU79" i="9"/>
  <c r="GV79" i="9"/>
  <c r="GX79" i="9"/>
  <c r="GY79" i="9"/>
  <c r="GZ79" i="9"/>
  <c r="HA79" i="9"/>
  <c r="CZ79" i="4" s="1"/>
  <c r="HD79" i="9"/>
  <c r="HE79" i="9"/>
  <c r="HF79" i="9"/>
  <c r="HG79" i="9"/>
  <c r="HI79" i="9"/>
  <c r="HJ79" i="9"/>
  <c r="HK79" i="9"/>
  <c r="HL79" i="9"/>
  <c r="DE79" i="4" s="1"/>
  <c r="HO79" i="9"/>
  <c r="HP79" i="9"/>
  <c r="HQ79" i="9"/>
  <c r="HR79" i="9"/>
  <c r="HT79" i="9"/>
  <c r="HU79" i="9"/>
  <c r="HV79" i="9"/>
  <c r="HW79" i="9"/>
  <c r="DJ79" i="4" s="1"/>
  <c r="IA79" i="9"/>
  <c r="IC79" i="9"/>
  <c r="ID79" i="9"/>
  <c r="IE79" i="9"/>
  <c r="IG79" i="9"/>
  <c r="IH79" i="9"/>
  <c r="DR79" i="4" s="1"/>
  <c r="IL79" i="9"/>
  <c r="IM79" i="9"/>
  <c r="IN79" i="9"/>
  <c r="IO79" i="9"/>
  <c r="IP79" i="9"/>
  <c r="IR79" i="9"/>
  <c r="IS79" i="9"/>
  <c r="DW79" i="4" s="1"/>
  <c r="IW79" i="9"/>
  <c r="JH79" i="9" s="1"/>
  <c r="JS79" i="9" s="1"/>
  <c r="KD79" i="9" s="1"/>
  <c r="KO79" i="9" s="1"/>
  <c r="IX79" i="9"/>
  <c r="IY79" i="9"/>
  <c r="IZ79" i="9"/>
  <c r="JA79" i="9"/>
  <c r="JJ79" i="9"/>
  <c r="JM79" i="9"/>
  <c r="JN79" i="9"/>
  <c r="JU79" i="9"/>
  <c r="JV79" i="9"/>
  <c r="JW79" i="9"/>
  <c r="JX79" i="9"/>
  <c r="JY79" i="9"/>
  <c r="KF79" i="9"/>
  <c r="KG79" i="9"/>
  <c r="KH79" i="9"/>
  <c r="KI79" i="9"/>
  <c r="KJ79" i="9"/>
  <c r="KQ79" i="9"/>
  <c r="KR79" i="9"/>
  <c r="KS79" i="9"/>
  <c r="KT79" i="9"/>
  <c r="KU79" i="9"/>
  <c r="LB79" i="9"/>
  <c r="LC79" i="9"/>
  <c r="LD79" i="9"/>
  <c r="LE79" i="9"/>
  <c r="LF79" i="9"/>
  <c r="LM79" i="9"/>
  <c r="LN79" i="9"/>
  <c r="LO79" i="9"/>
  <c r="LP79" i="9"/>
  <c r="LQ79" i="9"/>
  <c r="LX79" i="9"/>
  <c r="LY79" i="9"/>
  <c r="LZ79" i="9"/>
  <c r="MA79" i="9"/>
  <c r="MB79" i="9"/>
  <c r="MI79" i="9"/>
  <c r="MJ79" i="9"/>
  <c r="MK79" i="9"/>
  <c r="ML79" i="9"/>
  <c r="MM79" i="9"/>
  <c r="MT79" i="9"/>
  <c r="MU79" i="9"/>
  <c r="MV79" i="9"/>
  <c r="MW79" i="9"/>
  <c r="MX79" i="9"/>
  <c r="NE79" i="9"/>
  <c r="NF79" i="9"/>
  <c r="NG79" i="9"/>
  <c r="NH79" i="9"/>
  <c r="NI79" i="9"/>
  <c r="NP79" i="9"/>
  <c r="NQ79" i="9"/>
  <c r="NR79" i="9"/>
  <c r="NS79" i="9"/>
  <c r="NT79" i="9"/>
  <c r="OA79" i="9"/>
  <c r="B80" i="9"/>
  <c r="A80" i="8" s="1"/>
  <c r="C80" i="9"/>
  <c r="C80" i="8" s="1"/>
  <c r="D80" i="9"/>
  <c r="B80" i="8" s="1"/>
  <c r="E80" i="9"/>
  <c r="F80" i="9"/>
  <c r="G80" i="9"/>
  <c r="I80" i="9"/>
  <c r="J80" i="9"/>
  <c r="K80" i="9"/>
  <c r="H80" i="4" s="1"/>
  <c r="L80" i="9"/>
  <c r="N80" i="9"/>
  <c r="O80" i="9"/>
  <c r="P80" i="9"/>
  <c r="Q80" i="9"/>
  <c r="R80" i="9"/>
  <c r="T80" i="9"/>
  <c r="U80" i="9"/>
  <c r="V80" i="9"/>
  <c r="M80" i="4" s="1"/>
  <c r="W80" i="9"/>
  <c r="Y80" i="9"/>
  <c r="Z80" i="9"/>
  <c r="AA80" i="9"/>
  <c r="AB80" i="9"/>
  <c r="AC80" i="9"/>
  <c r="AG80" i="9"/>
  <c r="R80" i="4" s="1"/>
  <c r="AH80" i="9"/>
  <c r="AJ80" i="9"/>
  <c r="AK80" i="9"/>
  <c r="AL80" i="9"/>
  <c r="AM80" i="9"/>
  <c r="AN80" i="9"/>
  <c r="AO80" i="9"/>
  <c r="AP80" i="9"/>
  <c r="AQ80" i="9"/>
  <c r="AR80" i="9"/>
  <c r="W80" i="4" s="1"/>
  <c r="AS80" i="9"/>
  <c r="AT80" i="9"/>
  <c r="AU80" i="9"/>
  <c r="AV80" i="9"/>
  <c r="AW80" i="9"/>
  <c r="AX80" i="9"/>
  <c r="AY80" i="9"/>
  <c r="AZ80" i="9"/>
  <c r="BA80" i="9"/>
  <c r="BB80" i="9"/>
  <c r="BC80" i="9"/>
  <c r="AB80" i="4" s="1"/>
  <c r="BD80" i="9"/>
  <c r="BE80" i="9"/>
  <c r="BF80" i="9"/>
  <c r="BG80" i="9"/>
  <c r="BH80" i="9"/>
  <c r="BI80" i="9"/>
  <c r="BJ80" i="9"/>
  <c r="BK80" i="9"/>
  <c r="BL80" i="9"/>
  <c r="BM80" i="9"/>
  <c r="BN80" i="9"/>
  <c r="AG80" i="4" s="1"/>
  <c r="BO80" i="9"/>
  <c r="BP80" i="9"/>
  <c r="BQ80" i="9"/>
  <c r="BR80" i="9"/>
  <c r="BS80" i="9"/>
  <c r="BT80" i="9"/>
  <c r="BU80" i="9"/>
  <c r="BV80" i="9"/>
  <c r="BW80" i="9"/>
  <c r="BX80" i="9"/>
  <c r="BY80" i="9"/>
  <c r="AL80" i="4" s="1"/>
  <c r="BZ80" i="9"/>
  <c r="CA80" i="9"/>
  <c r="CB80" i="9"/>
  <c r="CC80" i="9"/>
  <c r="CD80" i="9"/>
  <c r="CE80" i="9"/>
  <c r="CF80" i="9"/>
  <c r="CH80" i="9"/>
  <c r="CI80" i="9"/>
  <c r="CJ80" i="9"/>
  <c r="AT80" i="4" s="1"/>
  <c r="CK80" i="9"/>
  <c r="CM80" i="9"/>
  <c r="CN80" i="9"/>
  <c r="CO80" i="9"/>
  <c r="CP80" i="9"/>
  <c r="CQ80" i="9"/>
  <c r="CS80" i="9"/>
  <c r="CT80" i="9"/>
  <c r="CU80" i="9"/>
  <c r="AY80" i="4" s="1"/>
  <c r="CV80" i="9"/>
  <c r="CX80" i="9"/>
  <c r="CY80" i="9"/>
  <c r="CZ80" i="9"/>
  <c r="DA80" i="9"/>
  <c r="DB80" i="9"/>
  <c r="DF80" i="9"/>
  <c r="BD80" i="4" s="1"/>
  <c r="DG80" i="9"/>
  <c r="DI80" i="9"/>
  <c r="DJ80" i="9"/>
  <c r="DK80" i="9"/>
  <c r="DL80" i="9"/>
  <c r="DM80" i="9"/>
  <c r="DN80" i="9"/>
  <c r="DO80" i="9"/>
  <c r="DP80" i="9"/>
  <c r="DQ80" i="9"/>
  <c r="BI80" i="4" s="1"/>
  <c r="DR80" i="9"/>
  <c r="DS80" i="9"/>
  <c r="DT80" i="9"/>
  <c r="DU80" i="9"/>
  <c r="DV80" i="9"/>
  <c r="DW80" i="9"/>
  <c r="DX80" i="9"/>
  <c r="DY80" i="9"/>
  <c r="DZ80" i="9"/>
  <c r="EA80" i="9"/>
  <c r="EB80" i="9"/>
  <c r="BN80" i="4" s="1"/>
  <c r="EC80" i="9"/>
  <c r="ED80" i="9"/>
  <c r="EE80" i="9"/>
  <c r="EF80" i="9"/>
  <c r="EG80" i="9"/>
  <c r="EH80" i="9"/>
  <c r="EI80" i="9"/>
  <c r="EJ80" i="9"/>
  <c r="EK80" i="9"/>
  <c r="EL80" i="9"/>
  <c r="EM80" i="9"/>
  <c r="BS80" i="4" s="1"/>
  <c r="EN80" i="9"/>
  <c r="EO80" i="9"/>
  <c r="EP80" i="9"/>
  <c r="EQ80" i="9"/>
  <c r="ER80" i="9"/>
  <c r="ES80" i="9"/>
  <c r="ET80" i="9"/>
  <c r="EU80" i="9"/>
  <c r="EV80" i="9"/>
  <c r="EW80" i="9"/>
  <c r="EX80" i="9"/>
  <c r="BX80" i="4" s="1"/>
  <c r="EY80" i="9"/>
  <c r="EZ80" i="9"/>
  <c r="FA80" i="9"/>
  <c r="FB80" i="9"/>
  <c r="FC80" i="9"/>
  <c r="FD80" i="9"/>
  <c r="FE80" i="9"/>
  <c r="FG80" i="9"/>
  <c r="FH80" i="9"/>
  <c r="FI80" i="9"/>
  <c r="CF80" i="4" s="1"/>
  <c r="FJ80" i="9"/>
  <c r="FL80" i="9"/>
  <c r="FM80" i="9"/>
  <c r="FN80" i="9"/>
  <c r="FO80" i="9"/>
  <c r="FP80" i="9"/>
  <c r="FR80" i="9"/>
  <c r="FS80" i="9"/>
  <c r="FT80" i="9"/>
  <c r="CK80" i="4" s="1"/>
  <c r="FU80" i="9"/>
  <c r="FW80" i="9"/>
  <c r="FX80" i="9"/>
  <c r="FY80" i="9"/>
  <c r="FZ80" i="9"/>
  <c r="GA80" i="9"/>
  <c r="GE80" i="9"/>
  <c r="CP80" i="4" s="1"/>
  <c r="GF80" i="9"/>
  <c r="GH80" i="9"/>
  <c r="GI80" i="9"/>
  <c r="GJ80" i="9"/>
  <c r="GK80" i="9"/>
  <c r="GL80" i="9"/>
  <c r="GM80" i="9"/>
  <c r="GN80" i="9"/>
  <c r="GO80" i="9"/>
  <c r="GP80" i="9"/>
  <c r="CU80" i="4" s="1"/>
  <c r="GQ80" i="9"/>
  <c r="GR80" i="9"/>
  <c r="GS80" i="9"/>
  <c r="GT80" i="9"/>
  <c r="GU80" i="9"/>
  <c r="GV80" i="9"/>
  <c r="GW80" i="9"/>
  <c r="GX80" i="9"/>
  <c r="GY80" i="9"/>
  <c r="GZ80" i="9"/>
  <c r="HA80" i="9"/>
  <c r="CZ80" i="4" s="1"/>
  <c r="HB80" i="9"/>
  <c r="HC80" i="9"/>
  <c r="HD80" i="9"/>
  <c r="HE80" i="9"/>
  <c r="HF80" i="9"/>
  <c r="HG80" i="9"/>
  <c r="HH80" i="9"/>
  <c r="HI80" i="9"/>
  <c r="HJ80" i="9"/>
  <c r="HK80" i="9"/>
  <c r="HL80" i="9"/>
  <c r="DE80" i="4" s="1"/>
  <c r="HM80" i="9"/>
  <c r="HN80" i="9"/>
  <c r="HO80" i="9"/>
  <c r="HP80" i="9"/>
  <c r="HQ80" i="9"/>
  <c r="HR80" i="9"/>
  <c r="HS80" i="9"/>
  <c r="HT80" i="9"/>
  <c r="HU80" i="9"/>
  <c r="HV80" i="9"/>
  <c r="HW80" i="9"/>
  <c r="DJ80" i="4" s="1"/>
  <c r="HX80" i="9"/>
  <c r="HY80" i="9"/>
  <c r="HZ80" i="9"/>
  <c r="IA80" i="9"/>
  <c r="IB80" i="9"/>
  <c r="IC80" i="9"/>
  <c r="ID80" i="9"/>
  <c r="IF80" i="9"/>
  <c r="IG80" i="9"/>
  <c r="IH80" i="9"/>
  <c r="DR80" i="4" s="1"/>
  <c r="II80" i="9"/>
  <c r="IK80" i="9"/>
  <c r="IL80" i="9"/>
  <c r="IM80" i="9"/>
  <c r="IN80" i="9"/>
  <c r="IO80" i="9"/>
  <c r="IQ80" i="9"/>
  <c r="IR80" i="9"/>
  <c r="IS80" i="9"/>
  <c r="DW80" i="4" s="1"/>
  <c r="IT80" i="9"/>
  <c r="IV80" i="9"/>
  <c r="IW80" i="9"/>
  <c r="IX80" i="9"/>
  <c r="IY80" i="9"/>
  <c r="IZ80" i="9"/>
  <c r="JD80" i="9"/>
  <c r="EB80" i="4" s="1"/>
  <c r="JE80" i="9"/>
  <c r="JG80" i="9"/>
  <c r="JH80" i="9"/>
  <c r="JI80" i="9"/>
  <c r="JJ80" i="9"/>
  <c r="JL80" i="9"/>
  <c r="JM80" i="9"/>
  <c r="JN80" i="9"/>
  <c r="JO80" i="9"/>
  <c r="EG80" i="4" s="1"/>
  <c r="JP80" i="9"/>
  <c r="JQ80" i="9"/>
  <c r="JR80" i="9"/>
  <c r="JS80" i="9"/>
  <c r="JT80" i="9"/>
  <c r="JU80" i="9"/>
  <c r="JV80" i="9"/>
  <c r="JW80" i="9"/>
  <c r="JX80" i="9"/>
  <c r="JY80" i="9"/>
  <c r="JZ80" i="9"/>
  <c r="EL80" i="4" s="1"/>
  <c r="KA80" i="9"/>
  <c r="KB80" i="9"/>
  <c r="KC80" i="9"/>
  <c r="KD80" i="9"/>
  <c r="KE80" i="9"/>
  <c r="KF80" i="9"/>
  <c r="KG80" i="9"/>
  <c r="KH80" i="9"/>
  <c r="KI80" i="9"/>
  <c r="KJ80" i="9"/>
  <c r="KK80" i="9"/>
  <c r="EQ80" i="4" s="1"/>
  <c r="KL80" i="9"/>
  <c r="KM80" i="9"/>
  <c r="KN80" i="9"/>
  <c r="KO80" i="9"/>
  <c r="KP80" i="9"/>
  <c r="KQ80" i="9"/>
  <c r="KR80" i="9"/>
  <c r="KS80" i="9"/>
  <c r="KT80" i="9"/>
  <c r="KU80" i="9"/>
  <c r="KV80" i="9"/>
  <c r="EV80" i="4" s="1"/>
  <c r="KW80" i="9"/>
  <c r="KX80" i="9"/>
  <c r="KY80" i="9"/>
  <c r="KZ80" i="9"/>
  <c r="LA80" i="9"/>
  <c r="LB80" i="9"/>
  <c r="LC80" i="9"/>
  <c r="LD80" i="9"/>
  <c r="LE80" i="9"/>
  <c r="LF80" i="9"/>
  <c r="LG80" i="9"/>
  <c r="FD80" i="4" s="1"/>
  <c r="LH80" i="9"/>
  <c r="LI80" i="9"/>
  <c r="LJ80" i="9"/>
  <c r="LK80" i="9"/>
  <c r="LL80" i="9"/>
  <c r="LM80" i="9"/>
  <c r="LN80" i="9"/>
  <c r="LO80" i="9"/>
  <c r="LP80" i="9"/>
  <c r="LQ80" i="9"/>
  <c r="LR80" i="9"/>
  <c r="FI80" i="4" s="1"/>
  <c r="LS80" i="9"/>
  <c r="LT80" i="9"/>
  <c r="LU80" i="9"/>
  <c r="LV80" i="9"/>
  <c r="LW80" i="9"/>
  <c r="LX80" i="9"/>
  <c r="LY80" i="9"/>
  <c r="LZ80" i="9"/>
  <c r="MA80" i="9"/>
  <c r="MB80" i="9"/>
  <c r="MC80" i="9"/>
  <c r="FN80" i="4" s="1"/>
  <c r="MD80" i="9"/>
  <c r="ME80" i="9"/>
  <c r="MF80" i="9"/>
  <c r="MG80" i="9"/>
  <c r="MH80" i="9"/>
  <c r="MI80" i="9"/>
  <c r="MJ80" i="9"/>
  <c r="MK80" i="9"/>
  <c r="ML80" i="9"/>
  <c r="MM80" i="9"/>
  <c r="MN80" i="9"/>
  <c r="FS80" i="4" s="1"/>
  <c r="MO80" i="9"/>
  <c r="MP80" i="9"/>
  <c r="MQ80" i="9"/>
  <c r="MR80" i="9"/>
  <c r="MS80" i="9"/>
  <c r="MT80" i="9"/>
  <c r="MU80" i="9"/>
  <c r="MV80" i="9"/>
  <c r="MW80" i="9"/>
  <c r="MX80" i="9"/>
  <c r="MY80" i="9"/>
  <c r="FX80" i="4" s="1"/>
  <c r="MZ80" i="9"/>
  <c r="NA80" i="9"/>
  <c r="NB80" i="9"/>
  <c r="NC80" i="9"/>
  <c r="ND80" i="9"/>
  <c r="NE80" i="9"/>
  <c r="NF80" i="9"/>
  <c r="NG80" i="9"/>
  <c r="NH80" i="9"/>
  <c r="NI80" i="9"/>
  <c r="NJ80" i="9"/>
  <c r="GC80" i="4" s="1"/>
  <c r="NK80" i="9"/>
  <c r="NL80" i="9"/>
  <c r="NM80" i="9"/>
  <c r="NN80" i="9"/>
  <c r="NO80" i="9"/>
  <c r="NP80" i="9"/>
  <c r="NQ80" i="9"/>
  <c r="NR80" i="9"/>
  <c r="NS80" i="9"/>
  <c r="NT80" i="9"/>
  <c r="NU80" i="9"/>
  <c r="GH80" i="4" s="1"/>
  <c r="NV80" i="9"/>
  <c r="NW80" i="9"/>
  <c r="NX80" i="9"/>
  <c r="NY80" i="9"/>
  <c r="NZ80" i="9"/>
  <c r="OA80" i="9"/>
  <c r="OB80" i="9"/>
  <c r="OC80" i="9"/>
  <c r="OD80" i="9"/>
  <c r="OE80" i="9"/>
  <c r="OF80" i="9"/>
  <c r="OG80" i="9"/>
  <c r="OH80" i="9"/>
  <c r="OI80" i="9"/>
  <c r="OJ80" i="9"/>
  <c r="OK80" i="9"/>
  <c r="OL80" i="9"/>
  <c r="OM80" i="9"/>
  <c r="ON80" i="9"/>
  <c r="OO80" i="9"/>
  <c r="OP80" i="9"/>
  <c r="OQ80" i="9"/>
  <c r="OR80" i="9"/>
  <c r="OS80" i="9"/>
  <c r="OT80" i="9"/>
  <c r="OU80" i="9"/>
  <c r="OV80" i="9"/>
  <c r="OW80" i="9"/>
  <c r="OX80" i="9"/>
  <c r="OY80" i="9"/>
  <c r="OZ80" i="9"/>
  <c r="PA80" i="9"/>
  <c r="PB80" i="9"/>
  <c r="PC80" i="9"/>
  <c r="PD80" i="9"/>
  <c r="PE80" i="9"/>
  <c r="PF80" i="9"/>
  <c r="PG80" i="9"/>
  <c r="PH80" i="9"/>
  <c r="PI80" i="9"/>
  <c r="PJ80" i="9"/>
  <c r="PK80" i="9"/>
  <c r="PL80" i="9"/>
  <c r="PM80" i="9"/>
  <c r="PN80" i="9"/>
  <c r="PO80" i="9"/>
  <c r="PP80" i="9"/>
  <c r="B81" i="9"/>
  <c r="C81" i="9"/>
  <c r="C81" i="8" s="1"/>
  <c r="D81" i="9"/>
  <c r="B81" i="8" s="1"/>
  <c r="E81" i="9"/>
  <c r="F81" i="9"/>
  <c r="H81" i="9"/>
  <c r="I81" i="9"/>
  <c r="J81" i="9"/>
  <c r="K81" i="9"/>
  <c r="H81" i="4" s="1"/>
  <c r="L81" i="9"/>
  <c r="M81" i="9"/>
  <c r="N81" i="9"/>
  <c r="O81" i="9"/>
  <c r="P81" i="9"/>
  <c r="Q81" i="9"/>
  <c r="S81" i="9"/>
  <c r="T81" i="9"/>
  <c r="U81" i="9"/>
  <c r="V81" i="9"/>
  <c r="M81" i="4" s="1"/>
  <c r="W81" i="9"/>
  <c r="X81" i="9"/>
  <c r="Y81" i="9"/>
  <c r="Z81" i="9"/>
  <c r="AA81" i="9"/>
  <c r="AB81" i="9"/>
  <c r="AG81" i="9"/>
  <c r="R81" i="4" s="1"/>
  <c r="AH81" i="9"/>
  <c r="AJ81" i="9"/>
  <c r="AK81" i="9"/>
  <c r="AL81" i="9"/>
  <c r="AM81" i="9"/>
  <c r="AN81" i="9"/>
  <c r="AO81" i="9"/>
  <c r="AP81" i="9"/>
  <c r="AR81" i="9"/>
  <c r="W81" i="4" s="1"/>
  <c r="AS81" i="9"/>
  <c r="AT81" i="9"/>
  <c r="AU81" i="9"/>
  <c r="AV81" i="9"/>
  <c r="AW81" i="9"/>
  <c r="AX81" i="9"/>
  <c r="AY81" i="9"/>
  <c r="AZ81" i="9"/>
  <c r="BA81" i="9"/>
  <c r="BC81" i="9"/>
  <c r="AB81" i="4" s="1"/>
  <c r="BD81" i="9"/>
  <c r="BE81" i="9"/>
  <c r="BF81" i="9"/>
  <c r="BG81" i="9"/>
  <c r="BH81" i="9"/>
  <c r="BI81" i="9"/>
  <c r="BJ81" i="9"/>
  <c r="BK81" i="9"/>
  <c r="BL81" i="9"/>
  <c r="BN81" i="9"/>
  <c r="AG81" i="4" s="1"/>
  <c r="BO81" i="9"/>
  <c r="BP81" i="9"/>
  <c r="BQ81" i="9"/>
  <c r="BR81" i="9"/>
  <c r="BS81" i="9"/>
  <c r="BT81" i="9"/>
  <c r="BU81" i="9"/>
  <c r="BV81" i="9"/>
  <c r="BW81" i="9"/>
  <c r="BY81" i="9"/>
  <c r="AL81" i="4" s="1"/>
  <c r="BZ81" i="9"/>
  <c r="CA81" i="9"/>
  <c r="CB81" i="9"/>
  <c r="CC81" i="9"/>
  <c r="CD81" i="9"/>
  <c r="CE81" i="9"/>
  <c r="CG81" i="9"/>
  <c r="CH81" i="9"/>
  <c r="CI81" i="9"/>
  <c r="CJ81" i="9"/>
  <c r="AT81" i="4" s="1"/>
  <c r="CK81" i="9"/>
  <c r="CL81" i="9"/>
  <c r="CM81" i="9"/>
  <c r="CN81" i="9"/>
  <c r="CO81" i="9"/>
  <c r="CP81" i="9"/>
  <c r="CR81" i="9"/>
  <c r="CS81" i="9"/>
  <c r="CT81" i="9"/>
  <c r="CU81" i="9"/>
  <c r="AY81" i="4" s="1"/>
  <c r="CV81" i="9"/>
  <c r="CW81" i="9"/>
  <c r="CX81" i="9"/>
  <c r="CY81" i="9"/>
  <c r="CZ81" i="9"/>
  <c r="DA81" i="9"/>
  <c r="DC81" i="9"/>
  <c r="DD81" i="9"/>
  <c r="DE81" i="9"/>
  <c r="DF81" i="9"/>
  <c r="BD81" i="4" s="1"/>
  <c r="DG81" i="9"/>
  <c r="DH81" i="9"/>
  <c r="DI81" i="9"/>
  <c r="DJ81" i="9"/>
  <c r="DK81" i="9"/>
  <c r="DL81" i="9"/>
  <c r="DM81" i="9"/>
  <c r="DN81" i="9"/>
  <c r="DO81" i="9"/>
  <c r="DQ81" i="9"/>
  <c r="BI81" i="4" s="1"/>
  <c r="DR81" i="9"/>
  <c r="DS81" i="9"/>
  <c r="DT81" i="9"/>
  <c r="DU81" i="9"/>
  <c r="DV81" i="9"/>
  <c r="DW81" i="9"/>
  <c r="DX81" i="9"/>
  <c r="DY81" i="9"/>
  <c r="DZ81" i="9"/>
  <c r="EB81" i="9"/>
  <c r="BN81" i="4" s="1"/>
  <c r="EC81" i="9"/>
  <c r="ED81" i="9"/>
  <c r="EE81" i="9"/>
  <c r="EF81" i="9"/>
  <c r="EG81" i="9"/>
  <c r="EH81" i="9"/>
  <c r="EI81" i="9"/>
  <c r="EJ81" i="9"/>
  <c r="EK81" i="9"/>
  <c r="EM81" i="9"/>
  <c r="BS81" i="4" s="1"/>
  <c r="EN81" i="9"/>
  <c r="EO81" i="9"/>
  <c r="EP81" i="9"/>
  <c r="EQ81" i="9"/>
  <c r="ER81" i="9"/>
  <c r="ES81" i="9"/>
  <c r="ET81" i="9"/>
  <c r="EU81" i="9"/>
  <c r="EV81" i="9"/>
  <c r="EX81" i="9"/>
  <c r="BX81" i="4" s="1"/>
  <c r="EY81" i="9"/>
  <c r="EZ81" i="9"/>
  <c r="FA81" i="9"/>
  <c r="FB81" i="9"/>
  <c r="FC81" i="9"/>
  <c r="FD81" i="9"/>
  <c r="FF81" i="9"/>
  <c r="FG81" i="9"/>
  <c r="FH81" i="9"/>
  <c r="FI81" i="9"/>
  <c r="CF81" i="4" s="1"/>
  <c r="FJ81" i="9"/>
  <c r="FK81" i="9"/>
  <c r="FL81" i="9"/>
  <c r="FM81" i="9"/>
  <c r="FN81" i="9"/>
  <c r="FO81" i="9"/>
  <c r="FQ81" i="9"/>
  <c r="FR81" i="9"/>
  <c r="FS81" i="9"/>
  <c r="FT81" i="9"/>
  <c r="CK81" i="4" s="1"/>
  <c r="FU81" i="9"/>
  <c r="FV81" i="9"/>
  <c r="FW81" i="9"/>
  <c r="FX81" i="9"/>
  <c r="FY81" i="9"/>
  <c r="FZ81" i="9"/>
  <c r="GB81" i="9"/>
  <c r="GC81" i="9"/>
  <c r="GD81" i="9"/>
  <c r="GE81" i="9"/>
  <c r="CP81" i="4" s="1"/>
  <c r="GF81" i="9"/>
  <c r="GG81" i="9"/>
  <c r="GH81" i="9"/>
  <c r="GI81" i="9"/>
  <c r="GJ81" i="9"/>
  <c r="GK81" i="9"/>
  <c r="GL81" i="9"/>
  <c r="GM81" i="9"/>
  <c r="GN81" i="9"/>
  <c r="GP81" i="9"/>
  <c r="CU81" i="4" s="1"/>
  <c r="GQ81" i="9"/>
  <c r="GR81" i="9"/>
  <c r="GS81" i="9"/>
  <c r="GT81" i="9"/>
  <c r="GU81" i="9"/>
  <c r="GV81" i="9"/>
  <c r="GW81" i="9"/>
  <c r="GX81" i="9"/>
  <c r="GY81" i="9"/>
  <c r="HA81" i="9"/>
  <c r="CZ81" i="4" s="1"/>
  <c r="HB81" i="9"/>
  <c r="HC81" i="9"/>
  <c r="HD81" i="9"/>
  <c r="HE81" i="9"/>
  <c r="HF81" i="9"/>
  <c r="HG81" i="9"/>
  <c r="HH81" i="9"/>
  <c r="HI81" i="9"/>
  <c r="HJ81" i="9"/>
  <c r="HL81" i="9"/>
  <c r="DE81" i="4" s="1"/>
  <c r="HM81" i="9"/>
  <c r="HN81" i="9"/>
  <c r="HO81" i="9"/>
  <c r="HP81" i="9"/>
  <c r="HQ81" i="9"/>
  <c r="HR81" i="9"/>
  <c r="HS81" i="9"/>
  <c r="HT81" i="9"/>
  <c r="HU81" i="9"/>
  <c r="HW81" i="9"/>
  <c r="DJ81" i="4" s="1"/>
  <c r="HX81" i="9"/>
  <c r="HY81" i="9"/>
  <c r="HZ81" i="9"/>
  <c r="IA81" i="9"/>
  <c r="IB81" i="9"/>
  <c r="IC81" i="9"/>
  <c r="IE81" i="9"/>
  <c r="IF81" i="9"/>
  <c r="IG81" i="9"/>
  <c r="IH81" i="9"/>
  <c r="DR81" i="4" s="1"/>
  <c r="II81" i="9"/>
  <c r="IJ81" i="9"/>
  <c r="IK81" i="9"/>
  <c r="IL81" i="9"/>
  <c r="IM81" i="9"/>
  <c r="IN81" i="9"/>
  <c r="IP81" i="9"/>
  <c r="IQ81" i="9"/>
  <c r="IR81" i="9"/>
  <c r="IS81" i="9"/>
  <c r="DW81" i="4" s="1"/>
  <c r="IT81" i="9"/>
  <c r="IU81" i="9"/>
  <c r="IV81" i="9"/>
  <c r="IW81" i="9"/>
  <c r="IX81" i="9"/>
  <c r="IY81" i="9"/>
  <c r="JA81" i="9"/>
  <c r="JB81" i="9"/>
  <c r="JC81" i="9"/>
  <c r="JD81" i="9"/>
  <c r="EB81" i="4" s="1"/>
  <c r="JE81" i="9"/>
  <c r="JF81" i="9"/>
  <c r="JG81" i="9"/>
  <c r="JH81" i="9"/>
  <c r="JI81" i="9"/>
  <c r="JJ81" i="9"/>
  <c r="JK81" i="9"/>
  <c r="JL81" i="9"/>
  <c r="JM81" i="9"/>
  <c r="JN81" i="9"/>
  <c r="JO81" i="9"/>
  <c r="EG81" i="4" s="1"/>
  <c r="JP81" i="9"/>
  <c r="JQ81" i="9"/>
  <c r="JR81" i="9"/>
  <c r="JS81" i="9"/>
  <c r="JT81" i="9"/>
  <c r="JU81" i="9"/>
  <c r="JV81" i="9"/>
  <c r="JW81" i="9"/>
  <c r="JX81" i="9"/>
  <c r="JY81" i="9"/>
  <c r="JZ81" i="9"/>
  <c r="EL81" i="4" s="1"/>
  <c r="KA81" i="9"/>
  <c r="KB81" i="9"/>
  <c r="KC81" i="9"/>
  <c r="KD81" i="9"/>
  <c r="KE81" i="9"/>
  <c r="KF81" i="9"/>
  <c r="KG81" i="9"/>
  <c r="KH81" i="9"/>
  <c r="KI81" i="9"/>
  <c r="KJ81" i="9"/>
  <c r="KK81" i="9"/>
  <c r="EQ81" i="4" s="1"/>
  <c r="KL81" i="9"/>
  <c r="KM81" i="9"/>
  <c r="KN81" i="9"/>
  <c r="KO81" i="9"/>
  <c r="KP81" i="9"/>
  <c r="KQ81" i="9"/>
  <c r="KR81" i="9"/>
  <c r="KS81" i="9"/>
  <c r="KT81" i="9"/>
  <c r="KU81" i="9"/>
  <c r="KV81" i="9"/>
  <c r="EV81" i="4" s="1"/>
  <c r="KW81" i="9"/>
  <c r="KX81" i="9"/>
  <c r="KY81" i="9"/>
  <c r="KZ81" i="9"/>
  <c r="LA81" i="9"/>
  <c r="LB81" i="9"/>
  <c r="LC81" i="9"/>
  <c r="LD81" i="9"/>
  <c r="LE81" i="9"/>
  <c r="LF81" i="9"/>
  <c r="LG81" i="9"/>
  <c r="FD81" i="4" s="1"/>
  <c r="LH81" i="9"/>
  <c r="LI81" i="9"/>
  <c r="LJ81" i="9"/>
  <c r="LK81" i="9"/>
  <c r="LL81" i="9"/>
  <c r="LM81" i="9"/>
  <c r="LN81" i="9"/>
  <c r="LO81" i="9"/>
  <c r="LP81" i="9"/>
  <c r="LQ81" i="9"/>
  <c r="LR81" i="9"/>
  <c r="FI81" i="4" s="1"/>
  <c r="LS81" i="9"/>
  <c r="LT81" i="9"/>
  <c r="LU81" i="9"/>
  <c r="LV81" i="9"/>
  <c r="LW81" i="9"/>
  <c r="LX81" i="9"/>
  <c r="LY81" i="9"/>
  <c r="LZ81" i="9"/>
  <c r="MA81" i="9"/>
  <c r="MB81" i="9"/>
  <c r="MC81" i="9"/>
  <c r="FN81" i="4" s="1"/>
  <c r="MD81" i="9"/>
  <c r="ME81" i="9"/>
  <c r="MF81" i="9"/>
  <c r="MG81" i="9"/>
  <c r="MH81" i="9"/>
  <c r="MI81" i="9"/>
  <c r="MJ81" i="9"/>
  <c r="MK81" i="9"/>
  <c r="ML81" i="9"/>
  <c r="MM81" i="9"/>
  <c r="MN81" i="9"/>
  <c r="FS81" i="4" s="1"/>
  <c r="MO81" i="9"/>
  <c r="MP81" i="9"/>
  <c r="MQ81" i="9"/>
  <c r="MR81" i="9"/>
  <c r="MS81" i="9"/>
  <c r="MT81" i="9"/>
  <c r="MU81" i="9"/>
  <c r="MV81" i="9"/>
  <c r="MW81" i="9"/>
  <c r="MX81" i="9"/>
  <c r="MY81" i="9"/>
  <c r="FX81" i="4" s="1"/>
  <c r="MZ81" i="9"/>
  <c r="NA81" i="9"/>
  <c r="NB81" i="9"/>
  <c r="NC81" i="9"/>
  <c r="ND81" i="9"/>
  <c r="NE81" i="9"/>
  <c r="NF81" i="9"/>
  <c r="NG81" i="9"/>
  <c r="NH81" i="9"/>
  <c r="NI81" i="9"/>
  <c r="NJ81" i="9"/>
  <c r="GC81" i="4" s="1"/>
  <c r="NK81" i="9"/>
  <c r="NL81" i="9"/>
  <c r="NM81" i="9"/>
  <c r="NN81" i="9"/>
  <c r="NO81" i="9"/>
  <c r="NP81" i="9"/>
  <c r="NQ81" i="9"/>
  <c r="NR81" i="9"/>
  <c r="NS81" i="9"/>
  <c r="NT81" i="9"/>
  <c r="NU81" i="9"/>
  <c r="GH81" i="4" s="1"/>
  <c r="NV81" i="9"/>
  <c r="NW81" i="9"/>
  <c r="NX81" i="9"/>
  <c r="NY81" i="9"/>
  <c r="NZ81" i="9"/>
  <c r="OA81" i="9"/>
  <c r="OB81" i="9"/>
  <c r="OC81" i="9"/>
  <c r="OD81" i="9"/>
  <c r="OE81" i="9"/>
  <c r="OF81" i="9"/>
  <c r="OG81" i="9"/>
  <c r="OH81" i="9"/>
  <c r="OI81" i="9"/>
  <c r="OJ81" i="9"/>
  <c r="OK81" i="9"/>
  <c r="OL81" i="9"/>
  <c r="OM81" i="9"/>
  <c r="ON81" i="9"/>
  <c r="OO81" i="9"/>
  <c r="OP81" i="9"/>
  <c r="OQ81" i="9"/>
  <c r="OR81" i="9"/>
  <c r="OS81" i="9"/>
  <c r="OT81" i="9"/>
  <c r="OU81" i="9"/>
  <c r="OV81" i="9"/>
  <c r="OW81" i="9"/>
  <c r="OX81" i="9"/>
  <c r="OY81" i="9"/>
  <c r="OZ81" i="9"/>
  <c r="PA81" i="9"/>
  <c r="PB81" i="9"/>
  <c r="PC81" i="9"/>
  <c r="PD81" i="9" s="1"/>
  <c r="PE81" i="9"/>
  <c r="PF81" i="9"/>
  <c r="PG81" i="9"/>
  <c r="PH81" i="9"/>
  <c r="PI81" i="9"/>
  <c r="PJ81" i="9"/>
  <c r="PK81" i="9"/>
  <c r="PL81" i="9"/>
  <c r="PM81" i="9"/>
  <c r="PN81" i="9" s="1"/>
  <c r="PO81" i="9"/>
  <c r="PP81" i="9"/>
  <c r="B82" i="9"/>
  <c r="C82" i="9" s="1"/>
  <c r="C82" i="8" s="1"/>
  <c r="G82" i="9"/>
  <c r="H82" i="9"/>
  <c r="I82" i="9"/>
  <c r="J82" i="9"/>
  <c r="K82" i="9"/>
  <c r="M82" i="9"/>
  <c r="N82" i="9"/>
  <c r="P82" i="9"/>
  <c r="Q82" i="9"/>
  <c r="R82" i="9"/>
  <c r="S82" i="9"/>
  <c r="T82" i="9"/>
  <c r="U82" i="9"/>
  <c r="V82" i="9"/>
  <c r="M82" i="4" s="1"/>
  <c r="AA82" i="9"/>
  <c r="AB82" i="9"/>
  <c r="AC82" i="9"/>
  <c r="AD82" i="9"/>
  <c r="AE82" i="9"/>
  <c r="AF82" i="9"/>
  <c r="AG82" i="9"/>
  <c r="R82" i="4" s="1"/>
  <c r="AH82" i="9"/>
  <c r="AJ82" i="9"/>
  <c r="AL82" i="9"/>
  <c r="AM82" i="9"/>
  <c r="AN82" i="9"/>
  <c r="AO82" i="9"/>
  <c r="AQ82" i="9"/>
  <c r="AR82" i="9"/>
  <c r="AU82" i="9"/>
  <c r="AW82" i="9"/>
  <c r="AX82" i="9"/>
  <c r="AY82" i="9"/>
  <c r="AZ82" i="9"/>
  <c r="BB82" i="9"/>
  <c r="BC82" i="9"/>
  <c r="AB82" i="4" s="1"/>
  <c r="BD82" i="9"/>
  <c r="BF82" i="9"/>
  <c r="BH82" i="9"/>
  <c r="BI82" i="9"/>
  <c r="BJ82" i="9"/>
  <c r="BK82" i="9"/>
  <c r="BM82" i="9"/>
  <c r="BN82" i="9"/>
  <c r="AG82" i="4" s="1"/>
  <c r="BO82" i="9"/>
  <c r="BQ82" i="9"/>
  <c r="BS82" i="9"/>
  <c r="BT82" i="9"/>
  <c r="BU82" i="9"/>
  <c r="BV82" i="9"/>
  <c r="BX82" i="9"/>
  <c r="BY82" i="9"/>
  <c r="CB82" i="9"/>
  <c r="CC82" i="9"/>
  <c r="CD82" i="9"/>
  <c r="CE82" i="9"/>
  <c r="CF82" i="9"/>
  <c r="CG82" i="9"/>
  <c r="CH82" i="9"/>
  <c r="CI82" i="9"/>
  <c r="CJ82" i="9"/>
  <c r="AT82" i="4" s="1"/>
  <c r="CM82" i="9"/>
  <c r="CN82" i="9"/>
  <c r="CO82" i="9"/>
  <c r="CP82" i="9"/>
  <c r="CQ82" i="9"/>
  <c r="CR82" i="9"/>
  <c r="CS82" i="9"/>
  <c r="CT82" i="9"/>
  <c r="CU82" i="9"/>
  <c r="AY82" i="4" s="1"/>
  <c r="CY82" i="9"/>
  <c r="CZ82" i="9"/>
  <c r="DA82" i="9"/>
  <c r="DB82" i="9"/>
  <c r="DC82" i="9"/>
  <c r="DD82" i="9"/>
  <c r="DE82" i="9"/>
  <c r="DF82" i="9"/>
  <c r="BD82" i="4" s="1"/>
  <c r="DJ82" i="9"/>
  <c r="DK82" i="9"/>
  <c r="DL82" i="9"/>
  <c r="DM82" i="9"/>
  <c r="DN82" i="9"/>
  <c r="DP82" i="9"/>
  <c r="DQ82" i="9"/>
  <c r="BI82" i="4" s="1"/>
  <c r="DU82" i="9"/>
  <c r="DV82" i="9"/>
  <c r="DW82" i="9"/>
  <c r="DX82" i="9"/>
  <c r="DY82" i="9"/>
  <c r="EA82" i="9"/>
  <c r="EB82" i="9"/>
  <c r="BN82" i="4" s="1"/>
  <c r="EF82" i="9"/>
  <c r="EG82" i="9"/>
  <c r="EH82" i="9"/>
  <c r="EI82" i="9"/>
  <c r="EJ82" i="9"/>
  <c r="EL82" i="9"/>
  <c r="EM82" i="9"/>
  <c r="EQ82" i="9"/>
  <c r="ES82" i="9"/>
  <c r="ET82" i="9"/>
  <c r="EU82" i="9"/>
  <c r="EW82" i="9"/>
  <c r="EX82" i="9"/>
  <c r="BX82" i="4" s="1"/>
  <c r="FB82" i="9"/>
  <c r="FC82" i="9"/>
  <c r="FD82" i="9"/>
  <c r="FE82" i="9"/>
  <c r="FF82" i="9"/>
  <c r="FG82" i="9"/>
  <c r="FH82" i="9"/>
  <c r="FI82" i="9"/>
  <c r="CF82" i="4" s="1"/>
  <c r="FM82" i="9"/>
  <c r="FN82" i="9"/>
  <c r="FO82" i="9"/>
  <c r="FP82" i="9"/>
  <c r="FQ82" i="9"/>
  <c r="FR82" i="9"/>
  <c r="FS82" i="9"/>
  <c r="FT82" i="9"/>
  <c r="CK82" i="4" s="1"/>
  <c r="FX82" i="9"/>
  <c r="FY82" i="9"/>
  <c r="FZ82" i="9"/>
  <c r="GA82" i="9"/>
  <c r="GB82" i="9"/>
  <c r="GC82" i="9"/>
  <c r="GD82" i="9"/>
  <c r="GE82" i="9"/>
  <c r="GH82" i="9"/>
  <c r="GI82" i="9"/>
  <c r="GJ82" i="9"/>
  <c r="GK82" i="9"/>
  <c r="GL82" i="9"/>
  <c r="GM82" i="9"/>
  <c r="GO82" i="9"/>
  <c r="GP82" i="9"/>
  <c r="CU82" i="4" s="1"/>
  <c r="GT82" i="9"/>
  <c r="GU82" i="9"/>
  <c r="GV82" i="9"/>
  <c r="GW82" i="9"/>
  <c r="GX82" i="9"/>
  <c r="GZ82" i="9"/>
  <c r="HA82" i="9"/>
  <c r="HE82" i="9"/>
  <c r="HP82" i="9" s="1"/>
  <c r="HG82" i="9"/>
  <c r="HH82" i="9"/>
  <c r="HI82" i="9"/>
  <c r="HK82" i="9"/>
  <c r="HL82" i="9"/>
  <c r="HO82" i="9"/>
  <c r="HQ82" i="9"/>
  <c r="HR82" i="9"/>
  <c r="HS82" i="9"/>
  <c r="HT82" i="9"/>
  <c r="HV82" i="9"/>
  <c r="HW82" i="9"/>
  <c r="DJ82" i="4" s="1"/>
  <c r="IA82" i="9"/>
  <c r="IB82" i="9"/>
  <c r="IC82" i="9"/>
  <c r="ID82" i="9"/>
  <c r="IE82" i="9"/>
  <c r="IF82" i="9"/>
  <c r="IG82" i="9"/>
  <c r="IH82" i="9"/>
  <c r="DR82" i="4" s="1"/>
  <c r="IK82" i="9"/>
  <c r="IL82" i="9"/>
  <c r="IM82" i="9"/>
  <c r="IN82" i="9"/>
  <c r="IO82" i="9"/>
  <c r="IP82" i="9"/>
  <c r="IQ82" i="9"/>
  <c r="IR82" i="9"/>
  <c r="IS82" i="9"/>
  <c r="DW82" i="4" s="1"/>
  <c r="IV82" i="9"/>
  <c r="IW82" i="9"/>
  <c r="IX82" i="9"/>
  <c r="IY82" i="9"/>
  <c r="IZ82" i="9"/>
  <c r="JA82" i="9"/>
  <c r="JB82" i="9"/>
  <c r="JC82" i="9"/>
  <c r="JD82" i="9"/>
  <c r="EB82" i="4" s="1"/>
  <c r="JH82" i="9"/>
  <c r="JJ82" i="9"/>
  <c r="JK82" i="9"/>
  <c r="JL82" i="9"/>
  <c r="JM82" i="9"/>
  <c r="JN82" i="9"/>
  <c r="JO82" i="9"/>
  <c r="JS82" i="9"/>
  <c r="JT82" i="9"/>
  <c r="JU82" i="9"/>
  <c r="JV82" i="9"/>
  <c r="JW82" i="9"/>
  <c r="JX82" i="9"/>
  <c r="JY82" i="9"/>
  <c r="JZ82" i="9"/>
  <c r="EL82" i="4" s="1"/>
  <c r="KD82" i="9"/>
  <c r="KO82" i="9" s="1"/>
  <c r="KE82" i="9"/>
  <c r="KF82" i="9"/>
  <c r="KG82" i="9"/>
  <c r="KH82" i="9"/>
  <c r="KI82" i="9"/>
  <c r="KJ82" i="9"/>
  <c r="KK82" i="9"/>
  <c r="KN82" i="9"/>
  <c r="KP82" i="9"/>
  <c r="KQ82" i="9"/>
  <c r="KR82" i="9"/>
  <c r="KS82" i="9"/>
  <c r="KT82" i="9"/>
  <c r="KU82" i="9"/>
  <c r="KV82" i="9"/>
  <c r="KZ82" i="9"/>
  <c r="LA82" i="9"/>
  <c r="LB82" i="9"/>
  <c r="LC82" i="9"/>
  <c r="LD82" i="9"/>
  <c r="LE82" i="9"/>
  <c r="LF82" i="9"/>
  <c r="LG82" i="9"/>
  <c r="FD82" i="4" s="1"/>
  <c r="LH82" i="9"/>
  <c r="LI82" i="9"/>
  <c r="LJ82" i="9"/>
  <c r="LK82" i="9"/>
  <c r="LV82" i="9" s="1"/>
  <c r="MG82" i="9" s="1"/>
  <c r="MR82" i="9" s="1"/>
  <c r="NC82" i="9" s="1"/>
  <c r="NN82" i="9" s="1"/>
  <c r="LL82" i="9"/>
  <c r="LM82" i="9"/>
  <c r="LN82" i="9"/>
  <c r="LO82" i="9"/>
  <c r="LP82" i="9"/>
  <c r="LQ82" i="9"/>
  <c r="LR82" i="9"/>
  <c r="LX82" i="9"/>
  <c r="LY82" i="9"/>
  <c r="LZ82" i="9"/>
  <c r="MA82" i="9"/>
  <c r="MB82" i="9"/>
  <c r="MC82" i="9"/>
  <c r="FN82" i="4" s="1"/>
  <c r="MF82" i="9"/>
  <c r="MH82" i="9"/>
  <c r="MI82" i="9"/>
  <c r="MJ82" i="9"/>
  <c r="MK82" i="9"/>
  <c r="ML82" i="9"/>
  <c r="MM82" i="9"/>
  <c r="MN82" i="9"/>
  <c r="MO82" i="9"/>
  <c r="MS82" i="9"/>
  <c r="MT82" i="9"/>
  <c r="MU82" i="9"/>
  <c r="MV82" i="9"/>
  <c r="MW82" i="9"/>
  <c r="MX82" i="9"/>
  <c r="MY82" i="9"/>
  <c r="FX82" i="4" s="1"/>
  <c r="NB82" i="9"/>
  <c r="ND82" i="9"/>
  <c r="NE82" i="9"/>
  <c r="NF82" i="9"/>
  <c r="NG82" i="9"/>
  <c r="NH82" i="9"/>
  <c r="NI82" i="9"/>
  <c r="NJ82" i="9"/>
  <c r="GC82" i="4" s="1"/>
  <c r="NM82" i="9"/>
  <c r="NO82" i="9"/>
  <c r="NP82" i="9"/>
  <c r="NQ82" i="9"/>
  <c r="NR82" i="9"/>
  <c r="NS82" i="9"/>
  <c r="NT82" i="9"/>
  <c r="NU82" i="9"/>
  <c r="GH82" i="4" s="1"/>
  <c r="NX82" i="9"/>
  <c r="NY82" i="9"/>
  <c r="NZ82" i="9"/>
  <c r="OA82" i="9"/>
  <c r="OC82" i="9"/>
  <c r="OD82" i="9"/>
  <c r="OE82" i="9"/>
  <c r="OF82" i="9"/>
  <c r="OH82" i="9"/>
  <c r="OI82" i="9"/>
  <c r="OJ82" i="9"/>
  <c r="OK82" i="9"/>
  <c r="OM82" i="9"/>
  <c r="ON82" i="9"/>
  <c r="OO82" i="9"/>
  <c r="OP82" i="9"/>
  <c r="OR82" i="9"/>
  <c r="OS82" i="9"/>
  <c r="OT82" i="9"/>
  <c r="OU82" i="9"/>
  <c r="OW82" i="9"/>
  <c r="OX82" i="9"/>
  <c r="OY82" i="9"/>
  <c r="OZ82" i="9"/>
  <c r="PA82" i="9"/>
  <c r="PC82" i="9" s="1"/>
  <c r="PD82" i="9" s="1"/>
  <c r="PB82" i="9"/>
  <c r="PE82" i="9"/>
  <c r="PF82" i="9"/>
  <c r="PH82" i="9" s="1"/>
  <c r="PG82" i="9"/>
  <c r="PJ82" i="9"/>
  <c r="PK82" i="9"/>
  <c r="PL82" i="9"/>
  <c r="PM82" i="9"/>
  <c r="PN82" i="9" s="1"/>
  <c r="PO82" i="9"/>
  <c r="PP82" i="9"/>
  <c r="B83" i="9"/>
  <c r="F83" i="9" s="1"/>
  <c r="G83" i="9"/>
  <c r="H83" i="9"/>
  <c r="I83" i="9"/>
  <c r="K83" i="9"/>
  <c r="H83" i="4" s="1"/>
  <c r="P83" i="9"/>
  <c r="Q83" i="9"/>
  <c r="R83" i="9"/>
  <c r="S83" i="9"/>
  <c r="T83" i="9"/>
  <c r="V83" i="9"/>
  <c r="M83" i="4" s="1"/>
  <c r="W83" i="9"/>
  <c r="Y83" i="9"/>
  <c r="AA83" i="9"/>
  <c r="AB83" i="9"/>
  <c r="AC83" i="9"/>
  <c r="AD83" i="9"/>
  <c r="AE83" i="9"/>
  <c r="AF83" i="9"/>
  <c r="AG83" i="9"/>
  <c r="AM83" i="9"/>
  <c r="AN83" i="9"/>
  <c r="AP83" i="9"/>
  <c r="AQ83" i="9"/>
  <c r="AR83" i="9"/>
  <c r="W83" i="4" s="1"/>
  <c r="AW83" i="9"/>
  <c r="AX83" i="9"/>
  <c r="AY83" i="9"/>
  <c r="BA83" i="9"/>
  <c r="BB83" i="9"/>
  <c r="BC83" i="9"/>
  <c r="AB83" i="4" s="1"/>
  <c r="BI83" i="9"/>
  <c r="BJ83" i="9"/>
  <c r="BL83" i="9"/>
  <c r="BM83" i="9"/>
  <c r="BN83" i="9"/>
  <c r="AG83" i="4" s="1"/>
  <c r="BS83" i="9"/>
  <c r="BT83" i="9"/>
  <c r="BU83" i="9"/>
  <c r="BW83" i="9"/>
  <c r="BX83" i="9"/>
  <c r="BY83" i="9"/>
  <c r="AL83" i="4" s="1"/>
  <c r="BZ83" i="9"/>
  <c r="CB83" i="9"/>
  <c r="CC83" i="9"/>
  <c r="CD83" i="9"/>
  <c r="CE83" i="9"/>
  <c r="CF83" i="9"/>
  <c r="CG83" i="9"/>
  <c r="CH83" i="9"/>
  <c r="CJ83" i="9"/>
  <c r="AT83" i="4" s="1"/>
  <c r="CM83" i="9"/>
  <c r="CN83" i="9"/>
  <c r="CY83" i="9" s="1"/>
  <c r="DJ83" i="9" s="1"/>
  <c r="DU83" i="9" s="1"/>
  <c r="EF83" i="9" s="1"/>
  <c r="EQ83" i="9" s="1"/>
  <c r="CO83" i="9"/>
  <c r="CP83" i="9"/>
  <c r="CQ83" i="9"/>
  <c r="CR83" i="9"/>
  <c r="CS83" i="9"/>
  <c r="CU83" i="9"/>
  <c r="AY83" i="4" s="1"/>
  <c r="CX83" i="9"/>
  <c r="CZ83" i="9"/>
  <c r="DA83" i="9"/>
  <c r="DB83" i="9"/>
  <c r="DC83" i="9"/>
  <c r="DD83" i="9"/>
  <c r="DE83" i="9"/>
  <c r="DF83" i="9"/>
  <c r="DL83" i="9"/>
  <c r="DM83" i="9"/>
  <c r="DO83" i="9"/>
  <c r="DP83" i="9"/>
  <c r="DQ83" i="9"/>
  <c r="DR83" i="9"/>
  <c r="DV83" i="9"/>
  <c r="DW83" i="9"/>
  <c r="DX83" i="9"/>
  <c r="DZ83" i="9"/>
  <c r="EA83" i="9"/>
  <c r="EB83" i="9"/>
  <c r="BN83" i="4" s="1"/>
  <c r="EG83" i="9"/>
  <c r="EH83" i="9"/>
  <c r="EI83" i="9"/>
  <c r="EK83" i="9"/>
  <c r="EL83" i="9"/>
  <c r="EM83" i="9"/>
  <c r="ES83" i="9"/>
  <c r="ET83" i="9"/>
  <c r="EV83" i="9"/>
  <c r="EW83" i="9"/>
  <c r="EX83" i="9"/>
  <c r="FB83" i="9"/>
  <c r="FM83" i="9" s="1"/>
  <c r="FX83" i="9" s="1"/>
  <c r="GI83" i="9" s="1"/>
  <c r="GT83" i="9" s="1"/>
  <c r="HE83" i="9" s="1"/>
  <c r="HP83" i="9" s="1"/>
  <c r="FD83" i="9"/>
  <c r="FE83" i="9"/>
  <c r="FF83" i="9"/>
  <c r="FK83" i="9" s="1"/>
  <c r="FG83" i="9"/>
  <c r="FI83" i="9"/>
  <c r="FN83" i="9"/>
  <c r="FO83" i="9"/>
  <c r="FP83" i="9"/>
  <c r="FQ83" i="9"/>
  <c r="FR83" i="9"/>
  <c r="FT83" i="9"/>
  <c r="FV83" i="9"/>
  <c r="FW83" i="9"/>
  <c r="FY83" i="9"/>
  <c r="FZ83" i="9"/>
  <c r="GA83" i="9"/>
  <c r="GB83" i="9"/>
  <c r="GC83" i="9"/>
  <c r="GD83" i="9"/>
  <c r="GE83" i="9"/>
  <c r="GJ83" i="9" s="1"/>
  <c r="GK83" i="9"/>
  <c r="GL83" i="9"/>
  <c r="GN83" i="9"/>
  <c r="GO83" i="9"/>
  <c r="GP83" i="9"/>
  <c r="GU83" i="9"/>
  <c r="GV83" i="9"/>
  <c r="GW83" i="9"/>
  <c r="GY83" i="9"/>
  <c r="GZ83" i="9"/>
  <c r="HA83" i="9"/>
  <c r="HG83" i="9"/>
  <c r="HH83" i="9"/>
  <c r="HJ83" i="9"/>
  <c r="HK83" i="9"/>
  <c r="HL83" i="9"/>
  <c r="HQ83" i="9"/>
  <c r="HR83" i="9"/>
  <c r="HS83" i="9"/>
  <c r="HU83" i="9"/>
  <c r="HV83" i="9"/>
  <c r="HW83" i="9"/>
  <c r="IA83" i="9"/>
  <c r="IL83" i="9" s="1"/>
  <c r="IW83" i="9" s="1"/>
  <c r="JH83" i="9" s="1"/>
  <c r="JS83" i="9" s="1"/>
  <c r="KD83" i="9" s="1"/>
  <c r="KO83" i="9" s="1"/>
  <c r="IB83" i="9"/>
  <c r="IC83" i="9"/>
  <c r="ID83" i="9"/>
  <c r="IE83" i="9"/>
  <c r="IJ83" i="9" s="1"/>
  <c r="IF83" i="9"/>
  <c r="IH83" i="9"/>
  <c r="IM83" i="9"/>
  <c r="IN83" i="9"/>
  <c r="IO83" i="9"/>
  <c r="IP83" i="9"/>
  <c r="IQ83" i="9"/>
  <c r="IS83" i="9"/>
  <c r="DW83" i="4" s="1"/>
  <c r="IX83" i="9"/>
  <c r="IY83" i="9"/>
  <c r="IZ83" i="9"/>
  <c r="JA83" i="9"/>
  <c r="JB83" i="9"/>
  <c r="JC83" i="9"/>
  <c r="JD83" i="9"/>
  <c r="JJ83" i="9"/>
  <c r="JK83" i="9"/>
  <c r="JL83" i="9"/>
  <c r="JM83" i="9"/>
  <c r="JN83" i="9"/>
  <c r="JO83" i="9"/>
  <c r="JU83" i="9"/>
  <c r="JV83" i="9"/>
  <c r="JW83" i="9"/>
  <c r="JX83" i="9"/>
  <c r="JY83" i="9"/>
  <c r="JZ83" i="9"/>
  <c r="KE83" i="9"/>
  <c r="KF83" i="9"/>
  <c r="KG83" i="9"/>
  <c r="KH83" i="9"/>
  <c r="KI83" i="9"/>
  <c r="KJ83" i="9"/>
  <c r="KK83" i="9"/>
  <c r="EQ83" i="4" s="1"/>
  <c r="KN83" i="9"/>
  <c r="KP83" i="9"/>
  <c r="KQ83" i="9"/>
  <c r="KR83" i="9"/>
  <c r="KS83" i="9"/>
  <c r="KT83" i="9"/>
  <c r="KU83" i="9"/>
  <c r="KV83" i="9"/>
  <c r="KZ83" i="9"/>
  <c r="LA83" i="9"/>
  <c r="LB83" i="9"/>
  <c r="LC83" i="9"/>
  <c r="LD83" i="9"/>
  <c r="LE83" i="9"/>
  <c r="LF83" i="9"/>
  <c r="LG83" i="9"/>
  <c r="LK83" i="9"/>
  <c r="LV83" i="9" s="1"/>
  <c r="MG83" i="9" s="1"/>
  <c r="MR83" i="9" s="1"/>
  <c r="NC83" i="9" s="1"/>
  <c r="NN83" i="9" s="1"/>
  <c r="LL83" i="9"/>
  <c r="LM83" i="9"/>
  <c r="LN83" i="9"/>
  <c r="LO83" i="9"/>
  <c r="LP83" i="9"/>
  <c r="LQ83" i="9"/>
  <c r="LR83" i="9"/>
  <c r="LW83" i="9"/>
  <c r="LX83" i="9"/>
  <c r="LY83" i="9"/>
  <c r="LZ83" i="9"/>
  <c r="MA83" i="9"/>
  <c r="MB83" i="9"/>
  <c r="MC83" i="9"/>
  <c r="FN83" i="4" s="1"/>
  <c r="MH83" i="9"/>
  <c r="MI83" i="9"/>
  <c r="MJ83" i="9"/>
  <c r="MK83" i="9"/>
  <c r="ML83" i="9"/>
  <c r="MM83" i="9"/>
  <c r="MN83" i="9"/>
  <c r="FS83" i="4" s="1"/>
  <c r="MT83" i="9"/>
  <c r="MU83" i="9"/>
  <c r="MV83" i="9"/>
  <c r="MW83" i="9"/>
  <c r="MX83" i="9"/>
  <c r="MY83" i="9"/>
  <c r="FX83" i="4" s="1"/>
  <c r="ND83" i="9"/>
  <c r="NE83" i="9"/>
  <c r="NF83" i="9"/>
  <c r="NG83" i="9"/>
  <c r="NL83" i="9" s="1"/>
  <c r="NH83" i="9"/>
  <c r="NI83" i="9"/>
  <c r="NJ83" i="9"/>
  <c r="NM83" i="9"/>
  <c r="NO83" i="9"/>
  <c r="NP83" i="9"/>
  <c r="NQ83" i="9"/>
  <c r="NR83" i="9"/>
  <c r="NS83" i="9"/>
  <c r="NT83" i="9"/>
  <c r="NU83" i="9"/>
  <c r="GH83" i="4" s="1"/>
  <c r="NY83" i="9"/>
  <c r="OA83" i="9"/>
  <c r="OC83" i="9"/>
  <c r="OD83" i="9"/>
  <c r="OE83" i="9"/>
  <c r="OF83" i="9"/>
  <c r="OH83" i="9"/>
  <c r="OI83" i="9"/>
  <c r="OJ83" i="9"/>
  <c r="OK83" i="9"/>
  <c r="OM83" i="9"/>
  <c r="ON83" i="9"/>
  <c r="OO83" i="9"/>
  <c r="OP83" i="9"/>
  <c r="OR83" i="9"/>
  <c r="OS83" i="9"/>
  <c r="OT83" i="9"/>
  <c r="OU83" i="9"/>
  <c r="OW83" i="9"/>
  <c r="OX83" i="9"/>
  <c r="OY83" i="9"/>
  <c r="OZ83" i="9"/>
  <c r="PA83" i="9"/>
  <c r="PB83" i="9"/>
  <c r="PC83" i="9"/>
  <c r="PD83" i="9" s="1"/>
  <c r="PE83" i="9"/>
  <c r="PF83" i="9"/>
  <c r="PG83" i="9"/>
  <c r="PH83" i="9"/>
  <c r="PI83" i="9" s="1"/>
  <c r="PJ83" i="9"/>
  <c r="PK83" i="9"/>
  <c r="PM83" i="9" s="1"/>
  <c r="PL83" i="9"/>
  <c r="PO83" i="9"/>
  <c r="PP83" i="9"/>
  <c r="B84" i="9"/>
  <c r="G84" i="9"/>
  <c r="H84" i="9"/>
  <c r="J84" i="9"/>
  <c r="Q84" i="9"/>
  <c r="R84" i="9"/>
  <c r="S84" i="9"/>
  <c r="U84" i="9"/>
  <c r="V84" i="9"/>
  <c r="AB84" i="9"/>
  <c r="AC84" i="9"/>
  <c r="AD84" i="9"/>
  <c r="AE84" i="9"/>
  <c r="AF84" i="9"/>
  <c r="AG84" i="9"/>
  <c r="AM84" i="9"/>
  <c r="AO84" i="9"/>
  <c r="AT84" i="9" s="1"/>
  <c r="AP84" i="9"/>
  <c r="AQ84" i="9"/>
  <c r="AR84" i="9"/>
  <c r="AU84" i="9"/>
  <c r="AW84" i="9"/>
  <c r="AX84" i="9"/>
  <c r="AZ84" i="9"/>
  <c r="BE84" i="9" s="1"/>
  <c r="BA84" i="9"/>
  <c r="BB84" i="9"/>
  <c r="BC84" i="9"/>
  <c r="BF84" i="9"/>
  <c r="BH84" i="9"/>
  <c r="BI84" i="9"/>
  <c r="BK84" i="9"/>
  <c r="BL84" i="9"/>
  <c r="BM84" i="9"/>
  <c r="BN84" i="9"/>
  <c r="AG84" i="4" s="1"/>
  <c r="BT84" i="9"/>
  <c r="BV84" i="9"/>
  <c r="CA84" i="9" s="1"/>
  <c r="BW84" i="9"/>
  <c r="BX84" i="9"/>
  <c r="BY84" i="9"/>
  <c r="CB84" i="9"/>
  <c r="CC84" i="9"/>
  <c r="CD84" i="9"/>
  <c r="CE84" i="9"/>
  <c r="CF84" i="9"/>
  <c r="CG84" i="9"/>
  <c r="CI84" i="9"/>
  <c r="CJ84" i="9"/>
  <c r="CM84" i="9"/>
  <c r="CN84" i="9"/>
  <c r="CO84" i="9"/>
  <c r="CP84" i="9"/>
  <c r="CQ84" i="9"/>
  <c r="CR84" i="9"/>
  <c r="CT84" i="9"/>
  <c r="CU84" i="9"/>
  <c r="CY84" i="9"/>
  <c r="DA84" i="9"/>
  <c r="DB84" i="9"/>
  <c r="DC84" i="9"/>
  <c r="DD84" i="9"/>
  <c r="DE84" i="9"/>
  <c r="DF84" i="9"/>
  <c r="DI84" i="9" s="1"/>
  <c r="DJ84" i="9"/>
  <c r="DK84" i="9"/>
  <c r="DL84" i="9"/>
  <c r="DN84" i="9"/>
  <c r="DO84" i="9"/>
  <c r="DP84" i="9"/>
  <c r="DQ84" i="9"/>
  <c r="DT84" i="9"/>
  <c r="DU84" i="9"/>
  <c r="EF84" i="9" s="1"/>
  <c r="EQ84" i="9" s="1"/>
  <c r="DV84" i="9"/>
  <c r="DW84" i="9"/>
  <c r="DY84" i="9"/>
  <c r="DZ84" i="9"/>
  <c r="EA84" i="9"/>
  <c r="EB84" i="9"/>
  <c r="BN84" i="4" s="1"/>
  <c r="EH84" i="9"/>
  <c r="EJ84" i="9"/>
  <c r="EK84" i="9"/>
  <c r="EL84" i="9"/>
  <c r="EM84" i="9"/>
  <c r="EP84" i="9"/>
  <c r="ER84" i="9"/>
  <c r="ES84" i="9"/>
  <c r="EU84" i="9"/>
  <c r="EV84" i="9"/>
  <c r="EW84" i="9"/>
  <c r="EX84" i="9"/>
  <c r="BX84" i="4" s="1"/>
  <c r="FA84" i="9"/>
  <c r="FB84" i="9"/>
  <c r="FC84" i="9"/>
  <c r="FD84" i="9"/>
  <c r="FE84" i="9"/>
  <c r="FF84" i="9"/>
  <c r="FH84" i="9"/>
  <c r="FI84" i="9"/>
  <c r="FM84" i="9"/>
  <c r="FO84" i="9"/>
  <c r="FP84" i="9"/>
  <c r="FQ84" i="9"/>
  <c r="FS84" i="9"/>
  <c r="FT84" i="9"/>
  <c r="FX84" i="9"/>
  <c r="FZ84" i="9"/>
  <c r="GA84" i="9"/>
  <c r="GB84" i="9"/>
  <c r="GC84" i="9"/>
  <c r="GD84" i="9"/>
  <c r="GE84" i="9"/>
  <c r="GI84" i="9"/>
  <c r="GK84" i="9"/>
  <c r="GM84" i="9"/>
  <c r="GN84" i="9"/>
  <c r="GO84" i="9"/>
  <c r="GP84" i="9"/>
  <c r="GR84" i="9"/>
  <c r="GS84" i="9"/>
  <c r="GT84" i="9"/>
  <c r="GU84" i="9"/>
  <c r="GV84" i="9"/>
  <c r="GX84" i="9"/>
  <c r="HC84" i="9" s="1"/>
  <c r="GY84" i="9"/>
  <c r="GZ84" i="9"/>
  <c r="HA84" i="9"/>
  <c r="HE84" i="9"/>
  <c r="HF84" i="9"/>
  <c r="HG84" i="9"/>
  <c r="HI84" i="9"/>
  <c r="HJ84" i="9"/>
  <c r="HK84" i="9"/>
  <c r="HL84" i="9"/>
  <c r="DE84" i="4" s="1"/>
  <c r="HO84" i="9"/>
  <c r="HP84" i="9"/>
  <c r="HQ84" i="9"/>
  <c r="HR84" i="9"/>
  <c r="HT84" i="9"/>
  <c r="HU84" i="9"/>
  <c r="HV84" i="9"/>
  <c r="HW84" i="9"/>
  <c r="IA84" i="9"/>
  <c r="IL84" i="9" s="1"/>
  <c r="IW84" i="9" s="1"/>
  <c r="JH84" i="9" s="1"/>
  <c r="JS84" i="9" s="1"/>
  <c r="KD84" i="9" s="1"/>
  <c r="KO84" i="9" s="1"/>
  <c r="IC84" i="9"/>
  <c r="ID84" i="9"/>
  <c r="IE84" i="9"/>
  <c r="IG84" i="9"/>
  <c r="IH84" i="9"/>
  <c r="DR84" i="4" s="1"/>
  <c r="IK84" i="9"/>
  <c r="IM84" i="9"/>
  <c r="IN84" i="9"/>
  <c r="IO84" i="9"/>
  <c r="IP84" i="9"/>
  <c r="IR84" i="9"/>
  <c r="IS84" i="9"/>
  <c r="IY84" i="9"/>
  <c r="IZ84" i="9"/>
  <c r="JA84" i="9"/>
  <c r="JB84" i="9"/>
  <c r="JC84" i="9"/>
  <c r="JD84" i="9"/>
  <c r="JJ84" i="9"/>
  <c r="JK84" i="9"/>
  <c r="JL84" i="9"/>
  <c r="JQ84" i="9" s="1"/>
  <c r="JM84" i="9"/>
  <c r="JN84" i="9"/>
  <c r="JO84" i="9"/>
  <c r="JR84" i="9"/>
  <c r="JT84" i="9"/>
  <c r="JU84" i="9"/>
  <c r="JV84" i="9"/>
  <c r="JW84" i="9"/>
  <c r="JX84" i="9"/>
  <c r="JY84" i="9"/>
  <c r="JZ84" i="9"/>
  <c r="KF84" i="9"/>
  <c r="KG84" i="9"/>
  <c r="KH84" i="9"/>
  <c r="KI84" i="9"/>
  <c r="KJ84" i="9"/>
  <c r="KK84" i="9"/>
  <c r="EQ84" i="4" s="1"/>
  <c r="KN84" i="9"/>
  <c r="KP84" i="9"/>
  <c r="KQ84" i="9"/>
  <c r="KR84" i="9"/>
  <c r="KS84" i="9"/>
  <c r="KX84" i="9" s="1"/>
  <c r="KT84" i="9"/>
  <c r="KU84" i="9"/>
  <c r="KV84" i="9"/>
  <c r="KY84" i="9"/>
  <c r="KZ84" i="9"/>
  <c r="LK84" i="9" s="1"/>
  <c r="LV84" i="9" s="1"/>
  <c r="MG84" i="9" s="1"/>
  <c r="MR84" i="9" s="1"/>
  <c r="NC84" i="9" s="1"/>
  <c r="NN84" i="9" s="1"/>
  <c r="LA84" i="9"/>
  <c r="LB84" i="9"/>
  <c r="LC84" i="9"/>
  <c r="LD84" i="9"/>
  <c r="LI84" i="9" s="1"/>
  <c r="LE84" i="9"/>
  <c r="LF84" i="9"/>
  <c r="LG84" i="9"/>
  <c r="FD84" i="4" s="1"/>
  <c r="LJ84" i="9"/>
  <c r="LL84" i="9"/>
  <c r="LM84" i="9"/>
  <c r="LN84" i="9"/>
  <c r="LO84" i="9"/>
  <c r="LP84" i="9"/>
  <c r="LQ84" i="9"/>
  <c r="LR84" i="9"/>
  <c r="LU84" i="9"/>
  <c r="LW84" i="9"/>
  <c r="LX84" i="9"/>
  <c r="LY84" i="9"/>
  <c r="LZ84" i="9"/>
  <c r="ME84" i="9" s="1"/>
  <c r="MA84" i="9"/>
  <c r="MB84" i="9"/>
  <c r="MC84" i="9"/>
  <c r="FN84" i="4" s="1"/>
  <c r="MI84" i="9"/>
  <c r="MJ84" i="9"/>
  <c r="MK84" i="9"/>
  <c r="ML84" i="9"/>
  <c r="MM84" i="9"/>
  <c r="MT84" i="9"/>
  <c r="MU84" i="9"/>
  <c r="MV84" i="9"/>
  <c r="MW84" i="9"/>
  <c r="MX84" i="9"/>
  <c r="NE84" i="9"/>
  <c r="NF84" i="9"/>
  <c r="NG84" i="9"/>
  <c r="NH84" i="9"/>
  <c r="NI84" i="9"/>
  <c r="NP84" i="9"/>
  <c r="NQ84" i="9"/>
  <c r="NR84" i="9"/>
  <c r="NS84" i="9"/>
  <c r="NT84" i="9"/>
  <c r="OA84" i="9"/>
  <c r="B85" i="9"/>
  <c r="G85" i="9"/>
  <c r="I85" i="9"/>
  <c r="J85" i="9"/>
  <c r="K85" i="9"/>
  <c r="Q85" i="9"/>
  <c r="R85" i="9"/>
  <c r="V85" i="9"/>
  <c r="AB85" i="9"/>
  <c r="AC85" i="9"/>
  <c r="AD85" i="9"/>
  <c r="AE85" i="9"/>
  <c r="AF85" i="9"/>
  <c r="AG85" i="9"/>
  <c r="R85" i="4" s="1"/>
  <c r="AH85" i="9"/>
  <c r="AI85" i="9"/>
  <c r="AJ85" i="9"/>
  <c r="AL85" i="9"/>
  <c r="AM85" i="9"/>
  <c r="AN85" i="9"/>
  <c r="AO85" i="9"/>
  <c r="AT85" i="9" s="1"/>
  <c r="AP85" i="9"/>
  <c r="AQ85" i="9"/>
  <c r="AR85" i="9"/>
  <c r="AX85" i="9"/>
  <c r="AY85" i="9"/>
  <c r="AZ85" i="9"/>
  <c r="BA85" i="9"/>
  <c r="BB85" i="9"/>
  <c r="BC85" i="9"/>
  <c r="BI85" i="9"/>
  <c r="BJ85" i="9"/>
  <c r="BK85" i="9"/>
  <c r="BL85" i="9"/>
  <c r="BM85" i="9"/>
  <c r="BN85" i="9"/>
  <c r="BQ85" i="9"/>
  <c r="BS85" i="9"/>
  <c r="BT85" i="9"/>
  <c r="BU85" i="9"/>
  <c r="BV85" i="9"/>
  <c r="BW85" i="9"/>
  <c r="BX85" i="9"/>
  <c r="BY85" i="9"/>
  <c r="CC85" i="9"/>
  <c r="CD85" i="9"/>
  <c r="CE85" i="9"/>
  <c r="CF85" i="9"/>
  <c r="CH85" i="9"/>
  <c r="CI85" i="9"/>
  <c r="CJ85" i="9"/>
  <c r="CN85" i="9"/>
  <c r="CO85" i="9"/>
  <c r="CP85" i="9"/>
  <c r="CQ85" i="9"/>
  <c r="CU85" i="9"/>
  <c r="CY85" i="9"/>
  <c r="DA85" i="9"/>
  <c r="DB85" i="9"/>
  <c r="DC85" i="9"/>
  <c r="DH85" i="9" s="1"/>
  <c r="DD85" i="9"/>
  <c r="DE85" i="9"/>
  <c r="DF85" i="9"/>
  <c r="DJ85" i="9"/>
  <c r="DK85" i="9"/>
  <c r="DL85" i="9"/>
  <c r="DM85" i="9"/>
  <c r="DN85" i="9"/>
  <c r="DO85" i="9"/>
  <c r="DP85" i="9"/>
  <c r="DQ85" i="9"/>
  <c r="DU85" i="9"/>
  <c r="EF85" i="9" s="1"/>
  <c r="EQ85" i="9" s="1"/>
  <c r="DV85" i="9"/>
  <c r="DW85" i="9"/>
  <c r="DX85" i="9"/>
  <c r="DY85" i="9"/>
  <c r="ED85" i="9" s="1"/>
  <c r="DZ85" i="9"/>
  <c r="EA85" i="9"/>
  <c r="EB85" i="9"/>
  <c r="BN85" i="4" s="1"/>
  <c r="EC85" i="9"/>
  <c r="EE85" i="9"/>
  <c r="EG85" i="9"/>
  <c r="EH85" i="9"/>
  <c r="EI85" i="9"/>
  <c r="EJ85" i="9"/>
  <c r="EK85" i="9"/>
  <c r="EL85" i="9"/>
  <c r="EM85" i="9"/>
  <c r="BS85" i="4" s="1"/>
  <c r="EN85" i="9"/>
  <c r="EP85" i="9"/>
  <c r="ER85" i="9"/>
  <c r="ES85" i="9"/>
  <c r="ET85" i="9"/>
  <c r="EU85" i="9"/>
  <c r="EZ85" i="9" s="1"/>
  <c r="EV85" i="9"/>
  <c r="EW85" i="9"/>
  <c r="EX85" i="9"/>
  <c r="EY85" i="9"/>
  <c r="FB85" i="9"/>
  <c r="FC85" i="9"/>
  <c r="FD85" i="9"/>
  <c r="FE85" i="9"/>
  <c r="FG85" i="9"/>
  <c r="FH85" i="9"/>
  <c r="FI85" i="9"/>
  <c r="CF85" i="4" s="1"/>
  <c r="FL85" i="9"/>
  <c r="FM85" i="9"/>
  <c r="FN85" i="9"/>
  <c r="FO85" i="9"/>
  <c r="FP85" i="9"/>
  <c r="FT85" i="9"/>
  <c r="FX85" i="9"/>
  <c r="FZ85" i="9"/>
  <c r="GA85" i="9"/>
  <c r="GB85" i="9"/>
  <c r="GG85" i="9" s="1"/>
  <c r="GC85" i="9"/>
  <c r="GD85" i="9"/>
  <c r="GE85" i="9"/>
  <c r="CP85" i="4" s="1"/>
  <c r="GF85" i="9"/>
  <c r="GH85" i="9"/>
  <c r="GI85" i="9"/>
  <c r="GT85" i="9" s="1"/>
  <c r="HE85" i="9" s="1"/>
  <c r="HP85" i="9" s="1"/>
  <c r="GJ85" i="9"/>
  <c r="GK85" i="9"/>
  <c r="GL85" i="9"/>
  <c r="GM85" i="9"/>
  <c r="GR85" i="9" s="1"/>
  <c r="GN85" i="9"/>
  <c r="GO85" i="9"/>
  <c r="GP85" i="9"/>
  <c r="GU85" i="9"/>
  <c r="GV85" i="9"/>
  <c r="GW85" i="9"/>
  <c r="GX85" i="9"/>
  <c r="GY85" i="9"/>
  <c r="GZ85" i="9"/>
  <c r="HA85" i="9"/>
  <c r="HD85" i="9"/>
  <c r="HF85" i="9"/>
  <c r="HG85" i="9"/>
  <c r="HH85" i="9"/>
  <c r="HI85" i="9"/>
  <c r="HJ85" i="9"/>
  <c r="HK85" i="9"/>
  <c r="HL85" i="9"/>
  <c r="DE85" i="4" s="1"/>
  <c r="HQ85" i="9"/>
  <c r="HR85" i="9"/>
  <c r="HS85" i="9"/>
  <c r="HT85" i="9"/>
  <c r="HU85" i="9"/>
  <c r="HV85" i="9"/>
  <c r="HW85" i="9"/>
  <c r="IA85" i="9"/>
  <c r="IB85" i="9"/>
  <c r="IC85" i="9"/>
  <c r="ID85" i="9"/>
  <c r="IF85" i="9"/>
  <c r="IG85" i="9"/>
  <c r="IH85" i="9"/>
  <c r="IL85" i="9"/>
  <c r="IM85" i="9"/>
  <c r="IN85" i="9"/>
  <c r="IO85" i="9"/>
  <c r="IS85" i="9"/>
  <c r="IW85" i="9"/>
  <c r="IY85" i="9"/>
  <c r="JA85" i="9"/>
  <c r="JF85" i="9" s="1"/>
  <c r="JB85" i="9"/>
  <c r="JC85" i="9"/>
  <c r="JD85" i="9"/>
  <c r="EB85" i="4" s="1"/>
  <c r="JE85" i="9"/>
  <c r="JG85" i="9"/>
  <c r="JH85" i="9"/>
  <c r="JI85" i="9"/>
  <c r="JJ85" i="9"/>
  <c r="JK85" i="9"/>
  <c r="JL85" i="9"/>
  <c r="JM85" i="9"/>
  <c r="JN85" i="9"/>
  <c r="JO85" i="9"/>
  <c r="JS85" i="9"/>
  <c r="JT85" i="9"/>
  <c r="JU85" i="9"/>
  <c r="JV85" i="9"/>
  <c r="JW85" i="9"/>
  <c r="KB85" i="9" s="1"/>
  <c r="JX85" i="9"/>
  <c r="JY85" i="9"/>
  <c r="JZ85" i="9"/>
  <c r="KC85" i="9"/>
  <c r="KD85" i="9"/>
  <c r="KO85" i="9" s="1"/>
  <c r="KE85" i="9"/>
  <c r="KF85" i="9"/>
  <c r="KG85" i="9"/>
  <c r="KH85" i="9"/>
  <c r="KI85" i="9"/>
  <c r="KJ85" i="9"/>
  <c r="KK85" i="9"/>
  <c r="KP85" i="9"/>
  <c r="KQ85" i="9"/>
  <c r="KR85" i="9"/>
  <c r="KS85" i="9"/>
  <c r="KT85" i="9"/>
  <c r="KX85" i="9" s="1"/>
  <c r="KU85" i="9"/>
  <c r="KV85" i="9"/>
  <c r="KY85" i="9"/>
  <c r="KZ85" i="9"/>
  <c r="LK85" i="9" s="1"/>
  <c r="LV85" i="9" s="1"/>
  <c r="MG85" i="9" s="1"/>
  <c r="MR85" i="9" s="1"/>
  <c r="NC85" i="9" s="1"/>
  <c r="NN85" i="9" s="1"/>
  <c r="LA85" i="9"/>
  <c r="LB85" i="9"/>
  <c r="LC85" i="9"/>
  <c r="LD85" i="9"/>
  <c r="LE85" i="9"/>
  <c r="LF85" i="9"/>
  <c r="LG85" i="9"/>
  <c r="LJ85" i="9"/>
  <c r="LL85" i="9"/>
  <c r="LM85" i="9"/>
  <c r="LN85" i="9"/>
  <c r="LO85" i="9"/>
  <c r="LP85" i="9"/>
  <c r="LQ85" i="9"/>
  <c r="LR85" i="9"/>
  <c r="LW85" i="9"/>
  <c r="LX85" i="9"/>
  <c r="LY85" i="9"/>
  <c r="LZ85" i="9"/>
  <c r="MA85" i="9"/>
  <c r="MB85" i="9"/>
  <c r="MC85" i="9"/>
  <c r="MF85" i="9"/>
  <c r="MH85" i="9"/>
  <c r="MI85" i="9"/>
  <c r="MJ85" i="9"/>
  <c r="MK85" i="9"/>
  <c r="MP85" i="9" s="1"/>
  <c r="ML85" i="9"/>
  <c r="MM85" i="9"/>
  <c r="MN85" i="9"/>
  <c r="MQ85" i="9"/>
  <c r="MT85" i="9"/>
  <c r="MU85" i="9"/>
  <c r="MV85" i="9"/>
  <c r="MW85" i="9"/>
  <c r="MX85" i="9"/>
  <c r="NE85" i="9"/>
  <c r="NF85" i="9"/>
  <c r="NG85" i="9"/>
  <c r="NH85" i="9"/>
  <c r="NI85" i="9"/>
  <c r="NP85" i="9"/>
  <c r="NQ85" i="9"/>
  <c r="NR85" i="9"/>
  <c r="NS85" i="9"/>
  <c r="NT85" i="9"/>
  <c r="OA85" i="9"/>
  <c r="B86" i="9"/>
  <c r="H86" i="9"/>
  <c r="I86" i="9"/>
  <c r="J86" i="9"/>
  <c r="Q86" i="9"/>
  <c r="AB86" i="9"/>
  <c r="AC86" i="9"/>
  <c r="AD86" i="9"/>
  <c r="AE86" i="9"/>
  <c r="AG86" i="9"/>
  <c r="R86" i="4" s="1"/>
  <c r="AL86" i="9"/>
  <c r="AM86" i="9"/>
  <c r="AN86" i="9"/>
  <c r="AO86" i="9"/>
  <c r="AP86" i="9"/>
  <c r="AR86" i="9"/>
  <c r="W86" i="4" s="1"/>
  <c r="AX86" i="9"/>
  <c r="AY86" i="9"/>
  <c r="AZ86" i="9"/>
  <c r="BA86" i="9"/>
  <c r="BC86" i="9"/>
  <c r="AB86" i="4" s="1"/>
  <c r="BI86" i="9"/>
  <c r="BJ86" i="9"/>
  <c r="BK86" i="9"/>
  <c r="BL86" i="9"/>
  <c r="BN86" i="9"/>
  <c r="AG86" i="4" s="1"/>
  <c r="BS86" i="9"/>
  <c r="BT86" i="9"/>
  <c r="BU86" i="9"/>
  <c r="BV86" i="9"/>
  <c r="BW86" i="9"/>
  <c r="BY86" i="9"/>
  <c r="AL86" i="4" s="1"/>
  <c r="CC86" i="9"/>
  <c r="CD86" i="9"/>
  <c r="CE86" i="9"/>
  <c r="CG86" i="9"/>
  <c r="CH86" i="9"/>
  <c r="CL86" i="9" s="1"/>
  <c r="CI86" i="9"/>
  <c r="CJ86" i="9"/>
  <c r="CN86" i="9"/>
  <c r="CO86" i="9"/>
  <c r="CP86" i="9"/>
  <c r="CU86" i="9"/>
  <c r="CY86" i="9"/>
  <c r="DA86" i="9"/>
  <c r="DB86" i="9"/>
  <c r="DC86" i="9"/>
  <c r="DD86" i="9"/>
  <c r="DF86" i="9"/>
  <c r="DJ86" i="9"/>
  <c r="DK86" i="9"/>
  <c r="DL86" i="9"/>
  <c r="DM86" i="9"/>
  <c r="DN86" i="9"/>
  <c r="DO86" i="9"/>
  <c r="DQ86" i="9"/>
  <c r="DU86" i="9"/>
  <c r="DW86" i="9"/>
  <c r="DX86" i="9"/>
  <c r="DY86" i="9"/>
  <c r="DZ86" i="9"/>
  <c r="EB86" i="9"/>
  <c r="EF86" i="9"/>
  <c r="EH86" i="9"/>
  <c r="EI86" i="9"/>
  <c r="EJ86" i="9"/>
  <c r="EK86" i="9"/>
  <c r="EM86" i="9"/>
  <c r="BS86" i="4" s="1"/>
  <c r="EQ86" i="9"/>
  <c r="ES86" i="9"/>
  <c r="ET86" i="9"/>
  <c r="EU86" i="9"/>
  <c r="EV86" i="9"/>
  <c r="EX86" i="9"/>
  <c r="FB86" i="9"/>
  <c r="FC86" i="9"/>
  <c r="FD86" i="9"/>
  <c r="FF86" i="9"/>
  <c r="FG86" i="9"/>
  <c r="FH86" i="9"/>
  <c r="FI86" i="9"/>
  <c r="CF86" i="4" s="1"/>
  <c r="FM86" i="9"/>
  <c r="FN86" i="9"/>
  <c r="FO86" i="9"/>
  <c r="FT86" i="9"/>
  <c r="FX86" i="9"/>
  <c r="FZ86" i="9"/>
  <c r="GA86" i="9"/>
  <c r="GB86" i="9"/>
  <c r="GC86" i="9"/>
  <c r="GE86" i="9"/>
  <c r="CP86" i="4" s="1"/>
  <c r="GH86" i="9"/>
  <c r="GI86" i="9"/>
  <c r="GJ86" i="9"/>
  <c r="GK86" i="9"/>
  <c r="GL86" i="9"/>
  <c r="GM86" i="9"/>
  <c r="GN86" i="9"/>
  <c r="GP86" i="9"/>
  <c r="CU86" i="4" s="1"/>
  <c r="GT86" i="9"/>
  <c r="GU86" i="9"/>
  <c r="GV86" i="9"/>
  <c r="GW86" i="9"/>
  <c r="GX86" i="9"/>
  <c r="GY86" i="9"/>
  <c r="HA86" i="9"/>
  <c r="CZ86" i="4" s="1"/>
  <c r="HE86" i="9"/>
  <c r="HP86" i="9" s="1"/>
  <c r="HG86" i="9"/>
  <c r="HH86" i="9"/>
  <c r="HI86" i="9"/>
  <c r="HJ86" i="9"/>
  <c r="HL86" i="9"/>
  <c r="DE86" i="4" s="1"/>
  <c r="HQ86" i="9"/>
  <c r="HR86" i="9"/>
  <c r="HS86" i="9"/>
  <c r="HT86" i="9"/>
  <c r="HU86" i="9"/>
  <c r="HW86" i="9"/>
  <c r="IA86" i="9"/>
  <c r="IB86" i="9"/>
  <c r="IC86" i="9"/>
  <c r="IE86" i="9"/>
  <c r="IF86" i="9"/>
  <c r="IG86" i="9"/>
  <c r="IH86" i="9"/>
  <c r="DR86" i="4" s="1"/>
  <c r="IL86" i="9"/>
  <c r="IW86" i="9" s="1"/>
  <c r="JH86" i="9" s="1"/>
  <c r="JS86" i="9" s="1"/>
  <c r="KD86" i="9" s="1"/>
  <c r="KO86" i="9" s="1"/>
  <c r="IM86" i="9"/>
  <c r="IN86" i="9"/>
  <c r="IS86" i="9"/>
  <c r="DW86" i="4" s="1"/>
  <c r="IX86" i="9"/>
  <c r="IY86" i="9"/>
  <c r="IZ86" i="9"/>
  <c r="JA86" i="9"/>
  <c r="JB86" i="9"/>
  <c r="JC86" i="9"/>
  <c r="JD86" i="9"/>
  <c r="EB86" i="4" s="1"/>
  <c r="JI86" i="9"/>
  <c r="JJ86" i="9"/>
  <c r="JK86" i="9"/>
  <c r="JL86" i="9"/>
  <c r="JM86" i="9"/>
  <c r="JN86" i="9"/>
  <c r="JO86" i="9"/>
  <c r="EG86" i="4" s="1"/>
  <c r="JT86" i="9"/>
  <c r="JU86" i="9"/>
  <c r="JV86" i="9"/>
  <c r="JW86" i="9"/>
  <c r="JX86" i="9"/>
  <c r="JY86" i="9"/>
  <c r="JZ86" i="9"/>
  <c r="KF86" i="9"/>
  <c r="KG86" i="9"/>
  <c r="KH86" i="9"/>
  <c r="KI86" i="9"/>
  <c r="KJ86" i="9"/>
  <c r="KK86" i="9"/>
  <c r="EQ86" i="4" s="1"/>
  <c r="KP86" i="9"/>
  <c r="KQ86" i="9"/>
  <c r="KR86" i="9"/>
  <c r="KS86" i="9"/>
  <c r="KT86" i="9"/>
  <c r="KU86" i="9"/>
  <c r="KV86" i="9"/>
  <c r="EV86" i="4" s="1"/>
  <c r="KZ86" i="9"/>
  <c r="LA86" i="9"/>
  <c r="LB86" i="9"/>
  <c r="LC86" i="9"/>
  <c r="LD86" i="9"/>
  <c r="LE86" i="9"/>
  <c r="LF86" i="9"/>
  <c r="LG86" i="9"/>
  <c r="FD86" i="4" s="1"/>
  <c r="LK86" i="9"/>
  <c r="LV86" i="9" s="1"/>
  <c r="MG86" i="9" s="1"/>
  <c r="MR86" i="9" s="1"/>
  <c r="NC86" i="9" s="1"/>
  <c r="NN86" i="9" s="1"/>
  <c r="LL86" i="9"/>
  <c r="LM86" i="9"/>
  <c r="LN86" i="9"/>
  <c r="LO86" i="9"/>
  <c r="LP86" i="9"/>
  <c r="LQ86" i="9"/>
  <c r="LR86" i="9"/>
  <c r="LX86" i="9"/>
  <c r="LY86" i="9"/>
  <c r="LZ86" i="9"/>
  <c r="MA86" i="9"/>
  <c r="MB86" i="9"/>
  <c r="MC86" i="9"/>
  <c r="MI86" i="9"/>
  <c r="MJ86" i="9"/>
  <c r="MK86" i="9"/>
  <c r="ML86" i="9"/>
  <c r="MM86" i="9"/>
  <c r="MN86" i="9"/>
  <c r="MT86" i="9"/>
  <c r="MU86" i="9"/>
  <c r="MV86" i="9"/>
  <c r="MW86" i="9"/>
  <c r="MX86" i="9"/>
  <c r="MY86" i="9"/>
  <c r="NE86" i="9"/>
  <c r="NF86" i="9"/>
  <c r="NG86" i="9"/>
  <c r="NH86" i="9"/>
  <c r="NI86" i="9"/>
  <c r="NJ86" i="9"/>
  <c r="NP86" i="9"/>
  <c r="NQ86" i="9"/>
  <c r="NR86" i="9"/>
  <c r="NS86" i="9"/>
  <c r="NT86" i="9"/>
  <c r="NU86" i="9"/>
  <c r="GH86" i="4" s="1"/>
  <c r="NY86" i="9"/>
  <c r="OA86" i="9"/>
  <c r="OD86" i="9"/>
  <c r="OE86" i="9"/>
  <c r="OF86" i="9"/>
  <c r="OH86" i="9"/>
  <c r="OI86" i="9"/>
  <c r="OJ86" i="9"/>
  <c r="OK86" i="9"/>
  <c r="OM86" i="9"/>
  <c r="ON86" i="9"/>
  <c r="OO86" i="9"/>
  <c r="OP86" i="9"/>
  <c r="OR86" i="9"/>
  <c r="OS86" i="9"/>
  <c r="OT86" i="9"/>
  <c r="OU86" i="9"/>
  <c r="OW86" i="9"/>
  <c r="OX86" i="9"/>
  <c r="OY86" i="9"/>
  <c r="OZ86" i="9"/>
  <c r="PA86" i="9"/>
  <c r="PC86" i="9" s="1"/>
  <c r="PB86" i="9"/>
  <c r="PE86" i="9"/>
  <c r="PF86" i="9"/>
  <c r="PH86" i="9" s="1"/>
  <c r="PG86" i="9"/>
  <c r="PJ86" i="9"/>
  <c r="PK86" i="9"/>
  <c r="PM86" i="9" s="1"/>
  <c r="PL86" i="9"/>
  <c r="PO86" i="9"/>
  <c r="PP86" i="9"/>
  <c r="B87" i="9"/>
  <c r="G87" i="9"/>
  <c r="H87" i="9"/>
  <c r="I87" i="9"/>
  <c r="J87" i="9"/>
  <c r="K87" i="9"/>
  <c r="P87" i="9"/>
  <c r="Q87" i="9"/>
  <c r="U87" i="9"/>
  <c r="V87" i="9"/>
  <c r="AB87" i="9"/>
  <c r="AC87" i="9"/>
  <c r="AD87" i="9"/>
  <c r="AF87" i="9"/>
  <c r="AM87" i="9"/>
  <c r="AN87" i="9"/>
  <c r="AO87" i="9"/>
  <c r="AQ87" i="9"/>
  <c r="AX87" i="9"/>
  <c r="AY87" i="9"/>
  <c r="AZ87" i="9"/>
  <c r="BB87" i="9"/>
  <c r="BI87" i="9"/>
  <c r="BJ87" i="9"/>
  <c r="BK87" i="9"/>
  <c r="BM87" i="9"/>
  <c r="BT87" i="9"/>
  <c r="BU87" i="9"/>
  <c r="BV87" i="9"/>
  <c r="BX87" i="9"/>
  <c r="CE87" i="9"/>
  <c r="CF87" i="9"/>
  <c r="CG87" i="9"/>
  <c r="CH87" i="9"/>
  <c r="CI87" i="9"/>
  <c r="CP87" i="9"/>
  <c r="CT87" i="9"/>
  <c r="DA87" i="9"/>
  <c r="DB87" i="9"/>
  <c r="DC87" i="9"/>
  <c r="DE87" i="9"/>
  <c r="DL87" i="9"/>
  <c r="DM87" i="9"/>
  <c r="DN87" i="9"/>
  <c r="DP87" i="9"/>
  <c r="DW87" i="9"/>
  <c r="DX87" i="9"/>
  <c r="DY87" i="9"/>
  <c r="EA87" i="9"/>
  <c r="EH87" i="9"/>
  <c r="EI87" i="9"/>
  <c r="EJ87" i="9"/>
  <c r="EL87" i="9"/>
  <c r="ES87" i="9"/>
  <c r="ET87" i="9"/>
  <c r="EU87" i="9"/>
  <c r="EW87" i="9"/>
  <c r="FD87" i="9"/>
  <c r="FE87" i="9"/>
  <c r="FF87" i="9"/>
  <c r="FG87" i="9"/>
  <c r="FH87" i="9"/>
  <c r="FO87" i="9"/>
  <c r="FS87" i="9"/>
  <c r="FZ87" i="9"/>
  <c r="GA87" i="9"/>
  <c r="GB87" i="9"/>
  <c r="GD87" i="9"/>
  <c r="GK87" i="9"/>
  <c r="GL87" i="9"/>
  <c r="GM87" i="9"/>
  <c r="GO87" i="9"/>
  <c r="GV87" i="9"/>
  <c r="GW87" i="9"/>
  <c r="GX87" i="9"/>
  <c r="GZ87" i="9"/>
  <c r="HG87" i="9"/>
  <c r="HH87" i="9"/>
  <c r="HI87" i="9"/>
  <c r="HK87" i="9"/>
  <c r="HR87" i="9"/>
  <c r="HS87" i="9"/>
  <c r="HT87" i="9"/>
  <c r="HV87" i="9"/>
  <c r="IC87" i="9"/>
  <c r="ID87" i="9"/>
  <c r="IE87" i="9"/>
  <c r="IF87" i="9"/>
  <c r="IG87" i="9"/>
  <c r="IN87" i="9"/>
  <c r="IY87" i="9"/>
  <c r="IZ87" i="9"/>
  <c r="JA87" i="9"/>
  <c r="JB87" i="9"/>
  <c r="JC87" i="9"/>
  <c r="JJ87" i="9"/>
  <c r="JK87" i="9"/>
  <c r="JL87" i="9"/>
  <c r="JM87" i="9"/>
  <c r="JN87" i="9"/>
  <c r="JU87" i="9"/>
  <c r="JV87" i="9"/>
  <c r="JW87" i="9"/>
  <c r="JX87" i="9"/>
  <c r="JY87" i="9"/>
  <c r="KF87" i="9"/>
  <c r="KG87" i="9"/>
  <c r="KH87" i="9"/>
  <c r="KI87" i="9"/>
  <c r="KJ87" i="9"/>
  <c r="KQ87" i="9"/>
  <c r="KR87" i="9"/>
  <c r="KS87" i="9"/>
  <c r="KT87" i="9"/>
  <c r="KU87" i="9"/>
  <c r="LB87" i="9"/>
  <c r="LC87" i="9"/>
  <c r="LD87" i="9"/>
  <c r="LE87" i="9"/>
  <c r="LF87" i="9"/>
  <c r="LM87" i="9"/>
  <c r="LN87" i="9"/>
  <c r="LO87" i="9"/>
  <c r="LP87" i="9"/>
  <c r="LQ87" i="9"/>
  <c r="LX87" i="9"/>
  <c r="LY87" i="9"/>
  <c r="LZ87" i="9"/>
  <c r="MA87" i="9"/>
  <c r="MB87" i="9"/>
  <c r="MI87" i="9"/>
  <c r="MJ87" i="9"/>
  <c r="MK87" i="9"/>
  <c r="ML87" i="9"/>
  <c r="MM87" i="9"/>
  <c r="MT87" i="9"/>
  <c r="MU87" i="9"/>
  <c r="MV87" i="9"/>
  <c r="MW87" i="9"/>
  <c r="MX87" i="9"/>
  <c r="NE87" i="9"/>
  <c r="NF87" i="9"/>
  <c r="NG87" i="9"/>
  <c r="NH87" i="9"/>
  <c r="NI87" i="9"/>
  <c r="NP87" i="9"/>
  <c r="NQ87" i="9"/>
  <c r="NR87" i="9"/>
  <c r="NS87" i="9"/>
  <c r="NT87" i="9"/>
  <c r="OA87" i="9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D2" i="6"/>
  <c r="OA19" i="9"/>
  <c r="NT19" i="9"/>
  <c r="NS19" i="9"/>
  <c r="NR19" i="9"/>
  <c r="NQ19" i="9"/>
  <c r="NP19" i="9"/>
  <c r="NI19" i="9"/>
  <c r="NH19" i="9"/>
  <c r="NG19" i="9"/>
  <c r="NF19" i="9"/>
  <c r="NE19" i="9"/>
  <c r="MX19" i="9"/>
  <c r="MW19" i="9"/>
  <c r="MV19" i="9"/>
  <c r="MU19" i="9"/>
  <c r="MT19" i="9"/>
  <c r="MM19" i="9"/>
  <c r="ML19" i="9"/>
  <c r="MK19" i="9"/>
  <c r="MJ19" i="9"/>
  <c r="MI19" i="9"/>
  <c r="MB19" i="9"/>
  <c r="MA19" i="9"/>
  <c r="LZ19" i="9"/>
  <c r="LY19" i="9"/>
  <c r="LX19" i="9"/>
  <c r="LQ19" i="9"/>
  <c r="LP19" i="9"/>
  <c r="LO19" i="9"/>
  <c r="LN19" i="9"/>
  <c r="LM19" i="9"/>
  <c r="LF19" i="9"/>
  <c r="LE19" i="9"/>
  <c r="LD19" i="9"/>
  <c r="LC19" i="9"/>
  <c r="LB19" i="9"/>
  <c r="KU19" i="9"/>
  <c r="KT19" i="9"/>
  <c r="KS19" i="9"/>
  <c r="KR19" i="9"/>
  <c r="KQ19" i="9"/>
  <c r="KJ19" i="9"/>
  <c r="KI19" i="9"/>
  <c r="KH19" i="9"/>
  <c r="KG19" i="9"/>
  <c r="KF19" i="9"/>
  <c r="JY19" i="9"/>
  <c r="JX19" i="9"/>
  <c r="JW19" i="9"/>
  <c r="JV19" i="9"/>
  <c r="JU19" i="9"/>
  <c r="JN19" i="9"/>
  <c r="JM19" i="9"/>
  <c r="JL19" i="9"/>
  <c r="JK19" i="9"/>
  <c r="JJ19" i="9"/>
  <c r="JC19" i="9"/>
  <c r="JB19" i="9"/>
  <c r="JA19" i="9"/>
  <c r="IZ19" i="9"/>
  <c r="IY19" i="9"/>
  <c r="IR19" i="9"/>
  <c r="IQ19" i="9"/>
  <c r="IP19" i="9"/>
  <c r="IO19" i="9"/>
  <c r="IN19" i="9"/>
  <c r="IG19" i="9"/>
  <c r="IF19" i="9"/>
  <c r="IE19" i="9"/>
  <c r="ID19" i="9"/>
  <c r="IC19" i="9"/>
  <c r="HV19" i="9"/>
  <c r="HU19" i="9"/>
  <c r="HT19" i="9"/>
  <c r="HS19" i="9"/>
  <c r="HR19" i="9"/>
  <c r="HK19" i="9"/>
  <c r="HJ19" i="9"/>
  <c r="HI19" i="9"/>
  <c r="HH19" i="9"/>
  <c r="HG19" i="9"/>
  <c r="GZ19" i="9"/>
  <c r="GY19" i="9"/>
  <c r="GX19" i="9"/>
  <c r="GW19" i="9"/>
  <c r="GV19" i="9"/>
  <c r="GO19" i="9"/>
  <c r="GN19" i="9"/>
  <c r="GM19" i="9"/>
  <c r="GL19" i="9"/>
  <c r="GK19" i="9"/>
  <c r="GD19" i="9"/>
  <c r="GC19" i="9"/>
  <c r="GB19" i="9"/>
  <c r="GA19" i="9"/>
  <c r="FZ19" i="9"/>
  <c r="FS19" i="9"/>
  <c r="FR19" i="9"/>
  <c r="FQ19" i="9"/>
  <c r="FP19" i="9"/>
  <c r="FO19" i="9"/>
  <c r="FH19" i="9"/>
  <c r="FG19" i="9"/>
  <c r="FF19" i="9"/>
  <c r="FE19" i="9"/>
  <c r="FD19" i="9"/>
  <c r="EW19" i="9"/>
  <c r="EV19" i="9"/>
  <c r="EU19" i="9"/>
  <c r="ET19" i="9"/>
  <c r="ES19" i="9"/>
  <c r="EL19" i="9"/>
  <c r="EK19" i="9"/>
  <c r="EJ19" i="9"/>
  <c r="EI19" i="9"/>
  <c r="EH19" i="9"/>
  <c r="EA19" i="9"/>
  <c r="DZ19" i="9"/>
  <c r="DY19" i="9"/>
  <c r="DX19" i="9"/>
  <c r="DW19" i="9"/>
  <c r="DP19" i="9"/>
  <c r="DO19" i="9"/>
  <c r="DN19" i="9"/>
  <c r="DM19" i="9"/>
  <c r="DL19" i="9"/>
  <c r="DE19" i="9"/>
  <c r="DD19" i="9"/>
  <c r="DC19" i="9"/>
  <c r="DB19" i="9"/>
  <c r="DA19" i="9"/>
  <c r="CT19" i="9"/>
  <c r="CS19" i="9"/>
  <c r="CR19" i="9"/>
  <c r="CQ19" i="9"/>
  <c r="CP19" i="9"/>
  <c r="CI19" i="9"/>
  <c r="CH19" i="9"/>
  <c r="CG19" i="9"/>
  <c r="CF19" i="9"/>
  <c r="CE19" i="9"/>
  <c r="BX19" i="9"/>
  <c r="BW19" i="9"/>
  <c r="BV19" i="9"/>
  <c r="BU19" i="9"/>
  <c r="BT19" i="9"/>
  <c r="BM19" i="9"/>
  <c r="BL19" i="9"/>
  <c r="BK19" i="9"/>
  <c r="BJ19" i="9"/>
  <c r="BI19" i="9"/>
  <c r="BB19" i="9"/>
  <c r="BA19" i="9"/>
  <c r="AZ19" i="9"/>
  <c r="AY19" i="9"/>
  <c r="AX19" i="9"/>
  <c r="AQ19" i="9"/>
  <c r="AP19" i="9"/>
  <c r="AO19" i="9"/>
  <c r="AN19" i="9"/>
  <c r="AM19" i="9"/>
  <c r="AF19" i="9"/>
  <c r="AE19" i="9"/>
  <c r="AD19" i="9"/>
  <c r="AC19" i="9"/>
  <c r="AB19" i="9"/>
  <c r="U19" i="9"/>
  <c r="T19" i="9"/>
  <c r="S19" i="9"/>
  <c r="R19" i="9"/>
  <c r="Q19" i="9"/>
  <c r="J19" i="9"/>
  <c r="I19" i="9"/>
  <c r="H19" i="9"/>
  <c r="G19" i="9"/>
  <c r="B19" i="9"/>
  <c r="OA18" i="9"/>
  <c r="NT18" i="9"/>
  <c r="Z187" i="5" s="1"/>
  <c r="NS18" i="9"/>
  <c r="Y187" i="5" s="1"/>
  <c r="NR18" i="9"/>
  <c r="X187" i="5" s="1"/>
  <c r="NQ18" i="9"/>
  <c r="W187" i="5" s="1"/>
  <c r="NP18" i="9"/>
  <c r="NI18" i="9"/>
  <c r="Z182" i="5" s="1"/>
  <c r="NH18" i="9"/>
  <c r="Y182" i="5" s="1"/>
  <c r="NG18" i="9"/>
  <c r="X182" i="5" s="1"/>
  <c r="NF18" i="9"/>
  <c r="W182" i="5" s="1"/>
  <c r="NE18" i="9"/>
  <c r="MX18" i="9"/>
  <c r="Z177" i="5" s="1"/>
  <c r="MW18" i="9"/>
  <c r="Y177" i="5" s="1"/>
  <c r="MV18" i="9"/>
  <c r="X177" i="5" s="1"/>
  <c r="MU18" i="9"/>
  <c r="W177" i="5" s="1"/>
  <c r="MT18" i="9"/>
  <c r="MM18" i="9"/>
  <c r="Z172" i="5" s="1"/>
  <c r="ML18" i="9"/>
  <c r="Y172" i="5" s="1"/>
  <c r="MK18" i="9"/>
  <c r="X172" i="5" s="1"/>
  <c r="MJ18" i="9"/>
  <c r="W172" i="5" s="1"/>
  <c r="MI18" i="9"/>
  <c r="MB18" i="9"/>
  <c r="Z167" i="5" s="1"/>
  <c r="MA18" i="9"/>
  <c r="Y167" i="5" s="1"/>
  <c r="LZ18" i="9"/>
  <c r="X167" i="5" s="1"/>
  <c r="LY18" i="9"/>
  <c r="W167" i="5" s="1"/>
  <c r="LX18" i="9"/>
  <c r="LQ18" i="9"/>
  <c r="Z162" i="5" s="1"/>
  <c r="LP18" i="9"/>
  <c r="Y162" i="5" s="1"/>
  <c r="LO18" i="9"/>
  <c r="X162" i="5" s="1"/>
  <c r="LN18" i="9"/>
  <c r="W162" i="5" s="1"/>
  <c r="LM18" i="9"/>
  <c r="LF18" i="9"/>
  <c r="Z154" i="5" s="1"/>
  <c r="LE18" i="9"/>
  <c r="Y154" i="5" s="1"/>
  <c r="LD18" i="9"/>
  <c r="X154" i="5" s="1"/>
  <c r="LC18" i="9"/>
  <c r="W154" i="5" s="1"/>
  <c r="LB18" i="9"/>
  <c r="KU18" i="9"/>
  <c r="Z149" i="5" s="1"/>
  <c r="KT18" i="9"/>
  <c r="Y149" i="5" s="1"/>
  <c r="KS18" i="9"/>
  <c r="X149" i="5" s="1"/>
  <c r="KR18" i="9"/>
  <c r="W149" i="5" s="1"/>
  <c r="KQ18" i="9"/>
  <c r="KJ18" i="9"/>
  <c r="Z144" i="5" s="1"/>
  <c r="KI18" i="9"/>
  <c r="Y144" i="5" s="1"/>
  <c r="KH18" i="9"/>
  <c r="X144" i="5" s="1"/>
  <c r="KG18" i="9"/>
  <c r="W144" i="5" s="1"/>
  <c r="KF18" i="9"/>
  <c r="JY18" i="9"/>
  <c r="Z139" i="5" s="1"/>
  <c r="JX18" i="9"/>
  <c r="Y139" i="5" s="1"/>
  <c r="JW18" i="9"/>
  <c r="X139" i="5" s="1"/>
  <c r="JV18" i="9"/>
  <c r="W139" i="5" s="1"/>
  <c r="JU18" i="9"/>
  <c r="JN18" i="9"/>
  <c r="Z134" i="5" s="1"/>
  <c r="JM18" i="9"/>
  <c r="Y134" i="5" s="1"/>
  <c r="JL18" i="9"/>
  <c r="X134" i="5" s="1"/>
  <c r="JK18" i="9"/>
  <c r="W134" i="5" s="1"/>
  <c r="JJ18" i="9"/>
  <c r="JC18" i="9"/>
  <c r="Z129" i="5" s="1"/>
  <c r="JB18" i="9"/>
  <c r="Y129" i="5" s="1"/>
  <c r="JA18" i="9"/>
  <c r="X129" i="5" s="1"/>
  <c r="IZ18" i="9"/>
  <c r="W129" i="5" s="1"/>
  <c r="IY18" i="9"/>
  <c r="IR18" i="9"/>
  <c r="Z124" i="5" s="1"/>
  <c r="IQ18" i="9"/>
  <c r="Y124" i="5" s="1"/>
  <c r="IP18" i="9"/>
  <c r="X124" i="5" s="1"/>
  <c r="IO18" i="9"/>
  <c r="W124" i="5" s="1"/>
  <c r="IN18" i="9"/>
  <c r="IG18" i="9"/>
  <c r="Z116" i="5" s="1"/>
  <c r="IF18" i="9"/>
  <c r="Y116" i="5" s="1"/>
  <c r="IE18" i="9"/>
  <c r="X116" i="5" s="1"/>
  <c r="ID18" i="9"/>
  <c r="W116" i="5" s="1"/>
  <c r="IC18" i="9"/>
  <c r="HV18" i="9"/>
  <c r="Z111" i="5" s="1"/>
  <c r="HU18" i="9"/>
  <c r="Y111" i="5" s="1"/>
  <c r="HT18" i="9"/>
  <c r="X111" i="5" s="1"/>
  <c r="HS18" i="9"/>
  <c r="W111" i="5" s="1"/>
  <c r="HR18" i="9"/>
  <c r="HK18" i="9"/>
  <c r="Z106" i="5" s="1"/>
  <c r="HJ18" i="9"/>
  <c r="Y106" i="5" s="1"/>
  <c r="HI18" i="9"/>
  <c r="X106" i="5" s="1"/>
  <c r="HH18" i="9"/>
  <c r="W106" i="5" s="1"/>
  <c r="HG18" i="9"/>
  <c r="GZ18" i="9"/>
  <c r="Z101" i="5" s="1"/>
  <c r="GY18" i="9"/>
  <c r="Y101" i="5" s="1"/>
  <c r="GX18" i="9"/>
  <c r="X101" i="5" s="1"/>
  <c r="GW18" i="9"/>
  <c r="W101" i="5" s="1"/>
  <c r="GV18" i="9"/>
  <c r="GO18" i="9"/>
  <c r="Z96" i="5" s="1"/>
  <c r="GN18" i="9"/>
  <c r="Y96" i="5" s="1"/>
  <c r="GM18" i="9"/>
  <c r="X96" i="5" s="1"/>
  <c r="GL18" i="9"/>
  <c r="W96" i="5" s="1"/>
  <c r="GK18" i="9"/>
  <c r="GD18" i="9"/>
  <c r="Z91" i="5" s="1"/>
  <c r="GC18" i="9"/>
  <c r="Y91" i="5" s="1"/>
  <c r="GB18" i="9"/>
  <c r="X91" i="5" s="1"/>
  <c r="GA18" i="9"/>
  <c r="W91" i="5" s="1"/>
  <c r="FZ18" i="9"/>
  <c r="FS18" i="9"/>
  <c r="Z86" i="5" s="1"/>
  <c r="FR18" i="9"/>
  <c r="Y86" i="5" s="1"/>
  <c r="FQ18" i="9"/>
  <c r="X86" i="5" s="1"/>
  <c r="FP18" i="9"/>
  <c r="W86" i="5" s="1"/>
  <c r="FO18" i="9"/>
  <c r="FH18" i="9"/>
  <c r="Z78" i="5" s="1"/>
  <c r="FG18" i="9"/>
  <c r="Y78" i="5" s="1"/>
  <c r="FF18" i="9"/>
  <c r="X78" i="5" s="1"/>
  <c r="FE18" i="9"/>
  <c r="W78" i="5" s="1"/>
  <c r="FD18" i="9"/>
  <c r="EW18" i="9"/>
  <c r="Z73" i="5" s="1"/>
  <c r="EV18" i="9"/>
  <c r="Y73" i="5" s="1"/>
  <c r="EU18" i="9"/>
  <c r="X73" i="5" s="1"/>
  <c r="ET18" i="9"/>
  <c r="W73" i="5" s="1"/>
  <c r="ES18" i="9"/>
  <c r="EL18" i="9"/>
  <c r="Z68" i="5" s="1"/>
  <c r="EK18" i="9"/>
  <c r="Y68" i="5" s="1"/>
  <c r="EJ18" i="9"/>
  <c r="X68" i="5" s="1"/>
  <c r="EI18" i="9"/>
  <c r="W68" i="5" s="1"/>
  <c r="EH18" i="9"/>
  <c r="EA18" i="9"/>
  <c r="Z63" i="5" s="1"/>
  <c r="DZ18" i="9"/>
  <c r="Y63" i="5" s="1"/>
  <c r="DY18" i="9"/>
  <c r="X63" i="5" s="1"/>
  <c r="DX18" i="9"/>
  <c r="W63" i="5" s="1"/>
  <c r="DW18" i="9"/>
  <c r="DP18" i="9"/>
  <c r="Z58" i="5" s="1"/>
  <c r="DO18" i="9"/>
  <c r="Y58" i="5" s="1"/>
  <c r="DN18" i="9"/>
  <c r="X58" i="5" s="1"/>
  <c r="DM18" i="9"/>
  <c r="W58" i="5" s="1"/>
  <c r="DL18" i="9"/>
  <c r="DE18" i="9"/>
  <c r="Z53" i="5" s="1"/>
  <c r="DD18" i="9"/>
  <c r="Y53" i="5" s="1"/>
  <c r="DC18" i="9"/>
  <c r="X53" i="5" s="1"/>
  <c r="DB18" i="9"/>
  <c r="W53" i="5" s="1"/>
  <c r="DA18" i="9"/>
  <c r="CT18" i="9"/>
  <c r="Z48" i="5" s="1"/>
  <c r="CS18" i="9"/>
  <c r="Y48" i="5" s="1"/>
  <c r="CR18" i="9"/>
  <c r="X48" i="5" s="1"/>
  <c r="CQ18" i="9"/>
  <c r="W48" i="5" s="1"/>
  <c r="CP18" i="9"/>
  <c r="CI18" i="9"/>
  <c r="Z40" i="5" s="1"/>
  <c r="CH18" i="9"/>
  <c r="Y40" i="5" s="1"/>
  <c r="CG18" i="9"/>
  <c r="X40" i="5" s="1"/>
  <c r="CF18" i="9"/>
  <c r="W40" i="5" s="1"/>
  <c r="CE18" i="9"/>
  <c r="BX18" i="9"/>
  <c r="Z35" i="5" s="1"/>
  <c r="BW18" i="9"/>
  <c r="Y35" i="5" s="1"/>
  <c r="BV18" i="9"/>
  <c r="X35" i="5" s="1"/>
  <c r="BU18" i="9"/>
  <c r="W35" i="5" s="1"/>
  <c r="BT18" i="9"/>
  <c r="BM18" i="9"/>
  <c r="Z30" i="5" s="1"/>
  <c r="BL18" i="9"/>
  <c r="Y30" i="5" s="1"/>
  <c r="BK18" i="9"/>
  <c r="X30" i="5" s="1"/>
  <c r="BJ18" i="9"/>
  <c r="W30" i="5" s="1"/>
  <c r="BI18" i="9"/>
  <c r="BB18" i="9"/>
  <c r="Z25" i="5" s="1"/>
  <c r="BA18" i="9"/>
  <c r="Y25" i="5" s="1"/>
  <c r="AZ18" i="9"/>
  <c r="X25" i="5" s="1"/>
  <c r="AY18" i="9"/>
  <c r="W25" i="5" s="1"/>
  <c r="AX18" i="9"/>
  <c r="AQ18" i="9"/>
  <c r="Z20" i="5" s="1"/>
  <c r="AP18" i="9"/>
  <c r="Y20" i="5" s="1"/>
  <c r="AO18" i="9"/>
  <c r="X20" i="5" s="1"/>
  <c r="AN18" i="9"/>
  <c r="W20" i="5" s="1"/>
  <c r="AM18" i="9"/>
  <c r="AF18" i="9"/>
  <c r="Z15" i="5" s="1"/>
  <c r="AE18" i="9"/>
  <c r="Y15" i="5" s="1"/>
  <c r="AD18" i="9"/>
  <c r="X15" i="5" s="1"/>
  <c r="AC18" i="9"/>
  <c r="W15" i="5" s="1"/>
  <c r="AB18" i="9"/>
  <c r="U18" i="9"/>
  <c r="Z10" i="5" s="1"/>
  <c r="T18" i="9"/>
  <c r="Y10" i="5" s="1"/>
  <c r="S18" i="9"/>
  <c r="X10" i="5" s="1"/>
  <c r="R18" i="9"/>
  <c r="W10" i="5" s="1"/>
  <c r="Q18" i="9"/>
  <c r="J18" i="9"/>
  <c r="I18" i="9"/>
  <c r="H18" i="9"/>
  <c r="G18" i="9"/>
  <c r="B18" i="9"/>
  <c r="OA17" i="9"/>
  <c r="NT17" i="9"/>
  <c r="NS17" i="9"/>
  <c r="NR17" i="9"/>
  <c r="NQ17" i="9"/>
  <c r="NP17" i="9"/>
  <c r="NI17" i="9"/>
  <c r="NH17" i="9"/>
  <c r="NG17" i="9"/>
  <c r="NF17" i="9"/>
  <c r="NE17" i="9"/>
  <c r="MX17" i="9"/>
  <c r="MW17" i="9"/>
  <c r="MV17" i="9"/>
  <c r="MU17" i="9"/>
  <c r="MT17" i="9"/>
  <c r="MM17" i="9"/>
  <c r="ML17" i="9"/>
  <c r="MK17" i="9"/>
  <c r="MJ17" i="9"/>
  <c r="MI17" i="9"/>
  <c r="MB17" i="9"/>
  <c r="MA17" i="9"/>
  <c r="LZ17" i="9"/>
  <c r="LY17" i="9"/>
  <c r="LX17" i="9"/>
  <c r="LQ17" i="9"/>
  <c r="LP17" i="9"/>
  <c r="LO17" i="9"/>
  <c r="LN17" i="9"/>
  <c r="LM17" i="9"/>
  <c r="LF17" i="9"/>
  <c r="LE17" i="9"/>
  <c r="LD17" i="9"/>
  <c r="LC17" i="9"/>
  <c r="LB17" i="9"/>
  <c r="KU17" i="9"/>
  <c r="KT17" i="9"/>
  <c r="KS17" i="9"/>
  <c r="KR17" i="9"/>
  <c r="KQ17" i="9"/>
  <c r="KJ17" i="9"/>
  <c r="KI17" i="9"/>
  <c r="KH17" i="9"/>
  <c r="KG17" i="9"/>
  <c r="KF17" i="9"/>
  <c r="JY17" i="9"/>
  <c r="JX17" i="9"/>
  <c r="JW17" i="9"/>
  <c r="JV17" i="9"/>
  <c r="JU17" i="9"/>
  <c r="JN17" i="9"/>
  <c r="JM17" i="9"/>
  <c r="JL17" i="9"/>
  <c r="JK17" i="9"/>
  <c r="JJ17" i="9"/>
  <c r="JC17" i="9"/>
  <c r="JB17" i="9"/>
  <c r="JA17" i="9"/>
  <c r="IZ17" i="9"/>
  <c r="IY17" i="9"/>
  <c r="IR17" i="9"/>
  <c r="IQ17" i="9"/>
  <c r="IP17" i="9"/>
  <c r="IO17" i="9"/>
  <c r="IN17" i="9"/>
  <c r="IG17" i="9"/>
  <c r="IF17" i="9"/>
  <c r="IE17" i="9"/>
  <c r="ID17" i="9"/>
  <c r="IC17" i="9"/>
  <c r="HV17" i="9"/>
  <c r="HU17" i="9"/>
  <c r="HT17" i="9"/>
  <c r="HS17" i="9"/>
  <c r="HR17" i="9"/>
  <c r="HK17" i="9"/>
  <c r="HJ17" i="9"/>
  <c r="HI17" i="9"/>
  <c r="HH17" i="9"/>
  <c r="HG17" i="9"/>
  <c r="GZ17" i="9"/>
  <c r="GY17" i="9"/>
  <c r="GX17" i="9"/>
  <c r="GW17" i="9"/>
  <c r="GV17" i="9"/>
  <c r="GO17" i="9"/>
  <c r="GN17" i="9"/>
  <c r="GM17" i="9"/>
  <c r="GL17" i="9"/>
  <c r="GK17" i="9"/>
  <c r="GD17" i="9"/>
  <c r="GC17" i="9"/>
  <c r="GB17" i="9"/>
  <c r="GA17" i="9"/>
  <c r="FZ17" i="9"/>
  <c r="FS17" i="9"/>
  <c r="FR17" i="9"/>
  <c r="FQ17" i="9"/>
  <c r="FP17" i="9"/>
  <c r="FO17" i="9"/>
  <c r="FH17" i="9"/>
  <c r="FG17" i="9"/>
  <c r="FF17" i="9"/>
  <c r="FE17" i="9"/>
  <c r="FD17" i="9"/>
  <c r="EW17" i="9"/>
  <c r="EV17" i="9"/>
  <c r="EU17" i="9"/>
  <c r="ET17" i="9"/>
  <c r="ES17" i="9"/>
  <c r="EL17" i="9"/>
  <c r="EK17" i="9"/>
  <c r="EJ17" i="9"/>
  <c r="EI17" i="9"/>
  <c r="EH17" i="9"/>
  <c r="EA17" i="9"/>
  <c r="DZ17" i="9"/>
  <c r="DY17" i="9"/>
  <c r="DX17" i="9"/>
  <c r="DW17" i="9"/>
  <c r="DP17" i="9"/>
  <c r="DO17" i="9"/>
  <c r="DN17" i="9"/>
  <c r="DM17" i="9"/>
  <c r="DL17" i="9"/>
  <c r="DE17" i="9"/>
  <c r="DD17" i="9"/>
  <c r="DC17" i="9"/>
  <c r="DB17" i="9"/>
  <c r="DA17" i="9"/>
  <c r="CT17" i="9"/>
  <c r="CS17" i="9"/>
  <c r="CR17" i="9"/>
  <c r="CQ17" i="9"/>
  <c r="CP17" i="9"/>
  <c r="CI17" i="9"/>
  <c r="CH17" i="9"/>
  <c r="CG17" i="9"/>
  <c r="CF17" i="9"/>
  <c r="CE17" i="9"/>
  <c r="BX17" i="9"/>
  <c r="BW17" i="9"/>
  <c r="BV17" i="9"/>
  <c r="BU17" i="9"/>
  <c r="BT17" i="9"/>
  <c r="BM17" i="9"/>
  <c r="BL17" i="9"/>
  <c r="BK17" i="9"/>
  <c r="BJ17" i="9"/>
  <c r="BI17" i="9"/>
  <c r="BB17" i="9"/>
  <c r="BA17" i="9"/>
  <c r="AZ17" i="9"/>
  <c r="AY17" i="9"/>
  <c r="AX17" i="9"/>
  <c r="AQ17" i="9"/>
  <c r="AP17" i="9"/>
  <c r="AO17" i="9"/>
  <c r="AN17" i="9"/>
  <c r="AM17" i="9"/>
  <c r="AF17" i="9"/>
  <c r="AE17" i="9"/>
  <c r="AD17" i="9"/>
  <c r="AC17" i="9"/>
  <c r="AB17" i="9"/>
  <c r="U17" i="9"/>
  <c r="T17" i="9"/>
  <c r="S17" i="9"/>
  <c r="R17" i="9"/>
  <c r="Q17" i="9"/>
  <c r="J17" i="9"/>
  <c r="I17" i="9"/>
  <c r="H17" i="9"/>
  <c r="G17" i="9"/>
  <c r="B17" i="9"/>
  <c r="OA16" i="9"/>
  <c r="NT16" i="9"/>
  <c r="NS16" i="9"/>
  <c r="NR16" i="9"/>
  <c r="NQ16" i="9"/>
  <c r="NP16" i="9"/>
  <c r="NI16" i="9"/>
  <c r="NH16" i="9"/>
  <c r="NG16" i="9"/>
  <c r="NF16" i="9"/>
  <c r="NE16" i="9"/>
  <c r="MX16" i="9"/>
  <c r="MW16" i="9"/>
  <c r="MV16" i="9"/>
  <c r="MU16" i="9"/>
  <c r="MT16" i="9"/>
  <c r="MM16" i="9"/>
  <c r="ML16" i="9"/>
  <c r="MK16" i="9"/>
  <c r="MJ16" i="9"/>
  <c r="MI16" i="9"/>
  <c r="MB16" i="9"/>
  <c r="MA16" i="9"/>
  <c r="LZ16" i="9"/>
  <c r="LY16" i="9"/>
  <c r="LX16" i="9"/>
  <c r="LQ16" i="9"/>
  <c r="LP16" i="9"/>
  <c r="LO16" i="9"/>
  <c r="LN16" i="9"/>
  <c r="LM16" i="9"/>
  <c r="LF16" i="9"/>
  <c r="LE16" i="9"/>
  <c r="LD16" i="9"/>
  <c r="LC16" i="9"/>
  <c r="LB16" i="9"/>
  <c r="KU16" i="9"/>
  <c r="KT16" i="9"/>
  <c r="KS16" i="9"/>
  <c r="KR16" i="9"/>
  <c r="KQ16" i="9"/>
  <c r="KJ16" i="9"/>
  <c r="KI16" i="9"/>
  <c r="KH16" i="9"/>
  <c r="KG16" i="9"/>
  <c r="KF16" i="9"/>
  <c r="JY16" i="9"/>
  <c r="JX16" i="9"/>
  <c r="JW16" i="9"/>
  <c r="JV16" i="9"/>
  <c r="JU16" i="9"/>
  <c r="JN16" i="9"/>
  <c r="JM16" i="9"/>
  <c r="JL16" i="9"/>
  <c r="JK16" i="9"/>
  <c r="JJ16" i="9"/>
  <c r="JC16" i="9"/>
  <c r="JB16" i="9"/>
  <c r="JA16" i="9"/>
  <c r="IZ16" i="9"/>
  <c r="IY16" i="9"/>
  <c r="IR16" i="9"/>
  <c r="IQ16" i="9"/>
  <c r="IP16" i="9"/>
  <c r="IO16" i="9"/>
  <c r="IN16" i="9"/>
  <c r="IG16" i="9"/>
  <c r="IF16" i="9"/>
  <c r="IE16" i="9"/>
  <c r="ID16" i="9"/>
  <c r="IC16" i="9"/>
  <c r="HV16" i="9"/>
  <c r="HU16" i="9"/>
  <c r="HT16" i="9"/>
  <c r="HS16" i="9"/>
  <c r="HR16" i="9"/>
  <c r="HK16" i="9"/>
  <c r="HJ16" i="9"/>
  <c r="HI16" i="9"/>
  <c r="HH16" i="9"/>
  <c r="HG16" i="9"/>
  <c r="GZ16" i="9"/>
  <c r="GY16" i="9"/>
  <c r="GX16" i="9"/>
  <c r="GW16" i="9"/>
  <c r="GV16" i="9"/>
  <c r="GO16" i="9"/>
  <c r="GN16" i="9"/>
  <c r="GM16" i="9"/>
  <c r="GL16" i="9"/>
  <c r="GK16" i="9"/>
  <c r="GD16" i="9"/>
  <c r="GC16" i="9"/>
  <c r="GB16" i="9"/>
  <c r="GA16" i="9"/>
  <c r="FZ16" i="9"/>
  <c r="FS16" i="9"/>
  <c r="FR16" i="9"/>
  <c r="FQ16" i="9"/>
  <c r="FP16" i="9"/>
  <c r="FO16" i="9"/>
  <c r="FH16" i="9"/>
  <c r="FG16" i="9"/>
  <c r="FF16" i="9"/>
  <c r="FE16" i="9"/>
  <c r="FD16" i="9"/>
  <c r="EW16" i="9"/>
  <c r="EV16" i="9"/>
  <c r="EU16" i="9"/>
  <c r="ET16" i="9"/>
  <c r="ES16" i="9"/>
  <c r="EL16" i="9"/>
  <c r="EK16" i="9"/>
  <c r="EJ16" i="9"/>
  <c r="EI16" i="9"/>
  <c r="EH16" i="9"/>
  <c r="EA16" i="9"/>
  <c r="DZ16" i="9"/>
  <c r="DY16" i="9"/>
  <c r="DX16" i="9"/>
  <c r="DW16" i="9"/>
  <c r="DP16" i="9"/>
  <c r="DO16" i="9"/>
  <c r="DN16" i="9"/>
  <c r="DM16" i="9"/>
  <c r="DL16" i="9"/>
  <c r="DE16" i="9"/>
  <c r="DD16" i="9"/>
  <c r="DC16" i="9"/>
  <c r="DB16" i="9"/>
  <c r="DA16" i="9"/>
  <c r="CT16" i="9"/>
  <c r="CS16" i="9"/>
  <c r="CR16" i="9"/>
  <c r="CQ16" i="9"/>
  <c r="CP16" i="9"/>
  <c r="CI16" i="9"/>
  <c r="CH16" i="9"/>
  <c r="CG16" i="9"/>
  <c r="CF16" i="9"/>
  <c r="CE16" i="9"/>
  <c r="BX16" i="9"/>
  <c r="BW16" i="9"/>
  <c r="BV16" i="9"/>
  <c r="BU16" i="9"/>
  <c r="BT16" i="9"/>
  <c r="BM16" i="9"/>
  <c r="BL16" i="9"/>
  <c r="BK16" i="9"/>
  <c r="BJ16" i="9"/>
  <c r="BI16" i="9"/>
  <c r="BB16" i="9"/>
  <c r="BA16" i="9"/>
  <c r="AZ16" i="9"/>
  <c r="AY16" i="9"/>
  <c r="AX16" i="9"/>
  <c r="AQ16" i="9"/>
  <c r="AP16" i="9"/>
  <c r="AO16" i="9"/>
  <c r="AN16" i="9"/>
  <c r="AM16" i="9"/>
  <c r="AF16" i="9"/>
  <c r="AE16" i="9"/>
  <c r="AD16" i="9"/>
  <c r="AC16" i="9"/>
  <c r="AB16" i="9"/>
  <c r="U16" i="9"/>
  <c r="T16" i="9"/>
  <c r="S16" i="9"/>
  <c r="R16" i="9"/>
  <c r="Q16" i="9"/>
  <c r="J16" i="9"/>
  <c r="I16" i="9"/>
  <c r="H16" i="9"/>
  <c r="G16" i="9"/>
  <c r="B16" i="9"/>
  <c r="OA15" i="9"/>
  <c r="NT15" i="9"/>
  <c r="NS15" i="9"/>
  <c r="NR15" i="9"/>
  <c r="NQ15" i="9"/>
  <c r="NP15" i="9"/>
  <c r="NI15" i="9"/>
  <c r="NH15" i="9"/>
  <c r="NG15" i="9"/>
  <c r="NF15" i="9"/>
  <c r="NE15" i="9"/>
  <c r="MX15" i="9"/>
  <c r="MW15" i="9"/>
  <c r="MV15" i="9"/>
  <c r="MU15" i="9"/>
  <c r="MT15" i="9"/>
  <c r="MM15" i="9"/>
  <c r="ML15" i="9"/>
  <c r="MK15" i="9"/>
  <c r="MJ15" i="9"/>
  <c r="MI15" i="9"/>
  <c r="MB15" i="9"/>
  <c r="MA15" i="9"/>
  <c r="LZ15" i="9"/>
  <c r="LY15" i="9"/>
  <c r="LX15" i="9"/>
  <c r="LQ15" i="9"/>
  <c r="LP15" i="9"/>
  <c r="LO15" i="9"/>
  <c r="LN15" i="9"/>
  <c r="LM15" i="9"/>
  <c r="LF15" i="9"/>
  <c r="LE15" i="9"/>
  <c r="LD15" i="9"/>
  <c r="LC15" i="9"/>
  <c r="LB15" i="9"/>
  <c r="KU15" i="9"/>
  <c r="KT15" i="9"/>
  <c r="KS15" i="9"/>
  <c r="KR15" i="9"/>
  <c r="KQ15" i="9"/>
  <c r="KJ15" i="9"/>
  <c r="KI15" i="9"/>
  <c r="KH15" i="9"/>
  <c r="KG15" i="9"/>
  <c r="KF15" i="9"/>
  <c r="JY15" i="9"/>
  <c r="JX15" i="9"/>
  <c r="JW15" i="9"/>
  <c r="JV15" i="9"/>
  <c r="JU15" i="9"/>
  <c r="JN15" i="9"/>
  <c r="JM15" i="9"/>
  <c r="JL15" i="9"/>
  <c r="JK15" i="9"/>
  <c r="JJ15" i="9"/>
  <c r="JC15" i="9"/>
  <c r="JB15" i="9"/>
  <c r="JA15" i="9"/>
  <c r="IZ15" i="9"/>
  <c r="IY15" i="9"/>
  <c r="IR15" i="9"/>
  <c r="IQ15" i="9"/>
  <c r="IP15" i="9"/>
  <c r="IO15" i="9"/>
  <c r="IN15" i="9"/>
  <c r="IG15" i="9"/>
  <c r="IF15" i="9"/>
  <c r="IE15" i="9"/>
  <c r="ID15" i="9"/>
  <c r="IC15" i="9"/>
  <c r="HV15" i="9"/>
  <c r="HU15" i="9"/>
  <c r="HT15" i="9"/>
  <c r="HS15" i="9"/>
  <c r="HR15" i="9"/>
  <c r="HK15" i="9"/>
  <c r="HJ15" i="9"/>
  <c r="HI15" i="9"/>
  <c r="HH15" i="9"/>
  <c r="HG15" i="9"/>
  <c r="GZ15" i="9"/>
  <c r="GY15" i="9"/>
  <c r="GX15" i="9"/>
  <c r="GW15" i="9"/>
  <c r="GV15" i="9"/>
  <c r="GO15" i="9"/>
  <c r="GN15" i="9"/>
  <c r="GM15" i="9"/>
  <c r="GL15" i="9"/>
  <c r="GK15" i="9"/>
  <c r="GD15" i="9"/>
  <c r="GC15" i="9"/>
  <c r="GB15" i="9"/>
  <c r="GA15" i="9"/>
  <c r="FZ15" i="9"/>
  <c r="FS15" i="9"/>
  <c r="FR15" i="9"/>
  <c r="FQ15" i="9"/>
  <c r="FP15" i="9"/>
  <c r="FO15" i="9"/>
  <c r="FH15" i="9"/>
  <c r="FG15" i="9"/>
  <c r="FF15" i="9"/>
  <c r="FE15" i="9"/>
  <c r="FD15" i="9"/>
  <c r="EW15" i="9"/>
  <c r="EV15" i="9"/>
  <c r="EU15" i="9"/>
  <c r="ET15" i="9"/>
  <c r="ES15" i="9"/>
  <c r="EL15" i="9"/>
  <c r="EK15" i="9"/>
  <c r="EJ15" i="9"/>
  <c r="EI15" i="9"/>
  <c r="EH15" i="9"/>
  <c r="EA15" i="9"/>
  <c r="DZ15" i="9"/>
  <c r="DY15" i="9"/>
  <c r="DX15" i="9"/>
  <c r="DW15" i="9"/>
  <c r="DP15" i="9"/>
  <c r="DO15" i="9"/>
  <c r="DN15" i="9"/>
  <c r="DM15" i="9"/>
  <c r="DL15" i="9"/>
  <c r="DE15" i="9"/>
  <c r="DD15" i="9"/>
  <c r="DC15" i="9"/>
  <c r="DB15" i="9"/>
  <c r="DA15" i="9"/>
  <c r="CT15" i="9"/>
  <c r="CS15" i="9"/>
  <c r="CR15" i="9"/>
  <c r="CQ15" i="9"/>
  <c r="CP15" i="9"/>
  <c r="CI15" i="9"/>
  <c r="CH15" i="9"/>
  <c r="CG15" i="9"/>
  <c r="CF15" i="9"/>
  <c r="CE15" i="9"/>
  <c r="BX15" i="9"/>
  <c r="BW15" i="9"/>
  <c r="BV15" i="9"/>
  <c r="BU15" i="9"/>
  <c r="BT15" i="9"/>
  <c r="BM15" i="9"/>
  <c r="BL15" i="9"/>
  <c r="BK15" i="9"/>
  <c r="BJ15" i="9"/>
  <c r="BI15" i="9"/>
  <c r="BB15" i="9"/>
  <c r="BA15" i="9"/>
  <c r="AZ15" i="9"/>
  <c r="AY15" i="9"/>
  <c r="AX15" i="9"/>
  <c r="AQ15" i="9"/>
  <c r="AP15" i="9"/>
  <c r="AO15" i="9"/>
  <c r="AN15" i="9"/>
  <c r="AM15" i="9"/>
  <c r="AF15" i="9"/>
  <c r="AE15" i="9"/>
  <c r="AD15" i="9"/>
  <c r="AC15" i="9"/>
  <c r="AB15" i="9"/>
  <c r="U15" i="9"/>
  <c r="T15" i="9"/>
  <c r="S15" i="9"/>
  <c r="R15" i="9"/>
  <c r="Q15" i="9"/>
  <c r="J15" i="9"/>
  <c r="I15" i="9"/>
  <c r="H15" i="9"/>
  <c r="G15" i="9"/>
  <c r="B15" i="9"/>
  <c r="OA14" i="9"/>
  <c r="NT14" i="9"/>
  <c r="NS14" i="9"/>
  <c r="NR14" i="9"/>
  <c r="NQ14" i="9"/>
  <c r="NP14" i="9"/>
  <c r="NI14" i="9"/>
  <c r="NH14" i="9"/>
  <c r="NG14" i="9"/>
  <c r="NF14" i="9"/>
  <c r="NE14" i="9"/>
  <c r="MX14" i="9"/>
  <c r="MW14" i="9"/>
  <c r="MV14" i="9"/>
  <c r="MU14" i="9"/>
  <c r="MT14" i="9"/>
  <c r="MM14" i="9"/>
  <c r="ML14" i="9"/>
  <c r="MK14" i="9"/>
  <c r="MJ14" i="9"/>
  <c r="MI14" i="9"/>
  <c r="MB14" i="9"/>
  <c r="MA14" i="9"/>
  <c r="LZ14" i="9"/>
  <c r="LY14" i="9"/>
  <c r="LX14" i="9"/>
  <c r="LQ14" i="9"/>
  <c r="LP14" i="9"/>
  <c r="LO14" i="9"/>
  <c r="LN14" i="9"/>
  <c r="LM14" i="9"/>
  <c r="LF14" i="9"/>
  <c r="LE14" i="9"/>
  <c r="LD14" i="9"/>
  <c r="LC14" i="9"/>
  <c r="LB14" i="9"/>
  <c r="KU14" i="9"/>
  <c r="KT14" i="9"/>
  <c r="KS14" i="9"/>
  <c r="KR14" i="9"/>
  <c r="KQ14" i="9"/>
  <c r="KJ14" i="9"/>
  <c r="KI14" i="9"/>
  <c r="KH14" i="9"/>
  <c r="KG14" i="9"/>
  <c r="KF14" i="9"/>
  <c r="JY14" i="9"/>
  <c r="JX14" i="9"/>
  <c r="JW14" i="9"/>
  <c r="JV14" i="9"/>
  <c r="JU14" i="9"/>
  <c r="JN14" i="9"/>
  <c r="JM14" i="9"/>
  <c r="JL14" i="9"/>
  <c r="JK14" i="9"/>
  <c r="JJ14" i="9"/>
  <c r="JC14" i="9"/>
  <c r="JB14" i="9"/>
  <c r="JA14" i="9"/>
  <c r="IZ14" i="9"/>
  <c r="IY14" i="9"/>
  <c r="IR14" i="9"/>
  <c r="IQ14" i="9"/>
  <c r="IP14" i="9"/>
  <c r="IO14" i="9"/>
  <c r="IN14" i="9"/>
  <c r="IG14" i="9"/>
  <c r="IF14" i="9"/>
  <c r="IE14" i="9"/>
  <c r="ID14" i="9"/>
  <c r="IC14" i="9"/>
  <c r="HV14" i="9"/>
  <c r="HU14" i="9"/>
  <c r="HT14" i="9"/>
  <c r="HS14" i="9"/>
  <c r="HR14" i="9"/>
  <c r="HK14" i="9"/>
  <c r="HJ14" i="9"/>
  <c r="HI14" i="9"/>
  <c r="HH14" i="9"/>
  <c r="HG14" i="9"/>
  <c r="GZ14" i="9"/>
  <c r="GY14" i="9"/>
  <c r="GX14" i="9"/>
  <c r="GW14" i="9"/>
  <c r="GV14" i="9"/>
  <c r="GO14" i="9"/>
  <c r="GN14" i="9"/>
  <c r="GM14" i="9"/>
  <c r="GL14" i="9"/>
  <c r="GK14" i="9"/>
  <c r="GD14" i="9"/>
  <c r="GC14" i="9"/>
  <c r="GB14" i="9"/>
  <c r="GA14" i="9"/>
  <c r="FZ14" i="9"/>
  <c r="FS14" i="9"/>
  <c r="FR14" i="9"/>
  <c r="FQ14" i="9"/>
  <c r="FP14" i="9"/>
  <c r="FO14" i="9"/>
  <c r="FH14" i="9"/>
  <c r="FG14" i="9"/>
  <c r="FF14" i="9"/>
  <c r="FE14" i="9"/>
  <c r="FD14" i="9"/>
  <c r="EW14" i="9"/>
  <c r="EV14" i="9"/>
  <c r="EU14" i="9"/>
  <c r="ET14" i="9"/>
  <c r="ES14" i="9"/>
  <c r="EL14" i="9"/>
  <c r="EK14" i="9"/>
  <c r="EJ14" i="9"/>
  <c r="EI14" i="9"/>
  <c r="EH14" i="9"/>
  <c r="EA14" i="9"/>
  <c r="DZ14" i="9"/>
  <c r="DY14" i="9"/>
  <c r="DX14" i="9"/>
  <c r="DW14" i="9"/>
  <c r="DP14" i="9"/>
  <c r="DO14" i="9"/>
  <c r="DN14" i="9"/>
  <c r="DM14" i="9"/>
  <c r="DL14" i="9"/>
  <c r="DE14" i="9"/>
  <c r="DD14" i="9"/>
  <c r="DC14" i="9"/>
  <c r="DB14" i="9"/>
  <c r="DA14" i="9"/>
  <c r="CT14" i="9"/>
  <c r="CS14" i="9"/>
  <c r="CR14" i="9"/>
  <c r="CQ14" i="9"/>
  <c r="CP14" i="9"/>
  <c r="CI14" i="9"/>
  <c r="CH14" i="9"/>
  <c r="CG14" i="9"/>
  <c r="CF14" i="9"/>
  <c r="CE14" i="9"/>
  <c r="BX14" i="9"/>
  <c r="BW14" i="9"/>
  <c r="BV14" i="9"/>
  <c r="BU14" i="9"/>
  <c r="BT14" i="9"/>
  <c r="BM14" i="9"/>
  <c r="BL14" i="9"/>
  <c r="BK14" i="9"/>
  <c r="BJ14" i="9"/>
  <c r="BI14" i="9"/>
  <c r="BB14" i="9"/>
  <c r="BA14" i="9"/>
  <c r="AZ14" i="9"/>
  <c r="AY14" i="9"/>
  <c r="AX14" i="9"/>
  <c r="AQ14" i="9"/>
  <c r="AP14" i="9"/>
  <c r="AO14" i="9"/>
  <c r="AN14" i="9"/>
  <c r="AM14" i="9"/>
  <c r="AF14" i="9"/>
  <c r="AE14" i="9"/>
  <c r="AD14" i="9"/>
  <c r="AC14" i="9"/>
  <c r="AB14" i="9"/>
  <c r="U14" i="9"/>
  <c r="T14" i="9"/>
  <c r="S14" i="9"/>
  <c r="R14" i="9"/>
  <c r="Q14" i="9"/>
  <c r="J14" i="9"/>
  <c r="I14" i="9"/>
  <c r="H14" i="9"/>
  <c r="G14" i="9"/>
  <c r="B14" i="9"/>
  <c r="OA13" i="9"/>
  <c r="NT13" i="9"/>
  <c r="NS13" i="9"/>
  <c r="NR13" i="9"/>
  <c r="NQ13" i="9"/>
  <c r="NP13" i="9"/>
  <c r="NI13" i="9"/>
  <c r="NH13" i="9"/>
  <c r="NG13" i="9"/>
  <c r="NF13" i="9"/>
  <c r="NE13" i="9"/>
  <c r="MX13" i="9"/>
  <c r="MW13" i="9"/>
  <c r="MV13" i="9"/>
  <c r="MU13" i="9"/>
  <c r="MT13" i="9"/>
  <c r="MM13" i="9"/>
  <c r="ML13" i="9"/>
  <c r="MK13" i="9"/>
  <c r="MJ13" i="9"/>
  <c r="MI13" i="9"/>
  <c r="MB13" i="9"/>
  <c r="MA13" i="9"/>
  <c r="LZ13" i="9"/>
  <c r="LY13" i="9"/>
  <c r="LX13" i="9"/>
  <c r="LQ13" i="9"/>
  <c r="LP13" i="9"/>
  <c r="LO13" i="9"/>
  <c r="LN13" i="9"/>
  <c r="LM13" i="9"/>
  <c r="LF13" i="9"/>
  <c r="LE13" i="9"/>
  <c r="LD13" i="9"/>
  <c r="LC13" i="9"/>
  <c r="LB13" i="9"/>
  <c r="KU13" i="9"/>
  <c r="KT13" i="9"/>
  <c r="KS13" i="9"/>
  <c r="KR13" i="9"/>
  <c r="KQ13" i="9"/>
  <c r="KJ13" i="9"/>
  <c r="KI13" i="9"/>
  <c r="KH13" i="9"/>
  <c r="KG13" i="9"/>
  <c r="KF13" i="9"/>
  <c r="JY13" i="9"/>
  <c r="JX13" i="9"/>
  <c r="JW13" i="9"/>
  <c r="JV13" i="9"/>
  <c r="JU13" i="9"/>
  <c r="JN13" i="9"/>
  <c r="JM13" i="9"/>
  <c r="JL13" i="9"/>
  <c r="JK13" i="9"/>
  <c r="JJ13" i="9"/>
  <c r="JC13" i="9"/>
  <c r="JB13" i="9"/>
  <c r="JA13" i="9"/>
  <c r="IZ13" i="9"/>
  <c r="IY13" i="9"/>
  <c r="IR13" i="9"/>
  <c r="IQ13" i="9"/>
  <c r="IP13" i="9"/>
  <c r="IO13" i="9"/>
  <c r="IN13" i="9"/>
  <c r="IG13" i="9"/>
  <c r="IF13" i="9"/>
  <c r="IE13" i="9"/>
  <c r="ID13" i="9"/>
  <c r="IC13" i="9"/>
  <c r="HV13" i="9"/>
  <c r="HU13" i="9"/>
  <c r="HT13" i="9"/>
  <c r="HS13" i="9"/>
  <c r="HR13" i="9"/>
  <c r="HK13" i="9"/>
  <c r="HJ13" i="9"/>
  <c r="HI13" i="9"/>
  <c r="HH13" i="9"/>
  <c r="HG13" i="9"/>
  <c r="GZ13" i="9"/>
  <c r="GY13" i="9"/>
  <c r="GX13" i="9"/>
  <c r="GW13" i="9"/>
  <c r="GV13" i="9"/>
  <c r="GO13" i="9"/>
  <c r="GN13" i="9"/>
  <c r="GM13" i="9"/>
  <c r="GL13" i="9"/>
  <c r="GK13" i="9"/>
  <c r="GD13" i="9"/>
  <c r="GC13" i="9"/>
  <c r="GB13" i="9"/>
  <c r="GA13" i="9"/>
  <c r="FZ13" i="9"/>
  <c r="FS13" i="9"/>
  <c r="FR13" i="9"/>
  <c r="FQ13" i="9"/>
  <c r="FP13" i="9"/>
  <c r="FO13" i="9"/>
  <c r="FH13" i="9"/>
  <c r="FG13" i="9"/>
  <c r="FF13" i="9"/>
  <c r="FE13" i="9"/>
  <c r="FD13" i="9"/>
  <c r="EW13" i="9"/>
  <c r="EV13" i="9"/>
  <c r="EU13" i="9"/>
  <c r="ET13" i="9"/>
  <c r="ES13" i="9"/>
  <c r="EL13" i="9"/>
  <c r="EK13" i="9"/>
  <c r="EJ13" i="9"/>
  <c r="EI13" i="9"/>
  <c r="EH13" i="9"/>
  <c r="EA13" i="9"/>
  <c r="DZ13" i="9"/>
  <c r="DY13" i="9"/>
  <c r="DX13" i="9"/>
  <c r="DW13" i="9"/>
  <c r="DP13" i="9"/>
  <c r="DO13" i="9"/>
  <c r="DN13" i="9"/>
  <c r="DM13" i="9"/>
  <c r="DL13" i="9"/>
  <c r="DE13" i="9"/>
  <c r="DD13" i="9"/>
  <c r="DC13" i="9"/>
  <c r="DB13" i="9"/>
  <c r="DA13" i="9"/>
  <c r="CT13" i="9"/>
  <c r="CS13" i="9"/>
  <c r="CR13" i="9"/>
  <c r="CQ13" i="9"/>
  <c r="CP13" i="9"/>
  <c r="CI13" i="9"/>
  <c r="CH13" i="9"/>
  <c r="CG13" i="9"/>
  <c r="CF13" i="9"/>
  <c r="CE13" i="9"/>
  <c r="BX13" i="9"/>
  <c r="BW13" i="9"/>
  <c r="BV13" i="9"/>
  <c r="BU13" i="9"/>
  <c r="BT13" i="9"/>
  <c r="BM13" i="9"/>
  <c r="BL13" i="9"/>
  <c r="BK13" i="9"/>
  <c r="BJ13" i="9"/>
  <c r="BI13" i="9"/>
  <c r="BB13" i="9"/>
  <c r="BA13" i="9"/>
  <c r="AZ13" i="9"/>
  <c r="AY13" i="9"/>
  <c r="AX13" i="9"/>
  <c r="AQ13" i="9"/>
  <c r="AP13" i="9"/>
  <c r="AO13" i="9"/>
  <c r="AN13" i="9"/>
  <c r="AM13" i="9"/>
  <c r="AF13" i="9"/>
  <c r="AE13" i="9"/>
  <c r="AD13" i="9"/>
  <c r="AC13" i="9"/>
  <c r="AB13" i="9"/>
  <c r="U13" i="9"/>
  <c r="T13" i="9"/>
  <c r="S13" i="9"/>
  <c r="R13" i="9"/>
  <c r="Q13" i="9"/>
  <c r="J13" i="9"/>
  <c r="I13" i="9"/>
  <c r="H13" i="9"/>
  <c r="G13" i="9"/>
  <c r="B13" i="9"/>
  <c r="OA12" i="9"/>
  <c r="NT12" i="9"/>
  <c r="NS12" i="9"/>
  <c r="NR12" i="9"/>
  <c r="NQ12" i="9"/>
  <c r="NP12" i="9"/>
  <c r="NI12" i="9"/>
  <c r="NH12" i="9"/>
  <c r="NG12" i="9"/>
  <c r="NF12" i="9"/>
  <c r="NE12" i="9"/>
  <c r="MX12" i="9"/>
  <c r="MW12" i="9"/>
  <c r="MV12" i="9"/>
  <c r="MU12" i="9"/>
  <c r="MT12" i="9"/>
  <c r="MM12" i="9"/>
  <c r="ML12" i="9"/>
  <c r="MK12" i="9"/>
  <c r="MJ12" i="9"/>
  <c r="MI12" i="9"/>
  <c r="MB12" i="9"/>
  <c r="MA12" i="9"/>
  <c r="LZ12" i="9"/>
  <c r="LY12" i="9"/>
  <c r="LX12" i="9"/>
  <c r="LQ12" i="9"/>
  <c r="LP12" i="9"/>
  <c r="LO12" i="9"/>
  <c r="LN12" i="9"/>
  <c r="LM12" i="9"/>
  <c r="LF12" i="9"/>
  <c r="LE12" i="9"/>
  <c r="LD12" i="9"/>
  <c r="LC12" i="9"/>
  <c r="LB12" i="9"/>
  <c r="KU12" i="9"/>
  <c r="KT12" i="9"/>
  <c r="KS12" i="9"/>
  <c r="KR12" i="9"/>
  <c r="KQ12" i="9"/>
  <c r="KJ12" i="9"/>
  <c r="KI12" i="9"/>
  <c r="KH12" i="9"/>
  <c r="KG12" i="9"/>
  <c r="KF12" i="9"/>
  <c r="JY12" i="9"/>
  <c r="JX12" i="9"/>
  <c r="JW12" i="9"/>
  <c r="JV12" i="9"/>
  <c r="JU12" i="9"/>
  <c r="JN12" i="9"/>
  <c r="JM12" i="9"/>
  <c r="JL12" i="9"/>
  <c r="JK12" i="9"/>
  <c r="JJ12" i="9"/>
  <c r="JC12" i="9"/>
  <c r="JB12" i="9"/>
  <c r="JA12" i="9"/>
  <c r="IZ12" i="9"/>
  <c r="IY12" i="9"/>
  <c r="IR12" i="9"/>
  <c r="IQ12" i="9"/>
  <c r="IP12" i="9"/>
  <c r="IO12" i="9"/>
  <c r="IN12" i="9"/>
  <c r="IG12" i="9"/>
  <c r="IF12" i="9"/>
  <c r="IE12" i="9"/>
  <c r="ID12" i="9"/>
  <c r="IC12" i="9"/>
  <c r="HV12" i="9"/>
  <c r="HU12" i="9"/>
  <c r="HT12" i="9"/>
  <c r="HS12" i="9"/>
  <c r="HR12" i="9"/>
  <c r="HK12" i="9"/>
  <c r="HJ12" i="9"/>
  <c r="HI12" i="9"/>
  <c r="HH12" i="9"/>
  <c r="HG12" i="9"/>
  <c r="GZ12" i="9"/>
  <c r="GY12" i="9"/>
  <c r="GX12" i="9"/>
  <c r="GW12" i="9"/>
  <c r="GV12" i="9"/>
  <c r="GO12" i="9"/>
  <c r="GN12" i="9"/>
  <c r="GM12" i="9"/>
  <c r="GL12" i="9"/>
  <c r="GK12" i="9"/>
  <c r="GD12" i="9"/>
  <c r="GC12" i="9"/>
  <c r="GB12" i="9"/>
  <c r="GA12" i="9"/>
  <c r="FZ12" i="9"/>
  <c r="FS12" i="9"/>
  <c r="FR12" i="9"/>
  <c r="FQ12" i="9"/>
  <c r="FP12" i="9"/>
  <c r="FO12" i="9"/>
  <c r="FH12" i="9"/>
  <c r="FG12" i="9"/>
  <c r="FF12" i="9"/>
  <c r="FE12" i="9"/>
  <c r="FD12" i="9"/>
  <c r="EW12" i="9"/>
  <c r="EV12" i="9"/>
  <c r="EU12" i="9"/>
  <c r="ET12" i="9"/>
  <c r="ES12" i="9"/>
  <c r="EL12" i="9"/>
  <c r="EK12" i="9"/>
  <c r="EJ12" i="9"/>
  <c r="EI12" i="9"/>
  <c r="EH12" i="9"/>
  <c r="EA12" i="9"/>
  <c r="DZ12" i="9"/>
  <c r="DY12" i="9"/>
  <c r="DX12" i="9"/>
  <c r="DW12" i="9"/>
  <c r="DP12" i="9"/>
  <c r="DO12" i="9"/>
  <c r="DN12" i="9"/>
  <c r="DM12" i="9"/>
  <c r="DL12" i="9"/>
  <c r="DE12" i="9"/>
  <c r="DD12" i="9"/>
  <c r="DC12" i="9"/>
  <c r="DB12" i="9"/>
  <c r="DA12" i="9"/>
  <c r="CT12" i="9"/>
  <c r="CS12" i="9"/>
  <c r="CR12" i="9"/>
  <c r="CQ12" i="9"/>
  <c r="CP12" i="9"/>
  <c r="CI12" i="9"/>
  <c r="CH12" i="9"/>
  <c r="CG12" i="9"/>
  <c r="CF12" i="9"/>
  <c r="CE12" i="9"/>
  <c r="BX12" i="9"/>
  <c r="BW12" i="9"/>
  <c r="BV12" i="9"/>
  <c r="BU12" i="9"/>
  <c r="BT12" i="9"/>
  <c r="BM12" i="9"/>
  <c r="BL12" i="9"/>
  <c r="BK12" i="9"/>
  <c r="BJ12" i="9"/>
  <c r="BI12" i="9"/>
  <c r="BB12" i="9"/>
  <c r="BA12" i="9"/>
  <c r="AZ12" i="9"/>
  <c r="AY12" i="9"/>
  <c r="AX12" i="9"/>
  <c r="AQ12" i="9"/>
  <c r="AP12" i="9"/>
  <c r="AO12" i="9"/>
  <c r="AN12" i="9"/>
  <c r="AM12" i="9"/>
  <c r="AF12" i="9"/>
  <c r="AE12" i="9"/>
  <c r="AD12" i="9"/>
  <c r="AC12" i="9"/>
  <c r="AB12" i="9"/>
  <c r="U12" i="9"/>
  <c r="T12" i="9"/>
  <c r="S12" i="9"/>
  <c r="R12" i="9"/>
  <c r="Q12" i="9"/>
  <c r="J12" i="9"/>
  <c r="I12" i="9"/>
  <c r="H12" i="9"/>
  <c r="G12" i="9"/>
  <c r="B12" i="9"/>
  <c r="OA11" i="9"/>
  <c r="NT11" i="9"/>
  <c r="NS11" i="9"/>
  <c r="NR11" i="9"/>
  <c r="NQ11" i="9"/>
  <c r="NP11" i="9"/>
  <c r="NI11" i="9"/>
  <c r="NH11" i="9"/>
  <c r="NG11" i="9"/>
  <c r="NF11" i="9"/>
  <c r="NE11" i="9"/>
  <c r="MX11" i="9"/>
  <c r="MW11" i="9"/>
  <c r="MV11" i="9"/>
  <c r="MU11" i="9"/>
  <c r="MT11" i="9"/>
  <c r="MM11" i="9"/>
  <c r="ML11" i="9"/>
  <c r="MK11" i="9"/>
  <c r="MJ11" i="9"/>
  <c r="MI11" i="9"/>
  <c r="MB11" i="9"/>
  <c r="MA11" i="9"/>
  <c r="LZ11" i="9"/>
  <c r="LY11" i="9"/>
  <c r="LX11" i="9"/>
  <c r="LQ11" i="9"/>
  <c r="LP11" i="9"/>
  <c r="LO11" i="9"/>
  <c r="LN11" i="9"/>
  <c r="LM11" i="9"/>
  <c r="LF11" i="9"/>
  <c r="LE11" i="9"/>
  <c r="LD11" i="9"/>
  <c r="LC11" i="9"/>
  <c r="LB11" i="9"/>
  <c r="KU11" i="9"/>
  <c r="KT11" i="9"/>
  <c r="KS11" i="9"/>
  <c r="KR11" i="9"/>
  <c r="KQ11" i="9"/>
  <c r="KJ11" i="9"/>
  <c r="KI11" i="9"/>
  <c r="KH11" i="9"/>
  <c r="KG11" i="9"/>
  <c r="KF11" i="9"/>
  <c r="JY11" i="9"/>
  <c r="JX11" i="9"/>
  <c r="JW11" i="9"/>
  <c r="JV11" i="9"/>
  <c r="JU11" i="9"/>
  <c r="JN11" i="9"/>
  <c r="JM11" i="9"/>
  <c r="JL11" i="9"/>
  <c r="JK11" i="9"/>
  <c r="JJ11" i="9"/>
  <c r="JC11" i="9"/>
  <c r="JB11" i="9"/>
  <c r="JA11" i="9"/>
  <c r="IZ11" i="9"/>
  <c r="IY11" i="9"/>
  <c r="IR11" i="9"/>
  <c r="IQ11" i="9"/>
  <c r="IP11" i="9"/>
  <c r="IO11" i="9"/>
  <c r="IN11" i="9"/>
  <c r="IG11" i="9"/>
  <c r="IF11" i="9"/>
  <c r="IE11" i="9"/>
  <c r="ID11" i="9"/>
  <c r="IC11" i="9"/>
  <c r="HV11" i="9"/>
  <c r="HU11" i="9"/>
  <c r="HT11" i="9"/>
  <c r="HS11" i="9"/>
  <c r="HR11" i="9"/>
  <c r="HK11" i="9"/>
  <c r="HJ11" i="9"/>
  <c r="HI11" i="9"/>
  <c r="HH11" i="9"/>
  <c r="HG11" i="9"/>
  <c r="GZ11" i="9"/>
  <c r="GY11" i="9"/>
  <c r="GX11" i="9"/>
  <c r="GW11" i="9"/>
  <c r="GV11" i="9"/>
  <c r="GO11" i="9"/>
  <c r="GN11" i="9"/>
  <c r="GM11" i="9"/>
  <c r="GL11" i="9"/>
  <c r="GK11" i="9"/>
  <c r="GD11" i="9"/>
  <c r="GC11" i="9"/>
  <c r="GB11" i="9"/>
  <c r="GA11" i="9"/>
  <c r="FZ11" i="9"/>
  <c r="FS11" i="9"/>
  <c r="FR11" i="9"/>
  <c r="FQ11" i="9"/>
  <c r="FP11" i="9"/>
  <c r="FO11" i="9"/>
  <c r="FH11" i="9"/>
  <c r="FG11" i="9"/>
  <c r="FF11" i="9"/>
  <c r="FE11" i="9"/>
  <c r="FD11" i="9"/>
  <c r="EW11" i="9"/>
  <c r="EV11" i="9"/>
  <c r="EU11" i="9"/>
  <c r="ET11" i="9"/>
  <c r="ES11" i="9"/>
  <c r="EL11" i="9"/>
  <c r="EK11" i="9"/>
  <c r="EJ11" i="9"/>
  <c r="EI11" i="9"/>
  <c r="EH11" i="9"/>
  <c r="EA11" i="9"/>
  <c r="DZ11" i="9"/>
  <c r="DY11" i="9"/>
  <c r="DX11" i="9"/>
  <c r="DW11" i="9"/>
  <c r="DP11" i="9"/>
  <c r="DO11" i="9"/>
  <c r="DN11" i="9"/>
  <c r="DM11" i="9"/>
  <c r="DL11" i="9"/>
  <c r="DE11" i="9"/>
  <c r="DD11" i="9"/>
  <c r="DC11" i="9"/>
  <c r="DB11" i="9"/>
  <c r="DA11" i="9"/>
  <c r="CT11" i="9"/>
  <c r="CS11" i="9"/>
  <c r="CR11" i="9"/>
  <c r="CQ11" i="9"/>
  <c r="CP11" i="9"/>
  <c r="CI11" i="9"/>
  <c r="CH11" i="9"/>
  <c r="CG11" i="9"/>
  <c r="CF11" i="9"/>
  <c r="CE11" i="9"/>
  <c r="BX11" i="9"/>
  <c r="BW11" i="9"/>
  <c r="BV11" i="9"/>
  <c r="BU11" i="9"/>
  <c r="BT11" i="9"/>
  <c r="BM11" i="9"/>
  <c r="BL11" i="9"/>
  <c r="BK11" i="9"/>
  <c r="BJ11" i="9"/>
  <c r="BI11" i="9"/>
  <c r="BB11" i="9"/>
  <c r="BA11" i="9"/>
  <c r="AZ11" i="9"/>
  <c r="AY11" i="9"/>
  <c r="AX11" i="9"/>
  <c r="AQ11" i="9"/>
  <c r="AP11" i="9"/>
  <c r="AO11" i="9"/>
  <c r="AN11" i="9"/>
  <c r="AM11" i="9"/>
  <c r="AF11" i="9"/>
  <c r="AE11" i="9"/>
  <c r="AD11" i="9"/>
  <c r="AC11" i="9"/>
  <c r="AB11" i="9"/>
  <c r="U11" i="9"/>
  <c r="T11" i="9"/>
  <c r="S11" i="9"/>
  <c r="R11" i="9"/>
  <c r="Q11" i="9"/>
  <c r="J11" i="9"/>
  <c r="I11" i="9"/>
  <c r="H11" i="9"/>
  <c r="G11" i="9"/>
  <c r="B11" i="9"/>
  <c r="OA10" i="9"/>
  <c r="NT10" i="9"/>
  <c r="NS10" i="9"/>
  <c r="NR10" i="9"/>
  <c r="NQ10" i="9"/>
  <c r="NP10" i="9"/>
  <c r="NI10" i="9"/>
  <c r="NH10" i="9"/>
  <c r="NG10" i="9"/>
  <c r="NF10" i="9"/>
  <c r="NE10" i="9"/>
  <c r="MX10" i="9"/>
  <c r="MW10" i="9"/>
  <c r="MV10" i="9"/>
  <c r="MU10" i="9"/>
  <c r="MT10" i="9"/>
  <c r="MM10" i="9"/>
  <c r="ML10" i="9"/>
  <c r="MK10" i="9"/>
  <c r="MJ10" i="9"/>
  <c r="MI10" i="9"/>
  <c r="MB10" i="9"/>
  <c r="MA10" i="9"/>
  <c r="LZ10" i="9"/>
  <c r="LY10" i="9"/>
  <c r="LX10" i="9"/>
  <c r="LQ10" i="9"/>
  <c r="LP10" i="9"/>
  <c r="LO10" i="9"/>
  <c r="LN10" i="9"/>
  <c r="LM10" i="9"/>
  <c r="LF10" i="9"/>
  <c r="LE10" i="9"/>
  <c r="LD10" i="9"/>
  <c r="LC10" i="9"/>
  <c r="LB10" i="9"/>
  <c r="KU10" i="9"/>
  <c r="KT10" i="9"/>
  <c r="KS10" i="9"/>
  <c r="KR10" i="9"/>
  <c r="KQ10" i="9"/>
  <c r="KJ10" i="9"/>
  <c r="KI10" i="9"/>
  <c r="KH10" i="9"/>
  <c r="KG10" i="9"/>
  <c r="KF10" i="9"/>
  <c r="JY10" i="9"/>
  <c r="JX10" i="9"/>
  <c r="JW10" i="9"/>
  <c r="JV10" i="9"/>
  <c r="JU10" i="9"/>
  <c r="JN10" i="9"/>
  <c r="JM10" i="9"/>
  <c r="JL10" i="9"/>
  <c r="JK10" i="9"/>
  <c r="JJ10" i="9"/>
  <c r="JC10" i="9"/>
  <c r="JB10" i="9"/>
  <c r="JA10" i="9"/>
  <c r="IZ10" i="9"/>
  <c r="IY10" i="9"/>
  <c r="IR10" i="9"/>
  <c r="IQ10" i="9"/>
  <c r="IP10" i="9"/>
  <c r="IO10" i="9"/>
  <c r="IN10" i="9"/>
  <c r="IG10" i="9"/>
  <c r="IF10" i="9"/>
  <c r="IE10" i="9"/>
  <c r="ID10" i="9"/>
  <c r="IC10" i="9"/>
  <c r="HV10" i="9"/>
  <c r="HU10" i="9"/>
  <c r="HT10" i="9"/>
  <c r="HS10" i="9"/>
  <c r="HR10" i="9"/>
  <c r="HK10" i="9"/>
  <c r="HJ10" i="9"/>
  <c r="HI10" i="9"/>
  <c r="HH10" i="9"/>
  <c r="HG10" i="9"/>
  <c r="GZ10" i="9"/>
  <c r="GY10" i="9"/>
  <c r="GX10" i="9"/>
  <c r="GW10" i="9"/>
  <c r="GV10" i="9"/>
  <c r="GO10" i="9"/>
  <c r="GN10" i="9"/>
  <c r="GM10" i="9"/>
  <c r="GL10" i="9"/>
  <c r="GK10" i="9"/>
  <c r="GD10" i="9"/>
  <c r="GC10" i="9"/>
  <c r="GB10" i="9"/>
  <c r="GA10" i="9"/>
  <c r="FZ10" i="9"/>
  <c r="FS10" i="9"/>
  <c r="FR10" i="9"/>
  <c r="FQ10" i="9"/>
  <c r="FP10" i="9"/>
  <c r="FO10" i="9"/>
  <c r="FH10" i="9"/>
  <c r="FG10" i="9"/>
  <c r="FF10" i="9"/>
  <c r="FE10" i="9"/>
  <c r="FD10" i="9"/>
  <c r="EW10" i="9"/>
  <c r="EV10" i="9"/>
  <c r="EU10" i="9"/>
  <c r="ET10" i="9"/>
  <c r="ES10" i="9"/>
  <c r="EL10" i="9"/>
  <c r="EK10" i="9"/>
  <c r="EJ10" i="9"/>
  <c r="EI10" i="9"/>
  <c r="EH10" i="9"/>
  <c r="EA10" i="9"/>
  <c r="DZ10" i="9"/>
  <c r="DY10" i="9"/>
  <c r="DX10" i="9"/>
  <c r="DW10" i="9"/>
  <c r="DP10" i="9"/>
  <c r="DO10" i="9"/>
  <c r="DN10" i="9"/>
  <c r="DM10" i="9"/>
  <c r="DL10" i="9"/>
  <c r="DE10" i="9"/>
  <c r="DD10" i="9"/>
  <c r="DC10" i="9"/>
  <c r="DB10" i="9"/>
  <c r="DA10" i="9"/>
  <c r="CT10" i="9"/>
  <c r="CS10" i="9"/>
  <c r="CR10" i="9"/>
  <c r="CQ10" i="9"/>
  <c r="CP10" i="9"/>
  <c r="CI10" i="9"/>
  <c r="CH10" i="9"/>
  <c r="CG10" i="9"/>
  <c r="CF10" i="9"/>
  <c r="CE10" i="9"/>
  <c r="BX10" i="9"/>
  <c r="BW10" i="9"/>
  <c r="BV10" i="9"/>
  <c r="BU10" i="9"/>
  <c r="BT10" i="9"/>
  <c r="BM10" i="9"/>
  <c r="BL10" i="9"/>
  <c r="BK10" i="9"/>
  <c r="BJ10" i="9"/>
  <c r="BI10" i="9"/>
  <c r="BB10" i="9"/>
  <c r="BA10" i="9"/>
  <c r="AZ10" i="9"/>
  <c r="AY10" i="9"/>
  <c r="AX10" i="9"/>
  <c r="AQ10" i="9"/>
  <c r="AP10" i="9"/>
  <c r="AO10" i="9"/>
  <c r="AN10" i="9"/>
  <c r="AM10" i="9"/>
  <c r="AF10" i="9"/>
  <c r="AE10" i="9"/>
  <c r="AD10" i="9"/>
  <c r="AC10" i="9"/>
  <c r="AB10" i="9"/>
  <c r="U10" i="9"/>
  <c r="T10" i="9"/>
  <c r="S10" i="9"/>
  <c r="R10" i="9"/>
  <c r="Q10" i="9"/>
  <c r="J10" i="9"/>
  <c r="I10" i="9"/>
  <c r="H10" i="9"/>
  <c r="G10" i="9"/>
  <c r="B10" i="9"/>
  <c r="OA9" i="9"/>
  <c r="NT9" i="9"/>
  <c r="NS9" i="9"/>
  <c r="NR9" i="9"/>
  <c r="NQ9" i="9"/>
  <c r="NP9" i="9"/>
  <c r="NI9" i="9"/>
  <c r="NH9" i="9"/>
  <c r="NG9" i="9"/>
  <c r="NF9" i="9"/>
  <c r="NE9" i="9"/>
  <c r="MX9" i="9"/>
  <c r="MW9" i="9"/>
  <c r="MV9" i="9"/>
  <c r="MU9" i="9"/>
  <c r="MT9" i="9"/>
  <c r="MM9" i="9"/>
  <c r="ML9" i="9"/>
  <c r="MK9" i="9"/>
  <c r="MJ9" i="9"/>
  <c r="MI9" i="9"/>
  <c r="MB9" i="9"/>
  <c r="MA9" i="9"/>
  <c r="LZ9" i="9"/>
  <c r="LY9" i="9"/>
  <c r="LX9" i="9"/>
  <c r="LQ9" i="9"/>
  <c r="LP9" i="9"/>
  <c r="LO9" i="9"/>
  <c r="LN9" i="9"/>
  <c r="LM9" i="9"/>
  <c r="LF9" i="9"/>
  <c r="LE9" i="9"/>
  <c r="LD9" i="9"/>
  <c r="LC9" i="9"/>
  <c r="LB9" i="9"/>
  <c r="KU9" i="9"/>
  <c r="KT9" i="9"/>
  <c r="KS9" i="9"/>
  <c r="KR9" i="9"/>
  <c r="KQ9" i="9"/>
  <c r="KJ9" i="9"/>
  <c r="KI9" i="9"/>
  <c r="KH9" i="9"/>
  <c r="KG9" i="9"/>
  <c r="KF9" i="9"/>
  <c r="JY9" i="9"/>
  <c r="JX9" i="9"/>
  <c r="JW9" i="9"/>
  <c r="JV9" i="9"/>
  <c r="JU9" i="9"/>
  <c r="JN9" i="9"/>
  <c r="JM9" i="9"/>
  <c r="JL9" i="9"/>
  <c r="JK9" i="9"/>
  <c r="JJ9" i="9"/>
  <c r="JC9" i="9"/>
  <c r="JB9" i="9"/>
  <c r="JA9" i="9"/>
  <c r="IZ9" i="9"/>
  <c r="IY9" i="9"/>
  <c r="IR9" i="9"/>
  <c r="IQ9" i="9"/>
  <c r="IP9" i="9"/>
  <c r="IO9" i="9"/>
  <c r="IN9" i="9"/>
  <c r="IG9" i="9"/>
  <c r="IF9" i="9"/>
  <c r="IE9" i="9"/>
  <c r="ID9" i="9"/>
  <c r="IC9" i="9"/>
  <c r="HV9" i="9"/>
  <c r="HU9" i="9"/>
  <c r="HT9" i="9"/>
  <c r="HS9" i="9"/>
  <c r="HR9" i="9"/>
  <c r="HK9" i="9"/>
  <c r="HJ9" i="9"/>
  <c r="HI9" i="9"/>
  <c r="HH9" i="9"/>
  <c r="HG9" i="9"/>
  <c r="GZ9" i="9"/>
  <c r="GY9" i="9"/>
  <c r="GX9" i="9"/>
  <c r="GW9" i="9"/>
  <c r="GV9" i="9"/>
  <c r="GO9" i="9"/>
  <c r="GN9" i="9"/>
  <c r="GM9" i="9"/>
  <c r="GL9" i="9"/>
  <c r="GK9" i="9"/>
  <c r="GD9" i="9"/>
  <c r="GC9" i="9"/>
  <c r="GB9" i="9"/>
  <c r="GA9" i="9"/>
  <c r="FZ9" i="9"/>
  <c r="FS9" i="9"/>
  <c r="FR9" i="9"/>
  <c r="FQ9" i="9"/>
  <c r="FP9" i="9"/>
  <c r="FO9" i="9"/>
  <c r="FH9" i="9"/>
  <c r="FG9" i="9"/>
  <c r="FF9" i="9"/>
  <c r="FE9" i="9"/>
  <c r="FD9" i="9"/>
  <c r="EW9" i="9"/>
  <c r="EV9" i="9"/>
  <c r="EU9" i="9"/>
  <c r="ET9" i="9"/>
  <c r="ES9" i="9"/>
  <c r="EL9" i="9"/>
  <c r="EK9" i="9"/>
  <c r="EJ9" i="9"/>
  <c r="EI9" i="9"/>
  <c r="EH9" i="9"/>
  <c r="EA9" i="9"/>
  <c r="DZ9" i="9"/>
  <c r="DY9" i="9"/>
  <c r="DX9" i="9"/>
  <c r="DW9" i="9"/>
  <c r="DP9" i="9"/>
  <c r="DO9" i="9"/>
  <c r="DN9" i="9"/>
  <c r="DM9" i="9"/>
  <c r="DL9" i="9"/>
  <c r="DE9" i="9"/>
  <c r="DD9" i="9"/>
  <c r="DC9" i="9"/>
  <c r="DB9" i="9"/>
  <c r="DA9" i="9"/>
  <c r="CT9" i="9"/>
  <c r="CS9" i="9"/>
  <c r="CR9" i="9"/>
  <c r="CQ9" i="9"/>
  <c r="CP9" i="9"/>
  <c r="CI9" i="9"/>
  <c r="CH9" i="9"/>
  <c r="CG9" i="9"/>
  <c r="CF9" i="9"/>
  <c r="CE9" i="9"/>
  <c r="BX9" i="9"/>
  <c r="BW9" i="9"/>
  <c r="BV9" i="9"/>
  <c r="BU9" i="9"/>
  <c r="BT9" i="9"/>
  <c r="BM9" i="9"/>
  <c r="BL9" i="9"/>
  <c r="BK9" i="9"/>
  <c r="BJ9" i="9"/>
  <c r="BI9" i="9"/>
  <c r="BB9" i="9"/>
  <c r="BA9" i="9"/>
  <c r="AZ9" i="9"/>
  <c r="AY9" i="9"/>
  <c r="AX9" i="9"/>
  <c r="AQ9" i="9"/>
  <c r="AP9" i="9"/>
  <c r="AO9" i="9"/>
  <c r="AN9" i="9"/>
  <c r="AM9" i="9"/>
  <c r="AF9" i="9"/>
  <c r="AE9" i="9"/>
  <c r="AD9" i="9"/>
  <c r="AC9" i="9"/>
  <c r="AB9" i="9"/>
  <c r="U9" i="9"/>
  <c r="T9" i="9"/>
  <c r="S9" i="9"/>
  <c r="R9" i="9"/>
  <c r="Q9" i="9"/>
  <c r="J9" i="9"/>
  <c r="I9" i="9"/>
  <c r="H9" i="9"/>
  <c r="G9" i="9"/>
  <c r="B9" i="9"/>
  <c r="OA8" i="9"/>
  <c r="NT8" i="9"/>
  <c r="NS8" i="9"/>
  <c r="NR8" i="9"/>
  <c r="NQ8" i="9"/>
  <c r="NP8" i="9"/>
  <c r="NI8" i="9"/>
  <c r="NH8" i="9"/>
  <c r="NG8" i="9"/>
  <c r="NF8" i="9"/>
  <c r="NE8" i="9"/>
  <c r="MX8" i="9"/>
  <c r="MW8" i="9"/>
  <c r="MV8" i="9"/>
  <c r="MU8" i="9"/>
  <c r="MT8" i="9"/>
  <c r="MM8" i="9"/>
  <c r="ML8" i="9"/>
  <c r="MK8" i="9"/>
  <c r="MJ8" i="9"/>
  <c r="MI8" i="9"/>
  <c r="MB8" i="9"/>
  <c r="MA8" i="9"/>
  <c r="LZ8" i="9"/>
  <c r="LY8" i="9"/>
  <c r="LX8" i="9"/>
  <c r="LQ8" i="9"/>
  <c r="LP8" i="9"/>
  <c r="LO8" i="9"/>
  <c r="LN8" i="9"/>
  <c r="LM8" i="9"/>
  <c r="LF8" i="9"/>
  <c r="LE8" i="9"/>
  <c r="LD8" i="9"/>
  <c r="LC8" i="9"/>
  <c r="LB8" i="9"/>
  <c r="KU8" i="9"/>
  <c r="KT8" i="9"/>
  <c r="KS8" i="9"/>
  <c r="KR8" i="9"/>
  <c r="KQ8" i="9"/>
  <c r="KJ8" i="9"/>
  <c r="KI8" i="9"/>
  <c r="KH8" i="9"/>
  <c r="KG8" i="9"/>
  <c r="KF8" i="9"/>
  <c r="JY8" i="9"/>
  <c r="JX8" i="9"/>
  <c r="JW8" i="9"/>
  <c r="JV8" i="9"/>
  <c r="JU8" i="9"/>
  <c r="JN8" i="9"/>
  <c r="JM8" i="9"/>
  <c r="JL8" i="9"/>
  <c r="JK8" i="9"/>
  <c r="JJ8" i="9"/>
  <c r="JC8" i="9"/>
  <c r="JB8" i="9"/>
  <c r="JA8" i="9"/>
  <c r="IZ8" i="9"/>
  <c r="IY8" i="9"/>
  <c r="IR8" i="9"/>
  <c r="IQ8" i="9"/>
  <c r="IP8" i="9"/>
  <c r="IO8" i="9"/>
  <c r="IN8" i="9"/>
  <c r="IG8" i="9"/>
  <c r="IF8" i="9"/>
  <c r="IE8" i="9"/>
  <c r="ID8" i="9"/>
  <c r="IC8" i="9"/>
  <c r="HV8" i="9"/>
  <c r="HU8" i="9"/>
  <c r="HT8" i="9"/>
  <c r="HS8" i="9"/>
  <c r="HR8" i="9"/>
  <c r="HK8" i="9"/>
  <c r="HJ8" i="9"/>
  <c r="HI8" i="9"/>
  <c r="HH8" i="9"/>
  <c r="HG8" i="9"/>
  <c r="GZ8" i="9"/>
  <c r="GY8" i="9"/>
  <c r="GX8" i="9"/>
  <c r="GW8" i="9"/>
  <c r="GV8" i="9"/>
  <c r="GO8" i="9"/>
  <c r="GN8" i="9"/>
  <c r="GM8" i="9"/>
  <c r="GL8" i="9"/>
  <c r="GK8" i="9"/>
  <c r="GD8" i="9"/>
  <c r="GC8" i="9"/>
  <c r="GB8" i="9"/>
  <c r="GA8" i="9"/>
  <c r="FZ8" i="9"/>
  <c r="FS8" i="9"/>
  <c r="FR8" i="9"/>
  <c r="FQ8" i="9"/>
  <c r="FP8" i="9"/>
  <c r="FO8" i="9"/>
  <c r="FH8" i="9"/>
  <c r="FG8" i="9"/>
  <c r="FF8" i="9"/>
  <c r="FE8" i="9"/>
  <c r="FD8" i="9"/>
  <c r="EW8" i="9"/>
  <c r="EV8" i="9"/>
  <c r="EU8" i="9"/>
  <c r="ET8" i="9"/>
  <c r="ES8" i="9"/>
  <c r="EL8" i="9"/>
  <c r="EK8" i="9"/>
  <c r="EJ8" i="9"/>
  <c r="EI8" i="9"/>
  <c r="EH8" i="9"/>
  <c r="EA8" i="9"/>
  <c r="DZ8" i="9"/>
  <c r="DY8" i="9"/>
  <c r="DX8" i="9"/>
  <c r="DW8" i="9"/>
  <c r="DP8" i="9"/>
  <c r="DO8" i="9"/>
  <c r="DN8" i="9"/>
  <c r="DM8" i="9"/>
  <c r="DL8" i="9"/>
  <c r="DE8" i="9"/>
  <c r="DD8" i="9"/>
  <c r="DC8" i="9"/>
  <c r="DB8" i="9"/>
  <c r="DA8" i="9"/>
  <c r="CT8" i="9"/>
  <c r="CS8" i="9"/>
  <c r="CR8" i="9"/>
  <c r="CQ8" i="9"/>
  <c r="CP8" i="9"/>
  <c r="CI8" i="9"/>
  <c r="CH8" i="9"/>
  <c r="CG8" i="9"/>
  <c r="CF8" i="9"/>
  <c r="CE8" i="9"/>
  <c r="BX8" i="9"/>
  <c r="BW8" i="9"/>
  <c r="BV8" i="9"/>
  <c r="BU8" i="9"/>
  <c r="BT8" i="9"/>
  <c r="BM8" i="9"/>
  <c r="BL8" i="9"/>
  <c r="BK8" i="9"/>
  <c r="BJ8" i="9"/>
  <c r="BI8" i="9"/>
  <c r="BB8" i="9"/>
  <c r="BA8" i="9"/>
  <c r="AZ8" i="9"/>
  <c r="AY8" i="9"/>
  <c r="AX8" i="9"/>
  <c r="AQ8" i="9"/>
  <c r="AP8" i="9"/>
  <c r="AO8" i="9"/>
  <c r="AN8" i="9"/>
  <c r="AM8" i="9"/>
  <c r="AF8" i="9"/>
  <c r="AE8" i="9"/>
  <c r="AD8" i="9"/>
  <c r="AC8" i="9"/>
  <c r="AB8" i="9"/>
  <c r="U8" i="9"/>
  <c r="T8" i="9"/>
  <c r="S8" i="9"/>
  <c r="R8" i="9"/>
  <c r="Q8" i="9"/>
  <c r="J8" i="9"/>
  <c r="I8" i="9"/>
  <c r="H8" i="9"/>
  <c r="G8" i="9"/>
  <c r="B8" i="9"/>
  <c r="A8" i="9" s="1"/>
  <c r="OA7" i="9"/>
  <c r="NT7" i="9"/>
  <c r="NS7" i="9"/>
  <c r="NR7" i="9"/>
  <c r="NQ7" i="9"/>
  <c r="NP7" i="9"/>
  <c r="NI7" i="9"/>
  <c r="NH7" i="9"/>
  <c r="NG7" i="9"/>
  <c r="NF7" i="9"/>
  <c r="NE7" i="9"/>
  <c r="MX7" i="9"/>
  <c r="MW7" i="9"/>
  <c r="MV7" i="9"/>
  <c r="MU7" i="9"/>
  <c r="MT7" i="9"/>
  <c r="MM7" i="9"/>
  <c r="ML7" i="9"/>
  <c r="MK7" i="9"/>
  <c r="MJ7" i="9"/>
  <c r="MI7" i="9"/>
  <c r="MB7" i="9"/>
  <c r="MA7" i="9"/>
  <c r="LZ7" i="9"/>
  <c r="LY7" i="9"/>
  <c r="LX7" i="9"/>
  <c r="LQ7" i="9"/>
  <c r="LP7" i="9"/>
  <c r="LO7" i="9"/>
  <c r="LN7" i="9"/>
  <c r="LM7" i="9"/>
  <c r="LF7" i="9"/>
  <c r="LE7" i="9"/>
  <c r="LD7" i="9"/>
  <c r="LC7" i="9"/>
  <c r="LB7" i="9"/>
  <c r="KU7" i="9"/>
  <c r="KT7" i="9"/>
  <c r="KS7" i="9"/>
  <c r="KR7" i="9"/>
  <c r="KQ7" i="9"/>
  <c r="KJ7" i="9"/>
  <c r="KI7" i="9"/>
  <c r="KH7" i="9"/>
  <c r="KG7" i="9"/>
  <c r="KF7" i="9"/>
  <c r="JY7" i="9"/>
  <c r="JX7" i="9"/>
  <c r="JW7" i="9"/>
  <c r="JV7" i="9"/>
  <c r="JU7" i="9"/>
  <c r="JN7" i="9"/>
  <c r="JM7" i="9"/>
  <c r="JL7" i="9"/>
  <c r="JK7" i="9"/>
  <c r="JJ7" i="9"/>
  <c r="JC7" i="9"/>
  <c r="JB7" i="9"/>
  <c r="JA7" i="9"/>
  <c r="IZ7" i="9"/>
  <c r="IY7" i="9"/>
  <c r="IR7" i="9"/>
  <c r="IQ7" i="9"/>
  <c r="IP7" i="9"/>
  <c r="IO7" i="9"/>
  <c r="IN7" i="9"/>
  <c r="IG7" i="9"/>
  <c r="IF7" i="9"/>
  <c r="IE7" i="9"/>
  <c r="ID7" i="9"/>
  <c r="IC7" i="9"/>
  <c r="HV7" i="9"/>
  <c r="HU7" i="9"/>
  <c r="HT7" i="9"/>
  <c r="HS7" i="9"/>
  <c r="HR7" i="9"/>
  <c r="HK7" i="9"/>
  <c r="HJ7" i="9"/>
  <c r="HI7" i="9"/>
  <c r="HH7" i="9"/>
  <c r="HG7" i="9"/>
  <c r="GZ7" i="9"/>
  <c r="GY7" i="9"/>
  <c r="GX7" i="9"/>
  <c r="GW7" i="9"/>
  <c r="GV7" i="9"/>
  <c r="GO7" i="9"/>
  <c r="GN7" i="9"/>
  <c r="GM7" i="9"/>
  <c r="GL7" i="9"/>
  <c r="GK7" i="9"/>
  <c r="GD7" i="9"/>
  <c r="GC7" i="9"/>
  <c r="GB7" i="9"/>
  <c r="GA7" i="9"/>
  <c r="FZ7" i="9"/>
  <c r="FS7" i="9"/>
  <c r="FR7" i="9"/>
  <c r="FQ7" i="9"/>
  <c r="FP7" i="9"/>
  <c r="FO7" i="9"/>
  <c r="FH7" i="9"/>
  <c r="FG7" i="9"/>
  <c r="FF7" i="9"/>
  <c r="FE7" i="9"/>
  <c r="FD7" i="9"/>
  <c r="EW7" i="9"/>
  <c r="EV7" i="9"/>
  <c r="EU7" i="9"/>
  <c r="ET7" i="9"/>
  <c r="ES7" i="9"/>
  <c r="EL7" i="9"/>
  <c r="EK7" i="9"/>
  <c r="EJ7" i="9"/>
  <c r="EI7" i="9"/>
  <c r="EH7" i="9"/>
  <c r="EA7" i="9"/>
  <c r="DZ7" i="9"/>
  <c r="DY7" i="9"/>
  <c r="DX7" i="9"/>
  <c r="DW7" i="9"/>
  <c r="DP7" i="9"/>
  <c r="DO7" i="9"/>
  <c r="DN7" i="9"/>
  <c r="DM7" i="9"/>
  <c r="DL7" i="9"/>
  <c r="DE7" i="9"/>
  <c r="DD7" i="9"/>
  <c r="DC7" i="9"/>
  <c r="DB7" i="9"/>
  <c r="DA7" i="9"/>
  <c r="CT7" i="9"/>
  <c r="CS7" i="9"/>
  <c r="CR7" i="9"/>
  <c r="CQ7" i="9"/>
  <c r="CP7" i="9"/>
  <c r="CI7" i="9"/>
  <c r="CH7" i="9"/>
  <c r="CG7" i="9"/>
  <c r="CF7" i="9"/>
  <c r="CE7" i="9"/>
  <c r="BX7" i="9"/>
  <c r="BW7" i="9"/>
  <c r="BV7" i="9"/>
  <c r="BU7" i="9"/>
  <c r="BT7" i="9"/>
  <c r="BM7" i="9"/>
  <c r="BL7" i="9"/>
  <c r="BK7" i="9"/>
  <c r="BJ7" i="9"/>
  <c r="BI7" i="9"/>
  <c r="BB7" i="9"/>
  <c r="BA7" i="9"/>
  <c r="AZ7" i="9"/>
  <c r="AY7" i="9"/>
  <c r="AX7" i="9"/>
  <c r="AQ7" i="9"/>
  <c r="AP7" i="9"/>
  <c r="AO7" i="9"/>
  <c r="AN7" i="9"/>
  <c r="AM7" i="9"/>
  <c r="AF7" i="9"/>
  <c r="AE7" i="9"/>
  <c r="AD7" i="9"/>
  <c r="AC7" i="9"/>
  <c r="AB7" i="9"/>
  <c r="U7" i="9"/>
  <c r="T7" i="9"/>
  <c r="S7" i="9"/>
  <c r="R7" i="9"/>
  <c r="Q7" i="9"/>
  <c r="J7" i="9"/>
  <c r="I7" i="9"/>
  <c r="H7" i="9"/>
  <c r="G7" i="9"/>
  <c r="B7" i="9"/>
  <c r="PL5" i="9"/>
  <c r="PK5" i="9"/>
  <c r="PG5" i="9"/>
  <c r="PF5" i="9"/>
  <c r="PB5" i="9"/>
  <c r="PA5" i="9"/>
  <c r="OA5" i="9"/>
  <c r="OA2" i="9" s="1"/>
  <c r="NZ5" i="9"/>
  <c r="NZ2" i="9" s="1"/>
  <c r="NY5" i="9"/>
  <c r="NY2" i="9" s="1"/>
  <c r="NX5" i="9"/>
  <c r="NX2" i="9" s="1"/>
  <c r="NW5" i="9"/>
  <c r="NW2" i="9" s="1"/>
  <c r="NV5" i="9"/>
  <c r="NV2" i="9" s="1"/>
  <c r="NU5" i="9"/>
  <c r="NU2" i="9" s="1"/>
  <c r="NT5" i="9"/>
  <c r="NT2" i="9" s="1"/>
  <c r="NS5" i="9"/>
  <c r="NS2" i="9" s="1"/>
  <c r="NR5" i="9"/>
  <c r="NR2" i="9" s="1"/>
  <c r="NQ5" i="9"/>
  <c r="NP5" i="9"/>
  <c r="NP2" i="9" s="1"/>
  <c r="NO5" i="9"/>
  <c r="NO2" i="9" s="1"/>
  <c r="NN5" i="9"/>
  <c r="NN2" i="9" s="1"/>
  <c r="NM5" i="9"/>
  <c r="NM2" i="9" s="1"/>
  <c r="NL5" i="9"/>
  <c r="NL2" i="9" s="1"/>
  <c r="NK5" i="9"/>
  <c r="NK2" i="9" s="1"/>
  <c r="NJ5" i="9"/>
  <c r="NJ2" i="9" s="1"/>
  <c r="NI5" i="9"/>
  <c r="NI2" i="9" s="1"/>
  <c r="NH5" i="9"/>
  <c r="NH2" i="9" s="1"/>
  <c r="NG5" i="9"/>
  <c r="NG2" i="9" s="1"/>
  <c r="NF5" i="9"/>
  <c r="NE5" i="9"/>
  <c r="NE2" i="9" s="1"/>
  <c r="ND5" i="9"/>
  <c r="ND2" i="9" s="1"/>
  <c r="NC5" i="9"/>
  <c r="NC2" i="9" s="1"/>
  <c r="NB5" i="9"/>
  <c r="NB2" i="9" s="1"/>
  <c r="NA5" i="9"/>
  <c r="NA2" i="9" s="1"/>
  <c r="MZ5" i="9"/>
  <c r="MZ2" i="9" s="1"/>
  <c r="MY5" i="9"/>
  <c r="MY2" i="9" s="1"/>
  <c r="MX5" i="9"/>
  <c r="MX2" i="9" s="1"/>
  <c r="MW5" i="9"/>
  <c r="MW2" i="9" s="1"/>
  <c r="MV5" i="9"/>
  <c r="MV2" i="9" s="1"/>
  <c r="MU5" i="9"/>
  <c r="MT5" i="9"/>
  <c r="MT2" i="9" s="1"/>
  <c r="MS5" i="9"/>
  <c r="MS2" i="9" s="1"/>
  <c r="MR5" i="9"/>
  <c r="MR2" i="9" s="1"/>
  <c r="MQ5" i="9"/>
  <c r="MQ2" i="9" s="1"/>
  <c r="MP5" i="9"/>
  <c r="MP2" i="9" s="1"/>
  <c r="MO5" i="9"/>
  <c r="MO2" i="9" s="1"/>
  <c r="MN5" i="9"/>
  <c r="MN2" i="9" s="1"/>
  <c r="MM5" i="9"/>
  <c r="MM2" i="9" s="1"/>
  <c r="ML5" i="9"/>
  <c r="ML2" i="9" s="1"/>
  <c r="MK5" i="9"/>
  <c r="MK2" i="9" s="1"/>
  <c r="MJ5" i="9"/>
  <c r="MI5" i="9"/>
  <c r="MI2" i="9" s="1"/>
  <c r="MH5" i="9"/>
  <c r="MH2" i="9" s="1"/>
  <c r="MG5" i="9"/>
  <c r="MG2" i="9" s="1"/>
  <c r="MF5" i="9"/>
  <c r="MF2" i="9" s="1"/>
  <c r="ME5" i="9"/>
  <c r="ME2" i="9" s="1"/>
  <c r="MD5" i="9"/>
  <c r="MD2" i="9" s="1"/>
  <c r="MC5" i="9"/>
  <c r="MC2" i="9" s="1"/>
  <c r="MB5" i="9"/>
  <c r="MB2" i="9" s="1"/>
  <c r="MA5" i="9"/>
  <c r="MA2" i="9" s="1"/>
  <c r="LZ5" i="9"/>
  <c r="LZ2" i="9" s="1"/>
  <c r="LY5" i="9"/>
  <c r="LX5" i="9"/>
  <c r="LX2" i="9" s="1"/>
  <c r="LW5" i="9"/>
  <c r="LW2" i="9" s="1"/>
  <c r="LV5" i="9"/>
  <c r="LV2" i="9" s="1"/>
  <c r="LU5" i="9"/>
  <c r="LU2" i="9" s="1"/>
  <c r="LT5" i="9"/>
  <c r="LT2" i="9" s="1"/>
  <c r="LS5" i="9"/>
  <c r="LS2" i="9" s="1"/>
  <c r="LR5" i="9"/>
  <c r="LR2" i="9" s="1"/>
  <c r="LQ5" i="9"/>
  <c r="LQ2" i="9" s="1"/>
  <c r="LP5" i="9"/>
  <c r="LP2" i="9" s="1"/>
  <c r="LO5" i="9"/>
  <c r="LO2" i="9" s="1"/>
  <c r="LN5" i="9"/>
  <c r="LM5" i="9"/>
  <c r="LM2" i="9" s="1"/>
  <c r="LL5" i="9"/>
  <c r="LL2" i="9" s="1"/>
  <c r="LK5" i="9"/>
  <c r="LK2" i="9" s="1"/>
  <c r="LJ5" i="9"/>
  <c r="LJ2" i="9" s="1"/>
  <c r="LI5" i="9"/>
  <c r="LI2" i="9" s="1"/>
  <c r="LH5" i="9"/>
  <c r="LH2" i="9" s="1"/>
  <c r="LG5" i="9"/>
  <c r="LG2" i="9" s="1"/>
  <c r="LF5" i="9"/>
  <c r="LF2" i="9" s="1"/>
  <c r="LE5" i="9"/>
  <c r="LE2" i="9" s="1"/>
  <c r="LD5" i="9"/>
  <c r="LD2" i="9" s="1"/>
  <c r="LC5" i="9"/>
  <c r="LB5" i="9"/>
  <c r="LB2" i="9" s="1"/>
  <c r="LA5" i="9"/>
  <c r="LA2" i="9" s="1"/>
  <c r="KZ5" i="9"/>
  <c r="KZ2" i="9" s="1"/>
  <c r="KY5" i="9"/>
  <c r="KY2" i="9" s="1"/>
  <c r="KX5" i="9"/>
  <c r="KX2" i="9" s="1"/>
  <c r="KW5" i="9"/>
  <c r="KW2" i="9" s="1"/>
  <c r="KV5" i="9"/>
  <c r="KV2" i="9" s="1"/>
  <c r="KU5" i="9"/>
  <c r="KU2" i="9" s="1"/>
  <c r="KT5" i="9"/>
  <c r="KT2" i="9" s="1"/>
  <c r="KS5" i="9"/>
  <c r="KS2" i="9" s="1"/>
  <c r="KR5" i="9"/>
  <c r="KQ5" i="9"/>
  <c r="KQ2" i="9" s="1"/>
  <c r="KP5" i="9"/>
  <c r="KP2" i="9" s="1"/>
  <c r="KO5" i="9"/>
  <c r="KO2" i="9" s="1"/>
  <c r="KN5" i="9"/>
  <c r="KN2" i="9" s="1"/>
  <c r="KM5" i="9"/>
  <c r="KM2" i="9" s="1"/>
  <c r="KL5" i="9"/>
  <c r="KL2" i="9" s="1"/>
  <c r="KK5" i="9"/>
  <c r="KK2" i="9" s="1"/>
  <c r="KJ5" i="9"/>
  <c r="KJ2" i="9" s="1"/>
  <c r="KI5" i="9"/>
  <c r="KI2" i="9" s="1"/>
  <c r="KH5" i="9"/>
  <c r="KH2" i="9" s="1"/>
  <c r="KG5" i="9"/>
  <c r="KF5" i="9"/>
  <c r="KF2" i="9" s="1"/>
  <c r="KE5" i="9"/>
  <c r="KE2" i="9" s="1"/>
  <c r="KD5" i="9"/>
  <c r="KD2" i="9" s="1"/>
  <c r="KC5" i="9"/>
  <c r="KC2" i="9" s="1"/>
  <c r="KB5" i="9"/>
  <c r="KB2" i="9" s="1"/>
  <c r="KA5" i="9"/>
  <c r="KA2" i="9" s="1"/>
  <c r="JZ5" i="9"/>
  <c r="JZ2" i="9" s="1"/>
  <c r="JY5" i="9"/>
  <c r="JY2" i="9" s="1"/>
  <c r="JX5" i="9"/>
  <c r="JX2" i="9" s="1"/>
  <c r="JW5" i="9"/>
  <c r="JW2" i="9" s="1"/>
  <c r="JV5" i="9"/>
  <c r="JU5" i="9"/>
  <c r="JU2" i="9" s="1"/>
  <c r="JT5" i="9"/>
  <c r="JT2" i="9" s="1"/>
  <c r="JS5" i="9"/>
  <c r="JS2" i="9" s="1"/>
  <c r="JR5" i="9"/>
  <c r="JR2" i="9" s="1"/>
  <c r="JQ5" i="9"/>
  <c r="JQ2" i="9" s="1"/>
  <c r="JP5" i="9"/>
  <c r="JP2" i="9" s="1"/>
  <c r="JO5" i="9"/>
  <c r="JO2" i="9" s="1"/>
  <c r="JN5" i="9"/>
  <c r="JN2" i="9" s="1"/>
  <c r="JM5" i="9"/>
  <c r="JM2" i="9" s="1"/>
  <c r="JL5" i="9"/>
  <c r="JL2" i="9" s="1"/>
  <c r="JK5" i="9"/>
  <c r="JJ5" i="9"/>
  <c r="JJ2" i="9" s="1"/>
  <c r="JI5" i="9"/>
  <c r="JI2" i="9" s="1"/>
  <c r="JH5" i="9"/>
  <c r="JH2" i="9" s="1"/>
  <c r="JG5" i="9"/>
  <c r="JG2" i="9" s="1"/>
  <c r="JF5" i="9"/>
  <c r="JF2" i="9" s="1"/>
  <c r="JE5" i="9"/>
  <c r="JE2" i="9" s="1"/>
  <c r="JD5" i="9"/>
  <c r="JD2" i="9" s="1"/>
  <c r="JC5" i="9"/>
  <c r="JC2" i="9" s="1"/>
  <c r="JB5" i="9"/>
  <c r="JB2" i="9" s="1"/>
  <c r="JA5" i="9"/>
  <c r="JA2" i="9" s="1"/>
  <c r="IZ5" i="9"/>
  <c r="IY5" i="9"/>
  <c r="IY2" i="9" s="1"/>
  <c r="IX5" i="9"/>
  <c r="IX2" i="9" s="1"/>
  <c r="IW5" i="9"/>
  <c r="IW2" i="9" s="1"/>
  <c r="IV5" i="9"/>
  <c r="IV2" i="9" s="1"/>
  <c r="IU5" i="9"/>
  <c r="IU2" i="9" s="1"/>
  <c r="IT5" i="9"/>
  <c r="IT2" i="9" s="1"/>
  <c r="IS5" i="9"/>
  <c r="IS2" i="9" s="1"/>
  <c r="IR5" i="9"/>
  <c r="IR2" i="9" s="1"/>
  <c r="IQ5" i="9"/>
  <c r="IQ2" i="9" s="1"/>
  <c r="IP5" i="9"/>
  <c r="IP2" i="9" s="1"/>
  <c r="IO5" i="9"/>
  <c r="IN5" i="9"/>
  <c r="IN2" i="9" s="1"/>
  <c r="IM5" i="9"/>
  <c r="IM2" i="9" s="1"/>
  <c r="IL5" i="9"/>
  <c r="IL2" i="9" s="1"/>
  <c r="IK5" i="9"/>
  <c r="IK2" i="9" s="1"/>
  <c r="IJ5" i="9"/>
  <c r="IJ2" i="9" s="1"/>
  <c r="II5" i="9"/>
  <c r="II2" i="9" s="1"/>
  <c r="IH5" i="9"/>
  <c r="IH2" i="9" s="1"/>
  <c r="IG5" i="9"/>
  <c r="IG2" i="9" s="1"/>
  <c r="IF5" i="9"/>
  <c r="IF2" i="9" s="1"/>
  <c r="IE5" i="9"/>
  <c r="IE2" i="9" s="1"/>
  <c r="ID5" i="9"/>
  <c r="IC5" i="9"/>
  <c r="IC2" i="9" s="1"/>
  <c r="IB5" i="9"/>
  <c r="IB2" i="9" s="1"/>
  <c r="IA5" i="9"/>
  <c r="IA2" i="9" s="1"/>
  <c r="HZ5" i="9"/>
  <c r="HZ2" i="9" s="1"/>
  <c r="HY5" i="9"/>
  <c r="HY2" i="9" s="1"/>
  <c r="HX5" i="9"/>
  <c r="HX2" i="9" s="1"/>
  <c r="HW5" i="9"/>
  <c r="HW2" i="9" s="1"/>
  <c r="HV5" i="9"/>
  <c r="HV2" i="9" s="1"/>
  <c r="HU5" i="9"/>
  <c r="HU2" i="9" s="1"/>
  <c r="HT5" i="9"/>
  <c r="HT2" i="9" s="1"/>
  <c r="HS5" i="9"/>
  <c r="HR5" i="9"/>
  <c r="HR2" i="9" s="1"/>
  <c r="HQ5" i="9"/>
  <c r="HQ2" i="9" s="1"/>
  <c r="HP5" i="9"/>
  <c r="HP2" i="9" s="1"/>
  <c r="HO5" i="9"/>
  <c r="HO2" i="9" s="1"/>
  <c r="HN5" i="9"/>
  <c r="HN2" i="9" s="1"/>
  <c r="HM5" i="9"/>
  <c r="HM2" i="9" s="1"/>
  <c r="HL5" i="9"/>
  <c r="HL2" i="9" s="1"/>
  <c r="HK5" i="9"/>
  <c r="HK2" i="9" s="1"/>
  <c r="HJ5" i="9"/>
  <c r="HJ2" i="9" s="1"/>
  <c r="HI5" i="9"/>
  <c r="HI2" i="9" s="1"/>
  <c r="HH5" i="9"/>
  <c r="HG5" i="9"/>
  <c r="HG2" i="9" s="1"/>
  <c r="HF5" i="9"/>
  <c r="HF2" i="9" s="1"/>
  <c r="HE5" i="9"/>
  <c r="HE2" i="9" s="1"/>
  <c r="HD5" i="9"/>
  <c r="HD2" i="9" s="1"/>
  <c r="HC5" i="9"/>
  <c r="HC2" i="9" s="1"/>
  <c r="HB5" i="9"/>
  <c r="HB2" i="9" s="1"/>
  <c r="HA5" i="9"/>
  <c r="HA2" i="9" s="1"/>
  <c r="GZ5" i="9"/>
  <c r="GZ2" i="9" s="1"/>
  <c r="GY5" i="9"/>
  <c r="GY2" i="9" s="1"/>
  <c r="GX5" i="9"/>
  <c r="GX2" i="9" s="1"/>
  <c r="GW5" i="9"/>
  <c r="GV5" i="9"/>
  <c r="GV2" i="9" s="1"/>
  <c r="GU5" i="9"/>
  <c r="GU2" i="9" s="1"/>
  <c r="GT5" i="9"/>
  <c r="GT2" i="9" s="1"/>
  <c r="GS5" i="9"/>
  <c r="GS2" i="9" s="1"/>
  <c r="GR5" i="9"/>
  <c r="GR2" i="9" s="1"/>
  <c r="GQ5" i="9"/>
  <c r="GQ2" i="9" s="1"/>
  <c r="GP5" i="9"/>
  <c r="GP2" i="9" s="1"/>
  <c r="GO5" i="9"/>
  <c r="GO2" i="9" s="1"/>
  <c r="GN5" i="9"/>
  <c r="GN2" i="9" s="1"/>
  <c r="GM5" i="9"/>
  <c r="GM2" i="9" s="1"/>
  <c r="GL5" i="9"/>
  <c r="GK5" i="9"/>
  <c r="GK2" i="9" s="1"/>
  <c r="GJ5" i="9"/>
  <c r="GJ2" i="9" s="1"/>
  <c r="GI5" i="9"/>
  <c r="GI2" i="9" s="1"/>
  <c r="GH5" i="9"/>
  <c r="GH2" i="9" s="1"/>
  <c r="GG5" i="9"/>
  <c r="GG2" i="9" s="1"/>
  <c r="GF5" i="9"/>
  <c r="GF2" i="9" s="1"/>
  <c r="GE5" i="9"/>
  <c r="GE2" i="9" s="1"/>
  <c r="GD5" i="9"/>
  <c r="GD2" i="9" s="1"/>
  <c r="GC5" i="9"/>
  <c r="GC2" i="9" s="1"/>
  <c r="GB5" i="9"/>
  <c r="GB2" i="9" s="1"/>
  <c r="GA5" i="9"/>
  <c r="FZ5" i="9"/>
  <c r="FZ2" i="9" s="1"/>
  <c r="FY5" i="9"/>
  <c r="FY2" i="9" s="1"/>
  <c r="FX5" i="9"/>
  <c r="FX2" i="9" s="1"/>
  <c r="FW5" i="9"/>
  <c r="FW2" i="9" s="1"/>
  <c r="FV5" i="9"/>
  <c r="FV2" i="9" s="1"/>
  <c r="FU5" i="9"/>
  <c r="FU2" i="9" s="1"/>
  <c r="FT5" i="9"/>
  <c r="FT2" i="9" s="1"/>
  <c r="FS5" i="9"/>
  <c r="FS2" i="9" s="1"/>
  <c r="FR5" i="9"/>
  <c r="FR2" i="9" s="1"/>
  <c r="FQ5" i="9"/>
  <c r="FQ2" i="9" s="1"/>
  <c r="FP5" i="9"/>
  <c r="FO5" i="9"/>
  <c r="FO2" i="9" s="1"/>
  <c r="FN5" i="9"/>
  <c r="FN2" i="9" s="1"/>
  <c r="FM5" i="9"/>
  <c r="FM2" i="9" s="1"/>
  <c r="FL5" i="9"/>
  <c r="FL2" i="9" s="1"/>
  <c r="FK5" i="9"/>
  <c r="FK2" i="9" s="1"/>
  <c r="FJ5" i="9"/>
  <c r="FJ2" i="9" s="1"/>
  <c r="FI5" i="9"/>
  <c r="FI2" i="9" s="1"/>
  <c r="FH5" i="9"/>
  <c r="FH2" i="9" s="1"/>
  <c r="FG5" i="9"/>
  <c r="FG2" i="9" s="1"/>
  <c r="FF5" i="9"/>
  <c r="FF2" i="9" s="1"/>
  <c r="FE5" i="9"/>
  <c r="FD5" i="9"/>
  <c r="FD2" i="9" s="1"/>
  <c r="FC5" i="9"/>
  <c r="FC2" i="9" s="1"/>
  <c r="FB5" i="9"/>
  <c r="FB2" i="9" s="1"/>
  <c r="FA5" i="9"/>
  <c r="FA2" i="9" s="1"/>
  <c r="EZ5" i="9"/>
  <c r="EZ2" i="9" s="1"/>
  <c r="EY5" i="9"/>
  <c r="EY2" i="9" s="1"/>
  <c r="EX5" i="9"/>
  <c r="EX2" i="9" s="1"/>
  <c r="EW5" i="9"/>
  <c r="EW2" i="9" s="1"/>
  <c r="EV5" i="9"/>
  <c r="EV2" i="9" s="1"/>
  <c r="EU5" i="9"/>
  <c r="EU2" i="9" s="1"/>
  <c r="ET5" i="9"/>
  <c r="ES5" i="9"/>
  <c r="ES2" i="9" s="1"/>
  <c r="ER5" i="9"/>
  <c r="ER2" i="9" s="1"/>
  <c r="EQ5" i="9"/>
  <c r="EQ2" i="9" s="1"/>
  <c r="EP5" i="9"/>
  <c r="EP2" i="9" s="1"/>
  <c r="EO5" i="9"/>
  <c r="EO2" i="9" s="1"/>
  <c r="EN5" i="9"/>
  <c r="EN2" i="9" s="1"/>
  <c r="EM5" i="9"/>
  <c r="EM2" i="9" s="1"/>
  <c r="EL5" i="9"/>
  <c r="EL2" i="9" s="1"/>
  <c r="EK5" i="9"/>
  <c r="EK2" i="9" s="1"/>
  <c r="EJ5" i="9"/>
  <c r="EJ2" i="9" s="1"/>
  <c r="EI5" i="9"/>
  <c r="EH5" i="9"/>
  <c r="EH2" i="9" s="1"/>
  <c r="EG5" i="9"/>
  <c r="EG2" i="9" s="1"/>
  <c r="EF5" i="9"/>
  <c r="EF2" i="9" s="1"/>
  <c r="EE5" i="9"/>
  <c r="EE2" i="9" s="1"/>
  <c r="ED5" i="9"/>
  <c r="ED2" i="9" s="1"/>
  <c r="EC5" i="9"/>
  <c r="EC2" i="9" s="1"/>
  <c r="EB5" i="9"/>
  <c r="EB2" i="9" s="1"/>
  <c r="EA5" i="9"/>
  <c r="EA2" i="9" s="1"/>
  <c r="DZ5" i="9"/>
  <c r="DZ2" i="9" s="1"/>
  <c r="DY5" i="9"/>
  <c r="DY2" i="9" s="1"/>
  <c r="DX5" i="9"/>
  <c r="DW5" i="9"/>
  <c r="DW2" i="9" s="1"/>
  <c r="DV5" i="9"/>
  <c r="DV2" i="9" s="1"/>
  <c r="DU5" i="9"/>
  <c r="DU2" i="9" s="1"/>
  <c r="DT5" i="9"/>
  <c r="DT2" i="9" s="1"/>
  <c r="DS5" i="9"/>
  <c r="DS2" i="9" s="1"/>
  <c r="DR5" i="9"/>
  <c r="DR2" i="9" s="1"/>
  <c r="DQ5" i="9"/>
  <c r="DQ2" i="9" s="1"/>
  <c r="DP5" i="9"/>
  <c r="DP2" i="9" s="1"/>
  <c r="DO5" i="9"/>
  <c r="DO2" i="9" s="1"/>
  <c r="DN5" i="9"/>
  <c r="DN2" i="9" s="1"/>
  <c r="DM5" i="9"/>
  <c r="DL5" i="9"/>
  <c r="DL2" i="9" s="1"/>
  <c r="DK5" i="9"/>
  <c r="DK2" i="9" s="1"/>
  <c r="DJ5" i="9"/>
  <c r="DJ2" i="9" s="1"/>
  <c r="DI5" i="9"/>
  <c r="DI2" i="9" s="1"/>
  <c r="DH5" i="9"/>
  <c r="DH2" i="9" s="1"/>
  <c r="DG5" i="9"/>
  <c r="DG2" i="9" s="1"/>
  <c r="DF5" i="9"/>
  <c r="DF2" i="9" s="1"/>
  <c r="DE5" i="9"/>
  <c r="DE2" i="9" s="1"/>
  <c r="DD5" i="9"/>
  <c r="DD2" i="9" s="1"/>
  <c r="DC5" i="9"/>
  <c r="DC2" i="9" s="1"/>
  <c r="DB5" i="9"/>
  <c r="DA5" i="9"/>
  <c r="CZ5" i="9"/>
  <c r="CY5" i="9"/>
  <c r="CX5" i="9"/>
  <c r="CW5" i="9"/>
  <c r="CV5" i="9"/>
  <c r="CU5" i="9"/>
  <c r="CU2" i="9" s="1"/>
  <c r="CT5" i="9"/>
  <c r="CT2" i="9" s="1"/>
  <c r="CS5" i="9"/>
  <c r="CS2" i="9" s="1"/>
  <c r="CR5" i="9"/>
  <c r="CR2" i="9" s="1"/>
  <c r="CQ5" i="9"/>
  <c r="CP5" i="9"/>
  <c r="CP2" i="9" s="1"/>
  <c r="CO5" i="9"/>
  <c r="CO2" i="9" s="1"/>
  <c r="CN5" i="9"/>
  <c r="CN2" i="9" s="1"/>
  <c r="CM5" i="9"/>
  <c r="CM2" i="9" s="1"/>
  <c r="CL5" i="9"/>
  <c r="CL2" i="9" s="1"/>
  <c r="CK5" i="9"/>
  <c r="CK2" i="9" s="1"/>
  <c r="CJ5" i="9"/>
  <c r="CJ2" i="9" s="1"/>
  <c r="CI5" i="9"/>
  <c r="CI2" i="9" s="1"/>
  <c r="CH5" i="9"/>
  <c r="CH2" i="9" s="1"/>
  <c r="CG5" i="9"/>
  <c r="CG2" i="9" s="1"/>
  <c r="CF5" i="9"/>
  <c r="CE5" i="9"/>
  <c r="CE2" i="9" s="1"/>
  <c r="CD5" i="9"/>
  <c r="CD2" i="9" s="1"/>
  <c r="CC5" i="9"/>
  <c r="CC2" i="9" s="1"/>
  <c r="CB5" i="9"/>
  <c r="CB2" i="9" s="1"/>
  <c r="CA5" i="9"/>
  <c r="CA2" i="9" s="1"/>
  <c r="BZ5" i="9"/>
  <c r="BZ2" i="9" s="1"/>
  <c r="BY5" i="9"/>
  <c r="BY2" i="9" s="1"/>
  <c r="BX5" i="9"/>
  <c r="BX2" i="9" s="1"/>
  <c r="BW5" i="9"/>
  <c r="BW2" i="9" s="1"/>
  <c r="BV5" i="9"/>
  <c r="BV2" i="9" s="1"/>
  <c r="BU5" i="9"/>
  <c r="BU2" i="9" s="1"/>
  <c r="BT5" i="9"/>
  <c r="BT2" i="9" s="1"/>
  <c r="BS5" i="9"/>
  <c r="BS2" i="9" s="1"/>
  <c r="BR5" i="9"/>
  <c r="BR2" i="9" s="1"/>
  <c r="BQ5" i="9"/>
  <c r="BQ2" i="9" s="1"/>
  <c r="BP5" i="9"/>
  <c r="BP2" i="9" s="1"/>
  <c r="BO5" i="9"/>
  <c r="BO2" i="9" s="1"/>
  <c r="BN5" i="9"/>
  <c r="BN2" i="9" s="1"/>
  <c r="BM5" i="9"/>
  <c r="BM2" i="9" s="1"/>
  <c r="BL5" i="9"/>
  <c r="BL2" i="9" s="1"/>
  <c r="BK5" i="9"/>
  <c r="BK2" i="9" s="1"/>
  <c r="BJ5" i="9"/>
  <c r="BJ2" i="9" s="1"/>
  <c r="BI5" i="9"/>
  <c r="BI2" i="9" s="1"/>
  <c r="BH5" i="9"/>
  <c r="BH2" i="9" s="1"/>
  <c r="BG5" i="9"/>
  <c r="BG2" i="9" s="1"/>
  <c r="BF5" i="9"/>
  <c r="BF2" i="9" s="1"/>
  <c r="BE5" i="9"/>
  <c r="BE2" i="9" s="1"/>
  <c r="BD5" i="9"/>
  <c r="BD2" i="9" s="1"/>
  <c r="BC5" i="9"/>
  <c r="BC2" i="9" s="1"/>
  <c r="BB5" i="9"/>
  <c r="BB2" i="9" s="1"/>
  <c r="BA5" i="9"/>
  <c r="BA2" i="9" s="1"/>
  <c r="AZ5" i="9"/>
  <c r="AZ2" i="9" s="1"/>
  <c r="AY5" i="9"/>
  <c r="AY2" i="9" s="1"/>
  <c r="AX5" i="9"/>
  <c r="AX2" i="9" s="1"/>
  <c r="AW5" i="9"/>
  <c r="AW2" i="9" s="1"/>
  <c r="AV5" i="9"/>
  <c r="AV2" i="9" s="1"/>
  <c r="AU5" i="9"/>
  <c r="AU2" i="9" s="1"/>
  <c r="AT5" i="9"/>
  <c r="AT2" i="9" s="1"/>
  <c r="AS5" i="9"/>
  <c r="AS2" i="9" s="1"/>
  <c r="AR5" i="9"/>
  <c r="AR2" i="9" s="1"/>
  <c r="AQ5" i="9"/>
  <c r="AQ2" i="9" s="1"/>
  <c r="AP5" i="9"/>
  <c r="AP2" i="9" s="1"/>
  <c r="AO5" i="9"/>
  <c r="AO2" i="9" s="1"/>
  <c r="AN5" i="9"/>
  <c r="AN2" i="9" s="1"/>
  <c r="AM5" i="9"/>
  <c r="AM2" i="9" s="1"/>
  <c r="AL5" i="9"/>
  <c r="AL2" i="9" s="1"/>
  <c r="AK5" i="9"/>
  <c r="AK2" i="9" s="1"/>
  <c r="AJ5" i="9"/>
  <c r="AJ2" i="9" s="1"/>
  <c r="AI5" i="9"/>
  <c r="AI2" i="9" s="1"/>
  <c r="AH5" i="9"/>
  <c r="AH2" i="9" s="1"/>
  <c r="AG5" i="9"/>
  <c r="AG2" i="9" s="1"/>
  <c r="AF5" i="9"/>
  <c r="AF2" i="9" s="1"/>
  <c r="AE5" i="9"/>
  <c r="AE2" i="9" s="1"/>
  <c r="AD5" i="9"/>
  <c r="AD2" i="9" s="1"/>
  <c r="AC5" i="9"/>
  <c r="AC2" i="9" s="1"/>
  <c r="AB5" i="9"/>
  <c r="AB2" i="9" s="1"/>
  <c r="AA5" i="9"/>
  <c r="AA2" i="9" s="1"/>
  <c r="Z5" i="9"/>
  <c r="Z2" i="9" s="1"/>
  <c r="Y5" i="9"/>
  <c r="Y2" i="9" s="1"/>
  <c r="X5" i="9"/>
  <c r="X2" i="9" s="1"/>
  <c r="W5" i="9"/>
  <c r="W2" i="9" s="1"/>
  <c r="V5" i="9"/>
  <c r="V2" i="9" s="1"/>
  <c r="U5" i="9"/>
  <c r="U2" i="9" s="1"/>
  <c r="T5" i="9"/>
  <c r="T2" i="9" s="1"/>
  <c r="S5" i="9"/>
  <c r="S2" i="9" s="1"/>
  <c r="R5" i="9"/>
  <c r="R2" i="9" s="1"/>
  <c r="Q5" i="9"/>
  <c r="Q2" i="9" s="1"/>
  <c r="P5" i="9"/>
  <c r="P2" i="9" s="1"/>
  <c r="O5" i="9"/>
  <c r="O2" i="9" s="1"/>
  <c r="N5" i="9"/>
  <c r="N2" i="9" s="1"/>
  <c r="M5" i="9"/>
  <c r="M2" i="9" s="1"/>
  <c r="L5" i="9"/>
  <c r="L2" i="9" s="1"/>
  <c r="K5" i="9"/>
  <c r="K2" i="9" s="1"/>
  <c r="J5" i="9"/>
  <c r="J2" i="9" s="1"/>
  <c r="I5" i="9"/>
  <c r="I2" i="9" s="1"/>
  <c r="H5" i="9"/>
  <c r="H2" i="9" s="1"/>
  <c r="G5" i="9"/>
  <c r="G2" i="9" s="1"/>
  <c r="DB2" i="9"/>
  <c r="DA2" i="9"/>
  <c r="CZ2" i="9"/>
  <c r="CY2" i="9"/>
  <c r="CX2" i="9"/>
  <c r="CW2" i="9"/>
  <c r="CV2" i="9"/>
  <c r="A2" i="8"/>
  <c r="A340" i="7"/>
  <c r="A256" i="7"/>
  <c r="A172" i="7"/>
  <c r="A88" i="7"/>
  <c r="A4" i="7"/>
  <c r="A2" i="7"/>
  <c r="AT92" i="6"/>
  <c r="AS92" i="6"/>
  <c r="AR92" i="6"/>
  <c r="AQ92" i="6"/>
  <c r="AP92" i="6"/>
  <c r="AO92" i="6"/>
  <c r="AN92" i="6"/>
  <c r="AK92" i="6"/>
  <c r="AJ92" i="6"/>
  <c r="AI92" i="6"/>
  <c r="AH92" i="6"/>
  <c r="AG92" i="6"/>
  <c r="AF92" i="6"/>
  <c r="AE92" i="6"/>
  <c r="AB92" i="6"/>
  <c r="AA92" i="6"/>
  <c r="Z92" i="6"/>
  <c r="Y92" i="6"/>
  <c r="X92" i="6"/>
  <c r="W92" i="6"/>
  <c r="V92" i="6"/>
  <c r="S92" i="6"/>
  <c r="R92" i="6"/>
  <c r="Q92" i="6"/>
  <c r="P92" i="6"/>
  <c r="O92" i="6"/>
  <c r="N92" i="6"/>
  <c r="M92" i="6"/>
  <c r="J92" i="6"/>
  <c r="I92" i="6"/>
  <c r="H92" i="6"/>
  <c r="G92" i="6"/>
  <c r="F92" i="6"/>
  <c r="E92" i="6"/>
  <c r="D92" i="6"/>
  <c r="AT91" i="6"/>
  <c r="AS91" i="6"/>
  <c r="AR91" i="6"/>
  <c r="AQ91" i="6"/>
  <c r="AP91" i="6"/>
  <c r="AO91" i="6"/>
  <c r="AN91" i="6"/>
  <c r="AK91" i="6"/>
  <c r="AJ91" i="6"/>
  <c r="AI91" i="6"/>
  <c r="AH91" i="6"/>
  <c r="AG91" i="6"/>
  <c r="AF91" i="6"/>
  <c r="AE91" i="6"/>
  <c r="AB91" i="6"/>
  <c r="AA91" i="6"/>
  <c r="Z91" i="6"/>
  <c r="Y91" i="6"/>
  <c r="X91" i="6"/>
  <c r="W91" i="6"/>
  <c r="V91" i="6"/>
  <c r="S91" i="6"/>
  <c r="R91" i="6"/>
  <c r="Q91" i="6"/>
  <c r="P91" i="6"/>
  <c r="O91" i="6"/>
  <c r="N91" i="6"/>
  <c r="M91" i="6"/>
  <c r="J91" i="6"/>
  <c r="I91" i="6"/>
  <c r="H91" i="6"/>
  <c r="G91" i="6"/>
  <c r="F91" i="6"/>
  <c r="E91" i="6"/>
  <c r="D91" i="6"/>
  <c r="AT89" i="6"/>
  <c r="AT90" i="6" s="1"/>
  <c r="AS89" i="6"/>
  <c r="AS90" i="6" s="1"/>
  <c r="AR89" i="6"/>
  <c r="AR90" i="6" s="1"/>
  <c r="AQ89" i="6"/>
  <c r="AQ90" i="6" s="1"/>
  <c r="AP89" i="6"/>
  <c r="AO89" i="6"/>
  <c r="AO90" i="6" s="1"/>
  <c r="AN89" i="6"/>
  <c r="AN90" i="6" s="1"/>
  <c r="AK89" i="6"/>
  <c r="AK90" i="6" s="1"/>
  <c r="AJ89" i="6"/>
  <c r="AJ90" i="6" s="1"/>
  <c r="AI89" i="6"/>
  <c r="AI90" i="6" s="1"/>
  <c r="AH89" i="6"/>
  <c r="AH90" i="6" s="1"/>
  <c r="AG89" i="6"/>
  <c r="AG90" i="6" s="1"/>
  <c r="AF89" i="6"/>
  <c r="AF90" i="6" s="1"/>
  <c r="AE89" i="6"/>
  <c r="AE90" i="6" s="1"/>
  <c r="AB89" i="6"/>
  <c r="AB90" i="6" s="1"/>
  <c r="AA89" i="6"/>
  <c r="AA90" i="6" s="1"/>
  <c r="Z89" i="6"/>
  <c r="Z90" i="6" s="1"/>
  <c r="Y89" i="6"/>
  <c r="Y90" i="6" s="1"/>
  <c r="X89" i="6"/>
  <c r="X90" i="6" s="1"/>
  <c r="W89" i="6"/>
  <c r="W90" i="6" s="1"/>
  <c r="V89" i="6"/>
  <c r="V90" i="6" s="1"/>
  <c r="S89" i="6"/>
  <c r="S90" i="6" s="1"/>
  <c r="R89" i="6"/>
  <c r="R90" i="6" s="1"/>
  <c r="Q89" i="6"/>
  <c r="Q90" i="6" s="1"/>
  <c r="P89" i="6"/>
  <c r="P90" i="6" s="1"/>
  <c r="O89" i="6"/>
  <c r="O90" i="6" s="1"/>
  <c r="N89" i="6"/>
  <c r="N90" i="6" s="1"/>
  <c r="M89" i="6"/>
  <c r="M90" i="6" s="1"/>
  <c r="J89" i="6"/>
  <c r="I89" i="6"/>
  <c r="I90" i="6" s="1"/>
  <c r="H89" i="6"/>
  <c r="H90" i="6" s="1"/>
  <c r="G89" i="6"/>
  <c r="G90" i="6" s="1"/>
  <c r="F89" i="6"/>
  <c r="F90" i="6" s="1"/>
  <c r="E89" i="6"/>
  <c r="E90" i="6" s="1"/>
  <c r="D89" i="6"/>
  <c r="D90" i="6" s="1"/>
  <c r="BB13" i="6"/>
  <c r="BA13" i="6"/>
  <c r="AZ13" i="6"/>
  <c r="AY13" i="6"/>
  <c r="AX13" i="6"/>
  <c r="AW13" i="6"/>
  <c r="AV13" i="6"/>
  <c r="AU13" i="6"/>
  <c r="AM13" i="6"/>
  <c r="AL13" i="6"/>
  <c r="AD13" i="6"/>
  <c r="AC13" i="6"/>
  <c r="U13" i="6"/>
  <c r="T13" i="6"/>
  <c r="L13" i="6"/>
  <c r="K13" i="6"/>
  <c r="C13" i="6"/>
  <c r="A13" i="6"/>
  <c r="AU12" i="6"/>
  <c r="AV12" i="6" s="1"/>
  <c r="AL12" i="6"/>
  <c r="AM12" i="6" s="1"/>
  <c r="AC12" i="6"/>
  <c r="AD12" i="6" s="1"/>
  <c r="T12" i="6"/>
  <c r="U12" i="6" s="1"/>
  <c r="K12" i="6"/>
  <c r="L12" i="6" s="1"/>
  <c r="A12" i="6"/>
  <c r="AU11" i="6"/>
  <c r="AV11" i="6" s="1"/>
  <c r="AL11" i="6"/>
  <c r="AM11" i="6" s="1"/>
  <c r="AC11" i="6"/>
  <c r="AD11" i="6" s="1"/>
  <c r="T11" i="6"/>
  <c r="U11" i="6" s="1"/>
  <c r="K11" i="6"/>
  <c r="L11" i="6" s="1"/>
  <c r="A11" i="6"/>
  <c r="AU10" i="6"/>
  <c r="AV10" i="6" s="1"/>
  <c r="AL10" i="6"/>
  <c r="AM10" i="6" s="1"/>
  <c r="AC10" i="6"/>
  <c r="AD10" i="6" s="1"/>
  <c r="T10" i="6"/>
  <c r="U10" i="6" s="1"/>
  <c r="K10" i="6"/>
  <c r="L10" i="6" s="1"/>
  <c r="A10" i="6"/>
  <c r="AU9" i="6"/>
  <c r="AV9" i="6" s="1"/>
  <c r="AL9" i="6"/>
  <c r="AM9" i="6" s="1"/>
  <c r="AC9" i="6"/>
  <c r="AD9" i="6" s="1"/>
  <c r="T9" i="6"/>
  <c r="U9" i="6" s="1"/>
  <c r="K9" i="6"/>
  <c r="L9" i="6" s="1"/>
  <c r="A9" i="6"/>
  <c r="AU8" i="6"/>
  <c r="AV8" i="6" s="1"/>
  <c r="AL8" i="6"/>
  <c r="AM8" i="6" s="1"/>
  <c r="AC8" i="6"/>
  <c r="AD8" i="6" s="1"/>
  <c r="T8" i="6"/>
  <c r="U8" i="6" s="1"/>
  <c r="K8" i="6"/>
  <c r="L8" i="6" s="1"/>
  <c r="A8" i="6"/>
  <c r="AU7" i="6"/>
  <c r="AV7" i="6" s="1"/>
  <c r="AL7" i="6"/>
  <c r="AM7" i="6" s="1"/>
  <c r="AC7" i="6"/>
  <c r="AD7" i="6" s="1"/>
  <c r="T7" i="6"/>
  <c r="U7" i="6" s="1"/>
  <c r="K7" i="6"/>
  <c r="L7" i="6" s="1"/>
  <c r="A7" i="6"/>
  <c r="BA5" i="6"/>
  <c r="AZ5" i="6"/>
  <c r="AY5" i="6"/>
  <c r="AX5" i="6"/>
  <c r="AW5" i="6"/>
  <c r="AT5" i="6"/>
  <c r="AT6" i="6" s="1"/>
  <c r="AS5" i="6"/>
  <c r="AS6" i="6" s="1"/>
  <c r="AR5" i="6"/>
  <c r="AR6" i="6" s="1"/>
  <c r="AQ5" i="6"/>
  <c r="AQ6" i="6" s="1"/>
  <c r="AP5" i="6"/>
  <c r="AP6" i="6" s="1"/>
  <c r="AO5" i="6"/>
  <c r="AO6" i="6" s="1"/>
  <c r="AN5" i="6"/>
  <c r="AN6" i="6" s="1"/>
  <c r="AK5" i="6"/>
  <c r="AK6" i="6" s="1"/>
  <c r="AJ5" i="6"/>
  <c r="AJ6" i="6" s="1"/>
  <c r="AI5" i="6"/>
  <c r="AI6" i="6" s="1"/>
  <c r="AH5" i="6"/>
  <c r="AH6" i="6" s="1"/>
  <c r="AG5" i="6"/>
  <c r="AG6" i="6" s="1"/>
  <c r="AF5" i="6"/>
  <c r="AF6" i="6" s="1"/>
  <c r="AE5" i="6"/>
  <c r="AE6" i="6" s="1"/>
  <c r="AB5" i="6"/>
  <c r="AB6" i="6" s="1"/>
  <c r="AA5" i="6"/>
  <c r="AA6" i="6" s="1"/>
  <c r="Z5" i="6"/>
  <c r="Z6" i="6" s="1"/>
  <c r="Y5" i="6"/>
  <c r="Y6" i="6" s="1"/>
  <c r="X5" i="6"/>
  <c r="X6" i="6" s="1"/>
  <c r="W5" i="6"/>
  <c r="W6" i="6" s="1"/>
  <c r="V5" i="6"/>
  <c r="V6" i="6" s="1"/>
  <c r="S5" i="6"/>
  <c r="S6" i="6" s="1"/>
  <c r="R5" i="6"/>
  <c r="R6" i="6" s="1"/>
  <c r="Q5" i="6"/>
  <c r="Q6" i="6" s="1"/>
  <c r="P5" i="6"/>
  <c r="P6" i="6" s="1"/>
  <c r="O5" i="6"/>
  <c r="O6" i="6" s="1"/>
  <c r="N5" i="6"/>
  <c r="N6" i="6" s="1"/>
  <c r="M5" i="6"/>
  <c r="M6" i="6" s="1"/>
  <c r="J5" i="6"/>
  <c r="J6" i="6" s="1"/>
  <c r="I5" i="6"/>
  <c r="I6" i="6" s="1"/>
  <c r="H5" i="6"/>
  <c r="H6" i="6" s="1"/>
  <c r="G5" i="6"/>
  <c r="G6" i="6" s="1"/>
  <c r="F5" i="6"/>
  <c r="F6" i="6" s="1"/>
  <c r="E5" i="6"/>
  <c r="E6" i="6" s="1"/>
  <c r="D5" i="6"/>
  <c r="D6" i="6" s="1"/>
  <c r="AN4" i="6"/>
  <c r="AE4" i="6"/>
  <c r="V4" i="6"/>
  <c r="M4" i="6"/>
  <c r="D4" i="6"/>
  <c r="P196" i="5"/>
  <c r="O196" i="5"/>
  <c r="N196" i="5"/>
  <c r="M196" i="5"/>
  <c r="L196" i="5"/>
  <c r="K196" i="5"/>
  <c r="J196" i="5"/>
  <c r="I196" i="5"/>
  <c r="H196" i="5"/>
  <c r="P195" i="5"/>
  <c r="O195" i="5"/>
  <c r="N195" i="5"/>
  <c r="M195" i="5"/>
  <c r="L195" i="5"/>
  <c r="K195" i="5"/>
  <c r="J195" i="5"/>
  <c r="I195" i="5"/>
  <c r="H195" i="5"/>
  <c r="P194" i="5"/>
  <c r="O194" i="5"/>
  <c r="N194" i="5"/>
  <c r="M194" i="5"/>
  <c r="L194" i="5"/>
  <c r="K194" i="5"/>
  <c r="J194" i="5"/>
  <c r="I194" i="5"/>
  <c r="H194" i="5"/>
  <c r="P193" i="5"/>
  <c r="O193" i="5"/>
  <c r="N193" i="5"/>
  <c r="M193" i="5"/>
  <c r="L193" i="5"/>
  <c r="K193" i="5"/>
  <c r="J193" i="5"/>
  <c r="I193" i="5"/>
  <c r="H193" i="5"/>
  <c r="B188" i="5"/>
  <c r="C188" i="5" s="1"/>
  <c r="B183" i="5"/>
  <c r="C183" i="5" s="1"/>
  <c r="B178" i="5"/>
  <c r="C178" i="5" s="1"/>
  <c r="B173" i="5"/>
  <c r="C173" i="5" s="1"/>
  <c r="B168" i="5"/>
  <c r="C168" i="5" s="1"/>
  <c r="B163" i="5"/>
  <c r="C163" i="5" s="1"/>
  <c r="B158" i="5"/>
  <c r="C158" i="5" s="1"/>
  <c r="P157" i="5"/>
  <c r="O157" i="5"/>
  <c r="N157" i="5"/>
  <c r="M157" i="5"/>
  <c r="L157" i="5"/>
  <c r="K157" i="5"/>
  <c r="J157" i="5"/>
  <c r="I157" i="5"/>
  <c r="H157" i="5"/>
  <c r="P156" i="5"/>
  <c r="O156" i="5"/>
  <c r="N156" i="5"/>
  <c r="M156" i="5"/>
  <c r="L156" i="5"/>
  <c r="K156" i="5"/>
  <c r="J156" i="5"/>
  <c r="I156" i="5"/>
  <c r="H156" i="5"/>
  <c r="P155" i="5"/>
  <c r="O155" i="5"/>
  <c r="N155" i="5"/>
  <c r="M155" i="5"/>
  <c r="L155" i="5"/>
  <c r="K155" i="5"/>
  <c r="J155" i="5"/>
  <c r="I155" i="5"/>
  <c r="H155" i="5"/>
  <c r="B150" i="5"/>
  <c r="C150" i="5" s="1"/>
  <c r="B145" i="5"/>
  <c r="C145" i="5" s="1"/>
  <c r="B140" i="5"/>
  <c r="C140" i="5" s="1"/>
  <c r="B135" i="5"/>
  <c r="C135" i="5" s="1"/>
  <c r="B130" i="5"/>
  <c r="C130" i="5" s="1"/>
  <c r="B125" i="5"/>
  <c r="C125" i="5" s="1"/>
  <c r="B120" i="5"/>
  <c r="C120" i="5" s="1"/>
  <c r="P119" i="5"/>
  <c r="O119" i="5"/>
  <c r="N119" i="5"/>
  <c r="M119" i="5"/>
  <c r="L119" i="5"/>
  <c r="K119" i="5"/>
  <c r="J119" i="5"/>
  <c r="I119" i="5"/>
  <c r="H119" i="5"/>
  <c r="P118" i="5"/>
  <c r="O118" i="5"/>
  <c r="N118" i="5"/>
  <c r="M118" i="5"/>
  <c r="L118" i="5"/>
  <c r="K118" i="5"/>
  <c r="J118" i="5"/>
  <c r="I118" i="5"/>
  <c r="H118" i="5"/>
  <c r="P117" i="5"/>
  <c r="O117" i="5"/>
  <c r="N117" i="5"/>
  <c r="M117" i="5"/>
  <c r="L117" i="5"/>
  <c r="K117" i="5"/>
  <c r="J117" i="5"/>
  <c r="I117" i="5"/>
  <c r="H117" i="5"/>
  <c r="B112" i="5"/>
  <c r="C112" i="5" s="1"/>
  <c r="B107" i="5"/>
  <c r="C107" i="5" s="1"/>
  <c r="B102" i="5"/>
  <c r="C102" i="5" s="1"/>
  <c r="B97" i="5"/>
  <c r="C97" i="5" s="1"/>
  <c r="B92" i="5"/>
  <c r="C92" i="5" s="1"/>
  <c r="B87" i="5"/>
  <c r="C87" i="5" s="1"/>
  <c r="B82" i="5"/>
  <c r="C82" i="5" s="1"/>
  <c r="P81" i="5"/>
  <c r="O81" i="5"/>
  <c r="N81" i="5"/>
  <c r="M81" i="5"/>
  <c r="L81" i="5"/>
  <c r="K81" i="5"/>
  <c r="J81" i="5"/>
  <c r="I81" i="5"/>
  <c r="H81" i="5"/>
  <c r="P80" i="5"/>
  <c r="O80" i="5"/>
  <c r="N80" i="5"/>
  <c r="M80" i="5"/>
  <c r="L80" i="5"/>
  <c r="K80" i="5"/>
  <c r="J80" i="5"/>
  <c r="I80" i="5"/>
  <c r="H80" i="5"/>
  <c r="P79" i="5"/>
  <c r="O79" i="5"/>
  <c r="N79" i="5"/>
  <c r="M79" i="5"/>
  <c r="L79" i="5"/>
  <c r="K79" i="5"/>
  <c r="J79" i="5"/>
  <c r="I79" i="5"/>
  <c r="H79" i="5"/>
  <c r="B74" i="5"/>
  <c r="C74" i="5" s="1"/>
  <c r="B69" i="5"/>
  <c r="C69" i="5" s="1"/>
  <c r="B64" i="5"/>
  <c r="C64" i="5" s="1"/>
  <c r="B59" i="5"/>
  <c r="C59" i="5" s="1"/>
  <c r="B54" i="5"/>
  <c r="C54" i="5" s="1"/>
  <c r="B49" i="5"/>
  <c r="C49" i="5" s="1"/>
  <c r="B44" i="5"/>
  <c r="C44" i="5" s="1"/>
  <c r="P43" i="5"/>
  <c r="O43" i="5"/>
  <c r="N43" i="5"/>
  <c r="M43" i="5"/>
  <c r="L43" i="5"/>
  <c r="K43" i="5"/>
  <c r="J43" i="5"/>
  <c r="I43" i="5"/>
  <c r="H43" i="5"/>
  <c r="P42" i="5"/>
  <c r="O42" i="5"/>
  <c r="N42" i="5"/>
  <c r="M42" i="5"/>
  <c r="L42" i="5"/>
  <c r="K42" i="5"/>
  <c r="J42" i="5"/>
  <c r="I42" i="5"/>
  <c r="H42" i="5"/>
  <c r="P41" i="5"/>
  <c r="O41" i="5"/>
  <c r="N41" i="5"/>
  <c r="M41" i="5"/>
  <c r="L41" i="5"/>
  <c r="K41" i="5"/>
  <c r="J41" i="5"/>
  <c r="I41" i="5"/>
  <c r="H41" i="5"/>
  <c r="B36" i="5"/>
  <c r="C36" i="5" s="1"/>
  <c r="B31" i="5"/>
  <c r="C31" i="5" s="1"/>
  <c r="B26" i="5"/>
  <c r="C26" i="5" s="1"/>
  <c r="B21" i="5"/>
  <c r="C21" i="5" s="1"/>
  <c r="B16" i="5"/>
  <c r="C16" i="5" s="1"/>
  <c r="B11" i="5"/>
  <c r="C11" i="5" s="1"/>
  <c r="B6" i="5"/>
  <c r="C6" i="5" s="1"/>
  <c r="P5" i="5"/>
  <c r="O5" i="5"/>
  <c r="N5" i="5"/>
  <c r="M5" i="5"/>
  <c r="L5" i="5"/>
  <c r="K5" i="5"/>
  <c r="J5" i="5"/>
  <c r="I5" i="5"/>
  <c r="H5" i="5"/>
  <c r="G5" i="5"/>
  <c r="F5" i="5"/>
  <c r="E5" i="5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C13" i="4"/>
  <c r="A13" i="4"/>
  <c r="C12" i="4"/>
  <c r="A12" i="4"/>
  <c r="C11" i="4"/>
  <c r="A11" i="4"/>
  <c r="C10" i="4"/>
  <c r="A10" i="4"/>
  <c r="C9" i="4"/>
  <c r="A9" i="4"/>
  <c r="C8" i="4"/>
  <c r="A8" i="4"/>
  <c r="C7" i="4"/>
  <c r="A7" i="4"/>
  <c r="EZ4" i="4"/>
  <c r="DN4" i="4"/>
  <c r="CB4" i="4"/>
  <c r="AP4" i="4"/>
  <c r="D4" i="4"/>
  <c r="GD3" i="4"/>
  <c r="GD5" i="4" s="1"/>
  <c r="FY3" i="4"/>
  <c r="FY5" i="4" s="1"/>
  <c r="FT3" i="4"/>
  <c r="FT5" i="4" s="1"/>
  <c r="FO3" i="4"/>
  <c r="FO5" i="4" s="1"/>
  <c r="FJ3" i="4"/>
  <c r="FJ5" i="4" s="1"/>
  <c r="FE3" i="4"/>
  <c r="FE5" i="4" s="1"/>
  <c r="EZ3" i="4"/>
  <c r="EZ5" i="4" s="1"/>
  <c r="ER3" i="4"/>
  <c r="ER5" i="4" s="1"/>
  <c r="EM3" i="4"/>
  <c r="EM5" i="4" s="1"/>
  <c r="EH3" i="4"/>
  <c r="EH5" i="4" s="1"/>
  <c r="EC3" i="4"/>
  <c r="EC5" i="4" s="1"/>
  <c r="DX3" i="4"/>
  <c r="DX5" i="4" s="1"/>
  <c r="DS3" i="4"/>
  <c r="DS5" i="4" s="1"/>
  <c r="DN3" i="4"/>
  <c r="DN5" i="4" s="1"/>
  <c r="DF3" i="4"/>
  <c r="DF5" i="4" s="1"/>
  <c r="DA3" i="4"/>
  <c r="DA5" i="4" s="1"/>
  <c r="CV3" i="4"/>
  <c r="CV5" i="4" s="1"/>
  <c r="CQ3" i="4"/>
  <c r="CQ5" i="4" s="1"/>
  <c r="CL3" i="4"/>
  <c r="CL5" i="4" s="1"/>
  <c r="CG3" i="4"/>
  <c r="CG5" i="4" s="1"/>
  <c r="CB3" i="4"/>
  <c r="CB5" i="4" s="1"/>
  <c r="BT3" i="4"/>
  <c r="BT5" i="4" s="1"/>
  <c r="BO3" i="4"/>
  <c r="BO5" i="4" s="1"/>
  <c r="BJ3" i="4"/>
  <c r="BJ5" i="4" s="1"/>
  <c r="BE3" i="4"/>
  <c r="BE5" i="4" s="1"/>
  <c r="AZ3" i="4"/>
  <c r="AZ5" i="4" s="1"/>
  <c r="AU3" i="4"/>
  <c r="AU5" i="4" s="1"/>
  <c r="AP3" i="4"/>
  <c r="AP5" i="4" s="1"/>
  <c r="AH3" i="4"/>
  <c r="AH5" i="4" s="1"/>
  <c r="AC3" i="4"/>
  <c r="AC5" i="4" s="1"/>
  <c r="X3" i="4"/>
  <c r="X5" i="4" s="1"/>
  <c r="S3" i="4"/>
  <c r="S5" i="4" s="1"/>
  <c r="N3" i="4"/>
  <c r="N5" i="4" s="1"/>
  <c r="I3" i="4"/>
  <c r="I5" i="4" s="1"/>
  <c r="D3" i="4"/>
  <c r="D5" i="4" s="1"/>
  <c r="PN83" i="9" l="1"/>
  <c r="IA23" i="9"/>
  <c r="IL23" i="9" s="1"/>
  <c r="IW23" i="9" s="1"/>
  <c r="JH23" i="9" s="1"/>
  <c r="JS23" i="9" s="1"/>
  <c r="KD23" i="9" s="1"/>
  <c r="KO23" i="9" s="1"/>
  <c r="IB23" i="9"/>
  <c r="BZ23" i="9"/>
  <c r="CB23" i="9"/>
  <c r="EL31" i="4"/>
  <c r="KA31" i="9"/>
  <c r="EB83" i="4"/>
  <c r="JI83" i="9"/>
  <c r="CK84" i="4"/>
  <c r="FY84" i="9"/>
  <c r="DI83" i="9"/>
  <c r="DK83" i="9"/>
  <c r="PI86" i="9"/>
  <c r="BX22" i="4"/>
  <c r="EY22" i="9"/>
  <c r="W47" i="9"/>
  <c r="OB47" i="9" s="1"/>
  <c r="Y47" i="9"/>
  <c r="FW47" i="9"/>
  <c r="FY47" i="9"/>
  <c r="IK55" i="9"/>
  <c r="II55" i="9"/>
  <c r="OQ55" i="9" s="1"/>
  <c r="FC63" i="9"/>
  <c r="EY63" i="9"/>
  <c r="OG63" i="9" s="1"/>
  <c r="FA63" i="9"/>
  <c r="FB63" i="9"/>
  <c r="FM63" i="9" s="1"/>
  <c r="FX63" i="9" s="1"/>
  <c r="GI63" i="9" s="1"/>
  <c r="GT63" i="9" s="1"/>
  <c r="HE63" i="9" s="1"/>
  <c r="HP63" i="9" s="1"/>
  <c r="AJ84" i="9"/>
  <c r="AL84" i="9"/>
  <c r="CX85" i="9"/>
  <c r="CZ85" i="9"/>
  <c r="CZ74" i="4"/>
  <c r="HD74" i="9"/>
  <c r="CU77" i="4"/>
  <c r="GS77" i="9"/>
  <c r="GS78" i="9"/>
  <c r="GU78" i="9"/>
  <c r="AY86" i="4"/>
  <c r="CZ86" i="9"/>
  <c r="W78" i="4"/>
  <c r="AW78" i="9"/>
  <c r="AY84" i="4"/>
  <c r="CZ84" i="9"/>
  <c r="HX23" i="9"/>
  <c r="OL23" i="9" s="1"/>
  <c r="HZ23" i="9"/>
  <c r="Y84" i="9"/>
  <c r="AA84" i="9"/>
  <c r="PI82" i="9"/>
  <c r="AB70" i="4"/>
  <c r="BD70" i="9"/>
  <c r="OB70" i="9" s="1"/>
  <c r="CZ70" i="4"/>
  <c r="HB70" i="9"/>
  <c r="OL70" i="9" s="1"/>
  <c r="EL70" i="4"/>
  <c r="KA70" i="9"/>
  <c r="OQ70" i="9" s="1"/>
  <c r="KC70" i="9"/>
  <c r="FS39" i="4"/>
  <c r="MS39" i="9"/>
  <c r="OW39" i="9"/>
  <c r="R83" i="4"/>
  <c r="AL83" i="9"/>
  <c r="GH84" i="9"/>
  <c r="GJ84" i="9"/>
  <c r="OH23" i="9"/>
  <c r="FA23" i="9"/>
  <c r="AG31" i="4"/>
  <c r="BO31" i="9"/>
  <c r="BS31" i="4"/>
  <c r="EN31" i="9"/>
  <c r="CZ31" i="4"/>
  <c r="HF31" i="9"/>
  <c r="FX31" i="4"/>
  <c r="MZ31" i="9"/>
  <c r="GC31" i="4"/>
  <c r="NM31" i="9"/>
  <c r="NK31" i="9"/>
  <c r="AB32" i="4"/>
  <c r="BD32" i="9"/>
  <c r="BF32" i="9"/>
  <c r="BH32" i="9"/>
  <c r="DT39" i="9"/>
  <c r="DR39" i="9"/>
  <c r="OM39" i="9"/>
  <c r="GS39" i="9"/>
  <c r="BX63" i="4"/>
  <c r="OH63" i="9"/>
  <c r="BI79" i="4"/>
  <c r="DS79" i="9"/>
  <c r="EB84" i="4"/>
  <c r="JI84" i="9"/>
  <c r="AY85" i="4"/>
  <c r="CV85" i="9"/>
  <c r="DH84" i="9"/>
  <c r="BE33" i="9"/>
  <c r="CW51" i="9"/>
  <c r="PI65" i="9"/>
  <c r="ED74" i="9"/>
  <c r="KB74" i="9"/>
  <c r="PI74" i="9"/>
  <c r="GG84" i="9"/>
  <c r="PD86" i="9"/>
  <c r="PN86" i="9"/>
  <c r="AL23" i="4"/>
  <c r="OC23" i="9"/>
  <c r="DJ23" i="4"/>
  <c r="OM23" i="9"/>
  <c r="BO27" i="9"/>
  <c r="AG27" i="4"/>
  <c r="EC35" i="9"/>
  <c r="BN35" i="4"/>
  <c r="BD36" i="9"/>
  <c r="AB36" i="4"/>
  <c r="AS37" i="9"/>
  <c r="W37" i="4"/>
  <c r="W39" i="4"/>
  <c r="OC39" i="9"/>
  <c r="BI39" i="4"/>
  <c r="OH39" i="9"/>
  <c r="EG39" i="4"/>
  <c r="OR39" i="9"/>
  <c r="AH44" i="9"/>
  <c r="R44" i="4"/>
  <c r="AH45" i="9"/>
  <c r="R45" i="4"/>
  <c r="DG45" i="9"/>
  <c r="BD45" i="4"/>
  <c r="M47" i="4"/>
  <c r="OC47" i="9"/>
  <c r="AY47" i="4"/>
  <c r="CV47" i="9"/>
  <c r="OG47" i="9" s="1"/>
  <c r="OH47" i="9"/>
  <c r="CK47" i="4"/>
  <c r="FU47" i="9"/>
  <c r="OL47" i="9" s="1"/>
  <c r="OM47" i="9"/>
  <c r="DW47" i="4"/>
  <c r="IT47" i="9"/>
  <c r="OQ47" i="9" s="1"/>
  <c r="IV47" i="9"/>
  <c r="IX47" i="9"/>
  <c r="OR47" i="9"/>
  <c r="CK52" i="9"/>
  <c r="AT52" i="4"/>
  <c r="OC55" i="9"/>
  <c r="H55" i="4"/>
  <c r="OH55" i="9"/>
  <c r="AT55" i="4"/>
  <c r="CK55" i="9"/>
  <c r="OG55" i="9" s="1"/>
  <c r="CF55" i="4"/>
  <c r="FJ55" i="9"/>
  <c r="OL55" i="9" s="1"/>
  <c r="OM55" i="9"/>
  <c r="DR55" i="4"/>
  <c r="OR55" i="9"/>
  <c r="FD55" i="4"/>
  <c r="OW55" i="9"/>
  <c r="AL63" i="4"/>
  <c r="OC63" i="9"/>
  <c r="PH70" i="9"/>
  <c r="PI70" i="9" s="1"/>
  <c r="DR78" i="9"/>
  <c r="BI78" i="4"/>
  <c r="GQ78" i="9"/>
  <c r="CU78" i="4"/>
  <c r="JP78" i="9"/>
  <c r="EG78" i="4"/>
  <c r="R79" i="4"/>
  <c r="AH79" i="9"/>
  <c r="AJ79" i="9"/>
  <c r="AL79" i="9"/>
  <c r="W79" i="4"/>
  <c r="AU79" i="9"/>
  <c r="AW79" i="9"/>
  <c r="IV85" i="9"/>
  <c r="IX85" i="9"/>
  <c r="DH58" i="9"/>
  <c r="KB58" i="9"/>
  <c r="GR58" i="9"/>
  <c r="CA48" i="9"/>
  <c r="DH48" i="9"/>
  <c r="ME85" i="9"/>
  <c r="BE57" i="9"/>
  <c r="JF58" i="9"/>
  <c r="HY66" i="9"/>
  <c r="IU66" i="9"/>
  <c r="GR66" i="9"/>
  <c r="EO85" i="9"/>
  <c r="PN73" i="9"/>
  <c r="KM82" i="9"/>
  <c r="X83" i="9"/>
  <c r="LT84" i="9"/>
  <c r="OC66" i="9"/>
  <c r="W20" i="9"/>
  <c r="M20" i="4"/>
  <c r="BD21" i="9"/>
  <c r="AB21" i="4"/>
  <c r="W22" i="9"/>
  <c r="M22" i="4"/>
  <c r="AS22" i="9"/>
  <c r="W22" i="4"/>
  <c r="BD22" i="9"/>
  <c r="AB22" i="4"/>
  <c r="BZ22" i="9"/>
  <c r="OB22" i="9" s="1"/>
  <c r="AL22" i="4"/>
  <c r="DR22" i="9"/>
  <c r="BI22" i="4"/>
  <c r="GF22" i="9"/>
  <c r="CP22" i="4"/>
  <c r="HM22" i="9"/>
  <c r="DE22" i="4"/>
  <c r="HX22" i="9"/>
  <c r="OL22" i="9" s="1"/>
  <c r="DJ22" i="4"/>
  <c r="II22" i="9"/>
  <c r="DR22" i="4"/>
  <c r="JG22" i="9"/>
  <c r="EB22" i="4"/>
  <c r="LS22" i="9"/>
  <c r="FI22" i="4"/>
  <c r="MZ22" i="9"/>
  <c r="FX22" i="4"/>
  <c r="NV22" i="9"/>
  <c r="GH22" i="4"/>
  <c r="W23" i="9"/>
  <c r="M23" i="4"/>
  <c r="BD23" i="9"/>
  <c r="AB23" i="4"/>
  <c r="BO23" i="9"/>
  <c r="AG23" i="4"/>
  <c r="CK23" i="9"/>
  <c r="AT23" i="4"/>
  <c r="DR23" i="9"/>
  <c r="BI23" i="4"/>
  <c r="EY23" i="9"/>
  <c r="OG23" i="9" s="1"/>
  <c r="BX23" i="4"/>
  <c r="II23" i="9"/>
  <c r="DR23" i="4"/>
  <c r="JE23" i="9"/>
  <c r="EB23" i="4"/>
  <c r="KL23" i="9"/>
  <c r="EQ23" i="4"/>
  <c r="H24" i="4"/>
  <c r="L24" i="9"/>
  <c r="W24" i="9"/>
  <c r="M24" i="4"/>
  <c r="R24" i="4"/>
  <c r="AJ24" i="9"/>
  <c r="AH24" i="9"/>
  <c r="AI24" i="9"/>
  <c r="BD24" i="9"/>
  <c r="AB24" i="4"/>
  <c r="BE24" i="9"/>
  <c r="AG24" i="4"/>
  <c r="BS24" i="9"/>
  <c r="BQ24" i="9"/>
  <c r="AL24" i="4"/>
  <c r="CC24" i="9"/>
  <c r="CN24" i="9" s="1"/>
  <c r="CY24" i="9" s="1"/>
  <c r="DJ24" i="9" s="1"/>
  <c r="DU24" i="9" s="1"/>
  <c r="EF24" i="9" s="1"/>
  <c r="EQ24" i="9" s="1"/>
  <c r="CK24" i="9"/>
  <c r="AT24" i="4"/>
  <c r="CL24" i="9"/>
  <c r="CM24" i="9"/>
  <c r="DG24" i="9"/>
  <c r="BD24" i="4"/>
  <c r="DH24" i="9"/>
  <c r="DR24" i="9"/>
  <c r="BI24" i="4"/>
  <c r="EY24" i="9"/>
  <c r="BX24" i="4"/>
  <c r="HB24" i="9"/>
  <c r="CZ24" i="4"/>
  <c r="HO24" i="9"/>
  <c r="DE24" i="4"/>
  <c r="HX24" i="9"/>
  <c r="DJ24" i="4"/>
  <c r="HZ24" i="9"/>
  <c r="JP24" i="9"/>
  <c r="EG24" i="4"/>
  <c r="JQ24" i="9"/>
  <c r="EL24" i="4"/>
  <c r="KA24" i="9"/>
  <c r="KL24" i="9"/>
  <c r="EQ24" i="4"/>
  <c r="LJ24" i="9"/>
  <c r="FD24" i="4"/>
  <c r="MD24" i="9"/>
  <c r="FN24" i="4"/>
  <c r="ME24" i="9"/>
  <c r="MZ24" i="9"/>
  <c r="FX24" i="4"/>
  <c r="GC24" i="4"/>
  <c r="NK24" i="9"/>
  <c r="GH24" i="4"/>
  <c r="NX24" i="9"/>
  <c r="W25" i="9"/>
  <c r="M25" i="4"/>
  <c r="R25" i="4"/>
  <c r="AH25" i="9"/>
  <c r="GP26" i="9"/>
  <c r="GE26" i="9"/>
  <c r="FT26" i="9"/>
  <c r="FI26" i="9"/>
  <c r="EM26" i="9"/>
  <c r="EB26" i="9"/>
  <c r="DQ26" i="9"/>
  <c r="DF26" i="9"/>
  <c r="CU26" i="9"/>
  <c r="CJ26" i="9"/>
  <c r="BY26" i="9"/>
  <c r="BN26" i="9"/>
  <c r="E26" i="9"/>
  <c r="O26" i="9" s="1"/>
  <c r="Z26" i="9" s="1"/>
  <c r="AK26" i="9" s="1"/>
  <c r="AV26" i="9" s="1"/>
  <c r="BG26" i="9" s="1"/>
  <c r="BR26" i="9" s="1"/>
  <c r="D26" i="9"/>
  <c r="B26" i="8" s="1"/>
  <c r="LG26" i="9"/>
  <c r="JO26" i="9"/>
  <c r="JZ26" i="9"/>
  <c r="KK26" i="9"/>
  <c r="KV26" i="9"/>
  <c r="LR26" i="9"/>
  <c r="MC26" i="9"/>
  <c r="MN26" i="9"/>
  <c r="MY26" i="9"/>
  <c r="NJ26" i="9"/>
  <c r="NK26" i="9" s="1"/>
  <c r="NU26" i="9"/>
  <c r="OD26" i="9"/>
  <c r="OE26" i="9"/>
  <c r="OF26" i="9"/>
  <c r="OI26" i="9"/>
  <c r="OJ26" i="9"/>
  <c r="OK26" i="9"/>
  <c r="ON26" i="9"/>
  <c r="OO26" i="9"/>
  <c r="OP26" i="9"/>
  <c r="OS26" i="9"/>
  <c r="OT26" i="9"/>
  <c r="OU26" i="9"/>
  <c r="OX26" i="9"/>
  <c r="OY26" i="9"/>
  <c r="OZ26" i="9"/>
  <c r="PA26" i="9"/>
  <c r="PB26" i="9"/>
  <c r="PE26" i="9"/>
  <c r="PF26" i="9"/>
  <c r="PG26" i="9"/>
  <c r="PJ26" i="9"/>
  <c r="PK26" i="9"/>
  <c r="PL26" i="9"/>
  <c r="PO26" i="9"/>
  <c r="PP26" i="9"/>
  <c r="EX26" i="9"/>
  <c r="C26" i="9"/>
  <c r="C26" i="8" s="1"/>
  <c r="JD26" i="9"/>
  <c r="EB26" i="4" s="1"/>
  <c r="IS26" i="9"/>
  <c r="IH26" i="9"/>
  <c r="HW26" i="9"/>
  <c r="HL26" i="9"/>
  <c r="HM26" i="9" s="1"/>
  <c r="HA26" i="9"/>
  <c r="H26" i="4"/>
  <c r="OC26" i="9"/>
  <c r="Y26" i="9"/>
  <c r="M26" i="4"/>
  <c r="BF26" i="9"/>
  <c r="AB26" i="4"/>
  <c r="BH26" i="9"/>
  <c r="DG28" i="9"/>
  <c r="BD28" i="4"/>
  <c r="EC28" i="9"/>
  <c r="BN28" i="4"/>
  <c r="EN28" i="9"/>
  <c r="BS28" i="4"/>
  <c r="L31" i="9"/>
  <c r="H31" i="4"/>
  <c r="AS31" i="9"/>
  <c r="W31" i="4"/>
  <c r="CK31" i="9"/>
  <c r="AT31" i="4"/>
  <c r="CV31" i="9"/>
  <c r="AY31" i="4"/>
  <c r="EC31" i="9"/>
  <c r="OG31" i="9" s="1"/>
  <c r="BN31" i="4"/>
  <c r="EY31" i="9"/>
  <c r="BX31" i="4"/>
  <c r="GQ31" i="9"/>
  <c r="CU31" i="4"/>
  <c r="JG31" i="9"/>
  <c r="EB31" i="4"/>
  <c r="KL31" i="9"/>
  <c r="EQ31" i="4"/>
  <c r="LH31" i="9"/>
  <c r="FD31" i="4"/>
  <c r="MD31" i="9"/>
  <c r="FN31" i="4"/>
  <c r="MO31" i="9"/>
  <c r="FS31" i="4"/>
  <c r="NX31" i="9"/>
  <c r="GH31" i="4"/>
  <c r="W32" i="9"/>
  <c r="M32" i="4"/>
  <c r="AH32" i="9"/>
  <c r="R32" i="4"/>
  <c r="CB32" i="9"/>
  <c r="AL32" i="4"/>
  <c r="CK32" i="9"/>
  <c r="AT32" i="4"/>
  <c r="CX32" i="9"/>
  <c r="AY32" i="4"/>
  <c r="DR32" i="9"/>
  <c r="BI32" i="4"/>
  <c r="EC32" i="9"/>
  <c r="BN32" i="4"/>
  <c r="EE32" i="9"/>
  <c r="FA32" i="9"/>
  <c r="BX32" i="4"/>
  <c r="FJ32" i="9"/>
  <c r="FL32" i="9"/>
  <c r="CF32" i="4"/>
  <c r="GQ32" i="9"/>
  <c r="CU32" i="4"/>
  <c r="HM32" i="9"/>
  <c r="DE32" i="4"/>
  <c r="DR32" i="4"/>
  <c r="IK32" i="9"/>
  <c r="KW32" i="9"/>
  <c r="EV32" i="4"/>
  <c r="LL32" i="9"/>
  <c r="FD32" i="4"/>
  <c r="FS32" i="4"/>
  <c r="MQ32" i="9"/>
  <c r="MZ32" i="9"/>
  <c r="NB32" i="9"/>
  <c r="FX32" i="4"/>
  <c r="NM32" i="9"/>
  <c r="GC32" i="4"/>
  <c r="AI33" i="9"/>
  <c r="R33" i="4"/>
  <c r="W33" i="4"/>
  <c r="AW33" i="9"/>
  <c r="AU33" i="9"/>
  <c r="AB33" i="4"/>
  <c r="BD33" i="9"/>
  <c r="AG33" i="4"/>
  <c r="BS33" i="9"/>
  <c r="CB33" i="9"/>
  <c r="AL33" i="4"/>
  <c r="AT33" i="4"/>
  <c r="CM33" i="9"/>
  <c r="DG33" i="9"/>
  <c r="BD33" i="4"/>
  <c r="DR33" i="9"/>
  <c r="DS33" i="9"/>
  <c r="BI33" i="4"/>
  <c r="ER33" i="9"/>
  <c r="BS33" i="4"/>
  <c r="CF33" i="4"/>
  <c r="FK33" i="9"/>
  <c r="FU33" i="9"/>
  <c r="CK33" i="4"/>
  <c r="GH33" i="9"/>
  <c r="CP33" i="4"/>
  <c r="GQ33" i="9"/>
  <c r="CU33" i="4"/>
  <c r="HX33" i="9"/>
  <c r="DJ33" i="4"/>
  <c r="JP33" i="9"/>
  <c r="EG33" i="4"/>
  <c r="JR33" i="9"/>
  <c r="KN33" i="9"/>
  <c r="EQ33" i="4"/>
  <c r="KW33" i="9"/>
  <c r="KY33" i="9"/>
  <c r="EV33" i="4"/>
  <c r="NU34" i="9"/>
  <c r="KV34" i="9"/>
  <c r="LG34" i="9"/>
  <c r="LR34" i="9"/>
  <c r="NJ34" i="9"/>
  <c r="MC34" i="9"/>
  <c r="MN34" i="9"/>
  <c r="MY34" i="9"/>
  <c r="NA34" i="9" s="1"/>
  <c r="X34" i="9"/>
  <c r="W34" i="9"/>
  <c r="M34" i="4"/>
  <c r="BQ34" i="9"/>
  <c r="AG34" i="4"/>
  <c r="BZ34" i="9"/>
  <c r="AL34" i="4"/>
  <c r="CV34" i="9"/>
  <c r="AY34" i="4"/>
  <c r="DG34" i="9"/>
  <c r="DH34" i="9"/>
  <c r="BD34" i="4"/>
  <c r="EN34" i="9"/>
  <c r="BS34" i="4"/>
  <c r="EP34" i="9"/>
  <c r="EY34" i="9"/>
  <c r="BX34" i="4"/>
  <c r="FA34" i="9"/>
  <c r="GQ34" i="9"/>
  <c r="CU34" i="4"/>
  <c r="HB34" i="9"/>
  <c r="CZ34" i="4"/>
  <c r="HO34" i="9"/>
  <c r="DE34" i="4"/>
  <c r="II34" i="9"/>
  <c r="DR34" i="4"/>
  <c r="JP34" i="9"/>
  <c r="EG34" i="4"/>
  <c r="HX38" i="9"/>
  <c r="DJ38" i="4"/>
  <c r="II38" i="9"/>
  <c r="DR38" i="4"/>
  <c r="IT38" i="9"/>
  <c r="DW38" i="4"/>
  <c r="JE38" i="9"/>
  <c r="EB38" i="4"/>
  <c r="LS38" i="9"/>
  <c r="FI38" i="4"/>
  <c r="MO38" i="9"/>
  <c r="OV38" i="9" s="1"/>
  <c r="FS38" i="4"/>
  <c r="L39" i="9"/>
  <c r="H39" i="4"/>
  <c r="CK39" i="9"/>
  <c r="AT39" i="4"/>
  <c r="EN39" i="9"/>
  <c r="BS39" i="4"/>
  <c r="EY39" i="9"/>
  <c r="BX39" i="4"/>
  <c r="GF39" i="9"/>
  <c r="CP39" i="4"/>
  <c r="GQ39" i="9"/>
  <c r="OL39" i="9" s="1"/>
  <c r="CU39" i="4"/>
  <c r="HB39" i="9"/>
  <c r="CZ39" i="4"/>
  <c r="HM39" i="9"/>
  <c r="DE39" i="4"/>
  <c r="HX39" i="9"/>
  <c r="DJ39" i="4"/>
  <c r="KA39" i="9"/>
  <c r="EL39" i="4"/>
  <c r="KL39" i="9"/>
  <c r="EQ39" i="4"/>
  <c r="NK39" i="9"/>
  <c r="GC39" i="4"/>
  <c r="L40" i="9"/>
  <c r="H40" i="4"/>
  <c r="BO40" i="9"/>
  <c r="AG40" i="4"/>
  <c r="EC40" i="9"/>
  <c r="BN40" i="4"/>
  <c r="JE40" i="9"/>
  <c r="EB40" i="4"/>
  <c r="KL40" i="9"/>
  <c r="EQ40" i="4"/>
  <c r="MZ40" i="9"/>
  <c r="FX40" i="4"/>
  <c r="NV40" i="9"/>
  <c r="GH40" i="4"/>
  <c r="BF41" i="9"/>
  <c r="BE41" i="9"/>
  <c r="AB41" i="4"/>
  <c r="BD41" i="9"/>
  <c r="AG41" i="4"/>
  <c r="BQ41" i="9"/>
  <c r="CK41" i="9"/>
  <c r="CM41" i="9"/>
  <c r="AT41" i="4"/>
  <c r="CX41" i="9"/>
  <c r="AY41" i="4"/>
  <c r="DG41" i="9"/>
  <c r="BD41" i="4"/>
  <c r="DI41" i="9"/>
  <c r="BI41" i="4"/>
  <c r="DR41" i="9"/>
  <c r="BN41" i="4"/>
  <c r="EE41" i="9"/>
  <c r="EY41" i="9"/>
  <c r="BX41" i="4"/>
  <c r="EZ41" i="9"/>
  <c r="FJ41" i="9"/>
  <c r="CF41" i="4"/>
  <c r="FL41" i="9"/>
  <c r="FU41" i="9"/>
  <c r="FW41" i="9"/>
  <c r="CK41" i="4"/>
  <c r="GJ41" i="9"/>
  <c r="CP41" i="4"/>
  <c r="GH41" i="9"/>
  <c r="CU41" i="4"/>
  <c r="GQ41" i="9"/>
  <c r="GS41" i="9"/>
  <c r="CZ41" i="4"/>
  <c r="HD41" i="9"/>
  <c r="II41" i="9"/>
  <c r="DR41" i="4"/>
  <c r="IT41" i="9"/>
  <c r="DW41" i="4"/>
  <c r="IV41" i="9"/>
  <c r="JG41" i="9"/>
  <c r="EB41" i="4"/>
  <c r="KB41" i="9"/>
  <c r="KA41" i="9"/>
  <c r="EL41" i="4"/>
  <c r="EQ41" i="4"/>
  <c r="KL41" i="9"/>
  <c r="KX41" i="9"/>
  <c r="KY41" i="9"/>
  <c r="EV41" i="4"/>
  <c r="KW41" i="9"/>
  <c r="LU41" i="9"/>
  <c r="LS41" i="9"/>
  <c r="FI41" i="4"/>
  <c r="MD41" i="9"/>
  <c r="FN41" i="4"/>
  <c r="FS41" i="4"/>
  <c r="MO41" i="9"/>
  <c r="MZ41" i="9"/>
  <c r="FX41" i="4"/>
  <c r="NA41" i="9"/>
  <c r="GH41" i="4"/>
  <c r="NV41" i="9"/>
  <c r="N42" i="9"/>
  <c r="H42" i="4"/>
  <c r="AS42" i="9"/>
  <c r="AU42" i="9"/>
  <c r="W42" i="4"/>
  <c r="AW42" i="9"/>
  <c r="BF42" i="9"/>
  <c r="AB42" i="4"/>
  <c r="BO42" i="9"/>
  <c r="AG42" i="4"/>
  <c r="OO43" i="9"/>
  <c r="ON43" i="9"/>
  <c r="OK43" i="9"/>
  <c r="OJ43" i="9"/>
  <c r="OI43" i="9"/>
  <c r="OF43" i="9"/>
  <c r="OD43" i="9"/>
  <c r="NU43" i="9"/>
  <c r="NJ43" i="9"/>
  <c r="MY43" i="9"/>
  <c r="MN43" i="9"/>
  <c r="MC43" i="9"/>
  <c r="LR43" i="9"/>
  <c r="LG43" i="9"/>
  <c r="KV43" i="9"/>
  <c r="KK43" i="9"/>
  <c r="JZ43" i="9"/>
  <c r="JO43" i="9"/>
  <c r="JD43" i="9"/>
  <c r="IS43" i="9"/>
  <c r="IH43" i="9"/>
  <c r="HW43" i="9"/>
  <c r="HL43" i="9"/>
  <c r="HA43" i="9"/>
  <c r="GP43" i="9"/>
  <c r="GE43" i="9"/>
  <c r="FT43" i="9"/>
  <c r="FI43" i="9"/>
  <c r="EX43" i="9"/>
  <c r="EM43" i="9"/>
  <c r="EB43" i="9"/>
  <c r="DQ43" i="9"/>
  <c r="DF43" i="9"/>
  <c r="OH43" i="9" s="1"/>
  <c r="CU43" i="9"/>
  <c r="F43" i="9"/>
  <c r="C43" i="9"/>
  <c r="C43" i="8" s="1"/>
  <c r="OE43" i="9"/>
  <c r="D43" i="9"/>
  <c r="B43" i="8" s="1"/>
  <c r="PP43" i="9"/>
  <c r="PO43" i="9"/>
  <c r="PL43" i="9"/>
  <c r="PK43" i="9"/>
  <c r="PM43" i="9" s="1"/>
  <c r="PN43" i="9" s="1"/>
  <c r="PJ43" i="9"/>
  <c r="PG43" i="9"/>
  <c r="PF43" i="9"/>
  <c r="PE43" i="9"/>
  <c r="PB43" i="9"/>
  <c r="PA43" i="9"/>
  <c r="PC43" i="9" s="1"/>
  <c r="PD43" i="9" s="1"/>
  <c r="OZ43" i="9"/>
  <c r="OY43" i="9"/>
  <c r="OX43" i="9"/>
  <c r="OU43" i="9"/>
  <c r="OT43" i="9"/>
  <c r="OS43" i="9"/>
  <c r="OP43" i="9"/>
  <c r="E43" i="9"/>
  <c r="O43" i="9" s="1"/>
  <c r="Z43" i="9" s="1"/>
  <c r="AK43" i="9" s="1"/>
  <c r="AV43" i="9" s="1"/>
  <c r="BG43" i="9" s="1"/>
  <c r="BR43" i="9" s="1"/>
  <c r="L43" i="9"/>
  <c r="M43" i="9"/>
  <c r="OC43" i="9"/>
  <c r="H43" i="4"/>
  <c r="X43" i="9"/>
  <c r="W43" i="9"/>
  <c r="M43" i="4"/>
  <c r="AH43" i="9"/>
  <c r="R43" i="4"/>
  <c r="AT43" i="9"/>
  <c r="AS43" i="9"/>
  <c r="W43" i="4"/>
  <c r="AU43" i="9"/>
  <c r="BE43" i="9"/>
  <c r="AB43" i="4"/>
  <c r="BD43" i="9"/>
  <c r="BO43" i="9"/>
  <c r="AG43" i="4"/>
  <c r="BP43" i="9"/>
  <c r="AL43" i="4"/>
  <c r="BZ43" i="9"/>
  <c r="CK43" i="9"/>
  <c r="AT43" i="4"/>
  <c r="CL43" i="9"/>
  <c r="AS48" i="9"/>
  <c r="W48" i="4"/>
  <c r="BD48" i="9"/>
  <c r="AB48" i="4"/>
  <c r="BZ48" i="9"/>
  <c r="AL48" i="4"/>
  <c r="EE48" i="9"/>
  <c r="BN48" i="4"/>
  <c r="FW48" i="9"/>
  <c r="CK48" i="4"/>
  <c r="GH48" i="9"/>
  <c r="CP48" i="4"/>
  <c r="JP48" i="9"/>
  <c r="EG48" i="4"/>
  <c r="KY48" i="9"/>
  <c r="EV48" i="4"/>
  <c r="NK48" i="9"/>
  <c r="GC48" i="4"/>
  <c r="NV48" i="9"/>
  <c r="GH48" i="4"/>
  <c r="F49" i="9"/>
  <c r="K49" i="9"/>
  <c r="M49" i="4"/>
  <c r="AA49" i="9"/>
  <c r="AL49" i="9"/>
  <c r="R49" i="4"/>
  <c r="BO49" i="9"/>
  <c r="AG49" i="4"/>
  <c r="BQ49" i="9"/>
  <c r="BS49" i="9"/>
  <c r="CD49" i="9"/>
  <c r="AL49" i="4"/>
  <c r="CC49" i="9"/>
  <c r="CN49" i="9" s="1"/>
  <c r="CY49" i="9" s="1"/>
  <c r="DJ49" i="9" s="1"/>
  <c r="DU49" i="9" s="1"/>
  <c r="EF49" i="9" s="1"/>
  <c r="EQ49" i="9" s="1"/>
  <c r="AT49" i="4"/>
  <c r="CM49" i="9"/>
  <c r="CK49" i="9"/>
  <c r="CV49" i="9"/>
  <c r="AY49" i="4"/>
  <c r="DG49" i="9"/>
  <c r="BD49" i="4"/>
  <c r="BN49" i="4"/>
  <c r="EG49" i="9"/>
  <c r="BS49" i="4"/>
  <c r="EP49" i="9"/>
  <c r="BX49" i="4"/>
  <c r="EY49" i="9"/>
  <c r="CK49" i="4"/>
  <c r="FY49" i="9"/>
  <c r="GH49" i="9"/>
  <c r="CP49" i="4"/>
  <c r="GU49" i="9"/>
  <c r="CU49" i="4"/>
  <c r="HF49" i="9"/>
  <c r="HD49" i="9"/>
  <c r="CZ49" i="4"/>
  <c r="HO49" i="9"/>
  <c r="HM49" i="9"/>
  <c r="DE49" i="4"/>
  <c r="HX49" i="9"/>
  <c r="DJ49" i="4"/>
  <c r="HZ49" i="9"/>
  <c r="IK49" i="9"/>
  <c r="IM49" i="9"/>
  <c r="DR49" i="4"/>
  <c r="IT49" i="9"/>
  <c r="IV49" i="9"/>
  <c r="DW49" i="4"/>
  <c r="JP49" i="9"/>
  <c r="EG49" i="4"/>
  <c r="JR49" i="9"/>
  <c r="KN49" i="9"/>
  <c r="EQ49" i="4"/>
  <c r="EV49" i="4"/>
  <c r="KW49" i="9"/>
  <c r="LS49" i="9"/>
  <c r="FI49" i="4"/>
  <c r="LU49" i="9"/>
  <c r="MD49" i="9"/>
  <c r="FN49" i="4"/>
  <c r="MF49" i="9"/>
  <c r="H50" i="4"/>
  <c r="M50" i="9"/>
  <c r="L50" i="9"/>
  <c r="P50" i="9"/>
  <c r="N50" i="9"/>
  <c r="OC50" i="9"/>
  <c r="Y50" i="9"/>
  <c r="W50" i="9"/>
  <c r="M50" i="4"/>
  <c r="AS50" i="9"/>
  <c r="W50" i="4"/>
  <c r="AU50" i="9"/>
  <c r="BF50" i="9"/>
  <c r="AB50" i="4"/>
  <c r="BQ50" i="9"/>
  <c r="BO50" i="9"/>
  <c r="AG50" i="4"/>
  <c r="BZ50" i="9"/>
  <c r="AL50" i="4"/>
  <c r="CB50" i="9"/>
  <c r="AT50" i="4"/>
  <c r="CM50" i="9"/>
  <c r="DG50" i="9"/>
  <c r="BD50" i="4"/>
  <c r="DT50" i="9"/>
  <c r="BI50" i="4"/>
  <c r="DR50" i="9"/>
  <c r="EN50" i="9"/>
  <c r="BS50" i="4"/>
  <c r="EP50" i="9"/>
  <c r="BX50" i="4"/>
  <c r="FC50" i="9"/>
  <c r="OM50" i="9"/>
  <c r="CF50" i="4"/>
  <c r="FL50" i="9"/>
  <c r="FJ50" i="9"/>
  <c r="CK50" i="4"/>
  <c r="FU50" i="9"/>
  <c r="GQ50" i="9"/>
  <c r="CU50" i="4"/>
  <c r="CZ50" i="4"/>
  <c r="HB50" i="9"/>
  <c r="HD50" i="9"/>
  <c r="HM50" i="9"/>
  <c r="DE50" i="4"/>
  <c r="HO50" i="9"/>
  <c r="DR50" i="4"/>
  <c r="IK50" i="9"/>
  <c r="IX50" i="9"/>
  <c r="DW50" i="4"/>
  <c r="IT50" i="9"/>
  <c r="FI51" i="9"/>
  <c r="EX51" i="9"/>
  <c r="EM51" i="9"/>
  <c r="EB51" i="9"/>
  <c r="E51" i="9"/>
  <c r="O51" i="9" s="1"/>
  <c r="Z51" i="9" s="1"/>
  <c r="AK51" i="9" s="1"/>
  <c r="AV51" i="9" s="1"/>
  <c r="BG51" i="9" s="1"/>
  <c r="BR51" i="9" s="1"/>
  <c r="C51" i="9"/>
  <c r="C51" i="8" s="1"/>
  <c r="PA51" i="9"/>
  <c r="PC51" i="9" s="1"/>
  <c r="PP51" i="9"/>
  <c r="PO51" i="9"/>
  <c r="PL51" i="9"/>
  <c r="PK51" i="9"/>
  <c r="PM51" i="9" s="1"/>
  <c r="PN51" i="9" s="1"/>
  <c r="PJ51" i="9"/>
  <c r="PG51" i="9"/>
  <c r="PF51" i="9"/>
  <c r="PE51" i="9"/>
  <c r="PB51" i="9"/>
  <c r="OZ51" i="9"/>
  <c r="OY51" i="9"/>
  <c r="OX51" i="9"/>
  <c r="OU51" i="9"/>
  <c r="OT51" i="9"/>
  <c r="OS51" i="9"/>
  <c r="OP51" i="9"/>
  <c r="OO51" i="9"/>
  <c r="ON51" i="9"/>
  <c r="OK51" i="9"/>
  <c r="OJ51" i="9"/>
  <c r="OI51" i="9"/>
  <c r="OF51" i="9"/>
  <c r="OE51" i="9"/>
  <c r="OD51" i="9"/>
  <c r="NU51" i="9"/>
  <c r="NJ51" i="9"/>
  <c r="MY51" i="9"/>
  <c r="MN51" i="9"/>
  <c r="MC51" i="9"/>
  <c r="LR51" i="9"/>
  <c r="LG51" i="9"/>
  <c r="KV51" i="9"/>
  <c r="KK51" i="9"/>
  <c r="JZ51" i="9"/>
  <c r="JO51" i="9"/>
  <c r="JD51" i="9"/>
  <c r="IS51" i="9"/>
  <c r="IH51" i="9"/>
  <c r="HW51" i="9"/>
  <c r="HL51" i="9"/>
  <c r="HA51" i="9"/>
  <c r="GP51" i="9"/>
  <c r="GE51" i="9"/>
  <c r="FT51" i="9"/>
  <c r="D51" i="9"/>
  <c r="B51" i="8" s="1"/>
  <c r="L51" i="9"/>
  <c r="N51" i="9"/>
  <c r="OC51" i="9"/>
  <c r="H51" i="4"/>
  <c r="W51" i="9"/>
  <c r="X51" i="9"/>
  <c r="M51" i="4"/>
  <c r="AI51" i="9"/>
  <c r="R51" i="4"/>
  <c r="AH51" i="9"/>
  <c r="BD51" i="9"/>
  <c r="AB51" i="4"/>
  <c r="BE51" i="9"/>
  <c r="AG51" i="4"/>
  <c r="BP51" i="9"/>
  <c r="BO51" i="9"/>
  <c r="AL51" i="4"/>
  <c r="BZ51" i="9"/>
  <c r="OH51" i="9"/>
  <c r="CK51" i="9"/>
  <c r="AT51" i="4"/>
  <c r="CM51" i="9"/>
  <c r="CV51" i="9"/>
  <c r="AY51" i="4"/>
  <c r="DH51" i="9"/>
  <c r="BD51" i="4"/>
  <c r="DG51" i="9"/>
  <c r="BI51" i="4"/>
  <c r="DR51" i="9"/>
  <c r="W56" i="9"/>
  <c r="M56" i="4"/>
  <c r="AS56" i="9"/>
  <c r="W56" i="4"/>
  <c r="CK56" i="9"/>
  <c r="AT56" i="4"/>
  <c r="II56" i="9"/>
  <c r="DR56" i="4"/>
  <c r="KA56" i="9"/>
  <c r="EL56" i="4"/>
  <c r="MZ56" i="9"/>
  <c r="FX56" i="4"/>
  <c r="W57" i="9"/>
  <c r="M57" i="4"/>
  <c r="BD57" i="9"/>
  <c r="AB57" i="4"/>
  <c r="BO57" i="9"/>
  <c r="AG57" i="4"/>
  <c r="CM57" i="9"/>
  <c r="AT57" i="4"/>
  <c r="AA58" i="9"/>
  <c r="M58" i="4"/>
  <c r="Y58" i="9"/>
  <c r="AH58" i="9"/>
  <c r="R58" i="4"/>
  <c r="AJ58" i="9"/>
  <c r="AS58" i="9"/>
  <c r="W58" i="4"/>
  <c r="AT58" i="9"/>
  <c r="BD58" i="9"/>
  <c r="BE58" i="9"/>
  <c r="BF58" i="9"/>
  <c r="AB58" i="4"/>
  <c r="BH58" i="9"/>
  <c r="BO58" i="9"/>
  <c r="BP58" i="9"/>
  <c r="AG58" i="4"/>
  <c r="AL58" i="4"/>
  <c r="CB58" i="9"/>
  <c r="OH58" i="9"/>
  <c r="AT58" i="4"/>
  <c r="BD58" i="4"/>
  <c r="DI58" i="9"/>
  <c r="DG58" i="9"/>
  <c r="DR58" i="9"/>
  <c r="BI58" i="4"/>
  <c r="DS58" i="9"/>
  <c r="DT58" i="9"/>
  <c r="EC58" i="9"/>
  <c r="BN58" i="4"/>
  <c r="ED58" i="9"/>
  <c r="EE58" i="9"/>
  <c r="BS58" i="4"/>
  <c r="EP58" i="9"/>
  <c r="FA58" i="9"/>
  <c r="BX58" i="4"/>
  <c r="EY58" i="9"/>
  <c r="FK58" i="9"/>
  <c r="CF58" i="4"/>
  <c r="FU58" i="9"/>
  <c r="CK58" i="4"/>
  <c r="FW58" i="9"/>
  <c r="GF58" i="9"/>
  <c r="GH58" i="9"/>
  <c r="GG58" i="9"/>
  <c r="CP58" i="4"/>
  <c r="GQ58" i="9"/>
  <c r="GS58" i="9"/>
  <c r="CU58" i="4"/>
  <c r="HB58" i="9"/>
  <c r="HC58" i="9"/>
  <c r="CZ58" i="4"/>
  <c r="HM58" i="9"/>
  <c r="DE58" i="4"/>
  <c r="HX58" i="9"/>
  <c r="HZ58" i="9"/>
  <c r="DJ58" i="4"/>
  <c r="IK58" i="9"/>
  <c r="DR58" i="4"/>
  <c r="IT58" i="9"/>
  <c r="DW58" i="4"/>
  <c r="IU58" i="9"/>
  <c r="JE58" i="9"/>
  <c r="JG58" i="9"/>
  <c r="EB58" i="4"/>
  <c r="JP58" i="9"/>
  <c r="EG58" i="4"/>
  <c r="KA58" i="9"/>
  <c r="EL58" i="4"/>
  <c r="KN58" i="9"/>
  <c r="EQ58" i="4"/>
  <c r="KL58" i="9"/>
  <c r="KW58" i="9"/>
  <c r="EV58" i="4"/>
  <c r="LS58" i="9"/>
  <c r="LU58" i="9"/>
  <c r="FI58" i="4"/>
  <c r="LT58" i="9"/>
  <c r="MD58" i="9"/>
  <c r="FN58" i="4"/>
  <c r="MF58" i="9"/>
  <c r="FS58" i="4"/>
  <c r="MO58" i="9"/>
  <c r="NA58" i="9"/>
  <c r="FX58" i="4"/>
  <c r="KV59" i="9"/>
  <c r="LG59" i="9"/>
  <c r="LR59" i="9"/>
  <c r="MC59" i="9"/>
  <c r="MN59" i="9"/>
  <c r="MY59" i="9"/>
  <c r="NJ59" i="9"/>
  <c r="OD59" i="9"/>
  <c r="OE59" i="9"/>
  <c r="OF59" i="9"/>
  <c r="OI59" i="9"/>
  <c r="OJ59" i="9"/>
  <c r="OK59" i="9"/>
  <c r="ON59" i="9"/>
  <c r="OO59" i="9"/>
  <c r="OP59" i="9"/>
  <c r="OS59" i="9"/>
  <c r="OT59" i="9"/>
  <c r="OU59" i="9"/>
  <c r="OX59" i="9"/>
  <c r="OY59" i="9"/>
  <c r="OZ59" i="9"/>
  <c r="PA59" i="9"/>
  <c r="PB59" i="9"/>
  <c r="PE59" i="9"/>
  <c r="PF59" i="9"/>
  <c r="PH59" i="9" s="1"/>
  <c r="PG59" i="9"/>
  <c r="PJ59" i="9"/>
  <c r="PK59" i="9"/>
  <c r="PM59" i="9" s="1"/>
  <c r="PL59" i="9"/>
  <c r="PO59" i="9"/>
  <c r="PP59" i="9"/>
  <c r="NU59" i="9"/>
  <c r="D59" i="9"/>
  <c r="B59" i="8" s="1"/>
  <c r="C59" i="9"/>
  <c r="C59" i="8" s="1"/>
  <c r="E59" i="9"/>
  <c r="O59" i="9" s="1"/>
  <c r="Z59" i="9" s="1"/>
  <c r="AK59" i="9" s="1"/>
  <c r="AV59" i="9" s="1"/>
  <c r="BG59" i="9" s="1"/>
  <c r="BR59" i="9" s="1"/>
  <c r="HL59" i="9"/>
  <c r="HW59" i="9"/>
  <c r="IH59" i="9"/>
  <c r="IS59" i="9"/>
  <c r="JD59" i="9"/>
  <c r="JO59" i="9"/>
  <c r="JZ59" i="9"/>
  <c r="KK59" i="9"/>
  <c r="F59" i="9"/>
  <c r="OC59" i="9"/>
  <c r="H59" i="4"/>
  <c r="L59" i="9"/>
  <c r="N59" i="9"/>
  <c r="M59" i="4"/>
  <c r="W59" i="9"/>
  <c r="R59" i="4"/>
  <c r="AJ59" i="9"/>
  <c r="AH59" i="9"/>
  <c r="W59" i="4"/>
  <c r="AU59" i="9"/>
  <c r="AS59" i="9"/>
  <c r="AB59" i="4"/>
  <c r="BD59" i="9"/>
  <c r="AG59" i="4"/>
  <c r="BO59" i="9"/>
  <c r="OH59" i="9"/>
  <c r="CK59" i="9"/>
  <c r="AT59" i="4"/>
  <c r="BD59" i="4"/>
  <c r="DG59" i="9"/>
  <c r="DI59" i="9"/>
  <c r="DT59" i="9"/>
  <c r="BI59" i="4"/>
  <c r="DR59" i="9"/>
  <c r="BS59" i="4"/>
  <c r="EP59" i="9"/>
  <c r="BX59" i="4"/>
  <c r="EY59" i="9"/>
  <c r="FJ59" i="9"/>
  <c r="CF59" i="4"/>
  <c r="OM59" i="9"/>
  <c r="FU59" i="9"/>
  <c r="CK59" i="4"/>
  <c r="FW59" i="9"/>
  <c r="GF59" i="9"/>
  <c r="CP59" i="4"/>
  <c r="GQ59" i="9"/>
  <c r="GS59" i="9"/>
  <c r="CU59" i="4"/>
  <c r="FU60" i="9"/>
  <c r="CK60" i="4"/>
  <c r="GF60" i="9"/>
  <c r="CP60" i="4"/>
  <c r="W61" i="9"/>
  <c r="M61" i="4"/>
  <c r="BO61" i="9"/>
  <c r="AG61" i="4"/>
  <c r="LH63" i="9"/>
  <c r="FD63" i="4"/>
  <c r="LS63" i="9"/>
  <c r="FI63" i="4"/>
  <c r="NV63" i="9"/>
  <c r="GH63" i="4"/>
  <c r="AH64" i="9"/>
  <c r="R64" i="4"/>
  <c r="CV64" i="9"/>
  <c r="AY64" i="4"/>
  <c r="EY64" i="9"/>
  <c r="BX64" i="4"/>
  <c r="HM64" i="9"/>
  <c r="DE64" i="4"/>
  <c r="HX64" i="9"/>
  <c r="DJ64" i="4"/>
  <c r="C66" i="9"/>
  <c r="C66" i="8" s="1"/>
  <c r="E66" i="9"/>
  <c r="O66" i="9" s="1"/>
  <c r="Z66" i="9" s="1"/>
  <c r="AK66" i="9" s="1"/>
  <c r="AV66" i="9" s="1"/>
  <c r="BG66" i="9" s="1"/>
  <c r="BR66" i="9" s="1"/>
  <c r="F66" i="9"/>
  <c r="D66" i="9"/>
  <c r="B66" i="8" s="1"/>
  <c r="L66" i="9"/>
  <c r="H66" i="4"/>
  <c r="W66" i="4"/>
  <c r="AS66" i="9"/>
  <c r="CV66" i="9"/>
  <c r="AY66" i="4"/>
  <c r="CX66" i="9"/>
  <c r="DG66" i="9"/>
  <c r="BD66" i="4"/>
  <c r="DR66" i="9"/>
  <c r="BI66" i="4"/>
  <c r="EC66" i="9"/>
  <c r="EE66" i="9"/>
  <c r="BN66" i="4"/>
  <c r="EY66" i="9"/>
  <c r="FA66" i="9"/>
  <c r="BX66" i="4"/>
  <c r="FU66" i="9"/>
  <c r="CK66" i="4"/>
  <c r="GQ66" i="9"/>
  <c r="CU66" i="4"/>
  <c r="CZ66" i="4"/>
  <c r="HF66" i="9"/>
  <c r="HM66" i="9"/>
  <c r="HQ66" i="9"/>
  <c r="DE66" i="4"/>
  <c r="HO66" i="9"/>
  <c r="HX66" i="9"/>
  <c r="DJ66" i="4"/>
  <c r="IK66" i="9"/>
  <c r="DR66" i="4"/>
  <c r="IV66" i="9"/>
  <c r="IT66" i="9"/>
  <c r="DW66" i="4"/>
  <c r="JE66" i="9"/>
  <c r="EB66" i="4"/>
  <c r="KA66" i="9"/>
  <c r="EL66" i="4"/>
  <c r="KC66" i="9"/>
  <c r="KV67" i="9"/>
  <c r="LG67" i="9"/>
  <c r="LR67" i="9"/>
  <c r="MC67" i="9"/>
  <c r="MN67" i="9"/>
  <c r="MY67" i="9"/>
  <c r="NJ67" i="9"/>
  <c r="NU67" i="9"/>
  <c r="OD67" i="9"/>
  <c r="OE67" i="9"/>
  <c r="OF67" i="9"/>
  <c r="OI67" i="9"/>
  <c r="OJ67" i="9"/>
  <c r="OK67" i="9"/>
  <c r="ON67" i="9"/>
  <c r="OO67" i="9"/>
  <c r="OP67" i="9"/>
  <c r="E67" i="9"/>
  <c r="O67" i="9" s="1"/>
  <c r="Z67" i="9" s="1"/>
  <c r="AK67" i="9" s="1"/>
  <c r="AV67" i="9" s="1"/>
  <c r="BG67" i="9" s="1"/>
  <c r="BR67" i="9" s="1"/>
  <c r="C67" i="9"/>
  <c r="C67" i="8" s="1"/>
  <c r="OT67" i="9"/>
  <c r="OU67" i="9"/>
  <c r="OX67" i="9"/>
  <c r="OY67" i="9"/>
  <c r="OZ67" i="9"/>
  <c r="PA67" i="9"/>
  <c r="PB67" i="9"/>
  <c r="PE67" i="9"/>
  <c r="PF67" i="9"/>
  <c r="PG67" i="9"/>
  <c r="PJ67" i="9"/>
  <c r="PK67" i="9"/>
  <c r="PM67" i="9" s="1"/>
  <c r="PO67" i="9"/>
  <c r="PP67" i="9"/>
  <c r="OS67" i="9"/>
  <c r="D67" i="9"/>
  <c r="B67" i="8" s="1"/>
  <c r="EB67" i="9"/>
  <c r="EM67" i="9"/>
  <c r="EX67" i="9"/>
  <c r="FI67" i="9"/>
  <c r="PL67" i="9"/>
  <c r="FT67" i="9"/>
  <c r="F67" i="9"/>
  <c r="GE67" i="9"/>
  <c r="GP67" i="9"/>
  <c r="HA67" i="9"/>
  <c r="HL67" i="9"/>
  <c r="HW67" i="9"/>
  <c r="IH67" i="9"/>
  <c r="IS67" i="9"/>
  <c r="JD67" i="9"/>
  <c r="JO67" i="9"/>
  <c r="JZ67" i="9"/>
  <c r="KK67" i="9"/>
  <c r="H67" i="4"/>
  <c r="N67" i="9"/>
  <c r="OC67" i="9"/>
  <c r="L67" i="9"/>
  <c r="M67" i="9"/>
  <c r="AT67" i="9"/>
  <c r="AS67" i="9"/>
  <c r="W67" i="4"/>
  <c r="BH67" i="9"/>
  <c r="BE67" i="9"/>
  <c r="BD67" i="9"/>
  <c r="AB67" i="4"/>
  <c r="BF67" i="9"/>
  <c r="BO67" i="9"/>
  <c r="AG67" i="4"/>
  <c r="BQ67" i="9"/>
  <c r="CB67" i="9"/>
  <c r="AL67" i="4"/>
  <c r="BZ67" i="9"/>
  <c r="CL67" i="9"/>
  <c r="CK67" i="9"/>
  <c r="AT67" i="4"/>
  <c r="OH67" i="9"/>
  <c r="CV67" i="9"/>
  <c r="AY67" i="4"/>
  <c r="DH67" i="9"/>
  <c r="BD67" i="4"/>
  <c r="DG67" i="9"/>
  <c r="DV67" i="9"/>
  <c r="DT67" i="9"/>
  <c r="DR67" i="9"/>
  <c r="DS67" i="9"/>
  <c r="BI67" i="4"/>
  <c r="W68" i="9"/>
  <c r="M68" i="4"/>
  <c r="BD68" i="9"/>
  <c r="AB68" i="4"/>
  <c r="BO68" i="9"/>
  <c r="AG68" i="4"/>
  <c r="BZ68" i="9"/>
  <c r="AL68" i="4"/>
  <c r="DG69" i="9"/>
  <c r="BD69" i="4"/>
  <c r="DR69" i="9"/>
  <c r="BI69" i="4"/>
  <c r="EY69" i="9"/>
  <c r="BX69" i="4"/>
  <c r="GF69" i="9"/>
  <c r="CP69" i="4"/>
  <c r="AH71" i="9"/>
  <c r="R71" i="4"/>
  <c r="BD71" i="9"/>
  <c r="AB71" i="4"/>
  <c r="BO71" i="9"/>
  <c r="AG71" i="4"/>
  <c r="DR71" i="9"/>
  <c r="BI71" i="4"/>
  <c r="LS71" i="9"/>
  <c r="FI71" i="4"/>
  <c r="NK71" i="9"/>
  <c r="GC71" i="4"/>
  <c r="W72" i="9"/>
  <c r="M72" i="4"/>
  <c r="W74" i="9"/>
  <c r="M74" i="4"/>
  <c r="AH74" i="9"/>
  <c r="R74" i="4"/>
  <c r="BE74" i="9"/>
  <c r="AB74" i="4"/>
  <c r="CZ74" i="9"/>
  <c r="AY74" i="4"/>
  <c r="DT74" i="9"/>
  <c r="DR74" i="9"/>
  <c r="DV74" i="9"/>
  <c r="BI74" i="4"/>
  <c r="EC74" i="9"/>
  <c r="BN74" i="4"/>
  <c r="EN74" i="9"/>
  <c r="BS74" i="4"/>
  <c r="FN74" i="9"/>
  <c r="CF74" i="4"/>
  <c r="FU74" i="9"/>
  <c r="FW74" i="9"/>
  <c r="CK74" i="4"/>
  <c r="GU74" i="9"/>
  <c r="CU74" i="4"/>
  <c r="HM74" i="9"/>
  <c r="DE74" i="4"/>
  <c r="HN74" i="9"/>
  <c r="HZ74" i="9"/>
  <c r="DJ74" i="4"/>
  <c r="II74" i="9"/>
  <c r="DR74" i="4"/>
  <c r="IT74" i="9"/>
  <c r="DW74" i="4"/>
  <c r="IV74" i="9"/>
  <c r="EB74" i="4"/>
  <c r="JI74" i="9"/>
  <c r="KL74" i="9"/>
  <c r="EQ74" i="4"/>
  <c r="KN74" i="9"/>
  <c r="FI74" i="4"/>
  <c r="LW74" i="9"/>
  <c r="NM74" i="9"/>
  <c r="GC74" i="4"/>
  <c r="NX74" i="9"/>
  <c r="GH74" i="4"/>
  <c r="NZ74" i="9"/>
  <c r="L75" i="9"/>
  <c r="H75" i="4"/>
  <c r="N75" i="9"/>
  <c r="P75" i="9"/>
  <c r="EX76" i="9"/>
  <c r="EM76" i="9"/>
  <c r="EB76" i="9"/>
  <c r="DQ76" i="9"/>
  <c r="DF76" i="9"/>
  <c r="BD76" i="4" s="1"/>
  <c r="CU76" i="9"/>
  <c r="AG76" i="9"/>
  <c r="CJ76" i="9"/>
  <c r="FI76" i="9"/>
  <c r="FK76" i="9" s="1"/>
  <c r="GE76" i="9"/>
  <c r="GP76" i="9"/>
  <c r="HA76" i="9"/>
  <c r="CZ76" i="4" s="1"/>
  <c r="HL76" i="9"/>
  <c r="HW76" i="9"/>
  <c r="IH76" i="9"/>
  <c r="DR76" i="4" s="1"/>
  <c r="FT76" i="9"/>
  <c r="AW76" i="9"/>
  <c r="W76" i="4"/>
  <c r="AL76" i="4"/>
  <c r="CD76" i="9"/>
  <c r="BD79" i="9"/>
  <c r="AB79" i="4"/>
  <c r="L82" i="9"/>
  <c r="H82" i="4"/>
  <c r="AS82" i="9"/>
  <c r="W82" i="4"/>
  <c r="BZ82" i="9"/>
  <c r="AL82" i="4"/>
  <c r="ER82" i="9"/>
  <c r="BS82" i="4"/>
  <c r="GF82" i="9"/>
  <c r="CP82" i="4"/>
  <c r="HF82" i="9"/>
  <c r="CZ82" i="4"/>
  <c r="HM82" i="9"/>
  <c r="DE82" i="4"/>
  <c r="JR82" i="9"/>
  <c r="EG82" i="4"/>
  <c r="KL82" i="9"/>
  <c r="EQ82" i="4"/>
  <c r="KY82" i="9"/>
  <c r="EV82" i="4"/>
  <c r="LW82" i="9"/>
  <c r="FI82" i="4"/>
  <c r="MQ82" i="9"/>
  <c r="FS82" i="4"/>
  <c r="DG83" i="9"/>
  <c r="BD83" i="4"/>
  <c r="DT83" i="9"/>
  <c r="BI83" i="4"/>
  <c r="EN83" i="9"/>
  <c r="ER83" i="9"/>
  <c r="BS83" i="4"/>
  <c r="EP83" i="9"/>
  <c r="EY83" i="9"/>
  <c r="FC83" i="9"/>
  <c r="BX83" i="4"/>
  <c r="FA83" i="9"/>
  <c r="FJ83" i="9"/>
  <c r="FL83" i="9"/>
  <c r="CF83" i="4"/>
  <c r="FU83" i="9"/>
  <c r="CK83" i="4"/>
  <c r="GH83" i="9"/>
  <c r="CP83" i="4"/>
  <c r="GQ83" i="9"/>
  <c r="CU83" i="4"/>
  <c r="GS83" i="9"/>
  <c r="CZ83" i="4"/>
  <c r="HF83" i="9"/>
  <c r="HM83" i="9"/>
  <c r="DE83" i="4"/>
  <c r="HO83" i="9"/>
  <c r="HX83" i="9"/>
  <c r="HZ83" i="9"/>
  <c r="DJ83" i="4"/>
  <c r="II83" i="9"/>
  <c r="DR83" i="4"/>
  <c r="IK83" i="9"/>
  <c r="JT83" i="9"/>
  <c r="EG83" i="4"/>
  <c r="KC83" i="9"/>
  <c r="EL83" i="4"/>
  <c r="EV83" i="4"/>
  <c r="KY83" i="9"/>
  <c r="LJ83" i="9"/>
  <c r="FD83" i="4"/>
  <c r="LU83" i="9"/>
  <c r="FI83" i="4"/>
  <c r="NK83" i="9"/>
  <c r="GC83" i="4"/>
  <c r="W84" i="9"/>
  <c r="M84" i="4"/>
  <c r="AH84" i="9"/>
  <c r="AI84" i="9"/>
  <c r="R84" i="4"/>
  <c r="AS84" i="9"/>
  <c r="W84" i="4"/>
  <c r="BD84" i="9"/>
  <c r="AB84" i="4"/>
  <c r="BZ84" i="9"/>
  <c r="AL84" i="4"/>
  <c r="CK84" i="9"/>
  <c r="AT84" i="4"/>
  <c r="DG84" i="9"/>
  <c r="BD84" i="4"/>
  <c r="DR84" i="9"/>
  <c r="DS84" i="9"/>
  <c r="BI84" i="4"/>
  <c r="EN84" i="9"/>
  <c r="BS84" i="4"/>
  <c r="EO84" i="9"/>
  <c r="FN84" i="9"/>
  <c r="CF84" i="4"/>
  <c r="GF84" i="9"/>
  <c r="CP84" i="4"/>
  <c r="GQ84" i="9"/>
  <c r="CU84" i="4"/>
  <c r="HB84" i="9"/>
  <c r="HD84" i="9"/>
  <c r="CZ84" i="4"/>
  <c r="HZ84" i="9"/>
  <c r="DJ84" i="4"/>
  <c r="IB84" i="9"/>
  <c r="IT84" i="9"/>
  <c r="DW84" i="4"/>
  <c r="IV84" i="9"/>
  <c r="IX84" i="9"/>
  <c r="JP84" i="9"/>
  <c r="EG84" i="4"/>
  <c r="EL84" i="4"/>
  <c r="KE84" i="9"/>
  <c r="KC84" i="9"/>
  <c r="KW84" i="9"/>
  <c r="EV84" i="4"/>
  <c r="LS84" i="9"/>
  <c r="FI84" i="4"/>
  <c r="H85" i="4"/>
  <c r="P85" i="9"/>
  <c r="AA85" i="9"/>
  <c r="M85" i="4"/>
  <c r="AS85" i="9"/>
  <c r="AW85" i="9"/>
  <c r="AU85" i="9"/>
  <c r="W85" i="4"/>
  <c r="BF85" i="9"/>
  <c r="AB85" i="4"/>
  <c r="BH85" i="9"/>
  <c r="BO85" i="9"/>
  <c r="BP85" i="9"/>
  <c r="AG85" i="4"/>
  <c r="CB85" i="9"/>
  <c r="AL85" i="4"/>
  <c r="AT85" i="4"/>
  <c r="CM85" i="9"/>
  <c r="DG85" i="9"/>
  <c r="DI85" i="9"/>
  <c r="BD85" i="4"/>
  <c r="BI85" i="4"/>
  <c r="DT85" i="9"/>
  <c r="BX85" i="4"/>
  <c r="FA85" i="9"/>
  <c r="CK85" i="4"/>
  <c r="FY85" i="9"/>
  <c r="GQ85" i="9"/>
  <c r="GS85" i="9"/>
  <c r="CU85" i="4"/>
  <c r="HC85" i="9"/>
  <c r="CZ85" i="4"/>
  <c r="HB85" i="9"/>
  <c r="HZ85" i="9"/>
  <c r="HX85" i="9"/>
  <c r="DJ85" i="4"/>
  <c r="HY85" i="9"/>
  <c r="OR85" i="9"/>
  <c r="II85" i="9"/>
  <c r="DR85" i="4"/>
  <c r="IK85" i="9"/>
  <c r="IT85" i="9"/>
  <c r="DW85" i="4"/>
  <c r="JP85" i="9"/>
  <c r="JR85" i="9"/>
  <c r="EG85" i="4"/>
  <c r="JQ85" i="9"/>
  <c r="EL85" i="4"/>
  <c r="KA85" i="9"/>
  <c r="EQ85" i="4"/>
  <c r="KM85" i="9"/>
  <c r="KL85" i="9"/>
  <c r="KN85" i="9"/>
  <c r="KW85" i="9"/>
  <c r="EV85" i="4"/>
  <c r="LH85" i="9"/>
  <c r="LI85" i="9"/>
  <c r="FD85" i="4"/>
  <c r="LS85" i="9"/>
  <c r="LT85" i="9"/>
  <c r="LU85" i="9"/>
  <c r="FI85" i="4"/>
  <c r="MD85" i="9"/>
  <c r="FN85" i="4"/>
  <c r="MS85" i="9"/>
  <c r="FS85" i="4"/>
  <c r="MO85" i="9"/>
  <c r="CK86" i="9"/>
  <c r="CM86" i="9"/>
  <c r="AT86" i="4"/>
  <c r="DI86" i="9"/>
  <c r="BD86" i="4"/>
  <c r="DV86" i="9"/>
  <c r="BI86" i="4"/>
  <c r="EG86" i="9"/>
  <c r="BN86" i="4"/>
  <c r="FA86" i="9"/>
  <c r="BX86" i="4"/>
  <c r="FY86" i="9"/>
  <c r="CK86" i="4"/>
  <c r="HZ86" i="9"/>
  <c r="DJ86" i="4"/>
  <c r="KE86" i="9"/>
  <c r="EL86" i="4"/>
  <c r="LU86" i="9"/>
  <c r="FI86" i="4"/>
  <c r="LW86" i="9"/>
  <c r="MH86" i="9"/>
  <c r="FN86" i="4"/>
  <c r="MS86" i="9"/>
  <c r="FS86" i="4"/>
  <c r="ND86" i="9"/>
  <c r="FX86" i="4"/>
  <c r="NO86" i="9"/>
  <c r="GC86" i="4"/>
  <c r="M87" i="9"/>
  <c r="N87" i="9"/>
  <c r="H87" i="4"/>
  <c r="Y87" i="9"/>
  <c r="M87" i="4"/>
  <c r="A12" i="7"/>
  <c r="A348" i="7"/>
  <c r="A264" i="7"/>
  <c r="A180" i="7"/>
  <c r="A96" i="7"/>
  <c r="A11" i="7"/>
  <c r="A347" i="7"/>
  <c r="A263" i="7"/>
  <c r="A179" i="7"/>
  <c r="G179" i="7" s="1"/>
  <c r="A95" i="7"/>
  <c r="A262" i="7"/>
  <c r="A178" i="7"/>
  <c r="A94" i="7"/>
  <c r="A346" i="7"/>
  <c r="KM24" i="9"/>
  <c r="AI48" i="9"/>
  <c r="PN56" i="9"/>
  <c r="GG82" i="9"/>
  <c r="OG22" i="9"/>
  <c r="LT24" i="9"/>
  <c r="X28" i="9"/>
  <c r="KX32" i="9"/>
  <c r="JQ33" i="9"/>
  <c r="KB33" i="9"/>
  <c r="OL35" i="9"/>
  <c r="LI35" i="9"/>
  <c r="LT35" i="9"/>
  <c r="ME35" i="9"/>
  <c r="MP82" i="9"/>
  <c r="FK44" i="9"/>
  <c r="OC45" i="9"/>
  <c r="CW52" i="9"/>
  <c r="BP53" i="9"/>
  <c r="CW53" i="9"/>
  <c r="DH53" i="9"/>
  <c r="DS53" i="9"/>
  <c r="ED53" i="9"/>
  <c r="EO53" i="9"/>
  <c r="KM74" i="9"/>
  <c r="M61" i="9"/>
  <c r="OC61" i="9"/>
  <c r="X61" i="9"/>
  <c r="BP61" i="9"/>
  <c r="CL61" i="9"/>
  <c r="OH61" i="9"/>
  <c r="CW61" i="9"/>
  <c r="DS61" i="9"/>
  <c r="ED61" i="9"/>
  <c r="FK61" i="9"/>
  <c r="OM61" i="9"/>
  <c r="HC61" i="9"/>
  <c r="HN61" i="9"/>
  <c r="IJ61" i="9"/>
  <c r="IU61" i="9"/>
  <c r="AT68" i="9"/>
  <c r="BE68" i="9"/>
  <c r="OC69" i="9"/>
  <c r="EZ69" i="9"/>
  <c r="OH77" i="9"/>
  <c r="OM77" i="9"/>
  <c r="OR77" i="9"/>
  <c r="BL27" i="9"/>
  <c r="AC44" i="9"/>
  <c r="AY34" i="9"/>
  <c r="AQ36" i="9"/>
  <c r="J51" i="9"/>
  <c r="I52" i="9"/>
  <c r="BM27" i="9"/>
  <c r="AZ34" i="9"/>
  <c r="AD44" i="9"/>
  <c r="J52" i="9"/>
  <c r="BM28" i="9"/>
  <c r="BA34" i="9"/>
  <c r="AE44" i="9"/>
  <c r="R51" i="9"/>
  <c r="AY36" i="9"/>
  <c r="BW60" i="9"/>
  <c r="EJ28" i="9"/>
  <c r="DB44" i="9"/>
  <c r="DC43" i="9"/>
  <c r="AO76" i="9"/>
  <c r="EK27" i="9"/>
  <c r="BJ67" i="9"/>
  <c r="AP75" i="9"/>
  <c r="DX34" i="9"/>
  <c r="CI51" i="9"/>
  <c r="CH52" i="9"/>
  <c r="BX59" i="9"/>
  <c r="EL27" i="9"/>
  <c r="DC44" i="9"/>
  <c r="DY34" i="9"/>
  <c r="EK28" i="9"/>
  <c r="CI52" i="9"/>
  <c r="DD43" i="9"/>
  <c r="AP76" i="9"/>
  <c r="BK67" i="9"/>
  <c r="AQ75" i="9"/>
  <c r="BJ68" i="9"/>
  <c r="BX60" i="9"/>
  <c r="DD44" i="9"/>
  <c r="ET26" i="9"/>
  <c r="EL28" i="9"/>
  <c r="CQ51" i="9"/>
  <c r="DZ34" i="9"/>
  <c r="AQ76" i="9"/>
  <c r="DE43" i="9"/>
  <c r="BL67" i="9"/>
  <c r="DY35" i="9"/>
  <c r="ED35" i="9" s="1"/>
  <c r="BK68" i="9"/>
  <c r="BP68" i="9" s="1"/>
  <c r="HK26" i="9"/>
  <c r="GW34" i="9"/>
  <c r="GB43" i="9"/>
  <c r="EI67" i="9"/>
  <c r="DO75" i="9"/>
  <c r="DN76" i="9"/>
  <c r="EV60" i="9"/>
  <c r="EW59" i="9"/>
  <c r="FH51" i="9"/>
  <c r="GA44" i="9"/>
  <c r="EJ67" i="9"/>
  <c r="EW60" i="9"/>
  <c r="DO76" i="9"/>
  <c r="GX34" i="9"/>
  <c r="GW35" i="9"/>
  <c r="GC43" i="9"/>
  <c r="DP75" i="9"/>
  <c r="GB44" i="9"/>
  <c r="HS26" i="9"/>
  <c r="FP51" i="9"/>
  <c r="EK67" i="9"/>
  <c r="GD43" i="9"/>
  <c r="DP76" i="9"/>
  <c r="GY34" i="9"/>
  <c r="GX35" i="9"/>
  <c r="HC35" i="9" s="1"/>
  <c r="GC44" i="9"/>
  <c r="JA43" i="9"/>
  <c r="GN75" i="9"/>
  <c r="GM76" i="9"/>
  <c r="HV59" i="9"/>
  <c r="IG51" i="9"/>
  <c r="JV34" i="9"/>
  <c r="HH67" i="9"/>
  <c r="KJ26" i="9"/>
  <c r="JB43" i="9"/>
  <c r="GO75" i="9"/>
  <c r="JW34" i="9"/>
  <c r="HI67" i="9"/>
  <c r="JV35" i="9"/>
  <c r="GN76" i="9"/>
  <c r="JC43" i="9"/>
  <c r="GO76" i="9"/>
  <c r="JW35" i="9"/>
  <c r="KB35" i="9" s="1"/>
  <c r="IO51" i="9"/>
  <c r="HJ67" i="9"/>
  <c r="JX34" i="9"/>
  <c r="KR26" i="9"/>
  <c r="JM75" i="9"/>
  <c r="LZ43" i="9"/>
  <c r="MU34" i="9"/>
  <c r="KU59" i="9"/>
  <c r="MV33" i="9"/>
  <c r="LF51" i="9"/>
  <c r="NI26" i="9"/>
  <c r="KG67" i="9"/>
  <c r="NI27" i="9"/>
  <c r="MA43" i="9"/>
  <c r="MW33" i="9"/>
  <c r="JN75" i="9"/>
  <c r="KH67" i="9"/>
  <c r="MB42" i="9"/>
  <c r="MU35" i="9"/>
  <c r="MV34" i="9"/>
  <c r="NQ25" i="9"/>
  <c r="MB43" i="9"/>
  <c r="LN51" i="9"/>
  <c r="NQ26" i="9"/>
  <c r="NR25" i="9"/>
  <c r="MX33" i="9"/>
  <c r="KI67" i="9"/>
  <c r="MV35" i="9"/>
  <c r="NA35" i="9" s="1"/>
  <c r="LO50" i="9"/>
  <c r="MW34" i="9"/>
  <c r="A188" i="7"/>
  <c r="A20" i="7"/>
  <c r="A356" i="7"/>
  <c r="A104" i="7"/>
  <c r="A21" i="8"/>
  <c r="A272" i="7"/>
  <c r="MZ23" i="9"/>
  <c r="NA23" i="9"/>
  <c r="NB23" i="9"/>
  <c r="JE24" i="9"/>
  <c r="JF24" i="9"/>
  <c r="LS24" i="9"/>
  <c r="LU24" i="9"/>
  <c r="OO25" i="9"/>
  <c r="ON25" i="9"/>
  <c r="OK25" i="9"/>
  <c r="OJ25" i="9"/>
  <c r="OI25" i="9"/>
  <c r="OE25" i="9"/>
  <c r="OD25" i="9"/>
  <c r="PO25" i="9"/>
  <c r="NU25" i="9"/>
  <c r="GH25" i="4" s="1"/>
  <c r="NJ25" i="9"/>
  <c r="GC25" i="4" s="1"/>
  <c r="MY25" i="9"/>
  <c r="FX25" i="4" s="1"/>
  <c r="MN25" i="9"/>
  <c r="FS25" i="4" s="1"/>
  <c r="MC25" i="9"/>
  <c r="FN25" i="4" s="1"/>
  <c r="LR25" i="9"/>
  <c r="FI25" i="4" s="1"/>
  <c r="LG25" i="9"/>
  <c r="FD25" i="4" s="1"/>
  <c r="KV25" i="9"/>
  <c r="EV25" i="4" s="1"/>
  <c r="KK25" i="9"/>
  <c r="EQ25" i="4" s="1"/>
  <c r="JZ25" i="9"/>
  <c r="EL25" i="4" s="1"/>
  <c r="JO25" i="9"/>
  <c r="EG25" i="4" s="1"/>
  <c r="JD25" i="9"/>
  <c r="EB25" i="4" s="1"/>
  <c r="IS25" i="9"/>
  <c r="DW25" i="4" s="1"/>
  <c r="HW25" i="9"/>
  <c r="DJ25" i="4" s="1"/>
  <c r="HL25" i="9"/>
  <c r="DE25" i="4" s="1"/>
  <c r="HA25" i="9"/>
  <c r="CZ25" i="4" s="1"/>
  <c r="PL25" i="9"/>
  <c r="GP25" i="9"/>
  <c r="CU25" i="4" s="1"/>
  <c r="GE25" i="9"/>
  <c r="CP25" i="4" s="1"/>
  <c r="FT25" i="9"/>
  <c r="CK25" i="4" s="1"/>
  <c r="FI25" i="9"/>
  <c r="CF25" i="4" s="1"/>
  <c r="EX25" i="9"/>
  <c r="BX25" i="4" s="1"/>
  <c r="EM25" i="9"/>
  <c r="BS25" i="4" s="1"/>
  <c r="EB25" i="9"/>
  <c r="BN25" i="4" s="1"/>
  <c r="DQ25" i="9"/>
  <c r="BI25" i="4" s="1"/>
  <c r="OX25" i="9"/>
  <c r="CU25" i="9"/>
  <c r="AY25" i="4" s="1"/>
  <c r="PK25" i="9"/>
  <c r="CJ25" i="9"/>
  <c r="AT25" i="4" s="1"/>
  <c r="BY25" i="9"/>
  <c r="AL25" i="4" s="1"/>
  <c r="BN25" i="9"/>
  <c r="AG25" i="4" s="1"/>
  <c r="DF25" i="9"/>
  <c r="BD25" i="4" s="1"/>
  <c r="OF25" i="9"/>
  <c r="PJ25" i="9"/>
  <c r="PE25" i="9"/>
  <c r="BC25" i="9"/>
  <c r="AB25" i="4" s="1"/>
  <c r="PB25" i="9"/>
  <c r="PA25" i="9"/>
  <c r="PG25" i="9"/>
  <c r="OZ25" i="9"/>
  <c r="OY25" i="9"/>
  <c r="PP25" i="9"/>
  <c r="IH25" i="9"/>
  <c r="DR25" i="4" s="1"/>
  <c r="OU25" i="9"/>
  <c r="OT25" i="9"/>
  <c r="OS25" i="9"/>
  <c r="OP25" i="9"/>
  <c r="PF25" i="9"/>
  <c r="F33" i="9"/>
  <c r="OO33" i="9"/>
  <c r="OP33" i="9"/>
  <c r="MY33" i="9"/>
  <c r="FX33" i="4" s="1"/>
  <c r="NJ33" i="9"/>
  <c r="GC33" i="4" s="1"/>
  <c r="NU33" i="9"/>
  <c r="GH33" i="4" s="1"/>
  <c r="OJ33" i="9"/>
  <c r="OS33" i="9"/>
  <c r="OT33" i="9"/>
  <c r="OD33" i="9"/>
  <c r="PE33" i="9"/>
  <c r="OK33" i="9"/>
  <c r="MN33" i="9"/>
  <c r="FS33" i="4" s="1"/>
  <c r="OU33" i="9"/>
  <c r="ON33" i="9"/>
  <c r="OX33" i="9"/>
  <c r="OY33" i="9"/>
  <c r="OZ33" i="9"/>
  <c r="OE33" i="9"/>
  <c r="OF33" i="9"/>
  <c r="PA33" i="9"/>
  <c r="PC33" i="9" s="1"/>
  <c r="PB33" i="9"/>
  <c r="PF33" i="9"/>
  <c r="PG33" i="9"/>
  <c r="PJ33" i="9"/>
  <c r="PK33" i="9"/>
  <c r="PM33" i="9" s="1"/>
  <c r="PL33" i="9"/>
  <c r="PO33" i="9"/>
  <c r="PP33" i="9"/>
  <c r="OI33" i="9"/>
  <c r="OC33" i="9"/>
  <c r="P33" i="9"/>
  <c r="AS33" i="9"/>
  <c r="AT33" i="9"/>
  <c r="CK33" i="9"/>
  <c r="OH33" i="9"/>
  <c r="FJ33" i="9"/>
  <c r="OM33" i="9"/>
  <c r="II33" i="9"/>
  <c r="OR33" i="9"/>
  <c r="KA33" i="9"/>
  <c r="KC33" i="9"/>
  <c r="A38" i="9"/>
  <c r="A373" i="7"/>
  <c r="A38" i="8"/>
  <c r="A205" i="7"/>
  <c r="A121" i="7"/>
  <c r="A289" i="7"/>
  <c r="A37" i="7"/>
  <c r="A38" i="7"/>
  <c r="A122" i="7"/>
  <c r="A39" i="8"/>
  <c r="CJ42" i="9"/>
  <c r="AT42" i="4" s="1"/>
  <c r="EM42" i="9"/>
  <c r="BS42" i="4" s="1"/>
  <c r="EB42" i="9"/>
  <c r="BN42" i="4" s="1"/>
  <c r="DQ42" i="9"/>
  <c r="BI42" i="4" s="1"/>
  <c r="DF42" i="9"/>
  <c r="BD42" i="4" s="1"/>
  <c r="CU42" i="9"/>
  <c r="A46" i="9"/>
  <c r="A45" i="7"/>
  <c r="A129" i="7"/>
  <c r="A381" i="7"/>
  <c r="A213" i="7"/>
  <c r="A46" i="8"/>
  <c r="A297" i="7"/>
  <c r="A46" i="7"/>
  <c r="A47" i="8"/>
  <c r="A130" i="7"/>
  <c r="A298" i="7"/>
  <c r="A214" i="7"/>
  <c r="L48" i="9"/>
  <c r="M48" i="9"/>
  <c r="BO48" i="9"/>
  <c r="BP48" i="9"/>
  <c r="BQ48" i="9"/>
  <c r="CV48" i="9"/>
  <c r="CX48" i="9"/>
  <c r="FJ48" i="9"/>
  <c r="FK48" i="9"/>
  <c r="GQ48" i="9"/>
  <c r="GR48" i="9"/>
  <c r="HX48" i="9"/>
  <c r="HY48" i="9"/>
  <c r="W49" i="9"/>
  <c r="Y49" i="9"/>
  <c r="AS49" i="9"/>
  <c r="AU49" i="9"/>
  <c r="BZ49" i="9"/>
  <c r="CB49" i="9"/>
  <c r="EC49" i="9"/>
  <c r="EE49" i="9"/>
  <c r="FU49" i="9"/>
  <c r="FW49" i="9"/>
  <c r="JE49" i="9"/>
  <c r="JG49" i="9"/>
  <c r="PG50" i="9"/>
  <c r="PE50" i="9"/>
  <c r="PB50" i="9"/>
  <c r="PA50" i="9"/>
  <c r="OZ50" i="9"/>
  <c r="E50" i="9"/>
  <c r="O50" i="9" s="1"/>
  <c r="Z50" i="9" s="1"/>
  <c r="AK50" i="9" s="1"/>
  <c r="AV50" i="9" s="1"/>
  <c r="BG50" i="9" s="1"/>
  <c r="BR50" i="9" s="1"/>
  <c r="OO50" i="9"/>
  <c r="OD50" i="9"/>
  <c r="OP50" i="9"/>
  <c r="OS50" i="9"/>
  <c r="OT50" i="9"/>
  <c r="OX50" i="9"/>
  <c r="PF50" i="9"/>
  <c r="OY50" i="9"/>
  <c r="PP50" i="9"/>
  <c r="D50" i="9"/>
  <c r="B50" i="8" s="1"/>
  <c r="PO50" i="9"/>
  <c r="PL50" i="9"/>
  <c r="PK50" i="9"/>
  <c r="PJ50" i="9"/>
  <c r="JD50" i="9"/>
  <c r="EB50" i="4" s="1"/>
  <c r="JO50" i="9"/>
  <c r="EG50" i="4" s="1"/>
  <c r="JZ50" i="9"/>
  <c r="EL50" i="4" s="1"/>
  <c r="KK50" i="9"/>
  <c r="EQ50" i="4" s="1"/>
  <c r="KV50" i="9"/>
  <c r="EV50" i="4" s="1"/>
  <c r="LG50" i="9"/>
  <c r="FD50" i="4" s="1"/>
  <c r="LR50" i="9"/>
  <c r="FI50" i="4" s="1"/>
  <c r="MC50" i="9"/>
  <c r="FN50" i="4" s="1"/>
  <c r="MN50" i="9"/>
  <c r="FS50" i="4" s="1"/>
  <c r="OU50" i="9"/>
  <c r="MY50" i="9"/>
  <c r="FX50" i="4" s="1"/>
  <c r="NJ50" i="9"/>
  <c r="GC50" i="4" s="1"/>
  <c r="NU50" i="9"/>
  <c r="GH50" i="4" s="1"/>
  <c r="OE50" i="9"/>
  <c r="OF50" i="9"/>
  <c r="OI50" i="9"/>
  <c r="OJ50" i="9"/>
  <c r="F50" i="9"/>
  <c r="C50" i="9"/>
  <c r="C50" i="8" s="1"/>
  <c r="OK50" i="9"/>
  <c r="ON50" i="9"/>
  <c r="AJ50" i="9"/>
  <c r="AH50" i="9"/>
  <c r="CK50" i="9"/>
  <c r="OH50" i="9"/>
  <c r="FA50" i="9"/>
  <c r="EY50" i="9"/>
  <c r="HZ50" i="9"/>
  <c r="HX50" i="9"/>
  <c r="II50" i="9"/>
  <c r="OR50" i="9"/>
  <c r="A54" i="9"/>
  <c r="A221" i="7"/>
  <c r="A137" i="7"/>
  <c r="A53" i="7"/>
  <c r="A54" i="8"/>
  <c r="A389" i="7"/>
  <c r="A305" i="7"/>
  <c r="A55" i="8"/>
  <c r="A54" i="7"/>
  <c r="N57" i="9"/>
  <c r="P57" i="9"/>
  <c r="AH57" i="9"/>
  <c r="AI57" i="9"/>
  <c r="AJ57" i="9"/>
  <c r="AS57" i="9"/>
  <c r="AU57" i="9"/>
  <c r="AW57" i="9"/>
  <c r="OF58" i="9"/>
  <c r="OI58" i="9"/>
  <c r="D58" i="9"/>
  <c r="B58" i="8" s="1"/>
  <c r="PP58" i="9"/>
  <c r="PO58" i="9"/>
  <c r="PL58" i="9"/>
  <c r="PK58" i="9"/>
  <c r="OJ58" i="9"/>
  <c r="PB58" i="9"/>
  <c r="PE58" i="9"/>
  <c r="E58" i="9"/>
  <c r="O58" i="9" s="1"/>
  <c r="Z58" i="9" s="1"/>
  <c r="AK58" i="9" s="1"/>
  <c r="AV58" i="9" s="1"/>
  <c r="BG58" i="9" s="1"/>
  <c r="BR58" i="9" s="1"/>
  <c r="OK58" i="9"/>
  <c r="OD58" i="9"/>
  <c r="ON58" i="9"/>
  <c r="OO58" i="9"/>
  <c r="NJ58" i="9"/>
  <c r="GC58" i="4" s="1"/>
  <c r="OP58" i="9"/>
  <c r="F58" i="9"/>
  <c r="OS58" i="9"/>
  <c r="NU58" i="9"/>
  <c r="GH58" i="4" s="1"/>
  <c r="OT58" i="9"/>
  <c r="OU58" i="9"/>
  <c r="OX58" i="9"/>
  <c r="OY58" i="9"/>
  <c r="OZ58" i="9"/>
  <c r="PA58" i="9"/>
  <c r="PJ58" i="9"/>
  <c r="C58" i="9"/>
  <c r="C58" i="8" s="1"/>
  <c r="PG58" i="9"/>
  <c r="PF58" i="9"/>
  <c r="OE58" i="9"/>
  <c r="L58" i="9"/>
  <c r="M58" i="9"/>
  <c r="N58" i="9"/>
  <c r="OC58" i="9"/>
  <c r="CA58" i="9"/>
  <c r="BZ58" i="9"/>
  <c r="EO58" i="9"/>
  <c r="EN58" i="9"/>
  <c r="OM58" i="9"/>
  <c r="FJ58" i="9"/>
  <c r="OL58" i="9" s="1"/>
  <c r="OR58" i="9"/>
  <c r="II58" i="9"/>
  <c r="OQ58" i="9" s="1"/>
  <c r="IJ58" i="9"/>
  <c r="NB58" i="9"/>
  <c r="ND58" i="9"/>
  <c r="MZ58" i="9"/>
  <c r="A62" i="9"/>
  <c r="A229" i="7"/>
  <c r="A145" i="7"/>
  <c r="A397" i="7"/>
  <c r="A62" i="8"/>
  <c r="A61" i="7"/>
  <c r="A313" i="7"/>
  <c r="A63" i="8"/>
  <c r="A62" i="7"/>
  <c r="A314" i="7"/>
  <c r="A146" i="7"/>
  <c r="A230" i="7"/>
  <c r="NL65" i="9"/>
  <c r="NK65" i="9"/>
  <c r="NM65" i="9"/>
  <c r="NV65" i="9"/>
  <c r="NW65" i="9"/>
  <c r="OF66" i="9"/>
  <c r="OE66" i="9"/>
  <c r="OD66" i="9"/>
  <c r="NU66" i="9"/>
  <c r="GH66" i="4" s="1"/>
  <c r="NJ66" i="9"/>
  <c r="GC66" i="4" s="1"/>
  <c r="MY66" i="9"/>
  <c r="FX66" i="4" s="1"/>
  <c r="MN66" i="9"/>
  <c r="FS66" i="4" s="1"/>
  <c r="MC66" i="9"/>
  <c r="FN66" i="4" s="1"/>
  <c r="LR66" i="9"/>
  <c r="FI66" i="4" s="1"/>
  <c r="LG66" i="9"/>
  <c r="FD66" i="4" s="1"/>
  <c r="KV66" i="9"/>
  <c r="EV66" i="4" s="1"/>
  <c r="OP66" i="9"/>
  <c r="PE66" i="9"/>
  <c r="PP66" i="9"/>
  <c r="PO66" i="9"/>
  <c r="PL66" i="9"/>
  <c r="PK66" i="9"/>
  <c r="PJ66" i="9"/>
  <c r="PG66" i="9"/>
  <c r="PF66" i="9"/>
  <c r="PB66" i="9"/>
  <c r="PA66" i="9"/>
  <c r="OZ66" i="9"/>
  <c r="OY66" i="9"/>
  <c r="OX66" i="9"/>
  <c r="OU66" i="9"/>
  <c r="OT66" i="9"/>
  <c r="OS66" i="9"/>
  <c r="OO66" i="9"/>
  <c r="ON66" i="9"/>
  <c r="OK66" i="9"/>
  <c r="OJ66" i="9"/>
  <c r="OI66" i="9"/>
  <c r="BO66" i="9"/>
  <c r="BQ66" i="9"/>
  <c r="CL66" i="9"/>
  <c r="CK66" i="9"/>
  <c r="CM66" i="9"/>
  <c r="OH66" i="9"/>
  <c r="EN66" i="9"/>
  <c r="EP66" i="9"/>
  <c r="OM66" i="9"/>
  <c r="FJ66" i="9"/>
  <c r="GG66" i="9"/>
  <c r="GH66" i="9"/>
  <c r="GF66" i="9"/>
  <c r="HC66" i="9"/>
  <c r="HD66" i="9"/>
  <c r="HB66" i="9"/>
  <c r="OR66" i="9"/>
  <c r="II66" i="9"/>
  <c r="JQ66" i="9"/>
  <c r="JP66" i="9"/>
  <c r="JR66" i="9"/>
  <c r="KL66" i="9"/>
  <c r="KM66" i="9"/>
  <c r="KN66" i="9"/>
  <c r="KP66" i="9"/>
  <c r="A70" i="9"/>
  <c r="A70" i="8"/>
  <c r="A69" i="7"/>
  <c r="A405" i="7"/>
  <c r="A237" i="7"/>
  <c r="A321" i="7"/>
  <c r="A153" i="7"/>
  <c r="E74" i="9"/>
  <c r="O74" i="9" s="1"/>
  <c r="Z74" i="9" s="1"/>
  <c r="AK74" i="9" s="1"/>
  <c r="AV74" i="9" s="1"/>
  <c r="BG74" i="9" s="1"/>
  <c r="BR74" i="9" s="1"/>
  <c r="K74" i="9"/>
  <c r="H74" i="4" s="1"/>
  <c r="D74" i="9"/>
  <c r="B74" i="8" s="1"/>
  <c r="C74" i="9"/>
  <c r="C74" i="8" s="1"/>
  <c r="F74" i="9"/>
  <c r="BQ74" i="9"/>
  <c r="BP74" i="9"/>
  <c r="BO74" i="9"/>
  <c r="DG74" i="9"/>
  <c r="DI74" i="9"/>
  <c r="GH74" i="9"/>
  <c r="GF74" i="9"/>
  <c r="HB74" i="9"/>
  <c r="HC74" i="9"/>
  <c r="KA74" i="9"/>
  <c r="KC74" i="9"/>
  <c r="KY74" i="9"/>
  <c r="KW74" i="9"/>
  <c r="KX74" i="9"/>
  <c r="LL74" i="9"/>
  <c r="LJ74" i="9"/>
  <c r="MD74" i="9"/>
  <c r="MF74" i="9"/>
  <c r="ME74" i="9"/>
  <c r="MO74" i="9"/>
  <c r="MP74" i="9"/>
  <c r="NK74" i="9"/>
  <c r="NL74" i="9"/>
  <c r="PE75" i="9"/>
  <c r="PB75" i="9"/>
  <c r="PA75" i="9"/>
  <c r="PC75" i="9" s="1"/>
  <c r="PD75" i="9" s="1"/>
  <c r="MN75" i="9"/>
  <c r="FS75" i="4" s="1"/>
  <c r="HL75" i="9"/>
  <c r="DE75" i="4" s="1"/>
  <c r="HW75" i="9"/>
  <c r="DJ75" i="4" s="1"/>
  <c r="IH75" i="9"/>
  <c r="DR75" i="4" s="1"/>
  <c r="GE75" i="9"/>
  <c r="CP75" i="4" s="1"/>
  <c r="FT75" i="9"/>
  <c r="CK75" i="4" s="1"/>
  <c r="FI75" i="9"/>
  <c r="CF75" i="4" s="1"/>
  <c r="IS75" i="9"/>
  <c r="DW75" i="4" s="1"/>
  <c r="JD75" i="9"/>
  <c r="EB75" i="4" s="1"/>
  <c r="JO75" i="9"/>
  <c r="EG75" i="4" s="1"/>
  <c r="JZ75" i="9"/>
  <c r="EL75" i="4" s="1"/>
  <c r="KK75" i="9"/>
  <c r="EQ75" i="4" s="1"/>
  <c r="KV75" i="9"/>
  <c r="EV75" i="4" s="1"/>
  <c r="LG75" i="9"/>
  <c r="FD75" i="4" s="1"/>
  <c r="LR75" i="9"/>
  <c r="FI75" i="4" s="1"/>
  <c r="MC75" i="9"/>
  <c r="FN75" i="4" s="1"/>
  <c r="MY75" i="9"/>
  <c r="FX75" i="4" s="1"/>
  <c r="NU75" i="9"/>
  <c r="GH75" i="4" s="1"/>
  <c r="EX75" i="9"/>
  <c r="BX75" i="4" s="1"/>
  <c r="EM75" i="9"/>
  <c r="BS75" i="4" s="1"/>
  <c r="EB75" i="9"/>
  <c r="BN75" i="4" s="1"/>
  <c r="DQ75" i="9"/>
  <c r="BI75" i="4" s="1"/>
  <c r="DF75" i="9"/>
  <c r="BD75" i="4" s="1"/>
  <c r="HA75" i="9"/>
  <c r="CZ75" i="4" s="1"/>
  <c r="NJ75" i="9"/>
  <c r="GC75" i="4" s="1"/>
  <c r="OD75" i="9"/>
  <c r="OE75" i="9"/>
  <c r="OF75" i="9"/>
  <c r="OI75" i="9"/>
  <c r="OJ75" i="9"/>
  <c r="OK75" i="9"/>
  <c r="ON75" i="9"/>
  <c r="CU75" i="9"/>
  <c r="AY75" i="4" s="1"/>
  <c r="CJ75" i="9"/>
  <c r="AT75" i="4" s="1"/>
  <c r="BY75" i="9"/>
  <c r="AL75" i="4" s="1"/>
  <c r="OO75" i="9"/>
  <c r="BN75" i="9"/>
  <c r="AG75" i="4" s="1"/>
  <c r="OP75" i="9"/>
  <c r="OS75" i="9"/>
  <c r="PF75" i="9"/>
  <c r="PH75" i="9" s="1"/>
  <c r="GP75" i="9"/>
  <c r="CU75" i="4" s="1"/>
  <c r="BC75" i="9"/>
  <c r="AB75" i="4" s="1"/>
  <c r="AR75" i="9"/>
  <c r="W75" i="4" s="1"/>
  <c r="OT75" i="9"/>
  <c r="OU75" i="9"/>
  <c r="AG75" i="9"/>
  <c r="R75" i="4" s="1"/>
  <c r="V75" i="9"/>
  <c r="M75" i="4" s="1"/>
  <c r="OX75" i="9"/>
  <c r="OY75" i="9"/>
  <c r="OZ75" i="9"/>
  <c r="PG75" i="9"/>
  <c r="PJ75" i="9"/>
  <c r="PK75" i="9"/>
  <c r="PL75" i="9"/>
  <c r="PO75" i="9"/>
  <c r="PP75" i="9"/>
  <c r="A77" i="7"/>
  <c r="A78" i="8"/>
  <c r="A245" i="7"/>
  <c r="A161" i="7"/>
  <c r="A329" i="7"/>
  <c r="A413" i="7"/>
  <c r="P79" i="8"/>
  <c r="O79" i="8"/>
  <c r="N79" i="8"/>
  <c r="M79" i="8"/>
  <c r="L79" i="8"/>
  <c r="K79" i="8"/>
  <c r="J79" i="8"/>
  <c r="I79" i="8"/>
  <c r="P80" i="8"/>
  <c r="O80" i="8"/>
  <c r="N80" i="8"/>
  <c r="M80" i="8"/>
  <c r="L80" i="8"/>
  <c r="K80" i="8"/>
  <c r="J80" i="8"/>
  <c r="I80" i="8"/>
  <c r="H80" i="8"/>
  <c r="G80" i="8"/>
  <c r="F80" i="8"/>
  <c r="CK82" i="9"/>
  <c r="CL82" i="9"/>
  <c r="DG82" i="9"/>
  <c r="DI82" i="9"/>
  <c r="DR82" i="9"/>
  <c r="DT82" i="9"/>
  <c r="EC82" i="9"/>
  <c r="EE82" i="9"/>
  <c r="GQ82" i="9"/>
  <c r="GS82" i="9"/>
  <c r="HX82" i="9"/>
  <c r="HZ82" i="9"/>
  <c r="II82" i="9"/>
  <c r="IJ82" i="9"/>
  <c r="IU82" i="9"/>
  <c r="IT82" i="9"/>
  <c r="KA82" i="9"/>
  <c r="KB82" i="9"/>
  <c r="KC82" i="9"/>
  <c r="MD82" i="9"/>
  <c r="ME82" i="9"/>
  <c r="NK82" i="9"/>
  <c r="NL82" i="9"/>
  <c r="N83" i="9"/>
  <c r="L83" i="9"/>
  <c r="M83" i="9"/>
  <c r="AH83" i="9"/>
  <c r="AJ83" i="9"/>
  <c r="AI83" i="9"/>
  <c r="CK83" i="9"/>
  <c r="CL83" i="9"/>
  <c r="CV83" i="9"/>
  <c r="CW83" i="9"/>
  <c r="HB83" i="9"/>
  <c r="HD83" i="9"/>
  <c r="IT83" i="9"/>
  <c r="IV83" i="9"/>
  <c r="IU83" i="9"/>
  <c r="JE83" i="9"/>
  <c r="JG83" i="9"/>
  <c r="KA83" i="9"/>
  <c r="KB83" i="9"/>
  <c r="KL83" i="9"/>
  <c r="KM83" i="9"/>
  <c r="KW83" i="9"/>
  <c r="KX83" i="9"/>
  <c r="MO83" i="9"/>
  <c r="MS83" i="9"/>
  <c r="MZ83" i="9"/>
  <c r="NB83" i="9"/>
  <c r="NA83" i="9"/>
  <c r="NV83" i="9"/>
  <c r="NX83" i="9"/>
  <c r="NW83" i="9"/>
  <c r="NZ83" i="9"/>
  <c r="BS84" i="9"/>
  <c r="BQ84" i="9"/>
  <c r="EG84" i="9"/>
  <c r="EE84" i="9"/>
  <c r="FU84" i="9"/>
  <c r="FW84" i="9"/>
  <c r="HM84" i="9"/>
  <c r="HN84" i="9"/>
  <c r="KA84" i="9"/>
  <c r="KB84" i="9"/>
  <c r="D85" i="9"/>
  <c r="B85" i="8" s="1"/>
  <c r="F85" i="9"/>
  <c r="C85" i="9"/>
  <c r="C85" i="8" s="1"/>
  <c r="E85" i="9"/>
  <c r="O85" i="9" s="1"/>
  <c r="Z85" i="9" s="1"/>
  <c r="AK85" i="9" s="1"/>
  <c r="AV85" i="9" s="1"/>
  <c r="BG85" i="9" s="1"/>
  <c r="BR85" i="9" s="1"/>
  <c r="OC85" i="9"/>
  <c r="N85" i="9"/>
  <c r="L85" i="9"/>
  <c r="Y85" i="9"/>
  <c r="W85" i="9"/>
  <c r="BE85" i="9"/>
  <c r="BD85" i="9"/>
  <c r="CA85" i="9"/>
  <c r="BZ85" i="9"/>
  <c r="OH85" i="9"/>
  <c r="CK85" i="9"/>
  <c r="DR85" i="9"/>
  <c r="DS85" i="9"/>
  <c r="OM85" i="9"/>
  <c r="FJ85" i="9"/>
  <c r="FU85" i="9"/>
  <c r="FW85" i="9"/>
  <c r="HO85" i="9"/>
  <c r="HM85" i="9"/>
  <c r="HN85" i="9"/>
  <c r="V86" i="9"/>
  <c r="M86" i="4" s="1"/>
  <c r="A85" i="7"/>
  <c r="A169" i="7"/>
  <c r="A86" i="8"/>
  <c r="K86" i="9"/>
  <c r="H86" i="4" s="1"/>
  <c r="A337" i="7"/>
  <c r="A421" i="7"/>
  <c r="A253" i="7"/>
  <c r="AH86" i="9"/>
  <c r="AI86" i="9"/>
  <c r="AJ86" i="9"/>
  <c r="AS86" i="9"/>
  <c r="AU86" i="9"/>
  <c r="AW86" i="9"/>
  <c r="BE86" i="9"/>
  <c r="BF86" i="9"/>
  <c r="BH86" i="9"/>
  <c r="BD86" i="9"/>
  <c r="BO86" i="9"/>
  <c r="BQ86" i="9"/>
  <c r="BP86" i="9"/>
  <c r="BZ86" i="9"/>
  <c r="CA86" i="9"/>
  <c r="CB86" i="9"/>
  <c r="CV86" i="9"/>
  <c r="CX86" i="9"/>
  <c r="HD86" i="9"/>
  <c r="HF86" i="9"/>
  <c r="HM86" i="9"/>
  <c r="HO86" i="9"/>
  <c r="JE86" i="9"/>
  <c r="JG86" i="9"/>
  <c r="KA86" i="9"/>
  <c r="KC86" i="9"/>
  <c r="A338" i="7"/>
  <c r="A254" i="7"/>
  <c r="A170" i="7"/>
  <c r="A422" i="7"/>
  <c r="A87" i="8"/>
  <c r="A86" i="7"/>
  <c r="A19" i="8"/>
  <c r="A18" i="7"/>
  <c r="A186" i="7"/>
  <c r="A102" i="7"/>
  <c r="A270" i="7"/>
  <c r="A354" i="7"/>
  <c r="A18" i="8"/>
  <c r="A17" i="7"/>
  <c r="A185" i="7"/>
  <c r="A101" i="7"/>
  <c r="A269" i="7"/>
  <c r="A353" i="7"/>
  <c r="A100" i="7"/>
  <c r="A268" i="7"/>
  <c r="A16" i="7"/>
  <c r="A352" i="7"/>
  <c r="A17" i="8"/>
  <c r="A184" i="7"/>
  <c r="A99" i="7"/>
  <c r="A267" i="7"/>
  <c r="A16" i="8"/>
  <c r="A15" i="7"/>
  <c r="A183" i="7"/>
  <c r="A351" i="7"/>
  <c r="A182" i="7"/>
  <c r="A266" i="7"/>
  <c r="A98" i="7"/>
  <c r="A350" i="7"/>
  <c r="A13" i="7"/>
  <c r="A349" i="7"/>
  <c r="A97" i="7"/>
  <c r="A265" i="7"/>
  <c r="A181" i="7"/>
  <c r="OH28" i="9"/>
  <c r="OR34" i="9"/>
  <c r="OC36" i="9"/>
  <c r="OH44" i="9"/>
  <c r="EO28" i="9"/>
  <c r="HC33" i="9"/>
  <c r="BE34" i="9"/>
  <c r="OC44" i="9"/>
  <c r="PI75" i="9"/>
  <c r="NL31" i="9"/>
  <c r="PN31" i="9"/>
  <c r="ED33" i="9"/>
  <c r="AI82" i="9"/>
  <c r="DH82" i="9"/>
  <c r="DH83" i="9"/>
  <c r="JF83" i="9"/>
  <c r="OH84" i="9"/>
  <c r="OC28" i="9"/>
  <c r="F381" i="7"/>
  <c r="G381" i="7"/>
  <c r="H389" i="7"/>
  <c r="G389" i="7"/>
  <c r="D78" i="8"/>
  <c r="F78" i="8"/>
  <c r="E78" i="8"/>
  <c r="H79" i="8"/>
  <c r="F79" i="8"/>
  <c r="K86" i="8"/>
  <c r="J86" i="8"/>
  <c r="D20" i="9"/>
  <c r="B20" i="8" s="1"/>
  <c r="C20" i="9"/>
  <c r="C20" i="8" s="1"/>
  <c r="A22" i="9"/>
  <c r="A273" i="7"/>
  <c r="A105" i="7"/>
  <c r="A357" i="7"/>
  <c r="A21" i="7"/>
  <c r="A189" i="7"/>
  <c r="A22" i="8"/>
  <c r="IT22" i="9"/>
  <c r="IV22" i="9"/>
  <c r="KW22" i="9"/>
  <c r="KY22" i="9"/>
  <c r="LJ22" i="9"/>
  <c r="LH22" i="9"/>
  <c r="BO24" i="9"/>
  <c r="BP24" i="9"/>
  <c r="BZ24" i="9"/>
  <c r="CB24" i="9"/>
  <c r="EC24" i="9"/>
  <c r="ED24" i="9"/>
  <c r="GQ24" i="9"/>
  <c r="GR24" i="9"/>
  <c r="II24" i="9"/>
  <c r="OQ24" i="9" s="1"/>
  <c r="IJ24" i="9"/>
  <c r="KW24" i="9"/>
  <c r="KY24" i="9"/>
  <c r="GF25" i="9"/>
  <c r="GG25" i="9"/>
  <c r="GR25" i="9"/>
  <c r="GQ25" i="9"/>
  <c r="II25" i="9"/>
  <c r="IJ25" i="9"/>
  <c r="MD25" i="9"/>
  <c r="ME25" i="9"/>
  <c r="FW26" i="9"/>
  <c r="FU26" i="9"/>
  <c r="JE26" i="9"/>
  <c r="JG26" i="9"/>
  <c r="JI26" i="9"/>
  <c r="LH26" i="9"/>
  <c r="LJ26" i="9"/>
  <c r="BD27" i="9"/>
  <c r="BF27" i="9"/>
  <c r="EY27" i="9"/>
  <c r="EZ27" i="9"/>
  <c r="BO28" i="9"/>
  <c r="OB28" i="9" s="1"/>
  <c r="BQ28" i="9"/>
  <c r="DR28" i="9"/>
  <c r="DS28" i="9"/>
  <c r="A29" i="9"/>
  <c r="DF29" i="9"/>
  <c r="BD29" i="4" s="1"/>
  <c r="A29" i="8"/>
  <c r="DQ29" i="9"/>
  <c r="BI29" i="4" s="1"/>
  <c r="A196" i="7"/>
  <c r="EB29" i="9"/>
  <c r="BN29" i="4" s="1"/>
  <c r="EM29" i="9"/>
  <c r="BS29" i="4" s="1"/>
  <c r="EX29" i="9"/>
  <c r="BX29" i="4" s="1"/>
  <c r="A280" i="7"/>
  <c r="A112" i="7"/>
  <c r="FI29" i="9"/>
  <c r="CF29" i="4" s="1"/>
  <c r="A28" i="7"/>
  <c r="FT29" i="9"/>
  <c r="CK29" i="4" s="1"/>
  <c r="GE29" i="9"/>
  <c r="CP29" i="4" s="1"/>
  <c r="GP29" i="9"/>
  <c r="CU29" i="4" s="1"/>
  <c r="HA29" i="9"/>
  <c r="CZ29" i="4" s="1"/>
  <c r="AG29" i="9"/>
  <c r="R29" i="4" s="1"/>
  <c r="HL29" i="9"/>
  <c r="DE29" i="4" s="1"/>
  <c r="HW29" i="9"/>
  <c r="DJ29" i="4" s="1"/>
  <c r="IH29" i="9"/>
  <c r="DR29" i="4" s="1"/>
  <c r="IS29" i="9"/>
  <c r="DW29" i="4" s="1"/>
  <c r="JD29" i="9"/>
  <c r="EB29" i="4" s="1"/>
  <c r="JO29" i="9"/>
  <c r="EG29" i="4" s="1"/>
  <c r="JZ29" i="9"/>
  <c r="EL29" i="4" s="1"/>
  <c r="KK29" i="9"/>
  <c r="EQ29" i="4" s="1"/>
  <c r="KV29" i="9"/>
  <c r="EV29" i="4" s="1"/>
  <c r="LG29" i="9"/>
  <c r="FD29" i="4" s="1"/>
  <c r="LR29" i="9"/>
  <c r="FI29" i="4" s="1"/>
  <c r="MC29" i="9"/>
  <c r="FN29" i="4" s="1"/>
  <c r="MN29" i="9"/>
  <c r="FS29" i="4" s="1"/>
  <c r="MY29" i="9"/>
  <c r="FX29" i="4" s="1"/>
  <c r="NJ29" i="9"/>
  <c r="GC29" i="4" s="1"/>
  <c r="NU29" i="9"/>
  <c r="GH29" i="4" s="1"/>
  <c r="OD29" i="9"/>
  <c r="OE29" i="9"/>
  <c r="OF29" i="9"/>
  <c r="OI29" i="9"/>
  <c r="OJ29" i="9"/>
  <c r="OK29" i="9"/>
  <c r="A364" i="7"/>
  <c r="ON29" i="9"/>
  <c r="OO29" i="9"/>
  <c r="OP29" i="9"/>
  <c r="OS29" i="9"/>
  <c r="OT29" i="9"/>
  <c r="OU29" i="9"/>
  <c r="OX29" i="9"/>
  <c r="OY29" i="9"/>
  <c r="OZ29" i="9"/>
  <c r="PA29" i="9"/>
  <c r="PB29" i="9"/>
  <c r="PE29" i="9"/>
  <c r="PF29" i="9"/>
  <c r="PG29" i="9"/>
  <c r="PJ29" i="9"/>
  <c r="PK29" i="9"/>
  <c r="PL29" i="9"/>
  <c r="PP29" i="9"/>
  <c r="PO29" i="9"/>
  <c r="V29" i="9"/>
  <c r="M29" i="4" s="1"/>
  <c r="AR29" i="9"/>
  <c r="W29" i="4" s="1"/>
  <c r="BC29" i="9"/>
  <c r="AB29" i="4" s="1"/>
  <c r="BN29" i="9"/>
  <c r="AG29" i="4" s="1"/>
  <c r="BY29" i="9"/>
  <c r="AL29" i="4" s="1"/>
  <c r="CJ29" i="9"/>
  <c r="AT29" i="4" s="1"/>
  <c r="CU29" i="9"/>
  <c r="AY29" i="4" s="1"/>
  <c r="HX32" i="9"/>
  <c r="HY32" i="9"/>
  <c r="JE32" i="9"/>
  <c r="JG32" i="9"/>
  <c r="JP32" i="9"/>
  <c r="JR32" i="9"/>
  <c r="M33" i="9"/>
  <c r="L33" i="9"/>
  <c r="N33" i="9"/>
  <c r="X33" i="9"/>
  <c r="Y33" i="9"/>
  <c r="W33" i="9"/>
  <c r="EY33" i="9"/>
  <c r="EZ33" i="9"/>
  <c r="HB33" i="9"/>
  <c r="HD33" i="9"/>
  <c r="IV33" i="9"/>
  <c r="IU33" i="9"/>
  <c r="IT33" i="9"/>
  <c r="FU34" i="9"/>
  <c r="FV34" i="9"/>
  <c r="NK35" i="9"/>
  <c r="NL35" i="9"/>
  <c r="NV35" i="9"/>
  <c r="NW35" i="9"/>
  <c r="A37" i="9"/>
  <c r="OZ37" i="9"/>
  <c r="OY37" i="9"/>
  <c r="OX37" i="9"/>
  <c r="OU37" i="9"/>
  <c r="NJ37" i="9"/>
  <c r="GC37" i="4" s="1"/>
  <c r="FT37" i="9"/>
  <c r="CK37" i="4" s="1"/>
  <c r="OP37" i="9"/>
  <c r="OO37" i="9"/>
  <c r="ON37" i="9"/>
  <c r="OK37" i="9"/>
  <c r="OJ37" i="9"/>
  <c r="OI37" i="9"/>
  <c r="OF37" i="9"/>
  <c r="OE37" i="9"/>
  <c r="OD37" i="9"/>
  <c r="NU37" i="9"/>
  <c r="GH37" i="4" s="1"/>
  <c r="A37" i="8"/>
  <c r="MY37" i="9"/>
  <c r="FX37" i="4" s="1"/>
  <c r="MN37" i="9"/>
  <c r="FS37" i="4" s="1"/>
  <c r="MC37" i="9"/>
  <c r="FN37" i="4" s="1"/>
  <c r="LR37" i="9"/>
  <c r="FI37" i="4" s="1"/>
  <c r="LG37" i="9"/>
  <c r="FD37" i="4" s="1"/>
  <c r="KV37" i="9"/>
  <c r="EV37" i="4" s="1"/>
  <c r="KK37" i="9"/>
  <c r="EQ37" i="4" s="1"/>
  <c r="JZ37" i="9"/>
  <c r="EL37" i="4" s="1"/>
  <c r="JO37" i="9"/>
  <c r="EG37" i="4" s="1"/>
  <c r="EX37" i="9"/>
  <c r="BX37" i="4" s="1"/>
  <c r="EM37" i="9"/>
  <c r="BS37" i="4" s="1"/>
  <c r="EB37" i="9"/>
  <c r="BN37" i="4" s="1"/>
  <c r="DQ37" i="9"/>
  <c r="BI37" i="4" s="1"/>
  <c r="CU37" i="9"/>
  <c r="AY37" i="4" s="1"/>
  <c r="CJ37" i="9"/>
  <c r="AT37" i="4" s="1"/>
  <c r="BY37" i="9"/>
  <c r="JD37" i="9"/>
  <c r="EB37" i="4" s="1"/>
  <c r="IS37" i="9"/>
  <c r="DW37" i="4" s="1"/>
  <c r="FI37" i="9"/>
  <c r="CF37" i="4" s="1"/>
  <c r="A288" i="7"/>
  <c r="A204" i="7"/>
  <c r="A120" i="7"/>
  <c r="A36" i="7"/>
  <c r="C37" i="9"/>
  <c r="C37" i="8" s="1"/>
  <c r="PP37" i="9"/>
  <c r="PO37" i="9"/>
  <c r="DF37" i="9"/>
  <c r="BD37" i="4" s="1"/>
  <c r="PL37" i="9"/>
  <c r="GE37" i="9"/>
  <c r="CP37" i="4" s="1"/>
  <c r="GP37" i="9"/>
  <c r="CU37" i="4" s="1"/>
  <c r="HA37" i="9"/>
  <c r="CZ37" i="4" s="1"/>
  <c r="HL37" i="9"/>
  <c r="DE37" i="4" s="1"/>
  <c r="HW37" i="9"/>
  <c r="DJ37" i="4" s="1"/>
  <c r="IH37" i="9"/>
  <c r="DR37" i="4" s="1"/>
  <c r="PK37" i="9"/>
  <c r="OS37" i="9"/>
  <c r="OT37" i="9"/>
  <c r="PJ37" i="9"/>
  <c r="PG37" i="9"/>
  <c r="A372" i="7"/>
  <c r="PF37" i="9"/>
  <c r="PE37" i="9"/>
  <c r="PB37" i="9"/>
  <c r="PA37" i="9"/>
  <c r="L37" i="9"/>
  <c r="BO37" i="9"/>
  <c r="BS37" i="9"/>
  <c r="BQ37" i="9"/>
  <c r="E44" i="9"/>
  <c r="O44" i="9" s="1"/>
  <c r="Z44" i="9" s="1"/>
  <c r="AK44" i="9" s="1"/>
  <c r="AV44" i="9" s="1"/>
  <c r="BG44" i="9" s="1"/>
  <c r="BR44" i="9" s="1"/>
  <c r="D44" i="9"/>
  <c r="B44" i="8" s="1"/>
  <c r="C44" i="9"/>
  <c r="C44" i="8" s="1"/>
  <c r="BF44" i="9"/>
  <c r="BD44" i="9"/>
  <c r="A45" i="9"/>
  <c r="OO45" i="9"/>
  <c r="ON45" i="9"/>
  <c r="OK45" i="9"/>
  <c r="OJ45" i="9"/>
  <c r="OI45" i="9"/>
  <c r="OF45" i="9"/>
  <c r="OE45" i="9"/>
  <c r="OD45" i="9"/>
  <c r="NU45" i="9"/>
  <c r="GH45" i="4" s="1"/>
  <c r="NJ45" i="9"/>
  <c r="GC45" i="4" s="1"/>
  <c r="MY45" i="9"/>
  <c r="FX45" i="4" s="1"/>
  <c r="MN45" i="9"/>
  <c r="FS45" i="4" s="1"/>
  <c r="MC45" i="9"/>
  <c r="FN45" i="4" s="1"/>
  <c r="C45" i="9"/>
  <c r="C45" i="8" s="1"/>
  <c r="D45" i="9"/>
  <c r="B45" i="8" s="1"/>
  <c r="E45" i="9"/>
  <c r="O45" i="9" s="1"/>
  <c r="Z45" i="9" s="1"/>
  <c r="AK45" i="9" s="1"/>
  <c r="AV45" i="9" s="1"/>
  <c r="BG45" i="9" s="1"/>
  <c r="BR45" i="9" s="1"/>
  <c r="LR45" i="9"/>
  <c r="FI45" i="4" s="1"/>
  <c r="LG45" i="9"/>
  <c r="FD45" i="4" s="1"/>
  <c r="KV45" i="9"/>
  <c r="EV45" i="4" s="1"/>
  <c r="KK45" i="9"/>
  <c r="EQ45" i="4" s="1"/>
  <c r="JZ45" i="9"/>
  <c r="EL45" i="4" s="1"/>
  <c r="JO45" i="9"/>
  <c r="EG45" i="4" s="1"/>
  <c r="JD45" i="9"/>
  <c r="EB45" i="4" s="1"/>
  <c r="IS45" i="9"/>
  <c r="DW45" i="4" s="1"/>
  <c r="IH45" i="9"/>
  <c r="DR45" i="4" s="1"/>
  <c r="HW45" i="9"/>
  <c r="DJ45" i="4" s="1"/>
  <c r="HL45" i="9"/>
  <c r="DE45" i="4" s="1"/>
  <c r="HA45" i="9"/>
  <c r="CZ45" i="4" s="1"/>
  <c r="GP45" i="9"/>
  <c r="CU45" i="4" s="1"/>
  <c r="GE45" i="9"/>
  <c r="CP45" i="4" s="1"/>
  <c r="FT45" i="9"/>
  <c r="CK45" i="4" s="1"/>
  <c r="A380" i="7"/>
  <c r="A296" i="7"/>
  <c r="A44" i="7"/>
  <c r="A45" i="8"/>
  <c r="A212" i="7"/>
  <c r="A128" i="7"/>
  <c r="PP45" i="9"/>
  <c r="PO45" i="9"/>
  <c r="PL45" i="9"/>
  <c r="PK45" i="9"/>
  <c r="PJ45" i="9"/>
  <c r="PG45" i="9"/>
  <c r="PF45" i="9"/>
  <c r="F45" i="9"/>
  <c r="PE45" i="9"/>
  <c r="PB45" i="9"/>
  <c r="PA45" i="9"/>
  <c r="OZ45" i="9"/>
  <c r="OY45" i="9"/>
  <c r="OX45" i="9"/>
  <c r="OU45" i="9"/>
  <c r="OT45" i="9"/>
  <c r="OS45" i="9"/>
  <c r="OP45" i="9"/>
  <c r="BD45" i="9"/>
  <c r="BF45" i="9"/>
  <c r="BO45" i="9"/>
  <c r="BQ45" i="9"/>
  <c r="CK45" i="9"/>
  <c r="OH45" i="9"/>
  <c r="FJ45" i="9"/>
  <c r="OM45" i="9"/>
  <c r="DR52" i="9"/>
  <c r="DS52" i="9"/>
  <c r="DT52" i="9"/>
  <c r="A53" i="9"/>
  <c r="D53" i="9"/>
  <c r="B53" i="8" s="1"/>
  <c r="OF53" i="9"/>
  <c r="OI53" i="9"/>
  <c r="OJ53" i="9"/>
  <c r="OK53" i="9"/>
  <c r="PO53" i="9"/>
  <c r="PP53" i="9"/>
  <c r="ON53" i="9"/>
  <c r="OO53" i="9"/>
  <c r="A136" i="7"/>
  <c r="OP53" i="9"/>
  <c r="OS53" i="9"/>
  <c r="OT53" i="9"/>
  <c r="OU53" i="9"/>
  <c r="OX53" i="9"/>
  <c r="MY53" i="9"/>
  <c r="FX53" i="4" s="1"/>
  <c r="A52" i="7"/>
  <c r="C53" i="9"/>
  <c r="C53" i="8" s="1"/>
  <c r="OY53" i="9"/>
  <c r="OZ53" i="9"/>
  <c r="HL53" i="9"/>
  <c r="DE53" i="4" s="1"/>
  <c r="PA53" i="9"/>
  <c r="PB53" i="9"/>
  <c r="PE53" i="9"/>
  <c r="PF53" i="9"/>
  <c r="PG53" i="9"/>
  <c r="PJ53" i="9"/>
  <c r="PK53" i="9"/>
  <c r="PL53" i="9"/>
  <c r="A388" i="7"/>
  <c r="A53" i="8"/>
  <c r="A220" i="7"/>
  <c r="FI53" i="9"/>
  <c r="CF53" i="4" s="1"/>
  <c r="FT53" i="9"/>
  <c r="CK53" i="4" s="1"/>
  <c r="GE53" i="9"/>
  <c r="CP53" i="4" s="1"/>
  <c r="GP53" i="9"/>
  <c r="CU53" i="4" s="1"/>
  <c r="HA53" i="9"/>
  <c r="CZ53" i="4" s="1"/>
  <c r="A304" i="7"/>
  <c r="HW53" i="9"/>
  <c r="DJ53" i="4" s="1"/>
  <c r="IH53" i="9"/>
  <c r="DR53" i="4" s="1"/>
  <c r="IS53" i="9"/>
  <c r="DW53" i="4" s="1"/>
  <c r="JD53" i="9"/>
  <c r="EB53" i="4" s="1"/>
  <c r="JO53" i="9"/>
  <c r="EG53" i="4" s="1"/>
  <c r="JZ53" i="9"/>
  <c r="EL53" i="4" s="1"/>
  <c r="KK53" i="9"/>
  <c r="EQ53" i="4" s="1"/>
  <c r="KV53" i="9"/>
  <c r="EV53" i="4" s="1"/>
  <c r="LG53" i="9"/>
  <c r="FD53" i="4" s="1"/>
  <c r="LR53" i="9"/>
  <c r="FI53" i="4" s="1"/>
  <c r="MC53" i="9"/>
  <c r="FN53" i="4" s="1"/>
  <c r="MN53" i="9"/>
  <c r="FS53" i="4" s="1"/>
  <c r="NJ53" i="9"/>
  <c r="GC53" i="4" s="1"/>
  <c r="NU53" i="9"/>
  <c r="GH53" i="4" s="1"/>
  <c r="OD53" i="9"/>
  <c r="OE53" i="9"/>
  <c r="L53" i="9"/>
  <c r="OC53" i="9"/>
  <c r="AT53" i="9"/>
  <c r="AS53" i="9"/>
  <c r="BZ53" i="9"/>
  <c r="CB53" i="9"/>
  <c r="CA53" i="9"/>
  <c r="CK53" i="9"/>
  <c r="OH53" i="9"/>
  <c r="EY53" i="9"/>
  <c r="EZ53" i="9"/>
  <c r="FA53" i="9"/>
  <c r="FB53" i="9"/>
  <c r="FM53" i="9" s="1"/>
  <c r="FX53" i="9" s="1"/>
  <c r="GI53" i="9" s="1"/>
  <c r="GT53" i="9" s="1"/>
  <c r="HE53" i="9" s="1"/>
  <c r="HP53" i="9" s="1"/>
  <c r="FC53" i="9"/>
  <c r="EY60" i="9"/>
  <c r="FA60" i="9"/>
  <c r="HB60" i="9"/>
  <c r="HD60" i="9"/>
  <c r="A61" i="9"/>
  <c r="PO61" i="9"/>
  <c r="PP61" i="9"/>
  <c r="A61" i="8"/>
  <c r="A312" i="7"/>
  <c r="A228" i="7"/>
  <c r="A144" i="7"/>
  <c r="A60" i="7"/>
  <c r="E61" i="9"/>
  <c r="O61" i="9" s="1"/>
  <c r="Z61" i="9" s="1"/>
  <c r="AK61" i="9" s="1"/>
  <c r="AV61" i="9" s="1"/>
  <c r="BG61" i="9" s="1"/>
  <c r="BR61" i="9" s="1"/>
  <c r="C61" i="9"/>
  <c r="C61" i="8" s="1"/>
  <c r="A396" i="7"/>
  <c r="F61" i="9"/>
  <c r="D61" i="9"/>
  <c r="B61" i="8" s="1"/>
  <c r="JD61" i="9"/>
  <c r="EB61" i="4" s="1"/>
  <c r="JO61" i="9"/>
  <c r="EG61" i="4" s="1"/>
  <c r="JZ61" i="9"/>
  <c r="EL61" i="4" s="1"/>
  <c r="KK61" i="9"/>
  <c r="EQ61" i="4" s="1"/>
  <c r="KV61" i="9"/>
  <c r="EV61" i="4" s="1"/>
  <c r="LG61" i="9"/>
  <c r="FD61" i="4" s="1"/>
  <c r="LR61" i="9"/>
  <c r="FI61" i="4" s="1"/>
  <c r="MC61" i="9"/>
  <c r="FN61" i="4" s="1"/>
  <c r="MN61" i="9"/>
  <c r="FS61" i="4" s="1"/>
  <c r="MY61" i="9"/>
  <c r="FX61" i="4" s="1"/>
  <c r="NJ61" i="9"/>
  <c r="GC61" i="4" s="1"/>
  <c r="NU61" i="9"/>
  <c r="GH61" i="4" s="1"/>
  <c r="OD61" i="9"/>
  <c r="OE61" i="9"/>
  <c r="OF61" i="9"/>
  <c r="OI61" i="9"/>
  <c r="OJ61" i="9"/>
  <c r="OK61" i="9"/>
  <c r="ON61" i="9"/>
  <c r="OO61" i="9"/>
  <c r="OP61" i="9"/>
  <c r="OS61" i="9"/>
  <c r="OT61" i="9"/>
  <c r="OU61" i="9"/>
  <c r="OX61" i="9"/>
  <c r="OY61" i="9"/>
  <c r="OZ61" i="9"/>
  <c r="PA61" i="9"/>
  <c r="PB61" i="9"/>
  <c r="PE61" i="9"/>
  <c r="PF61" i="9"/>
  <c r="PG61" i="9"/>
  <c r="PJ61" i="9"/>
  <c r="PK61" i="9"/>
  <c r="PL61" i="9"/>
  <c r="AI61" i="9"/>
  <c r="AH61" i="9"/>
  <c r="BE61" i="9"/>
  <c r="BF61" i="9"/>
  <c r="BD61" i="9"/>
  <c r="CB61" i="9"/>
  <c r="BZ61" i="9"/>
  <c r="DG61" i="9"/>
  <c r="OG61" i="9" s="1"/>
  <c r="DH61" i="9"/>
  <c r="HZ61" i="9"/>
  <c r="HX61" i="9"/>
  <c r="OL61" i="9" s="1"/>
  <c r="AH68" i="9"/>
  <c r="AJ68" i="9"/>
  <c r="AI68" i="9"/>
  <c r="AS68" i="9"/>
  <c r="AU68" i="9"/>
  <c r="A69" i="9"/>
  <c r="OZ69" i="9"/>
  <c r="PA69" i="9"/>
  <c r="PB69" i="9"/>
  <c r="PE69" i="9"/>
  <c r="PF69" i="9"/>
  <c r="PG69" i="9"/>
  <c r="PJ69" i="9"/>
  <c r="PK69" i="9"/>
  <c r="PL69" i="9"/>
  <c r="PO69" i="9"/>
  <c r="NJ69" i="9"/>
  <c r="GC69" i="4" s="1"/>
  <c r="HW69" i="9"/>
  <c r="DJ69" i="4" s="1"/>
  <c r="HA69" i="9"/>
  <c r="CZ69" i="4" s="1"/>
  <c r="HL69" i="9"/>
  <c r="DE69" i="4" s="1"/>
  <c r="PP69" i="9"/>
  <c r="IH69" i="9"/>
  <c r="DR69" i="4" s="1"/>
  <c r="A236" i="7"/>
  <c r="IS69" i="9"/>
  <c r="DW69" i="4" s="1"/>
  <c r="JD69" i="9"/>
  <c r="EB69" i="4" s="1"/>
  <c r="A152" i="7"/>
  <c r="JO69" i="9"/>
  <c r="EG69" i="4" s="1"/>
  <c r="JZ69" i="9"/>
  <c r="EL69" i="4" s="1"/>
  <c r="KK69" i="9"/>
  <c r="EQ69" i="4" s="1"/>
  <c r="A68" i="7"/>
  <c r="KV69" i="9"/>
  <c r="EV69" i="4" s="1"/>
  <c r="A320" i="7"/>
  <c r="LG69" i="9"/>
  <c r="FD69" i="4" s="1"/>
  <c r="A404" i="7"/>
  <c r="LR69" i="9"/>
  <c r="FI69" i="4" s="1"/>
  <c r="A69" i="8"/>
  <c r="MC69" i="9"/>
  <c r="FN69" i="4" s="1"/>
  <c r="MN69" i="9"/>
  <c r="FS69" i="4" s="1"/>
  <c r="MY69" i="9"/>
  <c r="FX69" i="4" s="1"/>
  <c r="NU69" i="9"/>
  <c r="GH69" i="4" s="1"/>
  <c r="OD69" i="9"/>
  <c r="OE69" i="9"/>
  <c r="OF69" i="9"/>
  <c r="OI69" i="9"/>
  <c r="OJ69" i="9"/>
  <c r="OU69" i="9"/>
  <c r="OK69" i="9"/>
  <c r="ON69" i="9"/>
  <c r="OO69" i="9"/>
  <c r="OP69" i="9"/>
  <c r="OS69" i="9"/>
  <c r="C69" i="9"/>
  <c r="C69" i="8" s="1"/>
  <c r="OT69" i="9"/>
  <c r="OX69" i="9"/>
  <c r="OY69" i="9"/>
  <c r="W69" i="9"/>
  <c r="Y69" i="9"/>
  <c r="AU69" i="9"/>
  <c r="AS69" i="9"/>
  <c r="OH69" i="9"/>
  <c r="CK69" i="9"/>
  <c r="EE69" i="9"/>
  <c r="EC69" i="9"/>
  <c r="EO69" i="9"/>
  <c r="EN69" i="9"/>
  <c r="FL69" i="9"/>
  <c r="FJ69" i="9"/>
  <c r="GS69" i="9"/>
  <c r="GU69" i="9"/>
  <c r="GQ69" i="9"/>
  <c r="P71" i="8"/>
  <c r="M71" i="8"/>
  <c r="K71" i="8"/>
  <c r="J71" i="8"/>
  <c r="O71" i="8"/>
  <c r="N71" i="8"/>
  <c r="L71" i="8"/>
  <c r="BZ74" i="9"/>
  <c r="CA74" i="9"/>
  <c r="CX74" i="9"/>
  <c r="CV74" i="9"/>
  <c r="EO74" i="9"/>
  <c r="EP74" i="9"/>
  <c r="EY74" i="9"/>
  <c r="EZ74" i="9"/>
  <c r="FA74" i="9"/>
  <c r="FL74" i="9"/>
  <c r="FJ74" i="9"/>
  <c r="GS74" i="9"/>
  <c r="GQ74" i="9"/>
  <c r="HY74" i="9"/>
  <c r="HX74" i="9"/>
  <c r="JE74" i="9"/>
  <c r="JG74" i="9"/>
  <c r="JR74" i="9"/>
  <c r="JP74" i="9"/>
  <c r="LH74" i="9"/>
  <c r="LI74" i="9"/>
  <c r="LS74" i="9"/>
  <c r="LT74" i="9"/>
  <c r="LU74" i="9"/>
  <c r="NA74" i="9"/>
  <c r="MZ74" i="9"/>
  <c r="NB74" i="9"/>
  <c r="NV74" i="9"/>
  <c r="NW74" i="9"/>
  <c r="D75" i="9"/>
  <c r="B75" i="8" s="1"/>
  <c r="F75" i="9"/>
  <c r="E75" i="9"/>
  <c r="O75" i="9" s="1"/>
  <c r="Z75" i="9" s="1"/>
  <c r="AK75" i="9" s="1"/>
  <c r="AV75" i="9" s="1"/>
  <c r="BG75" i="9" s="1"/>
  <c r="BR75" i="9" s="1"/>
  <c r="C75" i="9"/>
  <c r="C75" i="8" s="1"/>
  <c r="FA76" i="9"/>
  <c r="FC76" i="9"/>
  <c r="HD76" i="9"/>
  <c r="HF76" i="9"/>
  <c r="PP77" i="9"/>
  <c r="OS77" i="9"/>
  <c r="OP77" i="9"/>
  <c r="A412" i="7"/>
  <c r="OU77" i="9"/>
  <c r="A328" i="7"/>
  <c r="A244" i="7"/>
  <c r="OO77" i="9"/>
  <c r="ON77" i="9"/>
  <c r="A76" i="7"/>
  <c r="OK77" i="9"/>
  <c r="OJ77" i="9"/>
  <c r="OI77" i="9"/>
  <c r="OF77" i="9"/>
  <c r="OE77" i="9"/>
  <c r="OD77" i="9"/>
  <c r="A77" i="8"/>
  <c r="A160" i="7"/>
  <c r="OT77" i="9"/>
  <c r="OX77" i="9"/>
  <c r="OY77" i="9"/>
  <c r="OZ77" i="9"/>
  <c r="PA77" i="9"/>
  <c r="NU77" i="9"/>
  <c r="GH77" i="4" s="1"/>
  <c r="PL77" i="9"/>
  <c r="PB77" i="9"/>
  <c r="PE77" i="9"/>
  <c r="PF77" i="9"/>
  <c r="PH77" i="9" s="1"/>
  <c r="PG77" i="9"/>
  <c r="K77" i="9"/>
  <c r="H77" i="4" s="1"/>
  <c r="PJ77" i="9"/>
  <c r="PK77" i="9"/>
  <c r="PM77" i="9" s="1"/>
  <c r="PN77" i="9" s="1"/>
  <c r="PO77" i="9"/>
  <c r="W77" i="9"/>
  <c r="X77" i="9"/>
  <c r="BD77" i="9"/>
  <c r="BF77" i="9"/>
  <c r="BQ77" i="9"/>
  <c r="BS77" i="9"/>
  <c r="HO77" i="9"/>
  <c r="HQ77" i="9"/>
  <c r="IT77" i="9"/>
  <c r="IV77" i="9"/>
  <c r="NK77" i="9"/>
  <c r="NL77" i="9"/>
  <c r="A85" i="9"/>
  <c r="PF85" i="9"/>
  <c r="PH85" i="9" s="1"/>
  <c r="PG85" i="9"/>
  <c r="PJ85" i="9"/>
  <c r="PK85" i="9"/>
  <c r="PM85" i="9" s="1"/>
  <c r="PL85" i="9"/>
  <c r="PO85" i="9"/>
  <c r="PP85" i="9"/>
  <c r="A420" i="7"/>
  <c r="A252" i="7"/>
  <c r="A85" i="8"/>
  <c r="NU85" i="9"/>
  <c r="GH85" i="4" s="1"/>
  <c r="A336" i="7"/>
  <c r="MY85" i="9"/>
  <c r="FX85" i="4" s="1"/>
  <c r="NJ85" i="9"/>
  <c r="GC85" i="4" s="1"/>
  <c r="OD85" i="9"/>
  <c r="OE85" i="9"/>
  <c r="OF85" i="9"/>
  <c r="OI85" i="9"/>
  <c r="OJ85" i="9"/>
  <c r="OK85" i="9"/>
  <c r="ON85" i="9"/>
  <c r="OO85" i="9"/>
  <c r="OP85" i="9"/>
  <c r="OS85" i="9"/>
  <c r="OT85" i="9"/>
  <c r="A168" i="7"/>
  <c r="A84" i="7"/>
  <c r="OU85" i="9"/>
  <c r="OX85" i="9"/>
  <c r="OY85" i="9"/>
  <c r="OZ85" i="9"/>
  <c r="PA85" i="9"/>
  <c r="PC85" i="9" s="1"/>
  <c r="PB85" i="9"/>
  <c r="PE85" i="9"/>
  <c r="OQ23" i="9"/>
  <c r="BP32" i="9"/>
  <c r="EO33" i="9"/>
  <c r="IJ33" i="9"/>
  <c r="JF33" i="9"/>
  <c r="KX33" i="9"/>
  <c r="CL34" i="9"/>
  <c r="OH34" i="9"/>
  <c r="OM34" i="9"/>
  <c r="OB21" i="9"/>
  <c r="OB23" i="9"/>
  <c r="NA25" i="9"/>
  <c r="OC27" i="9"/>
  <c r="KM31" i="9"/>
  <c r="CL33" i="9"/>
  <c r="LI38" i="9"/>
  <c r="OB39" i="9"/>
  <c r="CW40" i="9"/>
  <c r="FV40" i="9"/>
  <c r="ME40" i="9"/>
  <c r="DS41" i="9"/>
  <c r="GR41" i="9"/>
  <c r="AT42" i="9"/>
  <c r="PD47" i="9"/>
  <c r="PN47" i="9"/>
  <c r="PN48" i="9"/>
  <c r="OH49" i="9"/>
  <c r="AI56" i="9"/>
  <c r="AT56" i="9"/>
  <c r="CL56" i="9"/>
  <c r="KB56" i="9"/>
  <c r="AT57" i="9"/>
  <c r="BP57" i="9"/>
  <c r="CL57" i="9"/>
  <c r="CW57" i="9"/>
  <c r="HN76" i="9"/>
  <c r="NW63" i="9"/>
  <c r="OC64" i="9"/>
  <c r="EZ64" i="9"/>
  <c r="HY64" i="9"/>
  <c r="PN70" i="9"/>
  <c r="LT71" i="9"/>
  <c r="IU77" i="9"/>
  <c r="DH78" i="9"/>
  <c r="IJ78" i="9"/>
  <c r="PD85" i="9"/>
  <c r="PN85" i="9"/>
  <c r="AT86" i="9"/>
  <c r="HN86" i="9"/>
  <c r="JF86" i="9"/>
  <c r="KB86" i="9"/>
  <c r="BP33" i="9"/>
  <c r="CW34" i="9"/>
  <c r="A20" i="9"/>
  <c r="A355" i="7"/>
  <c r="OE20" i="9"/>
  <c r="OI20" i="9"/>
  <c r="OJ20" i="9"/>
  <c r="EM20" i="9"/>
  <c r="BS20" i="4" s="1"/>
  <c r="OK20" i="9"/>
  <c r="ON20" i="9"/>
  <c r="OO20" i="9"/>
  <c r="FI20" i="9"/>
  <c r="CF20" i="4" s="1"/>
  <c r="OP20" i="9"/>
  <c r="OS20" i="9"/>
  <c r="OT20" i="9"/>
  <c r="GP20" i="9"/>
  <c r="CU20" i="4" s="1"/>
  <c r="OU20" i="9"/>
  <c r="JZ20" i="9"/>
  <c r="EL20" i="4" s="1"/>
  <c r="DQ20" i="9"/>
  <c r="BI20" i="4" s="1"/>
  <c r="DF20" i="9"/>
  <c r="BD20" i="4" s="1"/>
  <c r="CU20" i="9"/>
  <c r="AY20" i="4" s="1"/>
  <c r="CJ20" i="9"/>
  <c r="AT20" i="4" s="1"/>
  <c r="BY20" i="9"/>
  <c r="AL20" i="4" s="1"/>
  <c r="HA20" i="9"/>
  <c r="CZ20" i="4" s="1"/>
  <c r="HL20" i="9"/>
  <c r="DE20" i="4" s="1"/>
  <c r="HW20" i="9"/>
  <c r="DJ20" i="4" s="1"/>
  <c r="IH20" i="9"/>
  <c r="DR20" i="4" s="1"/>
  <c r="IS20" i="9"/>
  <c r="DW20" i="4" s="1"/>
  <c r="EB20" i="9"/>
  <c r="BN20" i="4" s="1"/>
  <c r="JD20" i="9"/>
  <c r="EB20" i="4" s="1"/>
  <c r="JO20" i="9"/>
  <c r="EG20" i="4" s="1"/>
  <c r="OX20" i="9"/>
  <c r="KK20" i="9"/>
  <c r="EQ20" i="4" s="1"/>
  <c r="KV20" i="9"/>
  <c r="EV20" i="4" s="1"/>
  <c r="LG20" i="9"/>
  <c r="FD20" i="4" s="1"/>
  <c r="LR20" i="9"/>
  <c r="FI20" i="4" s="1"/>
  <c r="MC20" i="9"/>
  <c r="FN20" i="4" s="1"/>
  <c r="MN20" i="9"/>
  <c r="FS20" i="4" s="1"/>
  <c r="MY20" i="9"/>
  <c r="FX20" i="4" s="1"/>
  <c r="NJ20" i="9"/>
  <c r="GC20" i="4" s="1"/>
  <c r="NU20" i="9"/>
  <c r="GH20" i="4" s="1"/>
  <c r="OY20" i="9"/>
  <c r="OZ20" i="9"/>
  <c r="OD20" i="9"/>
  <c r="PA20" i="9"/>
  <c r="PC20" i="9" s="1"/>
  <c r="PB20" i="9"/>
  <c r="A20" i="8"/>
  <c r="PE20" i="9"/>
  <c r="PF20" i="9"/>
  <c r="PH20" i="9" s="1"/>
  <c r="PG20" i="9"/>
  <c r="PJ20" i="9"/>
  <c r="PK20" i="9"/>
  <c r="PM20" i="9" s="1"/>
  <c r="PL20" i="9"/>
  <c r="A271" i="7"/>
  <c r="A187" i="7"/>
  <c r="A103" i="7"/>
  <c r="A19" i="7"/>
  <c r="PO20" i="9"/>
  <c r="PP20" i="9"/>
  <c r="EX20" i="9"/>
  <c r="BX20" i="4" s="1"/>
  <c r="OF20" i="9"/>
  <c r="FT20" i="9"/>
  <c r="CK20" i="4" s="1"/>
  <c r="GE20" i="9"/>
  <c r="CP20" i="4" s="1"/>
  <c r="A23" i="9"/>
  <c r="A274" i="7"/>
  <c r="A106" i="7"/>
  <c r="A22" i="7"/>
  <c r="A190" i="7"/>
  <c r="A358" i="7"/>
  <c r="A23" i="8"/>
  <c r="NV23" i="9"/>
  <c r="NX23" i="9"/>
  <c r="A24" i="9"/>
  <c r="A359" i="7"/>
  <c r="A191" i="7"/>
  <c r="A107" i="7"/>
  <c r="A23" i="7"/>
  <c r="A24" i="8"/>
  <c r="A275" i="7"/>
  <c r="A360" i="7"/>
  <c r="A192" i="7"/>
  <c r="A108" i="7"/>
  <c r="A24" i="7"/>
  <c r="A25" i="8"/>
  <c r="A276" i="7"/>
  <c r="A26" i="9"/>
  <c r="A361" i="7"/>
  <c r="A25" i="7"/>
  <c r="A277" i="7"/>
  <c r="A193" i="7"/>
  <c r="A109" i="7"/>
  <c r="A26" i="8"/>
  <c r="A362" i="7"/>
  <c r="A26" i="7"/>
  <c r="A194" i="7"/>
  <c r="A27" i="8"/>
  <c r="A110" i="7"/>
  <c r="A278" i="7"/>
  <c r="EN27" i="9"/>
  <c r="EP27" i="9"/>
  <c r="A28" i="9"/>
  <c r="A363" i="7"/>
  <c r="NU28" i="9"/>
  <c r="GH28" i="4" s="1"/>
  <c r="NJ28" i="9"/>
  <c r="GC28" i="4" s="1"/>
  <c r="MY28" i="9"/>
  <c r="FX28" i="4" s="1"/>
  <c r="MN28" i="9"/>
  <c r="FS28" i="4" s="1"/>
  <c r="C28" i="9"/>
  <c r="C28" i="8" s="1"/>
  <c r="MC28" i="9"/>
  <c r="FN28" i="4" s="1"/>
  <c r="LR28" i="9"/>
  <c r="FI28" i="4" s="1"/>
  <c r="A279" i="7"/>
  <c r="D28" i="9"/>
  <c r="B28" i="8" s="1"/>
  <c r="A195" i="7"/>
  <c r="FT28" i="9"/>
  <c r="CK28" i="4" s="1"/>
  <c r="GE28" i="9"/>
  <c r="CP28" i="4" s="1"/>
  <c r="PP28" i="9"/>
  <c r="PO28" i="9"/>
  <c r="PL28" i="9"/>
  <c r="A111" i="7"/>
  <c r="GP28" i="9"/>
  <c r="CU28" i="4" s="1"/>
  <c r="HA28" i="9"/>
  <c r="CZ28" i="4" s="1"/>
  <c r="HL28" i="9"/>
  <c r="DE28" i="4" s="1"/>
  <c r="HW28" i="9"/>
  <c r="DJ28" i="4" s="1"/>
  <c r="IH28" i="9"/>
  <c r="DR28" i="4" s="1"/>
  <c r="IS28" i="9"/>
  <c r="DW28" i="4" s="1"/>
  <c r="JD28" i="9"/>
  <c r="EB28" i="4" s="1"/>
  <c r="JO28" i="9"/>
  <c r="EG28" i="4" s="1"/>
  <c r="JZ28" i="9"/>
  <c r="EL28" i="4" s="1"/>
  <c r="KK28" i="9"/>
  <c r="EQ28" i="4" s="1"/>
  <c r="KV28" i="9"/>
  <c r="EV28" i="4" s="1"/>
  <c r="PK28" i="9"/>
  <c r="PJ28" i="9"/>
  <c r="PG28" i="9"/>
  <c r="PF28" i="9"/>
  <c r="PE28" i="9"/>
  <c r="PB28" i="9"/>
  <c r="PA28" i="9"/>
  <c r="OZ28" i="9"/>
  <c r="OY28" i="9"/>
  <c r="OX28" i="9"/>
  <c r="OU28" i="9"/>
  <c r="OT28" i="9"/>
  <c r="OS28" i="9"/>
  <c r="OP28" i="9"/>
  <c r="OO28" i="9"/>
  <c r="ON28" i="9"/>
  <c r="LG28" i="9"/>
  <c r="FD28" i="4" s="1"/>
  <c r="OI28" i="9"/>
  <c r="A27" i="7"/>
  <c r="A28" i="8"/>
  <c r="OK28" i="9"/>
  <c r="OJ28" i="9"/>
  <c r="OF28" i="9"/>
  <c r="OE28" i="9"/>
  <c r="OD28" i="9"/>
  <c r="OM28" i="9"/>
  <c r="FJ28" i="9"/>
  <c r="A30" i="9"/>
  <c r="A365" i="7"/>
  <c r="A281" i="7"/>
  <c r="A30" i="8"/>
  <c r="A113" i="7"/>
  <c r="A29" i="7"/>
  <c r="A197" i="7"/>
  <c r="A366" i="7"/>
  <c r="A282" i="7"/>
  <c r="A31" i="8"/>
  <c r="A114" i="7"/>
  <c r="A30" i="7"/>
  <c r="A198" i="7"/>
  <c r="FJ31" i="9"/>
  <c r="FL31" i="9"/>
  <c r="HB31" i="9"/>
  <c r="HD31" i="9"/>
  <c r="A32" i="9"/>
  <c r="A367" i="7"/>
  <c r="D32" i="9"/>
  <c r="B32" i="8" s="1"/>
  <c r="A31" i="7"/>
  <c r="A115" i="7"/>
  <c r="A32" i="8"/>
  <c r="F32" i="9"/>
  <c r="K32" i="9"/>
  <c r="H32" i="4" s="1"/>
  <c r="C32" i="9"/>
  <c r="C32" i="8" s="1"/>
  <c r="A283" i="7"/>
  <c r="A199" i="7"/>
  <c r="E32" i="9"/>
  <c r="O32" i="9" s="1"/>
  <c r="Z32" i="9" s="1"/>
  <c r="AK32" i="9" s="1"/>
  <c r="AV32" i="9" s="1"/>
  <c r="BG32" i="9" s="1"/>
  <c r="BR32" i="9" s="1"/>
  <c r="BQ32" i="9"/>
  <c r="BO32" i="9"/>
  <c r="EO32" i="9"/>
  <c r="EN32" i="9"/>
  <c r="HB32" i="9"/>
  <c r="HD32" i="9"/>
  <c r="IT32" i="9"/>
  <c r="IV32" i="9"/>
  <c r="KA32" i="9"/>
  <c r="KC32" i="9"/>
  <c r="LH32" i="9"/>
  <c r="LJ32" i="9"/>
  <c r="NV32" i="9"/>
  <c r="NW32" i="9"/>
  <c r="NX32" i="9"/>
  <c r="A33" i="8"/>
  <c r="A368" i="7"/>
  <c r="A32" i="7"/>
  <c r="A200" i="7"/>
  <c r="A284" i="7"/>
  <c r="A116" i="7"/>
  <c r="BO33" i="9"/>
  <c r="BQ33" i="9"/>
  <c r="EP33" i="9"/>
  <c r="EN33" i="9"/>
  <c r="GF33" i="9"/>
  <c r="GG33" i="9"/>
  <c r="HM33" i="9"/>
  <c r="HN33" i="9"/>
  <c r="MD33" i="9"/>
  <c r="ME33" i="9"/>
  <c r="A33" i="7"/>
  <c r="A369" i="7"/>
  <c r="A201" i="7"/>
  <c r="A34" i="8"/>
  <c r="A117" i="7"/>
  <c r="A285" i="7"/>
  <c r="K34" i="9"/>
  <c r="H34" i="4" s="1"/>
  <c r="KL34" i="9"/>
  <c r="KN34" i="9"/>
  <c r="A35" i="9"/>
  <c r="A202" i="7"/>
  <c r="A34" i="7"/>
  <c r="A35" i="8"/>
  <c r="A118" i="7"/>
  <c r="A286" i="7"/>
  <c r="C35" i="9"/>
  <c r="C35" i="8" s="1"/>
  <c r="A370" i="7"/>
  <c r="AH35" i="9"/>
  <c r="AI35" i="9"/>
  <c r="BD35" i="9"/>
  <c r="BF35" i="9"/>
  <c r="DR35" i="9"/>
  <c r="DT35" i="9"/>
  <c r="DS35" i="9"/>
  <c r="II35" i="9"/>
  <c r="IJ35" i="9"/>
  <c r="JQ35" i="9"/>
  <c r="JP35" i="9"/>
  <c r="KL35" i="9"/>
  <c r="KN35" i="9"/>
  <c r="MP35" i="9"/>
  <c r="MO35" i="9"/>
  <c r="A36" i="9"/>
  <c r="A203" i="7"/>
  <c r="NJ36" i="9"/>
  <c r="GC36" i="4" s="1"/>
  <c r="MY36" i="9"/>
  <c r="FX36" i="4" s="1"/>
  <c r="MN36" i="9"/>
  <c r="FS36" i="4" s="1"/>
  <c r="MC36" i="9"/>
  <c r="FN36" i="4" s="1"/>
  <c r="LR36" i="9"/>
  <c r="FI36" i="4" s="1"/>
  <c r="LG36" i="9"/>
  <c r="FD36" i="4" s="1"/>
  <c r="KV36" i="9"/>
  <c r="EV36" i="4" s="1"/>
  <c r="KK36" i="9"/>
  <c r="EQ36" i="4" s="1"/>
  <c r="JZ36" i="9"/>
  <c r="EL36" i="4" s="1"/>
  <c r="JO36" i="9"/>
  <c r="EG36" i="4" s="1"/>
  <c r="PK36" i="9"/>
  <c r="PP36" i="9"/>
  <c r="JD36" i="9"/>
  <c r="EB36" i="4" s="1"/>
  <c r="PO36" i="9"/>
  <c r="A35" i="7"/>
  <c r="A36" i="8"/>
  <c r="PL36" i="9"/>
  <c r="PJ36" i="9"/>
  <c r="C36" i="9"/>
  <c r="C36" i="8" s="1"/>
  <c r="E36" i="9"/>
  <c r="O36" i="9" s="1"/>
  <c r="Z36" i="9" s="1"/>
  <c r="AK36" i="9" s="1"/>
  <c r="AV36" i="9" s="1"/>
  <c r="BG36" i="9" s="1"/>
  <c r="BR36" i="9" s="1"/>
  <c r="CU36" i="9"/>
  <c r="AY36" i="4" s="1"/>
  <c r="DF36" i="9"/>
  <c r="BD36" i="4" s="1"/>
  <c r="DQ36" i="9"/>
  <c r="BI36" i="4" s="1"/>
  <c r="EB36" i="9"/>
  <c r="BN36" i="4" s="1"/>
  <c r="EM36" i="9"/>
  <c r="BS36" i="4" s="1"/>
  <c r="IS36" i="9"/>
  <c r="DW36" i="4" s="1"/>
  <c r="IH36" i="9"/>
  <c r="DR36" i="4" s="1"/>
  <c r="HW36" i="9"/>
  <c r="DJ36" i="4" s="1"/>
  <c r="HL36" i="9"/>
  <c r="DE36" i="4" s="1"/>
  <c r="PG36" i="9"/>
  <c r="HA36" i="9"/>
  <c r="CZ36" i="4" s="1"/>
  <c r="GP36" i="9"/>
  <c r="CU36" i="4" s="1"/>
  <c r="PF36" i="9"/>
  <c r="PE36" i="9"/>
  <c r="A287" i="7"/>
  <c r="PB36" i="9"/>
  <c r="PA36" i="9"/>
  <c r="OZ36" i="9"/>
  <c r="OY36" i="9"/>
  <c r="OX36" i="9"/>
  <c r="OU36" i="9"/>
  <c r="OT36" i="9"/>
  <c r="FT36" i="9"/>
  <c r="CK36" i="4" s="1"/>
  <c r="EX36" i="9"/>
  <c r="BX36" i="4" s="1"/>
  <c r="FI36" i="9"/>
  <c r="CF36" i="4" s="1"/>
  <c r="OS36" i="9"/>
  <c r="D36" i="9"/>
  <c r="B36" i="8" s="1"/>
  <c r="OP36" i="9"/>
  <c r="OO36" i="9"/>
  <c r="NU36" i="9"/>
  <c r="GH36" i="4" s="1"/>
  <c r="ON36" i="9"/>
  <c r="OK36" i="9"/>
  <c r="OJ36" i="9"/>
  <c r="OI36" i="9"/>
  <c r="OF36" i="9"/>
  <c r="OE36" i="9"/>
  <c r="A371" i="7"/>
  <c r="F371" i="7" s="1"/>
  <c r="OD36" i="9"/>
  <c r="A119" i="7"/>
  <c r="GE36" i="9"/>
  <c r="CP36" i="4" s="1"/>
  <c r="BO36" i="9"/>
  <c r="BP36" i="9"/>
  <c r="CO36" i="9"/>
  <c r="OH36" i="9"/>
  <c r="CK36" i="9"/>
  <c r="A206" i="7"/>
  <c r="A290" i="7"/>
  <c r="A374" i="7"/>
  <c r="A123" i="7"/>
  <c r="A291" i="7"/>
  <c r="A207" i="7"/>
  <c r="A375" i="7"/>
  <c r="A39" i="7"/>
  <c r="A40" i="8"/>
  <c r="A376" i="7"/>
  <c r="A208" i="7"/>
  <c r="A41" i="8"/>
  <c r="A124" i="7"/>
  <c r="A40" i="7"/>
  <c r="A292" i="7"/>
  <c r="A42" i="8"/>
  <c r="A209" i="7"/>
  <c r="A125" i="7"/>
  <c r="A293" i="7"/>
  <c r="A377" i="7"/>
  <c r="A41" i="7"/>
  <c r="A43" i="9"/>
  <c r="A210" i="7"/>
  <c r="A126" i="7"/>
  <c r="A294" i="7"/>
  <c r="A378" i="7"/>
  <c r="H378" i="7" s="1"/>
  <c r="A42" i="7"/>
  <c r="A43" i="8"/>
  <c r="A44" i="9"/>
  <c r="OJ44" i="9"/>
  <c r="A211" i="7"/>
  <c r="OI44" i="9"/>
  <c r="OF44" i="9"/>
  <c r="OE44" i="9"/>
  <c r="OD44" i="9"/>
  <c r="NU44" i="9"/>
  <c r="GH44" i="4" s="1"/>
  <c r="A379" i="7"/>
  <c r="GP44" i="9"/>
  <c r="CU44" i="4" s="1"/>
  <c r="IH44" i="9"/>
  <c r="DR44" i="4" s="1"/>
  <c r="NJ44" i="9"/>
  <c r="GC44" i="4" s="1"/>
  <c r="MY44" i="9"/>
  <c r="FX44" i="4" s="1"/>
  <c r="MN44" i="9"/>
  <c r="FS44" i="4" s="1"/>
  <c r="LR44" i="9"/>
  <c r="FI44" i="4" s="1"/>
  <c r="A295" i="7"/>
  <c r="HL44" i="9"/>
  <c r="DE44" i="4" s="1"/>
  <c r="A127" i="7"/>
  <c r="LG44" i="9"/>
  <c r="FD44" i="4" s="1"/>
  <c r="KV44" i="9"/>
  <c r="EV44" i="4" s="1"/>
  <c r="KK44" i="9"/>
  <c r="EQ44" i="4" s="1"/>
  <c r="JZ44" i="9"/>
  <c r="EL44" i="4" s="1"/>
  <c r="HA44" i="9"/>
  <c r="CZ44" i="4" s="1"/>
  <c r="JO44" i="9"/>
  <c r="EG44" i="4" s="1"/>
  <c r="JD44" i="9"/>
  <c r="EB44" i="4" s="1"/>
  <c r="IS44" i="9"/>
  <c r="DW44" i="4" s="1"/>
  <c r="A43" i="7"/>
  <c r="MC44" i="9"/>
  <c r="FN44" i="4" s="1"/>
  <c r="HW44" i="9"/>
  <c r="DJ44" i="4" s="1"/>
  <c r="A44" i="8"/>
  <c r="PP44" i="9"/>
  <c r="PO44" i="9"/>
  <c r="PL44" i="9"/>
  <c r="PK44" i="9"/>
  <c r="PJ44" i="9"/>
  <c r="PG44" i="9"/>
  <c r="PF44" i="9"/>
  <c r="PE44" i="9"/>
  <c r="PB44" i="9"/>
  <c r="PA44" i="9"/>
  <c r="OZ44" i="9"/>
  <c r="OY44" i="9"/>
  <c r="OX44" i="9"/>
  <c r="OU44" i="9"/>
  <c r="OT44" i="9"/>
  <c r="OS44" i="9"/>
  <c r="OP44" i="9"/>
  <c r="OO44" i="9"/>
  <c r="ON44" i="9"/>
  <c r="OK44" i="9"/>
  <c r="A47" i="9"/>
  <c r="A382" i="7"/>
  <c r="A47" i="7"/>
  <c r="A48" i="8"/>
  <c r="A299" i="7"/>
  <c r="A383" i="7"/>
  <c r="A215" i="7"/>
  <c r="A131" i="7"/>
  <c r="A384" i="7"/>
  <c r="A216" i="7"/>
  <c r="A48" i="7"/>
  <c r="A49" i="8"/>
  <c r="A300" i="7"/>
  <c r="A132" i="7"/>
  <c r="A50" i="9"/>
  <c r="A385" i="7"/>
  <c r="A217" i="7"/>
  <c r="A50" i="8"/>
  <c r="A301" i="7"/>
  <c r="A133" i="7"/>
  <c r="A49" i="7"/>
  <c r="A51" i="9"/>
  <c r="A386" i="7"/>
  <c r="A218" i="7"/>
  <c r="A134" i="7"/>
  <c r="A302" i="7"/>
  <c r="A51" i="8"/>
  <c r="A50" i="7"/>
  <c r="A52" i="9"/>
  <c r="PO52" i="9"/>
  <c r="PL52" i="9"/>
  <c r="PK52" i="9"/>
  <c r="PJ52" i="9"/>
  <c r="PG52" i="9"/>
  <c r="PF52" i="9"/>
  <c r="PE52" i="9"/>
  <c r="PB52" i="9"/>
  <c r="LR52" i="9"/>
  <c r="FI52" i="4" s="1"/>
  <c r="PA52" i="9"/>
  <c r="OZ52" i="9"/>
  <c r="OY52" i="9"/>
  <c r="OX52" i="9"/>
  <c r="OU52" i="9"/>
  <c r="OT52" i="9"/>
  <c r="OS52" i="9"/>
  <c r="OP52" i="9"/>
  <c r="OO52" i="9"/>
  <c r="ON52" i="9"/>
  <c r="F52" i="9"/>
  <c r="OK52" i="9"/>
  <c r="OJ52" i="9"/>
  <c r="OI52" i="9"/>
  <c r="OF52" i="9"/>
  <c r="A387" i="7"/>
  <c r="NU52" i="9"/>
  <c r="GH52" i="4" s="1"/>
  <c r="NJ52" i="9"/>
  <c r="GC52" i="4" s="1"/>
  <c r="MY52" i="9"/>
  <c r="FX52" i="4" s="1"/>
  <c r="MN52" i="9"/>
  <c r="FS52" i="4" s="1"/>
  <c r="MC52" i="9"/>
  <c r="FN52" i="4" s="1"/>
  <c r="LG52" i="9"/>
  <c r="FD52" i="4" s="1"/>
  <c r="KV52" i="9"/>
  <c r="EV52" i="4" s="1"/>
  <c r="KK52" i="9"/>
  <c r="EQ52" i="4" s="1"/>
  <c r="JZ52" i="9"/>
  <c r="EL52" i="4" s="1"/>
  <c r="JD52" i="9"/>
  <c r="EB52" i="4" s="1"/>
  <c r="IS52" i="9"/>
  <c r="DW52" i="4" s="1"/>
  <c r="IH52" i="9"/>
  <c r="DR52" i="4" s="1"/>
  <c r="HW52" i="9"/>
  <c r="DJ52" i="4" s="1"/>
  <c r="HL52" i="9"/>
  <c r="DE52" i="4" s="1"/>
  <c r="HA52" i="9"/>
  <c r="CZ52" i="4" s="1"/>
  <c r="GP52" i="9"/>
  <c r="CU52" i="4" s="1"/>
  <c r="GE52" i="9"/>
  <c r="CP52" i="4" s="1"/>
  <c r="FT52" i="9"/>
  <c r="CK52" i="4" s="1"/>
  <c r="FI52" i="9"/>
  <c r="CF52" i="4" s="1"/>
  <c r="EX52" i="9"/>
  <c r="BX52" i="4" s="1"/>
  <c r="EM52" i="9"/>
  <c r="BS52" i="4" s="1"/>
  <c r="C52" i="9"/>
  <c r="C52" i="8" s="1"/>
  <c r="D52" i="9"/>
  <c r="B52" i="8" s="1"/>
  <c r="E52" i="9"/>
  <c r="O52" i="9" s="1"/>
  <c r="Z52" i="9" s="1"/>
  <c r="AK52" i="9" s="1"/>
  <c r="AV52" i="9" s="1"/>
  <c r="BG52" i="9" s="1"/>
  <c r="BR52" i="9" s="1"/>
  <c r="OE52" i="9"/>
  <c r="A303" i="7"/>
  <c r="OD52" i="9"/>
  <c r="A219" i="7"/>
  <c r="A135" i="7"/>
  <c r="A51" i="7"/>
  <c r="A52" i="8"/>
  <c r="JO52" i="9"/>
  <c r="EG52" i="4" s="1"/>
  <c r="PP52" i="9"/>
  <c r="OC52" i="9"/>
  <c r="L52" i="9"/>
  <c r="BE52" i="9"/>
  <c r="BF52" i="9"/>
  <c r="BD52" i="9"/>
  <c r="EE52" i="9"/>
  <c r="EG52" i="9"/>
  <c r="A55" i="9"/>
  <c r="A222" i="7"/>
  <c r="A138" i="7"/>
  <c r="A390" i="7"/>
  <c r="A306" i="7"/>
  <c r="A55" i="7"/>
  <c r="A391" i="7"/>
  <c r="A307" i="7"/>
  <c r="A139" i="7"/>
  <c r="A56" i="8"/>
  <c r="A223" i="7"/>
  <c r="A56" i="7"/>
  <c r="A57" i="8"/>
  <c r="A392" i="7"/>
  <c r="A308" i="7"/>
  <c r="A140" i="7"/>
  <c r="A224" i="7"/>
  <c r="A58" i="9"/>
  <c r="A58" i="8"/>
  <c r="A393" i="7"/>
  <c r="A309" i="7"/>
  <c r="A141" i="7"/>
  <c r="A57" i="7"/>
  <c r="A225" i="7"/>
  <c r="A59" i="9"/>
  <c r="A142" i="7"/>
  <c r="A310" i="7"/>
  <c r="A394" i="7"/>
  <c r="A59" i="8"/>
  <c r="A226" i="7"/>
  <c r="A58" i="7"/>
  <c r="A60" i="9"/>
  <c r="ON60" i="9"/>
  <c r="OO60" i="9"/>
  <c r="OP60" i="9"/>
  <c r="OS60" i="9"/>
  <c r="OT60" i="9"/>
  <c r="A59" i="7"/>
  <c r="A143" i="7"/>
  <c r="F60" i="9"/>
  <c r="OX60" i="9"/>
  <c r="HL60" i="9"/>
  <c r="PK60" i="9"/>
  <c r="PL60" i="9"/>
  <c r="PO60" i="9"/>
  <c r="PP60" i="9"/>
  <c r="OU60" i="9"/>
  <c r="OY60" i="9"/>
  <c r="OZ60" i="9"/>
  <c r="A227" i="7"/>
  <c r="PA60" i="9"/>
  <c r="PB60" i="9"/>
  <c r="PE60" i="9"/>
  <c r="PF60" i="9"/>
  <c r="PG60" i="9"/>
  <c r="A395" i="7"/>
  <c r="E60" i="9"/>
  <c r="O60" i="9" s="1"/>
  <c r="Z60" i="9" s="1"/>
  <c r="AK60" i="9" s="1"/>
  <c r="AV60" i="9" s="1"/>
  <c r="BG60" i="9" s="1"/>
  <c r="BR60" i="9" s="1"/>
  <c r="K60" i="9"/>
  <c r="H60" i="4" s="1"/>
  <c r="OF60" i="9"/>
  <c r="PJ60" i="9"/>
  <c r="A311" i="7"/>
  <c r="OK60" i="9"/>
  <c r="OJ60" i="9"/>
  <c r="OI60" i="9"/>
  <c r="OE60" i="9"/>
  <c r="OD60" i="9"/>
  <c r="C60" i="9"/>
  <c r="C60" i="8" s="1"/>
  <c r="NU60" i="9"/>
  <c r="GH60" i="4" s="1"/>
  <c r="NJ60" i="9"/>
  <c r="GC60" i="4" s="1"/>
  <c r="MY60" i="9"/>
  <c r="FX60" i="4" s="1"/>
  <c r="MN60" i="9"/>
  <c r="FS60" i="4" s="1"/>
  <c r="MC60" i="9"/>
  <c r="FN60" i="4" s="1"/>
  <c r="LR60" i="9"/>
  <c r="FI60" i="4" s="1"/>
  <c r="LG60" i="9"/>
  <c r="FD60" i="4" s="1"/>
  <c r="JD60" i="9"/>
  <c r="EB60" i="4" s="1"/>
  <c r="KV60" i="9"/>
  <c r="EV60" i="4" s="1"/>
  <c r="KK60" i="9"/>
  <c r="EQ60" i="4" s="1"/>
  <c r="JZ60" i="9"/>
  <c r="EL60" i="4" s="1"/>
  <c r="A60" i="8"/>
  <c r="D60" i="9"/>
  <c r="B60" i="8" s="1"/>
  <c r="JO60" i="9"/>
  <c r="EG60" i="4" s="1"/>
  <c r="IS60" i="9"/>
  <c r="DW60" i="4" s="1"/>
  <c r="IH60" i="9"/>
  <c r="DR60" i="4" s="1"/>
  <c r="HW60" i="9"/>
  <c r="DJ60" i="4" s="1"/>
  <c r="BF60" i="9"/>
  <c r="BD60" i="9"/>
  <c r="BH60" i="9"/>
  <c r="OH60" i="9"/>
  <c r="CK60" i="9"/>
  <c r="EC60" i="9"/>
  <c r="EE60" i="9"/>
  <c r="FN60" i="9"/>
  <c r="FJ60" i="9"/>
  <c r="FL60" i="9"/>
  <c r="A63" i="9"/>
  <c r="A398" i="7"/>
  <c r="A315" i="7"/>
  <c r="A231" i="7"/>
  <c r="A399" i="7"/>
  <c r="A64" i="8"/>
  <c r="A147" i="7"/>
  <c r="A63" i="7"/>
  <c r="A65" i="9"/>
  <c r="A316" i="7"/>
  <c r="A65" i="8"/>
  <c r="A400" i="7"/>
  <c r="A232" i="7"/>
  <c r="A64" i="7"/>
  <c r="A148" i="7"/>
  <c r="A66" i="9"/>
  <c r="A317" i="7"/>
  <c r="A65" i="7"/>
  <c r="A401" i="7"/>
  <c r="A233" i="7"/>
  <c r="A66" i="8"/>
  <c r="A149" i="7"/>
  <c r="A67" i="9"/>
  <c r="A402" i="7"/>
  <c r="A66" i="7"/>
  <c r="A150" i="7"/>
  <c r="A67" i="8"/>
  <c r="A318" i="7"/>
  <c r="A234" i="7"/>
  <c r="A68" i="9"/>
  <c r="KV68" i="9"/>
  <c r="EV68" i="4" s="1"/>
  <c r="LG68" i="9"/>
  <c r="FD68" i="4" s="1"/>
  <c r="A68" i="8"/>
  <c r="LR68" i="9"/>
  <c r="FI68" i="4" s="1"/>
  <c r="MC68" i="9"/>
  <c r="FN68" i="4" s="1"/>
  <c r="MN68" i="9"/>
  <c r="FS68" i="4" s="1"/>
  <c r="MY68" i="9"/>
  <c r="FX68" i="4" s="1"/>
  <c r="A235" i="7"/>
  <c r="A319" i="7"/>
  <c r="NJ68" i="9"/>
  <c r="GC68" i="4" s="1"/>
  <c r="C68" i="9"/>
  <c r="C68" i="8" s="1"/>
  <c r="K68" i="9"/>
  <c r="H68" i="4" s="1"/>
  <c r="NU68" i="9"/>
  <c r="GH68" i="4" s="1"/>
  <c r="OD68" i="9"/>
  <c r="OE68" i="9"/>
  <c r="A403" i="7"/>
  <c r="OF68" i="9"/>
  <c r="OI68" i="9"/>
  <c r="OJ68" i="9"/>
  <c r="OK68" i="9"/>
  <c r="ON68" i="9"/>
  <c r="OO68" i="9"/>
  <c r="OP68" i="9"/>
  <c r="OS68" i="9"/>
  <c r="OT68" i="9"/>
  <c r="OU68" i="9"/>
  <c r="OX68" i="9"/>
  <c r="OY68" i="9"/>
  <c r="OZ68" i="9"/>
  <c r="PA68" i="9"/>
  <c r="PB68" i="9"/>
  <c r="PE68" i="9"/>
  <c r="PF68" i="9"/>
  <c r="HW68" i="9"/>
  <c r="DJ68" i="4" s="1"/>
  <c r="PJ68" i="9"/>
  <c r="PK68" i="9"/>
  <c r="GE68" i="9"/>
  <c r="CP68" i="4" s="1"/>
  <c r="PG68" i="9"/>
  <c r="FT68" i="9"/>
  <c r="CK68" i="4" s="1"/>
  <c r="FI68" i="9"/>
  <c r="CF68" i="4" s="1"/>
  <c r="EX68" i="9"/>
  <c r="BX68" i="4" s="1"/>
  <c r="EM68" i="9"/>
  <c r="BS68" i="4" s="1"/>
  <c r="EB68" i="9"/>
  <c r="BN68" i="4" s="1"/>
  <c r="DQ68" i="9"/>
  <c r="BI68" i="4" s="1"/>
  <c r="PO68" i="9"/>
  <c r="PP68" i="9"/>
  <c r="DF68" i="9"/>
  <c r="BD68" i="4" s="1"/>
  <c r="CU68" i="9"/>
  <c r="AY68" i="4" s="1"/>
  <c r="CJ68" i="9"/>
  <c r="AT68" i="4" s="1"/>
  <c r="PL68" i="9"/>
  <c r="A151" i="7"/>
  <c r="E68" i="9"/>
  <c r="O68" i="9" s="1"/>
  <c r="Z68" i="9" s="1"/>
  <c r="AK68" i="9" s="1"/>
  <c r="AV68" i="9" s="1"/>
  <c r="BG68" i="9" s="1"/>
  <c r="BR68" i="9" s="1"/>
  <c r="GP68" i="9"/>
  <c r="CU68" i="4" s="1"/>
  <c r="D68" i="9"/>
  <c r="B68" i="8" s="1"/>
  <c r="F68" i="9"/>
  <c r="A67" i="7"/>
  <c r="HA68" i="9"/>
  <c r="CZ68" i="4" s="1"/>
  <c r="HL68" i="9"/>
  <c r="DE68" i="4" s="1"/>
  <c r="IH68" i="9"/>
  <c r="DR68" i="4" s="1"/>
  <c r="IS68" i="9"/>
  <c r="DW68" i="4" s="1"/>
  <c r="JD68" i="9"/>
  <c r="EB68" i="4" s="1"/>
  <c r="JO68" i="9"/>
  <c r="EG68" i="4" s="1"/>
  <c r="JZ68" i="9"/>
  <c r="EL68" i="4" s="1"/>
  <c r="KK68" i="9"/>
  <c r="EQ68" i="4" s="1"/>
  <c r="A406" i="7"/>
  <c r="A154" i="7"/>
  <c r="A322" i="7"/>
  <c r="A238" i="7"/>
  <c r="A70" i="7"/>
  <c r="A239" i="7"/>
  <c r="A407" i="7"/>
  <c r="A71" i="7"/>
  <c r="A155" i="7"/>
  <c r="A323" i="7"/>
  <c r="A72" i="8"/>
  <c r="A73" i="9"/>
  <c r="A240" i="7"/>
  <c r="A72" i="7"/>
  <c r="A156" i="7"/>
  <c r="A408" i="7"/>
  <c r="A324" i="7"/>
  <c r="A73" i="8"/>
  <c r="A74" i="9"/>
  <c r="A74" i="8"/>
  <c r="A241" i="7"/>
  <c r="A409" i="7"/>
  <c r="A73" i="7"/>
  <c r="A157" i="7"/>
  <c r="A325" i="7"/>
  <c r="A75" i="9"/>
  <c r="A242" i="7"/>
  <c r="A410" i="7"/>
  <c r="A158" i="7"/>
  <c r="A74" i="7"/>
  <c r="A326" i="7"/>
  <c r="A75" i="8"/>
  <c r="OS76" i="9"/>
  <c r="OT76" i="9"/>
  <c r="OU76" i="9"/>
  <c r="OX76" i="9"/>
  <c r="OY76" i="9"/>
  <c r="OZ76" i="9"/>
  <c r="PA76" i="9"/>
  <c r="PE76" i="9"/>
  <c r="PF76" i="9"/>
  <c r="PG76" i="9"/>
  <c r="PJ76" i="9"/>
  <c r="PK76" i="9"/>
  <c r="PL76" i="9"/>
  <c r="PO76" i="9"/>
  <c r="PP76" i="9"/>
  <c r="A411" i="7"/>
  <c r="A327" i="7"/>
  <c r="A243" i="7"/>
  <c r="A159" i="7"/>
  <c r="A75" i="7"/>
  <c r="A76" i="8"/>
  <c r="PB76" i="9"/>
  <c r="K76" i="9"/>
  <c r="H76" i="4" s="1"/>
  <c r="IS76" i="9"/>
  <c r="DW76" i="4" s="1"/>
  <c r="JD76" i="9"/>
  <c r="EB76" i="4" s="1"/>
  <c r="JO76" i="9"/>
  <c r="JZ76" i="9"/>
  <c r="EL76" i="4" s="1"/>
  <c r="KK76" i="9"/>
  <c r="EQ76" i="4" s="1"/>
  <c r="KV76" i="9"/>
  <c r="EV76" i="4" s="1"/>
  <c r="LG76" i="9"/>
  <c r="FD76" i="4" s="1"/>
  <c r="LR76" i="9"/>
  <c r="FI76" i="4" s="1"/>
  <c r="MC76" i="9"/>
  <c r="FN76" i="4" s="1"/>
  <c r="MN76" i="9"/>
  <c r="FS76" i="4" s="1"/>
  <c r="MY76" i="9"/>
  <c r="FX76" i="4" s="1"/>
  <c r="F76" i="9"/>
  <c r="V76" i="9"/>
  <c r="M76" i="4" s="1"/>
  <c r="NJ76" i="9"/>
  <c r="GC76" i="4" s="1"/>
  <c r="NU76" i="9"/>
  <c r="GH76" i="4" s="1"/>
  <c r="OD76" i="9"/>
  <c r="OE76" i="9"/>
  <c r="OF76" i="9"/>
  <c r="OI76" i="9"/>
  <c r="OJ76" i="9"/>
  <c r="OK76" i="9"/>
  <c r="ON76" i="9"/>
  <c r="OO76" i="9"/>
  <c r="OP76" i="9"/>
  <c r="FJ76" i="9"/>
  <c r="FL76" i="9"/>
  <c r="HM76" i="9"/>
  <c r="HO76" i="9"/>
  <c r="IK76" i="9"/>
  <c r="IM76" i="9"/>
  <c r="A330" i="7"/>
  <c r="A246" i="7"/>
  <c r="A414" i="7"/>
  <c r="A162" i="7"/>
  <c r="A78" i="7"/>
  <c r="A80" i="9"/>
  <c r="A79" i="7"/>
  <c r="A415" i="7"/>
  <c r="A163" i="7"/>
  <c r="A331" i="7"/>
  <c r="A247" i="7"/>
  <c r="A81" i="9"/>
  <c r="A164" i="7"/>
  <c r="A80" i="7"/>
  <c r="A248" i="7"/>
  <c r="A416" i="7"/>
  <c r="A332" i="7"/>
  <c r="A81" i="8"/>
  <c r="A82" i="9"/>
  <c r="A249" i="7"/>
  <c r="A165" i="7"/>
  <c r="F82" i="9"/>
  <c r="E82" i="9"/>
  <c r="O82" i="9" s="1"/>
  <c r="Z82" i="9" s="1"/>
  <c r="AK82" i="9" s="1"/>
  <c r="AV82" i="9" s="1"/>
  <c r="BG82" i="9" s="1"/>
  <c r="BR82" i="9" s="1"/>
  <c r="D82" i="9"/>
  <c r="B82" i="8" s="1"/>
  <c r="A82" i="8"/>
  <c r="A417" i="7"/>
  <c r="A81" i="7"/>
  <c r="A333" i="7"/>
  <c r="Y82" i="9"/>
  <c r="W82" i="9"/>
  <c r="OB82" i="9" s="1"/>
  <c r="X82" i="9"/>
  <c r="CX82" i="9"/>
  <c r="CW82" i="9"/>
  <c r="CV82" i="9"/>
  <c r="EP82" i="9"/>
  <c r="EN82" i="9"/>
  <c r="EY82" i="9"/>
  <c r="FA82" i="9"/>
  <c r="FJ82" i="9"/>
  <c r="FL82" i="9"/>
  <c r="FK82" i="9"/>
  <c r="FW82" i="9"/>
  <c r="FU82" i="9"/>
  <c r="FV82" i="9"/>
  <c r="HB82" i="9"/>
  <c r="HD82" i="9"/>
  <c r="JG82" i="9"/>
  <c r="JI82" i="9"/>
  <c r="JF82" i="9"/>
  <c r="JE82" i="9"/>
  <c r="JQ82" i="9"/>
  <c r="JP82" i="9"/>
  <c r="KW82" i="9"/>
  <c r="KX82" i="9"/>
  <c r="LU82" i="9"/>
  <c r="LS82" i="9"/>
  <c r="LT82" i="9"/>
  <c r="MZ82" i="9"/>
  <c r="NA82" i="9"/>
  <c r="NV82" i="9"/>
  <c r="NW82" i="9"/>
  <c r="A83" i="9"/>
  <c r="D83" i="9"/>
  <c r="B83" i="8" s="1"/>
  <c r="A82" i="7"/>
  <c r="E83" i="9"/>
  <c r="O83" i="9" s="1"/>
  <c r="Z83" i="9" s="1"/>
  <c r="AK83" i="9" s="1"/>
  <c r="AV83" i="9" s="1"/>
  <c r="BG83" i="9" s="1"/>
  <c r="BR83" i="9" s="1"/>
  <c r="A83" i="8"/>
  <c r="A166" i="7"/>
  <c r="A250" i="7"/>
  <c r="A334" i="7"/>
  <c r="C83" i="9"/>
  <c r="C83" i="8" s="1"/>
  <c r="A418" i="7"/>
  <c r="AS83" i="9"/>
  <c r="AU83" i="9"/>
  <c r="BH83" i="9"/>
  <c r="BD83" i="9"/>
  <c r="BF83" i="9"/>
  <c r="BQ83" i="9"/>
  <c r="BO83" i="9"/>
  <c r="EC83" i="9"/>
  <c r="EE83" i="9"/>
  <c r="GG83" i="9"/>
  <c r="GF83" i="9"/>
  <c r="JQ83" i="9"/>
  <c r="JP83" i="9"/>
  <c r="JR83" i="9"/>
  <c r="LH83" i="9"/>
  <c r="LI83" i="9"/>
  <c r="LT83" i="9"/>
  <c r="LS83" i="9"/>
  <c r="MF83" i="9"/>
  <c r="MD83" i="9"/>
  <c r="ME83" i="9"/>
  <c r="MP83" i="9"/>
  <c r="MQ83" i="9"/>
  <c r="A84" i="9"/>
  <c r="OD84" i="9"/>
  <c r="OT84" i="9"/>
  <c r="F84" i="9"/>
  <c r="C84" i="9"/>
  <c r="C84" i="8" s="1"/>
  <c r="E84" i="9"/>
  <c r="O84" i="9" s="1"/>
  <c r="Z84" i="9" s="1"/>
  <c r="AK84" i="9" s="1"/>
  <c r="AV84" i="9" s="1"/>
  <c r="BG84" i="9" s="1"/>
  <c r="BR84" i="9" s="1"/>
  <c r="A419" i="7"/>
  <c r="MN84" i="9"/>
  <c r="FS84" i="4" s="1"/>
  <c r="MY84" i="9"/>
  <c r="FX84" i="4" s="1"/>
  <c r="A83" i="7"/>
  <c r="A335" i="7"/>
  <c r="NU84" i="9"/>
  <c r="GH84" i="4" s="1"/>
  <c r="NJ84" i="9"/>
  <c r="GC84" i="4" s="1"/>
  <c r="A251" i="7"/>
  <c r="A167" i="7"/>
  <c r="OF84" i="9"/>
  <c r="OI84" i="9"/>
  <c r="OJ84" i="9"/>
  <c r="K84" i="9"/>
  <c r="H84" i="4" s="1"/>
  <c r="OE84" i="9"/>
  <c r="A84" i="8"/>
  <c r="OK84" i="9"/>
  <c r="ON84" i="9"/>
  <c r="OO84" i="9"/>
  <c r="OP84" i="9"/>
  <c r="OS84" i="9"/>
  <c r="OU84" i="9"/>
  <c r="OX84" i="9"/>
  <c r="OY84" i="9"/>
  <c r="D84" i="9"/>
  <c r="B84" i="8" s="1"/>
  <c r="OZ84" i="9"/>
  <c r="PA84" i="9"/>
  <c r="PP84" i="9"/>
  <c r="PB84" i="9"/>
  <c r="PO84" i="9"/>
  <c r="PL84" i="9"/>
  <c r="PK84" i="9"/>
  <c r="PJ84" i="9"/>
  <c r="PE84" i="9"/>
  <c r="PF84" i="9"/>
  <c r="PG84" i="9"/>
  <c r="BP84" i="9"/>
  <c r="BO84" i="9"/>
  <c r="CV84" i="9"/>
  <c r="CX84" i="9"/>
  <c r="ED84" i="9"/>
  <c r="EC84" i="9"/>
  <c r="EY84" i="9"/>
  <c r="EZ84" i="9"/>
  <c r="OM84" i="9"/>
  <c r="FJ84" i="9"/>
  <c r="FL84" i="9"/>
  <c r="HY84" i="9"/>
  <c r="HX84" i="9"/>
  <c r="II84" i="9"/>
  <c r="OR84" i="9"/>
  <c r="JE84" i="9"/>
  <c r="JF84" i="9"/>
  <c r="JG84" i="9"/>
  <c r="KM84" i="9"/>
  <c r="KL84" i="9"/>
  <c r="LH84" i="9"/>
  <c r="OW84" i="9"/>
  <c r="MD84" i="9"/>
  <c r="MH84" i="9"/>
  <c r="MF84" i="9"/>
  <c r="JL79" i="9"/>
  <c r="KU62" i="9"/>
  <c r="MA45" i="9"/>
  <c r="ML40" i="9"/>
  <c r="LN52" i="9"/>
  <c r="LZ46" i="9"/>
  <c r="ME46" i="9" s="1"/>
  <c r="NI29" i="9"/>
  <c r="LY47" i="9"/>
  <c r="JY72" i="9"/>
  <c r="MK41" i="9"/>
  <c r="MP41" i="9" s="1"/>
  <c r="IR87" i="9"/>
  <c r="LC57" i="9"/>
  <c r="LD56" i="9"/>
  <c r="LI56" i="9" s="1"/>
  <c r="KT63" i="9"/>
  <c r="MU37" i="9"/>
  <c r="KR65" i="9"/>
  <c r="KI68" i="9"/>
  <c r="KS64" i="9"/>
  <c r="NT24" i="9"/>
  <c r="LE55" i="9"/>
  <c r="JN77" i="9"/>
  <c r="MM39" i="9"/>
  <c r="LF54" i="9"/>
  <c r="KG70" i="9"/>
  <c r="KH69" i="9"/>
  <c r="MV36" i="9"/>
  <c r="JM78" i="9"/>
  <c r="NH30" i="9"/>
  <c r="MB44" i="9"/>
  <c r="LQ49" i="9"/>
  <c r="JX73" i="9"/>
  <c r="IZ85" i="9"/>
  <c r="JK80" i="9"/>
  <c r="JK79" i="9"/>
  <c r="LZ45" i="9"/>
  <c r="LC56" i="9"/>
  <c r="MA44" i="9"/>
  <c r="LY46" i="9"/>
  <c r="LD55" i="9"/>
  <c r="LI55" i="9" s="1"/>
  <c r="LF53" i="9"/>
  <c r="JX72" i="9"/>
  <c r="JW73" i="9"/>
  <c r="KB73" i="9" s="1"/>
  <c r="ML39" i="9"/>
  <c r="JL78" i="9"/>
  <c r="JQ78" i="9" s="1"/>
  <c r="IR86" i="9"/>
  <c r="NH29" i="9"/>
  <c r="LP49" i="9"/>
  <c r="NT23" i="9"/>
  <c r="LE54" i="9"/>
  <c r="KG69" i="9"/>
  <c r="NS24" i="9"/>
  <c r="KT62" i="9"/>
  <c r="LQ48" i="9"/>
  <c r="MK40" i="9"/>
  <c r="MP40" i="9" s="1"/>
  <c r="IQ87" i="9"/>
  <c r="KU61" i="9"/>
  <c r="MM38" i="9"/>
  <c r="MJ41" i="9"/>
  <c r="NG30" i="9"/>
  <c r="NL30" i="9" s="1"/>
  <c r="JN76" i="9"/>
  <c r="MU36" i="9"/>
  <c r="KS63" i="9"/>
  <c r="KX63" i="9" s="1"/>
  <c r="NI28" i="9"/>
  <c r="JM77" i="9"/>
  <c r="KH68" i="9"/>
  <c r="KR64" i="9"/>
  <c r="JY71" i="9"/>
  <c r="IQ86" i="9"/>
  <c r="LO49" i="9"/>
  <c r="KJ65" i="9"/>
  <c r="IR85" i="9"/>
  <c r="LN50" i="9"/>
  <c r="KT61" i="9"/>
  <c r="ML38" i="9"/>
  <c r="LD54" i="9"/>
  <c r="LZ44" i="9"/>
  <c r="LE53" i="9"/>
  <c r="LC55" i="9"/>
  <c r="JM76" i="9"/>
  <c r="MK39" i="9"/>
  <c r="NS23" i="9"/>
  <c r="JL77" i="9"/>
  <c r="JQ77" i="9" s="1"/>
  <c r="NR24" i="9"/>
  <c r="JK78" i="9"/>
  <c r="KS62" i="9"/>
  <c r="NF30" i="9"/>
  <c r="NG29" i="9"/>
  <c r="JC80" i="9"/>
  <c r="NH28" i="9"/>
  <c r="KU60" i="9"/>
  <c r="LF52" i="9"/>
  <c r="MJ40" i="9"/>
  <c r="KR63" i="9"/>
  <c r="JV73" i="9"/>
  <c r="JW72" i="9"/>
  <c r="JX71" i="9"/>
  <c r="LY45" i="9"/>
  <c r="NT22" i="9"/>
  <c r="JY70" i="9"/>
  <c r="LQ47" i="9"/>
  <c r="LP48" i="9"/>
  <c r="KG68" i="9"/>
  <c r="MM37" i="9"/>
  <c r="IP87" i="9"/>
  <c r="JV72" i="9"/>
  <c r="LQ46" i="9"/>
  <c r="KR62" i="9"/>
  <c r="JB80" i="9"/>
  <c r="NT21" i="9"/>
  <c r="JC79" i="9"/>
  <c r="JW71" i="9"/>
  <c r="KB71" i="9" s="1"/>
  <c r="NF29" i="9"/>
  <c r="JK77" i="9"/>
  <c r="NS22" i="9"/>
  <c r="MJ39" i="9"/>
  <c r="MB41" i="9"/>
  <c r="JX70" i="9"/>
  <c r="LE52" i="9"/>
  <c r="JL76" i="9"/>
  <c r="NQ24" i="9"/>
  <c r="JY69" i="9"/>
  <c r="LD53" i="9"/>
  <c r="LC54" i="9"/>
  <c r="LY44" i="9"/>
  <c r="ML37" i="9"/>
  <c r="MK38" i="9"/>
  <c r="NR23" i="9"/>
  <c r="KS61" i="9"/>
  <c r="KJ64" i="9"/>
  <c r="MM36" i="9"/>
  <c r="IQ85" i="9"/>
  <c r="LN49" i="9"/>
  <c r="IP86" i="9"/>
  <c r="IO87" i="9"/>
  <c r="KT60" i="9"/>
  <c r="KI65" i="9"/>
  <c r="LO48" i="9"/>
  <c r="LT48" i="9" s="1"/>
  <c r="LP47" i="9"/>
  <c r="NG28" i="9"/>
  <c r="GM78" i="9"/>
  <c r="GR78" i="9" s="1"/>
  <c r="GL79" i="9"/>
  <c r="FS86" i="9"/>
  <c r="JL40" i="9"/>
  <c r="JQ40" i="9" s="1"/>
  <c r="JA45" i="9"/>
  <c r="IZ46" i="9"/>
  <c r="IR48" i="9"/>
  <c r="IQ49" i="9"/>
  <c r="JM39" i="9"/>
  <c r="IP50" i="9"/>
  <c r="IU50" i="9" s="1"/>
  <c r="JN38" i="9"/>
  <c r="JV36" i="9"/>
  <c r="KH30" i="9"/>
  <c r="KM30" i="9" s="1"/>
  <c r="KI29" i="9"/>
  <c r="IG53" i="9"/>
  <c r="IF54" i="9"/>
  <c r="IE55" i="9"/>
  <c r="IJ55" i="9" s="1"/>
  <c r="ID56" i="9"/>
  <c r="KJ28" i="9"/>
  <c r="HV61" i="9"/>
  <c r="HU62" i="9"/>
  <c r="HT63" i="9"/>
  <c r="HY63" i="9" s="1"/>
  <c r="HS64" i="9"/>
  <c r="GN77" i="9"/>
  <c r="HI68" i="9"/>
  <c r="KS25" i="9"/>
  <c r="KT24" i="9"/>
  <c r="KU23" i="9"/>
  <c r="HH69" i="9"/>
  <c r="GZ71" i="9"/>
  <c r="GX73" i="9"/>
  <c r="HC73" i="9" s="1"/>
  <c r="JB44" i="9"/>
  <c r="JK41" i="9"/>
  <c r="IE54" i="9"/>
  <c r="IJ54" i="9" s="1"/>
  <c r="KT23" i="9"/>
  <c r="HT62" i="9"/>
  <c r="HY62" i="9" s="1"/>
  <c r="HS63" i="9"/>
  <c r="IO50" i="9"/>
  <c r="GY71" i="9"/>
  <c r="JA44" i="9"/>
  <c r="GZ70" i="9"/>
  <c r="HV60" i="9"/>
  <c r="GD80" i="9"/>
  <c r="IP49" i="9"/>
  <c r="IU49" i="9" s="1"/>
  <c r="KI28" i="9"/>
  <c r="IZ45" i="9"/>
  <c r="KU22" i="9"/>
  <c r="GW73" i="9"/>
  <c r="IR47" i="9"/>
  <c r="HU61" i="9"/>
  <c r="KH29" i="9"/>
  <c r="KR25" i="9"/>
  <c r="KG30" i="9"/>
  <c r="JN37" i="9"/>
  <c r="IQ48" i="9"/>
  <c r="JL39" i="9"/>
  <c r="JQ39" i="9" s="1"/>
  <c r="KS24" i="9"/>
  <c r="KX24" i="9" s="1"/>
  <c r="GL78" i="9"/>
  <c r="JM38" i="9"/>
  <c r="FR86" i="9"/>
  <c r="IF53" i="9"/>
  <c r="IG52" i="9"/>
  <c r="FS85" i="9"/>
  <c r="GM77" i="9"/>
  <c r="GR77" i="9" s="1"/>
  <c r="HK65" i="9"/>
  <c r="HH68" i="9"/>
  <c r="ID55" i="9"/>
  <c r="JK40" i="9"/>
  <c r="KS23" i="9"/>
  <c r="KX23" i="9" s="1"/>
  <c r="IR46" i="9"/>
  <c r="IQ47" i="9"/>
  <c r="HT61" i="9"/>
  <c r="IP48" i="9"/>
  <c r="IO49" i="9"/>
  <c r="IE53" i="9"/>
  <c r="JL38" i="9"/>
  <c r="FQ86" i="9"/>
  <c r="GD79" i="9"/>
  <c r="GY70" i="9"/>
  <c r="JC41" i="9"/>
  <c r="GX71" i="9"/>
  <c r="FR85" i="9"/>
  <c r="KU21" i="9"/>
  <c r="GZ69" i="9"/>
  <c r="GL77" i="9"/>
  <c r="IF52" i="9"/>
  <c r="JM37" i="9"/>
  <c r="JN36" i="9"/>
  <c r="GC80" i="9"/>
  <c r="KG29" i="9"/>
  <c r="JK39" i="9"/>
  <c r="KH28" i="9"/>
  <c r="HU60" i="9"/>
  <c r="HK64" i="9"/>
  <c r="HJ65" i="9"/>
  <c r="ID54" i="9"/>
  <c r="HI66" i="9"/>
  <c r="HN66" i="9" s="1"/>
  <c r="KR24" i="9"/>
  <c r="IZ44" i="9"/>
  <c r="HS62" i="9"/>
  <c r="KT22" i="9"/>
  <c r="GL41" i="9"/>
  <c r="HJ29" i="9"/>
  <c r="FH53" i="9"/>
  <c r="GN39" i="9"/>
  <c r="HU24" i="9"/>
  <c r="EI69" i="9"/>
  <c r="GO38" i="9"/>
  <c r="FR49" i="9"/>
  <c r="FS48" i="9"/>
  <c r="HT25" i="9"/>
  <c r="EW61" i="9"/>
  <c r="HK28" i="9"/>
  <c r="EA71" i="9"/>
  <c r="DM79" i="9"/>
  <c r="EV62" i="9"/>
  <c r="GW36" i="9"/>
  <c r="EU63" i="9"/>
  <c r="EZ63" i="9" s="1"/>
  <c r="FG54" i="9"/>
  <c r="ET64" i="9"/>
  <c r="DY73" i="9"/>
  <c r="ED73" i="9" s="1"/>
  <c r="EJ68" i="9"/>
  <c r="FQ50" i="9"/>
  <c r="FV50" i="9" s="1"/>
  <c r="DO77" i="9"/>
  <c r="FE56" i="9"/>
  <c r="HV23" i="9"/>
  <c r="CT86" i="9"/>
  <c r="DN78" i="9"/>
  <c r="DS78" i="9" s="1"/>
  <c r="FF55" i="9"/>
  <c r="FK55" i="9" s="1"/>
  <c r="HI30" i="9"/>
  <c r="HN30" i="9" s="1"/>
  <c r="GM40" i="9"/>
  <c r="GR40" i="9" s="1"/>
  <c r="GA46" i="9"/>
  <c r="GB45" i="9"/>
  <c r="EL66" i="9"/>
  <c r="HJ28" i="9"/>
  <c r="FH52" i="9"/>
  <c r="DE80" i="9"/>
  <c r="HT24" i="9"/>
  <c r="HY24" i="9" s="1"/>
  <c r="CT85" i="9"/>
  <c r="FP50" i="9"/>
  <c r="EU62" i="9"/>
  <c r="EZ62" i="9" s="1"/>
  <c r="CS86" i="9"/>
  <c r="HU23" i="9"/>
  <c r="FQ49" i="9"/>
  <c r="FV49" i="9" s="1"/>
  <c r="GA45" i="9"/>
  <c r="EV61" i="9"/>
  <c r="DX73" i="9"/>
  <c r="FR48" i="9"/>
  <c r="FS47" i="9"/>
  <c r="GL40" i="9"/>
  <c r="EL65" i="9"/>
  <c r="ET63" i="9"/>
  <c r="HV22" i="9"/>
  <c r="GM39" i="9"/>
  <c r="HS25" i="9"/>
  <c r="FE55" i="9"/>
  <c r="EA70" i="9"/>
  <c r="EI68" i="9"/>
  <c r="FF54" i="9"/>
  <c r="FG53" i="9"/>
  <c r="DN77" i="9"/>
  <c r="DM78" i="9"/>
  <c r="DZ71" i="9"/>
  <c r="HI29" i="9"/>
  <c r="EK66" i="9"/>
  <c r="HH30" i="9"/>
  <c r="GO37" i="9"/>
  <c r="GN38" i="9"/>
  <c r="DY71" i="9"/>
  <c r="ED71" i="9" s="1"/>
  <c r="HU22" i="9"/>
  <c r="DM77" i="9"/>
  <c r="FG52" i="9"/>
  <c r="ET62" i="9"/>
  <c r="HT23" i="9"/>
  <c r="GD41" i="9"/>
  <c r="HS24" i="9"/>
  <c r="FS46" i="9"/>
  <c r="HI28" i="9"/>
  <c r="EA69" i="9"/>
  <c r="CR86" i="9"/>
  <c r="EU61" i="9"/>
  <c r="EL64" i="9"/>
  <c r="FE54" i="9"/>
  <c r="HV21" i="9"/>
  <c r="CS85" i="9"/>
  <c r="DZ70" i="9"/>
  <c r="GN37" i="9"/>
  <c r="EK65" i="9"/>
  <c r="FR47" i="9"/>
  <c r="DE79" i="9"/>
  <c r="GO36" i="9"/>
  <c r="HH29" i="9"/>
  <c r="FF53" i="9"/>
  <c r="EJ66" i="9"/>
  <c r="EO66" i="9" s="1"/>
  <c r="FQ48" i="9"/>
  <c r="GL39" i="9"/>
  <c r="GM38" i="9"/>
  <c r="GR38" i="9" s="1"/>
  <c r="FP49" i="9"/>
  <c r="DD80" i="9"/>
  <c r="CR50" i="9"/>
  <c r="CW50" i="9" s="1"/>
  <c r="DM41" i="9"/>
  <c r="BW62" i="9"/>
  <c r="DB46" i="9"/>
  <c r="BJ69" i="9"/>
  <c r="AP77" i="9"/>
  <c r="BX61" i="9"/>
  <c r="CH54" i="9"/>
  <c r="T87" i="9"/>
  <c r="BB71" i="9"/>
  <c r="CI53" i="9"/>
  <c r="AN79" i="9"/>
  <c r="DC45" i="9"/>
  <c r="DH45" i="9" s="1"/>
  <c r="DO39" i="9"/>
  <c r="CT48" i="9"/>
  <c r="BA72" i="9"/>
  <c r="EW23" i="9"/>
  <c r="AO78" i="9"/>
  <c r="AT78" i="9" s="1"/>
  <c r="U86" i="9"/>
  <c r="EK29" i="9"/>
  <c r="EV24" i="9"/>
  <c r="BM66" i="9"/>
  <c r="CF56" i="9"/>
  <c r="BU64" i="9"/>
  <c r="DN40" i="9"/>
  <c r="DS40" i="9" s="1"/>
  <c r="DX36" i="9"/>
  <c r="EU25" i="9"/>
  <c r="DP38" i="9"/>
  <c r="AF81" i="9"/>
  <c r="CG55" i="9"/>
  <c r="CL55" i="9" s="1"/>
  <c r="CS49" i="9"/>
  <c r="AZ73" i="9"/>
  <c r="BE73" i="9" s="1"/>
  <c r="BV63" i="9"/>
  <c r="CA63" i="9" s="1"/>
  <c r="EJ30" i="9"/>
  <c r="EO30" i="9" s="1"/>
  <c r="CF55" i="9"/>
  <c r="EW22" i="9"/>
  <c r="BV62" i="9"/>
  <c r="CA62" i="9" s="1"/>
  <c r="DM40" i="9"/>
  <c r="BA71" i="9"/>
  <c r="BL66" i="9"/>
  <c r="BW61" i="9"/>
  <c r="EJ29" i="9"/>
  <c r="BB70" i="9"/>
  <c r="S87" i="9"/>
  <c r="X87" i="9" s="1"/>
  <c r="AN78" i="9"/>
  <c r="ET25" i="9"/>
  <c r="BU63" i="9"/>
  <c r="DN39" i="9"/>
  <c r="DS39" i="9" s="1"/>
  <c r="DB45" i="9"/>
  <c r="AZ72" i="9"/>
  <c r="BE72" i="9" s="1"/>
  <c r="EV23" i="9"/>
  <c r="AY73" i="9"/>
  <c r="EU24" i="9"/>
  <c r="EZ24" i="9" s="1"/>
  <c r="DP37" i="9"/>
  <c r="DO38" i="9"/>
  <c r="CH53" i="9"/>
  <c r="EI30" i="9"/>
  <c r="U85" i="9"/>
  <c r="AO77" i="9"/>
  <c r="AT77" i="9" s="1"/>
  <c r="AE81" i="9"/>
  <c r="T86" i="9"/>
  <c r="CG54" i="9"/>
  <c r="CL54" i="9" s="1"/>
  <c r="CR49" i="9"/>
  <c r="DE42" i="9"/>
  <c r="CS48" i="9"/>
  <c r="CT47" i="9"/>
  <c r="S86" i="9"/>
  <c r="BU62" i="9"/>
  <c r="BB69" i="9"/>
  <c r="EV22" i="9"/>
  <c r="BA70" i="9"/>
  <c r="BV61" i="9"/>
  <c r="CA61" i="9" s="1"/>
  <c r="EI29" i="9"/>
  <c r="AZ71" i="9"/>
  <c r="BE71" i="9" s="1"/>
  <c r="BM64" i="9"/>
  <c r="ET24" i="9"/>
  <c r="BK66" i="9"/>
  <c r="BP66" i="9" s="1"/>
  <c r="EL26" i="9"/>
  <c r="CR48" i="9"/>
  <c r="CW48" i="9" s="1"/>
  <c r="AQ74" i="9"/>
  <c r="EW21" i="9"/>
  <c r="AY72" i="9"/>
  <c r="CF54" i="9"/>
  <c r="R87" i="9"/>
  <c r="DP36" i="9"/>
  <c r="AN77" i="9"/>
  <c r="DD42" i="9"/>
  <c r="CS47" i="9"/>
  <c r="EU23" i="9"/>
  <c r="EZ23" i="9" s="1"/>
  <c r="AF79" i="9"/>
  <c r="AD81" i="9"/>
  <c r="AI81" i="9" s="1"/>
  <c r="T85" i="9"/>
  <c r="DM39" i="9"/>
  <c r="CT46" i="9"/>
  <c r="DN38" i="9"/>
  <c r="DS38" i="9" s="1"/>
  <c r="CG53" i="9"/>
  <c r="CL53" i="9" s="1"/>
  <c r="DE41" i="9"/>
  <c r="CQ49" i="9"/>
  <c r="DO37" i="9"/>
  <c r="AQ38" i="9"/>
  <c r="H55" i="9"/>
  <c r="M55" i="9" s="1"/>
  <c r="AN41" i="9"/>
  <c r="U48" i="9"/>
  <c r="J53" i="9"/>
  <c r="BK30" i="9"/>
  <c r="BP30" i="9" s="1"/>
  <c r="G56" i="9"/>
  <c r="BW24" i="9"/>
  <c r="AO40" i="9"/>
  <c r="AT40" i="9" s="1"/>
  <c r="BU26" i="9"/>
  <c r="AF43" i="9"/>
  <c r="BV25" i="9"/>
  <c r="BL29" i="9"/>
  <c r="I54" i="9"/>
  <c r="AP39" i="9"/>
  <c r="AC46" i="9"/>
  <c r="T49" i="9"/>
  <c r="AD45" i="9"/>
  <c r="AI45" i="9" s="1"/>
  <c r="BX23" i="9"/>
  <c r="T48" i="9"/>
  <c r="H54" i="9"/>
  <c r="M54" i="9" s="1"/>
  <c r="AF42" i="9"/>
  <c r="U47" i="9"/>
  <c r="AO39" i="9"/>
  <c r="AT39" i="9" s="1"/>
  <c r="G55" i="9"/>
  <c r="BV24" i="9"/>
  <c r="CA24" i="9" s="1"/>
  <c r="AN40" i="9"/>
  <c r="AP38" i="9"/>
  <c r="S49" i="9"/>
  <c r="X49" i="9" s="1"/>
  <c r="BU25" i="9"/>
  <c r="I53" i="9"/>
  <c r="BJ30" i="9"/>
  <c r="BX22" i="9"/>
  <c r="AC45" i="9"/>
  <c r="BW23" i="9"/>
  <c r="AQ37" i="9"/>
  <c r="BK29" i="9"/>
  <c r="BM26" i="9"/>
  <c r="R49" i="9"/>
  <c r="BV23" i="9"/>
  <c r="CA23" i="9" s="1"/>
  <c r="T47" i="9"/>
  <c r="BU24" i="9"/>
  <c r="S48" i="9"/>
  <c r="X48" i="9" s="1"/>
  <c r="U46" i="9"/>
  <c r="BW22" i="9"/>
  <c r="AP37" i="9"/>
  <c r="BX21" i="9"/>
  <c r="G54" i="9"/>
  <c r="BJ29" i="9"/>
  <c r="AO38" i="9"/>
  <c r="AT38" i="9" s="1"/>
  <c r="AF41" i="9"/>
  <c r="AE42" i="9"/>
  <c r="H53" i="9"/>
  <c r="M53" i="9" s="1"/>
  <c r="AN39" i="9"/>
  <c r="OG44" i="9"/>
  <c r="E371" i="7"/>
  <c r="D371" i="7"/>
  <c r="G371" i="7"/>
  <c r="B371" i="7"/>
  <c r="H371" i="7"/>
  <c r="C371" i="7"/>
  <c r="B372" i="7"/>
  <c r="C372" i="7"/>
  <c r="B374" i="7"/>
  <c r="E374" i="7"/>
  <c r="D374" i="7"/>
  <c r="C374" i="7"/>
  <c r="F374" i="7"/>
  <c r="F375" i="7"/>
  <c r="E375" i="7"/>
  <c r="B375" i="7"/>
  <c r="D375" i="7"/>
  <c r="C375" i="7"/>
  <c r="D376" i="7"/>
  <c r="C376" i="7"/>
  <c r="B376" i="7"/>
  <c r="C377" i="7"/>
  <c r="B377" i="7"/>
  <c r="E377" i="7"/>
  <c r="D377" i="7"/>
  <c r="C378" i="7"/>
  <c r="B378" i="7"/>
  <c r="E378" i="7"/>
  <c r="F378" i="7"/>
  <c r="G378" i="7"/>
  <c r="D378" i="7"/>
  <c r="B379" i="7"/>
  <c r="E379" i="7"/>
  <c r="D379" i="7"/>
  <c r="C379" i="7"/>
  <c r="B380" i="7"/>
  <c r="C380" i="7"/>
  <c r="C382" i="7"/>
  <c r="E382" i="7"/>
  <c r="D382" i="7"/>
  <c r="H382" i="7"/>
  <c r="G382" i="7"/>
  <c r="H310" i="7"/>
  <c r="G310" i="7"/>
  <c r="F178" i="7"/>
  <c r="H178" i="7"/>
  <c r="E178" i="7"/>
  <c r="G178" i="7"/>
  <c r="E179" i="7"/>
  <c r="F95" i="7"/>
  <c r="G95" i="7"/>
  <c r="C95" i="7"/>
  <c r="H95" i="7"/>
  <c r="B95" i="7"/>
  <c r="D95" i="7"/>
  <c r="I71" i="8"/>
  <c r="D71" i="8"/>
  <c r="E71" i="8"/>
  <c r="H71" i="8"/>
  <c r="G71" i="8"/>
  <c r="F71" i="8"/>
  <c r="G79" i="8"/>
  <c r="D79" i="8"/>
  <c r="E79" i="8"/>
  <c r="E80" i="8"/>
  <c r="D80" i="8"/>
  <c r="A21" i="9"/>
  <c r="D21" i="9"/>
  <c r="B21" i="8" s="1"/>
  <c r="C21" i="9"/>
  <c r="C21" i="8" s="1"/>
  <c r="E21" i="9"/>
  <c r="O21" i="9" s="1"/>
  <c r="Z21" i="9" s="1"/>
  <c r="AK21" i="9" s="1"/>
  <c r="AV21" i="9" s="1"/>
  <c r="BG21" i="9" s="1"/>
  <c r="BR21" i="9" s="1"/>
  <c r="JE22" i="9"/>
  <c r="JP22" i="9"/>
  <c r="NK22" i="9"/>
  <c r="GH24" i="9"/>
  <c r="GF24" i="9"/>
  <c r="GG24" i="9"/>
  <c r="HN24" i="9"/>
  <c r="HM24" i="9"/>
  <c r="LI24" i="9"/>
  <c r="LH24" i="9"/>
  <c r="F25" i="9"/>
  <c r="E25" i="9"/>
  <c r="O25" i="9" s="1"/>
  <c r="Z25" i="9" s="1"/>
  <c r="AK25" i="9" s="1"/>
  <c r="AV25" i="9" s="1"/>
  <c r="BG25" i="9" s="1"/>
  <c r="BR25" i="9" s="1"/>
  <c r="D25" i="9"/>
  <c r="B25" i="8" s="1"/>
  <c r="C25" i="9"/>
  <c r="C25" i="8" s="1"/>
  <c r="A25" i="9"/>
  <c r="AS25" i="9"/>
  <c r="AT25" i="9"/>
  <c r="W26" i="9"/>
  <c r="AH26" i="9"/>
  <c r="AS26" i="9"/>
  <c r="BD26" i="9"/>
  <c r="CK26" i="9"/>
  <c r="CV26" i="9"/>
  <c r="HB26" i="9"/>
  <c r="JP26" i="9"/>
  <c r="KA26" i="9"/>
  <c r="MO26" i="9"/>
  <c r="OK27" i="9"/>
  <c r="OJ27" i="9"/>
  <c r="OI27" i="9"/>
  <c r="OF27" i="9"/>
  <c r="OD27" i="9"/>
  <c r="NU27" i="9"/>
  <c r="GH27" i="4" s="1"/>
  <c r="NJ27" i="9"/>
  <c r="GC27" i="4" s="1"/>
  <c r="MY27" i="9"/>
  <c r="FX27" i="4" s="1"/>
  <c r="MN27" i="9"/>
  <c r="FS27" i="4" s="1"/>
  <c r="MC27" i="9"/>
  <c r="FN27" i="4" s="1"/>
  <c r="LR27" i="9"/>
  <c r="FI27" i="4" s="1"/>
  <c r="LG27" i="9"/>
  <c r="FD27" i="4" s="1"/>
  <c r="KK27" i="9"/>
  <c r="EQ27" i="4" s="1"/>
  <c r="JZ27" i="9"/>
  <c r="EL27" i="4" s="1"/>
  <c r="JO27" i="9"/>
  <c r="EG27" i="4" s="1"/>
  <c r="PA27" i="9"/>
  <c r="IS27" i="9"/>
  <c r="DW27" i="4" s="1"/>
  <c r="IH27" i="9"/>
  <c r="DR27" i="4" s="1"/>
  <c r="HW27" i="9"/>
  <c r="DJ27" i="4" s="1"/>
  <c r="HL27" i="9"/>
  <c r="DE27" i="4" s="1"/>
  <c r="HA27" i="9"/>
  <c r="CZ27" i="4" s="1"/>
  <c r="GP27" i="9"/>
  <c r="CU27" i="4" s="1"/>
  <c r="JD27" i="9"/>
  <c r="EB27" i="4" s="1"/>
  <c r="PE27" i="9"/>
  <c r="A27" i="9"/>
  <c r="PP27" i="9"/>
  <c r="PL27" i="9"/>
  <c r="PK27" i="9"/>
  <c r="PJ27" i="9"/>
  <c r="PB27" i="9"/>
  <c r="OZ27" i="9"/>
  <c r="OY27" i="9"/>
  <c r="OX27" i="9"/>
  <c r="OU27" i="9"/>
  <c r="OT27" i="9"/>
  <c r="OS27" i="9"/>
  <c r="PO27" i="9"/>
  <c r="KV27" i="9"/>
  <c r="EV27" i="4" s="1"/>
  <c r="OP27" i="9"/>
  <c r="OO27" i="9"/>
  <c r="ON27" i="9"/>
  <c r="OE27" i="9"/>
  <c r="PF27" i="9"/>
  <c r="PG27" i="9"/>
  <c r="OH27" i="9"/>
  <c r="CK27" i="9"/>
  <c r="C31" i="9"/>
  <c r="C31" i="8" s="1"/>
  <c r="E31" i="9"/>
  <c r="O31" i="9" s="1"/>
  <c r="Z31" i="9" s="1"/>
  <c r="AK31" i="9" s="1"/>
  <c r="AV31" i="9" s="1"/>
  <c r="BG31" i="9" s="1"/>
  <c r="BR31" i="9" s="1"/>
  <c r="F31" i="9"/>
  <c r="A31" i="9"/>
  <c r="D31" i="9"/>
  <c r="B31" i="8" s="1"/>
  <c r="AH31" i="9"/>
  <c r="BD31" i="9"/>
  <c r="GF31" i="9"/>
  <c r="GH31" i="9"/>
  <c r="HM31" i="9"/>
  <c r="HN31" i="9"/>
  <c r="II31" i="9"/>
  <c r="JE31" i="9"/>
  <c r="JR31" i="9"/>
  <c r="JP31" i="9"/>
  <c r="KW31" i="9"/>
  <c r="KX31" i="9"/>
  <c r="NV31" i="9"/>
  <c r="NW31" i="9"/>
  <c r="BZ32" i="9"/>
  <c r="CA32" i="9"/>
  <c r="CV32" i="9"/>
  <c r="EZ32" i="9"/>
  <c r="EY32" i="9"/>
  <c r="GF32" i="9"/>
  <c r="GH32" i="9"/>
  <c r="II32" i="9"/>
  <c r="MO32" i="9"/>
  <c r="NL32" i="9"/>
  <c r="NK32" i="9"/>
  <c r="D33" i="9"/>
  <c r="B33" i="8" s="1"/>
  <c r="E33" i="9"/>
  <c r="O33" i="9" s="1"/>
  <c r="Z33" i="9" s="1"/>
  <c r="AK33" i="9" s="1"/>
  <c r="AV33" i="9" s="1"/>
  <c r="BG33" i="9" s="1"/>
  <c r="BR33" i="9" s="1"/>
  <c r="C33" i="9"/>
  <c r="C33" i="8" s="1"/>
  <c r="A33" i="9"/>
  <c r="CA33" i="9"/>
  <c r="BZ33" i="9"/>
  <c r="CW33" i="9"/>
  <c r="CX33" i="9"/>
  <c r="CV33" i="9"/>
  <c r="KL33" i="9"/>
  <c r="KM33" i="9"/>
  <c r="LI33" i="9"/>
  <c r="LH33" i="9"/>
  <c r="LJ33" i="9"/>
  <c r="LU33" i="9"/>
  <c r="LT33" i="9"/>
  <c r="LS33" i="9"/>
  <c r="ON34" i="9"/>
  <c r="OK34" i="9"/>
  <c r="OI34" i="9"/>
  <c r="OF34" i="9"/>
  <c r="OE34" i="9"/>
  <c r="OD34" i="9"/>
  <c r="OJ34" i="9"/>
  <c r="F34" i="9"/>
  <c r="D34" i="9"/>
  <c r="B34" i="8" s="1"/>
  <c r="C34" i="9"/>
  <c r="C34" i="8" s="1"/>
  <c r="A34" i="9"/>
  <c r="E34" i="9"/>
  <c r="O34" i="9" s="1"/>
  <c r="Z34" i="9" s="1"/>
  <c r="AK34" i="9" s="1"/>
  <c r="AV34" i="9" s="1"/>
  <c r="BG34" i="9" s="1"/>
  <c r="BR34" i="9" s="1"/>
  <c r="PF34" i="9"/>
  <c r="PP34" i="9"/>
  <c r="PO34" i="9"/>
  <c r="PL34" i="9"/>
  <c r="PK34" i="9"/>
  <c r="PJ34" i="9"/>
  <c r="PG34" i="9"/>
  <c r="PE34" i="9"/>
  <c r="PB34" i="9"/>
  <c r="PA34" i="9"/>
  <c r="OZ34" i="9"/>
  <c r="OY34" i="9"/>
  <c r="OX34" i="9"/>
  <c r="OU34" i="9"/>
  <c r="OT34" i="9"/>
  <c r="OS34" i="9"/>
  <c r="OP34" i="9"/>
  <c r="OO34" i="9"/>
  <c r="AT34" i="9"/>
  <c r="AS34" i="9"/>
  <c r="BO34" i="9"/>
  <c r="DS34" i="9"/>
  <c r="DT34" i="9"/>
  <c r="DR34" i="9"/>
  <c r="OG34" i="9" s="1"/>
  <c r="GG34" i="9"/>
  <c r="GF34" i="9"/>
  <c r="GH34" i="9"/>
  <c r="HM34" i="9"/>
  <c r="KA34" i="9"/>
  <c r="KC34" i="9"/>
  <c r="GH38" i="9"/>
  <c r="GJ38" i="9"/>
  <c r="GF38" i="9"/>
  <c r="GG38" i="9"/>
  <c r="HO38" i="9"/>
  <c r="HM38" i="9"/>
  <c r="HN38" i="9"/>
  <c r="JP38" i="9"/>
  <c r="KA38" i="9"/>
  <c r="KB38" i="9"/>
  <c r="KL38" i="9"/>
  <c r="KM38" i="9"/>
  <c r="C39" i="9"/>
  <c r="C39" i="8" s="1"/>
  <c r="A39" i="9"/>
  <c r="CW39" i="9"/>
  <c r="CV39" i="9"/>
  <c r="IJ39" i="9"/>
  <c r="II39" i="9"/>
  <c r="IT39" i="9"/>
  <c r="IU39" i="9"/>
  <c r="JF39" i="9"/>
  <c r="JE39" i="9"/>
  <c r="JP39" i="9"/>
  <c r="JR39" i="9"/>
  <c r="KY39" i="9"/>
  <c r="KW39" i="9"/>
  <c r="LJ39" i="9"/>
  <c r="LI39" i="9"/>
  <c r="LH39" i="9"/>
  <c r="LS39" i="9"/>
  <c r="LT39" i="9"/>
  <c r="MD39" i="9"/>
  <c r="ME39" i="9"/>
  <c r="MQ39" i="9"/>
  <c r="MO39" i="9"/>
  <c r="NW39" i="9"/>
  <c r="NV39" i="9"/>
  <c r="F40" i="9"/>
  <c r="E40" i="9"/>
  <c r="O40" i="9" s="1"/>
  <c r="Z40" i="9" s="1"/>
  <c r="AK40" i="9" s="1"/>
  <c r="AV40" i="9" s="1"/>
  <c r="BG40" i="9" s="1"/>
  <c r="BR40" i="9" s="1"/>
  <c r="D40" i="9"/>
  <c r="B40" i="8" s="1"/>
  <c r="C40" i="9"/>
  <c r="C40" i="8" s="1"/>
  <c r="A40" i="9"/>
  <c r="AH40" i="9"/>
  <c r="AJ40" i="9"/>
  <c r="AI40" i="9"/>
  <c r="BD40" i="9"/>
  <c r="BZ40" i="9"/>
  <c r="EN40" i="9"/>
  <c r="OG40" i="9" s="1"/>
  <c r="HB40" i="9"/>
  <c r="HO40" i="9"/>
  <c r="HM40" i="9"/>
  <c r="HX40" i="9"/>
  <c r="IJ40" i="9"/>
  <c r="II40" i="9"/>
  <c r="IU40" i="9"/>
  <c r="IT40" i="9"/>
  <c r="KW40" i="9"/>
  <c r="LI40" i="9"/>
  <c r="LH40" i="9"/>
  <c r="OV40" i="9" s="1"/>
  <c r="C41" i="9"/>
  <c r="C41" i="8" s="1"/>
  <c r="A41" i="9"/>
  <c r="D41" i="9"/>
  <c r="B41" i="8" s="1"/>
  <c r="AS41" i="9"/>
  <c r="AT41" i="9"/>
  <c r="BP41" i="9"/>
  <c r="BO41" i="9"/>
  <c r="CV41" i="9"/>
  <c r="EC41" i="9"/>
  <c r="ED41" i="9"/>
  <c r="EO41" i="9"/>
  <c r="EN41" i="9"/>
  <c r="EP41" i="9"/>
  <c r="GF41" i="9"/>
  <c r="HB41" i="9"/>
  <c r="HC41" i="9"/>
  <c r="HN41" i="9"/>
  <c r="HM41" i="9"/>
  <c r="HX41" i="9"/>
  <c r="HY41" i="9"/>
  <c r="JE41" i="9"/>
  <c r="JQ41" i="9"/>
  <c r="JP41" i="9"/>
  <c r="NK41" i="9"/>
  <c r="NL41" i="9"/>
  <c r="NM41" i="9"/>
  <c r="D42" i="9"/>
  <c r="B42" i="8" s="1"/>
  <c r="E42" i="9"/>
  <c r="O42" i="9" s="1"/>
  <c r="Z42" i="9" s="1"/>
  <c r="AK42" i="9" s="1"/>
  <c r="AV42" i="9" s="1"/>
  <c r="BG42" i="9" s="1"/>
  <c r="BR42" i="9" s="1"/>
  <c r="F42" i="9"/>
  <c r="KK42" i="9"/>
  <c r="EQ42" i="4" s="1"/>
  <c r="JZ42" i="9"/>
  <c r="EL42" i="4" s="1"/>
  <c r="JO42" i="9"/>
  <c r="EG42" i="4" s="1"/>
  <c r="JD42" i="9"/>
  <c r="EB42" i="4" s="1"/>
  <c r="IS42" i="9"/>
  <c r="DW42" i="4" s="1"/>
  <c r="IH42" i="9"/>
  <c r="DR42" i="4" s="1"/>
  <c r="PP42" i="9"/>
  <c r="C42" i="9"/>
  <c r="C42" i="8" s="1"/>
  <c r="HW42" i="9"/>
  <c r="DJ42" i="4" s="1"/>
  <c r="HL42" i="9"/>
  <c r="DE42" i="4" s="1"/>
  <c r="HA42" i="9"/>
  <c r="CZ42" i="4" s="1"/>
  <c r="GP42" i="9"/>
  <c r="CU42" i="4" s="1"/>
  <c r="PO42" i="9"/>
  <c r="EX42" i="9"/>
  <c r="BX42" i="4" s="1"/>
  <c r="FI42" i="9"/>
  <c r="CF42" i="4" s="1"/>
  <c r="FT42" i="9"/>
  <c r="CK42" i="4" s="1"/>
  <c r="A42" i="9"/>
  <c r="PL42" i="9"/>
  <c r="PK42" i="9"/>
  <c r="PJ42" i="9"/>
  <c r="PG42" i="9"/>
  <c r="PF42" i="9"/>
  <c r="PE42" i="9"/>
  <c r="OF42" i="9"/>
  <c r="PB42" i="9"/>
  <c r="PA42" i="9"/>
  <c r="OZ42" i="9"/>
  <c r="OY42" i="9"/>
  <c r="OX42" i="9"/>
  <c r="OU42" i="9"/>
  <c r="OT42" i="9"/>
  <c r="OS42" i="9"/>
  <c r="OP42" i="9"/>
  <c r="OO42" i="9"/>
  <c r="ON42" i="9"/>
  <c r="OK42" i="9"/>
  <c r="OJ42" i="9"/>
  <c r="OI42" i="9"/>
  <c r="OE42" i="9"/>
  <c r="OD42" i="9"/>
  <c r="GE42" i="9"/>
  <c r="CP42" i="4" s="1"/>
  <c r="NU42" i="9"/>
  <c r="GH42" i="4" s="1"/>
  <c r="NJ42" i="9"/>
  <c r="GC42" i="4" s="1"/>
  <c r="MY42" i="9"/>
  <c r="FX42" i="4" s="1"/>
  <c r="MN42" i="9"/>
  <c r="FS42" i="4" s="1"/>
  <c r="MC42" i="9"/>
  <c r="FN42" i="4" s="1"/>
  <c r="LR42" i="9"/>
  <c r="FI42" i="4" s="1"/>
  <c r="LG42" i="9"/>
  <c r="FD42" i="4" s="1"/>
  <c r="KV42" i="9"/>
  <c r="EV42" i="4" s="1"/>
  <c r="L42" i="9"/>
  <c r="OC42" i="9"/>
  <c r="BE42" i="9"/>
  <c r="BD42" i="9"/>
  <c r="F48" i="9"/>
  <c r="E48" i="9"/>
  <c r="O48" i="9" s="1"/>
  <c r="Z48" i="9" s="1"/>
  <c r="AK48" i="9" s="1"/>
  <c r="AV48" i="9" s="1"/>
  <c r="BG48" i="9" s="1"/>
  <c r="BR48" i="9" s="1"/>
  <c r="D48" i="9"/>
  <c r="B48" i="8" s="1"/>
  <c r="C48" i="9"/>
  <c r="C48" i="8" s="1"/>
  <c r="A48" i="9"/>
  <c r="W48" i="9"/>
  <c r="CK48" i="9"/>
  <c r="CL48" i="9"/>
  <c r="DR48" i="9"/>
  <c r="DS48" i="9"/>
  <c r="DT48" i="9"/>
  <c r="EC48" i="9"/>
  <c r="ED48" i="9"/>
  <c r="FA48" i="9"/>
  <c r="EZ48" i="9"/>
  <c r="EY48" i="9"/>
  <c r="FU48" i="9"/>
  <c r="GF48" i="9"/>
  <c r="GG48" i="9"/>
  <c r="HB48" i="9"/>
  <c r="HD48" i="9"/>
  <c r="HC48" i="9"/>
  <c r="HM48" i="9"/>
  <c r="HN48" i="9"/>
  <c r="IK48" i="9"/>
  <c r="IJ48" i="9"/>
  <c r="II48" i="9"/>
  <c r="IV48" i="9"/>
  <c r="IT48" i="9"/>
  <c r="JF48" i="9"/>
  <c r="JE48" i="9"/>
  <c r="JG48" i="9"/>
  <c r="KC48" i="9"/>
  <c r="KA48" i="9"/>
  <c r="KB48" i="9"/>
  <c r="KX48" i="9"/>
  <c r="KW48" i="9"/>
  <c r="LI48" i="9"/>
  <c r="LH48" i="9"/>
  <c r="ME48" i="9"/>
  <c r="MD48" i="9"/>
  <c r="MO48" i="9"/>
  <c r="MP48" i="9"/>
  <c r="MQ48" i="9"/>
  <c r="MZ48" i="9"/>
  <c r="NA48" i="9"/>
  <c r="MY49" i="9"/>
  <c r="FX49" i="4" s="1"/>
  <c r="MN49" i="9"/>
  <c r="FS49" i="4" s="1"/>
  <c r="C49" i="9"/>
  <c r="C49" i="8" s="1"/>
  <c r="OP49" i="9"/>
  <c r="OS49" i="9"/>
  <c r="OT49" i="9"/>
  <c r="OU49" i="9"/>
  <c r="D49" i="9"/>
  <c r="B49" i="8" s="1"/>
  <c r="A49" i="9"/>
  <c r="OX49" i="9"/>
  <c r="PL49" i="9"/>
  <c r="NU49" i="9"/>
  <c r="GH49" i="4" s="1"/>
  <c r="OZ49" i="9"/>
  <c r="PA49" i="9"/>
  <c r="PB49" i="9"/>
  <c r="PE49" i="9"/>
  <c r="PF49" i="9"/>
  <c r="OY49" i="9"/>
  <c r="PG49" i="9"/>
  <c r="PJ49" i="9"/>
  <c r="PK49" i="9"/>
  <c r="ON49" i="9"/>
  <c r="OE49" i="9"/>
  <c r="OD49" i="9"/>
  <c r="OO49" i="9"/>
  <c r="OK49" i="9"/>
  <c r="E49" i="9"/>
  <c r="O49" i="9" s="1"/>
  <c r="Z49" i="9" s="1"/>
  <c r="AK49" i="9" s="1"/>
  <c r="AV49" i="9" s="1"/>
  <c r="BG49" i="9" s="1"/>
  <c r="BR49" i="9" s="1"/>
  <c r="PP49" i="9"/>
  <c r="OJ49" i="9"/>
  <c r="OI49" i="9"/>
  <c r="OF49" i="9"/>
  <c r="NJ49" i="9"/>
  <c r="GC49" i="4" s="1"/>
  <c r="PO49" i="9"/>
  <c r="OC49" i="9"/>
  <c r="L49" i="9"/>
  <c r="AJ49" i="9"/>
  <c r="AH49" i="9"/>
  <c r="BF49" i="9"/>
  <c r="BD49" i="9"/>
  <c r="DT49" i="9"/>
  <c r="DR49" i="9"/>
  <c r="EN49" i="9"/>
  <c r="FL49" i="9"/>
  <c r="FK49" i="9"/>
  <c r="OM49" i="9"/>
  <c r="FJ49" i="9"/>
  <c r="GF49" i="9"/>
  <c r="GS49" i="9"/>
  <c r="GQ49" i="9"/>
  <c r="HB49" i="9"/>
  <c r="OR49" i="9"/>
  <c r="II49" i="9"/>
  <c r="IJ49" i="9"/>
  <c r="KA49" i="9"/>
  <c r="KC49" i="9"/>
  <c r="KL49" i="9"/>
  <c r="LJ49" i="9"/>
  <c r="LI49" i="9"/>
  <c r="LH49" i="9"/>
  <c r="LH55" i="9"/>
  <c r="LT55" i="9"/>
  <c r="LS55" i="9"/>
  <c r="MO55" i="9"/>
  <c r="MP55" i="9"/>
  <c r="MZ55" i="9"/>
  <c r="NA55" i="9"/>
  <c r="NL55" i="9"/>
  <c r="NM55" i="9"/>
  <c r="NK55" i="9"/>
  <c r="A56" i="9"/>
  <c r="C56" i="9"/>
  <c r="C56" i="8" s="1"/>
  <c r="BE56" i="9"/>
  <c r="BD56" i="9"/>
  <c r="BP56" i="9"/>
  <c r="BO56" i="9"/>
  <c r="BQ56" i="9"/>
  <c r="CA56" i="9"/>
  <c r="BZ56" i="9"/>
  <c r="CB56" i="9"/>
  <c r="DH56" i="9"/>
  <c r="DG56" i="9"/>
  <c r="DS56" i="9"/>
  <c r="DT56" i="9"/>
  <c r="DR56" i="9"/>
  <c r="EE56" i="9"/>
  <c r="ED56" i="9"/>
  <c r="EC56" i="9"/>
  <c r="EZ56" i="9"/>
  <c r="EY56" i="9"/>
  <c r="FJ56" i="9"/>
  <c r="FL56" i="9"/>
  <c r="FK56" i="9"/>
  <c r="FU56" i="9"/>
  <c r="FW56" i="9"/>
  <c r="FV56" i="9"/>
  <c r="GF56" i="9"/>
  <c r="GG56" i="9"/>
  <c r="GH56" i="9"/>
  <c r="GQ56" i="9"/>
  <c r="GS56" i="9"/>
  <c r="GR56" i="9"/>
  <c r="HC56" i="9"/>
  <c r="HB56" i="9"/>
  <c r="HD56" i="9"/>
  <c r="HX56" i="9"/>
  <c r="HY56" i="9"/>
  <c r="IU56" i="9"/>
  <c r="IT56" i="9"/>
  <c r="JF56" i="9"/>
  <c r="JE56" i="9"/>
  <c r="JR56" i="9"/>
  <c r="JP56" i="9"/>
  <c r="JQ56" i="9"/>
  <c r="KL56" i="9"/>
  <c r="KM56" i="9"/>
  <c r="KX56" i="9"/>
  <c r="KW56" i="9"/>
  <c r="KY56" i="9"/>
  <c r="LH56" i="9"/>
  <c r="LS56" i="9"/>
  <c r="LU56" i="9"/>
  <c r="LT56" i="9"/>
  <c r="ME56" i="9"/>
  <c r="MD56" i="9"/>
  <c r="MP56" i="9"/>
  <c r="MO56" i="9"/>
  <c r="MQ56" i="9"/>
  <c r="NL56" i="9"/>
  <c r="NM56" i="9"/>
  <c r="NK56" i="9"/>
  <c r="NV56" i="9"/>
  <c r="NX56" i="9"/>
  <c r="NW56" i="9"/>
  <c r="EB57" i="9"/>
  <c r="BN57" i="4" s="1"/>
  <c r="DQ57" i="9"/>
  <c r="BI57" i="4" s="1"/>
  <c r="E57" i="9"/>
  <c r="O57" i="9" s="1"/>
  <c r="Z57" i="9" s="1"/>
  <c r="AK57" i="9" s="1"/>
  <c r="AV57" i="9" s="1"/>
  <c r="BG57" i="9" s="1"/>
  <c r="BR57" i="9" s="1"/>
  <c r="D57" i="9"/>
  <c r="B57" i="8" s="1"/>
  <c r="A57" i="9"/>
  <c r="PP57" i="9"/>
  <c r="PO57" i="9"/>
  <c r="PL57" i="9"/>
  <c r="PK57" i="9"/>
  <c r="PJ57" i="9"/>
  <c r="PG57" i="9"/>
  <c r="PF57" i="9"/>
  <c r="PE57" i="9"/>
  <c r="PB57" i="9"/>
  <c r="PA57" i="9"/>
  <c r="OZ57" i="9"/>
  <c r="OY57" i="9"/>
  <c r="OX57" i="9"/>
  <c r="OU57" i="9"/>
  <c r="OT57" i="9"/>
  <c r="OS57" i="9"/>
  <c r="OP57" i="9"/>
  <c r="OO57" i="9"/>
  <c r="ON57" i="9"/>
  <c r="OK57" i="9"/>
  <c r="OJ57" i="9"/>
  <c r="OI57" i="9"/>
  <c r="C57" i="9"/>
  <c r="C57" i="8" s="1"/>
  <c r="OF57" i="9"/>
  <c r="OE57" i="9"/>
  <c r="OD57" i="9"/>
  <c r="F57" i="9"/>
  <c r="NU57" i="9"/>
  <c r="GH57" i="4" s="1"/>
  <c r="NJ57" i="9"/>
  <c r="GC57" i="4" s="1"/>
  <c r="MY57" i="9"/>
  <c r="FX57" i="4" s="1"/>
  <c r="MN57" i="9"/>
  <c r="FS57" i="4" s="1"/>
  <c r="MC57" i="9"/>
  <c r="FN57" i="4" s="1"/>
  <c r="LR57" i="9"/>
  <c r="FI57" i="4" s="1"/>
  <c r="LG57" i="9"/>
  <c r="FD57" i="4" s="1"/>
  <c r="KV57" i="9"/>
  <c r="EV57" i="4" s="1"/>
  <c r="KK57" i="9"/>
  <c r="EQ57" i="4" s="1"/>
  <c r="JZ57" i="9"/>
  <c r="EL57" i="4" s="1"/>
  <c r="JO57" i="9"/>
  <c r="EG57" i="4" s="1"/>
  <c r="JD57" i="9"/>
  <c r="EB57" i="4" s="1"/>
  <c r="IS57" i="9"/>
  <c r="DW57" i="4" s="1"/>
  <c r="IH57" i="9"/>
  <c r="DR57" i="4" s="1"/>
  <c r="HW57" i="9"/>
  <c r="DJ57" i="4" s="1"/>
  <c r="HL57" i="9"/>
  <c r="DE57" i="4" s="1"/>
  <c r="HA57" i="9"/>
  <c r="CZ57" i="4" s="1"/>
  <c r="GP57" i="9"/>
  <c r="CU57" i="4" s="1"/>
  <c r="GE57" i="9"/>
  <c r="CP57" i="4" s="1"/>
  <c r="FT57" i="9"/>
  <c r="CK57" i="4" s="1"/>
  <c r="FI57" i="9"/>
  <c r="CF57" i="4" s="1"/>
  <c r="EX57" i="9"/>
  <c r="BX57" i="4" s="1"/>
  <c r="EM57" i="9"/>
  <c r="BS57" i="4" s="1"/>
  <c r="L57" i="9"/>
  <c r="OC57" i="9"/>
  <c r="M57" i="9"/>
  <c r="CB57" i="9"/>
  <c r="CA57" i="9"/>
  <c r="BZ57" i="9"/>
  <c r="CK57" i="9"/>
  <c r="DI57" i="9"/>
  <c r="DK57" i="9"/>
  <c r="DG57" i="9"/>
  <c r="DH57" i="9"/>
  <c r="JR63" i="9"/>
  <c r="JQ63" i="9"/>
  <c r="JP63" i="9"/>
  <c r="JT63" i="9"/>
  <c r="KN63" i="9"/>
  <c r="KM63" i="9"/>
  <c r="KL63" i="9"/>
  <c r="KY63" i="9"/>
  <c r="KW63" i="9"/>
  <c r="MF63" i="9"/>
  <c r="ME63" i="9"/>
  <c r="MD63" i="9"/>
  <c r="MP63" i="9"/>
  <c r="MO63" i="9"/>
  <c r="NA63" i="9"/>
  <c r="MZ63" i="9"/>
  <c r="NK63" i="9"/>
  <c r="NL63" i="9"/>
  <c r="NM63" i="9"/>
  <c r="NO63" i="9"/>
  <c r="PF64" i="9"/>
  <c r="PG64" i="9"/>
  <c r="PK64" i="9"/>
  <c r="KV64" i="9"/>
  <c r="LG64" i="9"/>
  <c r="FD64" i="4" s="1"/>
  <c r="LR64" i="9"/>
  <c r="FI64" i="4" s="1"/>
  <c r="MC64" i="9"/>
  <c r="FN64" i="4" s="1"/>
  <c r="MN64" i="9"/>
  <c r="FS64" i="4" s="1"/>
  <c r="MY64" i="9"/>
  <c r="FX64" i="4" s="1"/>
  <c r="NJ64" i="9"/>
  <c r="GC64" i="4" s="1"/>
  <c r="NU64" i="9"/>
  <c r="GH64" i="4" s="1"/>
  <c r="PL64" i="9"/>
  <c r="PO64" i="9"/>
  <c r="OD64" i="9"/>
  <c r="OE64" i="9"/>
  <c r="OF64" i="9"/>
  <c r="PP64" i="9"/>
  <c r="OI64" i="9"/>
  <c r="OJ64" i="9"/>
  <c r="OK64" i="9"/>
  <c r="PJ64" i="9"/>
  <c r="ON64" i="9"/>
  <c r="OO64" i="9"/>
  <c r="OP64" i="9"/>
  <c r="A64" i="9"/>
  <c r="OT64" i="9"/>
  <c r="OU64" i="9"/>
  <c r="E64" i="9"/>
  <c r="O64" i="9" s="1"/>
  <c r="Z64" i="9" s="1"/>
  <c r="AK64" i="9" s="1"/>
  <c r="AV64" i="9" s="1"/>
  <c r="BG64" i="9" s="1"/>
  <c r="BR64" i="9" s="1"/>
  <c r="D64" i="9"/>
  <c r="B64" i="8" s="1"/>
  <c r="C64" i="9"/>
  <c r="C64" i="8" s="1"/>
  <c r="OX64" i="9"/>
  <c r="OY64" i="9"/>
  <c r="OZ64" i="9"/>
  <c r="PA64" i="9"/>
  <c r="PB64" i="9"/>
  <c r="PE64" i="9"/>
  <c r="OS64" i="9"/>
  <c r="AU64" i="9"/>
  <c r="AS64" i="9"/>
  <c r="BF64" i="9"/>
  <c r="BD64" i="9"/>
  <c r="CB64" i="9"/>
  <c r="CA64" i="9"/>
  <c r="BZ64" i="9"/>
  <c r="OH64" i="9"/>
  <c r="CK64" i="9"/>
  <c r="DG64" i="9"/>
  <c r="DT64" i="9"/>
  <c r="DR64" i="9"/>
  <c r="EE64" i="9"/>
  <c r="EC64" i="9"/>
  <c r="OM64" i="9"/>
  <c r="FJ64" i="9"/>
  <c r="FU64" i="9"/>
  <c r="GF64" i="9"/>
  <c r="GQ64" i="9"/>
  <c r="HB64" i="9"/>
  <c r="II64" i="9"/>
  <c r="IT64" i="9"/>
  <c r="IV64" i="9"/>
  <c r="JE64" i="9"/>
  <c r="KA64" i="9"/>
  <c r="KC64" i="9"/>
  <c r="KN64" i="9"/>
  <c r="KL64" i="9"/>
  <c r="F71" i="9"/>
  <c r="D71" i="9"/>
  <c r="B71" i="8" s="1"/>
  <c r="E71" i="9"/>
  <c r="O71" i="9" s="1"/>
  <c r="Z71" i="9" s="1"/>
  <c r="AK71" i="9" s="1"/>
  <c r="AV71" i="9" s="1"/>
  <c r="BG71" i="9" s="1"/>
  <c r="BR71" i="9" s="1"/>
  <c r="C71" i="9"/>
  <c r="C71" i="8" s="1"/>
  <c r="A71" i="9"/>
  <c r="M71" i="9"/>
  <c r="L71" i="9"/>
  <c r="N71" i="9"/>
  <c r="W71" i="9"/>
  <c r="X71" i="9"/>
  <c r="AT71" i="9"/>
  <c r="AS71" i="9"/>
  <c r="CB71" i="9"/>
  <c r="BZ71" i="9"/>
  <c r="CA71" i="9"/>
  <c r="CL71" i="9"/>
  <c r="CK71" i="9"/>
  <c r="CM71" i="9"/>
  <c r="CW71" i="9"/>
  <c r="CV71" i="9"/>
  <c r="DG71" i="9"/>
  <c r="DH71" i="9"/>
  <c r="EE71" i="9"/>
  <c r="EC71" i="9"/>
  <c r="EN71" i="9"/>
  <c r="EP71" i="9"/>
  <c r="EO71" i="9"/>
  <c r="FA71" i="9"/>
  <c r="EY71" i="9"/>
  <c r="EZ71" i="9"/>
  <c r="FK71" i="9"/>
  <c r="FJ71" i="9"/>
  <c r="FU71" i="9"/>
  <c r="FV71" i="9"/>
  <c r="GG71" i="9"/>
  <c r="GF71" i="9"/>
  <c r="GR71" i="9"/>
  <c r="GS71" i="9"/>
  <c r="GQ71" i="9"/>
  <c r="HB71" i="9"/>
  <c r="HO71" i="9"/>
  <c r="HM71" i="9"/>
  <c r="HN71" i="9"/>
  <c r="HY71" i="9"/>
  <c r="HX71" i="9"/>
  <c r="IJ71" i="9"/>
  <c r="II71" i="9"/>
  <c r="IV71" i="9"/>
  <c r="IU71" i="9"/>
  <c r="IT71" i="9"/>
  <c r="JE71" i="9"/>
  <c r="JF71" i="9"/>
  <c r="JG71" i="9"/>
  <c r="JP71" i="9"/>
  <c r="JQ71" i="9"/>
  <c r="KA71" i="9"/>
  <c r="KC71" i="9"/>
  <c r="KN71" i="9"/>
  <c r="KL71" i="9"/>
  <c r="KM71" i="9"/>
  <c r="KW71" i="9"/>
  <c r="KX71" i="9"/>
  <c r="LH71" i="9"/>
  <c r="LI71" i="9"/>
  <c r="LJ71" i="9"/>
  <c r="MD71" i="9"/>
  <c r="ME71" i="9"/>
  <c r="NB71" i="9"/>
  <c r="MZ71" i="9"/>
  <c r="NA71" i="9"/>
  <c r="JZ72" i="9"/>
  <c r="EL72" i="4" s="1"/>
  <c r="KK72" i="9"/>
  <c r="EQ72" i="4" s="1"/>
  <c r="KV72" i="9"/>
  <c r="EV72" i="4" s="1"/>
  <c r="LG72" i="9"/>
  <c r="FD72" i="4" s="1"/>
  <c r="LR72" i="9"/>
  <c r="FI72" i="4" s="1"/>
  <c r="MC72" i="9"/>
  <c r="FN72" i="4" s="1"/>
  <c r="MN72" i="9"/>
  <c r="FS72" i="4" s="1"/>
  <c r="MY72" i="9"/>
  <c r="FX72" i="4" s="1"/>
  <c r="NJ72" i="9"/>
  <c r="GC72" i="4" s="1"/>
  <c r="NU72" i="9"/>
  <c r="GH72" i="4" s="1"/>
  <c r="OD72" i="9"/>
  <c r="OF72" i="9"/>
  <c r="OI72" i="9"/>
  <c r="OJ72" i="9"/>
  <c r="OK72" i="9"/>
  <c r="ON72" i="9"/>
  <c r="OO72" i="9"/>
  <c r="OP72" i="9"/>
  <c r="OS72" i="9"/>
  <c r="OT72" i="9"/>
  <c r="OU72" i="9"/>
  <c r="OX72" i="9"/>
  <c r="OY72" i="9"/>
  <c r="OZ72" i="9"/>
  <c r="PA72" i="9"/>
  <c r="PB72" i="9"/>
  <c r="PE72" i="9"/>
  <c r="PF72" i="9"/>
  <c r="PJ72" i="9"/>
  <c r="PK72" i="9"/>
  <c r="PL72" i="9"/>
  <c r="PO72" i="9"/>
  <c r="PP72" i="9"/>
  <c r="A72" i="9"/>
  <c r="OE72" i="9"/>
  <c r="C72" i="9"/>
  <c r="C72" i="8" s="1"/>
  <c r="D72" i="9"/>
  <c r="B72" i="8" s="1"/>
  <c r="E72" i="9"/>
  <c r="O72" i="9" s="1"/>
  <c r="Z72" i="9" s="1"/>
  <c r="AK72" i="9" s="1"/>
  <c r="AV72" i="9" s="1"/>
  <c r="BG72" i="9" s="1"/>
  <c r="BR72" i="9" s="1"/>
  <c r="F72" i="9"/>
  <c r="PG72" i="9"/>
  <c r="BY72" i="9"/>
  <c r="AL72" i="4" s="1"/>
  <c r="CJ72" i="9"/>
  <c r="AT72" i="4" s="1"/>
  <c r="CU72" i="9"/>
  <c r="AY72" i="4" s="1"/>
  <c r="DF72" i="9"/>
  <c r="BD72" i="4" s="1"/>
  <c r="DQ72" i="9"/>
  <c r="BI72" i="4" s="1"/>
  <c r="EB72" i="9"/>
  <c r="BN72" i="4" s="1"/>
  <c r="EM72" i="9"/>
  <c r="BS72" i="4" s="1"/>
  <c r="EX72" i="9"/>
  <c r="BX72" i="4" s="1"/>
  <c r="FI72" i="9"/>
  <c r="CF72" i="4" s="1"/>
  <c r="FT72" i="9"/>
  <c r="CK72" i="4" s="1"/>
  <c r="GE72" i="9"/>
  <c r="CP72" i="4" s="1"/>
  <c r="GP72" i="9"/>
  <c r="CU72" i="4" s="1"/>
  <c r="HA72" i="9"/>
  <c r="CZ72" i="4" s="1"/>
  <c r="HL72" i="9"/>
  <c r="DE72" i="4" s="1"/>
  <c r="HW72" i="9"/>
  <c r="DJ72" i="4" s="1"/>
  <c r="IH72" i="9"/>
  <c r="DR72" i="4" s="1"/>
  <c r="IS72" i="9"/>
  <c r="DW72" i="4" s="1"/>
  <c r="JD72" i="9"/>
  <c r="EB72" i="4" s="1"/>
  <c r="JO72" i="9"/>
  <c r="EG72" i="4" s="1"/>
  <c r="OC72" i="9"/>
  <c r="M72" i="9"/>
  <c r="L72" i="9"/>
  <c r="AI72" i="9"/>
  <c r="AH72" i="9"/>
  <c r="AS72" i="9"/>
  <c r="AT72" i="9"/>
  <c r="AU72" i="9"/>
  <c r="BF72" i="9"/>
  <c r="BD72" i="9"/>
  <c r="BQ72" i="9"/>
  <c r="BS72" i="9"/>
  <c r="BO72" i="9"/>
  <c r="D76" i="9"/>
  <c r="B76" i="8" s="1"/>
  <c r="A76" i="9"/>
  <c r="E76" i="9"/>
  <c r="O76" i="9" s="1"/>
  <c r="Z76" i="9" s="1"/>
  <c r="AK76" i="9" s="1"/>
  <c r="AV76" i="9" s="1"/>
  <c r="BG76" i="9" s="1"/>
  <c r="BR76" i="9" s="1"/>
  <c r="C76" i="9"/>
  <c r="C76" i="8" s="1"/>
  <c r="AH76" i="9"/>
  <c r="AI76" i="9"/>
  <c r="AS76" i="9"/>
  <c r="AU76" i="9"/>
  <c r="BF76" i="9"/>
  <c r="BH76" i="9"/>
  <c r="BD76" i="9"/>
  <c r="BE76" i="9"/>
  <c r="BQ76" i="9"/>
  <c r="BO76" i="9"/>
  <c r="BS76" i="9"/>
  <c r="BP76" i="9"/>
  <c r="CB76" i="9"/>
  <c r="BZ76" i="9"/>
  <c r="CA76" i="9"/>
  <c r="CM76" i="9"/>
  <c r="CK76" i="9"/>
  <c r="CL76" i="9"/>
  <c r="CV76" i="9"/>
  <c r="CW76" i="9"/>
  <c r="DH76" i="9"/>
  <c r="DK76" i="9"/>
  <c r="DG76" i="9"/>
  <c r="DI76" i="9"/>
  <c r="ED76" i="9"/>
  <c r="EC76" i="9"/>
  <c r="EE76" i="9"/>
  <c r="EN76" i="9"/>
  <c r="EO76" i="9"/>
  <c r="EY76" i="9"/>
  <c r="EZ76" i="9"/>
  <c r="FU76" i="9"/>
  <c r="FW76" i="9"/>
  <c r="FV76" i="9"/>
  <c r="GH76" i="9"/>
  <c r="GF76" i="9"/>
  <c r="GG76" i="9"/>
  <c r="HC76" i="9"/>
  <c r="HB76" i="9"/>
  <c r="HY76" i="9"/>
  <c r="HX76" i="9"/>
  <c r="IJ76" i="9"/>
  <c r="II76" i="9"/>
  <c r="A77" i="9"/>
  <c r="F77" i="9"/>
  <c r="E77" i="9"/>
  <c r="O77" i="9" s="1"/>
  <c r="Z77" i="9" s="1"/>
  <c r="AK77" i="9" s="1"/>
  <c r="AV77" i="9" s="1"/>
  <c r="BG77" i="9" s="1"/>
  <c r="BR77" i="9" s="1"/>
  <c r="C77" i="9"/>
  <c r="C77" i="8" s="1"/>
  <c r="D77" i="9"/>
  <c r="B77" i="8" s="1"/>
  <c r="M77" i="9"/>
  <c r="L77" i="9"/>
  <c r="BO77" i="9"/>
  <c r="CB77" i="9"/>
  <c r="BZ77" i="9"/>
  <c r="CL77" i="9"/>
  <c r="CM77" i="9"/>
  <c r="CK77" i="9"/>
  <c r="CV77" i="9"/>
  <c r="CW77" i="9"/>
  <c r="CX77" i="9"/>
  <c r="DG77" i="9"/>
  <c r="DH77" i="9"/>
  <c r="DR77" i="9"/>
  <c r="DT77" i="9"/>
  <c r="EC77" i="9"/>
  <c r="EP77" i="9"/>
  <c r="EN77" i="9"/>
  <c r="ER77" i="9"/>
  <c r="EY77" i="9"/>
  <c r="FA77" i="9"/>
  <c r="FL77" i="9"/>
  <c r="FK77" i="9"/>
  <c r="FJ77" i="9"/>
  <c r="FU77" i="9"/>
  <c r="FW77" i="9"/>
  <c r="FV77" i="9"/>
  <c r="GG77" i="9"/>
  <c r="GH77" i="9"/>
  <c r="GF77" i="9"/>
  <c r="GQ77" i="9"/>
  <c r="HB77" i="9"/>
  <c r="HD77" i="9"/>
  <c r="HM77" i="9"/>
  <c r="HZ77" i="9"/>
  <c r="HX77" i="9"/>
  <c r="II77" i="9"/>
  <c r="IK77" i="9"/>
  <c r="IJ77" i="9"/>
  <c r="JE77" i="9"/>
  <c r="JI77" i="9"/>
  <c r="JF77" i="9"/>
  <c r="JG77" i="9"/>
  <c r="JP77" i="9"/>
  <c r="JR77" i="9"/>
  <c r="KB77" i="9"/>
  <c r="KC77" i="9"/>
  <c r="KA77" i="9"/>
  <c r="KL77" i="9"/>
  <c r="KM77" i="9"/>
  <c r="KN77" i="9"/>
  <c r="KX77" i="9"/>
  <c r="KW77" i="9"/>
  <c r="LI77" i="9"/>
  <c r="LJ77" i="9"/>
  <c r="LH77" i="9"/>
  <c r="LS77" i="9"/>
  <c r="LT77" i="9"/>
  <c r="ME77" i="9"/>
  <c r="MD77" i="9"/>
  <c r="MF77" i="9"/>
  <c r="MQ77" i="9"/>
  <c r="MO77" i="9"/>
  <c r="MP77" i="9"/>
  <c r="NA77" i="9"/>
  <c r="NB77" i="9"/>
  <c r="MZ77" i="9"/>
  <c r="NV77" i="9"/>
  <c r="NW77" i="9"/>
  <c r="NX77" i="9"/>
  <c r="E78" i="9"/>
  <c r="O78" i="9" s="1"/>
  <c r="Z78" i="9" s="1"/>
  <c r="AK78" i="9" s="1"/>
  <c r="AV78" i="9" s="1"/>
  <c r="BG78" i="9" s="1"/>
  <c r="BR78" i="9" s="1"/>
  <c r="D78" i="9"/>
  <c r="B78" i="8" s="1"/>
  <c r="A78" i="9"/>
  <c r="F78" i="9"/>
  <c r="C78" i="9"/>
  <c r="C78" i="8" s="1"/>
  <c r="AS78" i="9"/>
  <c r="AU78" i="9"/>
  <c r="BD78" i="9"/>
  <c r="BO78" i="9"/>
  <c r="BQ78" i="9"/>
  <c r="CL78" i="9"/>
  <c r="CK78" i="9"/>
  <c r="CM78" i="9"/>
  <c r="CV78" i="9"/>
  <c r="CW78" i="9"/>
  <c r="EN78" i="9"/>
  <c r="EP78" i="9"/>
  <c r="FA78" i="9"/>
  <c r="EY78" i="9"/>
  <c r="FL78" i="9"/>
  <c r="FK78" i="9"/>
  <c r="FJ78" i="9"/>
  <c r="FU78" i="9"/>
  <c r="FW78" i="9"/>
  <c r="FV78" i="9"/>
  <c r="HB78" i="9"/>
  <c r="HD78" i="9"/>
  <c r="HO78" i="9"/>
  <c r="HM78" i="9"/>
  <c r="HX78" i="9"/>
  <c r="IU78" i="9"/>
  <c r="IT78" i="9"/>
  <c r="JE78" i="9"/>
  <c r="JF78" i="9"/>
  <c r="JG78" i="9"/>
  <c r="KC78" i="9"/>
  <c r="KB78" i="9"/>
  <c r="KA78" i="9"/>
  <c r="KN78" i="9"/>
  <c r="KM78" i="9"/>
  <c r="LU78" i="9"/>
  <c r="LT78" i="9"/>
  <c r="LS78" i="9"/>
  <c r="ME78" i="9"/>
  <c r="MD78" i="9"/>
  <c r="MF78" i="9"/>
  <c r="MS78" i="9"/>
  <c r="MQ78" i="9"/>
  <c r="MP78" i="9"/>
  <c r="MO78" i="9"/>
  <c r="NA78" i="9"/>
  <c r="NB78" i="9"/>
  <c r="MZ78" i="9"/>
  <c r="NO78" i="9"/>
  <c r="NL78" i="9"/>
  <c r="NK78" i="9"/>
  <c r="NM78" i="9"/>
  <c r="NV78" i="9"/>
  <c r="NX78" i="9"/>
  <c r="NW78" i="9"/>
  <c r="OS79" i="9"/>
  <c r="OT79" i="9"/>
  <c r="OU79" i="9"/>
  <c r="OX79" i="9"/>
  <c r="OY79" i="9"/>
  <c r="OZ79" i="9"/>
  <c r="PA79" i="9"/>
  <c r="PB79" i="9"/>
  <c r="PE79" i="9"/>
  <c r="E79" i="9"/>
  <c r="O79" i="9" s="1"/>
  <c r="Z79" i="9" s="1"/>
  <c r="AK79" i="9" s="1"/>
  <c r="AV79" i="9" s="1"/>
  <c r="BG79" i="9" s="1"/>
  <c r="BR79" i="9" s="1"/>
  <c r="PG79" i="9"/>
  <c r="PJ79" i="9"/>
  <c r="PK79" i="9"/>
  <c r="PL79" i="9"/>
  <c r="PO79" i="9"/>
  <c r="PP79" i="9"/>
  <c r="C79" i="9"/>
  <c r="C79" i="8" s="1"/>
  <c r="MC79" i="9"/>
  <c r="FN79" i="4" s="1"/>
  <c r="LR79" i="9"/>
  <c r="FI79" i="4" s="1"/>
  <c r="LG79" i="9"/>
  <c r="FD79" i="4" s="1"/>
  <c r="KV79" i="9"/>
  <c r="EV79" i="4" s="1"/>
  <c r="KK79" i="9"/>
  <c r="EQ79" i="4" s="1"/>
  <c r="JZ79" i="9"/>
  <c r="EL79" i="4" s="1"/>
  <c r="JO79" i="9"/>
  <c r="EG79" i="4" s="1"/>
  <c r="JD79" i="9"/>
  <c r="EB79" i="4" s="1"/>
  <c r="MN79" i="9"/>
  <c r="FS79" i="4" s="1"/>
  <c r="MY79" i="9"/>
  <c r="FX79" i="4" s="1"/>
  <c r="NJ79" i="9"/>
  <c r="GC79" i="4" s="1"/>
  <c r="NU79" i="9"/>
  <c r="GH79" i="4" s="1"/>
  <c r="PF79" i="9"/>
  <c r="A79" i="9"/>
  <c r="OD79" i="9"/>
  <c r="OE79" i="9"/>
  <c r="OF79" i="9"/>
  <c r="OI79" i="9"/>
  <c r="OJ79" i="9"/>
  <c r="OK79" i="9"/>
  <c r="ON79" i="9"/>
  <c r="OO79" i="9"/>
  <c r="OP79" i="9"/>
  <c r="D79" i="9"/>
  <c r="B79" i="8" s="1"/>
  <c r="F79" i="9"/>
  <c r="N79" i="9"/>
  <c r="L79" i="9"/>
  <c r="OC79" i="9"/>
  <c r="W79" i="9"/>
  <c r="Y79" i="9"/>
  <c r="AS79" i="9"/>
  <c r="AT79" i="9"/>
  <c r="BP79" i="9"/>
  <c r="BS79" i="9"/>
  <c r="BO79" i="9"/>
  <c r="BQ79" i="9"/>
  <c r="BZ79" i="9"/>
  <c r="CA79" i="9"/>
  <c r="CM79" i="9"/>
  <c r="OH79" i="9"/>
  <c r="CK79" i="9"/>
  <c r="CV79" i="9"/>
  <c r="CX79" i="9"/>
  <c r="DK79" i="9"/>
  <c r="DG79" i="9"/>
  <c r="DI79" i="9"/>
  <c r="DT79" i="9"/>
  <c r="DR79" i="9"/>
  <c r="EC79" i="9"/>
  <c r="ED79" i="9"/>
  <c r="EO79" i="9"/>
  <c r="EN79" i="9"/>
  <c r="EP79" i="9"/>
  <c r="EZ79" i="9"/>
  <c r="EY79" i="9"/>
  <c r="FJ79" i="9"/>
  <c r="OM79" i="9"/>
  <c r="FL79" i="9"/>
  <c r="FW79" i="9"/>
  <c r="FU79" i="9"/>
  <c r="GF79" i="9"/>
  <c r="GQ79" i="9"/>
  <c r="GS79" i="9"/>
  <c r="GR79" i="9"/>
  <c r="HB79" i="9"/>
  <c r="HC79" i="9"/>
  <c r="HM79" i="9"/>
  <c r="HN79" i="9"/>
  <c r="IB79" i="9"/>
  <c r="HX79" i="9"/>
  <c r="HZ79" i="9"/>
  <c r="HY79" i="9"/>
  <c r="II79" i="9"/>
  <c r="IK79" i="9"/>
  <c r="IV79" i="9"/>
  <c r="IT79" i="9"/>
  <c r="D86" i="9"/>
  <c r="B86" i="8" s="1"/>
  <c r="E86" i="9"/>
  <c r="O86" i="9" s="1"/>
  <c r="Z86" i="9" s="1"/>
  <c r="AK86" i="9" s="1"/>
  <c r="AV86" i="9" s="1"/>
  <c r="BG86" i="9" s="1"/>
  <c r="BR86" i="9" s="1"/>
  <c r="A86" i="9"/>
  <c r="C86" i="9"/>
  <c r="C86" i="8" s="1"/>
  <c r="F86" i="9"/>
  <c r="DG86" i="9"/>
  <c r="DH86" i="9"/>
  <c r="DR86" i="9"/>
  <c r="DT86" i="9"/>
  <c r="DS86" i="9"/>
  <c r="ED86" i="9"/>
  <c r="EC86" i="9"/>
  <c r="EE86" i="9"/>
  <c r="EN86" i="9"/>
  <c r="EO86" i="9"/>
  <c r="EP86" i="9"/>
  <c r="ER86" i="9"/>
  <c r="EY86" i="9"/>
  <c r="EZ86" i="9"/>
  <c r="FL86" i="9"/>
  <c r="FJ86" i="9"/>
  <c r="FK86" i="9"/>
  <c r="FU86" i="9"/>
  <c r="FW86" i="9"/>
  <c r="GF86" i="9"/>
  <c r="GG86" i="9"/>
  <c r="GQ86" i="9"/>
  <c r="GR86" i="9"/>
  <c r="GS86" i="9"/>
  <c r="HC86" i="9"/>
  <c r="HB86" i="9"/>
  <c r="HX86" i="9"/>
  <c r="HY86" i="9"/>
  <c r="IK86" i="9"/>
  <c r="II86" i="9"/>
  <c r="IJ86" i="9"/>
  <c r="IT86" i="9"/>
  <c r="IV86" i="9"/>
  <c r="JP86" i="9"/>
  <c r="JQ86" i="9"/>
  <c r="JR86" i="9"/>
  <c r="KL86" i="9"/>
  <c r="KN86" i="9"/>
  <c r="KM86" i="9"/>
  <c r="KX86" i="9"/>
  <c r="KW86" i="9"/>
  <c r="KY86" i="9"/>
  <c r="LI86" i="9"/>
  <c r="LH86" i="9"/>
  <c r="LJ86" i="9"/>
  <c r="LS86" i="9"/>
  <c r="LT86" i="9"/>
  <c r="ME86" i="9"/>
  <c r="MF86" i="9"/>
  <c r="MD86" i="9"/>
  <c r="MQ86" i="9"/>
  <c r="MP86" i="9"/>
  <c r="MO86" i="9"/>
  <c r="NB86" i="9"/>
  <c r="NA86" i="9"/>
  <c r="MZ86" i="9"/>
  <c r="NK86" i="9"/>
  <c r="NM86" i="9"/>
  <c r="NL86" i="9"/>
  <c r="NV86" i="9"/>
  <c r="NZ86" i="9"/>
  <c r="NW86" i="9"/>
  <c r="NX86" i="9"/>
  <c r="GP87" i="9"/>
  <c r="CU87" i="4" s="1"/>
  <c r="GE87" i="9"/>
  <c r="CP87" i="4" s="1"/>
  <c r="FT87" i="9"/>
  <c r="CK87" i="4" s="1"/>
  <c r="BY87" i="9"/>
  <c r="AL87" i="4" s="1"/>
  <c r="OK87" i="9"/>
  <c r="FI87" i="9"/>
  <c r="CF87" i="4" s="1"/>
  <c r="EX87" i="9"/>
  <c r="BX87" i="4" s="1"/>
  <c r="EM87" i="9"/>
  <c r="BS87" i="4" s="1"/>
  <c r="CU87" i="9"/>
  <c r="AY87" i="4" s="1"/>
  <c r="PP87" i="9"/>
  <c r="PO87" i="9"/>
  <c r="A87" i="9"/>
  <c r="C87" i="9"/>
  <c r="C87" i="8" s="1"/>
  <c r="E87" i="9"/>
  <c r="O87" i="9" s="1"/>
  <c r="Z87" i="9" s="1"/>
  <c r="AK87" i="9" s="1"/>
  <c r="AV87" i="9" s="1"/>
  <c r="BG87" i="9" s="1"/>
  <c r="BR87" i="9" s="1"/>
  <c r="PL87" i="9"/>
  <c r="PK87" i="9"/>
  <c r="PJ87" i="9"/>
  <c r="CJ87" i="9"/>
  <c r="AT87" i="4" s="1"/>
  <c r="PG87" i="9"/>
  <c r="EB87" i="9"/>
  <c r="BN87" i="4" s="1"/>
  <c r="DQ87" i="9"/>
  <c r="BI87" i="4" s="1"/>
  <c r="DF87" i="9"/>
  <c r="BD87" i="4" s="1"/>
  <c r="BC87" i="9"/>
  <c r="AB87" i="4" s="1"/>
  <c r="AR87" i="9"/>
  <c r="W87" i="4" s="1"/>
  <c r="AG87" i="9"/>
  <c r="R87" i="4" s="1"/>
  <c r="PF87" i="9"/>
  <c r="PE87" i="9"/>
  <c r="PB87" i="9"/>
  <c r="PA87" i="9"/>
  <c r="OZ87" i="9"/>
  <c r="OY87" i="9"/>
  <c r="OX87" i="9"/>
  <c r="OU87" i="9"/>
  <c r="OS87" i="9"/>
  <c r="OP87" i="9"/>
  <c r="OO87" i="9"/>
  <c r="ON87" i="9"/>
  <c r="LG87" i="9"/>
  <c r="FD87" i="4" s="1"/>
  <c r="OJ87" i="9"/>
  <c r="OI87" i="9"/>
  <c r="OF87" i="9"/>
  <c r="OE87" i="9"/>
  <c r="OT87" i="9"/>
  <c r="OD87" i="9"/>
  <c r="NU87" i="9"/>
  <c r="GH87" i="4" s="1"/>
  <c r="NJ87" i="9"/>
  <c r="GC87" i="4" s="1"/>
  <c r="MY87" i="9"/>
  <c r="FX87" i="4" s="1"/>
  <c r="JD87" i="9"/>
  <c r="EB87" i="4" s="1"/>
  <c r="MN87" i="9"/>
  <c r="FS87" i="4" s="1"/>
  <c r="MC87" i="9"/>
  <c r="FN87" i="4" s="1"/>
  <c r="LR87" i="9"/>
  <c r="FI87" i="4" s="1"/>
  <c r="BN87" i="9"/>
  <c r="AG87" i="4" s="1"/>
  <c r="KV87" i="9"/>
  <c r="EV87" i="4" s="1"/>
  <c r="KK87" i="9"/>
  <c r="EQ87" i="4" s="1"/>
  <c r="JZ87" i="9"/>
  <c r="EL87" i="4" s="1"/>
  <c r="JO87" i="9"/>
  <c r="EG87" i="4" s="1"/>
  <c r="IS87" i="9"/>
  <c r="DW87" i="4" s="1"/>
  <c r="IH87" i="9"/>
  <c r="DR87" i="4" s="1"/>
  <c r="HW87" i="9"/>
  <c r="DJ87" i="4" s="1"/>
  <c r="HL87" i="9"/>
  <c r="DE87" i="4" s="1"/>
  <c r="HA87" i="9"/>
  <c r="CZ87" i="4" s="1"/>
  <c r="D87" i="9"/>
  <c r="B87" i="8" s="1"/>
  <c r="F87" i="9"/>
  <c r="L87" i="9"/>
  <c r="OC87" i="9"/>
  <c r="W87" i="9"/>
  <c r="AA87" i="9"/>
  <c r="MA42" i="9"/>
  <c r="NH27" i="9"/>
  <c r="GY72" i="9"/>
  <c r="FR87" i="9"/>
  <c r="GX72" i="9"/>
  <c r="JC42" i="9"/>
  <c r="KJ27" i="9"/>
  <c r="FQ87" i="9"/>
  <c r="FP87" i="9"/>
  <c r="JB42" i="9"/>
  <c r="KI27" i="9"/>
  <c r="GW72" i="9"/>
  <c r="CS87" i="9"/>
  <c r="DZ72" i="9"/>
  <c r="GD42" i="9"/>
  <c r="HK27" i="9"/>
  <c r="DY72" i="9"/>
  <c r="CR87" i="9"/>
  <c r="HJ27" i="9"/>
  <c r="GC42" i="9"/>
  <c r="DX72" i="9"/>
  <c r="CQ87" i="9"/>
  <c r="DX35" i="9"/>
  <c r="BM65" i="9"/>
  <c r="AF80" i="9"/>
  <c r="CQ50" i="9"/>
  <c r="BL65" i="9"/>
  <c r="AE80" i="9"/>
  <c r="AZ35" i="9"/>
  <c r="BE35" i="9" s="1"/>
  <c r="S50" i="9"/>
  <c r="X50" i="9" s="1"/>
  <c r="AY35" i="9"/>
  <c r="BL28" i="9"/>
  <c r="AE43" i="9"/>
  <c r="R50" i="9"/>
  <c r="AD43" i="9"/>
  <c r="AI43" i="9" s="1"/>
  <c r="BK28" i="9"/>
  <c r="BP28" i="9" s="1"/>
  <c r="D89" i="7"/>
  <c r="F17" i="9"/>
  <c r="A15" i="9"/>
  <c r="A14" i="7"/>
  <c r="H13" i="7"/>
  <c r="G13" i="7"/>
  <c r="F13" i="7"/>
  <c r="E13" i="7"/>
  <c r="D13" i="7"/>
  <c r="C13" i="7"/>
  <c r="B13" i="7"/>
  <c r="H11" i="7"/>
  <c r="G11" i="7"/>
  <c r="F11" i="7"/>
  <c r="E11" i="7"/>
  <c r="CQ2" i="9"/>
  <c r="C89" i="7"/>
  <c r="CF2" i="9"/>
  <c r="B89" i="7"/>
  <c r="AP90" i="6"/>
  <c r="H5" i="7"/>
  <c r="G5" i="7"/>
  <c r="F5" i="7"/>
  <c r="E5" i="7"/>
  <c r="D5" i="7"/>
  <c r="C5" i="7"/>
  <c r="B5" i="7"/>
  <c r="J90" i="6"/>
  <c r="A19" i="9"/>
  <c r="HL11" i="9"/>
  <c r="NU11" i="9"/>
  <c r="NJ11" i="9"/>
  <c r="MY11" i="9"/>
  <c r="MN11" i="9"/>
  <c r="MC11" i="9"/>
  <c r="LR11" i="9"/>
  <c r="LG11" i="9"/>
  <c r="HA11" i="9"/>
  <c r="JZ11" i="9"/>
  <c r="I144" i="5" s="1"/>
  <c r="JO11" i="9"/>
  <c r="I139" i="5" s="1"/>
  <c r="IS11" i="9"/>
  <c r="I129" i="5" s="1"/>
  <c r="HW11" i="9"/>
  <c r="GP11" i="9"/>
  <c r="JD11" i="9"/>
  <c r="I134" i="5" s="1"/>
  <c r="IH11" i="9"/>
  <c r="KK11" i="9"/>
  <c r="KV11" i="9"/>
  <c r="OI16" i="9"/>
  <c r="LR16" i="9"/>
  <c r="FI16" i="4" s="1"/>
  <c r="KK16" i="9"/>
  <c r="EQ16" i="4" s="1"/>
  <c r="JO16" i="9"/>
  <c r="EG16" i="4" s="1"/>
  <c r="PG16" i="9"/>
  <c r="OY16" i="9"/>
  <c r="OK16" i="9"/>
  <c r="OD16" i="9"/>
  <c r="MY16" i="9"/>
  <c r="FX16" i="4" s="1"/>
  <c r="PL16" i="9"/>
  <c r="PE16" i="9"/>
  <c r="PB16" i="9"/>
  <c r="OE16" i="9"/>
  <c r="JZ16" i="9"/>
  <c r="EL16" i="4" s="1"/>
  <c r="OZ16" i="9"/>
  <c r="OS16" i="9"/>
  <c r="PK16" i="9"/>
  <c r="PM16" i="9" s="1"/>
  <c r="OO16" i="9"/>
  <c r="NU16" i="9"/>
  <c r="NJ16" i="9"/>
  <c r="GC16" i="4" s="1"/>
  <c r="KV16" i="9"/>
  <c r="EV16" i="4" s="1"/>
  <c r="JD16" i="9"/>
  <c r="EB16" i="4" s="1"/>
  <c r="OJ16" i="9"/>
  <c r="MN16" i="9"/>
  <c r="FS16" i="4" s="1"/>
  <c r="OU16" i="9"/>
  <c r="PJ16" i="9"/>
  <c r="OP16" i="9"/>
  <c r="MC16" i="9"/>
  <c r="FN16" i="4" s="1"/>
  <c r="A16" i="9"/>
  <c r="PO16" i="9"/>
  <c r="PF16" i="9"/>
  <c r="PH16" i="9" s="1"/>
  <c r="OX16" i="9"/>
  <c r="PP16" i="9"/>
  <c r="PA16" i="9"/>
  <c r="PC16" i="9" s="1"/>
  <c r="OT16" i="9"/>
  <c r="ON16" i="9"/>
  <c r="OF16" i="9"/>
  <c r="LG16" i="9"/>
  <c r="FD16" i="4" s="1"/>
  <c r="IS16" i="9"/>
  <c r="DW16" i="4" s="1"/>
  <c r="IH16" i="9"/>
  <c r="DR16" i="4" s="1"/>
  <c r="A11" i="9"/>
  <c r="A10" i="7"/>
  <c r="A11" i="8"/>
  <c r="A10" i="9"/>
  <c r="A177" i="7"/>
  <c r="A261" i="7"/>
  <c r="A93" i="7"/>
  <c r="A9" i="7"/>
  <c r="A8" i="7"/>
  <c r="A9" i="9"/>
  <c r="PA19" i="9"/>
  <c r="OZ19" i="9"/>
  <c r="OY19" i="9"/>
  <c r="OX19" i="9"/>
  <c r="OU19" i="9"/>
  <c r="OT19" i="9"/>
  <c r="OS19" i="9"/>
  <c r="OP19" i="9"/>
  <c r="OO19" i="9"/>
  <c r="ON19" i="9"/>
  <c r="OK19" i="9"/>
  <c r="OJ19" i="9"/>
  <c r="OI19" i="9"/>
  <c r="OF19" i="9"/>
  <c r="OE19" i="9"/>
  <c r="OD19" i="9"/>
  <c r="D19" i="9"/>
  <c r="B19" i="8" s="1"/>
  <c r="NU19" i="9"/>
  <c r="GH19" i="4" s="1"/>
  <c r="E19" i="9"/>
  <c r="O19" i="9" s="1"/>
  <c r="Z19" i="9" s="1"/>
  <c r="AK19" i="9" s="1"/>
  <c r="AV19" i="9" s="1"/>
  <c r="BG19" i="9" s="1"/>
  <c r="BR19" i="9" s="1"/>
  <c r="NJ19" i="9"/>
  <c r="GC19" i="4" s="1"/>
  <c r="F19" i="9"/>
  <c r="MY19" i="9"/>
  <c r="FX19" i="4" s="1"/>
  <c r="K19" i="9"/>
  <c r="H19" i="4" s="1"/>
  <c r="MN19" i="9"/>
  <c r="FS19" i="4" s="1"/>
  <c r="V19" i="9"/>
  <c r="M19" i="4" s="1"/>
  <c r="MC19" i="9"/>
  <c r="FN19" i="4" s="1"/>
  <c r="AG19" i="9"/>
  <c r="R19" i="4" s="1"/>
  <c r="LR19" i="9"/>
  <c r="FI19" i="4" s="1"/>
  <c r="AR19" i="9"/>
  <c r="W19" i="4" s="1"/>
  <c r="LG19" i="9"/>
  <c r="FD19" i="4" s="1"/>
  <c r="BC19" i="9"/>
  <c r="AB19" i="4" s="1"/>
  <c r="KV19" i="9"/>
  <c r="EV19" i="4" s="1"/>
  <c r="BN19" i="9"/>
  <c r="AG19" i="4" s="1"/>
  <c r="KK19" i="9"/>
  <c r="EQ19" i="4" s="1"/>
  <c r="BY19" i="9"/>
  <c r="AL19" i="4" s="1"/>
  <c r="JZ19" i="9"/>
  <c r="EL19" i="4" s="1"/>
  <c r="JO19" i="9"/>
  <c r="EG19" i="4" s="1"/>
  <c r="JD19" i="9"/>
  <c r="EB19" i="4" s="1"/>
  <c r="C19" i="9"/>
  <c r="C19" i="8" s="1"/>
  <c r="IS19" i="9"/>
  <c r="DW19" i="4" s="1"/>
  <c r="IH19" i="9"/>
  <c r="DR19" i="4" s="1"/>
  <c r="HW19" i="9"/>
  <c r="DJ19" i="4" s="1"/>
  <c r="HL19" i="9"/>
  <c r="DE19" i="4" s="1"/>
  <c r="PP19" i="9"/>
  <c r="HA19" i="9"/>
  <c r="CZ19" i="4" s="1"/>
  <c r="PO19" i="9"/>
  <c r="GP19" i="9"/>
  <c r="CU19" i="4" s="1"/>
  <c r="PL19" i="9"/>
  <c r="GE19" i="9"/>
  <c r="CP19" i="4" s="1"/>
  <c r="PK19" i="9"/>
  <c r="FT19" i="9"/>
  <c r="CK19" i="4" s="1"/>
  <c r="PJ19" i="9"/>
  <c r="FI19" i="9"/>
  <c r="CF19" i="4" s="1"/>
  <c r="PG19" i="9"/>
  <c r="EX19" i="9"/>
  <c r="BX19" i="4" s="1"/>
  <c r="PF19" i="9"/>
  <c r="EM19" i="9"/>
  <c r="BS19" i="4" s="1"/>
  <c r="PE19" i="9"/>
  <c r="EB19" i="9"/>
  <c r="BN19" i="4" s="1"/>
  <c r="PB19" i="9"/>
  <c r="DQ19" i="9"/>
  <c r="BI19" i="4" s="1"/>
  <c r="DF19" i="9"/>
  <c r="BD19" i="4" s="1"/>
  <c r="CU19" i="9"/>
  <c r="AY19" i="4" s="1"/>
  <c r="CJ19" i="9"/>
  <c r="AT19" i="4" s="1"/>
  <c r="AG18" i="9"/>
  <c r="R18" i="4" s="1"/>
  <c r="MY18" i="9"/>
  <c r="FX18" i="4" s="1"/>
  <c r="MN18" i="9"/>
  <c r="FS18" i="4" s="1"/>
  <c r="MC18" i="9"/>
  <c r="FN18" i="4" s="1"/>
  <c r="LR18" i="9"/>
  <c r="FI18" i="4" s="1"/>
  <c r="LG18" i="9"/>
  <c r="FD18" i="4" s="1"/>
  <c r="KV18" i="9"/>
  <c r="KK18" i="9"/>
  <c r="EQ18" i="4" s="1"/>
  <c r="JZ18" i="9"/>
  <c r="EL18" i="4" s="1"/>
  <c r="JO18" i="9"/>
  <c r="EG18" i="4" s="1"/>
  <c r="JD18" i="9"/>
  <c r="EB18" i="4" s="1"/>
  <c r="IS18" i="9"/>
  <c r="DW18" i="4" s="1"/>
  <c r="IH18" i="9"/>
  <c r="DR18" i="4" s="1"/>
  <c r="HW18" i="9"/>
  <c r="HL18" i="9"/>
  <c r="DE18" i="4" s="1"/>
  <c r="HA18" i="9"/>
  <c r="CZ18" i="4" s="1"/>
  <c r="GP18" i="9"/>
  <c r="CU18" i="4" s="1"/>
  <c r="GE18" i="9"/>
  <c r="CP18" i="4" s="1"/>
  <c r="FT18" i="9"/>
  <c r="CK18" i="4" s="1"/>
  <c r="FI18" i="9"/>
  <c r="CF18" i="4" s="1"/>
  <c r="EX18" i="9"/>
  <c r="EM18" i="9"/>
  <c r="BS18" i="4" s="1"/>
  <c r="EB18" i="9"/>
  <c r="BN18" i="4" s="1"/>
  <c r="DQ18" i="9"/>
  <c r="BI18" i="4" s="1"/>
  <c r="DF18" i="9"/>
  <c r="BD18" i="4" s="1"/>
  <c r="CU18" i="9"/>
  <c r="AY18" i="4" s="1"/>
  <c r="CJ18" i="9"/>
  <c r="AT18" i="4" s="1"/>
  <c r="BY18" i="9"/>
  <c r="AL18" i="4" s="1"/>
  <c r="BN18" i="9"/>
  <c r="AG18" i="4" s="1"/>
  <c r="BC18" i="9"/>
  <c r="AB18" i="4" s="1"/>
  <c r="V18" i="9"/>
  <c r="M18" i="4" s="1"/>
  <c r="F18" i="9"/>
  <c r="D18" i="9"/>
  <c r="B18" i="8" s="1"/>
  <c r="A18" i="9"/>
  <c r="K18" i="9"/>
  <c r="E18" i="9"/>
  <c r="O18" i="9" s="1"/>
  <c r="C18" i="9"/>
  <c r="C18" i="8" s="1"/>
  <c r="OU18" i="9"/>
  <c r="AR18" i="9"/>
  <c r="W18" i="4" s="1"/>
  <c r="PP18" i="9"/>
  <c r="PO18" i="9"/>
  <c r="PL18" i="9"/>
  <c r="PK18" i="9"/>
  <c r="PJ18" i="9"/>
  <c r="PG18" i="9"/>
  <c r="PF18" i="9"/>
  <c r="PE18" i="9"/>
  <c r="PB18" i="9"/>
  <c r="PA18" i="9"/>
  <c r="OZ18" i="9"/>
  <c r="OY18" i="9"/>
  <c r="OX18" i="9"/>
  <c r="OT18" i="9"/>
  <c r="OS18" i="9"/>
  <c r="OP18" i="9"/>
  <c r="OO18" i="9"/>
  <c r="ON18" i="9"/>
  <c r="OK18" i="9"/>
  <c r="OJ18" i="9"/>
  <c r="OI18" i="9"/>
  <c r="OF18" i="9"/>
  <c r="AA192" i="5" s="1"/>
  <c r="OE18" i="9"/>
  <c r="Z192" i="5" s="1"/>
  <c r="OD18" i="9"/>
  <c r="Y192" i="5" s="1"/>
  <c r="NU18" i="9"/>
  <c r="NJ18" i="9"/>
  <c r="GC18" i="4" s="1"/>
  <c r="PL17" i="9"/>
  <c r="PF17" i="9"/>
  <c r="NU17" i="9"/>
  <c r="GH17" i="4" s="1"/>
  <c r="JO17" i="9"/>
  <c r="FT17" i="9"/>
  <c r="V17" i="9"/>
  <c r="A17" i="9"/>
  <c r="BN17" i="9"/>
  <c r="CU17" i="9"/>
  <c r="EB17" i="9"/>
  <c r="ON17" i="9"/>
  <c r="IH17" i="9"/>
  <c r="LG17" i="9"/>
  <c r="MN17" i="9"/>
  <c r="AG17" i="9"/>
  <c r="DF17" i="9"/>
  <c r="NJ17" i="9"/>
  <c r="FI17" i="9"/>
  <c r="GE17" i="9"/>
  <c r="OJ17" i="9"/>
  <c r="OU17" i="9"/>
  <c r="GP17" i="9"/>
  <c r="HL17" i="9"/>
  <c r="HW17" i="9"/>
  <c r="DJ17" i="4" s="1"/>
  <c r="JZ17" i="9"/>
  <c r="MY17" i="9"/>
  <c r="OD17" i="9"/>
  <c r="PA17" i="9"/>
  <c r="OZ17" i="9"/>
  <c r="E17" i="9"/>
  <c r="O17" i="9" s="1"/>
  <c r="Z17" i="9" s="1"/>
  <c r="AK17" i="9" s="1"/>
  <c r="AV17" i="9" s="1"/>
  <c r="BG17" i="9" s="1"/>
  <c r="BR17" i="9" s="1"/>
  <c r="PE17" i="9"/>
  <c r="D17" i="9"/>
  <c r="B17" i="8" s="1"/>
  <c r="PK17" i="9"/>
  <c r="PP17" i="9"/>
  <c r="PO17" i="9"/>
  <c r="PJ17" i="9"/>
  <c r="OF17" i="9"/>
  <c r="OE17" i="9"/>
  <c r="LR17" i="9"/>
  <c r="KK17" i="9"/>
  <c r="JD17" i="9"/>
  <c r="HA17" i="9"/>
  <c r="EM17" i="9"/>
  <c r="DQ17" i="9"/>
  <c r="K17" i="9"/>
  <c r="BY17" i="9"/>
  <c r="OK17" i="9"/>
  <c r="OT17" i="9"/>
  <c r="OY17" i="9"/>
  <c r="EX17" i="9"/>
  <c r="BX17" i="4" s="1"/>
  <c r="PG17" i="9"/>
  <c r="CJ17" i="9"/>
  <c r="PB17" i="9"/>
  <c r="OX17" i="9"/>
  <c r="OS17" i="9"/>
  <c r="OP17" i="9"/>
  <c r="OO17" i="9"/>
  <c r="OI17" i="9"/>
  <c r="KV17" i="9"/>
  <c r="EV17" i="4" s="1"/>
  <c r="AR17" i="9"/>
  <c r="MC17" i="9"/>
  <c r="IS17" i="9"/>
  <c r="BC17" i="9"/>
  <c r="C17" i="9"/>
  <c r="C17" i="8" s="1"/>
  <c r="CU16" i="9"/>
  <c r="EX16" i="9"/>
  <c r="BX16" i="4" s="1"/>
  <c r="DF16" i="9"/>
  <c r="DQ16" i="9"/>
  <c r="GE16" i="9"/>
  <c r="EB16" i="9"/>
  <c r="AG16" i="9"/>
  <c r="BC16" i="9"/>
  <c r="BN16" i="9"/>
  <c r="EM16" i="9"/>
  <c r="BY16" i="9"/>
  <c r="FI16" i="9"/>
  <c r="CJ16" i="9"/>
  <c r="HW16" i="9"/>
  <c r="DJ16" i="4" s="1"/>
  <c r="GP16" i="9"/>
  <c r="V16" i="9"/>
  <c r="K16" i="9"/>
  <c r="F16" i="9"/>
  <c r="AR16" i="9"/>
  <c r="E16" i="9"/>
  <c r="O16" i="9" s="1"/>
  <c r="Z16" i="9" s="1"/>
  <c r="AK16" i="9" s="1"/>
  <c r="AV16" i="9" s="1"/>
  <c r="BG16" i="9" s="1"/>
  <c r="BR16" i="9" s="1"/>
  <c r="D16" i="9"/>
  <c r="B16" i="8" s="1"/>
  <c r="C16" i="9"/>
  <c r="C16" i="8" s="1"/>
  <c r="FT16" i="9"/>
  <c r="HL16" i="9"/>
  <c r="HA16" i="9"/>
  <c r="MC15" i="9"/>
  <c r="LR15" i="9"/>
  <c r="LG15" i="9"/>
  <c r="KV15" i="9"/>
  <c r="EV15" i="4" s="1"/>
  <c r="A15" i="8"/>
  <c r="KK15" i="9"/>
  <c r="JZ15" i="9"/>
  <c r="JO15" i="9"/>
  <c r="JD15" i="9"/>
  <c r="IS15" i="9"/>
  <c r="IH15" i="9"/>
  <c r="HW15" i="9"/>
  <c r="DJ15" i="4" s="1"/>
  <c r="HL15" i="9"/>
  <c r="HA15" i="9"/>
  <c r="GP15" i="9"/>
  <c r="GE15" i="9"/>
  <c r="FT15" i="9"/>
  <c r="FI15" i="9"/>
  <c r="OP15" i="9"/>
  <c r="EX15" i="9"/>
  <c r="BX15" i="4" s="1"/>
  <c r="OO15" i="9"/>
  <c r="EM15" i="9"/>
  <c r="ON15" i="9"/>
  <c r="EB15" i="9"/>
  <c r="OK15" i="9"/>
  <c r="DQ15" i="9"/>
  <c r="DF15" i="9"/>
  <c r="CU15" i="9"/>
  <c r="CJ15" i="9"/>
  <c r="BY15" i="9"/>
  <c r="BN15" i="9"/>
  <c r="BC15" i="9"/>
  <c r="AR15" i="9"/>
  <c r="AG15" i="9"/>
  <c r="V15" i="9"/>
  <c r="OJ15" i="9"/>
  <c r="F15" i="9"/>
  <c r="E15" i="9"/>
  <c r="O15" i="9" s="1"/>
  <c r="Z15" i="9" s="1"/>
  <c r="AK15" i="9" s="1"/>
  <c r="AV15" i="9" s="1"/>
  <c r="BG15" i="9" s="1"/>
  <c r="BR15" i="9" s="1"/>
  <c r="D15" i="9"/>
  <c r="B15" i="8" s="1"/>
  <c r="C15" i="9"/>
  <c r="C15" i="8" s="1"/>
  <c r="OI15" i="9"/>
  <c r="OF15" i="9"/>
  <c r="OE15" i="9"/>
  <c r="OD15" i="9"/>
  <c r="PP15" i="9"/>
  <c r="NU15" i="9"/>
  <c r="GH15" i="4" s="1"/>
  <c r="PO15" i="9"/>
  <c r="PL15" i="9"/>
  <c r="PK15" i="9"/>
  <c r="PJ15" i="9"/>
  <c r="PG15" i="9"/>
  <c r="PF15" i="9"/>
  <c r="PE15" i="9"/>
  <c r="PB15" i="9"/>
  <c r="PA15" i="9"/>
  <c r="OZ15" i="9"/>
  <c r="OY15" i="9"/>
  <c r="NJ15" i="9"/>
  <c r="OX15" i="9"/>
  <c r="OU15" i="9"/>
  <c r="MY15" i="9"/>
  <c r="MN15" i="9"/>
  <c r="OT15" i="9"/>
  <c r="OS15" i="9"/>
  <c r="K15" i="9"/>
  <c r="KV14" i="9"/>
  <c r="EV14" i="4" s="1"/>
  <c r="AG14" i="9"/>
  <c r="PO14" i="9"/>
  <c r="PL14" i="9"/>
  <c r="PK14" i="9"/>
  <c r="PJ14" i="9"/>
  <c r="PG14" i="9"/>
  <c r="PF14" i="9"/>
  <c r="PE14" i="9"/>
  <c r="PB14" i="9"/>
  <c r="PA14" i="9"/>
  <c r="OZ14" i="9"/>
  <c r="OY14" i="9"/>
  <c r="OX14" i="9"/>
  <c r="IH14" i="9"/>
  <c r="CU14" i="9"/>
  <c r="GP14" i="9"/>
  <c r="CJ14" i="9"/>
  <c r="BN14" i="9"/>
  <c r="FI14" i="9"/>
  <c r="D14" i="9"/>
  <c r="B14" i="8" s="1"/>
  <c r="K14" i="9"/>
  <c r="BY14" i="9"/>
  <c r="DQ14" i="9"/>
  <c r="EM14" i="9"/>
  <c r="IS14" i="9"/>
  <c r="NU14" i="9"/>
  <c r="GH14" i="4" s="1"/>
  <c r="OD14" i="9"/>
  <c r="OI14" i="9"/>
  <c r="OJ14" i="9"/>
  <c r="ON14" i="9"/>
  <c r="OO14" i="9"/>
  <c r="OP14" i="9"/>
  <c r="OT14" i="9"/>
  <c r="JO14" i="9"/>
  <c r="A14" i="8"/>
  <c r="C14" i="9"/>
  <c r="C14" i="8" s="1"/>
  <c r="F14" i="9"/>
  <c r="BC14" i="9"/>
  <c r="EB14" i="9"/>
  <c r="JD14" i="9"/>
  <c r="JZ14" i="9"/>
  <c r="V14" i="9"/>
  <c r="DF14" i="9"/>
  <c r="LR14" i="9"/>
  <c r="OS14" i="9"/>
  <c r="KK14" i="9"/>
  <c r="OU14" i="9"/>
  <c r="MY14" i="9"/>
  <c r="MC14" i="9"/>
  <c r="HW14" i="9"/>
  <c r="DJ14" i="4" s="1"/>
  <c r="HL14" i="9"/>
  <c r="GE14" i="9"/>
  <c r="EX14" i="9"/>
  <c r="BX14" i="4" s="1"/>
  <c r="AR14" i="9"/>
  <c r="E14" i="9"/>
  <c r="O14" i="9" s="1"/>
  <c r="Z14" i="9" s="1"/>
  <c r="AK14" i="9" s="1"/>
  <c r="AV14" i="9" s="1"/>
  <c r="BG14" i="9" s="1"/>
  <c r="BR14" i="9" s="1"/>
  <c r="A14" i="9"/>
  <c r="OK14" i="9"/>
  <c r="OF14" i="9"/>
  <c r="OE14" i="9"/>
  <c r="NJ14" i="9"/>
  <c r="MN14" i="9"/>
  <c r="LG14" i="9"/>
  <c r="HA14" i="9"/>
  <c r="FT14" i="9"/>
  <c r="PP14" i="9"/>
  <c r="LR13" i="9"/>
  <c r="K167" i="5" s="1"/>
  <c r="LG13" i="9"/>
  <c r="K162" i="5" s="1"/>
  <c r="JZ13" i="9"/>
  <c r="K144" i="5" s="1"/>
  <c r="IS13" i="9"/>
  <c r="K129" i="5" s="1"/>
  <c r="HL13" i="9"/>
  <c r="K111" i="5" s="1"/>
  <c r="EM13" i="9"/>
  <c r="K73" i="5" s="1"/>
  <c r="V13" i="9"/>
  <c r="K15" i="5" s="1"/>
  <c r="D13" i="9"/>
  <c r="B13" i="8" s="1"/>
  <c r="NU13" i="9"/>
  <c r="NJ13" i="9"/>
  <c r="K187" i="5" s="1"/>
  <c r="MY13" i="9"/>
  <c r="K182" i="5" s="1"/>
  <c r="KK13" i="9"/>
  <c r="K149" i="5" s="1"/>
  <c r="GP13" i="9"/>
  <c r="K101" i="5" s="1"/>
  <c r="EB13" i="9"/>
  <c r="K68" i="5" s="1"/>
  <c r="A13" i="8"/>
  <c r="DF13" i="9"/>
  <c r="K58" i="5" s="1"/>
  <c r="GE13" i="9"/>
  <c r="K96" i="5" s="1"/>
  <c r="PE13" i="9"/>
  <c r="PK13" i="9"/>
  <c r="PL13" i="9" s="1"/>
  <c r="KV13" i="9"/>
  <c r="MN13" i="9"/>
  <c r="K177" i="5" s="1"/>
  <c r="A13" i="9"/>
  <c r="EX13" i="9"/>
  <c r="FT13" i="9"/>
  <c r="K91" i="5" s="1"/>
  <c r="PF13" i="9"/>
  <c r="PG13" i="9" s="1"/>
  <c r="PJ13" i="9"/>
  <c r="PO13" i="9"/>
  <c r="JO13" i="9"/>
  <c r="K139" i="5" s="1"/>
  <c r="HW13" i="9"/>
  <c r="FI13" i="9"/>
  <c r="K86" i="5" s="1"/>
  <c r="DQ13" i="9"/>
  <c r="K63" i="5" s="1"/>
  <c r="CJ13" i="9"/>
  <c r="K48" i="5" s="1"/>
  <c r="BN13" i="9"/>
  <c r="K35" i="5" s="1"/>
  <c r="K13" i="9"/>
  <c r="K10" i="5" s="1"/>
  <c r="F13" i="9"/>
  <c r="AG13" i="9"/>
  <c r="K20" i="5" s="1"/>
  <c r="AR13" i="9"/>
  <c r="K25" i="5" s="1"/>
  <c r="BC13" i="9"/>
  <c r="K30" i="5" s="1"/>
  <c r="C13" i="9"/>
  <c r="MC13" i="9"/>
  <c r="K172" i="5" s="1"/>
  <c r="E13" i="9"/>
  <c r="O13" i="9" s="1"/>
  <c r="Z13" i="9" s="1"/>
  <c r="AK13" i="9" s="1"/>
  <c r="AV13" i="9" s="1"/>
  <c r="BG13" i="9" s="1"/>
  <c r="BR13" i="9" s="1"/>
  <c r="BY13" i="9"/>
  <c r="K40" i="5" s="1"/>
  <c r="HA13" i="9"/>
  <c r="K106" i="5" s="1"/>
  <c r="CU13" i="9"/>
  <c r="K53" i="5" s="1"/>
  <c r="IH13" i="9"/>
  <c r="K124" i="5" s="1"/>
  <c r="JD13" i="9"/>
  <c r="K134" i="5" s="1"/>
  <c r="PA13" i="9"/>
  <c r="NJ12" i="9"/>
  <c r="J187" i="5" s="1"/>
  <c r="MC12" i="9"/>
  <c r="J172" i="5" s="1"/>
  <c r="EX12" i="9"/>
  <c r="EB12" i="9"/>
  <c r="J68" i="5" s="1"/>
  <c r="BC12" i="9"/>
  <c r="J30" i="5" s="1"/>
  <c r="E12" i="9"/>
  <c r="O12" i="9" s="1"/>
  <c r="Z12" i="9" s="1"/>
  <c r="AK12" i="9" s="1"/>
  <c r="AV12" i="9" s="1"/>
  <c r="BG12" i="9" s="1"/>
  <c r="BR12" i="9" s="1"/>
  <c r="A12" i="9"/>
  <c r="HL12" i="9"/>
  <c r="J111" i="5" s="1"/>
  <c r="PJ12" i="9"/>
  <c r="MN12" i="9"/>
  <c r="J177" i="5" s="1"/>
  <c r="IH12" i="9"/>
  <c r="J124" i="5" s="1"/>
  <c r="JO12" i="9"/>
  <c r="J139" i="5" s="1"/>
  <c r="PE12" i="9"/>
  <c r="PA12" i="9" s="1"/>
  <c r="GP12" i="9"/>
  <c r="J101" i="5" s="1"/>
  <c r="HA12" i="9"/>
  <c r="HW12" i="9"/>
  <c r="H179" i="7" s="1"/>
  <c r="KV12" i="9"/>
  <c r="LG12" i="9"/>
  <c r="J162" i="5" s="1"/>
  <c r="C12" i="9"/>
  <c r="AG12" i="9"/>
  <c r="BN12" i="9"/>
  <c r="J35" i="5" s="1"/>
  <c r="IS12" i="9"/>
  <c r="J129" i="5" s="1"/>
  <c r="JD12" i="9"/>
  <c r="J134" i="5" s="1"/>
  <c r="MY12" i="9"/>
  <c r="J182" i="5" s="1"/>
  <c r="A12" i="8"/>
  <c r="NU12" i="9"/>
  <c r="KK12" i="9"/>
  <c r="J149" i="5" s="1"/>
  <c r="DF12" i="9"/>
  <c r="J58" i="5" s="1"/>
  <c r="GE12" i="9"/>
  <c r="CU12" i="9"/>
  <c r="J53" i="5" s="1"/>
  <c r="CJ12" i="9"/>
  <c r="J48" i="5" s="1"/>
  <c r="F12" i="9"/>
  <c r="V12" i="9"/>
  <c r="AR12" i="9"/>
  <c r="J25" i="5" s="1"/>
  <c r="PO12" i="9"/>
  <c r="PK12" i="9" s="1"/>
  <c r="PL12" i="9" s="1"/>
  <c r="JZ12" i="9"/>
  <c r="J144" i="5" s="1"/>
  <c r="LR12" i="9"/>
  <c r="J167" i="5" s="1"/>
  <c r="FT12" i="9"/>
  <c r="FI12" i="9"/>
  <c r="EM12" i="9"/>
  <c r="J73" i="5" s="1"/>
  <c r="PF12" i="9"/>
  <c r="PG12" i="9" s="1"/>
  <c r="BY12" i="9"/>
  <c r="J40" i="5" s="1"/>
  <c r="K12" i="9"/>
  <c r="D12" i="9"/>
  <c r="B12" i="8" s="1"/>
  <c r="DQ12" i="9"/>
  <c r="GH11" i="4"/>
  <c r="GC11" i="4"/>
  <c r="FX11" i="4"/>
  <c r="FS11" i="4"/>
  <c r="FN11" i="4"/>
  <c r="FI11" i="4"/>
  <c r="FD11" i="4"/>
  <c r="EV11" i="4"/>
  <c r="EQ11" i="4"/>
  <c r="EL11" i="4"/>
  <c r="EG11" i="4"/>
  <c r="EB11" i="4"/>
  <c r="DW11" i="4"/>
  <c r="DR11" i="4"/>
  <c r="DJ11" i="4"/>
  <c r="DE11" i="4"/>
  <c r="CZ11" i="4"/>
  <c r="CU11" i="4"/>
  <c r="FI11" i="9"/>
  <c r="BY11" i="9"/>
  <c r="EX11" i="9"/>
  <c r="AG11" i="9"/>
  <c r="EB11" i="9"/>
  <c r="F94" i="7" s="1"/>
  <c r="AR11" i="9"/>
  <c r="V11" i="9"/>
  <c r="DQ11" i="9"/>
  <c r="E94" i="7" s="1"/>
  <c r="DF11" i="9"/>
  <c r="D94" i="7" s="1"/>
  <c r="F11" i="9"/>
  <c r="CU11" i="9"/>
  <c r="C94" i="7" s="1"/>
  <c r="K11" i="9"/>
  <c r="I10" i="5" s="1"/>
  <c r="CJ11" i="9"/>
  <c r="B94" i="7" s="1"/>
  <c r="FT11" i="9"/>
  <c r="GE11" i="9"/>
  <c r="C11" i="9"/>
  <c r="D11" i="9"/>
  <c r="B11" i="8" s="1"/>
  <c r="BC11" i="9"/>
  <c r="E11" i="9"/>
  <c r="O11" i="9" s="1"/>
  <c r="Z11" i="9" s="1"/>
  <c r="AK11" i="9" s="1"/>
  <c r="AV11" i="9" s="1"/>
  <c r="BG11" i="9" s="1"/>
  <c r="BR11" i="9" s="1"/>
  <c r="BN11" i="9"/>
  <c r="EM11" i="9"/>
  <c r="G94" i="7" s="1"/>
  <c r="K10" i="9"/>
  <c r="F10" i="9"/>
  <c r="E10" i="9"/>
  <c r="O10" i="9" s="1"/>
  <c r="Z10" i="9" s="1"/>
  <c r="AK10" i="9" s="1"/>
  <c r="AV10" i="9" s="1"/>
  <c r="BG10" i="9" s="1"/>
  <c r="BR10" i="9" s="1"/>
  <c r="D10" i="9"/>
  <c r="B10" i="8" s="1"/>
  <c r="C10" i="9"/>
  <c r="C10" i="8" s="1"/>
  <c r="LR10" i="9"/>
  <c r="H167" i="5" s="1"/>
  <c r="HA10" i="9"/>
  <c r="H106" i="5" s="1"/>
  <c r="HL10" i="9"/>
  <c r="H111" i="5" s="1"/>
  <c r="LG10" i="9"/>
  <c r="H162" i="5" s="1"/>
  <c r="HW10" i="9"/>
  <c r="IH10" i="9"/>
  <c r="H124" i="5" s="1"/>
  <c r="A10" i="8"/>
  <c r="KV10" i="9"/>
  <c r="IS10" i="9"/>
  <c r="H129" i="5" s="1"/>
  <c r="JD10" i="9"/>
  <c r="H134" i="5" s="1"/>
  <c r="JZ10" i="9"/>
  <c r="H144" i="5" s="1"/>
  <c r="NJ10" i="9"/>
  <c r="H187" i="5" s="1"/>
  <c r="NU10" i="9"/>
  <c r="CU10" i="9"/>
  <c r="DF10" i="9"/>
  <c r="A345" i="7"/>
  <c r="DQ10" i="9"/>
  <c r="EB10" i="9"/>
  <c r="EM10" i="9"/>
  <c r="EX10" i="9"/>
  <c r="H78" i="5" s="1"/>
  <c r="KK10" i="9"/>
  <c r="H149" i="5" s="1"/>
  <c r="FI10" i="9"/>
  <c r="H86" i="5" s="1"/>
  <c r="PE10" i="9"/>
  <c r="PF10" i="9"/>
  <c r="PJ10" i="9"/>
  <c r="PK10" i="9"/>
  <c r="PL10" i="9" s="1"/>
  <c r="PO10" i="9"/>
  <c r="JO10" i="9"/>
  <c r="H139" i="5" s="1"/>
  <c r="CJ10" i="9"/>
  <c r="BY10" i="9"/>
  <c r="BN10" i="9"/>
  <c r="BC10" i="9"/>
  <c r="PA10" i="9"/>
  <c r="AR10" i="9"/>
  <c r="MY10" i="9"/>
  <c r="H182" i="5" s="1"/>
  <c r="FT10" i="9"/>
  <c r="H91" i="5" s="1"/>
  <c r="AG10" i="9"/>
  <c r="MN10" i="9"/>
  <c r="H177" i="5" s="1"/>
  <c r="GE10" i="9"/>
  <c r="H96" i="5" s="1"/>
  <c r="MC10" i="9"/>
  <c r="H172" i="5" s="1"/>
  <c r="V10" i="9"/>
  <c r="GP10" i="9"/>
  <c r="H101" i="5" s="1"/>
  <c r="PO9" i="9"/>
  <c r="PK9" i="9"/>
  <c r="PL9" i="9" s="1"/>
  <c r="PJ9" i="9"/>
  <c r="PE9" i="9"/>
  <c r="PA9" i="9"/>
  <c r="HA9" i="9"/>
  <c r="G106" i="5" s="1"/>
  <c r="A344" i="7"/>
  <c r="PF9" i="9"/>
  <c r="PG9" i="9" s="1"/>
  <c r="A9" i="8"/>
  <c r="C9" i="9"/>
  <c r="D9" i="9"/>
  <c r="B9" i="8" s="1"/>
  <c r="E9" i="9"/>
  <c r="O9" i="9" s="1"/>
  <c r="Z9" i="9" s="1"/>
  <c r="AK9" i="9" s="1"/>
  <c r="AV9" i="9" s="1"/>
  <c r="BG9" i="9" s="1"/>
  <c r="BR9" i="9" s="1"/>
  <c r="A92" i="7"/>
  <c r="F9" i="9"/>
  <c r="K9" i="9"/>
  <c r="V9" i="9"/>
  <c r="AG9" i="9"/>
  <c r="AR9" i="9"/>
  <c r="BC9" i="9"/>
  <c r="BN9" i="9"/>
  <c r="BY9" i="9"/>
  <c r="CJ9" i="9"/>
  <c r="G48" i="5" s="1"/>
  <c r="CU9" i="9"/>
  <c r="G53" i="5" s="1"/>
  <c r="DF9" i="9"/>
  <c r="G58" i="5" s="1"/>
  <c r="DQ9" i="9"/>
  <c r="G63" i="5" s="1"/>
  <c r="EB9" i="9"/>
  <c r="G68" i="5" s="1"/>
  <c r="EM9" i="9"/>
  <c r="G73" i="5" s="1"/>
  <c r="EX9" i="9"/>
  <c r="FT9" i="9"/>
  <c r="G91" i="5" s="1"/>
  <c r="FI9" i="9"/>
  <c r="G86" i="5" s="1"/>
  <c r="GE9" i="9"/>
  <c r="G96" i="5" s="1"/>
  <c r="GP9" i="9"/>
  <c r="G101" i="5" s="1"/>
  <c r="HL9" i="9"/>
  <c r="G111" i="5" s="1"/>
  <c r="HW9" i="9"/>
  <c r="IH9" i="9"/>
  <c r="G124" i="5" s="1"/>
  <c r="A260" i="7"/>
  <c r="IS9" i="9"/>
  <c r="G129" i="5" s="1"/>
  <c r="JD9" i="9"/>
  <c r="G134" i="5" s="1"/>
  <c r="JO9" i="9"/>
  <c r="G139" i="5" s="1"/>
  <c r="JZ9" i="9"/>
  <c r="G144" i="5" s="1"/>
  <c r="KK9" i="9"/>
  <c r="G149" i="5" s="1"/>
  <c r="KV9" i="9"/>
  <c r="LG9" i="9"/>
  <c r="G162" i="5" s="1"/>
  <c r="LR9" i="9"/>
  <c r="G167" i="5" s="1"/>
  <c r="MC9" i="9"/>
  <c r="G172" i="5" s="1"/>
  <c r="A176" i="7"/>
  <c r="MN9" i="9"/>
  <c r="G177" i="5" s="1"/>
  <c r="MY9" i="9"/>
  <c r="G182" i="5" s="1"/>
  <c r="NJ9" i="9"/>
  <c r="G187" i="5" s="1"/>
  <c r="NU9" i="9"/>
  <c r="NU8" i="9"/>
  <c r="PJ8" i="9"/>
  <c r="PO8" i="9"/>
  <c r="PK8" i="9" s="1"/>
  <c r="PL8" i="9" s="1"/>
  <c r="EM8" i="9"/>
  <c r="F73" i="5" s="1"/>
  <c r="PE8" i="9"/>
  <c r="PA8" i="9" s="1"/>
  <c r="EX8" i="9"/>
  <c r="FI8" i="9"/>
  <c r="F86" i="5" s="1"/>
  <c r="FT8" i="9"/>
  <c r="F91" i="5" s="1"/>
  <c r="GE8" i="9"/>
  <c r="F96" i="5" s="1"/>
  <c r="GP8" i="9"/>
  <c r="F101" i="5" s="1"/>
  <c r="C8" i="9"/>
  <c r="PF8" i="9"/>
  <c r="PG8" i="9" s="1"/>
  <c r="HA8" i="9"/>
  <c r="F106" i="5" s="1"/>
  <c r="HL8" i="9"/>
  <c r="F111" i="5" s="1"/>
  <c r="D8" i="9"/>
  <c r="B8" i="8" s="1"/>
  <c r="E8" i="9"/>
  <c r="O8" i="9" s="1"/>
  <c r="Z8" i="9" s="1"/>
  <c r="AK8" i="9" s="1"/>
  <c r="AV8" i="9" s="1"/>
  <c r="BG8" i="9" s="1"/>
  <c r="BR8" i="9" s="1"/>
  <c r="F8" i="9"/>
  <c r="A259" i="7"/>
  <c r="K8" i="9"/>
  <c r="F10" i="5" s="1"/>
  <c r="HW8" i="9"/>
  <c r="IH8" i="9"/>
  <c r="F124" i="5" s="1"/>
  <c r="V8" i="9"/>
  <c r="F15" i="5" s="1"/>
  <c r="IS8" i="9"/>
  <c r="F129" i="5" s="1"/>
  <c r="A91" i="7"/>
  <c r="CJ8" i="9"/>
  <c r="F48" i="5" s="1"/>
  <c r="JD8" i="9"/>
  <c r="F134" i="5" s="1"/>
  <c r="AG8" i="9"/>
  <c r="F20" i="5" s="1"/>
  <c r="JO8" i="9"/>
  <c r="F139" i="5" s="1"/>
  <c r="AR8" i="9"/>
  <c r="F25" i="5" s="1"/>
  <c r="JZ8" i="9"/>
  <c r="F144" i="5" s="1"/>
  <c r="BC8" i="9"/>
  <c r="F30" i="5" s="1"/>
  <c r="KK8" i="9"/>
  <c r="F149" i="5" s="1"/>
  <c r="A175" i="7"/>
  <c r="KV8" i="9"/>
  <c r="A7" i="7"/>
  <c r="LG8" i="9"/>
  <c r="F162" i="5" s="1"/>
  <c r="BN8" i="9"/>
  <c r="F35" i="5" s="1"/>
  <c r="LR8" i="9"/>
  <c r="F167" i="5" s="1"/>
  <c r="MC8" i="9"/>
  <c r="F172" i="5" s="1"/>
  <c r="MN8" i="9"/>
  <c r="F177" i="5" s="1"/>
  <c r="A343" i="7"/>
  <c r="BY8" i="9"/>
  <c r="F40" i="5" s="1"/>
  <c r="MY8" i="9"/>
  <c r="F182" i="5" s="1"/>
  <c r="CU8" i="9"/>
  <c r="F53" i="5" s="1"/>
  <c r="DF8" i="9"/>
  <c r="F58" i="5" s="1"/>
  <c r="NJ8" i="9"/>
  <c r="F187" i="5" s="1"/>
  <c r="DQ8" i="9"/>
  <c r="F63" i="5" s="1"/>
  <c r="EB8" i="9"/>
  <c r="F68" i="5" s="1"/>
  <c r="A8" i="8"/>
  <c r="JD7" i="9"/>
  <c r="E134" i="5" s="1"/>
  <c r="IS7" i="9"/>
  <c r="E129" i="5" s="1"/>
  <c r="IH7" i="9"/>
  <c r="E124" i="5" s="1"/>
  <c r="HW7" i="9"/>
  <c r="HL7" i="9"/>
  <c r="E111" i="5" s="1"/>
  <c r="HA7" i="9"/>
  <c r="E106" i="5" s="1"/>
  <c r="GP7" i="9"/>
  <c r="E101" i="5" s="1"/>
  <c r="GE7" i="9"/>
  <c r="E96" i="5" s="1"/>
  <c r="FT7" i="9"/>
  <c r="E91" i="5" s="1"/>
  <c r="V7" i="9"/>
  <c r="EX7" i="9"/>
  <c r="E78" i="5" s="1"/>
  <c r="EM7" i="9"/>
  <c r="E73" i="5" s="1"/>
  <c r="EB7" i="9"/>
  <c r="E68" i="5" s="1"/>
  <c r="DQ7" i="9"/>
  <c r="E63" i="5" s="1"/>
  <c r="DF7" i="9"/>
  <c r="E58" i="5" s="1"/>
  <c r="CU7" i="9"/>
  <c r="E53" i="5" s="1"/>
  <c r="CJ7" i="9"/>
  <c r="E48" i="5" s="1"/>
  <c r="BY7" i="9"/>
  <c r="E40" i="5" s="1"/>
  <c r="BN7" i="9"/>
  <c r="E35" i="5" s="1"/>
  <c r="BC7" i="9"/>
  <c r="E30" i="5" s="1"/>
  <c r="AR7" i="9"/>
  <c r="E25" i="5" s="1"/>
  <c r="A7" i="8"/>
  <c r="A5" i="8"/>
  <c r="A342" i="7"/>
  <c r="A258" i="7"/>
  <c r="A174" i="7"/>
  <c r="A90" i="7"/>
  <c r="A6" i="7"/>
  <c r="A7" i="9"/>
  <c r="K7" i="9"/>
  <c r="E10" i="5" s="1"/>
  <c r="AG7" i="9"/>
  <c r="E20" i="5" s="1"/>
  <c r="C7" i="9"/>
  <c r="C7" i="8" s="1"/>
  <c r="F7" i="9"/>
  <c r="E7" i="9"/>
  <c r="O7" i="9" s="1"/>
  <c r="Z7" i="9" s="1"/>
  <c r="AK7" i="9" s="1"/>
  <c r="AV7" i="9" s="1"/>
  <c r="BG7" i="9" s="1"/>
  <c r="BR7" i="9" s="1"/>
  <c r="FI7" i="9"/>
  <c r="E86" i="5" s="1"/>
  <c r="D7" i="9"/>
  <c r="B7" i="8" s="1"/>
  <c r="PO7" i="9"/>
  <c r="PK7" i="9"/>
  <c r="PL7" i="9" s="1"/>
  <c r="PJ7" i="9"/>
  <c r="PF7" i="9" s="1"/>
  <c r="PG7" i="9" s="1"/>
  <c r="PE7" i="9"/>
  <c r="PA7" i="9"/>
  <c r="NU7" i="9"/>
  <c r="NJ7" i="9"/>
  <c r="E187" i="5" s="1"/>
  <c r="MY7" i="9"/>
  <c r="E182" i="5" s="1"/>
  <c r="MN7" i="9"/>
  <c r="E177" i="5" s="1"/>
  <c r="MC7" i="9"/>
  <c r="E172" i="5" s="1"/>
  <c r="LR7" i="9"/>
  <c r="E167" i="5" s="1"/>
  <c r="LG7" i="9"/>
  <c r="E162" i="5" s="1"/>
  <c r="KV7" i="9"/>
  <c r="KK7" i="9"/>
  <c r="E149" i="5" s="1"/>
  <c r="JZ7" i="9"/>
  <c r="E144" i="5" s="1"/>
  <c r="JO7" i="9"/>
  <c r="E139" i="5" s="1"/>
  <c r="PO11" i="9"/>
  <c r="PK11" i="9"/>
  <c r="N6" i="8"/>
  <c r="M6" i="8"/>
  <c r="PF11" i="9"/>
  <c r="PJ11" i="9"/>
  <c r="PA11" i="9"/>
  <c r="PE11" i="9"/>
  <c r="L6" i="8"/>
  <c r="NQ2" i="9"/>
  <c r="H341" i="7" s="1"/>
  <c r="NF2" i="9"/>
  <c r="G341" i="7" s="1"/>
  <c r="MU2" i="9"/>
  <c r="F341" i="7" s="1"/>
  <c r="MJ2" i="9"/>
  <c r="E341" i="7" s="1"/>
  <c r="LY2" i="9"/>
  <c r="D341" i="7" s="1"/>
  <c r="LN2" i="9"/>
  <c r="C341" i="7" s="1"/>
  <c r="LC2" i="9"/>
  <c r="B341" i="7"/>
  <c r="KR2" i="9"/>
  <c r="H257" i="7" s="1"/>
  <c r="KG2" i="9"/>
  <c r="G257" i="7" s="1"/>
  <c r="JV2" i="9"/>
  <c r="F257" i="7" s="1"/>
  <c r="JK2" i="9"/>
  <c r="E257" i="7" s="1"/>
  <c r="IZ2" i="9"/>
  <c r="D257" i="7" s="1"/>
  <c r="IO2" i="9"/>
  <c r="C257" i="7" s="1"/>
  <c r="ID2" i="9"/>
  <c r="B257" i="7" s="1"/>
  <c r="HS2" i="9"/>
  <c r="H173" i="7" s="1"/>
  <c r="HH2" i="9"/>
  <c r="G173" i="7" s="1"/>
  <c r="GW2" i="9"/>
  <c r="F173" i="7" s="1"/>
  <c r="GL2" i="9"/>
  <c r="E173" i="7" s="1"/>
  <c r="GA2" i="9"/>
  <c r="D173" i="7" s="1"/>
  <c r="FP2" i="9"/>
  <c r="C173" i="7" s="1"/>
  <c r="FE2" i="9"/>
  <c r="B173" i="7" s="1"/>
  <c r="ET2" i="9"/>
  <c r="H89" i="7" s="1"/>
  <c r="EI2" i="9"/>
  <c r="G89" i="7" s="1"/>
  <c r="DX2" i="9"/>
  <c r="F89" i="7" s="1"/>
  <c r="DM2" i="9"/>
  <c r="E89" i="7" s="1"/>
  <c r="H96" i="7" l="1"/>
  <c r="H12" i="7"/>
  <c r="G12" i="7"/>
  <c r="F12" i="7"/>
  <c r="E12" i="7"/>
  <c r="D12" i="7"/>
  <c r="C12" i="7"/>
  <c r="B12" i="7"/>
  <c r="F180" i="7"/>
  <c r="H180" i="7"/>
  <c r="G180" i="7"/>
  <c r="D180" i="7"/>
  <c r="C180" i="7"/>
  <c r="E180" i="7"/>
  <c r="B180" i="7"/>
  <c r="E96" i="7"/>
  <c r="G96" i="7"/>
  <c r="D96" i="7"/>
  <c r="F96" i="7"/>
  <c r="C96" i="7"/>
  <c r="B96" i="7"/>
  <c r="C13" i="8"/>
  <c r="PB13" i="9"/>
  <c r="ME45" i="9"/>
  <c r="OB27" i="9"/>
  <c r="OG85" i="9"/>
  <c r="OB36" i="9"/>
  <c r="GS76" i="9"/>
  <c r="GU76" i="9"/>
  <c r="OG35" i="9"/>
  <c r="OG39" i="9"/>
  <c r="OV31" i="9"/>
  <c r="OG24" i="9"/>
  <c r="AT76" i="9"/>
  <c r="OG28" i="9"/>
  <c r="OB44" i="9"/>
  <c r="OG45" i="9"/>
  <c r="LT49" i="9"/>
  <c r="LI54" i="9"/>
  <c r="MP39" i="9"/>
  <c r="OB24" i="9"/>
  <c r="OL50" i="9"/>
  <c r="OB85" i="9"/>
  <c r="OL85" i="9"/>
  <c r="NW24" i="9"/>
  <c r="KX62" i="9"/>
  <c r="BZ26" i="9"/>
  <c r="CA26" i="9"/>
  <c r="KW26" i="9"/>
  <c r="KX26" i="9"/>
  <c r="OH76" i="9"/>
  <c r="DS76" i="9"/>
  <c r="DR76" i="9"/>
  <c r="OG76" i="9" s="1"/>
  <c r="CU76" i="4"/>
  <c r="OM76" i="9"/>
  <c r="GQ76" i="9"/>
  <c r="OL76" i="9" s="1"/>
  <c r="GR76" i="9"/>
  <c r="EV64" i="4"/>
  <c r="OR64" i="9"/>
  <c r="CU26" i="4"/>
  <c r="GU26" i="9"/>
  <c r="GS26" i="9"/>
  <c r="GQ26" i="9"/>
  <c r="CP26" i="4"/>
  <c r="GJ26" i="9"/>
  <c r="GH26" i="9"/>
  <c r="GF26" i="9"/>
  <c r="CK26" i="4"/>
  <c r="FY26" i="9"/>
  <c r="CF26" i="4"/>
  <c r="OM26" i="9"/>
  <c r="FN26" i="9"/>
  <c r="FL26" i="9"/>
  <c r="FJ26" i="9"/>
  <c r="BS26" i="4"/>
  <c r="ER26" i="9"/>
  <c r="EP26" i="9"/>
  <c r="EN26" i="9"/>
  <c r="BN26" i="4"/>
  <c r="EG26" i="9"/>
  <c r="EE26" i="9"/>
  <c r="EC26" i="9"/>
  <c r="BI26" i="4"/>
  <c r="DV26" i="9"/>
  <c r="DT26" i="9"/>
  <c r="DR26" i="9"/>
  <c r="BD26" i="4"/>
  <c r="DK26" i="9"/>
  <c r="DI26" i="9"/>
  <c r="DG26" i="9"/>
  <c r="AY26" i="4"/>
  <c r="CZ26" i="9"/>
  <c r="CX26" i="9"/>
  <c r="AT26" i="4"/>
  <c r="OH26" i="9"/>
  <c r="CO26" i="9"/>
  <c r="CM26" i="9"/>
  <c r="AL26" i="4"/>
  <c r="CD26" i="9"/>
  <c r="CC26" i="9"/>
  <c r="CN26" i="9" s="1"/>
  <c r="CY26" i="9" s="1"/>
  <c r="DJ26" i="9" s="1"/>
  <c r="DU26" i="9" s="1"/>
  <c r="EF26" i="9" s="1"/>
  <c r="EQ26" i="9" s="1"/>
  <c r="CB26" i="9"/>
  <c r="AG26" i="4"/>
  <c r="BS26" i="9"/>
  <c r="BQ26" i="9"/>
  <c r="BO26" i="9"/>
  <c r="OB26" i="9" s="1"/>
  <c r="FD26" i="4"/>
  <c r="OW26" i="9"/>
  <c r="LL26" i="9"/>
  <c r="EG26" i="4"/>
  <c r="JT26" i="9"/>
  <c r="JR26" i="9"/>
  <c r="EL26" i="4"/>
  <c r="KE26" i="9"/>
  <c r="KC26" i="9"/>
  <c r="EQ26" i="4"/>
  <c r="KP26" i="9"/>
  <c r="KN26" i="9"/>
  <c r="KL26" i="9"/>
  <c r="EV26" i="4"/>
  <c r="LA26" i="9"/>
  <c r="KZ26" i="9"/>
  <c r="LK26" i="9" s="1"/>
  <c r="LV26" i="9" s="1"/>
  <c r="MG26" i="9" s="1"/>
  <c r="MR26" i="9" s="1"/>
  <c r="NC26" i="9" s="1"/>
  <c r="NN26" i="9" s="1"/>
  <c r="KY26" i="9"/>
  <c r="FI26" i="4"/>
  <c r="LW26" i="9"/>
  <c r="LU26" i="9"/>
  <c r="LS26" i="9"/>
  <c r="FN26" i="4"/>
  <c r="MH26" i="9"/>
  <c r="MF26" i="9"/>
  <c r="MD26" i="9"/>
  <c r="FS26" i="4"/>
  <c r="MS26" i="9"/>
  <c r="MQ26" i="9"/>
  <c r="FX26" i="4"/>
  <c r="ND26" i="9"/>
  <c r="NB26" i="9"/>
  <c r="MZ26" i="9"/>
  <c r="GC26" i="4"/>
  <c r="NO26" i="9"/>
  <c r="NM26" i="9"/>
  <c r="GH26" i="4"/>
  <c r="NZ26" i="9"/>
  <c r="NY26" i="9"/>
  <c r="NX26" i="9"/>
  <c r="NW26" i="9"/>
  <c r="NV26" i="9"/>
  <c r="OV26" i="9" s="1"/>
  <c r="PC26" i="9"/>
  <c r="PD26" i="9" s="1"/>
  <c r="PH26" i="9"/>
  <c r="PI26" i="9" s="1"/>
  <c r="PM26" i="9"/>
  <c r="PN26" i="9" s="1"/>
  <c r="BX26" i="4"/>
  <c r="FC26" i="9"/>
  <c r="FB26" i="9"/>
  <c r="FM26" i="9" s="1"/>
  <c r="FX26" i="9" s="1"/>
  <c r="GI26" i="9" s="1"/>
  <c r="GT26" i="9" s="1"/>
  <c r="HE26" i="9" s="1"/>
  <c r="HP26" i="9" s="1"/>
  <c r="FA26" i="9"/>
  <c r="EZ26" i="9"/>
  <c r="EY26" i="9"/>
  <c r="DW26" i="4"/>
  <c r="IX26" i="9"/>
  <c r="IV26" i="9"/>
  <c r="IT26" i="9"/>
  <c r="DR26" i="4"/>
  <c r="OR26" i="9"/>
  <c r="IM26" i="9"/>
  <c r="DJ26" i="4"/>
  <c r="IB26" i="9"/>
  <c r="IA26" i="9"/>
  <c r="IL26" i="9" s="1"/>
  <c r="IW26" i="9" s="1"/>
  <c r="JH26" i="9" s="1"/>
  <c r="JS26" i="9" s="1"/>
  <c r="KD26" i="9" s="1"/>
  <c r="KO26" i="9" s="1"/>
  <c r="HZ26" i="9"/>
  <c r="HY26" i="9"/>
  <c r="HX26" i="9"/>
  <c r="OL26" i="9" s="1"/>
  <c r="DE26" i="4"/>
  <c r="HQ26" i="9"/>
  <c r="HO26" i="9"/>
  <c r="CZ26" i="4"/>
  <c r="HF26" i="9"/>
  <c r="HD26" i="9"/>
  <c r="GH34" i="4"/>
  <c r="NY34" i="9"/>
  <c r="NX34" i="9"/>
  <c r="NW34" i="9"/>
  <c r="EV34" i="4"/>
  <c r="LA34" i="9"/>
  <c r="KZ34" i="9"/>
  <c r="LK34" i="9" s="1"/>
  <c r="LV34" i="9" s="1"/>
  <c r="MG34" i="9" s="1"/>
  <c r="MR34" i="9" s="1"/>
  <c r="NC34" i="9" s="1"/>
  <c r="NN34" i="9" s="1"/>
  <c r="KY34" i="9"/>
  <c r="KW34" i="9"/>
  <c r="FD34" i="4"/>
  <c r="LL34" i="9"/>
  <c r="LJ34" i="9"/>
  <c r="LI34" i="9"/>
  <c r="FI34" i="4"/>
  <c r="LW34" i="9"/>
  <c r="LU34" i="9"/>
  <c r="LT34" i="9"/>
  <c r="LS34" i="9"/>
  <c r="GC34" i="4"/>
  <c r="NO34" i="9"/>
  <c r="NM34" i="9"/>
  <c r="FN34" i="4"/>
  <c r="MH34" i="9"/>
  <c r="MF34" i="9"/>
  <c r="ME34" i="9"/>
  <c r="MD34" i="9"/>
  <c r="FS34" i="4"/>
  <c r="MS34" i="9"/>
  <c r="MQ34" i="9"/>
  <c r="MP34" i="9"/>
  <c r="MO34" i="9"/>
  <c r="FX34" i="4"/>
  <c r="ND34" i="9"/>
  <c r="NB34" i="9"/>
  <c r="MZ34" i="9"/>
  <c r="GH43" i="4"/>
  <c r="NZ43" i="9"/>
  <c r="NY43" i="9"/>
  <c r="NX43" i="9"/>
  <c r="NW43" i="9"/>
  <c r="NV43" i="9"/>
  <c r="GC43" i="4"/>
  <c r="NO43" i="9"/>
  <c r="NM43" i="9"/>
  <c r="NL43" i="9"/>
  <c r="NK43" i="9"/>
  <c r="FX43" i="4"/>
  <c r="ND43" i="9"/>
  <c r="NB43" i="9"/>
  <c r="NA43" i="9"/>
  <c r="MZ43" i="9"/>
  <c r="FS43" i="4"/>
  <c r="MS43" i="9"/>
  <c r="MQ43" i="9"/>
  <c r="MP43" i="9"/>
  <c r="MO43" i="9"/>
  <c r="FN43" i="4"/>
  <c r="MH43" i="9"/>
  <c r="MF43" i="9"/>
  <c r="MD43" i="9"/>
  <c r="FI43" i="4"/>
  <c r="LW43" i="9"/>
  <c r="LU43" i="9"/>
  <c r="LT43" i="9"/>
  <c r="LS43" i="9"/>
  <c r="FD43" i="4"/>
  <c r="OW43" i="9"/>
  <c r="LL43" i="9"/>
  <c r="LJ43" i="9"/>
  <c r="LI43" i="9"/>
  <c r="LH43" i="9"/>
  <c r="OV43" i="9" s="1"/>
  <c r="EV43" i="4"/>
  <c r="LA43" i="9"/>
  <c r="KZ43" i="9"/>
  <c r="LK43" i="9" s="1"/>
  <c r="LV43" i="9" s="1"/>
  <c r="MG43" i="9" s="1"/>
  <c r="MR43" i="9" s="1"/>
  <c r="NC43" i="9" s="1"/>
  <c r="NN43" i="9" s="1"/>
  <c r="KY43" i="9"/>
  <c r="KX43" i="9"/>
  <c r="KW43" i="9"/>
  <c r="EQ43" i="4"/>
  <c r="KP43" i="9"/>
  <c r="KN43" i="9"/>
  <c r="KM43" i="9"/>
  <c r="KL43" i="9"/>
  <c r="EL43" i="4"/>
  <c r="KE43" i="9"/>
  <c r="KC43" i="9"/>
  <c r="KB43" i="9"/>
  <c r="KA43" i="9"/>
  <c r="EG43" i="4"/>
  <c r="JT43" i="9"/>
  <c r="JR43" i="9"/>
  <c r="EB43" i="4"/>
  <c r="JI43" i="9"/>
  <c r="JG43" i="9"/>
  <c r="JE43" i="9"/>
  <c r="DW43" i="4"/>
  <c r="IX43" i="9"/>
  <c r="IV43" i="9"/>
  <c r="IU43" i="9"/>
  <c r="IT43" i="9"/>
  <c r="DR43" i="4"/>
  <c r="OR43" i="9"/>
  <c r="IM43" i="9"/>
  <c r="IK43" i="9"/>
  <c r="IJ43" i="9"/>
  <c r="II43" i="9"/>
  <c r="DJ43" i="4"/>
  <c r="IB43" i="9"/>
  <c r="IA43" i="9"/>
  <c r="IL43" i="9" s="1"/>
  <c r="IW43" i="9" s="1"/>
  <c r="JH43" i="9" s="1"/>
  <c r="JS43" i="9" s="1"/>
  <c r="KD43" i="9" s="1"/>
  <c r="KO43" i="9" s="1"/>
  <c r="HZ43" i="9"/>
  <c r="HY43" i="9"/>
  <c r="HX43" i="9"/>
  <c r="DE43" i="4"/>
  <c r="HQ43" i="9"/>
  <c r="HO43" i="9"/>
  <c r="HN43" i="9"/>
  <c r="HM43" i="9"/>
  <c r="CZ43" i="4"/>
  <c r="HF43" i="9"/>
  <c r="HD43" i="9"/>
  <c r="HC43" i="9"/>
  <c r="HB43" i="9"/>
  <c r="CU43" i="4"/>
  <c r="GU43" i="9"/>
  <c r="GS43" i="9"/>
  <c r="GR43" i="9"/>
  <c r="GQ43" i="9"/>
  <c r="CP43" i="4"/>
  <c r="GJ43" i="9"/>
  <c r="GH43" i="9"/>
  <c r="GF43" i="9"/>
  <c r="CK43" i="4"/>
  <c r="FY43" i="9"/>
  <c r="FW43" i="9"/>
  <c r="FV43" i="9"/>
  <c r="FU43" i="9"/>
  <c r="CF43" i="4"/>
  <c r="OM43" i="9"/>
  <c r="FN43" i="9"/>
  <c r="FL43" i="9"/>
  <c r="FK43" i="9"/>
  <c r="FJ43" i="9"/>
  <c r="OL43" i="9" s="1"/>
  <c r="BX43" i="4"/>
  <c r="FC43" i="9"/>
  <c r="FB43" i="9"/>
  <c r="FM43" i="9" s="1"/>
  <c r="FX43" i="9" s="1"/>
  <c r="GI43" i="9" s="1"/>
  <c r="GT43" i="9" s="1"/>
  <c r="HE43" i="9" s="1"/>
  <c r="HP43" i="9" s="1"/>
  <c r="FA43" i="9"/>
  <c r="EZ43" i="9"/>
  <c r="EY43" i="9"/>
  <c r="BS43" i="4"/>
  <c r="ER43" i="9"/>
  <c r="EP43" i="9"/>
  <c r="EO43" i="9"/>
  <c r="EN43" i="9"/>
  <c r="BN43" i="4"/>
  <c r="EG43" i="9"/>
  <c r="EE43" i="9"/>
  <c r="ED43" i="9"/>
  <c r="EC43" i="9"/>
  <c r="BI43" i="4"/>
  <c r="DV43" i="9"/>
  <c r="DT43" i="9"/>
  <c r="DS43" i="9"/>
  <c r="DR43" i="9"/>
  <c r="BD43" i="4"/>
  <c r="DK43" i="9"/>
  <c r="DI43" i="9"/>
  <c r="DG43" i="9"/>
  <c r="AY43" i="4"/>
  <c r="CZ43" i="9"/>
  <c r="CX43" i="9"/>
  <c r="CW43" i="9"/>
  <c r="CV43" i="9"/>
  <c r="OG43" i="9" s="1"/>
  <c r="PH43" i="9"/>
  <c r="PI43" i="9" s="1"/>
  <c r="H49" i="4"/>
  <c r="P49" i="9"/>
  <c r="N49" i="9"/>
  <c r="M49" i="9"/>
  <c r="CF51" i="4"/>
  <c r="OM51" i="9"/>
  <c r="FN51" i="9"/>
  <c r="FL51" i="9"/>
  <c r="FJ51" i="9"/>
  <c r="BX51" i="4"/>
  <c r="FC51" i="9"/>
  <c r="FB51" i="9"/>
  <c r="FM51" i="9" s="1"/>
  <c r="FX51" i="9" s="1"/>
  <c r="GI51" i="9" s="1"/>
  <c r="GT51" i="9" s="1"/>
  <c r="HE51" i="9" s="1"/>
  <c r="HP51" i="9" s="1"/>
  <c r="FA51" i="9"/>
  <c r="EZ51" i="9"/>
  <c r="EY51" i="9"/>
  <c r="BS51" i="4"/>
  <c r="ER51" i="9"/>
  <c r="EP51" i="9"/>
  <c r="EO51" i="9"/>
  <c r="EN51" i="9"/>
  <c r="BN51" i="4"/>
  <c r="EG51" i="9"/>
  <c r="EE51" i="9"/>
  <c r="ED51" i="9"/>
  <c r="EC51" i="9"/>
  <c r="PH51" i="9"/>
  <c r="PI51" i="9" s="1"/>
  <c r="GH51" i="4"/>
  <c r="NZ51" i="9"/>
  <c r="NY51" i="9"/>
  <c r="NX51" i="9"/>
  <c r="NW51" i="9"/>
  <c r="NV51" i="9"/>
  <c r="GC51" i="4"/>
  <c r="NO51" i="9"/>
  <c r="NM51" i="9"/>
  <c r="NL51" i="9"/>
  <c r="NK51" i="9"/>
  <c r="FX51" i="4"/>
  <c r="ND51" i="9"/>
  <c r="NB51" i="9"/>
  <c r="NA51" i="9"/>
  <c r="MZ51" i="9"/>
  <c r="FS51" i="4"/>
  <c r="MS51" i="9"/>
  <c r="MQ51" i="9"/>
  <c r="MP51" i="9"/>
  <c r="MO51" i="9"/>
  <c r="FN51" i="4"/>
  <c r="MH51" i="9"/>
  <c r="MF51" i="9"/>
  <c r="ME51" i="9"/>
  <c r="MD51" i="9"/>
  <c r="FI51" i="4"/>
  <c r="LW51" i="9"/>
  <c r="LU51" i="9"/>
  <c r="LT51" i="9"/>
  <c r="LS51" i="9"/>
  <c r="FD51" i="4"/>
  <c r="OW51" i="9"/>
  <c r="LL51" i="9"/>
  <c r="LJ51" i="9"/>
  <c r="LH51" i="9"/>
  <c r="OV51" i="9" s="1"/>
  <c r="EV51" i="4"/>
  <c r="LA51" i="9"/>
  <c r="KZ51" i="9"/>
  <c r="LK51" i="9" s="1"/>
  <c r="LV51" i="9" s="1"/>
  <c r="MG51" i="9" s="1"/>
  <c r="MR51" i="9" s="1"/>
  <c r="NC51" i="9" s="1"/>
  <c r="NN51" i="9" s="1"/>
  <c r="KY51" i="9"/>
  <c r="KX51" i="9"/>
  <c r="KW51" i="9"/>
  <c r="EQ51" i="4"/>
  <c r="KP51" i="9"/>
  <c r="KN51" i="9"/>
  <c r="KM51" i="9"/>
  <c r="KL51" i="9"/>
  <c r="EL51" i="4"/>
  <c r="KE51" i="9"/>
  <c r="KC51" i="9"/>
  <c r="KB51" i="9"/>
  <c r="KA51" i="9"/>
  <c r="EG51" i="4"/>
  <c r="JT51" i="9"/>
  <c r="JR51" i="9"/>
  <c r="JQ51" i="9"/>
  <c r="JP51" i="9"/>
  <c r="EB51" i="4"/>
  <c r="JI51" i="9"/>
  <c r="JG51" i="9"/>
  <c r="JF51" i="9"/>
  <c r="JE51" i="9"/>
  <c r="DW51" i="4"/>
  <c r="IX51" i="9"/>
  <c r="IV51" i="9"/>
  <c r="IU51" i="9"/>
  <c r="IT51" i="9"/>
  <c r="DR51" i="4"/>
  <c r="OR51" i="9"/>
  <c r="IM51" i="9"/>
  <c r="IK51" i="9"/>
  <c r="II51" i="9"/>
  <c r="OQ51" i="9" s="1"/>
  <c r="DJ51" i="4"/>
  <c r="IB51" i="9"/>
  <c r="IA51" i="9"/>
  <c r="IL51" i="9" s="1"/>
  <c r="IW51" i="9" s="1"/>
  <c r="JH51" i="9" s="1"/>
  <c r="JS51" i="9" s="1"/>
  <c r="KD51" i="9" s="1"/>
  <c r="KO51" i="9" s="1"/>
  <c r="HZ51" i="9"/>
  <c r="HY51" i="9"/>
  <c r="HX51" i="9"/>
  <c r="DE51" i="4"/>
  <c r="HQ51" i="9"/>
  <c r="HO51" i="9"/>
  <c r="HN51" i="9"/>
  <c r="HM51" i="9"/>
  <c r="CZ51" i="4"/>
  <c r="HF51" i="9"/>
  <c r="HD51" i="9"/>
  <c r="HC51" i="9"/>
  <c r="HB51" i="9"/>
  <c r="CU51" i="4"/>
  <c r="GU51" i="9"/>
  <c r="GS51" i="9"/>
  <c r="GR51" i="9"/>
  <c r="GQ51" i="9"/>
  <c r="CP51" i="4"/>
  <c r="GJ51" i="9"/>
  <c r="GH51" i="9"/>
  <c r="GG51" i="9"/>
  <c r="GF51" i="9"/>
  <c r="CK51" i="4"/>
  <c r="FY51" i="9"/>
  <c r="FW51" i="9"/>
  <c r="FV51" i="9"/>
  <c r="FU51" i="9"/>
  <c r="EV59" i="4"/>
  <c r="LA59" i="9"/>
  <c r="KZ59" i="9"/>
  <c r="LK59" i="9" s="1"/>
  <c r="LV59" i="9" s="1"/>
  <c r="MG59" i="9" s="1"/>
  <c r="MR59" i="9" s="1"/>
  <c r="NC59" i="9" s="1"/>
  <c r="NN59" i="9" s="1"/>
  <c r="KY59" i="9"/>
  <c r="KW59" i="9"/>
  <c r="FD59" i="4"/>
  <c r="OW59" i="9"/>
  <c r="LL59" i="9"/>
  <c r="LJ59" i="9"/>
  <c r="LI59" i="9"/>
  <c r="LH59" i="9"/>
  <c r="FI59" i="4"/>
  <c r="LW59" i="9"/>
  <c r="LU59" i="9"/>
  <c r="LT59" i="9"/>
  <c r="LS59" i="9"/>
  <c r="FN59" i="4"/>
  <c r="MH59" i="9"/>
  <c r="MF59" i="9"/>
  <c r="ME59" i="9"/>
  <c r="MD59" i="9"/>
  <c r="FS59" i="4"/>
  <c r="MS59" i="9"/>
  <c r="MQ59" i="9"/>
  <c r="MP59" i="9"/>
  <c r="MO59" i="9"/>
  <c r="FX59" i="4"/>
  <c r="ND59" i="9"/>
  <c r="NB59" i="9"/>
  <c r="NA59" i="9"/>
  <c r="MZ59" i="9"/>
  <c r="GC59" i="4"/>
  <c r="NO59" i="9"/>
  <c r="NM59" i="9"/>
  <c r="NL59" i="9"/>
  <c r="NK59" i="9"/>
  <c r="GH59" i="4"/>
  <c r="NZ59" i="9"/>
  <c r="NY59" i="9"/>
  <c r="NX59" i="9"/>
  <c r="NW59" i="9"/>
  <c r="NV59" i="9"/>
  <c r="DE59" i="4"/>
  <c r="HQ59" i="9"/>
  <c r="HO59" i="9"/>
  <c r="HM59" i="9"/>
  <c r="DJ59" i="4"/>
  <c r="IB59" i="9"/>
  <c r="IA59" i="9"/>
  <c r="IL59" i="9" s="1"/>
  <c r="IW59" i="9" s="1"/>
  <c r="JH59" i="9" s="1"/>
  <c r="JS59" i="9" s="1"/>
  <c r="KD59" i="9" s="1"/>
  <c r="KO59" i="9" s="1"/>
  <c r="HZ59" i="9"/>
  <c r="HX59" i="9"/>
  <c r="DR59" i="4"/>
  <c r="OR59" i="9"/>
  <c r="IM59" i="9"/>
  <c r="IK59" i="9"/>
  <c r="II59" i="9"/>
  <c r="DW59" i="4"/>
  <c r="IX59" i="9"/>
  <c r="IV59" i="9"/>
  <c r="IT59" i="9"/>
  <c r="EB59" i="4"/>
  <c r="JI59" i="9"/>
  <c r="JG59" i="9"/>
  <c r="JE59" i="9"/>
  <c r="EG59" i="4"/>
  <c r="JT59" i="9"/>
  <c r="JR59" i="9"/>
  <c r="JP59" i="9"/>
  <c r="EL59" i="4"/>
  <c r="KE59" i="9"/>
  <c r="KC59" i="9"/>
  <c r="KA59" i="9"/>
  <c r="EQ59" i="4"/>
  <c r="KP59" i="9"/>
  <c r="KN59" i="9"/>
  <c r="KL59" i="9"/>
  <c r="EV67" i="4"/>
  <c r="LA67" i="9"/>
  <c r="KZ67" i="9"/>
  <c r="LK67" i="9" s="1"/>
  <c r="LV67" i="9" s="1"/>
  <c r="MG67" i="9" s="1"/>
  <c r="MR67" i="9" s="1"/>
  <c r="NC67" i="9" s="1"/>
  <c r="NN67" i="9" s="1"/>
  <c r="KY67" i="9"/>
  <c r="KX67" i="9"/>
  <c r="KW67" i="9"/>
  <c r="FD67" i="4"/>
  <c r="OW67" i="9"/>
  <c r="LL67" i="9"/>
  <c r="LJ67" i="9"/>
  <c r="LI67" i="9"/>
  <c r="LH67" i="9"/>
  <c r="FI67" i="4"/>
  <c r="LW67" i="9"/>
  <c r="LU67" i="9"/>
  <c r="LT67" i="9"/>
  <c r="LS67" i="9"/>
  <c r="FN67" i="4"/>
  <c r="MH67" i="9"/>
  <c r="MF67" i="9"/>
  <c r="ME67" i="9"/>
  <c r="MD67" i="9"/>
  <c r="FS67" i="4"/>
  <c r="MS67" i="9"/>
  <c r="MQ67" i="9"/>
  <c r="MP67" i="9"/>
  <c r="MO67" i="9"/>
  <c r="FX67" i="4"/>
  <c r="ND67" i="9"/>
  <c r="NB67" i="9"/>
  <c r="NA67" i="9"/>
  <c r="MZ67" i="9"/>
  <c r="GC67" i="4"/>
  <c r="NO67" i="9"/>
  <c r="NM67" i="9"/>
  <c r="NL67" i="9"/>
  <c r="NK67" i="9"/>
  <c r="GH67" i="4"/>
  <c r="NZ67" i="9"/>
  <c r="NY67" i="9"/>
  <c r="NX67" i="9"/>
  <c r="NW67" i="9"/>
  <c r="NV67" i="9"/>
  <c r="BN67" i="4"/>
  <c r="EG67" i="9"/>
  <c r="EE67" i="9"/>
  <c r="ED67" i="9"/>
  <c r="EC67" i="9"/>
  <c r="BS67" i="4"/>
  <c r="ER67" i="9"/>
  <c r="EP67" i="9"/>
  <c r="EN67" i="9"/>
  <c r="BX67" i="4"/>
  <c r="FC67" i="9"/>
  <c r="FB67" i="9"/>
  <c r="FM67" i="9" s="1"/>
  <c r="FX67" i="9" s="1"/>
  <c r="GI67" i="9" s="1"/>
  <c r="GT67" i="9" s="1"/>
  <c r="HE67" i="9" s="1"/>
  <c r="HP67" i="9" s="1"/>
  <c r="FA67" i="9"/>
  <c r="EY67" i="9"/>
  <c r="CF67" i="4"/>
  <c r="OM67" i="9"/>
  <c r="FN67" i="9"/>
  <c r="FL67" i="9"/>
  <c r="FK67" i="9"/>
  <c r="FJ67" i="9"/>
  <c r="CK67" i="4"/>
  <c r="FY67" i="9"/>
  <c r="FW67" i="9"/>
  <c r="FV67" i="9"/>
  <c r="FU67" i="9"/>
  <c r="CP67" i="4"/>
  <c r="GJ67" i="9"/>
  <c r="GH67" i="9"/>
  <c r="GG67" i="9"/>
  <c r="GF67" i="9"/>
  <c r="CU67" i="4"/>
  <c r="GU67" i="9"/>
  <c r="GS67" i="9"/>
  <c r="GR67" i="9"/>
  <c r="GQ67" i="9"/>
  <c r="CZ67" i="4"/>
  <c r="HF67" i="9"/>
  <c r="HD67" i="9"/>
  <c r="HC67" i="9"/>
  <c r="HB67" i="9"/>
  <c r="DE67" i="4"/>
  <c r="HQ67" i="9"/>
  <c r="HO67" i="9"/>
  <c r="HM67" i="9"/>
  <c r="DJ67" i="4"/>
  <c r="IB67" i="9"/>
  <c r="IA67" i="9"/>
  <c r="IL67" i="9" s="1"/>
  <c r="IW67" i="9" s="1"/>
  <c r="JH67" i="9" s="1"/>
  <c r="JS67" i="9" s="1"/>
  <c r="KD67" i="9" s="1"/>
  <c r="KO67" i="9" s="1"/>
  <c r="HZ67" i="9"/>
  <c r="HX67" i="9"/>
  <c r="DR67" i="4"/>
  <c r="OR67" i="9"/>
  <c r="IM67" i="9"/>
  <c r="IK67" i="9"/>
  <c r="IJ67" i="9"/>
  <c r="II67" i="9"/>
  <c r="DW67" i="4"/>
  <c r="IX67" i="9"/>
  <c r="IV67" i="9"/>
  <c r="IU67" i="9"/>
  <c r="IT67" i="9"/>
  <c r="EB67" i="4"/>
  <c r="JI67" i="9"/>
  <c r="JG67" i="9"/>
  <c r="JF67" i="9"/>
  <c r="JE67" i="9"/>
  <c r="EG67" i="4"/>
  <c r="JT67" i="9"/>
  <c r="JR67" i="9"/>
  <c r="JQ67" i="9"/>
  <c r="JP67" i="9"/>
  <c r="EL67" i="4"/>
  <c r="KE67" i="9"/>
  <c r="KC67" i="9"/>
  <c r="KB67" i="9"/>
  <c r="KA67" i="9"/>
  <c r="EQ67" i="4"/>
  <c r="KP67" i="9"/>
  <c r="KN67" i="9"/>
  <c r="KL67" i="9"/>
  <c r="BX76" i="4"/>
  <c r="FB76" i="9"/>
  <c r="FM76" i="9" s="1"/>
  <c r="FX76" i="9" s="1"/>
  <c r="GI76" i="9" s="1"/>
  <c r="GT76" i="9" s="1"/>
  <c r="HE76" i="9" s="1"/>
  <c r="HP76" i="9" s="1"/>
  <c r="BS76" i="4"/>
  <c r="ER76" i="9"/>
  <c r="EP76" i="9"/>
  <c r="BN76" i="4"/>
  <c r="EG76" i="9"/>
  <c r="BI76" i="4"/>
  <c r="DV76" i="9"/>
  <c r="DT76" i="9"/>
  <c r="AY76" i="4"/>
  <c r="CZ76" i="9"/>
  <c r="CX76" i="9"/>
  <c r="AL76" i="9"/>
  <c r="R76" i="4"/>
  <c r="AJ76" i="9"/>
  <c r="AT76" i="4"/>
  <c r="CO76" i="9"/>
  <c r="CF76" i="4"/>
  <c r="FN76" i="9"/>
  <c r="CP76" i="4"/>
  <c r="GJ76" i="9"/>
  <c r="DE76" i="4"/>
  <c r="HQ76" i="9"/>
  <c r="DJ76" i="4"/>
  <c r="IB76" i="9"/>
  <c r="IA76" i="9"/>
  <c r="IL76" i="9" s="1"/>
  <c r="IW76" i="9" s="1"/>
  <c r="JH76" i="9" s="1"/>
  <c r="JS76" i="9" s="1"/>
  <c r="KD76" i="9" s="1"/>
  <c r="KO76" i="9" s="1"/>
  <c r="HZ76" i="9"/>
  <c r="CK76" i="4"/>
  <c r="FY76" i="9"/>
  <c r="H348" i="7"/>
  <c r="G348" i="7"/>
  <c r="F348" i="7"/>
  <c r="E348" i="7"/>
  <c r="D348" i="7"/>
  <c r="C348" i="7"/>
  <c r="B348" i="7"/>
  <c r="H264" i="7"/>
  <c r="G264" i="7"/>
  <c r="F264" i="7"/>
  <c r="E264" i="7"/>
  <c r="D264" i="7"/>
  <c r="C264" i="7"/>
  <c r="B264" i="7"/>
  <c r="H347" i="7"/>
  <c r="G347" i="7"/>
  <c r="F347" i="7"/>
  <c r="E347" i="7"/>
  <c r="D347" i="7"/>
  <c r="C347" i="7"/>
  <c r="B347" i="7"/>
  <c r="H263" i="7"/>
  <c r="G263" i="7"/>
  <c r="F263" i="7"/>
  <c r="E263" i="7"/>
  <c r="D263" i="7"/>
  <c r="C263" i="7"/>
  <c r="B263" i="7"/>
  <c r="H262" i="7"/>
  <c r="G262" i="7"/>
  <c r="F262" i="7"/>
  <c r="E262" i="7"/>
  <c r="D262" i="7"/>
  <c r="C262" i="7"/>
  <c r="B262" i="7"/>
  <c r="H346" i="7"/>
  <c r="G346" i="7"/>
  <c r="F346" i="7"/>
  <c r="E346" i="7"/>
  <c r="D346" i="7"/>
  <c r="C346" i="7"/>
  <c r="B346" i="7"/>
  <c r="OB43" i="9"/>
  <c r="OB67" i="9"/>
  <c r="OG67" i="9"/>
  <c r="KB34" i="9"/>
  <c r="PD51" i="9"/>
  <c r="OB51" i="9"/>
  <c r="OG51" i="9"/>
  <c r="PI59" i="9"/>
  <c r="PN59" i="9"/>
  <c r="OB59" i="9"/>
  <c r="OG59" i="9"/>
  <c r="OL59" i="9"/>
  <c r="PN67" i="9"/>
  <c r="OQ85" i="9"/>
  <c r="OB50" i="9"/>
  <c r="OB58" i="9"/>
  <c r="OG58" i="9"/>
  <c r="OV65" i="9"/>
  <c r="OB66" i="9"/>
  <c r="OG66" i="9"/>
  <c r="OL66" i="9"/>
  <c r="OG83" i="9"/>
  <c r="OL83" i="9"/>
  <c r="HY61" i="9"/>
  <c r="IU48" i="9"/>
  <c r="JQ38" i="9"/>
  <c r="FV86" i="9"/>
  <c r="HC71" i="9"/>
  <c r="GG45" i="9"/>
  <c r="OV24" i="9"/>
  <c r="OQ38" i="9"/>
  <c r="OV41" i="9"/>
  <c r="OB48" i="9"/>
  <c r="OW49" i="9"/>
  <c r="PG10" i="9"/>
  <c r="II26" i="9"/>
  <c r="IK26" i="9"/>
  <c r="NZ34" i="9"/>
  <c r="NV34" i="9"/>
  <c r="OW34" i="9"/>
  <c r="LH34" i="9"/>
  <c r="NK34" i="9"/>
  <c r="NL34" i="9"/>
  <c r="JQ43" i="9"/>
  <c r="JP43" i="9"/>
  <c r="PC59" i="9"/>
  <c r="PD59" i="9"/>
  <c r="PC67" i="9"/>
  <c r="PD67" i="9" s="1"/>
  <c r="PH67" i="9"/>
  <c r="PI67" i="9"/>
  <c r="D356" i="7"/>
  <c r="E356" i="7"/>
  <c r="F356" i="7"/>
  <c r="H356" i="7"/>
  <c r="G356" i="7"/>
  <c r="B356" i="7"/>
  <c r="C356" i="7"/>
  <c r="CV42" i="9"/>
  <c r="AY42" i="4"/>
  <c r="OC37" i="9"/>
  <c r="AL37" i="4"/>
  <c r="OM60" i="9"/>
  <c r="DE60" i="4"/>
  <c r="JP76" i="9"/>
  <c r="EG76" i="4"/>
  <c r="NY16" i="9"/>
  <c r="GH16" i="4"/>
  <c r="AA149" i="5"/>
  <c r="EV18" i="4"/>
  <c r="AA111" i="5"/>
  <c r="DJ18" i="4"/>
  <c r="AA73" i="5"/>
  <c r="BX18" i="4"/>
  <c r="P10" i="5"/>
  <c r="H18" i="4"/>
  <c r="AA187" i="5"/>
  <c r="GH18" i="4"/>
  <c r="O139" i="5"/>
  <c r="EG17" i="4"/>
  <c r="O91" i="5"/>
  <c r="CK17" i="4"/>
  <c r="O15" i="5"/>
  <c r="M17" i="4"/>
  <c r="O35" i="5"/>
  <c r="AG17" i="4"/>
  <c r="O53" i="5"/>
  <c r="AY17" i="4"/>
  <c r="O68" i="5"/>
  <c r="BN17" i="4"/>
  <c r="O124" i="5"/>
  <c r="DR17" i="4"/>
  <c r="O162" i="5"/>
  <c r="FD17" i="4"/>
  <c r="O177" i="5"/>
  <c r="FS17" i="4"/>
  <c r="O20" i="5"/>
  <c r="R17" i="4"/>
  <c r="O58" i="5"/>
  <c r="BD17" i="4"/>
  <c r="O187" i="5"/>
  <c r="GC17" i="4"/>
  <c r="O86" i="5"/>
  <c r="CF17" i="4"/>
  <c r="O96" i="5"/>
  <c r="CP17" i="4"/>
  <c r="O101" i="5"/>
  <c r="CU17" i="4"/>
  <c r="O111" i="5"/>
  <c r="DE17" i="4"/>
  <c r="O144" i="5"/>
  <c r="EL17" i="4"/>
  <c r="O182" i="5"/>
  <c r="FX17" i="4"/>
  <c r="O167" i="5"/>
  <c r="FI17" i="4"/>
  <c r="O149" i="5"/>
  <c r="EQ17" i="4"/>
  <c r="O134" i="5"/>
  <c r="EB17" i="4"/>
  <c r="O106" i="5"/>
  <c r="CZ17" i="4"/>
  <c r="O73" i="5"/>
  <c r="BS17" i="4"/>
  <c r="O63" i="5"/>
  <c r="BI17" i="4"/>
  <c r="O10" i="5"/>
  <c r="H17" i="4"/>
  <c r="O40" i="5"/>
  <c r="AL17" i="4"/>
  <c r="O48" i="5"/>
  <c r="AT17" i="4"/>
  <c r="O25" i="5"/>
  <c r="W17" i="4"/>
  <c r="O172" i="5"/>
  <c r="FN17" i="4"/>
  <c r="O129" i="5"/>
  <c r="DW17" i="4"/>
  <c r="O30" i="5"/>
  <c r="AB17" i="4"/>
  <c r="N53" i="5"/>
  <c r="AY16" i="4"/>
  <c r="N58" i="5"/>
  <c r="BD16" i="4"/>
  <c r="N63" i="5"/>
  <c r="BI16" i="4"/>
  <c r="N96" i="5"/>
  <c r="CP16" i="4"/>
  <c r="N68" i="5"/>
  <c r="BN16" i="4"/>
  <c r="N20" i="5"/>
  <c r="R16" i="4"/>
  <c r="N30" i="5"/>
  <c r="AB16" i="4"/>
  <c r="N35" i="5"/>
  <c r="AG16" i="4"/>
  <c r="N73" i="5"/>
  <c r="BS16" i="4"/>
  <c r="N40" i="5"/>
  <c r="AL16" i="4"/>
  <c r="N86" i="5"/>
  <c r="CF16" i="4"/>
  <c r="N48" i="5"/>
  <c r="AT16" i="4"/>
  <c r="N101" i="5"/>
  <c r="CU16" i="4"/>
  <c r="N15" i="5"/>
  <c r="M16" i="4"/>
  <c r="N10" i="5"/>
  <c r="H16" i="4"/>
  <c r="N25" i="5"/>
  <c r="W16" i="4"/>
  <c r="N91" i="5"/>
  <c r="CK16" i="4"/>
  <c r="N111" i="5"/>
  <c r="DE16" i="4"/>
  <c r="N106" i="5"/>
  <c r="CZ16" i="4"/>
  <c r="M172" i="5"/>
  <c r="FN15" i="4"/>
  <c r="M167" i="5"/>
  <c r="FI15" i="4"/>
  <c r="M162" i="5"/>
  <c r="FD15" i="4"/>
  <c r="M149" i="5"/>
  <c r="EQ15" i="4"/>
  <c r="M144" i="5"/>
  <c r="EL15" i="4"/>
  <c r="M139" i="5"/>
  <c r="EG15" i="4"/>
  <c r="M134" i="5"/>
  <c r="EB15" i="4"/>
  <c r="M129" i="5"/>
  <c r="DW15" i="4"/>
  <c r="M124" i="5"/>
  <c r="DR15" i="4"/>
  <c r="M111" i="5"/>
  <c r="DE15" i="4"/>
  <c r="M106" i="5"/>
  <c r="CZ15" i="4"/>
  <c r="M101" i="5"/>
  <c r="CU15" i="4"/>
  <c r="M96" i="5"/>
  <c r="CP15" i="4"/>
  <c r="M91" i="5"/>
  <c r="CK15" i="4"/>
  <c r="M86" i="5"/>
  <c r="CF15" i="4"/>
  <c r="M73" i="5"/>
  <c r="BS15" i="4"/>
  <c r="M68" i="5"/>
  <c r="BN15" i="4"/>
  <c r="M63" i="5"/>
  <c r="BI15" i="4"/>
  <c r="M58" i="5"/>
  <c r="BD15" i="4"/>
  <c r="M53" i="5"/>
  <c r="AY15" i="4"/>
  <c r="M48" i="5"/>
  <c r="AT15" i="4"/>
  <c r="M40" i="5"/>
  <c r="AL15" i="4"/>
  <c r="M35" i="5"/>
  <c r="AG15" i="4"/>
  <c r="M30" i="5"/>
  <c r="AB15" i="4"/>
  <c r="M25" i="5"/>
  <c r="W15" i="4"/>
  <c r="M20" i="5"/>
  <c r="R15" i="4"/>
  <c r="M15" i="5"/>
  <c r="M15" i="4"/>
  <c r="M187" i="5"/>
  <c r="GC15" i="4"/>
  <c r="M182" i="5"/>
  <c r="FX15" i="4"/>
  <c r="M177" i="5"/>
  <c r="FS15" i="4"/>
  <c r="M10" i="5"/>
  <c r="H15" i="4"/>
  <c r="L20" i="5"/>
  <c r="R14" i="4"/>
  <c r="L124" i="5"/>
  <c r="DR14" i="4"/>
  <c r="L53" i="5"/>
  <c r="AY14" i="4"/>
  <c r="L101" i="5"/>
  <c r="CU14" i="4"/>
  <c r="L48" i="5"/>
  <c r="AT14" i="4"/>
  <c r="L35" i="5"/>
  <c r="AG14" i="4"/>
  <c r="L86" i="5"/>
  <c r="CF14" i="4"/>
  <c r="L10" i="5"/>
  <c r="H14" i="4"/>
  <c r="L40" i="5"/>
  <c r="AL14" i="4"/>
  <c r="L63" i="5"/>
  <c r="BI14" i="4"/>
  <c r="L73" i="5"/>
  <c r="BS14" i="4"/>
  <c r="L129" i="5"/>
  <c r="DW14" i="4"/>
  <c r="L139" i="5"/>
  <c r="EG14" i="4"/>
  <c r="L30" i="5"/>
  <c r="AB14" i="4"/>
  <c r="L68" i="5"/>
  <c r="BN14" i="4"/>
  <c r="L134" i="5"/>
  <c r="EB14" i="4"/>
  <c r="L144" i="5"/>
  <c r="EL14" i="4"/>
  <c r="L15" i="5"/>
  <c r="M14" i="4"/>
  <c r="L58" i="5"/>
  <c r="BD14" i="4"/>
  <c r="L167" i="5"/>
  <c r="FI14" i="4"/>
  <c r="L149" i="5"/>
  <c r="EQ14" i="4"/>
  <c r="L182" i="5"/>
  <c r="FX14" i="4"/>
  <c r="L172" i="5"/>
  <c r="FN14" i="4"/>
  <c r="L111" i="5"/>
  <c r="DE14" i="4"/>
  <c r="L96" i="5"/>
  <c r="CP14" i="4"/>
  <c r="L25" i="5"/>
  <c r="W14" i="4"/>
  <c r="L187" i="5"/>
  <c r="GC14" i="4"/>
  <c r="L177" i="5"/>
  <c r="FS14" i="4"/>
  <c r="L162" i="5"/>
  <c r="FD14" i="4"/>
  <c r="L106" i="5"/>
  <c r="CZ14" i="4"/>
  <c r="L91" i="5"/>
  <c r="CK14" i="4"/>
  <c r="J106" i="5"/>
  <c r="F179" i="7"/>
  <c r="J20" i="5"/>
  <c r="D11" i="7"/>
  <c r="J96" i="5"/>
  <c r="D179" i="7"/>
  <c r="J15" i="5"/>
  <c r="C11" i="7"/>
  <c r="J91" i="5"/>
  <c r="C179" i="7"/>
  <c r="J86" i="5"/>
  <c r="B179" i="7"/>
  <c r="J10" i="5"/>
  <c r="B11" i="7"/>
  <c r="J63" i="5"/>
  <c r="E95" i="7"/>
  <c r="I86" i="5"/>
  <c r="B178" i="7"/>
  <c r="I78" i="5"/>
  <c r="H94" i="7"/>
  <c r="I91" i="5"/>
  <c r="C178" i="7"/>
  <c r="I96" i="5"/>
  <c r="D178" i="7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NZ25" i="9"/>
  <c r="NY25" i="9"/>
  <c r="NX25" i="9"/>
  <c r="NO25" i="9"/>
  <c r="NM25" i="9"/>
  <c r="ND25" i="9"/>
  <c r="NB25" i="9"/>
  <c r="MZ25" i="9"/>
  <c r="MS25" i="9"/>
  <c r="MQ25" i="9"/>
  <c r="MP25" i="9"/>
  <c r="MO25" i="9"/>
  <c r="MH25" i="9"/>
  <c r="MF25" i="9"/>
  <c r="LW25" i="9"/>
  <c r="LU25" i="9"/>
  <c r="LT25" i="9"/>
  <c r="LS25" i="9"/>
  <c r="OW25" i="9"/>
  <c r="LL25" i="9"/>
  <c r="LJ25" i="9"/>
  <c r="LA25" i="9"/>
  <c r="KZ25" i="9"/>
  <c r="LK25" i="9" s="1"/>
  <c r="LV25" i="9" s="1"/>
  <c r="MG25" i="9" s="1"/>
  <c r="MR25" i="9" s="1"/>
  <c r="NC25" i="9" s="1"/>
  <c r="NN25" i="9" s="1"/>
  <c r="KY25" i="9"/>
  <c r="KW25" i="9"/>
  <c r="KM25" i="9"/>
  <c r="KP25" i="9"/>
  <c r="KN25" i="9"/>
  <c r="KL25" i="9"/>
  <c r="KB25" i="9"/>
  <c r="KE25" i="9"/>
  <c r="KC25" i="9"/>
  <c r="KA25" i="9"/>
  <c r="JQ25" i="9"/>
  <c r="JT25" i="9"/>
  <c r="JR25" i="9"/>
  <c r="JP25" i="9"/>
  <c r="JI25" i="9"/>
  <c r="JG25" i="9"/>
  <c r="IB25" i="9"/>
  <c r="IA25" i="9"/>
  <c r="IL25" i="9" s="1"/>
  <c r="IW25" i="9" s="1"/>
  <c r="JH25" i="9" s="1"/>
  <c r="JS25" i="9" s="1"/>
  <c r="KD25" i="9" s="1"/>
  <c r="KO25" i="9" s="1"/>
  <c r="HZ25" i="9"/>
  <c r="HX25" i="9"/>
  <c r="HQ25" i="9"/>
  <c r="HO25" i="9"/>
  <c r="HN25" i="9"/>
  <c r="HM25" i="9"/>
  <c r="HC25" i="9"/>
  <c r="HF25" i="9"/>
  <c r="HD25" i="9"/>
  <c r="HB25" i="9"/>
  <c r="GU25" i="9"/>
  <c r="GS25" i="9"/>
  <c r="GJ25" i="9"/>
  <c r="GH25" i="9"/>
  <c r="FY25" i="9"/>
  <c r="FW25" i="9"/>
  <c r="OM25" i="9"/>
  <c r="FN25" i="9"/>
  <c r="FL25" i="9"/>
  <c r="FC25" i="9"/>
  <c r="FB25" i="9"/>
  <c r="FM25" i="9" s="1"/>
  <c r="FX25" i="9" s="1"/>
  <c r="GI25" i="9" s="1"/>
  <c r="GT25" i="9" s="1"/>
  <c r="HE25" i="9" s="1"/>
  <c r="HP25" i="9" s="1"/>
  <c r="FA25" i="9"/>
  <c r="EY25" i="9"/>
  <c r="ER25" i="9"/>
  <c r="EP25" i="9"/>
  <c r="EO25" i="9"/>
  <c r="EN25" i="9"/>
  <c r="EG25" i="9"/>
  <c r="EE25" i="9"/>
  <c r="ED25" i="9"/>
  <c r="EC25" i="9"/>
  <c r="DS25" i="9"/>
  <c r="DV25" i="9"/>
  <c r="DT25" i="9"/>
  <c r="DR25" i="9"/>
  <c r="CW25" i="9"/>
  <c r="CZ25" i="9"/>
  <c r="CX25" i="9"/>
  <c r="CV25" i="9"/>
  <c r="PM25" i="9"/>
  <c r="PN25" i="9" s="1"/>
  <c r="OH25" i="9"/>
  <c r="CO25" i="9"/>
  <c r="CM25" i="9"/>
  <c r="CL25" i="9"/>
  <c r="CK25" i="9"/>
  <c r="CD25" i="9"/>
  <c r="CC25" i="9"/>
  <c r="CN25" i="9" s="1"/>
  <c r="CY25" i="9" s="1"/>
  <c r="DJ25" i="9" s="1"/>
  <c r="DU25" i="9" s="1"/>
  <c r="EF25" i="9" s="1"/>
  <c r="EQ25" i="9" s="1"/>
  <c r="CB25" i="9"/>
  <c r="BZ25" i="9"/>
  <c r="BS25" i="9"/>
  <c r="BQ25" i="9"/>
  <c r="BP25" i="9"/>
  <c r="BO25" i="9"/>
  <c r="DH25" i="9"/>
  <c r="DK25" i="9"/>
  <c r="DI25" i="9"/>
  <c r="DG25" i="9"/>
  <c r="OC25" i="9"/>
  <c r="BH25" i="9"/>
  <c r="BF25" i="9"/>
  <c r="BE25" i="9"/>
  <c r="BD25" i="9"/>
  <c r="OB25" i="9" s="1"/>
  <c r="PC25" i="9"/>
  <c r="PD25" i="9" s="1"/>
  <c r="OR25" i="9"/>
  <c r="IM25" i="9"/>
  <c r="IK25" i="9"/>
  <c r="PH25" i="9"/>
  <c r="PI25" i="9" s="1"/>
  <c r="ND33" i="9"/>
  <c r="NB33" i="9"/>
  <c r="NA33" i="9"/>
  <c r="MZ33" i="9"/>
  <c r="NZ33" i="9"/>
  <c r="NY33" i="9"/>
  <c r="NX33" i="9"/>
  <c r="NW33" i="9"/>
  <c r="NV33" i="9"/>
  <c r="OW33" i="9"/>
  <c r="MS33" i="9"/>
  <c r="MQ33" i="9"/>
  <c r="PH33" i="9"/>
  <c r="PI33" i="9" s="1"/>
  <c r="P38" i="8"/>
  <c r="O38" i="8"/>
  <c r="N38" i="8"/>
  <c r="M38" i="8"/>
  <c r="L38" i="8"/>
  <c r="K38" i="8"/>
  <c r="J38" i="8"/>
  <c r="I38" i="8"/>
  <c r="H38" i="8"/>
  <c r="F38" i="8"/>
  <c r="P39" i="8"/>
  <c r="O39" i="8"/>
  <c r="N39" i="8"/>
  <c r="M39" i="8"/>
  <c r="L39" i="8"/>
  <c r="K39" i="8"/>
  <c r="J39" i="8"/>
  <c r="I39" i="8"/>
  <c r="H39" i="8"/>
  <c r="CO42" i="9"/>
  <c r="CM42" i="9"/>
  <c r="ER42" i="9"/>
  <c r="EP42" i="9"/>
  <c r="EO42" i="9"/>
  <c r="EN42" i="9"/>
  <c r="EG42" i="9"/>
  <c r="EE42" i="9"/>
  <c r="DV42" i="9"/>
  <c r="DT42" i="9"/>
  <c r="DS42" i="9"/>
  <c r="DR42" i="9"/>
  <c r="DK42" i="9"/>
  <c r="DI42" i="9"/>
  <c r="DG42" i="9"/>
  <c r="CZ42" i="9"/>
  <c r="CX42" i="9"/>
  <c r="P46" i="8"/>
  <c r="O46" i="8"/>
  <c r="N46" i="8"/>
  <c r="M46" i="8"/>
  <c r="L46" i="8"/>
  <c r="K46" i="8"/>
  <c r="J46" i="8"/>
  <c r="P47" i="8"/>
  <c r="O47" i="8"/>
  <c r="N47" i="8"/>
  <c r="M47" i="8"/>
  <c r="L47" i="8"/>
  <c r="K47" i="8"/>
  <c r="PC50" i="9"/>
  <c r="PD50" i="9" s="1"/>
  <c r="PH50" i="9"/>
  <c r="PI50" i="9" s="1"/>
  <c r="PM50" i="9"/>
  <c r="PN50" i="9" s="1"/>
  <c r="JI50" i="9"/>
  <c r="JG50" i="9"/>
  <c r="JE50" i="9"/>
  <c r="JT50" i="9"/>
  <c r="JR50" i="9"/>
  <c r="JP50" i="9"/>
  <c r="KE50" i="9"/>
  <c r="KC50" i="9"/>
  <c r="KA50" i="9"/>
  <c r="KP50" i="9"/>
  <c r="KN50" i="9"/>
  <c r="KL50" i="9"/>
  <c r="LA50" i="9"/>
  <c r="KZ50" i="9"/>
  <c r="LK50" i="9" s="1"/>
  <c r="LV50" i="9" s="1"/>
  <c r="MG50" i="9" s="1"/>
  <c r="MR50" i="9" s="1"/>
  <c r="NC50" i="9" s="1"/>
  <c r="NN50" i="9" s="1"/>
  <c r="KY50" i="9"/>
  <c r="KW50" i="9"/>
  <c r="OW50" i="9"/>
  <c r="LL50" i="9"/>
  <c r="LJ50" i="9"/>
  <c r="LI50" i="9"/>
  <c r="LH50" i="9"/>
  <c r="LW50" i="9"/>
  <c r="LU50" i="9"/>
  <c r="LT50" i="9"/>
  <c r="LS50" i="9"/>
  <c r="MH50" i="9"/>
  <c r="MF50" i="9"/>
  <c r="ME50" i="9"/>
  <c r="MD50" i="9"/>
  <c r="MS50" i="9"/>
  <c r="MQ50" i="9"/>
  <c r="MP50" i="9"/>
  <c r="MO50" i="9"/>
  <c r="ND50" i="9"/>
  <c r="NB50" i="9"/>
  <c r="NA50" i="9"/>
  <c r="MZ50" i="9"/>
  <c r="NO50" i="9"/>
  <c r="NM50" i="9"/>
  <c r="NL50" i="9"/>
  <c r="NK50" i="9"/>
  <c r="NZ50" i="9"/>
  <c r="NY50" i="9"/>
  <c r="NX50" i="9"/>
  <c r="NW50" i="9"/>
  <c r="NV50" i="9"/>
  <c r="P54" i="8"/>
  <c r="O54" i="8"/>
  <c r="N54" i="8"/>
  <c r="M54" i="8"/>
  <c r="L54" i="8"/>
  <c r="K54" i="8"/>
  <c r="J54" i="8"/>
  <c r="I54" i="8"/>
  <c r="P55" i="8"/>
  <c r="O55" i="8"/>
  <c r="N55" i="8"/>
  <c r="M55" i="8"/>
  <c r="L55" i="8"/>
  <c r="K55" i="8"/>
  <c r="J55" i="8"/>
  <c r="I55" i="8"/>
  <c r="H55" i="8"/>
  <c r="G55" i="8"/>
  <c r="F55" i="8"/>
  <c r="PM58" i="9"/>
  <c r="PN58" i="9" s="1"/>
  <c r="OW58" i="9"/>
  <c r="NO58" i="9"/>
  <c r="NM58" i="9"/>
  <c r="NL58" i="9"/>
  <c r="NK58" i="9"/>
  <c r="NZ58" i="9"/>
  <c r="NY58" i="9"/>
  <c r="NX58" i="9"/>
  <c r="NW58" i="9"/>
  <c r="NV58" i="9"/>
  <c r="PC58" i="9"/>
  <c r="PD58" i="9" s="1"/>
  <c r="PH58" i="9"/>
  <c r="PI58" i="9" s="1"/>
  <c r="P62" i="8"/>
  <c r="O62" i="8"/>
  <c r="N62" i="8"/>
  <c r="M62" i="8"/>
  <c r="L62" i="8"/>
  <c r="K62" i="8"/>
  <c r="P63" i="8"/>
  <c r="O63" i="8"/>
  <c r="N63" i="8"/>
  <c r="M63" i="8"/>
  <c r="L63" i="8"/>
  <c r="K63" i="8"/>
  <c r="J63" i="8"/>
  <c r="NZ66" i="9"/>
  <c r="NY66" i="9"/>
  <c r="NX66" i="9"/>
  <c r="NW66" i="9"/>
  <c r="NV66" i="9"/>
  <c r="NO66" i="9"/>
  <c r="NM66" i="9"/>
  <c r="NL66" i="9"/>
  <c r="NK66" i="9"/>
  <c r="ND66" i="9"/>
  <c r="NB66" i="9"/>
  <c r="NA66" i="9"/>
  <c r="MZ66" i="9"/>
  <c r="MS66" i="9"/>
  <c r="MQ66" i="9"/>
  <c r="MP66" i="9"/>
  <c r="MO66" i="9"/>
  <c r="MH66" i="9"/>
  <c r="MF66" i="9"/>
  <c r="ME66" i="9"/>
  <c r="MD66" i="9"/>
  <c r="LW66" i="9"/>
  <c r="LU66" i="9"/>
  <c r="LT66" i="9"/>
  <c r="LS66" i="9"/>
  <c r="OW66" i="9"/>
  <c r="LL66" i="9"/>
  <c r="LJ66" i="9"/>
  <c r="LI66" i="9"/>
  <c r="LH66" i="9"/>
  <c r="OV66" i="9" s="1"/>
  <c r="LA66" i="9"/>
  <c r="KZ66" i="9"/>
  <c r="LK66" i="9" s="1"/>
  <c r="LV66" i="9" s="1"/>
  <c r="MG66" i="9" s="1"/>
  <c r="MR66" i="9" s="1"/>
  <c r="NC66" i="9" s="1"/>
  <c r="NN66" i="9" s="1"/>
  <c r="KY66" i="9"/>
  <c r="KX66" i="9"/>
  <c r="KW66" i="9"/>
  <c r="OQ66" i="9" s="1"/>
  <c r="PM66" i="9"/>
  <c r="PN66" i="9" s="1"/>
  <c r="PH66" i="9"/>
  <c r="PI66" i="9" s="1"/>
  <c r="PC66" i="9"/>
  <c r="PD66" i="9" s="1"/>
  <c r="P70" i="8"/>
  <c r="O70" i="8"/>
  <c r="N70" i="8"/>
  <c r="M70" i="8"/>
  <c r="L70" i="8"/>
  <c r="K70" i="8"/>
  <c r="J70" i="8"/>
  <c r="I70" i="8"/>
  <c r="H70" i="8"/>
  <c r="G70" i="8"/>
  <c r="OC74" i="9"/>
  <c r="P74" i="9"/>
  <c r="N74" i="9"/>
  <c r="L74" i="9"/>
  <c r="OB74" i="9" s="1"/>
  <c r="MS75" i="9"/>
  <c r="MQ75" i="9"/>
  <c r="MP75" i="9"/>
  <c r="MO75" i="9"/>
  <c r="HQ75" i="9"/>
  <c r="HO75" i="9"/>
  <c r="IB75" i="9"/>
  <c r="IA75" i="9"/>
  <c r="IL75" i="9" s="1"/>
  <c r="IW75" i="9" s="1"/>
  <c r="JH75" i="9" s="1"/>
  <c r="JS75" i="9" s="1"/>
  <c r="KD75" i="9" s="1"/>
  <c r="KO75" i="9" s="1"/>
  <c r="HZ75" i="9"/>
  <c r="OR75" i="9"/>
  <c r="IM75" i="9"/>
  <c r="GJ75" i="9"/>
  <c r="GH75" i="9"/>
  <c r="GF75" i="9"/>
  <c r="FY75" i="9"/>
  <c r="FW75" i="9"/>
  <c r="FU75" i="9"/>
  <c r="OM75" i="9"/>
  <c r="FN75" i="9"/>
  <c r="FL75" i="9"/>
  <c r="FJ75" i="9"/>
  <c r="IX75" i="9"/>
  <c r="IV75" i="9"/>
  <c r="IT75" i="9"/>
  <c r="JI75" i="9"/>
  <c r="JG75" i="9"/>
  <c r="JE75" i="9"/>
  <c r="KE75" i="9"/>
  <c r="KC75" i="9"/>
  <c r="KB75" i="9"/>
  <c r="KA75" i="9"/>
  <c r="KP75" i="9"/>
  <c r="KN75" i="9"/>
  <c r="KM75" i="9"/>
  <c r="KL75" i="9"/>
  <c r="LA75" i="9"/>
  <c r="KZ75" i="9"/>
  <c r="LK75" i="9" s="1"/>
  <c r="LV75" i="9" s="1"/>
  <c r="MG75" i="9" s="1"/>
  <c r="MR75" i="9" s="1"/>
  <c r="NC75" i="9" s="1"/>
  <c r="NN75" i="9" s="1"/>
  <c r="KY75" i="9"/>
  <c r="OW75" i="9"/>
  <c r="LL75" i="9"/>
  <c r="LJ75" i="9"/>
  <c r="LI75" i="9"/>
  <c r="LH75" i="9"/>
  <c r="MH75" i="9"/>
  <c r="MF75" i="9"/>
  <c r="ME75" i="9"/>
  <c r="MD75" i="9"/>
  <c r="ND75" i="9"/>
  <c r="NB75" i="9"/>
  <c r="NA75" i="9"/>
  <c r="MZ75" i="9"/>
  <c r="NZ75" i="9"/>
  <c r="NY75" i="9"/>
  <c r="NX75" i="9"/>
  <c r="FC75" i="9"/>
  <c r="FB75" i="9"/>
  <c r="FM75" i="9" s="1"/>
  <c r="FX75" i="9" s="1"/>
  <c r="GI75" i="9" s="1"/>
  <c r="GT75" i="9" s="1"/>
  <c r="HE75" i="9" s="1"/>
  <c r="HP75" i="9" s="1"/>
  <c r="FA75" i="9"/>
  <c r="EZ75" i="9"/>
  <c r="EY75" i="9"/>
  <c r="ER75" i="9"/>
  <c r="EP75" i="9"/>
  <c r="EO75" i="9"/>
  <c r="EN75" i="9"/>
  <c r="EG75" i="9"/>
  <c r="EE75" i="9"/>
  <c r="ED75" i="9"/>
  <c r="EC75" i="9"/>
  <c r="DV75" i="9"/>
  <c r="DT75" i="9"/>
  <c r="DR75" i="9"/>
  <c r="DK75" i="9"/>
  <c r="DI75" i="9"/>
  <c r="DG75" i="9"/>
  <c r="HF75" i="9"/>
  <c r="HD75" i="9"/>
  <c r="HB75" i="9"/>
  <c r="HC75" i="9"/>
  <c r="NO75" i="9"/>
  <c r="NM75" i="9"/>
  <c r="CZ75" i="9"/>
  <c r="CX75" i="9"/>
  <c r="CV75" i="9"/>
  <c r="OH75" i="9"/>
  <c r="CO75" i="9"/>
  <c r="CK75" i="9"/>
  <c r="OG75" i="9" s="1"/>
  <c r="CM75" i="9"/>
  <c r="CA75" i="9"/>
  <c r="CD75" i="9"/>
  <c r="CC75" i="9"/>
  <c r="CN75" i="9" s="1"/>
  <c r="CY75" i="9" s="1"/>
  <c r="DJ75" i="9" s="1"/>
  <c r="DU75" i="9" s="1"/>
  <c r="EF75" i="9" s="1"/>
  <c r="EQ75" i="9" s="1"/>
  <c r="CB75" i="9"/>
  <c r="BZ75" i="9"/>
  <c r="BP75" i="9"/>
  <c r="BS75" i="9"/>
  <c r="BQ75" i="9"/>
  <c r="BO75" i="9"/>
  <c r="GU75" i="9"/>
  <c r="GS75" i="9"/>
  <c r="GQ75" i="9"/>
  <c r="OL75" i="9" s="1"/>
  <c r="BH75" i="9"/>
  <c r="BF75" i="9"/>
  <c r="AW75" i="9"/>
  <c r="AU75" i="9"/>
  <c r="AS75" i="9"/>
  <c r="AL75" i="9"/>
  <c r="AJ75" i="9"/>
  <c r="AH75" i="9"/>
  <c r="OC75" i="9"/>
  <c r="AA75" i="9"/>
  <c r="Y75" i="9"/>
  <c r="W75" i="9"/>
  <c r="PM75" i="9"/>
  <c r="PN75" i="9" s="1"/>
  <c r="P78" i="8"/>
  <c r="O78" i="8"/>
  <c r="N78" i="8"/>
  <c r="M78" i="8"/>
  <c r="L78" i="8"/>
  <c r="K78" i="8"/>
  <c r="J78" i="8"/>
  <c r="I78" i="8"/>
  <c r="H78" i="8"/>
  <c r="G78" i="8"/>
  <c r="H413" i="7"/>
  <c r="G413" i="7"/>
  <c r="F413" i="7"/>
  <c r="E413" i="7"/>
  <c r="Y86" i="9"/>
  <c r="AA86" i="9"/>
  <c r="W86" i="9"/>
  <c r="P86" i="8"/>
  <c r="O86" i="8"/>
  <c r="N86" i="8"/>
  <c r="M86" i="8"/>
  <c r="L86" i="8"/>
  <c r="P86" i="9"/>
  <c r="OC86" i="9"/>
  <c r="H422" i="7"/>
  <c r="G422" i="7"/>
  <c r="P87" i="8"/>
  <c r="O87" i="8"/>
  <c r="N87" i="8"/>
  <c r="M87" i="8"/>
  <c r="L87" i="8"/>
  <c r="K87" i="8"/>
  <c r="J87" i="8"/>
  <c r="I87" i="8"/>
  <c r="H87" i="8"/>
  <c r="G87" i="8"/>
  <c r="F87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H354" i="7"/>
  <c r="G354" i="7"/>
  <c r="F354" i="7"/>
  <c r="E354" i="7"/>
  <c r="D354" i="7"/>
  <c r="C354" i="7"/>
  <c r="B354" i="7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H353" i="7"/>
  <c r="G353" i="7"/>
  <c r="F353" i="7"/>
  <c r="E353" i="7"/>
  <c r="D353" i="7"/>
  <c r="C353" i="7"/>
  <c r="B353" i="7"/>
  <c r="H352" i="7"/>
  <c r="G352" i="7"/>
  <c r="F352" i="7"/>
  <c r="E352" i="7"/>
  <c r="D352" i="7"/>
  <c r="C352" i="7"/>
  <c r="B352" i="7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H351" i="7"/>
  <c r="G351" i="7"/>
  <c r="F351" i="7"/>
  <c r="E351" i="7"/>
  <c r="D351" i="7"/>
  <c r="C351" i="7"/>
  <c r="B351" i="7"/>
  <c r="H266" i="7"/>
  <c r="G266" i="7"/>
  <c r="F266" i="7"/>
  <c r="E266" i="7"/>
  <c r="D266" i="7"/>
  <c r="C266" i="7"/>
  <c r="B266" i="7"/>
  <c r="H350" i="7"/>
  <c r="G350" i="7"/>
  <c r="F350" i="7"/>
  <c r="E350" i="7"/>
  <c r="D350" i="7"/>
  <c r="C350" i="7"/>
  <c r="B350" i="7"/>
  <c r="H349" i="7"/>
  <c r="G349" i="7"/>
  <c r="F349" i="7"/>
  <c r="E349" i="7"/>
  <c r="D349" i="7"/>
  <c r="C349" i="7"/>
  <c r="B349" i="7"/>
  <c r="H265" i="7"/>
  <c r="G265" i="7"/>
  <c r="F265" i="7"/>
  <c r="E265" i="7"/>
  <c r="D265" i="7"/>
  <c r="C265" i="7"/>
  <c r="B265" i="7"/>
  <c r="AI44" i="9"/>
  <c r="DH43" i="9"/>
  <c r="DH44" i="9"/>
  <c r="ED34" i="9"/>
  <c r="BP67" i="9"/>
  <c r="GG43" i="9"/>
  <c r="EO67" i="9"/>
  <c r="HC34" i="9"/>
  <c r="GG44" i="9"/>
  <c r="JF43" i="9"/>
  <c r="HN67" i="9"/>
  <c r="ME43" i="9"/>
  <c r="KM67" i="9"/>
  <c r="PD33" i="9"/>
  <c r="PN33" i="9"/>
  <c r="OG50" i="9"/>
  <c r="OB45" i="9"/>
  <c r="OM69" i="9"/>
  <c r="OV23" i="9"/>
  <c r="OL33" i="9"/>
  <c r="OQ35" i="9"/>
  <c r="OV35" i="9"/>
  <c r="NL29" i="9"/>
  <c r="OQ83" i="9"/>
  <c r="JQ76" i="9"/>
  <c r="LI53" i="9"/>
  <c r="MP38" i="9"/>
  <c r="NW23" i="9"/>
  <c r="KX61" i="9"/>
  <c r="IU86" i="9"/>
  <c r="JF45" i="9"/>
  <c r="KX25" i="9"/>
  <c r="KM29" i="9"/>
  <c r="IJ53" i="9"/>
  <c r="HY25" i="9"/>
  <c r="EZ25" i="9"/>
  <c r="X86" i="9"/>
  <c r="CA25" i="9"/>
  <c r="OL34" i="9"/>
  <c r="OG49" i="9"/>
  <c r="OL49" i="9"/>
  <c r="OB56" i="9"/>
  <c r="E188" i="7"/>
  <c r="D188" i="7"/>
  <c r="H188" i="7"/>
  <c r="F188" i="7"/>
  <c r="C188" i="7"/>
  <c r="B188" i="7"/>
  <c r="G188" i="7"/>
  <c r="E20" i="7"/>
  <c r="C20" i="7"/>
  <c r="H20" i="7"/>
  <c r="F20" i="7"/>
  <c r="G20" i="7"/>
  <c r="D20" i="7"/>
  <c r="B20" i="7"/>
  <c r="B104" i="7"/>
  <c r="G104" i="7"/>
  <c r="C104" i="7"/>
  <c r="H104" i="7"/>
  <c r="D104" i="7"/>
  <c r="E104" i="7"/>
  <c r="F104" i="7"/>
  <c r="F272" i="7"/>
  <c r="H272" i="7"/>
  <c r="D272" i="7"/>
  <c r="B272" i="7"/>
  <c r="E272" i="7"/>
  <c r="G272" i="7"/>
  <c r="C272" i="7"/>
  <c r="NW25" i="9"/>
  <c r="NV25" i="9"/>
  <c r="NK25" i="9"/>
  <c r="NL25" i="9"/>
  <c r="LH25" i="9"/>
  <c r="OV25" i="9" s="1"/>
  <c r="LI25" i="9"/>
  <c r="JE25" i="9"/>
  <c r="JF25" i="9"/>
  <c r="IX25" i="9"/>
  <c r="IV25" i="9"/>
  <c r="IT25" i="9"/>
  <c r="IU25" i="9"/>
  <c r="FV25" i="9"/>
  <c r="FU25" i="9"/>
  <c r="FJ25" i="9"/>
  <c r="FK25" i="9"/>
  <c r="NO33" i="9"/>
  <c r="NM33" i="9"/>
  <c r="NK33" i="9"/>
  <c r="NL33" i="9"/>
  <c r="MO33" i="9"/>
  <c r="MP33" i="9"/>
  <c r="E373" i="7"/>
  <c r="B373" i="7"/>
  <c r="D373" i="7"/>
  <c r="G373" i="7"/>
  <c r="H373" i="7"/>
  <c r="F373" i="7"/>
  <c r="C373" i="7"/>
  <c r="E38" i="8"/>
  <c r="D38" i="8"/>
  <c r="G38" i="8"/>
  <c r="D205" i="7"/>
  <c r="C205" i="7"/>
  <c r="H205" i="7"/>
  <c r="G205" i="7"/>
  <c r="F205" i="7"/>
  <c r="E205" i="7"/>
  <c r="B205" i="7"/>
  <c r="C121" i="7"/>
  <c r="E121" i="7"/>
  <c r="F121" i="7"/>
  <c r="G121" i="7"/>
  <c r="B121" i="7"/>
  <c r="H121" i="7"/>
  <c r="D121" i="7"/>
  <c r="H289" i="7"/>
  <c r="C289" i="7"/>
  <c r="B289" i="7"/>
  <c r="E289" i="7"/>
  <c r="D289" i="7"/>
  <c r="G289" i="7"/>
  <c r="F289" i="7"/>
  <c r="H37" i="7"/>
  <c r="C37" i="7"/>
  <c r="G37" i="7"/>
  <c r="B37" i="7"/>
  <c r="F37" i="7"/>
  <c r="E37" i="7"/>
  <c r="D37" i="7"/>
  <c r="H38" i="7"/>
  <c r="G38" i="7"/>
  <c r="C38" i="7"/>
  <c r="F38" i="7"/>
  <c r="D38" i="7"/>
  <c r="E38" i="7"/>
  <c r="B38" i="7"/>
  <c r="F122" i="7"/>
  <c r="H122" i="7"/>
  <c r="G122" i="7"/>
  <c r="B122" i="7"/>
  <c r="C122" i="7"/>
  <c r="E122" i="7"/>
  <c r="D122" i="7"/>
  <c r="G39" i="8"/>
  <c r="F39" i="8"/>
  <c r="D39" i="8"/>
  <c r="E39" i="8"/>
  <c r="CK42" i="9"/>
  <c r="OH42" i="9"/>
  <c r="EC42" i="9"/>
  <c r="ED42" i="9"/>
  <c r="D45" i="7"/>
  <c r="F45" i="7"/>
  <c r="B45" i="7"/>
  <c r="G45" i="7"/>
  <c r="E45" i="7"/>
  <c r="H45" i="7"/>
  <c r="C45" i="7"/>
  <c r="C129" i="7"/>
  <c r="F129" i="7"/>
  <c r="B129" i="7"/>
  <c r="D129" i="7"/>
  <c r="E129" i="7"/>
  <c r="H129" i="7"/>
  <c r="G129" i="7"/>
  <c r="H381" i="7"/>
  <c r="C381" i="7"/>
  <c r="E381" i="7"/>
  <c r="B381" i="7"/>
  <c r="D381" i="7"/>
  <c r="H213" i="7"/>
  <c r="F213" i="7"/>
  <c r="G213" i="7"/>
  <c r="D213" i="7"/>
  <c r="B213" i="7"/>
  <c r="E213" i="7"/>
  <c r="C213" i="7"/>
  <c r="D46" i="8"/>
  <c r="I46" i="8"/>
  <c r="E46" i="8"/>
  <c r="H46" i="8"/>
  <c r="G46" i="8"/>
  <c r="F46" i="8"/>
  <c r="H297" i="7"/>
  <c r="F297" i="7"/>
  <c r="E297" i="7"/>
  <c r="D297" i="7"/>
  <c r="C297" i="7"/>
  <c r="B297" i="7"/>
  <c r="G297" i="7"/>
  <c r="H46" i="7"/>
  <c r="E46" i="7"/>
  <c r="C46" i="7"/>
  <c r="D46" i="7"/>
  <c r="F46" i="7"/>
  <c r="B46" i="7"/>
  <c r="G46" i="7"/>
  <c r="H47" i="8"/>
  <c r="I47" i="8"/>
  <c r="E47" i="8"/>
  <c r="F47" i="8"/>
  <c r="D47" i="8"/>
  <c r="G47" i="8"/>
  <c r="J47" i="8"/>
  <c r="G130" i="7"/>
  <c r="C130" i="7"/>
  <c r="B130" i="7"/>
  <c r="F130" i="7"/>
  <c r="D130" i="7"/>
  <c r="E130" i="7"/>
  <c r="H130" i="7"/>
  <c r="D298" i="7"/>
  <c r="F298" i="7"/>
  <c r="C298" i="7"/>
  <c r="B298" i="7"/>
  <c r="E298" i="7"/>
  <c r="H298" i="7"/>
  <c r="G298" i="7"/>
  <c r="C214" i="7"/>
  <c r="B214" i="7"/>
  <c r="H214" i="7"/>
  <c r="F214" i="7"/>
  <c r="E214" i="7"/>
  <c r="G214" i="7"/>
  <c r="D214" i="7"/>
  <c r="B221" i="7"/>
  <c r="F221" i="7"/>
  <c r="E221" i="7"/>
  <c r="D221" i="7"/>
  <c r="H221" i="7"/>
  <c r="G221" i="7"/>
  <c r="C221" i="7"/>
  <c r="G137" i="7"/>
  <c r="H137" i="7"/>
  <c r="F137" i="7"/>
  <c r="C137" i="7"/>
  <c r="E137" i="7"/>
  <c r="D137" i="7"/>
  <c r="B137" i="7"/>
  <c r="B53" i="7"/>
  <c r="D53" i="7"/>
  <c r="H53" i="7"/>
  <c r="F53" i="7"/>
  <c r="E53" i="7"/>
  <c r="G53" i="7"/>
  <c r="C53" i="7"/>
  <c r="F54" i="8"/>
  <c r="H54" i="8"/>
  <c r="E54" i="8"/>
  <c r="G54" i="8"/>
  <c r="D54" i="8"/>
  <c r="B389" i="7"/>
  <c r="F389" i="7"/>
  <c r="E389" i="7"/>
  <c r="D389" i="7"/>
  <c r="C389" i="7"/>
  <c r="H305" i="7"/>
  <c r="G305" i="7"/>
  <c r="D305" i="7"/>
  <c r="E305" i="7"/>
  <c r="C305" i="7"/>
  <c r="B305" i="7"/>
  <c r="F305" i="7"/>
  <c r="D55" i="8"/>
  <c r="E55" i="8"/>
  <c r="D54" i="7"/>
  <c r="F54" i="7"/>
  <c r="B54" i="7"/>
  <c r="G54" i="7"/>
  <c r="E54" i="7"/>
  <c r="C54" i="7"/>
  <c r="H54" i="7"/>
  <c r="H229" i="7"/>
  <c r="B229" i="7"/>
  <c r="G229" i="7"/>
  <c r="F229" i="7"/>
  <c r="E229" i="7"/>
  <c r="D229" i="7"/>
  <c r="C229" i="7"/>
  <c r="C145" i="7"/>
  <c r="E145" i="7"/>
  <c r="G145" i="7"/>
  <c r="F145" i="7"/>
  <c r="D145" i="7"/>
  <c r="B145" i="7"/>
  <c r="H145" i="7"/>
  <c r="H397" i="7"/>
  <c r="G397" i="7"/>
  <c r="D397" i="7"/>
  <c r="B397" i="7"/>
  <c r="E397" i="7"/>
  <c r="C397" i="7"/>
  <c r="F397" i="7"/>
  <c r="D62" i="8"/>
  <c r="J62" i="8"/>
  <c r="H62" i="8"/>
  <c r="I62" i="8"/>
  <c r="E62" i="8"/>
  <c r="F62" i="8"/>
  <c r="G62" i="8"/>
  <c r="G61" i="7"/>
  <c r="B61" i="7"/>
  <c r="D61" i="7"/>
  <c r="F61" i="7"/>
  <c r="E61" i="7"/>
  <c r="H61" i="7"/>
  <c r="C61" i="7"/>
  <c r="G313" i="7"/>
  <c r="H313" i="7"/>
  <c r="F313" i="7"/>
  <c r="E313" i="7"/>
  <c r="D313" i="7"/>
  <c r="C313" i="7"/>
  <c r="B313" i="7"/>
  <c r="E63" i="8"/>
  <c r="G63" i="8"/>
  <c r="I63" i="8"/>
  <c r="F63" i="8"/>
  <c r="D63" i="8"/>
  <c r="H63" i="8"/>
  <c r="E62" i="7"/>
  <c r="B62" i="7"/>
  <c r="C62" i="7"/>
  <c r="D62" i="7"/>
  <c r="H62" i="7"/>
  <c r="F62" i="7"/>
  <c r="G62" i="7"/>
  <c r="F314" i="7"/>
  <c r="D314" i="7"/>
  <c r="E314" i="7"/>
  <c r="G314" i="7"/>
  <c r="H314" i="7"/>
  <c r="C314" i="7"/>
  <c r="B314" i="7"/>
  <c r="E146" i="7"/>
  <c r="D146" i="7"/>
  <c r="F146" i="7"/>
  <c r="H146" i="7"/>
  <c r="G146" i="7"/>
  <c r="C146" i="7"/>
  <c r="B146" i="7"/>
  <c r="C230" i="7"/>
  <c r="H230" i="7"/>
  <c r="D230" i="7"/>
  <c r="B230" i="7"/>
  <c r="G230" i="7"/>
  <c r="F230" i="7"/>
  <c r="E230" i="7"/>
  <c r="E70" i="8"/>
  <c r="F70" i="8"/>
  <c r="D70" i="8"/>
  <c r="H69" i="7"/>
  <c r="B69" i="7"/>
  <c r="E69" i="7"/>
  <c r="G69" i="7"/>
  <c r="D69" i="7"/>
  <c r="C69" i="7"/>
  <c r="F69" i="7"/>
  <c r="H405" i="7"/>
  <c r="E405" i="7"/>
  <c r="B405" i="7"/>
  <c r="F405" i="7"/>
  <c r="D405" i="7"/>
  <c r="G405" i="7"/>
  <c r="C405" i="7"/>
  <c r="F237" i="7"/>
  <c r="E237" i="7"/>
  <c r="D237" i="7"/>
  <c r="B237" i="7"/>
  <c r="C237" i="7"/>
  <c r="G237" i="7"/>
  <c r="H237" i="7"/>
  <c r="B321" i="7"/>
  <c r="C321" i="7"/>
  <c r="E321" i="7"/>
  <c r="G321" i="7"/>
  <c r="D321" i="7"/>
  <c r="F321" i="7"/>
  <c r="H321" i="7"/>
  <c r="G153" i="7"/>
  <c r="D153" i="7"/>
  <c r="E153" i="7"/>
  <c r="H153" i="7"/>
  <c r="C153" i="7"/>
  <c r="B153" i="7"/>
  <c r="F153" i="7"/>
  <c r="HM75" i="9"/>
  <c r="HN75" i="9"/>
  <c r="HX75" i="9"/>
  <c r="HY75" i="9"/>
  <c r="II75" i="9"/>
  <c r="IK75" i="9"/>
  <c r="JT75" i="9"/>
  <c r="JR75" i="9"/>
  <c r="JP75" i="9"/>
  <c r="KX75" i="9"/>
  <c r="KW75" i="9"/>
  <c r="LU75" i="9"/>
  <c r="LW75" i="9"/>
  <c r="LS75" i="9"/>
  <c r="LT75" i="9"/>
  <c r="NV75" i="9"/>
  <c r="NW75" i="9"/>
  <c r="NL75" i="9"/>
  <c r="NK75" i="9"/>
  <c r="BD75" i="9"/>
  <c r="BE75" i="9"/>
  <c r="D77" i="7"/>
  <c r="C77" i="7"/>
  <c r="E77" i="7"/>
  <c r="F77" i="7"/>
  <c r="G77" i="7"/>
  <c r="H77" i="7"/>
  <c r="B77" i="7"/>
  <c r="H245" i="7"/>
  <c r="B245" i="7"/>
  <c r="F245" i="7"/>
  <c r="G245" i="7"/>
  <c r="D245" i="7"/>
  <c r="E245" i="7"/>
  <c r="C245" i="7"/>
  <c r="B161" i="7"/>
  <c r="D161" i="7"/>
  <c r="H161" i="7"/>
  <c r="F161" i="7"/>
  <c r="E161" i="7"/>
  <c r="C161" i="7"/>
  <c r="G161" i="7"/>
  <c r="E329" i="7"/>
  <c r="C329" i="7"/>
  <c r="G329" i="7"/>
  <c r="H329" i="7"/>
  <c r="B329" i="7"/>
  <c r="F329" i="7"/>
  <c r="D329" i="7"/>
  <c r="C413" i="7"/>
  <c r="D413" i="7"/>
  <c r="B413" i="7"/>
  <c r="H85" i="7"/>
  <c r="F85" i="7"/>
  <c r="D85" i="7"/>
  <c r="G85" i="7"/>
  <c r="E85" i="7"/>
  <c r="C85" i="7"/>
  <c r="B85" i="7"/>
  <c r="G169" i="7"/>
  <c r="F169" i="7"/>
  <c r="E169" i="7"/>
  <c r="B169" i="7"/>
  <c r="H169" i="7"/>
  <c r="C169" i="7"/>
  <c r="D169" i="7"/>
  <c r="I86" i="8"/>
  <c r="E86" i="8"/>
  <c r="F86" i="8"/>
  <c r="H86" i="8"/>
  <c r="G86" i="8"/>
  <c r="D86" i="8"/>
  <c r="L86" i="9"/>
  <c r="M86" i="9"/>
  <c r="N86" i="9"/>
  <c r="H337" i="7"/>
  <c r="E337" i="7"/>
  <c r="G337" i="7"/>
  <c r="F337" i="7"/>
  <c r="D337" i="7"/>
  <c r="B337" i="7"/>
  <c r="C337" i="7"/>
  <c r="G421" i="7"/>
  <c r="B421" i="7"/>
  <c r="C421" i="7"/>
  <c r="H421" i="7"/>
  <c r="E421" i="7"/>
  <c r="D421" i="7"/>
  <c r="F421" i="7"/>
  <c r="B253" i="7"/>
  <c r="C253" i="7"/>
  <c r="D253" i="7"/>
  <c r="H253" i="7"/>
  <c r="F253" i="7"/>
  <c r="G253" i="7"/>
  <c r="E253" i="7"/>
  <c r="E338" i="7"/>
  <c r="G338" i="7"/>
  <c r="C338" i="7"/>
  <c r="F338" i="7"/>
  <c r="D338" i="7"/>
  <c r="B338" i="7"/>
  <c r="H338" i="7"/>
  <c r="F254" i="7"/>
  <c r="C254" i="7"/>
  <c r="H254" i="7"/>
  <c r="D254" i="7"/>
  <c r="B254" i="7"/>
  <c r="G254" i="7"/>
  <c r="E254" i="7"/>
  <c r="E170" i="7"/>
  <c r="B170" i="7"/>
  <c r="H170" i="7"/>
  <c r="G170" i="7"/>
  <c r="C170" i="7"/>
  <c r="F170" i="7"/>
  <c r="D170" i="7"/>
  <c r="F422" i="7"/>
  <c r="D422" i="7"/>
  <c r="C422" i="7"/>
  <c r="B422" i="7"/>
  <c r="E422" i="7"/>
  <c r="D87" i="8"/>
  <c r="E87" i="8"/>
  <c r="H86" i="7"/>
  <c r="B86" i="7"/>
  <c r="D86" i="7"/>
  <c r="C86" i="7"/>
  <c r="F86" i="7"/>
  <c r="E86" i="7"/>
  <c r="G86" i="7"/>
  <c r="G18" i="7"/>
  <c r="C18" i="7"/>
  <c r="E18" i="7"/>
  <c r="D18" i="7"/>
  <c r="F18" i="7"/>
  <c r="B18" i="7"/>
  <c r="H18" i="7"/>
  <c r="H186" i="7"/>
  <c r="E186" i="7"/>
  <c r="G186" i="7"/>
  <c r="C186" i="7"/>
  <c r="D186" i="7"/>
  <c r="F186" i="7"/>
  <c r="B186" i="7"/>
  <c r="H102" i="7"/>
  <c r="B102" i="7"/>
  <c r="F102" i="7"/>
  <c r="C102" i="7"/>
  <c r="E102" i="7"/>
  <c r="G102" i="7"/>
  <c r="D102" i="7"/>
  <c r="D270" i="7"/>
  <c r="H270" i="7"/>
  <c r="C270" i="7"/>
  <c r="B270" i="7"/>
  <c r="E270" i="7"/>
  <c r="G270" i="7"/>
  <c r="F270" i="7"/>
  <c r="H17" i="7"/>
  <c r="B17" i="7"/>
  <c r="D17" i="7"/>
  <c r="E17" i="7"/>
  <c r="G17" i="7"/>
  <c r="F17" i="7"/>
  <c r="C17" i="7"/>
  <c r="D185" i="7"/>
  <c r="E185" i="7"/>
  <c r="H185" i="7"/>
  <c r="C185" i="7"/>
  <c r="G185" i="7"/>
  <c r="F185" i="7"/>
  <c r="B185" i="7"/>
  <c r="D101" i="7"/>
  <c r="F101" i="7"/>
  <c r="G101" i="7"/>
  <c r="B101" i="7"/>
  <c r="H101" i="7"/>
  <c r="C101" i="7"/>
  <c r="E101" i="7"/>
  <c r="G269" i="7"/>
  <c r="E269" i="7"/>
  <c r="B269" i="7"/>
  <c r="C269" i="7"/>
  <c r="D269" i="7"/>
  <c r="H269" i="7"/>
  <c r="F269" i="7"/>
  <c r="H100" i="7"/>
  <c r="B100" i="7"/>
  <c r="F100" i="7"/>
  <c r="G100" i="7"/>
  <c r="C100" i="7"/>
  <c r="D100" i="7"/>
  <c r="E100" i="7"/>
  <c r="H268" i="7"/>
  <c r="G268" i="7"/>
  <c r="E268" i="7"/>
  <c r="D268" i="7"/>
  <c r="C268" i="7"/>
  <c r="B268" i="7"/>
  <c r="F268" i="7"/>
  <c r="F16" i="7"/>
  <c r="G16" i="7"/>
  <c r="D16" i="7"/>
  <c r="E16" i="7"/>
  <c r="B16" i="7"/>
  <c r="C16" i="7"/>
  <c r="H16" i="7"/>
  <c r="H184" i="7"/>
  <c r="F184" i="7"/>
  <c r="E184" i="7"/>
  <c r="B184" i="7"/>
  <c r="D184" i="7"/>
  <c r="G184" i="7"/>
  <c r="C184" i="7"/>
  <c r="D99" i="7"/>
  <c r="C99" i="7"/>
  <c r="G99" i="7"/>
  <c r="H99" i="7"/>
  <c r="F99" i="7"/>
  <c r="B99" i="7"/>
  <c r="E99" i="7"/>
  <c r="G267" i="7"/>
  <c r="D267" i="7"/>
  <c r="B267" i="7"/>
  <c r="H267" i="7"/>
  <c r="F267" i="7"/>
  <c r="E267" i="7"/>
  <c r="C267" i="7"/>
  <c r="D15" i="7"/>
  <c r="B15" i="7"/>
  <c r="E15" i="7"/>
  <c r="F15" i="7"/>
  <c r="G15" i="7"/>
  <c r="C15" i="7"/>
  <c r="H15" i="7"/>
  <c r="B183" i="7"/>
  <c r="D183" i="7"/>
  <c r="F183" i="7"/>
  <c r="E183" i="7"/>
  <c r="G183" i="7"/>
  <c r="C183" i="7"/>
  <c r="H183" i="7"/>
  <c r="E182" i="7"/>
  <c r="D182" i="7"/>
  <c r="B182" i="7"/>
  <c r="H182" i="7"/>
  <c r="F182" i="7"/>
  <c r="G182" i="7"/>
  <c r="C182" i="7"/>
  <c r="H98" i="7"/>
  <c r="C98" i="7"/>
  <c r="F98" i="7"/>
  <c r="E98" i="7"/>
  <c r="D98" i="7"/>
  <c r="G98" i="7"/>
  <c r="B98" i="7"/>
  <c r="D97" i="7"/>
  <c r="G97" i="7"/>
  <c r="B97" i="7"/>
  <c r="E97" i="7"/>
  <c r="H97" i="7"/>
  <c r="C97" i="7"/>
  <c r="F97" i="7"/>
  <c r="G181" i="7"/>
  <c r="B181" i="7"/>
  <c r="H181" i="7"/>
  <c r="E181" i="7"/>
  <c r="C181" i="7"/>
  <c r="D181" i="7"/>
  <c r="F181" i="7"/>
  <c r="D357" i="7"/>
  <c r="C357" i="7"/>
  <c r="B357" i="7"/>
  <c r="E357" i="7"/>
  <c r="H21" i="7"/>
  <c r="G21" i="7"/>
  <c r="H364" i="7"/>
  <c r="G364" i="7"/>
  <c r="D364" i="7"/>
  <c r="E364" i="7"/>
  <c r="F364" i="7"/>
  <c r="B364" i="7"/>
  <c r="C364" i="7"/>
  <c r="H412" i="7"/>
  <c r="B412" i="7"/>
  <c r="C412" i="7"/>
  <c r="E412" i="7"/>
  <c r="F412" i="7"/>
  <c r="G412" i="7"/>
  <c r="D412" i="7"/>
  <c r="H160" i="7"/>
  <c r="G160" i="7"/>
  <c r="E160" i="7"/>
  <c r="F420" i="7"/>
  <c r="B420" i="7"/>
  <c r="C420" i="7"/>
  <c r="D420" i="7"/>
  <c r="F382" i="7"/>
  <c r="B382" i="7"/>
  <c r="C391" i="7"/>
  <c r="B391" i="7"/>
  <c r="E391" i="7"/>
  <c r="D391" i="7"/>
  <c r="G307" i="7"/>
  <c r="H307" i="7"/>
  <c r="F307" i="7"/>
  <c r="E307" i="7"/>
  <c r="H309" i="7"/>
  <c r="G309" i="7"/>
  <c r="P20" i="5"/>
  <c r="AA15" i="5"/>
  <c r="P182" i="5"/>
  <c r="AA177" i="5"/>
  <c r="P177" i="5"/>
  <c r="AA172" i="5"/>
  <c r="P172" i="5"/>
  <c r="AA167" i="5"/>
  <c r="P167" i="5"/>
  <c r="AA162" i="5"/>
  <c r="P162" i="5"/>
  <c r="AA154" i="5"/>
  <c r="P149" i="5"/>
  <c r="AA144" i="5"/>
  <c r="P144" i="5"/>
  <c r="AA139" i="5"/>
  <c r="P139" i="5"/>
  <c r="AA134" i="5"/>
  <c r="P134" i="5"/>
  <c r="AA129" i="5"/>
  <c r="P129" i="5"/>
  <c r="AA124" i="5"/>
  <c r="P124" i="5"/>
  <c r="AA116" i="5"/>
  <c r="P111" i="5"/>
  <c r="AA106" i="5"/>
  <c r="P106" i="5"/>
  <c r="AA101" i="5"/>
  <c r="P101" i="5"/>
  <c r="AA96" i="5"/>
  <c r="P96" i="5"/>
  <c r="AA91" i="5"/>
  <c r="P91" i="5"/>
  <c r="AA86" i="5"/>
  <c r="P86" i="5"/>
  <c r="AA78" i="5"/>
  <c r="P73" i="5"/>
  <c r="AA68" i="5"/>
  <c r="P68" i="5"/>
  <c r="AA63" i="5"/>
  <c r="P63" i="5"/>
  <c r="AA58" i="5"/>
  <c r="P58" i="5"/>
  <c r="AA53" i="5"/>
  <c r="P53" i="5"/>
  <c r="AA48" i="5"/>
  <c r="P48" i="5"/>
  <c r="AA40" i="5"/>
  <c r="P40" i="5"/>
  <c r="AA35" i="5"/>
  <c r="P35" i="5"/>
  <c r="AA30" i="5"/>
  <c r="P30" i="5"/>
  <c r="AA25" i="5"/>
  <c r="P15" i="5"/>
  <c r="AA10" i="5"/>
  <c r="P25" i="5"/>
  <c r="AA20" i="5"/>
  <c r="P187" i="5"/>
  <c r="AA182" i="5"/>
  <c r="G357" i="7"/>
  <c r="H357" i="7"/>
  <c r="F357" i="7"/>
  <c r="P22" i="8"/>
  <c r="M22" i="8"/>
  <c r="K22" i="8"/>
  <c r="O22" i="8"/>
  <c r="N22" i="8"/>
  <c r="L22" i="8"/>
  <c r="DK29" i="9"/>
  <c r="DI29" i="9"/>
  <c r="DH29" i="9"/>
  <c r="DG29" i="9"/>
  <c r="P29" i="8"/>
  <c r="N29" i="8"/>
  <c r="M29" i="8"/>
  <c r="K29" i="8"/>
  <c r="I29" i="8"/>
  <c r="G29" i="8"/>
  <c r="O29" i="8"/>
  <c r="L29" i="8"/>
  <c r="J29" i="8"/>
  <c r="H29" i="8"/>
  <c r="F29" i="8"/>
  <c r="DV29" i="9"/>
  <c r="DT29" i="9"/>
  <c r="DS29" i="9"/>
  <c r="DR29" i="9"/>
  <c r="EG29" i="9"/>
  <c r="EE29" i="9"/>
  <c r="ED29" i="9"/>
  <c r="EC29" i="9"/>
  <c r="ER29" i="9"/>
  <c r="EP29" i="9"/>
  <c r="EN29" i="9"/>
  <c r="FC29" i="9"/>
  <c r="FB29" i="9"/>
  <c r="FM29" i="9" s="1"/>
  <c r="FX29" i="9" s="1"/>
  <c r="GI29" i="9" s="1"/>
  <c r="GT29" i="9" s="1"/>
  <c r="HE29" i="9" s="1"/>
  <c r="HP29" i="9" s="1"/>
  <c r="FA29" i="9"/>
  <c r="EY29" i="9"/>
  <c r="OM29" i="9"/>
  <c r="FN29" i="9"/>
  <c r="FL29" i="9"/>
  <c r="FK29" i="9"/>
  <c r="FJ29" i="9"/>
  <c r="FY29" i="9"/>
  <c r="FW29" i="9"/>
  <c r="FV29" i="9"/>
  <c r="FU29" i="9"/>
  <c r="GJ29" i="9"/>
  <c r="GH29" i="9"/>
  <c r="GG29" i="9"/>
  <c r="GF29" i="9"/>
  <c r="GU29" i="9"/>
  <c r="GS29" i="9"/>
  <c r="GR29" i="9"/>
  <c r="GQ29" i="9"/>
  <c r="HF29" i="9"/>
  <c r="HD29" i="9"/>
  <c r="HC29" i="9"/>
  <c r="HB29" i="9"/>
  <c r="AL29" i="9"/>
  <c r="AJ29" i="9"/>
  <c r="AI29" i="9"/>
  <c r="AH29" i="9"/>
  <c r="HQ29" i="9"/>
  <c r="HO29" i="9"/>
  <c r="HM29" i="9"/>
  <c r="IB29" i="9"/>
  <c r="IA29" i="9"/>
  <c r="IL29" i="9" s="1"/>
  <c r="IW29" i="9" s="1"/>
  <c r="JH29" i="9" s="1"/>
  <c r="JS29" i="9" s="1"/>
  <c r="KD29" i="9" s="1"/>
  <c r="KO29" i="9" s="1"/>
  <c r="HZ29" i="9"/>
  <c r="HX29" i="9"/>
  <c r="OR29" i="9"/>
  <c r="IM29" i="9"/>
  <c r="IK29" i="9"/>
  <c r="IJ29" i="9"/>
  <c r="II29" i="9"/>
  <c r="IX29" i="9"/>
  <c r="IV29" i="9"/>
  <c r="IU29" i="9"/>
  <c r="IT29" i="9"/>
  <c r="JI29" i="9"/>
  <c r="JG29" i="9"/>
  <c r="JF29" i="9"/>
  <c r="JE29" i="9"/>
  <c r="JT29" i="9"/>
  <c r="JR29" i="9"/>
  <c r="JQ29" i="9"/>
  <c r="JP29" i="9"/>
  <c r="KE29" i="9"/>
  <c r="KC29" i="9"/>
  <c r="KB29" i="9"/>
  <c r="KA29" i="9"/>
  <c r="KP29" i="9"/>
  <c r="KN29" i="9"/>
  <c r="KL29" i="9"/>
  <c r="LA29" i="9"/>
  <c r="KZ29" i="9"/>
  <c r="LK29" i="9" s="1"/>
  <c r="LV29" i="9" s="1"/>
  <c r="MG29" i="9" s="1"/>
  <c r="MR29" i="9" s="1"/>
  <c r="NC29" i="9" s="1"/>
  <c r="NN29" i="9" s="1"/>
  <c r="KY29" i="9"/>
  <c r="KW29" i="9"/>
  <c r="OW29" i="9"/>
  <c r="LL29" i="9"/>
  <c r="LJ29" i="9"/>
  <c r="LI29" i="9"/>
  <c r="LH29" i="9"/>
  <c r="LW29" i="9"/>
  <c r="LU29" i="9"/>
  <c r="LT29" i="9"/>
  <c r="LS29" i="9"/>
  <c r="MH29" i="9"/>
  <c r="MF29" i="9"/>
  <c r="ME29" i="9"/>
  <c r="MD29" i="9"/>
  <c r="MS29" i="9"/>
  <c r="MQ29" i="9"/>
  <c r="MP29" i="9"/>
  <c r="MO29" i="9"/>
  <c r="ND29" i="9"/>
  <c r="NB29" i="9"/>
  <c r="NA29" i="9"/>
  <c r="MZ29" i="9"/>
  <c r="NO29" i="9"/>
  <c r="NM29" i="9"/>
  <c r="NK29" i="9"/>
  <c r="NZ29" i="9"/>
  <c r="NY29" i="9"/>
  <c r="NX29" i="9"/>
  <c r="NW29" i="9"/>
  <c r="NV29" i="9"/>
  <c r="PC29" i="9"/>
  <c r="PD29" i="9" s="1"/>
  <c r="PH29" i="9"/>
  <c r="PI29" i="9" s="1"/>
  <c r="PM29" i="9"/>
  <c r="PN29" i="9" s="1"/>
  <c r="OC29" i="9"/>
  <c r="AA29" i="9"/>
  <c r="Y29" i="9"/>
  <c r="X29" i="9"/>
  <c r="W29" i="9"/>
  <c r="AW29" i="9"/>
  <c r="AU29" i="9"/>
  <c r="AT29" i="9"/>
  <c r="AS29" i="9"/>
  <c r="BH29" i="9"/>
  <c r="BF29" i="9"/>
  <c r="BE29" i="9"/>
  <c r="BD29" i="9"/>
  <c r="BS29" i="9"/>
  <c r="BQ29" i="9"/>
  <c r="BO29" i="9"/>
  <c r="CD29" i="9"/>
  <c r="CC29" i="9"/>
  <c r="CN29" i="9" s="1"/>
  <c r="CY29" i="9" s="1"/>
  <c r="DJ29" i="9" s="1"/>
  <c r="DU29" i="9" s="1"/>
  <c r="EF29" i="9" s="1"/>
  <c r="EQ29" i="9" s="1"/>
  <c r="CB29" i="9"/>
  <c r="BZ29" i="9"/>
  <c r="OH29" i="9"/>
  <c r="CO29" i="9"/>
  <c r="CM29" i="9"/>
  <c r="CL29" i="9"/>
  <c r="CK29" i="9"/>
  <c r="CZ29" i="9"/>
  <c r="CX29" i="9"/>
  <c r="CW29" i="9"/>
  <c r="CV29" i="9"/>
  <c r="NO37" i="9"/>
  <c r="NM37" i="9"/>
  <c r="NL37" i="9"/>
  <c r="NK37" i="9"/>
  <c r="FY37" i="9"/>
  <c r="FW37" i="9"/>
  <c r="FU37" i="9"/>
  <c r="NZ37" i="9"/>
  <c r="NY37" i="9"/>
  <c r="NX37" i="9"/>
  <c r="NW37" i="9"/>
  <c r="NV37" i="9"/>
  <c r="P37" i="8"/>
  <c r="N37" i="8"/>
  <c r="L37" i="8"/>
  <c r="J37" i="8"/>
  <c r="I37" i="8"/>
  <c r="F37" i="8"/>
  <c r="O37" i="8"/>
  <c r="M37" i="8"/>
  <c r="K37" i="8"/>
  <c r="H37" i="8"/>
  <c r="G37" i="8"/>
  <c r="ND37" i="9"/>
  <c r="NB37" i="9"/>
  <c r="NA37" i="9"/>
  <c r="MZ37" i="9"/>
  <c r="MS37" i="9"/>
  <c r="MQ37" i="9"/>
  <c r="MO37" i="9"/>
  <c r="MH37" i="9"/>
  <c r="MF37" i="9"/>
  <c r="MD37" i="9"/>
  <c r="LW37" i="9"/>
  <c r="LU37" i="9"/>
  <c r="LS37" i="9"/>
  <c r="OW37" i="9"/>
  <c r="LL37" i="9"/>
  <c r="LJ37" i="9"/>
  <c r="LH37" i="9"/>
  <c r="OV37" i="9" s="1"/>
  <c r="LA37" i="9"/>
  <c r="KZ37" i="9"/>
  <c r="LK37" i="9" s="1"/>
  <c r="LV37" i="9" s="1"/>
  <c r="MG37" i="9" s="1"/>
  <c r="MR37" i="9" s="1"/>
  <c r="NC37" i="9" s="1"/>
  <c r="NN37" i="9" s="1"/>
  <c r="KY37" i="9"/>
  <c r="KX37" i="9"/>
  <c r="KW37" i="9"/>
  <c r="KP37" i="9"/>
  <c r="KN37" i="9"/>
  <c r="KM37" i="9"/>
  <c r="KL37" i="9"/>
  <c r="KE37" i="9"/>
  <c r="KC37" i="9"/>
  <c r="KB37" i="9"/>
  <c r="KA37" i="9"/>
  <c r="JT37" i="9"/>
  <c r="JR37" i="9"/>
  <c r="JP37" i="9"/>
  <c r="FC37" i="9"/>
  <c r="FB37" i="9"/>
  <c r="FM37" i="9" s="1"/>
  <c r="FX37" i="9" s="1"/>
  <c r="GI37" i="9" s="1"/>
  <c r="GT37" i="9" s="1"/>
  <c r="HE37" i="9" s="1"/>
  <c r="HP37" i="9" s="1"/>
  <c r="FA37" i="9"/>
  <c r="EZ37" i="9"/>
  <c r="EY37" i="9"/>
  <c r="ER37" i="9"/>
  <c r="EP37" i="9"/>
  <c r="EO37" i="9"/>
  <c r="EN37" i="9"/>
  <c r="EG37" i="9"/>
  <c r="EE37" i="9"/>
  <c r="ED37" i="9"/>
  <c r="EC37" i="9"/>
  <c r="DV37" i="9"/>
  <c r="DT37" i="9"/>
  <c r="DR37" i="9"/>
  <c r="CZ37" i="9"/>
  <c r="CX37" i="9"/>
  <c r="CV37" i="9"/>
  <c r="OH37" i="9"/>
  <c r="CO37" i="9"/>
  <c r="CM37" i="9"/>
  <c r="CK37" i="9"/>
  <c r="CD37" i="9"/>
  <c r="CC37" i="9"/>
  <c r="CN37" i="9" s="1"/>
  <c r="CY37" i="9" s="1"/>
  <c r="DJ37" i="9" s="1"/>
  <c r="DU37" i="9" s="1"/>
  <c r="EF37" i="9" s="1"/>
  <c r="EQ37" i="9" s="1"/>
  <c r="CB37" i="9"/>
  <c r="CA37" i="9"/>
  <c r="BZ37" i="9"/>
  <c r="JI37" i="9"/>
  <c r="JG37" i="9"/>
  <c r="JE37" i="9"/>
  <c r="IX37" i="9"/>
  <c r="IV37" i="9"/>
  <c r="IT37" i="9"/>
  <c r="OM37" i="9"/>
  <c r="FN37" i="9"/>
  <c r="FL37" i="9"/>
  <c r="FJ37" i="9"/>
  <c r="DK37" i="9"/>
  <c r="DI37" i="9"/>
  <c r="DG37" i="9"/>
  <c r="GJ37" i="9"/>
  <c r="GH37" i="9"/>
  <c r="GF37" i="9"/>
  <c r="GU37" i="9"/>
  <c r="GS37" i="9"/>
  <c r="GQ37" i="9"/>
  <c r="HF37" i="9"/>
  <c r="HD37" i="9"/>
  <c r="HC37" i="9"/>
  <c r="HB37" i="9"/>
  <c r="HQ37" i="9"/>
  <c r="HO37" i="9"/>
  <c r="HN37" i="9"/>
  <c r="HM37" i="9"/>
  <c r="IB37" i="9"/>
  <c r="IA37" i="9"/>
  <c r="IL37" i="9" s="1"/>
  <c r="IW37" i="9" s="1"/>
  <c r="JH37" i="9" s="1"/>
  <c r="JS37" i="9" s="1"/>
  <c r="KD37" i="9" s="1"/>
  <c r="KO37" i="9" s="1"/>
  <c r="HZ37" i="9"/>
  <c r="HY37" i="9"/>
  <c r="HX37" i="9"/>
  <c r="OR37" i="9"/>
  <c r="IM37" i="9"/>
  <c r="IK37" i="9"/>
  <c r="II37" i="9"/>
  <c r="OQ37" i="9" s="1"/>
  <c r="PM37" i="9"/>
  <c r="PN37" i="9" s="1"/>
  <c r="H372" i="7"/>
  <c r="F372" i="7"/>
  <c r="D372" i="7"/>
  <c r="G372" i="7"/>
  <c r="E372" i="7"/>
  <c r="PH37" i="9"/>
  <c r="PI37" i="9" s="1"/>
  <c r="PC37" i="9"/>
  <c r="PD37" i="9" s="1"/>
  <c r="NZ45" i="9"/>
  <c r="NY45" i="9"/>
  <c r="NX45" i="9"/>
  <c r="NW45" i="9"/>
  <c r="NV45" i="9"/>
  <c r="NO45" i="9"/>
  <c r="NM45" i="9"/>
  <c r="NL45" i="9"/>
  <c r="NK45" i="9"/>
  <c r="ND45" i="9"/>
  <c r="NB45" i="9"/>
  <c r="NA45" i="9"/>
  <c r="MZ45" i="9"/>
  <c r="MS45" i="9"/>
  <c r="MQ45" i="9"/>
  <c r="MP45" i="9"/>
  <c r="MO45" i="9"/>
  <c r="MH45" i="9"/>
  <c r="MF45" i="9"/>
  <c r="MD45" i="9"/>
  <c r="LW45" i="9"/>
  <c r="LU45" i="9"/>
  <c r="LT45" i="9"/>
  <c r="LS45" i="9"/>
  <c r="OW45" i="9"/>
  <c r="LL45" i="9"/>
  <c r="LJ45" i="9"/>
  <c r="LI45" i="9"/>
  <c r="LH45" i="9"/>
  <c r="OV45" i="9" s="1"/>
  <c r="LA45" i="9"/>
  <c r="KZ45" i="9"/>
  <c r="LK45" i="9" s="1"/>
  <c r="LV45" i="9" s="1"/>
  <c r="MG45" i="9" s="1"/>
  <c r="MR45" i="9" s="1"/>
  <c r="NC45" i="9" s="1"/>
  <c r="NN45" i="9" s="1"/>
  <c r="KY45" i="9"/>
  <c r="KW45" i="9"/>
  <c r="KP45" i="9"/>
  <c r="KN45" i="9"/>
  <c r="KL45" i="9"/>
  <c r="KE45" i="9"/>
  <c r="KC45" i="9"/>
  <c r="KA45" i="9"/>
  <c r="JT45" i="9"/>
  <c r="JR45" i="9"/>
  <c r="JP45" i="9"/>
  <c r="JI45" i="9"/>
  <c r="JG45" i="9"/>
  <c r="JE45" i="9"/>
  <c r="IX45" i="9"/>
  <c r="IV45" i="9"/>
  <c r="IU45" i="9"/>
  <c r="IT45" i="9"/>
  <c r="OR45" i="9"/>
  <c r="IM45" i="9"/>
  <c r="IK45" i="9"/>
  <c r="IJ45" i="9"/>
  <c r="II45" i="9"/>
  <c r="OQ45" i="9" s="1"/>
  <c r="IB45" i="9"/>
  <c r="IA45" i="9"/>
  <c r="IL45" i="9" s="1"/>
  <c r="IW45" i="9" s="1"/>
  <c r="JH45" i="9" s="1"/>
  <c r="JS45" i="9" s="1"/>
  <c r="KD45" i="9" s="1"/>
  <c r="KO45" i="9" s="1"/>
  <c r="HZ45" i="9"/>
  <c r="HX45" i="9"/>
  <c r="HQ45" i="9"/>
  <c r="HO45" i="9"/>
  <c r="HM45" i="9"/>
  <c r="HF45" i="9"/>
  <c r="HD45" i="9"/>
  <c r="HB45" i="9"/>
  <c r="GU45" i="9"/>
  <c r="GS45" i="9"/>
  <c r="GQ45" i="9"/>
  <c r="GJ45" i="9"/>
  <c r="GH45" i="9"/>
  <c r="GF45" i="9"/>
  <c r="FY45" i="9"/>
  <c r="FW45" i="9"/>
  <c r="FV45" i="9"/>
  <c r="FU45" i="9"/>
  <c r="OL45" i="9" s="1"/>
  <c r="G380" i="7"/>
  <c r="E380" i="7"/>
  <c r="H380" i="7"/>
  <c r="F380" i="7"/>
  <c r="D380" i="7"/>
  <c r="N45" i="8"/>
  <c r="L45" i="8"/>
  <c r="J45" i="8"/>
  <c r="P45" i="8"/>
  <c r="O45" i="8"/>
  <c r="M45" i="8"/>
  <c r="K45" i="8"/>
  <c r="I45" i="8"/>
  <c r="PM45" i="9"/>
  <c r="PN45" i="9" s="1"/>
  <c r="PH45" i="9"/>
  <c r="PI45" i="9" s="1"/>
  <c r="PC45" i="9"/>
  <c r="PD45" i="9" s="1"/>
  <c r="ND53" i="9"/>
  <c r="NB53" i="9"/>
  <c r="NA53" i="9"/>
  <c r="MZ53" i="9"/>
  <c r="HQ53" i="9"/>
  <c r="HO53" i="9"/>
  <c r="HN53" i="9"/>
  <c r="HM53" i="9"/>
  <c r="PC53" i="9"/>
  <c r="PD53" i="9" s="1"/>
  <c r="PH53" i="9"/>
  <c r="PI53" i="9" s="1"/>
  <c r="PM53" i="9"/>
  <c r="PN53" i="9" s="1"/>
  <c r="H388" i="7"/>
  <c r="G388" i="7"/>
  <c r="O53" i="8"/>
  <c r="M53" i="8"/>
  <c r="I53" i="8"/>
  <c r="G53" i="8"/>
  <c r="P53" i="8"/>
  <c r="N53" i="8"/>
  <c r="L53" i="8"/>
  <c r="K53" i="8"/>
  <c r="J53" i="8"/>
  <c r="H53" i="8"/>
  <c r="F53" i="8"/>
  <c r="OM53" i="9"/>
  <c r="FN53" i="9"/>
  <c r="FL53" i="9"/>
  <c r="FJ53" i="9"/>
  <c r="FY53" i="9"/>
  <c r="FW53" i="9"/>
  <c r="FV53" i="9"/>
  <c r="FU53" i="9"/>
  <c r="GJ53" i="9"/>
  <c r="GH53" i="9"/>
  <c r="GG53" i="9"/>
  <c r="GF53" i="9"/>
  <c r="GU53" i="9"/>
  <c r="GS53" i="9"/>
  <c r="GR53" i="9"/>
  <c r="GQ53" i="9"/>
  <c r="HF53" i="9"/>
  <c r="HD53" i="9"/>
  <c r="HC53" i="9"/>
  <c r="HB53" i="9"/>
  <c r="IB53" i="9"/>
  <c r="IA53" i="9"/>
  <c r="IL53" i="9" s="1"/>
  <c r="IW53" i="9" s="1"/>
  <c r="JH53" i="9" s="1"/>
  <c r="JS53" i="9" s="1"/>
  <c r="KD53" i="9" s="1"/>
  <c r="KO53" i="9" s="1"/>
  <c r="HZ53" i="9"/>
  <c r="HY53" i="9"/>
  <c r="HX53" i="9"/>
  <c r="OR53" i="9"/>
  <c r="IM53" i="9"/>
  <c r="IK53" i="9"/>
  <c r="II53" i="9"/>
  <c r="IX53" i="9"/>
  <c r="IV53" i="9"/>
  <c r="IU53" i="9"/>
  <c r="IT53" i="9"/>
  <c r="JI53" i="9"/>
  <c r="JG53" i="9"/>
  <c r="JF53" i="9"/>
  <c r="JE53" i="9"/>
  <c r="JT53" i="9"/>
  <c r="JR53" i="9"/>
  <c r="JQ53" i="9"/>
  <c r="JP53" i="9"/>
  <c r="KE53" i="9"/>
  <c r="KC53" i="9"/>
  <c r="KB53" i="9"/>
  <c r="KA53" i="9"/>
  <c r="KP53" i="9"/>
  <c r="KN53" i="9"/>
  <c r="KM53" i="9"/>
  <c r="KL53" i="9"/>
  <c r="LA53" i="9"/>
  <c r="KZ53" i="9"/>
  <c r="LK53" i="9" s="1"/>
  <c r="LV53" i="9" s="1"/>
  <c r="MG53" i="9" s="1"/>
  <c r="MR53" i="9" s="1"/>
  <c r="NC53" i="9" s="1"/>
  <c r="NN53" i="9" s="1"/>
  <c r="KY53" i="9"/>
  <c r="KX53" i="9"/>
  <c r="KW53" i="9"/>
  <c r="OW53" i="9"/>
  <c r="LL53" i="9"/>
  <c r="LJ53" i="9"/>
  <c r="LH53" i="9"/>
  <c r="LW53" i="9"/>
  <c r="LU53" i="9"/>
  <c r="LT53" i="9"/>
  <c r="LS53" i="9"/>
  <c r="MH53" i="9"/>
  <c r="MF53" i="9"/>
  <c r="ME53" i="9"/>
  <c r="MD53" i="9"/>
  <c r="MS53" i="9"/>
  <c r="MQ53" i="9"/>
  <c r="MP53" i="9"/>
  <c r="MO53" i="9"/>
  <c r="NO53" i="9"/>
  <c r="NM53" i="9"/>
  <c r="NL53" i="9"/>
  <c r="NK53" i="9"/>
  <c r="NZ53" i="9"/>
  <c r="NY53" i="9"/>
  <c r="NX53" i="9"/>
  <c r="NW53" i="9"/>
  <c r="NV53" i="9"/>
  <c r="P61" i="8"/>
  <c r="N61" i="8"/>
  <c r="L61" i="8"/>
  <c r="J61" i="8"/>
  <c r="H61" i="8"/>
  <c r="O61" i="8"/>
  <c r="M61" i="8"/>
  <c r="K61" i="8"/>
  <c r="I61" i="8"/>
  <c r="G61" i="8"/>
  <c r="H396" i="7"/>
  <c r="G396" i="7"/>
  <c r="OR61" i="9"/>
  <c r="JI61" i="9"/>
  <c r="JG61" i="9"/>
  <c r="JF61" i="9"/>
  <c r="JE61" i="9"/>
  <c r="JT61" i="9"/>
  <c r="JR61" i="9"/>
  <c r="JQ61" i="9"/>
  <c r="JP61" i="9"/>
  <c r="KE61" i="9"/>
  <c r="KC61" i="9"/>
  <c r="KB61" i="9"/>
  <c r="KA61" i="9"/>
  <c r="KP61" i="9"/>
  <c r="KN61" i="9"/>
  <c r="KM61" i="9"/>
  <c r="KL61" i="9"/>
  <c r="LA61" i="9"/>
  <c r="KZ61" i="9"/>
  <c r="LK61" i="9" s="1"/>
  <c r="LV61" i="9" s="1"/>
  <c r="MG61" i="9" s="1"/>
  <c r="MR61" i="9" s="1"/>
  <c r="NC61" i="9" s="1"/>
  <c r="NN61" i="9" s="1"/>
  <c r="KY61" i="9"/>
  <c r="KW61" i="9"/>
  <c r="OW61" i="9"/>
  <c r="LL61" i="9"/>
  <c r="LJ61" i="9"/>
  <c r="LI61" i="9"/>
  <c r="LH61" i="9"/>
  <c r="LW61" i="9"/>
  <c r="LU61" i="9"/>
  <c r="LT61" i="9"/>
  <c r="LS61" i="9"/>
  <c r="MH61" i="9"/>
  <c r="MF61" i="9"/>
  <c r="ME61" i="9"/>
  <c r="MD61" i="9"/>
  <c r="MS61" i="9"/>
  <c r="MQ61" i="9"/>
  <c r="MP61" i="9"/>
  <c r="MO61" i="9"/>
  <c r="ND61" i="9"/>
  <c r="NB61" i="9"/>
  <c r="NA61" i="9"/>
  <c r="MZ61" i="9"/>
  <c r="NO61" i="9"/>
  <c r="NM61" i="9"/>
  <c r="NL61" i="9"/>
  <c r="NK61" i="9"/>
  <c r="NZ61" i="9"/>
  <c r="NY61" i="9"/>
  <c r="NX61" i="9"/>
  <c r="NW61" i="9"/>
  <c r="NV61" i="9"/>
  <c r="PC61" i="9"/>
  <c r="PD61" i="9" s="1"/>
  <c r="PH61" i="9"/>
  <c r="PI61" i="9" s="1"/>
  <c r="PM61" i="9"/>
  <c r="PN61" i="9" s="1"/>
  <c r="PC69" i="9"/>
  <c r="PD69" i="9" s="1"/>
  <c r="PH69" i="9"/>
  <c r="PI69" i="9" s="1"/>
  <c r="PM69" i="9"/>
  <c r="PN69" i="9" s="1"/>
  <c r="NO69" i="9"/>
  <c r="NM69" i="9"/>
  <c r="NL69" i="9"/>
  <c r="NK69" i="9"/>
  <c r="IB69" i="9"/>
  <c r="IA69" i="9"/>
  <c r="IL69" i="9" s="1"/>
  <c r="IW69" i="9" s="1"/>
  <c r="JH69" i="9" s="1"/>
  <c r="JS69" i="9" s="1"/>
  <c r="KD69" i="9" s="1"/>
  <c r="KO69" i="9" s="1"/>
  <c r="HZ69" i="9"/>
  <c r="HY69" i="9"/>
  <c r="HX69" i="9"/>
  <c r="HF69" i="9"/>
  <c r="HD69" i="9"/>
  <c r="HB69" i="9"/>
  <c r="HQ69" i="9"/>
  <c r="HO69" i="9"/>
  <c r="HN69" i="9"/>
  <c r="HM69" i="9"/>
  <c r="OR69" i="9"/>
  <c r="IM69" i="9"/>
  <c r="IK69" i="9"/>
  <c r="II69" i="9"/>
  <c r="IX69" i="9"/>
  <c r="IV69" i="9"/>
  <c r="IT69" i="9"/>
  <c r="JI69" i="9"/>
  <c r="JG69" i="9"/>
  <c r="JE69" i="9"/>
  <c r="JT69" i="9"/>
  <c r="JR69" i="9"/>
  <c r="JP69" i="9"/>
  <c r="KE69" i="9"/>
  <c r="KC69" i="9"/>
  <c r="KA69" i="9"/>
  <c r="KP69" i="9"/>
  <c r="KN69" i="9"/>
  <c r="KL69" i="9"/>
  <c r="LA69" i="9"/>
  <c r="KZ69" i="9"/>
  <c r="LK69" i="9" s="1"/>
  <c r="LV69" i="9" s="1"/>
  <c r="MG69" i="9" s="1"/>
  <c r="MR69" i="9" s="1"/>
  <c r="NC69" i="9" s="1"/>
  <c r="NN69" i="9" s="1"/>
  <c r="KY69" i="9"/>
  <c r="KX69" i="9"/>
  <c r="KW69" i="9"/>
  <c r="OW69" i="9"/>
  <c r="LL69" i="9"/>
  <c r="LJ69" i="9"/>
  <c r="LI69" i="9"/>
  <c r="LH69" i="9"/>
  <c r="H404" i="7"/>
  <c r="F404" i="7"/>
  <c r="G404" i="7"/>
  <c r="LW69" i="9"/>
  <c r="LU69" i="9"/>
  <c r="LT69" i="9"/>
  <c r="LS69" i="9"/>
  <c r="O69" i="8"/>
  <c r="N69" i="8"/>
  <c r="K69" i="8"/>
  <c r="I69" i="8"/>
  <c r="F69" i="8"/>
  <c r="P69" i="8"/>
  <c r="M69" i="8"/>
  <c r="L69" i="8"/>
  <c r="J69" i="8"/>
  <c r="H69" i="8"/>
  <c r="G69" i="8"/>
  <c r="MH69" i="9"/>
  <c r="MF69" i="9"/>
  <c r="ME69" i="9"/>
  <c r="MD69" i="9"/>
  <c r="MS69" i="9"/>
  <c r="MQ69" i="9"/>
  <c r="MP69" i="9"/>
  <c r="MO69" i="9"/>
  <c r="ND69" i="9"/>
  <c r="NB69" i="9"/>
  <c r="NA69" i="9"/>
  <c r="MZ69" i="9"/>
  <c r="NZ69" i="9"/>
  <c r="NY69" i="9"/>
  <c r="NX69" i="9"/>
  <c r="NW69" i="9"/>
  <c r="NV69" i="9"/>
  <c r="O77" i="8"/>
  <c r="M77" i="8"/>
  <c r="K77" i="8"/>
  <c r="I77" i="8"/>
  <c r="H77" i="8"/>
  <c r="E77" i="8"/>
  <c r="P77" i="8"/>
  <c r="N77" i="8"/>
  <c r="L77" i="8"/>
  <c r="J77" i="8"/>
  <c r="G77" i="8"/>
  <c r="PC77" i="9"/>
  <c r="PD77" i="9" s="1"/>
  <c r="OW77" i="9"/>
  <c r="NZ77" i="9"/>
  <c r="NY77" i="9"/>
  <c r="OC77" i="9"/>
  <c r="P77" i="9"/>
  <c r="N77" i="9"/>
  <c r="E420" i="7"/>
  <c r="H420" i="7"/>
  <c r="G420" i="7"/>
  <c r="P85" i="8"/>
  <c r="N85" i="8"/>
  <c r="L85" i="8"/>
  <c r="I85" i="8"/>
  <c r="O85" i="8"/>
  <c r="M85" i="8"/>
  <c r="K85" i="8"/>
  <c r="J85" i="8"/>
  <c r="NZ85" i="9"/>
  <c r="NY85" i="9"/>
  <c r="NX85" i="9"/>
  <c r="NW85" i="9"/>
  <c r="NV85" i="9"/>
  <c r="OW85" i="9"/>
  <c r="ND85" i="9"/>
  <c r="NB85" i="9"/>
  <c r="NA85" i="9"/>
  <c r="MZ85" i="9"/>
  <c r="NO85" i="9"/>
  <c r="NM85" i="9"/>
  <c r="NL85" i="9"/>
  <c r="NK85" i="9"/>
  <c r="OB37" i="9"/>
  <c r="OB53" i="9"/>
  <c r="OG53" i="9"/>
  <c r="OB61" i="9"/>
  <c r="OB69" i="9"/>
  <c r="OG69" i="9"/>
  <c r="OL69" i="9"/>
  <c r="OG74" i="9"/>
  <c r="OL74" i="9"/>
  <c r="OQ74" i="9"/>
  <c r="OV74" i="9"/>
  <c r="OQ75" i="9"/>
  <c r="OV75" i="9"/>
  <c r="PI77" i="9"/>
  <c r="PI85" i="9"/>
  <c r="OB52" i="9"/>
  <c r="KM69" i="9"/>
  <c r="FK54" i="9"/>
  <c r="DS77" i="9"/>
  <c r="HN29" i="9"/>
  <c r="HY23" i="9"/>
  <c r="CW86" i="9"/>
  <c r="EZ61" i="9"/>
  <c r="FK53" i="9"/>
  <c r="FV48" i="9"/>
  <c r="EO29" i="9"/>
  <c r="BP29" i="9"/>
  <c r="OV22" i="9"/>
  <c r="OQ34" i="9"/>
  <c r="OL38" i="9"/>
  <c r="OG27" i="9"/>
  <c r="OB31" i="9"/>
  <c r="OL31" i="9"/>
  <c r="OQ31" i="9"/>
  <c r="OL32" i="9"/>
  <c r="OQ32" i="9"/>
  <c r="OQ33" i="9"/>
  <c r="OH57" i="9"/>
  <c r="B273" i="7"/>
  <c r="C273" i="7"/>
  <c r="E273" i="7"/>
  <c r="H273" i="7"/>
  <c r="F273" i="7"/>
  <c r="D273" i="7"/>
  <c r="G273" i="7"/>
  <c r="B105" i="7"/>
  <c r="G105" i="7"/>
  <c r="C105" i="7"/>
  <c r="E105" i="7"/>
  <c r="D105" i="7"/>
  <c r="H105" i="7"/>
  <c r="F105" i="7"/>
  <c r="B21" i="7"/>
  <c r="C21" i="7"/>
  <c r="E21" i="7"/>
  <c r="D21" i="7"/>
  <c r="F21" i="7"/>
  <c r="B189" i="7"/>
  <c r="E189" i="7"/>
  <c r="H189" i="7"/>
  <c r="G189" i="7"/>
  <c r="D189" i="7"/>
  <c r="F189" i="7"/>
  <c r="C189" i="7"/>
  <c r="J22" i="8"/>
  <c r="H22" i="8"/>
  <c r="G22" i="8"/>
  <c r="F22" i="8"/>
  <c r="D22" i="8"/>
  <c r="I22" i="8"/>
  <c r="E22" i="8"/>
  <c r="E29" i="8"/>
  <c r="D29" i="8"/>
  <c r="C196" i="7"/>
  <c r="E196" i="7"/>
  <c r="D196" i="7"/>
  <c r="G196" i="7"/>
  <c r="B196" i="7"/>
  <c r="F196" i="7"/>
  <c r="H196" i="7"/>
  <c r="G280" i="7"/>
  <c r="H280" i="7"/>
  <c r="E280" i="7"/>
  <c r="B280" i="7"/>
  <c r="F280" i="7"/>
  <c r="D280" i="7"/>
  <c r="C280" i="7"/>
  <c r="D112" i="7"/>
  <c r="E112" i="7"/>
  <c r="C112" i="7"/>
  <c r="H112" i="7"/>
  <c r="F112" i="7"/>
  <c r="G112" i="7"/>
  <c r="B112" i="7"/>
  <c r="H28" i="7"/>
  <c r="C28" i="7"/>
  <c r="D28" i="7"/>
  <c r="B28" i="7"/>
  <c r="F28" i="7"/>
  <c r="E28" i="7"/>
  <c r="G28" i="7"/>
  <c r="D37" i="8"/>
  <c r="E37" i="8"/>
  <c r="H288" i="7"/>
  <c r="E288" i="7"/>
  <c r="B288" i="7"/>
  <c r="C288" i="7"/>
  <c r="F288" i="7"/>
  <c r="G288" i="7"/>
  <c r="D288" i="7"/>
  <c r="C204" i="7"/>
  <c r="F204" i="7"/>
  <c r="H204" i="7"/>
  <c r="G204" i="7"/>
  <c r="B204" i="7"/>
  <c r="E204" i="7"/>
  <c r="D204" i="7"/>
  <c r="H120" i="7"/>
  <c r="F120" i="7"/>
  <c r="G120" i="7"/>
  <c r="E120" i="7"/>
  <c r="C120" i="7"/>
  <c r="D120" i="7"/>
  <c r="B120" i="7"/>
  <c r="C36" i="7"/>
  <c r="H36" i="7"/>
  <c r="E36" i="7"/>
  <c r="D36" i="7"/>
  <c r="F36" i="7"/>
  <c r="G36" i="7"/>
  <c r="B36" i="7"/>
  <c r="F296" i="7"/>
  <c r="D296" i="7"/>
  <c r="E296" i="7"/>
  <c r="B296" i="7"/>
  <c r="G296" i="7"/>
  <c r="H296" i="7"/>
  <c r="C296" i="7"/>
  <c r="H44" i="7"/>
  <c r="F44" i="7"/>
  <c r="B44" i="7"/>
  <c r="C44" i="7"/>
  <c r="D44" i="7"/>
  <c r="E44" i="7"/>
  <c r="G44" i="7"/>
  <c r="D45" i="8"/>
  <c r="F45" i="8"/>
  <c r="E45" i="8"/>
  <c r="H45" i="8"/>
  <c r="G45" i="8"/>
  <c r="H212" i="7"/>
  <c r="G212" i="7"/>
  <c r="F212" i="7"/>
  <c r="D212" i="7"/>
  <c r="E212" i="7"/>
  <c r="C212" i="7"/>
  <c r="B212" i="7"/>
  <c r="H128" i="7"/>
  <c r="E128" i="7"/>
  <c r="F128" i="7"/>
  <c r="G128" i="7"/>
  <c r="B128" i="7"/>
  <c r="D128" i="7"/>
  <c r="C128" i="7"/>
  <c r="G136" i="7"/>
  <c r="C136" i="7"/>
  <c r="E136" i="7"/>
  <c r="D136" i="7"/>
  <c r="F136" i="7"/>
  <c r="B136" i="7"/>
  <c r="H136" i="7"/>
  <c r="H52" i="7"/>
  <c r="D52" i="7"/>
  <c r="F52" i="7"/>
  <c r="B52" i="7"/>
  <c r="E52" i="7"/>
  <c r="G52" i="7"/>
  <c r="C52" i="7"/>
  <c r="E388" i="7"/>
  <c r="B388" i="7"/>
  <c r="F388" i="7"/>
  <c r="C388" i="7"/>
  <c r="D388" i="7"/>
  <c r="D53" i="8"/>
  <c r="E53" i="8"/>
  <c r="C220" i="7"/>
  <c r="F220" i="7"/>
  <c r="E220" i="7"/>
  <c r="D220" i="7"/>
  <c r="H220" i="7"/>
  <c r="G220" i="7"/>
  <c r="B220" i="7"/>
  <c r="B304" i="7"/>
  <c r="C304" i="7"/>
  <c r="F304" i="7"/>
  <c r="H304" i="7"/>
  <c r="D304" i="7"/>
  <c r="G304" i="7"/>
  <c r="E304" i="7"/>
  <c r="E61" i="8"/>
  <c r="D61" i="8"/>
  <c r="F61" i="8"/>
  <c r="H312" i="7"/>
  <c r="F312" i="7"/>
  <c r="E312" i="7"/>
  <c r="C312" i="7"/>
  <c r="B312" i="7"/>
  <c r="G312" i="7"/>
  <c r="D312" i="7"/>
  <c r="F228" i="7"/>
  <c r="D228" i="7"/>
  <c r="B228" i="7"/>
  <c r="C228" i="7"/>
  <c r="G228" i="7"/>
  <c r="E228" i="7"/>
  <c r="H228" i="7"/>
  <c r="H144" i="7"/>
  <c r="E144" i="7"/>
  <c r="G144" i="7"/>
  <c r="B144" i="7"/>
  <c r="C144" i="7"/>
  <c r="D144" i="7"/>
  <c r="F144" i="7"/>
  <c r="G60" i="7"/>
  <c r="C60" i="7"/>
  <c r="B60" i="7"/>
  <c r="F60" i="7"/>
  <c r="E60" i="7"/>
  <c r="H60" i="7"/>
  <c r="D60" i="7"/>
  <c r="B396" i="7"/>
  <c r="C396" i="7"/>
  <c r="D396" i="7"/>
  <c r="F396" i="7"/>
  <c r="E396" i="7"/>
  <c r="C236" i="7"/>
  <c r="F236" i="7"/>
  <c r="B236" i="7"/>
  <c r="E236" i="7"/>
  <c r="D236" i="7"/>
  <c r="G236" i="7"/>
  <c r="H236" i="7"/>
  <c r="D152" i="7"/>
  <c r="H152" i="7"/>
  <c r="F152" i="7"/>
  <c r="G152" i="7"/>
  <c r="E152" i="7"/>
  <c r="C152" i="7"/>
  <c r="B152" i="7"/>
  <c r="G68" i="7"/>
  <c r="H68" i="7"/>
  <c r="B68" i="7"/>
  <c r="F68" i="7"/>
  <c r="E68" i="7"/>
  <c r="C68" i="7"/>
  <c r="D68" i="7"/>
  <c r="H320" i="7"/>
  <c r="D320" i="7"/>
  <c r="E320" i="7"/>
  <c r="F320" i="7"/>
  <c r="G320" i="7"/>
  <c r="C320" i="7"/>
  <c r="B320" i="7"/>
  <c r="B404" i="7"/>
  <c r="C404" i="7"/>
  <c r="D404" i="7"/>
  <c r="E404" i="7"/>
  <c r="E69" i="8"/>
  <c r="D69" i="8"/>
  <c r="F328" i="7"/>
  <c r="H328" i="7"/>
  <c r="G328" i="7"/>
  <c r="D328" i="7"/>
  <c r="E328" i="7"/>
  <c r="C328" i="7"/>
  <c r="B328" i="7"/>
  <c r="G244" i="7"/>
  <c r="D244" i="7"/>
  <c r="B244" i="7"/>
  <c r="C244" i="7"/>
  <c r="E244" i="7"/>
  <c r="H244" i="7"/>
  <c r="F244" i="7"/>
  <c r="H76" i="7"/>
  <c r="F76" i="7"/>
  <c r="C76" i="7"/>
  <c r="E76" i="7"/>
  <c r="B76" i="7"/>
  <c r="G76" i="7"/>
  <c r="D76" i="7"/>
  <c r="F77" i="8"/>
  <c r="D77" i="8"/>
  <c r="B160" i="7"/>
  <c r="D160" i="7"/>
  <c r="F160" i="7"/>
  <c r="C160" i="7"/>
  <c r="B252" i="7"/>
  <c r="H252" i="7"/>
  <c r="E252" i="7"/>
  <c r="D252" i="7"/>
  <c r="C252" i="7"/>
  <c r="G252" i="7"/>
  <c r="F252" i="7"/>
  <c r="H85" i="8"/>
  <c r="D85" i="8"/>
  <c r="E85" i="8"/>
  <c r="G85" i="8"/>
  <c r="F85" i="8"/>
  <c r="H336" i="7"/>
  <c r="E336" i="7"/>
  <c r="C336" i="7"/>
  <c r="F336" i="7"/>
  <c r="D336" i="7"/>
  <c r="B336" i="7"/>
  <c r="G336" i="7"/>
  <c r="H168" i="7"/>
  <c r="F168" i="7"/>
  <c r="E168" i="7"/>
  <c r="C168" i="7"/>
  <c r="G168" i="7"/>
  <c r="D168" i="7"/>
  <c r="B168" i="7"/>
  <c r="B84" i="7"/>
  <c r="H84" i="7"/>
  <c r="F84" i="7"/>
  <c r="D84" i="7"/>
  <c r="E84" i="7"/>
  <c r="C84" i="7"/>
  <c r="G84" i="7"/>
  <c r="D358" i="7"/>
  <c r="C358" i="7"/>
  <c r="B358" i="7"/>
  <c r="G359" i="7"/>
  <c r="F359" i="7"/>
  <c r="C359" i="7"/>
  <c r="E359" i="7"/>
  <c r="B359" i="7"/>
  <c r="D359" i="7"/>
  <c r="H359" i="7"/>
  <c r="F360" i="7"/>
  <c r="H360" i="7"/>
  <c r="E360" i="7"/>
  <c r="B360" i="7"/>
  <c r="D360" i="7"/>
  <c r="C360" i="7"/>
  <c r="G360" i="7"/>
  <c r="F361" i="7"/>
  <c r="H361" i="7"/>
  <c r="G361" i="7"/>
  <c r="D361" i="7"/>
  <c r="C361" i="7"/>
  <c r="E361" i="7"/>
  <c r="B361" i="7"/>
  <c r="F362" i="7"/>
  <c r="H362" i="7"/>
  <c r="G362" i="7"/>
  <c r="C362" i="7"/>
  <c r="D362" i="7"/>
  <c r="B362" i="7"/>
  <c r="E362" i="7"/>
  <c r="F363" i="7"/>
  <c r="H363" i="7"/>
  <c r="B363" i="7"/>
  <c r="D363" i="7"/>
  <c r="C363" i="7"/>
  <c r="G363" i="7"/>
  <c r="E363" i="7"/>
  <c r="D365" i="7"/>
  <c r="G365" i="7"/>
  <c r="B365" i="7"/>
  <c r="F365" i="7"/>
  <c r="E365" i="7"/>
  <c r="H365" i="7"/>
  <c r="C365" i="7"/>
  <c r="G366" i="7"/>
  <c r="E366" i="7"/>
  <c r="H366" i="7"/>
  <c r="B366" i="7"/>
  <c r="F366" i="7"/>
  <c r="D366" i="7"/>
  <c r="C366" i="7"/>
  <c r="H367" i="7"/>
  <c r="C367" i="7"/>
  <c r="B367" i="7"/>
  <c r="E367" i="7"/>
  <c r="D367" i="7"/>
  <c r="F367" i="7"/>
  <c r="G367" i="7"/>
  <c r="D368" i="7"/>
  <c r="G368" i="7"/>
  <c r="E368" i="7"/>
  <c r="H368" i="7"/>
  <c r="B368" i="7"/>
  <c r="C368" i="7"/>
  <c r="F368" i="7"/>
  <c r="D369" i="7"/>
  <c r="B369" i="7"/>
  <c r="F369" i="7"/>
  <c r="C369" i="7"/>
  <c r="E369" i="7"/>
  <c r="D370" i="7"/>
  <c r="E370" i="7"/>
  <c r="C370" i="7"/>
  <c r="B370" i="7"/>
  <c r="G370" i="7"/>
  <c r="F370" i="7"/>
  <c r="H370" i="7"/>
  <c r="B307" i="7"/>
  <c r="C307" i="7"/>
  <c r="D307" i="7"/>
  <c r="H139" i="7"/>
  <c r="D139" i="7"/>
  <c r="E139" i="7"/>
  <c r="G139" i="7"/>
  <c r="B139" i="7"/>
  <c r="C139" i="7"/>
  <c r="F139" i="7"/>
  <c r="E56" i="8"/>
  <c r="D56" i="8"/>
  <c r="C223" i="7"/>
  <c r="G223" i="7"/>
  <c r="H223" i="7"/>
  <c r="E223" i="7"/>
  <c r="B223" i="7"/>
  <c r="F223" i="7"/>
  <c r="D223" i="7"/>
  <c r="H56" i="7"/>
  <c r="B56" i="7"/>
  <c r="E56" i="7"/>
  <c r="G56" i="7"/>
  <c r="F56" i="7"/>
  <c r="C56" i="7"/>
  <c r="D56" i="7"/>
  <c r="D57" i="8"/>
  <c r="F57" i="8"/>
  <c r="E57" i="8"/>
  <c r="H57" i="8"/>
  <c r="G392" i="7"/>
  <c r="E392" i="7"/>
  <c r="H392" i="7"/>
  <c r="C392" i="7"/>
  <c r="F392" i="7"/>
  <c r="D392" i="7"/>
  <c r="B392" i="7"/>
  <c r="H308" i="7"/>
  <c r="B308" i="7"/>
  <c r="C308" i="7"/>
  <c r="D308" i="7"/>
  <c r="E308" i="7"/>
  <c r="F308" i="7"/>
  <c r="G308" i="7"/>
  <c r="G140" i="7"/>
  <c r="E140" i="7"/>
  <c r="B140" i="7"/>
  <c r="D140" i="7"/>
  <c r="C140" i="7"/>
  <c r="H140" i="7"/>
  <c r="F140" i="7"/>
  <c r="H224" i="7"/>
  <c r="C224" i="7"/>
  <c r="F224" i="7"/>
  <c r="D224" i="7"/>
  <c r="B224" i="7"/>
  <c r="G224" i="7"/>
  <c r="E224" i="7"/>
  <c r="F58" i="8"/>
  <c r="D58" i="8"/>
  <c r="H393" i="7"/>
  <c r="D393" i="7"/>
  <c r="G393" i="7"/>
  <c r="E393" i="7"/>
  <c r="B393" i="7"/>
  <c r="C393" i="7"/>
  <c r="F393" i="7"/>
  <c r="E309" i="7"/>
  <c r="B309" i="7"/>
  <c r="D309" i="7"/>
  <c r="F309" i="7"/>
  <c r="C309" i="7"/>
  <c r="H141" i="7"/>
  <c r="B141" i="7"/>
  <c r="E141" i="7"/>
  <c r="C141" i="7"/>
  <c r="F141" i="7"/>
  <c r="G141" i="7"/>
  <c r="D141" i="7"/>
  <c r="H57" i="7"/>
  <c r="D57" i="7"/>
  <c r="E57" i="7"/>
  <c r="F57" i="7"/>
  <c r="G57" i="7"/>
  <c r="B57" i="7"/>
  <c r="C57" i="7"/>
  <c r="D225" i="7"/>
  <c r="G225" i="7"/>
  <c r="E225" i="7"/>
  <c r="C225" i="7"/>
  <c r="B225" i="7"/>
  <c r="H225" i="7"/>
  <c r="F225" i="7"/>
  <c r="H142" i="7"/>
  <c r="F142" i="7"/>
  <c r="C142" i="7"/>
  <c r="G142" i="7"/>
  <c r="B142" i="7"/>
  <c r="D142" i="7"/>
  <c r="E142" i="7"/>
  <c r="F310" i="7"/>
  <c r="D310" i="7"/>
  <c r="E310" i="7"/>
  <c r="B310" i="7"/>
  <c r="C310" i="7"/>
  <c r="C394" i="7"/>
  <c r="E394" i="7"/>
  <c r="D394" i="7"/>
  <c r="F394" i="7"/>
  <c r="B394" i="7"/>
  <c r="G59" i="8"/>
  <c r="F59" i="8"/>
  <c r="D59" i="8"/>
  <c r="E59" i="8"/>
  <c r="E226" i="7"/>
  <c r="F226" i="7"/>
  <c r="B226" i="7"/>
  <c r="D226" i="7"/>
  <c r="C226" i="7"/>
  <c r="G226" i="7"/>
  <c r="H226" i="7"/>
  <c r="H58" i="7"/>
  <c r="E58" i="7"/>
  <c r="B58" i="7"/>
  <c r="D58" i="7"/>
  <c r="C58" i="7"/>
  <c r="F58" i="7"/>
  <c r="G58" i="7"/>
  <c r="H59" i="7"/>
  <c r="G59" i="7"/>
  <c r="C59" i="7"/>
  <c r="D59" i="7"/>
  <c r="B59" i="7"/>
  <c r="F59" i="7"/>
  <c r="E59" i="7"/>
  <c r="E143" i="7"/>
  <c r="G143" i="7"/>
  <c r="H143" i="7"/>
  <c r="D143" i="7"/>
  <c r="F143" i="7"/>
  <c r="C143" i="7"/>
  <c r="B143" i="7"/>
  <c r="C227" i="7"/>
  <c r="B227" i="7"/>
  <c r="D227" i="7"/>
  <c r="F227" i="7"/>
  <c r="E227" i="7"/>
  <c r="G227" i="7"/>
  <c r="H227" i="7"/>
  <c r="H395" i="7"/>
  <c r="E395" i="7"/>
  <c r="B395" i="7"/>
  <c r="F395" i="7"/>
  <c r="C395" i="7"/>
  <c r="G395" i="7"/>
  <c r="D395" i="7"/>
  <c r="F311" i="7"/>
  <c r="G311" i="7"/>
  <c r="B311" i="7"/>
  <c r="E311" i="7"/>
  <c r="D311" i="7"/>
  <c r="C311" i="7"/>
  <c r="H311" i="7"/>
  <c r="F60" i="8"/>
  <c r="I60" i="8"/>
  <c r="G60" i="8"/>
  <c r="D60" i="8"/>
  <c r="E60" i="8"/>
  <c r="H60" i="8"/>
  <c r="C231" i="7"/>
  <c r="B231" i="7"/>
  <c r="D64" i="8"/>
  <c r="E64" i="8"/>
  <c r="F64" i="8"/>
  <c r="H147" i="7"/>
  <c r="D147" i="7"/>
  <c r="C147" i="7"/>
  <c r="E147" i="7"/>
  <c r="B147" i="7"/>
  <c r="F147" i="7"/>
  <c r="G147" i="7"/>
  <c r="F65" i="8"/>
  <c r="H65" i="8"/>
  <c r="D65" i="8"/>
  <c r="E65" i="8"/>
  <c r="K65" i="8"/>
  <c r="I65" i="8"/>
  <c r="G65" i="8"/>
  <c r="H232" i="7"/>
  <c r="G232" i="7"/>
  <c r="D232" i="7"/>
  <c r="F232" i="7"/>
  <c r="E232" i="7"/>
  <c r="C232" i="7"/>
  <c r="B232" i="7"/>
  <c r="H148" i="7"/>
  <c r="F148" i="7"/>
  <c r="G148" i="7"/>
  <c r="B148" i="7"/>
  <c r="D148" i="7"/>
  <c r="C148" i="7"/>
  <c r="E148" i="7"/>
  <c r="B233" i="7"/>
  <c r="C233" i="7"/>
  <c r="D233" i="7"/>
  <c r="E66" i="8"/>
  <c r="D66" i="8"/>
  <c r="C149" i="7"/>
  <c r="D149" i="7"/>
  <c r="B149" i="7"/>
  <c r="B150" i="7"/>
  <c r="C150" i="7"/>
  <c r="D150" i="7"/>
  <c r="F150" i="7"/>
  <c r="E150" i="7"/>
  <c r="E234" i="7"/>
  <c r="D234" i="7"/>
  <c r="C234" i="7"/>
  <c r="G234" i="7"/>
  <c r="B234" i="7"/>
  <c r="C235" i="7"/>
  <c r="B235" i="7"/>
  <c r="H151" i="7"/>
  <c r="E151" i="7"/>
  <c r="B151" i="7"/>
  <c r="C151" i="7"/>
  <c r="D151" i="7"/>
  <c r="F151" i="7"/>
  <c r="G151" i="7"/>
  <c r="E67" i="7"/>
  <c r="F67" i="7"/>
  <c r="H67" i="7"/>
  <c r="G67" i="7"/>
  <c r="C154" i="7"/>
  <c r="G154" i="7"/>
  <c r="B154" i="7"/>
  <c r="E154" i="7"/>
  <c r="F154" i="7"/>
  <c r="D154" i="7"/>
  <c r="H154" i="7"/>
  <c r="C238" i="7"/>
  <c r="D238" i="7"/>
  <c r="F238" i="7"/>
  <c r="B238" i="7"/>
  <c r="E238" i="7"/>
  <c r="B239" i="7"/>
  <c r="C239" i="7"/>
  <c r="E239" i="7"/>
  <c r="D239" i="7"/>
  <c r="D71" i="7"/>
  <c r="F71" i="7"/>
  <c r="G71" i="7"/>
  <c r="H71" i="7"/>
  <c r="G155" i="7"/>
  <c r="E155" i="7"/>
  <c r="C155" i="7"/>
  <c r="B155" i="7"/>
  <c r="H155" i="7"/>
  <c r="F155" i="7"/>
  <c r="D155" i="7"/>
  <c r="D72" i="8"/>
  <c r="E72" i="8"/>
  <c r="H240" i="7"/>
  <c r="B240" i="7"/>
  <c r="E240" i="7"/>
  <c r="F240" i="7"/>
  <c r="G240" i="7"/>
  <c r="C240" i="7"/>
  <c r="D240" i="7"/>
  <c r="G72" i="7"/>
  <c r="H72" i="7"/>
  <c r="F72" i="7"/>
  <c r="C156" i="7"/>
  <c r="E156" i="7"/>
  <c r="D156" i="7"/>
  <c r="B156" i="7"/>
  <c r="E73" i="8"/>
  <c r="D73" i="8"/>
  <c r="G74" i="8"/>
  <c r="E74" i="8"/>
  <c r="D74" i="8"/>
  <c r="I74" i="8"/>
  <c r="F74" i="8"/>
  <c r="H74" i="8"/>
  <c r="B241" i="7"/>
  <c r="C241" i="7"/>
  <c r="F241" i="7"/>
  <c r="E241" i="7"/>
  <c r="H241" i="7"/>
  <c r="D241" i="7"/>
  <c r="G241" i="7"/>
  <c r="E157" i="7"/>
  <c r="D157" i="7"/>
  <c r="C157" i="7"/>
  <c r="B242" i="7"/>
  <c r="E242" i="7"/>
  <c r="C242" i="7"/>
  <c r="B243" i="7"/>
  <c r="C243" i="7"/>
  <c r="F75" i="7"/>
  <c r="D75" i="7"/>
  <c r="E75" i="7"/>
  <c r="G75" i="7"/>
  <c r="L76" i="9"/>
  <c r="N76" i="9"/>
  <c r="M76" i="9"/>
  <c r="OR76" i="9"/>
  <c r="IT76" i="9"/>
  <c r="IU76" i="9"/>
  <c r="JI76" i="9"/>
  <c r="JG76" i="9"/>
  <c r="JF76" i="9"/>
  <c r="JE76" i="9"/>
  <c r="KP76" i="9"/>
  <c r="KL76" i="9"/>
  <c r="KN76" i="9"/>
  <c r="KM76" i="9"/>
  <c r="KW76" i="9"/>
  <c r="KY76" i="9"/>
  <c r="KX76" i="9"/>
  <c r="LH76" i="9"/>
  <c r="LL76" i="9"/>
  <c r="LJ76" i="9"/>
  <c r="LI76" i="9"/>
  <c r="LW76" i="9"/>
  <c r="LT76" i="9"/>
  <c r="LU76" i="9"/>
  <c r="LS76" i="9"/>
  <c r="MS76" i="9"/>
  <c r="MP76" i="9"/>
  <c r="MO76" i="9"/>
  <c r="MQ76" i="9"/>
  <c r="ND76" i="9"/>
  <c r="NA76" i="9"/>
  <c r="NB76" i="9"/>
  <c r="MZ76" i="9"/>
  <c r="NV76" i="9"/>
  <c r="NW76" i="9"/>
  <c r="Z18" i="9"/>
  <c r="T10" i="5"/>
  <c r="H355" i="7"/>
  <c r="G355" i="7"/>
  <c r="F355" i="7"/>
  <c r="E355" i="7"/>
  <c r="D355" i="7"/>
  <c r="C355" i="7"/>
  <c r="B355" i="7"/>
  <c r="ER20" i="9"/>
  <c r="EP20" i="9"/>
  <c r="EO20" i="9"/>
  <c r="EN20" i="9"/>
  <c r="OM20" i="9"/>
  <c r="FN20" i="9"/>
  <c r="FL20" i="9"/>
  <c r="FK20" i="9"/>
  <c r="FJ20" i="9"/>
  <c r="GU20" i="9"/>
  <c r="GS20" i="9"/>
  <c r="GR20" i="9"/>
  <c r="GQ20" i="9"/>
  <c r="KE20" i="9"/>
  <c r="KC20" i="9"/>
  <c r="KB20" i="9"/>
  <c r="KA20" i="9"/>
  <c r="DV20" i="9"/>
  <c r="DT20" i="9"/>
  <c r="DS20" i="9"/>
  <c r="DR20" i="9"/>
  <c r="DK20" i="9"/>
  <c r="DI20" i="9"/>
  <c r="DH20" i="9"/>
  <c r="DG20" i="9"/>
  <c r="CZ20" i="9"/>
  <c r="CX20" i="9"/>
  <c r="CW20" i="9"/>
  <c r="CV20" i="9"/>
  <c r="OH20" i="9"/>
  <c r="CO20" i="9"/>
  <c r="CM20" i="9"/>
  <c r="CL20" i="9"/>
  <c r="CK20" i="9"/>
  <c r="OC20" i="9"/>
  <c r="CD20" i="9"/>
  <c r="CC20" i="9"/>
  <c r="CN20" i="9" s="1"/>
  <c r="CY20" i="9" s="1"/>
  <c r="DJ20" i="9" s="1"/>
  <c r="DU20" i="9" s="1"/>
  <c r="EF20" i="9" s="1"/>
  <c r="EQ20" i="9" s="1"/>
  <c r="CB20" i="9"/>
  <c r="CA20" i="9"/>
  <c r="BZ20" i="9"/>
  <c r="OB20" i="9" s="1"/>
  <c r="HF20" i="9"/>
  <c r="HD20" i="9"/>
  <c r="HC20" i="9"/>
  <c r="HB20" i="9"/>
  <c r="HQ20" i="9"/>
  <c r="HO20" i="9"/>
  <c r="HN20" i="9"/>
  <c r="HM20" i="9"/>
  <c r="IB20" i="9"/>
  <c r="IA20" i="9"/>
  <c r="IL20" i="9" s="1"/>
  <c r="IW20" i="9" s="1"/>
  <c r="JH20" i="9" s="1"/>
  <c r="JS20" i="9" s="1"/>
  <c r="KD20" i="9" s="1"/>
  <c r="KO20" i="9" s="1"/>
  <c r="HZ20" i="9"/>
  <c r="HY20" i="9"/>
  <c r="HX20" i="9"/>
  <c r="OR20" i="9"/>
  <c r="IM20" i="9"/>
  <c r="IK20" i="9"/>
  <c r="IJ20" i="9"/>
  <c r="II20" i="9"/>
  <c r="IX20" i="9"/>
  <c r="IV20" i="9"/>
  <c r="IU20" i="9"/>
  <c r="IT20" i="9"/>
  <c r="EG20" i="9"/>
  <c r="EE20" i="9"/>
  <c r="ED20" i="9"/>
  <c r="EC20" i="9"/>
  <c r="JI20" i="9"/>
  <c r="JG20" i="9"/>
  <c r="JF20" i="9"/>
  <c r="JE20" i="9"/>
  <c r="JT20" i="9"/>
  <c r="JR20" i="9"/>
  <c r="JQ20" i="9"/>
  <c r="JP20" i="9"/>
  <c r="KP20" i="9"/>
  <c r="KN20" i="9"/>
  <c r="KM20" i="9"/>
  <c r="KL20" i="9"/>
  <c r="LA20" i="9"/>
  <c r="KZ20" i="9"/>
  <c r="LK20" i="9" s="1"/>
  <c r="LV20" i="9" s="1"/>
  <c r="MG20" i="9" s="1"/>
  <c r="MR20" i="9" s="1"/>
  <c r="NC20" i="9" s="1"/>
  <c r="NN20" i="9" s="1"/>
  <c r="KY20" i="9"/>
  <c r="KX20" i="9"/>
  <c r="KW20" i="9"/>
  <c r="OW20" i="9"/>
  <c r="LL20" i="9"/>
  <c r="LJ20" i="9"/>
  <c r="LI20" i="9"/>
  <c r="LH20" i="9"/>
  <c r="LW20" i="9"/>
  <c r="LU20" i="9"/>
  <c r="LT20" i="9"/>
  <c r="LS20" i="9"/>
  <c r="MH20" i="9"/>
  <c r="MF20" i="9"/>
  <c r="ME20" i="9"/>
  <c r="MD20" i="9"/>
  <c r="MS20" i="9"/>
  <c r="MQ20" i="9"/>
  <c r="MP20" i="9"/>
  <c r="MO20" i="9"/>
  <c r="ND20" i="9"/>
  <c r="NB20" i="9"/>
  <c r="NA20" i="9"/>
  <c r="MZ20" i="9"/>
  <c r="NO20" i="9"/>
  <c r="NM20" i="9"/>
  <c r="NL20" i="9"/>
  <c r="NK20" i="9"/>
  <c r="NZ20" i="9"/>
  <c r="NY20" i="9"/>
  <c r="NX20" i="9"/>
  <c r="NW20" i="9"/>
  <c r="NV20" i="9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FC20" i="9"/>
  <c r="FB20" i="9"/>
  <c r="FM20" i="9" s="1"/>
  <c r="FX20" i="9" s="1"/>
  <c r="GI20" i="9" s="1"/>
  <c r="GT20" i="9" s="1"/>
  <c r="HE20" i="9" s="1"/>
  <c r="HP20" i="9" s="1"/>
  <c r="FA20" i="9"/>
  <c r="EZ20" i="9"/>
  <c r="EY20" i="9"/>
  <c r="FY20" i="9"/>
  <c r="FW20" i="9"/>
  <c r="FV20" i="9"/>
  <c r="FU20" i="9"/>
  <c r="GJ20" i="9"/>
  <c r="GH20" i="9"/>
  <c r="GG20" i="9"/>
  <c r="GF20" i="9"/>
  <c r="H358" i="7"/>
  <c r="G358" i="7"/>
  <c r="F358" i="7"/>
  <c r="E358" i="7"/>
  <c r="P23" i="8"/>
  <c r="O23" i="8"/>
  <c r="N23" i="8"/>
  <c r="M23" i="8"/>
  <c r="L23" i="8"/>
  <c r="K23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P25" i="8"/>
  <c r="O25" i="8"/>
  <c r="N25" i="8"/>
  <c r="M25" i="8"/>
  <c r="L25" i="8"/>
  <c r="P26" i="8"/>
  <c r="O26" i="8"/>
  <c r="N26" i="8"/>
  <c r="M26" i="8"/>
  <c r="L26" i="8"/>
  <c r="K26" i="8"/>
  <c r="P27" i="8"/>
  <c r="O27" i="8"/>
  <c r="N27" i="8"/>
  <c r="M27" i="8"/>
  <c r="L27" i="8"/>
  <c r="K27" i="8"/>
  <c r="NZ28" i="9"/>
  <c r="NY28" i="9"/>
  <c r="NX28" i="9"/>
  <c r="NW28" i="9"/>
  <c r="NV28" i="9"/>
  <c r="NO28" i="9"/>
  <c r="NM28" i="9"/>
  <c r="NL28" i="9"/>
  <c r="NK28" i="9"/>
  <c r="ND28" i="9"/>
  <c r="NB28" i="9"/>
  <c r="NA28" i="9"/>
  <c r="MZ28" i="9"/>
  <c r="MS28" i="9"/>
  <c r="MQ28" i="9"/>
  <c r="MP28" i="9"/>
  <c r="MO28" i="9"/>
  <c r="MH28" i="9"/>
  <c r="MF28" i="9"/>
  <c r="ME28" i="9"/>
  <c r="MD28" i="9"/>
  <c r="LW28" i="9"/>
  <c r="LU28" i="9"/>
  <c r="LT28" i="9"/>
  <c r="LS28" i="9"/>
  <c r="FY28" i="9"/>
  <c r="FW28" i="9"/>
  <c r="FV28" i="9"/>
  <c r="FU28" i="9"/>
  <c r="GJ28" i="9"/>
  <c r="GH28" i="9"/>
  <c r="GG28" i="9"/>
  <c r="GF28" i="9"/>
  <c r="GU28" i="9"/>
  <c r="GS28" i="9"/>
  <c r="GR28" i="9"/>
  <c r="GQ28" i="9"/>
  <c r="HF28" i="9"/>
  <c r="HD28" i="9"/>
  <c r="HC28" i="9"/>
  <c r="HB28" i="9"/>
  <c r="HQ28" i="9"/>
  <c r="HO28" i="9"/>
  <c r="HN28" i="9"/>
  <c r="HM28" i="9"/>
  <c r="IB28" i="9"/>
  <c r="IA28" i="9"/>
  <c r="IL28" i="9" s="1"/>
  <c r="IW28" i="9" s="1"/>
  <c r="JH28" i="9" s="1"/>
  <c r="JS28" i="9" s="1"/>
  <c r="KD28" i="9" s="1"/>
  <c r="KO28" i="9" s="1"/>
  <c r="HZ28" i="9"/>
  <c r="HY28" i="9"/>
  <c r="HX28" i="9"/>
  <c r="OR28" i="9"/>
  <c r="IM28" i="9"/>
  <c r="IK28" i="9"/>
  <c r="IJ28" i="9"/>
  <c r="II28" i="9"/>
  <c r="IX28" i="9"/>
  <c r="IV28" i="9"/>
  <c r="IU28" i="9"/>
  <c r="IT28" i="9"/>
  <c r="JI28" i="9"/>
  <c r="JG28" i="9"/>
  <c r="JF28" i="9"/>
  <c r="JE28" i="9"/>
  <c r="JT28" i="9"/>
  <c r="JR28" i="9"/>
  <c r="JQ28" i="9"/>
  <c r="JP28" i="9"/>
  <c r="KE28" i="9"/>
  <c r="KC28" i="9"/>
  <c r="KB28" i="9"/>
  <c r="KA28" i="9"/>
  <c r="KP28" i="9"/>
  <c r="KN28" i="9"/>
  <c r="KM28" i="9"/>
  <c r="KL28" i="9"/>
  <c r="LA28" i="9"/>
  <c r="KZ28" i="9"/>
  <c r="LK28" i="9" s="1"/>
  <c r="LV28" i="9" s="1"/>
  <c r="MG28" i="9" s="1"/>
  <c r="MR28" i="9" s="1"/>
  <c r="NC28" i="9" s="1"/>
  <c r="NN28" i="9" s="1"/>
  <c r="KY28" i="9"/>
  <c r="KX28" i="9"/>
  <c r="KW28" i="9"/>
  <c r="PM28" i="9"/>
  <c r="PN28" i="9" s="1"/>
  <c r="PH28" i="9"/>
  <c r="PI28" i="9" s="1"/>
  <c r="PC28" i="9"/>
  <c r="PD28" i="9" s="1"/>
  <c r="OW28" i="9"/>
  <c r="LL28" i="9"/>
  <c r="LJ28" i="9"/>
  <c r="LI28" i="9"/>
  <c r="LH28" i="9"/>
  <c r="P28" i="8"/>
  <c r="O28" i="8"/>
  <c r="N28" i="8"/>
  <c r="M28" i="8"/>
  <c r="L28" i="8"/>
  <c r="K28" i="8"/>
  <c r="J28" i="8"/>
  <c r="I28" i="8"/>
  <c r="H28" i="8"/>
  <c r="G28" i="8"/>
  <c r="F28" i="8"/>
  <c r="P30" i="8"/>
  <c r="O30" i="8"/>
  <c r="N30" i="8"/>
  <c r="M30" i="8"/>
  <c r="L30" i="8"/>
  <c r="K30" i="8"/>
  <c r="J30" i="8"/>
  <c r="I30" i="8"/>
  <c r="P31" i="8"/>
  <c r="O31" i="8"/>
  <c r="N31" i="8"/>
  <c r="M31" i="8"/>
  <c r="L31" i="8"/>
  <c r="K31" i="8"/>
  <c r="J31" i="8"/>
  <c r="I31" i="8"/>
  <c r="H31" i="8"/>
  <c r="G31" i="8"/>
  <c r="P32" i="8"/>
  <c r="O32" i="8"/>
  <c r="N32" i="8"/>
  <c r="M32" i="8"/>
  <c r="L32" i="8"/>
  <c r="K32" i="8"/>
  <c r="J32" i="8"/>
  <c r="I32" i="8"/>
  <c r="H32" i="8"/>
  <c r="G32" i="8"/>
  <c r="F32" i="8"/>
  <c r="OC32" i="9"/>
  <c r="L32" i="9"/>
  <c r="OB32" i="9" s="1"/>
  <c r="N32" i="9"/>
  <c r="P32" i="9"/>
  <c r="P33" i="8"/>
  <c r="O33" i="8"/>
  <c r="N33" i="8"/>
  <c r="M33" i="8"/>
  <c r="L33" i="8"/>
  <c r="K33" i="8"/>
  <c r="J33" i="8"/>
  <c r="H369" i="7"/>
  <c r="G369" i="7"/>
  <c r="P34" i="8"/>
  <c r="O34" i="8"/>
  <c r="N34" i="8"/>
  <c r="M34" i="8"/>
  <c r="L34" i="8"/>
  <c r="K34" i="8"/>
  <c r="J34" i="8"/>
  <c r="I34" i="8"/>
  <c r="H34" i="8"/>
  <c r="G34" i="8"/>
  <c r="P34" i="9"/>
  <c r="N34" i="9"/>
  <c r="M34" i="9"/>
  <c r="L34" i="9"/>
  <c r="OB34" i="9" s="1"/>
  <c r="OC34" i="9"/>
  <c r="P35" i="8"/>
  <c r="O35" i="8"/>
  <c r="N35" i="8"/>
  <c r="M35" i="8"/>
  <c r="L35" i="8"/>
  <c r="K35" i="8"/>
  <c r="NO36" i="9"/>
  <c r="NM36" i="9"/>
  <c r="NL36" i="9"/>
  <c r="NK36" i="9"/>
  <c r="ND36" i="9"/>
  <c r="NB36" i="9"/>
  <c r="NA36" i="9"/>
  <c r="MZ36" i="9"/>
  <c r="MS36" i="9"/>
  <c r="MQ36" i="9"/>
  <c r="MO36" i="9"/>
  <c r="MH36" i="9"/>
  <c r="MF36" i="9"/>
  <c r="MD36" i="9"/>
  <c r="LW36" i="9"/>
  <c r="LU36" i="9"/>
  <c r="LS36" i="9"/>
  <c r="OW36" i="9"/>
  <c r="LL36" i="9"/>
  <c r="LJ36" i="9"/>
  <c r="LH36" i="9"/>
  <c r="LA36" i="9"/>
  <c r="KZ36" i="9"/>
  <c r="LK36" i="9" s="1"/>
  <c r="LV36" i="9" s="1"/>
  <c r="MG36" i="9" s="1"/>
  <c r="MR36" i="9" s="1"/>
  <c r="NC36" i="9" s="1"/>
  <c r="NN36" i="9" s="1"/>
  <c r="KY36" i="9"/>
  <c r="KX36" i="9"/>
  <c r="KW36" i="9"/>
  <c r="KP36" i="9"/>
  <c r="KN36" i="9"/>
  <c r="KM36" i="9"/>
  <c r="KL36" i="9"/>
  <c r="KE36" i="9"/>
  <c r="KC36" i="9"/>
  <c r="KB36" i="9"/>
  <c r="KA36" i="9"/>
  <c r="JT36" i="9"/>
  <c r="JR36" i="9"/>
  <c r="JP36" i="9"/>
  <c r="PM36" i="9"/>
  <c r="PN36" i="9" s="1"/>
  <c r="JI36" i="9"/>
  <c r="JG36" i="9"/>
  <c r="JE36" i="9"/>
  <c r="P36" i="8"/>
  <c r="O36" i="8"/>
  <c r="N36" i="8"/>
  <c r="M36" i="8"/>
  <c r="L36" i="8"/>
  <c r="K36" i="8"/>
  <c r="J36" i="8"/>
  <c r="CZ36" i="9"/>
  <c r="CX36" i="9"/>
  <c r="CV36" i="9"/>
  <c r="DK36" i="9"/>
  <c r="DI36" i="9"/>
  <c r="DG36" i="9"/>
  <c r="DV36" i="9"/>
  <c r="DT36" i="9"/>
  <c r="DR36" i="9"/>
  <c r="EG36" i="9"/>
  <c r="EE36" i="9"/>
  <c r="ED36" i="9"/>
  <c r="EC36" i="9"/>
  <c r="ER36" i="9"/>
  <c r="EP36" i="9"/>
  <c r="EO36" i="9"/>
  <c r="EN36" i="9"/>
  <c r="IX36" i="9"/>
  <c r="IV36" i="9"/>
  <c r="IT36" i="9"/>
  <c r="OR36" i="9"/>
  <c r="IM36" i="9"/>
  <c r="IK36" i="9"/>
  <c r="II36" i="9"/>
  <c r="OQ36" i="9" s="1"/>
  <c r="IB36" i="9"/>
  <c r="IA36" i="9"/>
  <c r="IL36" i="9" s="1"/>
  <c r="IW36" i="9" s="1"/>
  <c r="JH36" i="9" s="1"/>
  <c r="JS36" i="9" s="1"/>
  <c r="KD36" i="9" s="1"/>
  <c r="KO36" i="9" s="1"/>
  <c r="HZ36" i="9"/>
  <c r="HY36" i="9"/>
  <c r="HX36" i="9"/>
  <c r="HQ36" i="9"/>
  <c r="HO36" i="9"/>
  <c r="HN36" i="9"/>
  <c r="HM36" i="9"/>
  <c r="HF36" i="9"/>
  <c r="HD36" i="9"/>
  <c r="HC36" i="9"/>
  <c r="HB36" i="9"/>
  <c r="GU36" i="9"/>
  <c r="GS36" i="9"/>
  <c r="GQ36" i="9"/>
  <c r="PH36" i="9"/>
  <c r="PI36" i="9" s="1"/>
  <c r="PC36" i="9"/>
  <c r="PD36" i="9" s="1"/>
  <c r="FY36" i="9"/>
  <c r="FW36" i="9"/>
  <c r="FU36" i="9"/>
  <c r="FC36" i="9"/>
  <c r="FB36" i="9"/>
  <c r="FM36" i="9" s="1"/>
  <c r="FX36" i="9" s="1"/>
  <c r="GI36" i="9" s="1"/>
  <c r="GT36" i="9" s="1"/>
  <c r="HE36" i="9" s="1"/>
  <c r="HP36" i="9" s="1"/>
  <c r="FA36" i="9"/>
  <c r="EZ36" i="9"/>
  <c r="EY36" i="9"/>
  <c r="OM36" i="9"/>
  <c r="FN36" i="9"/>
  <c r="FL36" i="9"/>
  <c r="FJ36" i="9"/>
  <c r="NZ36" i="9"/>
  <c r="NY36" i="9"/>
  <c r="NX36" i="9"/>
  <c r="NW36" i="9"/>
  <c r="NV36" i="9"/>
  <c r="GJ36" i="9"/>
  <c r="GH36" i="9"/>
  <c r="GF36" i="9"/>
  <c r="H374" i="7"/>
  <c r="G374" i="7"/>
  <c r="H375" i="7"/>
  <c r="G375" i="7"/>
  <c r="P40" i="8"/>
  <c r="O40" i="8"/>
  <c r="N40" i="8"/>
  <c r="M40" i="8"/>
  <c r="L40" i="8"/>
  <c r="K40" i="8"/>
  <c r="J40" i="8"/>
  <c r="I40" i="8"/>
  <c r="H376" i="7"/>
  <c r="G376" i="7"/>
  <c r="F376" i="7"/>
  <c r="E376" i="7"/>
  <c r="P41" i="8"/>
  <c r="O41" i="8"/>
  <c r="N41" i="8"/>
  <c r="M41" i="8"/>
  <c r="L41" i="8"/>
  <c r="K41" i="8"/>
  <c r="J41" i="8"/>
  <c r="I41" i="8"/>
  <c r="P42" i="8"/>
  <c r="O42" i="8"/>
  <c r="N42" i="8"/>
  <c r="M42" i="8"/>
  <c r="L42" i="8"/>
  <c r="K42" i="8"/>
  <c r="J42" i="8"/>
  <c r="I42" i="8"/>
  <c r="H42" i="8"/>
  <c r="G42" i="8"/>
  <c r="F42" i="8"/>
  <c r="H377" i="7"/>
  <c r="G377" i="7"/>
  <c r="F377" i="7"/>
  <c r="P43" i="8"/>
  <c r="O43" i="8"/>
  <c r="N43" i="8"/>
  <c r="M43" i="8"/>
  <c r="L43" i="8"/>
  <c r="K43" i="8"/>
  <c r="NZ44" i="9"/>
  <c r="NY44" i="9"/>
  <c r="NX44" i="9"/>
  <c r="NW44" i="9"/>
  <c r="NV44" i="9"/>
  <c r="H379" i="7"/>
  <c r="G379" i="7"/>
  <c r="F379" i="7"/>
  <c r="OM44" i="9"/>
  <c r="GU44" i="9"/>
  <c r="GS44" i="9"/>
  <c r="GQ44" i="9"/>
  <c r="OR44" i="9"/>
  <c r="IM44" i="9"/>
  <c r="IK44" i="9"/>
  <c r="IJ44" i="9"/>
  <c r="II44" i="9"/>
  <c r="NO44" i="9"/>
  <c r="NM44" i="9"/>
  <c r="NL44" i="9"/>
  <c r="NK44" i="9"/>
  <c r="ND44" i="9"/>
  <c r="NB44" i="9"/>
  <c r="NA44" i="9"/>
  <c r="MZ44" i="9"/>
  <c r="MS44" i="9"/>
  <c r="MQ44" i="9"/>
  <c r="MP44" i="9"/>
  <c r="MO44" i="9"/>
  <c r="LW44" i="9"/>
  <c r="LU44" i="9"/>
  <c r="LT44" i="9"/>
  <c r="LS44" i="9"/>
  <c r="HQ44" i="9"/>
  <c r="HO44" i="9"/>
  <c r="HM44" i="9"/>
  <c r="OW44" i="9"/>
  <c r="LL44" i="9"/>
  <c r="LJ44" i="9"/>
  <c r="LI44" i="9"/>
  <c r="LH44" i="9"/>
  <c r="LA44" i="9"/>
  <c r="KZ44" i="9"/>
  <c r="LK44" i="9" s="1"/>
  <c r="LV44" i="9" s="1"/>
  <c r="MG44" i="9" s="1"/>
  <c r="MR44" i="9" s="1"/>
  <c r="NC44" i="9" s="1"/>
  <c r="NN44" i="9" s="1"/>
  <c r="KY44" i="9"/>
  <c r="KW44" i="9"/>
  <c r="KP44" i="9"/>
  <c r="KN44" i="9"/>
  <c r="KL44" i="9"/>
  <c r="KE44" i="9"/>
  <c r="KC44" i="9"/>
  <c r="KA44" i="9"/>
  <c r="HF44" i="9"/>
  <c r="HD44" i="9"/>
  <c r="HB44" i="9"/>
  <c r="JT44" i="9"/>
  <c r="JR44" i="9"/>
  <c r="JP44" i="9"/>
  <c r="JI44" i="9"/>
  <c r="JG44" i="9"/>
  <c r="JF44" i="9"/>
  <c r="JE44" i="9"/>
  <c r="IX44" i="9"/>
  <c r="IV44" i="9"/>
  <c r="IU44" i="9"/>
  <c r="IT44" i="9"/>
  <c r="MH44" i="9"/>
  <c r="MF44" i="9"/>
  <c r="ME44" i="9"/>
  <c r="MD44" i="9"/>
  <c r="IB44" i="9"/>
  <c r="IA44" i="9"/>
  <c r="IL44" i="9" s="1"/>
  <c r="IW44" i="9" s="1"/>
  <c r="JH44" i="9" s="1"/>
  <c r="JS44" i="9" s="1"/>
  <c r="KD44" i="9" s="1"/>
  <c r="KO44" i="9" s="1"/>
  <c r="HZ44" i="9"/>
  <c r="HX44" i="9"/>
  <c r="P44" i="8"/>
  <c r="O44" i="8"/>
  <c r="N44" i="8"/>
  <c r="M44" i="8"/>
  <c r="L44" i="8"/>
  <c r="K44" i="8"/>
  <c r="J44" i="8"/>
  <c r="I44" i="8"/>
  <c r="PM44" i="9"/>
  <c r="PN44" i="9" s="1"/>
  <c r="PH44" i="9"/>
  <c r="PI44" i="9" s="1"/>
  <c r="PC44" i="9"/>
  <c r="PD44" i="9" s="1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H383" i="7"/>
  <c r="G383" i="7"/>
  <c r="P49" i="8"/>
  <c r="O49" i="8"/>
  <c r="N49" i="8"/>
  <c r="M49" i="8"/>
  <c r="L49" i="8"/>
  <c r="K49" i="8"/>
  <c r="J49" i="8"/>
  <c r="H385" i="7"/>
  <c r="F385" i="7"/>
  <c r="P50" i="8"/>
  <c r="O50" i="8"/>
  <c r="N50" i="8"/>
  <c r="M50" i="8"/>
  <c r="L50" i="8"/>
  <c r="K50" i="8"/>
  <c r="J50" i="8"/>
  <c r="H386" i="7"/>
  <c r="G386" i="7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PM52" i="9"/>
  <c r="PN52" i="9" s="1"/>
  <c r="PH52" i="9"/>
  <c r="PI52" i="9" s="1"/>
  <c r="LW52" i="9"/>
  <c r="LU52" i="9"/>
  <c r="LT52" i="9"/>
  <c r="LS52" i="9"/>
  <c r="PC52" i="9"/>
  <c r="PD52" i="9" s="1"/>
  <c r="H387" i="7"/>
  <c r="G387" i="7"/>
  <c r="F387" i="7"/>
  <c r="E387" i="7"/>
  <c r="NZ52" i="9"/>
  <c r="NY52" i="9"/>
  <c r="NX52" i="9"/>
  <c r="NW52" i="9"/>
  <c r="NV52" i="9"/>
  <c r="NO52" i="9"/>
  <c r="NM52" i="9"/>
  <c r="NL52" i="9"/>
  <c r="NK52" i="9"/>
  <c r="ND52" i="9"/>
  <c r="NB52" i="9"/>
  <c r="NA52" i="9"/>
  <c r="MZ52" i="9"/>
  <c r="MS52" i="9"/>
  <c r="MQ52" i="9"/>
  <c r="MP52" i="9"/>
  <c r="MO52" i="9"/>
  <c r="MH52" i="9"/>
  <c r="MF52" i="9"/>
  <c r="ME52" i="9"/>
  <c r="MD52" i="9"/>
  <c r="OW52" i="9"/>
  <c r="LL52" i="9"/>
  <c r="LJ52" i="9"/>
  <c r="LH52" i="9"/>
  <c r="OV52" i="9" s="1"/>
  <c r="LA52" i="9"/>
  <c r="KZ52" i="9"/>
  <c r="LK52" i="9" s="1"/>
  <c r="LV52" i="9" s="1"/>
  <c r="MG52" i="9" s="1"/>
  <c r="MR52" i="9" s="1"/>
  <c r="NC52" i="9" s="1"/>
  <c r="NN52" i="9" s="1"/>
  <c r="KY52" i="9"/>
  <c r="KX52" i="9"/>
  <c r="KW52" i="9"/>
  <c r="KP52" i="9"/>
  <c r="KN52" i="9"/>
  <c r="KM52" i="9"/>
  <c r="KL52" i="9"/>
  <c r="KE52" i="9"/>
  <c r="KC52" i="9"/>
  <c r="KB52" i="9"/>
  <c r="KA52" i="9"/>
  <c r="JI52" i="9"/>
  <c r="JG52" i="9"/>
  <c r="JF52" i="9"/>
  <c r="JE52" i="9"/>
  <c r="IX52" i="9"/>
  <c r="IV52" i="9"/>
  <c r="IU52" i="9"/>
  <c r="IT52" i="9"/>
  <c r="OR52" i="9"/>
  <c r="IM52" i="9"/>
  <c r="IK52" i="9"/>
  <c r="II52" i="9"/>
  <c r="IB52" i="9"/>
  <c r="IA52" i="9"/>
  <c r="IL52" i="9" s="1"/>
  <c r="IW52" i="9" s="1"/>
  <c r="JH52" i="9" s="1"/>
  <c r="JS52" i="9" s="1"/>
  <c r="KD52" i="9" s="1"/>
  <c r="KO52" i="9" s="1"/>
  <c r="HZ52" i="9"/>
  <c r="HY52" i="9"/>
  <c r="HX52" i="9"/>
  <c r="HQ52" i="9"/>
  <c r="HO52" i="9"/>
  <c r="HN52" i="9"/>
  <c r="HM52" i="9"/>
  <c r="HF52" i="9"/>
  <c r="HD52" i="9"/>
  <c r="HC52" i="9"/>
  <c r="HB52" i="9"/>
  <c r="GU52" i="9"/>
  <c r="GS52" i="9"/>
  <c r="GR52" i="9"/>
  <c r="GQ52" i="9"/>
  <c r="GJ52" i="9"/>
  <c r="GH52" i="9"/>
  <c r="GG52" i="9"/>
  <c r="GF52" i="9"/>
  <c r="FY52" i="9"/>
  <c r="FW52" i="9"/>
  <c r="FV52" i="9"/>
  <c r="FU52" i="9"/>
  <c r="OM52" i="9"/>
  <c r="FN52" i="9"/>
  <c r="FL52" i="9"/>
  <c r="FJ52" i="9"/>
  <c r="OL52" i="9" s="1"/>
  <c r="FC52" i="9"/>
  <c r="FB52" i="9"/>
  <c r="FM52" i="9" s="1"/>
  <c r="FX52" i="9" s="1"/>
  <c r="GI52" i="9" s="1"/>
  <c r="GT52" i="9" s="1"/>
  <c r="HE52" i="9" s="1"/>
  <c r="HP52" i="9" s="1"/>
  <c r="FA52" i="9"/>
  <c r="EZ52" i="9"/>
  <c r="EY52" i="9"/>
  <c r="OH52" i="9"/>
  <c r="ER52" i="9"/>
  <c r="EP52" i="9"/>
  <c r="EO52" i="9"/>
  <c r="EN52" i="9"/>
  <c r="OG52" i="9" s="1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JT52" i="9"/>
  <c r="JR52" i="9"/>
  <c r="JQ52" i="9"/>
  <c r="JP52" i="9"/>
  <c r="H390" i="7"/>
  <c r="G390" i="7"/>
  <c r="F390" i="7"/>
  <c r="E390" i="7"/>
  <c r="D390" i="7"/>
  <c r="C390" i="7"/>
  <c r="B390" i="7"/>
  <c r="H391" i="7"/>
  <c r="G391" i="7"/>
  <c r="F391" i="7"/>
  <c r="P56" i="8"/>
  <c r="O56" i="8"/>
  <c r="N56" i="8"/>
  <c r="M56" i="8"/>
  <c r="L56" i="8"/>
  <c r="K56" i="8"/>
  <c r="J56" i="8"/>
  <c r="I56" i="8"/>
  <c r="H56" i="8"/>
  <c r="G56" i="8"/>
  <c r="F56" i="8"/>
  <c r="P57" i="8"/>
  <c r="O57" i="8"/>
  <c r="N57" i="8"/>
  <c r="M57" i="8"/>
  <c r="L57" i="8"/>
  <c r="K57" i="8"/>
  <c r="J57" i="8"/>
  <c r="I57" i="8"/>
  <c r="G57" i="8"/>
  <c r="P58" i="8"/>
  <c r="O58" i="8"/>
  <c r="N58" i="8"/>
  <c r="M58" i="8"/>
  <c r="L58" i="8"/>
  <c r="K58" i="8"/>
  <c r="J58" i="8"/>
  <c r="I58" i="8"/>
  <c r="H58" i="8"/>
  <c r="G58" i="8"/>
  <c r="E58" i="8"/>
  <c r="H394" i="7"/>
  <c r="G394" i="7"/>
  <c r="P59" i="8"/>
  <c r="O59" i="8"/>
  <c r="N59" i="8"/>
  <c r="M59" i="8"/>
  <c r="L59" i="8"/>
  <c r="K59" i="8"/>
  <c r="J59" i="8"/>
  <c r="I59" i="8"/>
  <c r="H59" i="8"/>
  <c r="HQ60" i="9"/>
  <c r="HO60" i="9"/>
  <c r="HM60" i="9"/>
  <c r="PM60" i="9"/>
  <c r="PN60" i="9" s="1"/>
  <c r="PC60" i="9"/>
  <c r="PD60" i="9" s="1"/>
  <c r="PH60" i="9"/>
  <c r="PI60" i="9" s="1"/>
  <c r="P60" i="9"/>
  <c r="L60" i="9"/>
  <c r="OB60" i="9" s="1"/>
  <c r="OC60" i="9"/>
  <c r="N60" i="9"/>
  <c r="NZ60" i="9"/>
  <c r="NY60" i="9"/>
  <c r="NX60" i="9"/>
  <c r="NW60" i="9"/>
  <c r="NV60" i="9"/>
  <c r="NO60" i="9"/>
  <c r="NM60" i="9"/>
  <c r="NL60" i="9"/>
  <c r="NK60" i="9"/>
  <c r="ND60" i="9"/>
  <c r="NB60" i="9"/>
  <c r="NA60" i="9"/>
  <c r="MZ60" i="9"/>
  <c r="MS60" i="9"/>
  <c r="MQ60" i="9"/>
  <c r="MP60" i="9"/>
  <c r="MO60" i="9"/>
  <c r="MH60" i="9"/>
  <c r="MF60" i="9"/>
  <c r="ME60" i="9"/>
  <c r="MD60" i="9"/>
  <c r="LW60" i="9"/>
  <c r="LU60" i="9"/>
  <c r="LT60" i="9"/>
  <c r="LS60" i="9"/>
  <c r="OW60" i="9"/>
  <c r="LL60" i="9"/>
  <c r="LJ60" i="9"/>
  <c r="LI60" i="9"/>
  <c r="LH60" i="9"/>
  <c r="JI60" i="9"/>
  <c r="JG60" i="9"/>
  <c r="JE60" i="9"/>
  <c r="LA60" i="9"/>
  <c r="KZ60" i="9"/>
  <c r="LK60" i="9" s="1"/>
  <c r="LV60" i="9" s="1"/>
  <c r="MG60" i="9" s="1"/>
  <c r="MR60" i="9" s="1"/>
  <c r="NC60" i="9" s="1"/>
  <c r="NN60" i="9" s="1"/>
  <c r="KY60" i="9"/>
  <c r="KW60" i="9"/>
  <c r="KP60" i="9"/>
  <c r="KN60" i="9"/>
  <c r="KL60" i="9"/>
  <c r="KE60" i="9"/>
  <c r="KC60" i="9"/>
  <c r="KA60" i="9"/>
  <c r="P60" i="8"/>
  <c r="O60" i="8"/>
  <c r="N60" i="8"/>
  <c r="M60" i="8"/>
  <c r="L60" i="8"/>
  <c r="K60" i="8"/>
  <c r="J60" i="8"/>
  <c r="JT60" i="9"/>
  <c r="JR60" i="9"/>
  <c r="JP60" i="9"/>
  <c r="IX60" i="9"/>
  <c r="IV60" i="9"/>
  <c r="IT60" i="9"/>
  <c r="OR60" i="9"/>
  <c r="IM60" i="9"/>
  <c r="IK60" i="9"/>
  <c r="II60" i="9"/>
  <c r="OQ60" i="9" s="1"/>
  <c r="IB60" i="9"/>
  <c r="IA60" i="9"/>
  <c r="IL60" i="9" s="1"/>
  <c r="IW60" i="9" s="1"/>
  <c r="JH60" i="9" s="1"/>
  <c r="JS60" i="9" s="1"/>
  <c r="KD60" i="9" s="1"/>
  <c r="KO60" i="9" s="1"/>
  <c r="HZ60" i="9"/>
  <c r="HX60" i="9"/>
  <c r="H398" i="7"/>
  <c r="G398" i="7"/>
  <c r="F398" i="7"/>
  <c r="P64" i="8"/>
  <c r="O64" i="8"/>
  <c r="N64" i="8"/>
  <c r="M64" i="8"/>
  <c r="L64" i="8"/>
  <c r="K64" i="8"/>
  <c r="J64" i="8"/>
  <c r="I64" i="8"/>
  <c r="H64" i="8"/>
  <c r="G64" i="8"/>
  <c r="P65" i="8"/>
  <c r="O65" i="8"/>
  <c r="N65" i="8"/>
  <c r="M65" i="8"/>
  <c r="L65" i="8"/>
  <c r="J65" i="8"/>
  <c r="H401" i="7"/>
  <c r="G401" i="7"/>
  <c r="P66" i="8"/>
  <c r="O66" i="8"/>
  <c r="N66" i="8"/>
  <c r="M66" i="8"/>
  <c r="L66" i="8"/>
  <c r="K66" i="8"/>
  <c r="J66" i="8"/>
  <c r="I66" i="8"/>
  <c r="H66" i="8"/>
  <c r="G66" i="8"/>
  <c r="F66" i="8"/>
  <c r="P67" i="8"/>
  <c r="O67" i="8"/>
  <c r="N67" i="8"/>
  <c r="M67" i="8"/>
  <c r="L67" i="8"/>
  <c r="K67" i="8"/>
  <c r="J67" i="8"/>
  <c r="I67" i="8"/>
  <c r="H67" i="8"/>
  <c r="G67" i="8"/>
  <c r="F67" i="8"/>
  <c r="E67" i="8"/>
  <c r="D67" i="8"/>
  <c r="LA68" i="9"/>
  <c r="KZ68" i="9"/>
  <c r="LK68" i="9" s="1"/>
  <c r="LV68" i="9" s="1"/>
  <c r="MG68" i="9" s="1"/>
  <c r="MR68" i="9" s="1"/>
  <c r="NC68" i="9" s="1"/>
  <c r="NN68" i="9" s="1"/>
  <c r="KY68" i="9"/>
  <c r="KX68" i="9"/>
  <c r="KW68" i="9"/>
  <c r="OW68" i="9"/>
  <c r="LL68" i="9"/>
  <c r="LJ68" i="9"/>
  <c r="LI68" i="9"/>
  <c r="LH68" i="9"/>
  <c r="P68" i="8"/>
  <c r="O68" i="8"/>
  <c r="N68" i="8"/>
  <c r="M68" i="8"/>
  <c r="L68" i="8"/>
  <c r="K68" i="8"/>
  <c r="J68" i="8"/>
  <c r="I68" i="8"/>
  <c r="H68" i="8"/>
  <c r="G68" i="8"/>
  <c r="F68" i="8"/>
  <c r="E68" i="8"/>
  <c r="D68" i="8"/>
  <c r="LW68" i="9"/>
  <c r="LU68" i="9"/>
  <c r="LT68" i="9"/>
  <c r="LS68" i="9"/>
  <c r="MH68" i="9"/>
  <c r="MF68" i="9"/>
  <c r="ME68" i="9"/>
  <c r="MD68" i="9"/>
  <c r="MS68" i="9"/>
  <c r="MQ68" i="9"/>
  <c r="MP68" i="9"/>
  <c r="MO68" i="9"/>
  <c r="ND68" i="9"/>
  <c r="NB68" i="9"/>
  <c r="NA68" i="9"/>
  <c r="MZ68" i="9"/>
  <c r="NO68" i="9"/>
  <c r="NM68" i="9"/>
  <c r="NL68" i="9"/>
  <c r="NK68" i="9"/>
  <c r="L68" i="9"/>
  <c r="OB68" i="9" s="1"/>
  <c r="OC68" i="9"/>
  <c r="P68" i="9"/>
  <c r="M68" i="9"/>
  <c r="N68" i="9"/>
  <c r="NZ68" i="9"/>
  <c r="NY68" i="9"/>
  <c r="NX68" i="9"/>
  <c r="NW68" i="9"/>
  <c r="NV68" i="9"/>
  <c r="H403" i="7"/>
  <c r="G403" i="7"/>
  <c r="F403" i="7"/>
  <c r="PC68" i="9"/>
  <c r="PD68" i="9" s="1"/>
  <c r="PH68" i="9"/>
  <c r="PI68" i="9" s="1"/>
  <c r="IB68" i="9"/>
  <c r="IA68" i="9"/>
  <c r="IL68" i="9" s="1"/>
  <c r="IW68" i="9" s="1"/>
  <c r="JH68" i="9" s="1"/>
  <c r="JS68" i="9" s="1"/>
  <c r="KD68" i="9" s="1"/>
  <c r="KO68" i="9" s="1"/>
  <c r="HZ68" i="9"/>
  <c r="HX68" i="9"/>
  <c r="PM68" i="9"/>
  <c r="PN68" i="9" s="1"/>
  <c r="GJ68" i="9"/>
  <c r="GH68" i="9"/>
  <c r="GG68" i="9"/>
  <c r="GF68" i="9"/>
  <c r="FY68" i="9"/>
  <c r="FW68" i="9"/>
  <c r="FV68" i="9"/>
  <c r="FU68" i="9"/>
  <c r="OM68" i="9"/>
  <c r="FN68" i="9"/>
  <c r="FL68" i="9"/>
  <c r="FK68" i="9"/>
  <c r="FJ68" i="9"/>
  <c r="FC68" i="9"/>
  <c r="FB68" i="9"/>
  <c r="FM68" i="9" s="1"/>
  <c r="FX68" i="9" s="1"/>
  <c r="GI68" i="9" s="1"/>
  <c r="GT68" i="9" s="1"/>
  <c r="HE68" i="9" s="1"/>
  <c r="HP68" i="9" s="1"/>
  <c r="FA68" i="9"/>
  <c r="EY68" i="9"/>
  <c r="ER68" i="9"/>
  <c r="EP68" i="9"/>
  <c r="EO68" i="9"/>
  <c r="EN68" i="9"/>
  <c r="EG68" i="9"/>
  <c r="EE68" i="9"/>
  <c r="ED68" i="9"/>
  <c r="EC68" i="9"/>
  <c r="DV68" i="9"/>
  <c r="DT68" i="9"/>
  <c r="DS68" i="9"/>
  <c r="DR68" i="9"/>
  <c r="DK68" i="9"/>
  <c r="DI68" i="9"/>
  <c r="DH68" i="9"/>
  <c r="DG68" i="9"/>
  <c r="CZ68" i="9"/>
  <c r="CX68" i="9"/>
  <c r="CW68" i="9"/>
  <c r="CV68" i="9"/>
  <c r="OH68" i="9"/>
  <c r="CO68" i="9"/>
  <c r="CM68" i="9"/>
  <c r="CL68" i="9"/>
  <c r="CK68" i="9"/>
  <c r="GU68" i="9"/>
  <c r="GS68" i="9"/>
  <c r="GR68" i="9"/>
  <c r="GQ68" i="9"/>
  <c r="HF68" i="9"/>
  <c r="HD68" i="9"/>
  <c r="HC68" i="9"/>
  <c r="HB68" i="9"/>
  <c r="HQ68" i="9"/>
  <c r="HO68" i="9"/>
  <c r="HN68" i="9"/>
  <c r="HM68" i="9"/>
  <c r="OR68" i="9"/>
  <c r="IM68" i="9"/>
  <c r="IK68" i="9"/>
  <c r="IJ68" i="9"/>
  <c r="II68" i="9"/>
  <c r="IX68" i="9"/>
  <c r="IV68" i="9"/>
  <c r="IU68" i="9"/>
  <c r="IT68" i="9"/>
  <c r="JI68" i="9"/>
  <c r="JG68" i="9"/>
  <c r="JF68" i="9"/>
  <c r="JE68" i="9"/>
  <c r="JT68" i="9"/>
  <c r="JR68" i="9"/>
  <c r="JQ68" i="9"/>
  <c r="JP68" i="9"/>
  <c r="KE68" i="9"/>
  <c r="KC68" i="9"/>
  <c r="KB68" i="9"/>
  <c r="KA68" i="9"/>
  <c r="KP68" i="9"/>
  <c r="KN68" i="9"/>
  <c r="KM68" i="9"/>
  <c r="KL68" i="9"/>
  <c r="H407" i="7"/>
  <c r="G407" i="7"/>
  <c r="F407" i="7"/>
  <c r="P72" i="8"/>
  <c r="O72" i="8"/>
  <c r="N72" i="8"/>
  <c r="M72" i="8"/>
  <c r="L72" i="8"/>
  <c r="K72" i="8"/>
  <c r="J72" i="8"/>
  <c r="I72" i="8"/>
  <c r="H72" i="8"/>
  <c r="G72" i="8"/>
  <c r="F72" i="8"/>
  <c r="H408" i="7"/>
  <c r="G408" i="7"/>
  <c r="F408" i="7"/>
  <c r="P73" i="8"/>
  <c r="O73" i="8"/>
  <c r="N73" i="8"/>
  <c r="M73" i="8"/>
  <c r="L73" i="8"/>
  <c r="K73" i="8"/>
  <c r="J73" i="8"/>
  <c r="I73" i="8"/>
  <c r="H73" i="8"/>
  <c r="G73" i="8"/>
  <c r="F73" i="8"/>
  <c r="P74" i="8"/>
  <c r="O74" i="8"/>
  <c r="N74" i="8"/>
  <c r="M74" i="8"/>
  <c r="L74" i="8"/>
  <c r="K74" i="8"/>
  <c r="J74" i="8"/>
  <c r="H409" i="7"/>
  <c r="G409" i="7"/>
  <c r="P75" i="8"/>
  <c r="O75" i="8"/>
  <c r="N75" i="8"/>
  <c r="M75" i="8"/>
  <c r="L75" i="8"/>
  <c r="K75" i="8"/>
  <c r="J75" i="8"/>
  <c r="PC76" i="9"/>
  <c r="PD76" i="9" s="1"/>
  <c r="PH76" i="9"/>
  <c r="PI76" i="9" s="1"/>
  <c r="PM76" i="9"/>
  <c r="PN76" i="9" s="1"/>
  <c r="H411" i="7"/>
  <c r="G411" i="7"/>
  <c r="P76" i="8"/>
  <c r="O76" i="8"/>
  <c r="N76" i="8"/>
  <c r="M76" i="8"/>
  <c r="L76" i="8"/>
  <c r="K76" i="8"/>
  <c r="J76" i="8"/>
  <c r="I76" i="8"/>
  <c r="H76" i="8"/>
  <c r="G76" i="8"/>
  <c r="F76" i="8"/>
  <c r="E76" i="8"/>
  <c r="D76" i="8"/>
  <c r="P76" i="9"/>
  <c r="OC76" i="9"/>
  <c r="IX76" i="9"/>
  <c r="IV76" i="9"/>
  <c r="JT76" i="9"/>
  <c r="JR76" i="9"/>
  <c r="KB76" i="9"/>
  <c r="KE76" i="9"/>
  <c r="KC76" i="9"/>
  <c r="KA76" i="9"/>
  <c r="LA76" i="9"/>
  <c r="KZ76" i="9"/>
  <c r="LK76" i="9" s="1"/>
  <c r="LV76" i="9" s="1"/>
  <c r="MG76" i="9" s="1"/>
  <c r="MR76" i="9" s="1"/>
  <c r="NC76" i="9" s="1"/>
  <c r="NN76" i="9" s="1"/>
  <c r="MH76" i="9"/>
  <c r="MF76" i="9"/>
  <c r="ME76" i="9"/>
  <c r="MD76" i="9"/>
  <c r="X76" i="9"/>
  <c r="Y76" i="9"/>
  <c r="AA76" i="9"/>
  <c r="W76" i="9"/>
  <c r="NO76" i="9"/>
  <c r="NM76" i="9"/>
  <c r="NL76" i="9"/>
  <c r="NK76" i="9"/>
  <c r="NZ76" i="9"/>
  <c r="NY76" i="9"/>
  <c r="NX76" i="9"/>
  <c r="H414" i="7"/>
  <c r="G414" i="7"/>
  <c r="H415" i="7"/>
  <c r="G415" i="7"/>
  <c r="E415" i="7"/>
  <c r="P81" i="8"/>
  <c r="O81" i="8"/>
  <c r="N81" i="8"/>
  <c r="M81" i="8"/>
  <c r="L81" i="8"/>
  <c r="K81" i="8"/>
  <c r="J81" i="8"/>
  <c r="I81" i="8"/>
  <c r="H81" i="8"/>
  <c r="G81" i="8"/>
  <c r="P82" i="8"/>
  <c r="O82" i="8"/>
  <c r="N82" i="8"/>
  <c r="M82" i="8"/>
  <c r="L82" i="8"/>
  <c r="K82" i="8"/>
  <c r="J82" i="8"/>
  <c r="I82" i="8"/>
  <c r="H82" i="8"/>
  <c r="G82" i="8"/>
  <c r="H417" i="7"/>
  <c r="G417" i="7"/>
  <c r="F417" i="7"/>
  <c r="E417" i="7"/>
  <c r="P83" i="8"/>
  <c r="O83" i="8"/>
  <c r="N83" i="8"/>
  <c r="M83" i="8"/>
  <c r="L83" i="8"/>
  <c r="K83" i="8"/>
  <c r="J83" i="8"/>
  <c r="I83" i="8"/>
  <c r="H83" i="8"/>
  <c r="G83" i="8"/>
  <c r="F83" i="8"/>
  <c r="H418" i="7"/>
  <c r="G418" i="7"/>
  <c r="F418" i="7"/>
  <c r="H419" i="7"/>
  <c r="G419" i="7"/>
  <c r="MS84" i="9"/>
  <c r="MQ84" i="9"/>
  <c r="MP84" i="9"/>
  <c r="MO84" i="9"/>
  <c r="ND84" i="9"/>
  <c r="NB84" i="9"/>
  <c r="NA84" i="9"/>
  <c r="MZ84" i="9"/>
  <c r="NZ84" i="9"/>
  <c r="NY84" i="9"/>
  <c r="NX84" i="9"/>
  <c r="NW84" i="9"/>
  <c r="NV84" i="9"/>
  <c r="NO84" i="9"/>
  <c r="NM84" i="9"/>
  <c r="NL84" i="9"/>
  <c r="NK84" i="9"/>
  <c r="OC84" i="9"/>
  <c r="P84" i="9"/>
  <c r="N84" i="9"/>
  <c r="L84" i="9"/>
  <c r="OB84" i="9" s="1"/>
  <c r="P84" i="8"/>
  <c r="O84" i="8"/>
  <c r="N84" i="8"/>
  <c r="M84" i="8"/>
  <c r="L84" i="8"/>
  <c r="K84" i="8"/>
  <c r="J84" i="8"/>
  <c r="I84" i="8"/>
  <c r="H84" i="8"/>
  <c r="G84" i="8"/>
  <c r="F84" i="8"/>
  <c r="E84" i="8"/>
  <c r="D84" i="8"/>
  <c r="PC84" i="9"/>
  <c r="PD84" i="9" s="1"/>
  <c r="PM84" i="9"/>
  <c r="PN84" i="9" s="1"/>
  <c r="PH84" i="9"/>
  <c r="PI84" i="9" s="1"/>
  <c r="PD20" i="9"/>
  <c r="PI20" i="9"/>
  <c r="PN20" i="9"/>
  <c r="OB35" i="9"/>
  <c r="OG60" i="9"/>
  <c r="OW76" i="9"/>
  <c r="OG82" i="9"/>
  <c r="OL82" i="9"/>
  <c r="OQ82" i="9"/>
  <c r="OV82" i="9"/>
  <c r="OB83" i="9"/>
  <c r="OV83" i="9"/>
  <c r="OG84" i="9"/>
  <c r="OL84" i="9"/>
  <c r="OQ84" i="9"/>
  <c r="OG32" i="9"/>
  <c r="OB33" i="9"/>
  <c r="OL24" i="9"/>
  <c r="OV32" i="9"/>
  <c r="OQ22" i="9"/>
  <c r="OG33" i="9"/>
  <c r="OV63" i="9"/>
  <c r="OB64" i="9"/>
  <c r="OG77" i="9"/>
  <c r="OL77" i="9"/>
  <c r="CW49" i="9"/>
  <c r="OG86" i="9"/>
  <c r="OQ86" i="9"/>
  <c r="GR39" i="9"/>
  <c r="B271" i="7"/>
  <c r="E271" i="7"/>
  <c r="D271" i="7"/>
  <c r="F271" i="7"/>
  <c r="H271" i="7"/>
  <c r="G271" i="7"/>
  <c r="C271" i="7"/>
  <c r="C187" i="7"/>
  <c r="H187" i="7"/>
  <c r="D187" i="7"/>
  <c r="F187" i="7"/>
  <c r="G187" i="7"/>
  <c r="E187" i="7"/>
  <c r="B187" i="7"/>
  <c r="G103" i="7"/>
  <c r="F103" i="7"/>
  <c r="E103" i="7"/>
  <c r="B103" i="7"/>
  <c r="C103" i="7"/>
  <c r="D103" i="7"/>
  <c r="H103" i="7"/>
  <c r="H19" i="7"/>
  <c r="E19" i="7"/>
  <c r="D19" i="7"/>
  <c r="G19" i="7"/>
  <c r="C19" i="7"/>
  <c r="F19" i="7"/>
  <c r="B19" i="7"/>
  <c r="C274" i="7"/>
  <c r="D274" i="7"/>
  <c r="H274" i="7"/>
  <c r="F274" i="7"/>
  <c r="B274" i="7"/>
  <c r="E274" i="7"/>
  <c r="G274" i="7"/>
  <c r="D106" i="7"/>
  <c r="E106" i="7"/>
  <c r="G106" i="7"/>
  <c r="B106" i="7"/>
  <c r="C106" i="7"/>
  <c r="H106" i="7"/>
  <c r="F106" i="7"/>
  <c r="H22" i="7"/>
  <c r="F22" i="7"/>
  <c r="C22" i="7"/>
  <c r="E22" i="7"/>
  <c r="B22" i="7"/>
  <c r="G22" i="7"/>
  <c r="D22" i="7"/>
  <c r="D190" i="7"/>
  <c r="C190" i="7"/>
  <c r="B190" i="7"/>
  <c r="E190" i="7"/>
  <c r="F190" i="7"/>
  <c r="G190" i="7"/>
  <c r="H190" i="7"/>
  <c r="J23" i="8"/>
  <c r="G23" i="8"/>
  <c r="E23" i="8"/>
  <c r="F23" i="8"/>
  <c r="H23" i="8"/>
  <c r="D23" i="8"/>
  <c r="I23" i="8"/>
  <c r="B191" i="7"/>
  <c r="E191" i="7"/>
  <c r="H191" i="7"/>
  <c r="C191" i="7"/>
  <c r="D191" i="7"/>
  <c r="G191" i="7"/>
  <c r="F191" i="7"/>
  <c r="E107" i="7"/>
  <c r="G107" i="7"/>
  <c r="D107" i="7"/>
  <c r="C107" i="7"/>
  <c r="F107" i="7"/>
  <c r="H107" i="7"/>
  <c r="B107" i="7"/>
  <c r="G23" i="7"/>
  <c r="H23" i="7"/>
  <c r="D23" i="7"/>
  <c r="C23" i="7"/>
  <c r="E23" i="7"/>
  <c r="B23" i="7"/>
  <c r="F23" i="7"/>
  <c r="G275" i="7"/>
  <c r="F275" i="7"/>
  <c r="B275" i="7"/>
  <c r="D275" i="7"/>
  <c r="E275" i="7"/>
  <c r="C275" i="7"/>
  <c r="H275" i="7"/>
  <c r="G192" i="7"/>
  <c r="D192" i="7"/>
  <c r="E192" i="7"/>
  <c r="F192" i="7"/>
  <c r="C192" i="7"/>
  <c r="H192" i="7"/>
  <c r="B192" i="7"/>
  <c r="B108" i="7"/>
  <c r="E108" i="7"/>
  <c r="F108" i="7"/>
  <c r="H108" i="7"/>
  <c r="D108" i="7"/>
  <c r="G108" i="7"/>
  <c r="C108" i="7"/>
  <c r="G24" i="7"/>
  <c r="F24" i="7"/>
  <c r="C24" i="7"/>
  <c r="H24" i="7"/>
  <c r="D24" i="7"/>
  <c r="B24" i="7"/>
  <c r="E24" i="7"/>
  <c r="K25" i="8"/>
  <c r="D25" i="8"/>
  <c r="G25" i="8"/>
  <c r="H25" i="8"/>
  <c r="F25" i="8"/>
  <c r="I25" i="8"/>
  <c r="E25" i="8"/>
  <c r="J25" i="8"/>
  <c r="D276" i="7"/>
  <c r="G276" i="7"/>
  <c r="B276" i="7"/>
  <c r="F276" i="7"/>
  <c r="H276" i="7"/>
  <c r="C276" i="7"/>
  <c r="E276" i="7"/>
  <c r="C25" i="7"/>
  <c r="E25" i="7"/>
  <c r="H25" i="7"/>
  <c r="G25" i="7"/>
  <c r="F25" i="7"/>
  <c r="D25" i="7"/>
  <c r="B25" i="7"/>
  <c r="D277" i="7"/>
  <c r="F277" i="7"/>
  <c r="C277" i="7"/>
  <c r="B277" i="7"/>
  <c r="H277" i="7"/>
  <c r="G277" i="7"/>
  <c r="E277" i="7"/>
  <c r="C193" i="7"/>
  <c r="F193" i="7"/>
  <c r="E193" i="7"/>
  <c r="D193" i="7"/>
  <c r="G193" i="7"/>
  <c r="H193" i="7"/>
  <c r="B193" i="7"/>
  <c r="C109" i="7"/>
  <c r="F109" i="7"/>
  <c r="D109" i="7"/>
  <c r="G109" i="7"/>
  <c r="E109" i="7"/>
  <c r="H109" i="7"/>
  <c r="B109" i="7"/>
  <c r="D26" i="8"/>
  <c r="J26" i="8"/>
  <c r="G26" i="8"/>
  <c r="F26" i="8"/>
  <c r="H26" i="8"/>
  <c r="I26" i="8"/>
  <c r="E26" i="8"/>
  <c r="B26" i="7"/>
  <c r="H26" i="7"/>
  <c r="C26" i="7"/>
  <c r="G26" i="7"/>
  <c r="F26" i="7"/>
  <c r="E26" i="7"/>
  <c r="D26" i="7"/>
  <c r="F194" i="7"/>
  <c r="E194" i="7"/>
  <c r="G194" i="7"/>
  <c r="H194" i="7"/>
  <c r="B194" i="7"/>
  <c r="C194" i="7"/>
  <c r="D194" i="7"/>
  <c r="F27" i="8"/>
  <c r="D27" i="8"/>
  <c r="J27" i="8"/>
  <c r="I27" i="8"/>
  <c r="H27" i="8"/>
  <c r="E27" i="8"/>
  <c r="G27" i="8"/>
  <c r="E110" i="7"/>
  <c r="B110" i="7"/>
  <c r="G110" i="7"/>
  <c r="H110" i="7"/>
  <c r="F110" i="7"/>
  <c r="D110" i="7"/>
  <c r="C110" i="7"/>
  <c r="D278" i="7"/>
  <c r="B278" i="7"/>
  <c r="H278" i="7"/>
  <c r="E278" i="7"/>
  <c r="C278" i="7"/>
  <c r="G278" i="7"/>
  <c r="F278" i="7"/>
  <c r="E279" i="7"/>
  <c r="F279" i="7"/>
  <c r="H279" i="7"/>
  <c r="B279" i="7"/>
  <c r="D279" i="7"/>
  <c r="G279" i="7"/>
  <c r="C279" i="7"/>
  <c r="B195" i="7"/>
  <c r="H195" i="7"/>
  <c r="E195" i="7"/>
  <c r="D195" i="7"/>
  <c r="G195" i="7"/>
  <c r="F195" i="7"/>
  <c r="C195" i="7"/>
  <c r="E111" i="7"/>
  <c r="G111" i="7"/>
  <c r="F111" i="7"/>
  <c r="B111" i="7"/>
  <c r="C111" i="7"/>
  <c r="D111" i="7"/>
  <c r="H111" i="7"/>
  <c r="H27" i="7"/>
  <c r="E27" i="7"/>
  <c r="F27" i="7"/>
  <c r="D27" i="7"/>
  <c r="C27" i="7"/>
  <c r="G27" i="7"/>
  <c r="B27" i="7"/>
  <c r="D28" i="8"/>
  <c r="E28" i="8"/>
  <c r="F281" i="7"/>
  <c r="B281" i="7"/>
  <c r="E281" i="7"/>
  <c r="D281" i="7"/>
  <c r="C281" i="7"/>
  <c r="H281" i="7"/>
  <c r="G281" i="7"/>
  <c r="F30" i="8"/>
  <c r="H30" i="8"/>
  <c r="D30" i="8"/>
  <c r="G30" i="8"/>
  <c r="E30" i="8"/>
  <c r="H113" i="7"/>
  <c r="F113" i="7"/>
  <c r="D113" i="7"/>
  <c r="B113" i="7"/>
  <c r="E113" i="7"/>
  <c r="G113" i="7"/>
  <c r="C113" i="7"/>
  <c r="D29" i="7"/>
  <c r="E29" i="7"/>
  <c r="H29" i="7"/>
  <c r="B29" i="7"/>
  <c r="C29" i="7"/>
  <c r="G29" i="7"/>
  <c r="F29" i="7"/>
  <c r="H197" i="7"/>
  <c r="D197" i="7"/>
  <c r="F197" i="7"/>
  <c r="C197" i="7"/>
  <c r="B197" i="7"/>
  <c r="G197" i="7"/>
  <c r="E197" i="7"/>
  <c r="F282" i="7"/>
  <c r="D282" i="7"/>
  <c r="C282" i="7"/>
  <c r="G282" i="7"/>
  <c r="B282" i="7"/>
  <c r="H282" i="7"/>
  <c r="E282" i="7"/>
  <c r="E31" i="8"/>
  <c r="D31" i="8"/>
  <c r="F31" i="8"/>
  <c r="E114" i="7"/>
  <c r="B114" i="7"/>
  <c r="G114" i="7"/>
  <c r="D114" i="7"/>
  <c r="F114" i="7"/>
  <c r="C114" i="7"/>
  <c r="H114" i="7"/>
  <c r="D30" i="7"/>
  <c r="E30" i="7"/>
  <c r="G30" i="7"/>
  <c r="B30" i="7"/>
  <c r="H30" i="7"/>
  <c r="C30" i="7"/>
  <c r="F30" i="7"/>
  <c r="H198" i="7"/>
  <c r="G198" i="7"/>
  <c r="B198" i="7"/>
  <c r="C198" i="7"/>
  <c r="F198" i="7"/>
  <c r="E198" i="7"/>
  <c r="D198" i="7"/>
  <c r="G31" i="7"/>
  <c r="D31" i="7"/>
  <c r="E31" i="7"/>
  <c r="B31" i="7"/>
  <c r="H31" i="7"/>
  <c r="F31" i="7"/>
  <c r="C31" i="7"/>
  <c r="F115" i="7"/>
  <c r="C115" i="7"/>
  <c r="G115" i="7"/>
  <c r="E115" i="7"/>
  <c r="H115" i="7"/>
  <c r="D115" i="7"/>
  <c r="B115" i="7"/>
  <c r="E32" i="8"/>
  <c r="D32" i="8"/>
  <c r="F283" i="7"/>
  <c r="B283" i="7"/>
  <c r="D283" i="7"/>
  <c r="G283" i="7"/>
  <c r="C283" i="7"/>
  <c r="H283" i="7"/>
  <c r="E283" i="7"/>
  <c r="H199" i="7"/>
  <c r="E199" i="7"/>
  <c r="F199" i="7"/>
  <c r="C199" i="7"/>
  <c r="B199" i="7"/>
  <c r="G199" i="7"/>
  <c r="D199" i="7"/>
  <c r="D33" i="8"/>
  <c r="G33" i="8"/>
  <c r="I33" i="8"/>
  <c r="H33" i="8"/>
  <c r="F33" i="8"/>
  <c r="E33" i="8"/>
  <c r="C32" i="7"/>
  <c r="B32" i="7"/>
  <c r="D32" i="7"/>
  <c r="G32" i="7"/>
  <c r="E32" i="7"/>
  <c r="H32" i="7"/>
  <c r="F32" i="7"/>
  <c r="D200" i="7"/>
  <c r="E200" i="7"/>
  <c r="G200" i="7"/>
  <c r="F200" i="7"/>
  <c r="H200" i="7"/>
  <c r="B200" i="7"/>
  <c r="C200" i="7"/>
  <c r="D284" i="7"/>
  <c r="E284" i="7"/>
  <c r="F284" i="7"/>
  <c r="H284" i="7"/>
  <c r="G284" i="7"/>
  <c r="C284" i="7"/>
  <c r="B284" i="7"/>
  <c r="B116" i="7"/>
  <c r="H116" i="7"/>
  <c r="E116" i="7"/>
  <c r="G116" i="7"/>
  <c r="F116" i="7"/>
  <c r="C116" i="7"/>
  <c r="D116" i="7"/>
  <c r="C33" i="7"/>
  <c r="H33" i="7"/>
  <c r="F33" i="7"/>
  <c r="D33" i="7"/>
  <c r="B33" i="7"/>
  <c r="G33" i="7"/>
  <c r="E33" i="7"/>
  <c r="F201" i="7"/>
  <c r="D201" i="7"/>
  <c r="H201" i="7"/>
  <c r="G201" i="7"/>
  <c r="C201" i="7"/>
  <c r="B201" i="7"/>
  <c r="E201" i="7"/>
  <c r="E34" i="8"/>
  <c r="F34" i="8"/>
  <c r="D34" i="8"/>
  <c r="C117" i="7"/>
  <c r="D117" i="7"/>
  <c r="B117" i="7"/>
  <c r="F117" i="7"/>
  <c r="E117" i="7"/>
  <c r="G117" i="7"/>
  <c r="H117" i="7"/>
  <c r="B285" i="7"/>
  <c r="C285" i="7"/>
  <c r="E285" i="7"/>
  <c r="G285" i="7"/>
  <c r="H285" i="7"/>
  <c r="D285" i="7"/>
  <c r="F285" i="7"/>
  <c r="E202" i="7"/>
  <c r="C202" i="7"/>
  <c r="B202" i="7"/>
  <c r="G202" i="7"/>
  <c r="F202" i="7"/>
  <c r="H202" i="7"/>
  <c r="D202" i="7"/>
  <c r="H34" i="7"/>
  <c r="G34" i="7"/>
  <c r="B34" i="7"/>
  <c r="E34" i="7"/>
  <c r="F34" i="7"/>
  <c r="D34" i="7"/>
  <c r="C34" i="7"/>
  <c r="F35" i="8"/>
  <c r="J35" i="8"/>
  <c r="H35" i="8"/>
  <c r="D35" i="8"/>
  <c r="E35" i="8"/>
  <c r="I35" i="8"/>
  <c r="G35" i="8"/>
  <c r="H118" i="7"/>
  <c r="F118" i="7"/>
  <c r="D118" i="7"/>
  <c r="E118" i="7"/>
  <c r="B118" i="7"/>
  <c r="C118" i="7"/>
  <c r="G118" i="7"/>
  <c r="D286" i="7"/>
  <c r="B286" i="7"/>
  <c r="H286" i="7"/>
  <c r="C286" i="7"/>
  <c r="G286" i="7"/>
  <c r="F286" i="7"/>
  <c r="E286" i="7"/>
  <c r="H203" i="7"/>
  <c r="G203" i="7"/>
  <c r="D203" i="7"/>
  <c r="B203" i="7"/>
  <c r="C203" i="7"/>
  <c r="E203" i="7"/>
  <c r="F203" i="7"/>
  <c r="H35" i="7"/>
  <c r="E35" i="7"/>
  <c r="F35" i="7"/>
  <c r="D35" i="7"/>
  <c r="B35" i="7"/>
  <c r="C35" i="7"/>
  <c r="G35" i="7"/>
  <c r="H36" i="8"/>
  <c r="G36" i="8"/>
  <c r="D36" i="8"/>
  <c r="I36" i="8"/>
  <c r="E36" i="8"/>
  <c r="F36" i="8"/>
  <c r="F287" i="7"/>
  <c r="H287" i="7"/>
  <c r="E287" i="7"/>
  <c r="G287" i="7"/>
  <c r="B287" i="7"/>
  <c r="C287" i="7"/>
  <c r="D287" i="7"/>
  <c r="H119" i="7"/>
  <c r="D119" i="7"/>
  <c r="G119" i="7"/>
  <c r="E119" i="7"/>
  <c r="B119" i="7"/>
  <c r="F119" i="7"/>
  <c r="C119" i="7"/>
  <c r="B206" i="7"/>
  <c r="F206" i="7"/>
  <c r="H206" i="7"/>
  <c r="G206" i="7"/>
  <c r="E206" i="7"/>
  <c r="D206" i="7"/>
  <c r="C206" i="7"/>
  <c r="F290" i="7"/>
  <c r="D290" i="7"/>
  <c r="B290" i="7"/>
  <c r="E290" i="7"/>
  <c r="G290" i="7"/>
  <c r="C290" i="7"/>
  <c r="H290" i="7"/>
  <c r="H123" i="7"/>
  <c r="G123" i="7"/>
  <c r="D123" i="7"/>
  <c r="C123" i="7"/>
  <c r="B123" i="7"/>
  <c r="E123" i="7"/>
  <c r="F123" i="7"/>
  <c r="H291" i="7"/>
  <c r="B291" i="7"/>
  <c r="G291" i="7"/>
  <c r="E291" i="7"/>
  <c r="C291" i="7"/>
  <c r="D291" i="7"/>
  <c r="F291" i="7"/>
  <c r="F207" i="7"/>
  <c r="D207" i="7"/>
  <c r="C207" i="7"/>
  <c r="E207" i="7"/>
  <c r="G207" i="7"/>
  <c r="H207" i="7"/>
  <c r="B207" i="7"/>
  <c r="F39" i="7"/>
  <c r="D39" i="7"/>
  <c r="B39" i="7"/>
  <c r="G39" i="7"/>
  <c r="E39" i="7"/>
  <c r="H39" i="7"/>
  <c r="C39" i="7"/>
  <c r="H40" i="8"/>
  <c r="F40" i="8"/>
  <c r="G40" i="8"/>
  <c r="E40" i="8"/>
  <c r="D40" i="8"/>
  <c r="G208" i="7"/>
  <c r="C208" i="7"/>
  <c r="B208" i="7"/>
  <c r="D208" i="7"/>
  <c r="F208" i="7"/>
  <c r="E208" i="7"/>
  <c r="H208" i="7"/>
  <c r="F41" i="8"/>
  <c r="D41" i="8"/>
  <c r="E41" i="8"/>
  <c r="H41" i="8"/>
  <c r="G41" i="8"/>
  <c r="H124" i="7"/>
  <c r="E124" i="7"/>
  <c r="G124" i="7"/>
  <c r="C124" i="7"/>
  <c r="B124" i="7"/>
  <c r="F124" i="7"/>
  <c r="D124" i="7"/>
  <c r="C40" i="7"/>
  <c r="H40" i="7"/>
  <c r="B40" i="7"/>
  <c r="F40" i="7"/>
  <c r="D40" i="7"/>
  <c r="E40" i="7"/>
  <c r="G40" i="7"/>
  <c r="G292" i="7"/>
  <c r="H292" i="7"/>
  <c r="B292" i="7"/>
  <c r="C292" i="7"/>
  <c r="D292" i="7"/>
  <c r="F292" i="7"/>
  <c r="E292" i="7"/>
  <c r="D42" i="8"/>
  <c r="E42" i="8"/>
  <c r="E209" i="7"/>
  <c r="H209" i="7"/>
  <c r="B209" i="7"/>
  <c r="G209" i="7"/>
  <c r="C209" i="7"/>
  <c r="D209" i="7"/>
  <c r="F209" i="7"/>
  <c r="B125" i="7"/>
  <c r="H125" i="7"/>
  <c r="G125" i="7"/>
  <c r="E125" i="7"/>
  <c r="F125" i="7"/>
  <c r="C125" i="7"/>
  <c r="D125" i="7"/>
  <c r="F293" i="7"/>
  <c r="H293" i="7"/>
  <c r="G293" i="7"/>
  <c r="E293" i="7"/>
  <c r="C293" i="7"/>
  <c r="D293" i="7"/>
  <c r="B293" i="7"/>
  <c r="H41" i="7"/>
  <c r="G41" i="7"/>
  <c r="F41" i="7"/>
  <c r="E41" i="7"/>
  <c r="B41" i="7"/>
  <c r="C41" i="7"/>
  <c r="D41" i="7"/>
  <c r="H210" i="7"/>
  <c r="B210" i="7"/>
  <c r="F210" i="7"/>
  <c r="D210" i="7"/>
  <c r="C210" i="7"/>
  <c r="G210" i="7"/>
  <c r="E210" i="7"/>
  <c r="G126" i="7"/>
  <c r="C126" i="7"/>
  <c r="B126" i="7"/>
  <c r="E126" i="7"/>
  <c r="F126" i="7"/>
  <c r="H126" i="7"/>
  <c r="D126" i="7"/>
  <c r="H294" i="7"/>
  <c r="E294" i="7"/>
  <c r="F294" i="7"/>
  <c r="D294" i="7"/>
  <c r="B294" i="7"/>
  <c r="G294" i="7"/>
  <c r="C294" i="7"/>
  <c r="E42" i="7"/>
  <c r="C42" i="7"/>
  <c r="H42" i="7"/>
  <c r="B42" i="7"/>
  <c r="D42" i="7"/>
  <c r="G42" i="7"/>
  <c r="F42" i="7"/>
  <c r="D43" i="8"/>
  <c r="E43" i="8"/>
  <c r="G43" i="8"/>
  <c r="I43" i="8"/>
  <c r="H43" i="8"/>
  <c r="J43" i="8"/>
  <c r="F43" i="8"/>
  <c r="G211" i="7"/>
  <c r="E211" i="7"/>
  <c r="F211" i="7"/>
  <c r="H211" i="7"/>
  <c r="C211" i="7"/>
  <c r="B211" i="7"/>
  <c r="D211" i="7"/>
  <c r="E295" i="7"/>
  <c r="C295" i="7"/>
  <c r="B295" i="7"/>
  <c r="G295" i="7"/>
  <c r="F295" i="7"/>
  <c r="H295" i="7"/>
  <c r="D295" i="7"/>
  <c r="F127" i="7"/>
  <c r="G127" i="7"/>
  <c r="H127" i="7"/>
  <c r="C127" i="7"/>
  <c r="D127" i="7"/>
  <c r="B127" i="7"/>
  <c r="E127" i="7"/>
  <c r="G43" i="7"/>
  <c r="F43" i="7"/>
  <c r="C43" i="7"/>
  <c r="D43" i="7"/>
  <c r="E43" i="7"/>
  <c r="B43" i="7"/>
  <c r="H43" i="7"/>
  <c r="E44" i="8"/>
  <c r="F44" i="8"/>
  <c r="H44" i="8"/>
  <c r="D44" i="8"/>
  <c r="G44" i="8"/>
  <c r="H47" i="7"/>
  <c r="F47" i="7"/>
  <c r="D47" i="7"/>
  <c r="G47" i="7"/>
  <c r="E47" i="7"/>
  <c r="C47" i="7"/>
  <c r="B47" i="7"/>
  <c r="H299" i="7"/>
  <c r="G299" i="7"/>
  <c r="D299" i="7"/>
  <c r="B299" i="7"/>
  <c r="C299" i="7"/>
  <c r="E299" i="7"/>
  <c r="F299" i="7"/>
  <c r="D383" i="7"/>
  <c r="F383" i="7"/>
  <c r="B383" i="7"/>
  <c r="E383" i="7"/>
  <c r="C383" i="7"/>
  <c r="D215" i="7"/>
  <c r="G215" i="7"/>
  <c r="E215" i="7"/>
  <c r="F215" i="7"/>
  <c r="B215" i="7"/>
  <c r="H215" i="7"/>
  <c r="C215" i="7"/>
  <c r="C131" i="7"/>
  <c r="F131" i="7"/>
  <c r="B131" i="7"/>
  <c r="D131" i="7"/>
  <c r="E131" i="7"/>
  <c r="G131" i="7"/>
  <c r="H131" i="7"/>
  <c r="E384" i="7"/>
  <c r="C384" i="7"/>
  <c r="H384" i="7"/>
  <c r="F384" i="7"/>
  <c r="G384" i="7"/>
  <c r="D384" i="7"/>
  <c r="B384" i="7"/>
  <c r="D216" i="7"/>
  <c r="H216" i="7"/>
  <c r="B216" i="7"/>
  <c r="G216" i="7"/>
  <c r="E216" i="7"/>
  <c r="F216" i="7"/>
  <c r="C216" i="7"/>
  <c r="B48" i="7"/>
  <c r="H48" i="7"/>
  <c r="E48" i="7"/>
  <c r="C48" i="7"/>
  <c r="F48" i="7"/>
  <c r="G48" i="7"/>
  <c r="D48" i="7"/>
  <c r="D49" i="8"/>
  <c r="H49" i="8"/>
  <c r="G49" i="8"/>
  <c r="F49" i="8"/>
  <c r="I49" i="8"/>
  <c r="E49" i="8"/>
  <c r="C300" i="7"/>
  <c r="D300" i="7"/>
  <c r="B300" i="7"/>
  <c r="E300" i="7"/>
  <c r="G300" i="7"/>
  <c r="F300" i="7"/>
  <c r="H300" i="7"/>
  <c r="H132" i="7"/>
  <c r="E132" i="7"/>
  <c r="G132" i="7"/>
  <c r="D132" i="7"/>
  <c r="B132" i="7"/>
  <c r="F132" i="7"/>
  <c r="C132" i="7"/>
  <c r="C385" i="7"/>
  <c r="B385" i="7"/>
  <c r="E385" i="7"/>
  <c r="G385" i="7"/>
  <c r="D385" i="7"/>
  <c r="B217" i="7"/>
  <c r="G217" i="7"/>
  <c r="D217" i="7"/>
  <c r="E217" i="7"/>
  <c r="H217" i="7"/>
  <c r="C217" i="7"/>
  <c r="F217" i="7"/>
  <c r="I50" i="8"/>
  <c r="D50" i="8"/>
  <c r="F50" i="8"/>
  <c r="E50" i="8"/>
  <c r="G50" i="8"/>
  <c r="H50" i="8"/>
  <c r="C301" i="7"/>
  <c r="B301" i="7"/>
  <c r="D301" i="7"/>
  <c r="E301" i="7"/>
  <c r="H301" i="7"/>
  <c r="F301" i="7"/>
  <c r="G301" i="7"/>
  <c r="E133" i="7"/>
  <c r="B133" i="7"/>
  <c r="H133" i="7"/>
  <c r="D133" i="7"/>
  <c r="F133" i="7"/>
  <c r="G133" i="7"/>
  <c r="C133" i="7"/>
  <c r="G49" i="7"/>
  <c r="H49" i="7"/>
  <c r="F49" i="7"/>
  <c r="B49" i="7"/>
  <c r="C49" i="7"/>
  <c r="D49" i="7"/>
  <c r="E49" i="7"/>
  <c r="E386" i="7"/>
  <c r="D386" i="7"/>
  <c r="F386" i="7"/>
  <c r="B386" i="7"/>
  <c r="C386" i="7"/>
  <c r="B218" i="7"/>
  <c r="H218" i="7"/>
  <c r="F218" i="7"/>
  <c r="D218" i="7"/>
  <c r="E218" i="7"/>
  <c r="C218" i="7"/>
  <c r="G218" i="7"/>
  <c r="H134" i="7"/>
  <c r="F134" i="7"/>
  <c r="B134" i="7"/>
  <c r="G134" i="7"/>
  <c r="D134" i="7"/>
  <c r="E134" i="7"/>
  <c r="C134" i="7"/>
  <c r="D302" i="7"/>
  <c r="C302" i="7"/>
  <c r="E302" i="7"/>
  <c r="F302" i="7"/>
  <c r="H302" i="7"/>
  <c r="G302" i="7"/>
  <c r="B302" i="7"/>
  <c r="E50" i="7"/>
  <c r="C50" i="7"/>
  <c r="F50" i="7"/>
  <c r="H50" i="7"/>
  <c r="B50" i="7"/>
  <c r="D50" i="7"/>
  <c r="G50" i="7"/>
  <c r="C387" i="7"/>
  <c r="B387" i="7"/>
  <c r="D387" i="7"/>
  <c r="H303" i="7"/>
  <c r="B303" i="7"/>
  <c r="C303" i="7"/>
  <c r="F303" i="7"/>
  <c r="D303" i="7"/>
  <c r="E303" i="7"/>
  <c r="G303" i="7"/>
  <c r="B219" i="7"/>
  <c r="G219" i="7"/>
  <c r="F219" i="7"/>
  <c r="H219" i="7"/>
  <c r="D219" i="7"/>
  <c r="E219" i="7"/>
  <c r="C219" i="7"/>
  <c r="H135" i="7"/>
  <c r="G135" i="7"/>
  <c r="F135" i="7"/>
  <c r="C135" i="7"/>
  <c r="E135" i="7"/>
  <c r="B135" i="7"/>
  <c r="D135" i="7"/>
  <c r="H51" i="7"/>
  <c r="B51" i="7"/>
  <c r="C51" i="7"/>
  <c r="E51" i="7"/>
  <c r="D51" i="7"/>
  <c r="F51" i="7"/>
  <c r="G51" i="7"/>
  <c r="H222" i="7"/>
  <c r="F222" i="7"/>
  <c r="C222" i="7"/>
  <c r="D222" i="7"/>
  <c r="E222" i="7"/>
  <c r="B222" i="7"/>
  <c r="G222" i="7"/>
  <c r="E138" i="7"/>
  <c r="F138" i="7"/>
  <c r="D138" i="7"/>
  <c r="B138" i="7"/>
  <c r="C138" i="7"/>
  <c r="G138" i="7"/>
  <c r="H138" i="7"/>
  <c r="H306" i="7"/>
  <c r="G306" i="7"/>
  <c r="D306" i="7"/>
  <c r="F306" i="7"/>
  <c r="C306" i="7"/>
  <c r="B306" i="7"/>
  <c r="E306" i="7"/>
  <c r="H55" i="7"/>
  <c r="B55" i="7"/>
  <c r="C55" i="7"/>
  <c r="F55" i="7"/>
  <c r="E55" i="7"/>
  <c r="G55" i="7"/>
  <c r="D55" i="7"/>
  <c r="E398" i="7"/>
  <c r="D398" i="7"/>
  <c r="B398" i="7"/>
  <c r="C398" i="7"/>
  <c r="F315" i="7"/>
  <c r="B315" i="7"/>
  <c r="D315" i="7"/>
  <c r="H315" i="7"/>
  <c r="C315" i="7"/>
  <c r="G315" i="7"/>
  <c r="E315" i="7"/>
  <c r="D231" i="7"/>
  <c r="G231" i="7"/>
  <c r="E231" i="7"/>
  <c r="H231" i="7"/>
  <c r="F231" i="7"/>
  <c r="E399" i="7"/>
  <c r="B399" i="7"/>
  <c r="G399" i="7"/>
  <c r="F399" i="7"/>
  <c r="C399" i="7"/>
  <c r="H399" i="7"/>
  <c r="D399" i="7"/>
  <c r="H63" i="7"/>
  <c r="C63" i="7"/>
  <c r="D63" i="7"/>
  <c r="B63" i="7"/>
  <c r="E63" i="7"/>
  <c r="F63" i="7"/>
  <c r="G63" i="7"/>
  <c r="F316" i="7"/>
  <c r="H316" i="7"/>
  <c r="D316" i="7"/>
  <c r="C316" i="7"/>
  <c r="E316" i="7"/>
  <c r="G316" i="7"/>
  <c r="B316" i="7"/>
  <c r="B400" i="7"/>
  <c r="G400" i="7"/>
  <c r="E400" i="7"/>
  <c r="F400" i="7"/>
  <c r="D400" i="7"/>
  <c r="H400" i="7"/>
  <c r="C400" i="7"/>
  <c r="H64" i="7"/>
  <c r="B64" i="7"/>
  <c r="E64" i="7"/>
  <c r="D64" i="7"/>
  <c r="C64" i="7"/>
  <c r="F64" i="7"/>
  <c r="G64" i="7"/>
  <c r="H317" i="7"/>
  <c r="D317" i="7"/>
  <c r="F317" i="7"/>
  <c r="C317" i="7"/>
  <c r="B317" i="7"/>
  <c r="E317" i="7"/>
  <c r="G317" i="7"/>
  <c r="D65" i="7"/>
  <c r="E65" i="7"/>
  <c r="G65" i="7"/>
  <c r="H65" i="7"/>
  <c r="B65" i="7"/>
  <c r="F65" i="7"/>
  <c r="C65" i="7"/>
  <c r="F401" i="7"/>
  <c r="D401" i="7"/>
  <c r="E401" i="7"/>
  <c r="C401" i="7"/>
  <c r="B401" i="7"/>
  <c r="E233" i="7"/>
  <c r="G233" i="7"/>
  <c r="H233" i="7"/>
  <c r="F233" i="7"/>
  <c r="E149" i="7"/>
  <c r="G149" i="7"/>
  <c r="H149" i="7"/>
  <c r="F149" i="7"/>
  <c r="F402" i="7"/>
  <c r="D402" i="7"/>
  <c r="C402" i="7"/>
  <c r="B402" i="7"/>
  <c r="H402" i="7"/>
  <c r="G402" i="7"/>
  <c r="E402" i="7"/>
  <c r="F66" i="7"/>
  <c r="C66" i="7"/>
  <c r="G66" i="7"/>
  <c r="B66" i="7"/>
  <c r="E66" i="7"/>
  <c r="D66" i="7"/>
  <c r="H66" i="7"/>
  <c r="H150" i="7"/>
  <c r="G150" i="7"/>
  <c r="G318" i="7"/>
  <c r="E318" i="7"/>
  <c r="C318" i="7"/>
  <c r="D318" i="7"/>
  <c r="F318" i="7"/>
  <c r="B318" i="7"/>
  <c r="H318" i="7"/>
  <c r="H234" i="7"/>
  <c r="F234" i="7"/>
  <c r="F235" i="7"/>
  <c r="D235" i="7"/>
  <c r="G235" i="7"/>
  <c r="H235" i="7"/>
  <c r="E235" i="7"/>
  <c r="H319" i="7"/>
  <c r="E319" i="7"/>
  <c r="F319" i="7"/>
  <c r="C319" i="7"/>
  <c r="B319" i="7"/>
  <c r="D319" i="7"/>
  <c r="G319" i="7"/>
  <c r="C403" i="7"/>
  <c r="E403" i="7"/>
  <c r="B403" i="7"/>
  <c r="D403" i="7"/>
  <c r="C67" i="7"/>
  <c r="D67" i="7"/>
  <c r="B67" i="7"/>
  <c r="H406" i="7"/>
  <c r="E406" i="7"/>
  <c r="C406" i="7"/>
  <c r="F406" i="7"/>
  <c r="D406" i="7"/>
  <c r="G406" i="7"/>
  <c r="B406" i="7"/>
  <c r="H322" i="7"/>
  <c r="E322" i="7"/>
  <c r="B322" i="7"/>
  <c r="D322" i="7"/>
  <c r="G322" i="7"/>
  <c r="C322" i="7"/>
  <c r="F322" i="7"/>
  <c r="G238" i="7"/>
  <c r="H238" i="7"/>
  <c r="G70" i="7"/>
  <c r="B70" i="7"/>
  <c r="C70" i="7"/>
  <c r="E70" i="7"/>
  <c r="F70" i="7"/>
  <c r="H70" i="7"/>
  <c r="D70" i="7"/>
  <c r="F239" i="7"/>
  <c r="G239" i="7"/>
  <c r="H239" i="7"/>
  <c r="D407" i="7"/>
  <c r="C407" i="7"/>
  <c r="B407" i="7"/>
  <c r="E407" i="7"/>
  <c r="C71" i="7"/>
  <c r="E71" i="7"/>
  <c r="B71" i="7"/>
  <c r="D323" i="7"/>
  <c r="F323" i="7"/>
  <c r="G323" i="7"/>
  <c r="H323" i="7"/>
  <c r="B323" i="7"/>
  <c r="E323" i="7"/>
  <c r="C323" i="7"/>
  <c r="D72" i="7"/>
  <c r="B72" i="7"/>
  <c r="C72" i="7"/>
  <c r="E72" i="7"/>
  <c r="H156" i="7"/>
  <c r="G156" i="7"/>
  <c r="F156" i="7"/>
  <c r="C408" i="7"/>
  <c r="D408" i="7"/>
  <c r="E408" i="7"/>
  <c r="B408" i="7"/>
  <c r="H324" i="7"/>
  <c r="E324" i="7"/>
  <c r="D324" i="7"/>
  <c r="F324" i="7"/>
  <c r="B324" i="7"/>
  <c r="C324" i="7"/>
  <c r="G324" i="7"/>
  <c r="F409" i="7"/>
  <c r="B409" i="7"/>
  <c r="D409" i="7"/>
  <c r="E409" i="7"/>
  <c r="C409" i="7"/>
  <c r="H73" i="7"/>
  <c r="C73" i="7"/>
  <c r="D73" i="7"/>
  <c r="G73" i="7"/>
  <c r="B73" i="7"/>
  <c r="E73" i="7"/>
  <c r="F73" i="7"/>
  <c r="F157" i="7"/>
  <c r="G157" i="7"/>
  <c r="B157" i="7"/>
  <c r="H157" i="7"/>
  <c r="H325" i="7"/>
  <c r="B325" i="7"/>
  <c r="E325" i="7"/>
  <c r="C325" i="7"/>
  <c r="D325" i="7"/>
  <c r="F325" i="7"/>
  <c r="G325" i="7"/>
  <c r="D242" i="7"/>
  <c r="F242" i="7"/>
  <c r="H242" i="7"/>
  <c r="G242" i="7"/>
  <c r="C410" i="7"/>
  <c r="G410" i="7"/>
  <c r="B410" i="7"/>
  <c r="F410" i="7"/>
  <c r="E410" i="7"/>
  <c r="H410" i="7"/>
  <c r="D410" i="7"/>
  <c r="G158" i="7"/>
  <c r="D158" i="7"/>
  <c r="F158" i="7"/>
  <c r="B158" i="7"/>
  <c r="E158" i="7"/>
  <c r="H158" i="7"/>
  <c r="C158" i="7"/>
  <c r="E74" i="7"/>
  <c r="F74" i="7"/>
  <c r="G74" i="7"/>
  <c r="C74" i="7"/>
  <c r="B74" i="7"/>
  <c r="H74" i="7"/>
  <c r="D74" i="7"/>
  <c r="H326" i="7"/>
  <c r="F326" i="7"/>
  <c r="E326" i="7"/>
  <c r="G326" i="7"/>
  <c r="C326" i="7"/>
  <c r="B326" i="7"/>
  <c r="D326" i="7"/>
  <c r="D75" i="8"/>
  <c r="G75" i="8"/>
  <c r="E75" i="8"/>
  <c r="I75" i="8"/>
  <c r="H75" i="8"/>
  <c r="F75" i="8"/>
  <c r="F411" i="7"/>
  <c r="E411" i="7"/>
  <c r="D411" i="7"/>
  <c r="C411" i="7"/>
  <c r="B411" i="7"/>
  <c r="G327" i="7"/>
  <c r="D327" i="7"/>
  <c r="E327" i="7"/>
  <c r="F327" i="7"/>
  <c r="B327" i="7"/>
  <c r="H327" i="7"/>
  <c r="C327" i="7"/>
  <c r="G243" i="7"/>
  <c r="H243" i="7"/>
  <c r="D243" i="7"/>
  <c r="F243" i="7"/>
  <c r="E243" i="7"/>
  <c r="H159" i="7"/>
  <c r="E159" i="7"/>
  <c r="D159" i="7"/>
  <c r="G159" i="7"/>
  <c r="F159" i="7"/>
  <c r="B159" i="7"/>
  <c r="C159" i="7"/>
  <c r="H75" i="7"/>
  <c r="C75" i="7"/>
  <c r="B75" i="7"/>
  <c r="E330" i="7"/>
  <c r="D330" i="7"/>
  <c r="C330" i="7"/>
  <c r="G330" i="7"/>
  <c r="F330" i="7"/>
  <c r="B330" i="7"/>
  <c r="H330" i="7"/>
  <c r="H246" i="7"/>
  <c r="F246" i="7"/>
  <c r="C246" i="7"/>
  <c r="B246" i="7"/>
  <c r="E246" i="7"/>
  <c r="D246" i="7"/>
  <c r="G246" i="7"/>
  <c r="B414" i="7"/>
  <c r="E414" i="7"/>
  <c r="D414" i="7"/>
  <c r="F414" i="7"/>
  <c r="C414" i="7"/>
  <c r="C162" i="7"/>
  <c r="F162" i="7"/>
  <c r="H162" i="7"/>
  <c r="G162" i="7"/>
  <c r="E162" i="7"/>
  <c r="D162" i="7"/>
  <c r="B162" i="7"/>
  <c r="E78" i="7"/>
  <c r="F78" i="7"/>
  <c r="H78" i="7"/>
  <c r="D78" i="7"/>
  <c r="G78" i="7"/>
  <c r="C78" i="7"/>
  <c r="B78" i="7"/>
  <c r="G79" i="7"/>
  <c r="E79" i="7"/>
  <c r="D79" i="7"/>
  <c r="C79" i="7"/>
  <c r="H79" i="7"/>
  <c r="B79" i="7"/>
  <c r="F79" i="7"/>
  <c r="F415" i="7"/>
  <c r="B415" i="7"/>
  <c r="D415" i="7"/>
  <c r="C415" i="7"/>
  <c r="E163" i="7"/>
  <c r="D163" i="7"/>
  <c r="H163" i="7"/>
  <c r="C163" i="7"/>
  <c r="B163" i="7"/>
  <c r="G163" i="7"/>
  <c r="F163" i="7"/>
  <c r="H331" i="7"/>
  <c r="F331" i="7"/>
  <c r="G331" i="7"/>
  <c r="B331" i="7"/>
  <c r="C331" i="7"/>
  <c r="E331" i="7"/>
  <c r="D331" i="7"/>
  <c r="D247" i="7"/>
  <c r="F247" i="7"/>
  <c r="H247" i="7"/>
  <c r="G247" i="7"/>
  <c r="E247" i="7"/>
  <c r="B247" i="7"/>
  <c r="C247" i="7"/>
  <c r="F164" i="7"/>
  <c r="D164" i="7"/>
  <c r="C164" i="7"/>
  <c r="H164" i="7"/>
  <c r="B164" i="7"/>
  <c r="E164" i="7"/>
  <c r="G164" i="7"/>
  <c r="H80" i="7"/>
  <c r="G80" i="7"/>
  <c r="B80" i="7"/>
  <c r="E80" i="7"/>
  <c r="F80" i="7"/>
  <c r="D80" i="7"/>
  <c r="C80" i="7"/>
  <c r="F248" i="7"/>
  <c r="C248" i="7"/>
  <c r="D248" i="7"/>
  <c r="G248" i="7"/>
  <c r="H248" i="7"/>
  <c r="B248" i="7"/>
  <c r="E248" i="7"/>
  <c r="H416" i="7"/>
  <c r="C416" i="7"/>
  <c r="D416" i="7"/>
  <c r="G416" i="7"/>
  <c r="B416" i="7"/>
  <c r="F416" i="7"/>
  <c r="E416" i="7"/>
  <c r="E332" i="7"/>
  <c r="D332" i="7"/>
  <c r="B332" i="7"/>
  <c r="G332" i="7"/>
  <c r="H332" i="7"/>
  <c r="C332" i="7"/>
  <c r="F332" i="7"/>
  <c r="F81" i="8"/>
  <c r="D81" i="8"/>
  <c r="E81" i="8"/>
  <c r="H249" i="7"/>
  <c r="B249" i="7"/>
  <c r="C249" i="7"/>
  <c r="E249" i="7"/>
  <c r="G249" i="7"/>
  <c r="D249" i="7"/>
  <c r="F249" i="7"/>
  <c r="G165" i="7"/>
  <c r="B165" i="7"/>
  <c r="E165" i="7"/>
  <c r="C165" i="7"/>
  <c r="F165" i="7"/>
  <c r="D165" i="7"/>
  <c r="H165" i="7"/>
  <c r="D82" i="8"/>
  <c r="F82" i="8"/>
  <c r="E82" i="8"/>
  <c r="B417" i="7"/>
  <c r="D417" i="7"/>
  <c r="C417" i="7"/>
  <c r="E81" i="7"/>
  <c r="F81" i="7"/>
  <c r="H81" i="7"/>
  <c r="G81" i="7"/>
  <c r="D81" i="7"/>
  <c r="B81" i="7"/>
  <c r="C81" i="7"/>
  <c r="G333" i="7"/>
  <c r="B333" i="7"/>
  <c r="D333" i="7"/>
  <c r="E333" i="7"/>
  <c r="H333" i="7"/>
  <c r="F333" i="7"/>
  <c r="C333" i="7"/>
  <c r="H82" i="7"/>
  <c r="E82" i="7"/>
  <c r="G82" i="7"/>
  <c r="B82" i="7"/>
  <c r="C82" i="7"/>
  <c r="F82" i="7"/>
  <c r="D82" i="7"/>
  <c r="D83" i="8"/>
  <c r="E83" i="8"/>
  <c r="E166" i="7"/>
  <c r="F166" i="7"/>
  <c r="B166" i="7"/>
  <c r="D166" i="7"/>
  <c r="C166" i="7"/>
  <c r="H166" i="7"/>
  <c r="G166" i="7"/>
  <c r="C250" i="7"/>
  <c r="F250" i="7"/>
  <c r="G250" i="7"/>
  <c r="E250" i="7"/>
  <c r="H250" i="7"/>
  <c r="D250" i="7"/>
  <c r="B250" i="7"/>
  <c r="B334" i="7"/>
  <c r="G334" i="7"/>
  <c r="E334" i="7"/>
  <c r="H334" i="7"/>
  <c r="C334" i="7"/>
  <c r="F334" i="7"/>
  <c r="D334" i="7"/>
  <c r="E418" i="7"/>
  <c r="B418" i="7"/>
  <c r="D418" i="7"/>
  <c r="C418" i="7"/>
  <c r="B419" i="7"/>
  <c r="E419" i="7"/>
  <c r="C419" i="7"/>
  <c r="D419" i="7"/>
  <c r="F419" i="7"/>
  <c r="D83" i="7"/>
  <c r="E83" i="7"/>
  <c r="C83" i="7"/>
  <c r="B83" i="7"/>
  <c r="G83" i="7"/>
  <c r="H83" i="7"/>
  <c r="F83" i="7"/>
  <c r="B335" i="7"/>
  <c r="E335" i="7"/>
  <c r="G335" i="7"/>
  <c r="C335" i="7"/>
  <c r="H335" i="7"/>
  <c r="F335" i="7"/>
  <c r="D335" i="7"/>
  <c r="H251" i="7"/>
  <c r="E251" i="7"/>
  <c r="B251" i="7"/>
  <c r="D251" i="7"/>
  <c r="C251" i="7"/>
  <c r="G251" i="7"/>
  <c r="F251" i="7"/>
  <c r="H167" i="7"/>
  <c r="G167" i="7"/>
  <c r="F167" i="7"/>
  <c r="E167" i="7"/>
  <c r="D167" i="7"/>
  <c r="B167" i="7"/>
  <c r="C167" i="7"/>
  <c r="OR79" i="9"/>
  <c r="NZ27" i="9"/>
  <c r="NY27" i="9"/>
  <c r="NX27" i="9"/>
  <c r="NW27" i="9"/>
  <c r="NV27" i="9"/>
  <c r="NO27" i="9"/>
  <c r="NM27" i="9"/>
  <c r="NK27" i="9"/>
  <c r="ND27" i="9"/>
  <c r="NB27" i="9"/>
  <c r="MZ27" i="9"/>
  <c r="MS27" i="9"/>
  <c r="MQ27" i="9"/>
  <c r="MO27" i="9"/>
  <c r="MH27" i="9"/>
  <c r="MF27" i="9"/>
  <c r="MD27" i="9"/>
  <c r="LW27" i="9"/>
  <c r="LU27" i="9"/>
  <c r="LS27" i="9"/>
  <c r="OW27" i="9"/>
  <c r="LL27" i="9"/>
  <c r="LJ27" i="9"/>
  <c r="LH27" i="9"/>
  <c r="KP27" i="9"/>
  <c r="KN27" i="9"/>
  <c r="KL27" i="9"/>
  <c r="KE27" i="9"/>
  <c r="KC27" i="9"/>
  <c r="KA27" i="9"/>
  <c r="JT27" i="9"/>
  <c r="JR27" i="9"/>
  <c r="JP27" i="9"/>
  <c r="PC27" i="9"/>
  <c r="PD27" i="9" s="1"/>
  <c r="IX27" i="9"/>
  <c r="IV27" i="9"/>
  <c r="IT27" i="9"/>
  <c r="OR27" i="9"/>
  <c r="IM27" i="9"/>
  <c r="IK27" i="9"/>
  <c r="II27" i="9"/>
  <c r="IB27" i="9"/>
  <c r="IA27" i="9"/>
  <c r="IL27" i="9" s="1"/>
  <c r="IW27" i="9" s="1"/>
  <c r="JH27" i="9" s="1"/>
  <c r="JS27" i="9" s="1"/>
  <c r="KD27" i="9" s="1"/>
  <c r="KO27" i="9" s="1"/>
  <c r="HZ27" i="9"/>
  <c r="HY27" i="9"/>
  <c r="HX27" i="9"/>
  <c r="HQ27" i="9"/>
  <c r="HO27" i="9"/>
  <c r="HM27" i="9"/>
  <c r="HF27" i="9"/>
  <c r="HD27" i="9"/>
  <c r="HB27" i="9"/>
  <c r="OM27" i="9"/>
  <c r="GU27" i="9"/>
  <c r="GS27" i="9"/>
  <c r="GQ27" i="9"/>
  <c r="OL27" i="9" s="1"/>
  <c r="JI27" i="9"/>
  <c r="JG27" i="9"/>
  <c r="JE27" i="9"/>
  <c r="PM27" i="9"/>
  <c r="PN27" i="9" s="1"/>
  <c r="LA27" i="9"/>
  <c r="KZ27" i="9"/>
  <c r="LK27" i="9" s="1"/>
  <c r="LV27" i="9" s="1"/>
  <c r="MG27" i="9" s="1"/>
  <c r="MR27" i="9" s="1"/>
  <c r="NC27" i="9" s="1"/>
  <c r="NN27" i="9" s="1"/>
  <c r="KY27" i="9"/>
  <c r="KX27" i="9"/>
  <c r="KW27" i="9"/>
  <c r="PH27" i="9"/>
  <c r="PI27" i="9" s="1"/>
  <c r="PH34" i="9"/>
  <c r="PI34" i="9" s="1"/>
  <c r="PM34" i="9"/>
  <c r="PN34" i="9" s="1"/>
  <c r="PC34" i="9"/>
  <c r="PD34" i="9" s="1"/>
  <c r="KP42" i="9"/>
  <c r="KN42" i="9"/>
  <c r="KM42" i="9"/>
  <c r="KL42" i="9"/>
  <c r="KE42" i="9"/>
  <c r="KC42" i="9"/>
  <c r="KB42" i="9"/>
  <c r="KA42" i="9"/>
  <c r="JT42" i="9"/>
  <c r="JR42" i="9"/>
  <c r="JQ42" i="9"/>
  <c r="JP42" i="9"/>
  <c r="JI42" i="9"/>
  <c r="JG42" i="9"/>
  <c r="JE42" i="9"/>
  <c r="IX42" i="9"/>
  <c r="IV42" i="9"/>
  <c r="IT42" i="9"/>
  <c r="OR42" i="9"/>
  <c r="IM42" i="9"/>
  <c r="IK42" i="9"/>
  <c r="II42" i="9"/>
  <c r="IB42" i="9"/>
  <c r="IA42" i="9"/>
  <c r="IL42" i="9" s="1"/>
  <c r="IW42" i="9" s="1"/>
  <c r="JH42" i="9" s="1"/>
  <c r="JS42" i="9" s="1"/>
  <c r="KD42" i="9" s="1"/>
  <c r="KO42" i="9" s="1"/>
  <c r="HZ42" i="9"/>
  <c r="HY42" i="9"/>
  <c r="HX42" i="9"/>
  <c r="HQ42" i="9"/>
  <c r="HO42" i="9"/>
  <c r="HN42" i="9"/>
  <c r="HM42" i="9"/>
  <c r="HF42" i="9"/>
  <c r="HD42" i="9"/>
  <c r="HC42" i="9"/>
  <c r="HB42" i="9"/>
  <c r="GU42" i="9"/>
  <c r="GS42" i="9"/>
  <c r="GR42" i="9"/>
  <c r="GQ42" i="9"/>
  <c r="FC42" i="9"/>
  <c r="FB42" i="9"/>
  <c r="FM42" i="9" s="1"/>
  <c r="FX42" i="9" s="1"/>
  <c r="GI42" i="9" s="1"/>
  <c r="GT42" i="9" s="1"/>
  <c r="HE42" i="9" s="1"/>
  <c r="HP42" i="9" s="1"/>
  <c r="FA42" i="9"/>
  <c r="EZ42" i="9"/>
  <c r="EY42" i="9"/>
  <c r="OM42" i="9"/>
  <c r="FN42" i="9"/>
  <c r="FL42" i="9"/>
  <c r="FJ42" i="9"/>
  <c r="FY42" i="9"/>
  <c r="FW42" i="9"/>
  <c r="FU42" i="9"/>
  <c r="PM42" i="9"/>
  <c r="PN42" i="9" s="1"/>
  <c r="PH42" i="9"/>
  <c r="PI42" i="9" s="1"/>
  <c r="PC42" i="9"/>
  <c r="PD42" i="9" s="1"/>
  <c r="GJ42" i="9"/>
  <c r="GH42" i="9"/>
  <c r="GF42" i="9"/>
  <c r="NZ42" i="9"/>
  <c r="NY42" i="9"/>
  <c r="NX42" i="9"/>
  <c r="NW42" i="9"/>
  <c r="NV42" i="9"/>
  <c r="NO42" i="9"/>
  <c r="NM42" i="9"/>
  <c r="NL42" i="9"/>
  <c r="NK42" i="9"/>
  <c r="ND42" i="9"/>
  <c r="NB42" i="9"/>
  <c r="NA42" i="9"/>
  <c r="MZ42" i="9"/>
  <c r="MS42" i="9"/>
  <c r="MQ42" i="9"/>
  <c r="MP42" i="9"/>
  <c r="MO42" i="9"/>
  <c r="MH42" i="9"/>
  <c r="MF42" i="9"/>
  <c r="MD42" i="9"/>
  <c r="LW42" i="9"/>
  <c r="LU42" i="9"/>
  <c r="LS42" i="9"/>
  <c r="OW42" i="9"/>
  <c r="LL42" i="9"/>
  <c r="LJ42" i="9"/>
  <c r="LH42" i="9"/>
  <c r="OV42" i="9" s="1"/>
  <c r="LA42" i="9"/>
  <c r="KZ42" i="9"/>
  <c r="LK42" i="9" s="1"/>
  <c r="LV42" i="9" s="1"/>
  <c r="MG42" i="9" s="1"/>
  <c r="MR42" i="9" s="1"/>
  <c r="NC42" i="9" s="1"/>
  <c r="NN42" i="9" s="1"/>
  <c r="KY42" i="9"/>
  <c r="KX42" i="9"/>
  <c r="KW42" i="9"/>
  <c r="ND49" i="9"/>
  <c r="NB49" i="9"/>
  <c r="NA49" i="9"/>
  <c r="MZ49" i="9"/>
  <c r="MS49" i="9"/>
  <c r="MQ49" i="9"/>
  <c r="MP49" i="9"/>
  <c r="MO49" i="9"/>
  <c r="NZ49" i="9"/>
  <c r="NY49" i="9"/>
  <c r="NX49" i="9"/>
  <c r="NW49" i="9"/>
  <c r="NV49" i="9"/>
  <c r="PC49" i="9"/>
  <c r="PD49" i="9" s="1"/>
  <c r="PH49" i="9"/>
  <c r="PI49" i="9" s="1"/>
  <c r="PM49" i="9"/>
  <c r="PN49" i="9" s="1"/>
  <c r="NO49" i="9"/>
  <c r="NM49" i="9"/>
  <c r="NL49" i="9"/>
  <c r="NK49" i="9"/>
  <c r="EG57" i="9"/>
  <c r="EE57" i="9"/>
  <c r="ED57" i="9"/>
  <c r="EC57" i="9"/>
  <c r="DV57" i="9"/>
  <c r="DT57" i="9"/>
  <c r="DS57" i="9"/>
  <c r="DR57" i="9"/>
  <c r="PM57" i="9"/>
  <c r="PN57" i="9" s="1"/>
  <c r="PH57" i="9"/>
  <c r="PI57" i="9" s="1"/>
  <c r="PC57" i="9"/>
  <c r="PD57" i="9" s="1"/>
  <c r="NZ57" i="9"/>
  <c r="NY57" i="9"/>
  <c r="NX57" i="9"/>
  <c r="NW57" i="9"/>
  <c r="NV57" i="9"/>
  <c r="NO57" i="9"/>
  <c r="NM57" i="9"/>
  <c r="NL57" i="9"/>
  <c r="NK57" i="9"/>
  <c r="ND57" i="9"/>
  <c r="NB57" i="9"/>
  <c r="NA57" i="9"/>
  <c r="MZ57" i="9"/>
  <c r="MS57" i="9"/>
  <c r="MQ57" i="9"/>
  <c r="MP57" i="9"/>
  <c r="MO57" i="9"/>
  <c r="MH57" i="9"/>
  <c r="MF57" i="9"/>
  <c r="ME57" i="9"/>
  <c r="MD57" i="9"/>
  <c r="LW57" i="9"/>
  <c r="LU57" i="9"/>
  <c r="LT57" i="9"/>
  <c r="LS57" i="9"/>
  <c r="OW57" i="9"/>
  <c r="LL57" i="9"/>
  <c r="LJ57" i="9"/>
  <c r="LI57" i="9"/>
  <c r="LH57" i="9"/>
  <c r="OV57" i="9" s="1"/>
  <c r="LA57" i="9"/>
  <c r="KZ57" i="9"/>
  <c r="LK57" i="9" s="1"/>
  <c r="LV57" i="9" s="1"/>
  <c r="MG57" i="9" s="1"/>
  <c r="MR57" i="9" s="1"/>
  <c r="NC57" i="9" s="1"/>
  <c r="NN57" i="9" s="1"/>
  <c r="KY57" i="9"/>
  <c r="KX57" i="9"/>
  <c r="KW57" i="9"/>
  <c r="KP57" i="9"/>
  <c r="KN57" i="9"/>
  <c r="KM57" i="9"/>
  <c r="KL57" i="9"/>
  <c r="KE57" i="9"/>
  <c r="KC57" i="9"/>
  <c r="KB57" i="9"/>
  <c r="KA57" i="9"/>
  <c r="JT57" i="9"/>
  <c r="JR57" i="9"/>
  <c r="JQ57" i="9"/>
  <c r="JP57" i="9"/>
  <c r="JI57" i="9"/>
  <c r="JG57" i="9"/>
  <c r="JF57" i="9"/>
  <c r="JE57" i="9"/>
  <c r="IX57" i="9"/>
  <c r="IV57" i="9"/>
  <c r="IU57" i="9"/>
  <c r="IT57" i="9"/>
  <c r="OR57" i="9"/>
  <c r="IM57" i="9"/>
  <c r="IK57" i="9"/>
  <c r="IJ57" i="9"/>
  <c r="II57" i="9"/>
  <c r="OQ57" i="9" s="1"/>
  <c r="IB57" i="9"/>
  <c r="IA57" i="9"/>
  <c r="IL57" i="9" s="1"/>
  <c r="IW57" i="9" s="1"/>
  <c r="JH57" i="9" s="1"/>
  <c r="JS57" i="9" s="1"/>
  <c r="KD57" i="9" s="1"/>
  <c r="KO57" i="9" s="1"/>
  <c r="HZ57" i="9"/>
  <c r="HY57" i="9"/>
  <c r="HX57" i="9"/>
  <c r="HQ57" i="9"/>
  <c r="HO57" i="9"/>
  <c r="HN57" i="9"/>
  <c r="HM57" i="9"/>
  <c r="HF57" i="9"/>
  <c r="HD57" i="9"/>
  <c r="HC57" i="9"/>
  <c r="HB57" i="9"/>
  <c r="GU57" i="9"/>
  <c r="GS57" i="9"/>
  <c r="GR57" i="9"/>
  <c r="GQ57" i="9"/>
  <c r="GJ57" i="9"/>
  <c r="GH57" i="9"/>
  <c r="GG57" i="9"/>
  <c r="GF57" i="9"/>
  <c r="FY57" i="9"/>
  <c r="FW57" i="9"/>
  <c r="FV57" i="9"/>
  <c r="FU57" i="9"/>
  <c r="OM57" i="9"/>
  <c r="FN57" i="9"/>
  <c r="FL57" i="9"/>
  <c r="FK57" i="9"/>
  <c r="FJ57" i="9"/>
  <c r="OL57" i="9" s="1"/>
  <c r="FC57" i="9"/>
  <c r="FB57" i="9"/>
  <c r="FM57" i="9" s="1"/>
  <c r="FX57" i="9" s="1"/>
  <c r="GI57" i="9" s="1"/>
  <c r="GT57" i="9" s="1"/>
  <c r="HE57" i="9" s="1"/>
  <c r="HP57" i="9" s="1"/>
  <c r="FA57" i="9"/>
  <c r="EZ57" i="9"/>
  <c r="EY57" i="9"/>
  <c r="ER57" i="9"/>
  <c r="EP57" i="9"/>
  <c r="EO57" i="9"/>
  <c r="EN57" i="9"/>
  <c r="OG57" i="9" s="1"/>
  <c r="PH64" i="9"/>
  <c r="PI64" i="9" s="1"/>
  <c r="PM64" i="9"/>
  <c r="PN64" i="9" s="1"/>
  <c r="LA64" i="9"/>
  <c r="KZ64" i="9"/>
  <c r="LK64" i="9" s="1"/>
  <c r="LV64" i="9" s="1"/>
  <c r="MG64" i="9" s="1"/>
  <c r="MR64" i="9" s="1"/>
  <c r="NC64" i="9" s="1"/>
  <c r="NN64" i="9" s="1"/>
  <c r="KY64" i="9"/>
  <c r="KX64" i="9"/>
  <c r="KW64" i="9"/>
  <c r="OQ64" i="9" s="1"/>
  <c r="OW64" i="9"/>
  <c r="LL64" i="9"/>
  <c r="LJ64" i="9"/>
  <c r="LI64" i="9"/>
  <c r="LH64" i="9"/>
  <c r="LW64" i="9"/>
  <c r="LU64" i="9"/>
  <c r="LT64" i="9"/>
  <c r="LS64" i="9"/>
  <c r="MH64" i="9"/>
  <c r="MF64" i="9"/>
  <c r="ME64" i="9"/>
  <c r="MD64" i="9"/>
  <c r="MS64" i="9"/>
  <c r="MQ64" i="9"/>
  <c r="MP64" i="9"/>
  <c r="MO64" i="9"/>
  <c r="ND64" i="9"/>
  <c r="NB64" i="9"/>
  <c r="NA64" i="9"/>
  <c r="MZ64" i="9"/>
  <c r="NO64" i="9"/>
  <c r="NM64" i="9"/>
  <c r="NL64" i="9"/>
  <c r="NK64" i="9"/>
  <c r="NZ64" i="9"/>
  <c r="NY64" i="9"/>
  <c r="NX64" i="9"/>
  <c r="NW64" i="9"/>
  <c r="NV64" i="9"/>
  <c r="PC64" i="9"/>
  <c r="PD64" i="9" s="1"/>
  <c r="KE72" i="9"/>
  <c r="KC72" i="9"/>
  <c r="KB72" i="9"/>
  <c r="KA72" i="9"/>
  <c r="KP72" i="9"/>
  <c r="KN72" i="9"/>
  <c r="KM72" i="9"/>
  <c r="KL72" i="9"/>
  <c r="LA72" i="9"/>
  <c r="KZ72" i="9"/>
  <c r="LK72" i="9" s="1"/>
  <c r="LV72" i="9" s="1"/>
  <c r="MG72" i="9" s="1"/>
  <c r="MR72" i="9" s="1"/>
  <c r="NC72" i="9" s="1"/>
  <c r="NN72" i="9" s="1"/>
  <c r="KY72" i="9"/>
  <c r="KX72" i="9"/>
  <c r="KW72" i="9"/>
  <c r="OW72" i="9"/>
  <c r="LL72" i="9"/>
  <c r="LJ72" i="9"/>
  <c r="LI72" i="9"/>
  <c r="LH72" i="9"/>
  <c r="LW72" i="9"/>
  <c r="LU72" i="9"/>
  <c r="LT72" i="9"/>
  <c r="LS72" i="9"/>
  <c r="MH72" i="9"/>
  <c r="MF72" i="9"/>
  <c r="ME72" i="9"/>
  <c r="MD72" i="9"/>
  <c r="MS72" i="9"/>
  <c r="MQ72" i="9"/>
  <c r="MP72" i="9"/>
  <c r="MO72" i="9"/>
  <c r="ND72" i="9"/>
  <c r="NB72" i="9"/>
  <c r="NA72" i="9"/>
  <c r="MZ72" i="9"/>
  <c r="NO72" i="9"/>
  <c r="NM72" i="9"/>
  <c r="NL72" i="9"/>
  <c r="NK72" i="9"/>
  <c r="NZ72" i="9"/>
  <c r="NY72" i="9"/>
  <c r="NX72" i="9"/>
  <c r="NW72" i="9"/>
  <c r="NV72" i="9"/>
  <c r="PC72" i="9"/>
  <c r="PD72" i="9" s="1"/>
  <c r="PH72" i="9"/>
  <c r="PI72" i="9" s="1"/>
  <c r="PM72" i="9"/>
  <c r="PN72" i="9" s="1"/>
  <c r="CD72" i="9"/>
  <c r="CC72" i="9"/>
  <c r="CN72" i="9" s="1"/>
  <c r="CY72" i="9" s="1"/>
  <c r="DJ72" i="9" s="1"/>
  <c r="DU72" i="9" s="1"/>
  <c r="EF72" i="9" s="1"/>
  <c r="EQ72" i="9" s="1"/>
  <c r="CB72" i="9"/>
  <c r="BZ72" i="9"/>
  <c r="OB72" i="9" s="1"/>
  <c r="OH72" i="9"/>
  <c r="CO72" i="9"/>
  <c r="CM72" i="9"/>
  <c r="CL72" i="9"/>
  <c r="CK72" i="9"/>
  <c r="CZ72" i="9"/>
  <c r="CX72" i="9"/>
  <c r="CW72" i="9"/>
  <c r="CV72" i="9"/>
  <c r="DK72" i="9"/>
  <c r="DI72" i="9"/>
  <c r="DH72" i="9"/>
  <c r="DG72" i="9"/>
  <c r="DV72" i="9"/>
  <c r="DT72" i="9"/>
  <c r="DS72" i="9"/>
  <c r="DR72" i="9"/>
  <c r="EG72" i="9"/>
  <c r="EE72" i="9"/>
  <c r="ED72" i="9"/>
  <c r="EC72" i="9"/>
  <c r="ER72" i="9"/>
  <c r="EP72" i="9"/>
  <c r="EN72" i="9"/>
  <c r="FC72" i="9"/>
  <c r="FB72" i="9"/>
  <c r="FM72" i="9" s="1"/>
  <c r="FX72" i="9" s="1"/>
  <c r="GI72" i="9" s="1"/>
  <c r="GT72" i="9" s="1"/>
  <c r="HE72" i="9" s="1"/>
  <c r="HP72" i="9" s="1"/>
  <c r="FA72" i="9"/>
  <c r="EY72" i="9"/>
  <c r="OM72" i="9"/>
  <c r="FN72" i="9"/>
  <c r="FL72" i="9"/>
  <c r="FK72" i="9"/>
  <c r="FJ72" i="9"/>
  <c r="FY72" i="9"/>
  <c r="FW72" i="9"/>
  <c r="FV72" i="9"/>
  <c r="FU72" i="9"/>
  <c r="GJ72" i="9"/>
  <c r="GH72" i="9"/>
  <c r="GG72" i="9"/>
  <c r="GF72" i="9"/>
  <c r="GU72" i="9"/>
  <c r="GS72" i="9"/>
  <c r="GR72" i="9"/>
  <c r="GQ72" i="9"/>
  <c r="HF72" i="9"/>
  <c r="HD72" i="9"/>
  <c r="HC72" i="9"/>
  <c r="HB72" i="9"/>
  <c r="HQ72" i="9"/>
  <c r="HO72" i="9"/>
  <c r="HM72" i="9"/>
  <c r="IB72" i="9"/>
  <c r="IA72" i="9"/>
  <c r="IL72" i="9" s="1"/>
  <c r="IW72" i="9" s="1"/>
  <c r="JH72" i="9" s="1"/>
  <c r="JS72" i="9" s="1"/>
  <c r="KD72" i="9" s="1"/>
  <c r="KO72" i="9" s="1"/>
  <c r="HZ72" i="9"/>
  <c r="HX72" i="9"/>
  <c r="OR72" i="9"/>
  <c r="IM72" i="9"/>
  <c r="IK72" i="9"/>
  <c r="IJ72" i="9"/>
  <c r="II72" i="9"/>
  <c r="IX72" i="9"/>
  <c r="IV72" i="9"/>
  <c r="IU72" i="9"/>
  <c r="IT72" i="9"/>
  <c r="JI72" i="9"/>
  <c r="JG72" i="9"/>
  <c r="JF72" i="9"/>
  <c r="JE72" i="9"/>
  <c r="JT72" i="9"/>
  <c r="JR72" i="9"/>
  <c r="JQ72" i="9"/>
  <c r="JP72" i="9"/>
  <c r="PC79" i="9"/>
  <c r="PD79" i="9" s="1"/>
  <c r="PM79" i="9"/>
  <c r="PN79" i="9" s="1"/>
  <c r="MH79" i="9"/>
  <c r="MF79" i="9"/>
  <c r="ME79" i="9"/>
  <c r="MD79" i="9"/>
  <c r="LW79" i="9"/>
  <c r="LU79" i="9"/>
  <c r="LT79" i="9"/>
  <c r="LS79" i="9"/>
  <c r="OW79" i="9"/>
  <c r="LL79" i="9"/>
  <c r="LJ79" i="9"/>
  <c r="LI79" i="9"/>
  <c r="LH79" i="9"/>
  <c r="LA79" i="9"/>
  <c r="KZ79" i="9"/>
  <c r="LK79" i="9" s="1"/>
  <c r="LV79" i="9" s="1"/>
  <c r="MG79" i="9" s="1"/>
  <c r="MR79" i="9" s="1"/>
  <c r="NC79" i="9" s="1"/>
  <c r="NN79" i="9" s="1"/>
  <c r="KY79" i="9"/>
  <c r="KX79" i="9"/>
  <c r="KW79" i="9"/>
  <c r="KP79" i="9"/>
  <c r="KN79" i="9"/>
  <c r="KM79" i="9"/>
  <c r="KL79" i="9"/>
  <c r="KE79" i="9"/>
  <c r="KC79" i="9"/>
  <c r="KB79" i="9"/>
  <c r="KA79" i="9"/>
  <c r="JT79" i="9"/>
  <c r="JR79" i="9"/>
  <c r="JQ79" i="9"/>
  <c r="JP79" i="9"/>
  <c r="JI79" i="9"/>
  <c r="JG79" i="9"/>
  <c r="JE79" i="9"/>
  <c r="MS79" i="9"/>
  <c r="MQ79" i="9"/>
  <c r="MP79" i="9"/>
  <c r="MO79" i="9"/>
  <c r="ND79" i="9"/>
  <c r="NB79" i="9"/>
  <c r="NA79" i="9"/>
  <c r="MZ79" i="9"/>
  <c r="NO79" i="9"/>
  <c r="NM79" i="9"/>
  <c r="NL79" i="9"/>
  <c r="NK79" i="9"/>
  <c r="NZ79" i="9"/>
  <c r="NY79" i="9"/>
  <c r="NX79" i="9"/>
  <c r="NW79" i="9"/>
  <c r="NV79" i="9"/>
  <c r="PH79" i="9"/>
  <c r="PI79" i="9" s="1"/>
  <c r="GU87" i="9"/>
  <c r="GS87" i="9"/>
  <c r="GQ87" i="9"/>
  <c r="GJ87" i="9"/>
  <c r="GH87" i="9"/>
  <c r="GF87" i="9"/>
  <c r="FY87" i="9"/>
  <c r="FW87" i="9"/>
  <c r="FV87" i="9"/>
  <c r="FU87" i="9"/>
  <c r="CD87" i="9"/>
  <c r="CC87" i="9"/>
  <c r="CN87" i="9" s="1"/>
  <c r="CY87" i="9" s="1"/>
  <c r="DJ87" i="9" s="1"/>
  <c r="DU87" i="9" s="1"/>
  <c r="EF87" i="9" s="1"/>
  <c r="EQ87" i="9" s="1"/>
  <c r="CB87" i="9"/>
  <c r="BZ87" i="9"/>
  <c r="OM87" i="9"/>
  <c r="FN87" i="9"/>
  <c r="FL87" i="9"/>
  <c r="FK87" i="9"/>
  <c r="FJ87" i="9"/>
  <c r="FC87" i="9"/>
  <c r="FB87" i="9"/>
  <c r="FM87" i="9" s="1"/>
  <c r="FX87" i="9" s="1"/>
  <c r="GI87" i="9" s="1"/>
  <c r="GT87" i="9" s="1"/>
  <c r="HE87" i="9" s="1"/>
  <c r="HP87" i="9" s="1"/>
  <c r="FA87" i="9"/>
  <c r="EY87" i="9"/>
  <c r="ER87" i="9"/>
  <c r="EP87" i="9"/>
  <c r="EN87" i="9"/>
  <c r="CZ87" i="9"/>
  <c r="CX87" i="9"/>
  <c r="CW87" i="9"/>
  <c r="CV87" i="9"/>
  <c r="PM87" i="9"/>
  <c r="PN87" i="9" s="1"/>
  <c r="OH87" i="9"/>
  <c r="CO87" i="9"/>
  <c r="CM87" i="9"/>
  <c r="CL87" i="9"/>
  <c r="CK87" i="9"/>
  <c r="EG87" i="9"/>
  <c r="EE87" i="9"/>
  <c r="EC87" i="9"/>
  <c r="DV87" i="9"/>
  <c r="DT87" i="9"/>
  <c r="DR87" i="9"/>
  <c r="DK87" i="9"/>
  <c r="DI87" i="9"/>
  <c r="DG87" i="9"/>
  <c r="BH87" i="9"/>
  <c r="BF87" i="9"/>
  <c r="BD87" i="9"/>
  <c r="AW87" i="9"/>
  <c r="AU87" i="9"/>
  <c r="AS87" i="9"/>
  <c r="AL87" i="9"/>
  <c r="AJ87" i="9"/>
  <c r="AH87" i="9"/>
  <c r="PH87" i="9"/>
  <c r="PI87" i="9" s="1"/>
  <c r="PC87" i="9"/>
  <c r="PD87" i="9" s="1"/>
  <c r="OW87" i="9"/>
  <c r="LL87" i="9"/>
  <c r="LJ87" i="9"/>
  <c r="LI87" i="9"/>
  <c r="LH87" i="9"/>
  <c r="NZ87" i="9"/>
  <c r="NY87" i="9"/>
  <c r="NX87" i="9"/>
  <c r="NW87" i="9"/>
  <c r="NV87" i="9"/>
  <c r="NO87" i="9"/>
  <c r="NM87" i="9"/>
  <c r="NL87" i="9"/>
  <c r="NK87" i="9"/>
  <c r="ND87" i="9"/>
  <c r="NB87" i="9"/>
  <c r="NA87" i="9"/>
  <c r="MZ87" i="9"/>
  <c r="JI87" i="9"/>
  <c r="JG87" i="9"/>
  <c r="JF87" i="9"/>
  <c r="JE87" i="9"/>
  <c r="MS87" i="9"/>
  <c r="MQ87" i="9"/>
  <c r="MP87" i="9"/>
  <c r="MO87" i="9"/>
  <c r="MH87" i="9"/>
  <c r="MF87" i="9"/>
  <c r="ME87" i="9"/>
  <c r="MD87" i="9"/>
  <c r="LW87" i="9"/>
  <c r="LU87" i="9"/>
  <c r="LT87" i="9"/>
  <c r="LS87" i="9"/>
  <c r="BS87" i="9"/>
  <c r="BQ87" i="9"/>
  <c r="BO87" i="9"/>
  <c r="LA87" i="9"/>
  <c r="KZ87" i="9"/>
  <c r="LK87" i="9" s="1"/>
  <c r="LV87" i="9" s="1"/>
  <c r="MG87" i="9" s="1"/>
  <c r="MR87" i="9" s="1"/>
  <c r="NC87" i="9" s="1"/>
  <c r="NN87" i="9" s="1"/>
  <c r="KY87" i="9"/>
  <c r="KX87" i="9"/>
  <c r="KW87" i="9"/>
  <c r="KP87" i="9"/>
  <c r="KN87" i="9"/>
  <c r="KM87" i="9"/>
  <c r="KL87" i="9"/>
  <c r="KE87" i="9"/>
  <c r="KC87" i="9"/>
  <c r="KB87" i="9"/>
  <c r="KA87" i="9"/>
  <c r="JT87" i="9"/>
  <c r="JR87" i="9"/>
  <c r="JQ87" i="9"/>
  <c r="JP87" i="9"/>
  <c r="IX87" i="9"/>
  <c r="IV87" i="9"/>
  <c r="IU87" i="9"/>
  <c r="IT87" i="9"/>
  <c r="OR87" i="9"/>
  <c r="IM87" i="9"/>
  <c r="IK87" i="9"/>
  <c r="IJ87" i="9"/>
  <c r="II87" i="9"/>
  <c r="OQ87" i="9" s="1"/>
  <c r="IB87" i="9"/>
  <c r="IA87" i="9"/>
  <c r="IL87" i="9" s="1"/>
  <c r="IW87" i="9" s="1"/>
  <c r="JH87" i="9" s="1"/>
  <c r="JS87" i="9" s="1"/>
  <c r="KD87" i="9" s="1"/>
  <c r="KO87" i="9" s="1"/>
  <c r="HZ87" i="9"/>
  <c r="HX87" i="9"/>
  <c r="HQ87" i="9"/>
  <c r="HO87" i="9"/>
  <c r="HM87" i="9"/>
  <c r="HF87" i="9"/>
  <c r="HD87" i="9"/>
  <c r="HB87" i="9"/>
  <c r="OQ39" i="9"/>
  <c r="OV39" i="9"/>
  <c r="OB40" i="9"/>
  <c r="OL40" i="9"/>
  <c r="OQ40" i="9"/>
  <c r="OB41" i="9"/>
  <c r="OG41" i="9"/>
  <c r="OL41" i="9"/>
  <c r="OQ41" i="9"/>
  <c r="OB42" i="9"/>
  <c r="OG48" i="9"/>
  <c r="OL48" i="9"/>
  <c r="OQ48" i="9"/>
  <c r="OV48" i="9"/>
  <c r="OQ49" i="9"/>
  <c r="OV55" i="9"/>
  <c r="OG56" i="9"/>
  <c r="OL56" i="9"/>
  <c r="OQ56" i="9"/>
  <c r="OV56" i="9"/>
  <c r="OB57" i="9"/>
  <c r="OQ63" i="9"/>
  <c r="OG64" i="9"/>
  <c r="OL64" i="9"/>
  <c r="OB71" i="9"/>
  <c r="OG71" i="9"/>
  <c r="OL71" i="9"/>
  <c r="OQ71" i="9"/>
  <c r="OV71" i="9"/>
  <c r="OB77" i="9"/>
  <c r="OQ77" i="9"/>
  <c r="OV77" i="9"/>
  <c r="OB78" i="9"/>
  <c r="OG78" i="9"/>
  <c r="OL78" i="9"/>
  <c r="OQ78" i="9"/>
  <c r="OV78" i="9"/>
  <c r="OB79" i="9"/>
  <c r="OG79" i="9"/>
  <c r="OL79" i="9"/>
  <c r="OQ79" i="9"/>
  <c r="OL86" i="9"/>
  <c r="OB49" i="9"/>
  <c r="OV86" i="9"/>
  <c r="OB87" i="9"/>
  <c r="H14" i="7"/>
  <c r="G14" i="7"/>
  <c r="F14" i="7"/>
  <c r="E14" i="7"/>
  <c r="D14" i="7"/>
  <c r="C14" i="7"/>
  <c r="B14" i="7"/>
  <c r="PN16" i="9"/>
  <c r="PI16" i="9"/>
  <c r="PD16" i="9"/>
  <c r="P154" i="5"/>
  <c r="KZ18" i="9"/>
  <c r="M154" i="5"/>
  <c r="KZ15" i="9"/>
  <c r="LK15" i="9" s="1"/>
  <c r="LV15" i="9" s="1"/>
  <c r="MG15" i="9" s="1"/>
  <c r="MR15" i="9" s="1"/>
  <c r="NC15" i="9" s="1"/>
  <c r="NN15" i="9" s="1"/>
  <c r="I111" i="5"/>
  <c r="HN11" i="9"/>
  <c r="HQ11" i="9"/>
  <c r="HM11" i="9"/>
  <c r="HO11" i="9"/>
  <c r="NW11" i="9"/>
  <c r="NZ11" i="9"/>
  <c r="NV11" i="9"/>
  <c r="NX11" i="9"/>
  <c r="I187" i="5"/>
  <c r="NL11" i="9"/>
  <c r="NK11" i="9"/>
  <c r="NO11" i="9"/>
  <c r="NM11" i="9"/>
  <c r="I182" i="5"/>
  <c r="ND11" i="9"/>
  <c r="MZ11" i="9"/>
  <c r="NB11" i="9"/>
  <c r="NA11" i="9"/>
  <c r="I177" i="5"/>
  <c r="MS11" i="9"/>
  <c r="MQ11" i="9"/>
  <c r="MO11" i="9"/>
  <c r="MP11" i="9"/>
  <c r="I172" i="5"/>
  <c r="MH11" i="9"/>
  <c r="MF11" i="9"/>
  <c r="MD11" i="9"/>
  <c r="ME11" i="9"/>
  <c r="I167" i="5"/>
  <c r="LT11" i="9"/>
  <c r="LW11" i="9"/>
  <c r="LU11" i="9"/>
  <c r="LS11" i="9"/>
  <c r="I162" i="5"/>
  <c r="LL11" i="9"/>
  <c r="LH11" i="9"/>
  <c r="OV11" i="9" s="1"/>
  <c r="LI11" i="9"/>
  <c r="OW11" i="9"/>
  <c r="LJ11" i="9"/>
  <c r="I116" i="5"/>
  <c r="HY11" i="9"/>
  <c r="IA11" i="9"/>
  <c r="IL11" i="9" s="1"/>
  <c r="IW11" i="9" s="1"/>
  <c r="JH11" i="9" s="1"/>
  <c r="JS11" i="9" s="1"/>
  <c r="KD11" i="9" s="1"/>
  <c r="KO11" i="9" s="1"/>
  <c r="HX11" i="9"/>
  <c r="HZ11" i="9"/>
  <c r="IB11" i="9"/>
  <c r="I124" i="5"/>
  <c r="II11" i="9"/>
  <c r="OR11" i="9"/>
  <c r="IM11" i="9"/>
  <c r="KM11" i="9"/>
  <c r="KL11" i="9"/>
  <c r="KP11" i="9"/>
  <c r="KX11" i="9"/>
  <c r="LA11" i="9"/>
  <c r="KY11" i="9"/>
  <c r="KW11" i="9"/>
  <c r="N11" i="8"/>
  <c r="I192" i="5"/>
  <c r="NY11" i="9"/>
  <c r="NY19" i="9"/>
  <c r="P192" i="5"/>
  <c r="NY18" i="9"/>
  <c r="T192" i="5" s="1"/>
  <c r="O192" i="5"/>
  <c r="NY17" i="9"/>
  <c r="O154" i="5"/>
  <c r="KZ17" i="9"/>
  <c r="LK17" i="9" s="1"/>
  <c r="LV17" i="9" s="1"/>
  <c r="MG17" i="9" s="1"/>
  <c r="MR17" i="9" s="1"/>
  <c r="NC17" i="9" s="1"/>
  <c r="NN17" i="9" s="1"/>
  <c r="M192" i="5"/>
  <c r="NY15" i="9"/>
  <c r="L192" i="5"/>
  <c r="NY14" i="9"/>
  <c r="K192" i="5"/>
  <c r="NY13" i="9"/>
  <c r="J192" i="5"/>
  <c r="NY12" i="9"/>
  <c r="H192" i="5"/>
  <c r="NY10" i="9"/>
  <c r="G192" i="5"/>
  <c r="NY9" i="9"/>
  <c r="F192" i="5"/>
  <c r="NY8" i="9"/>
  <c r="F154" i="5"/>
  <c r="KZ8" i="9"/>
  <c r="LK8" i="9" s="1"/>
  <c r="LV8" i="9" s="1"/>
  <c r="MG8" i="9" s="1"/>
  <c r="MR8" i="9" s="1"/>
  <c r="NC8" i="9" s="1"/>
  <c r="NN8" i="9" s="1"/>
  <c r="E192" i="5"/>
  <c r="NY7" i="9"/>
  <c r="I106" i="5"/>
  <c r="HF11" i="9"/>
  <c r="HC11" i="9"/>
  <c r="HB11" i="9"/>
  <c r="HD11" i="9"/>
  <c r="I101" i="5"/>
  <c r="GQ11" i="9"/>
  <c r="GU11" i="9"/>
  <c r="GR11" i="9"/>
  <c r="GS11" i="9"/>
  <c r="N167" i="5"/>
  <c r="LU16" i="9"/>
  <c r="LS16" i="9"/>
  <c r="LT16" i="9"/>
  <c r="LW16" i="9"/>
  <c r="N149" i="5"/>
  <c r="KP16" i="9"/>
  <c r="KL16" i="9"/>
  <c r="KM16" i="9"/>
  <c r="KN16" i="9"/>
  <c r="N139" i="5"/>
  <c r="JQ16" i="9"/>
  <c r="JR16" i="9"/>
  <c r="JP16" i="9"/>
  <c r="JT16" i="9"/>
  <c r="N182" i="5"/>
  <c r="NA16" i="9"/>
  <c r="NB16" i="9"/>
  <c r="ND16" i="9"/>
  <c r="MZ16" i="9"/>
  <c r="N144" i="5"/>
  <c r="KB16" i="9"/>
  <c r="KC16" i="9"/>
  <c r="KE16" i="9"/>
  <c r="KA16" i="9"/>
  <c r="N192" i="5"/>
  <c r="NW16" i="9"/>
  <c r="NV16" i="9"/>
  <c r="NX16" i="9"/>
  <c r="NZ16" i="9"/>
  <c r="N187" i="5"/>
  <c r="NL16" i="9"/>
  <c r="NO16" i="9"/>
  <c r="NM16" i="9"/>
  <c r="NK16" i="9"/>
  <c r="KW16" i="9"/>
  <c r="LA16" i="9"/>
  <c r="KY16" i="9"/>
  <c r="KX16" i="9"/>
  <c r="N134" i="5"/>
  <c r="JG16" i="9"/>
  <c r="JF16" i="9"/>
  <c r="JI16" i="9"/>
  <c r="JE16" i="9"/>
  <c r="N177" i="5"/>
  <c r="MP16" i="9"/>
  <c r="MO16" i="9"/>
  <c r="MS16" i="9"/>
  <c r="MQ16" i="9"/>
  <c r="N172" i="5"/>
  <c r="MH16" i="9"/>
  <c r="MF16" i="9"/>
  <c r="MD16" i="9"/>
  <c r="ME16" i="9"/>
  <c r="N162" i="5"/>
  <c r="LI16" i="9"/>
  <c r="OW16" i="9"/>
  <c r="LH16" i="9"/>
  <c r="LJ16" i="9"/>
  <c r="LL16" i="9"/>
  <c r="N129" i="5"/>
  <c r="IT16" i="9"/>
  <c r="IU16" i="9"/>
  <c r="IV16" i="9"/>
  <c r="IX16" i="9"/>
  <c r="N124" i="5"/>
  <c r="IK16" i="9"/>
  <c r="IJ16" i="9"/>
  <c r="IM16" i="9"/>
  <c r="OR16" i="9"/>
  <c r="II16" i="9"/>
  <c r="H177" i="7"/>
  <c r="G177" i="7"/>
  <c r="F177" i="7"/>
  <c r="E177" i="7"/>
  <c r="D177" i="7"/>
  <c r="C177" i="7"/>
  <c r="B177" i="7"/>
  <c r="F261" i="7"/>
  <c r="G261" i="7"/>
  <c r="C261" i="7"/>
  <c r="B261" i="7"/>
  <c r="E261" i="7"/>
  <c r="D261" i="7"/>
  <c r="H261" i="7"/>
  <c r="KN11" i="9"/>
  <c r="I149" i="5"/>
  <c r="KZ11" i="9"/>
  <c r="LK11" i="9" s="1"/>
  <c r="LV11" i="9" s="1"/>
  <c r="MG11" i="9" s="1"/>
  <c r="MR11" i="9" s="1"/>
  <c r="NC11" i="9" s="1"/>
  <c r="NN11" i="9" s="1"/>
  <c r="I154" i="5"/>
  <c r="KZ16" i="9"/>
  <c r="LK16" i="9" s="1"/>
  <c r="LV16" i="9" s="1"/>
  <c r="MG16" i="9" s="1"/>
  <c r="MR16" i="9" s="1"/>
  <c r="NC16" i="9" s="1"/>
  <c r="NN16" i="9" s="1"/>
  <c r="N154" i="5"/>
  <c r="KZ19" i="9"/>
  <c r="LK19" i="9" s="1"/>
  <c r="LV19" i="9" s="1"/>
  <c r="MG19" i="9" s="1"/>
  <c r="MR19" i="9" s="1"/>
  <c r="NC19" i="9" s="1"/>
  <c r="NN19" i="9" s="1"/>
  <c r="IA19" i="9"/>
  <c r="IL19" i="9" s="1"/>
  <c r="IW19" i="9" s="1"/>
  <c r="JH19" i="9" s="1"/>
  <c r="JS19" i="9" s="1"/>
  <c r="KD19" i="9" s="1"/>
  <c r="KO19" i="9" s="1"/>
  <c r="FB19" i="9"/>
  <c r="FM19" i="9" s="1"/>
  <c r="FX19" i="9" s="1"/>
  <c r="GI19" i="9" s="1"/>
  <c r="GT19" i="9" s="1"/>
  <c r="HE19" i="9" s="1"/>
  <c r="HP19" i="9" s="1"/>
  <c r="IA18" i="9"/>
  <c r="P116" i="5"/>
  <c r="FB18" i="9"/>
  <c r="P78" i="5"/>
  <c r="IA17" i="9"/>
  <c r="IL17" i="9" s="1"/>
  <c r="IW17" i="9" s="1"/>
  <c r="JH17" i="9" s="1"/>
  <c r="JS17" i="9" s="1"/>
  <c r="KD17" i="9" s="1"/>
  <c r="KO17" i="9" s="1"/>
  <c r="O116" i="5"/>
  <c r="FB17" i="9"/>
  <c r="FM17" i="9" s="1"/>
  <c r="FX17" i="9" s="1"/>
  <c r="GI17" i="9" s="1"/>
  <c r="GT17" i="9" s="1"/>
  <c r="HE17" i="9" s="1"/>
  <c r="HP17" i="9" s="1"/>
  <c r="O78" i="5"/>
  <c r="FB16" i="9"/>
  <c r="FM16" i="9" s="1"/>
  <c r="FX16" i="9" s="1"/>
  <c r="GI16" i="9" s="1"/>
  <c r="GT16" i="9" s="1"/>
  <c r="HE16" i="9" s="1"/>
  <c r="HP16" i="9" s="1"/>
  <c r="N78" i="5"/>
  <c r="IA16" i="9"/>
  <c r="IL16" i="9" s="1"/>
  <c r="IW16" i="9" s="1"/>
  <c r="JH16" i="9" s="1"/>
  <c r="JS16" i="9" s="1"/>
  <c r="KD16" i="9" s="1"/>
  <c r="KO16" i="9" s="1"/>
  <c r="N116" i="5"/>
  <c r="IA15" i="9"/>
  <c r="IL15" i="9" s="1"/>
  <c r="IW15" i="9" s="1"/>
  <c r="JH15" i="9" s="1"/>
  <c r="JS15" i="9" s="1"/>
  <c r="KD15" i="9" s="1"/>
  <c r="KO15" i="9" s="1"/>
  <c r="M116" i="5"/>
  <c r="FB15" i="9"/>
  <c r="FM15" i="9" s="1"/>
  <c r="FX15" i="9" s="1"/>
  <c r="GI15" i="9" s="1"/>
  <c r="GT15" i="9" s="1"/>
  <c r="HE15" i="9" s="1"/>
  <c r="HP15" i="9" s="1"/>
  <c r="M78" i="5"/>
  <c r="KZ14" i="9"/>
  <c r="LK14" i="9" s="1"/>
  <c r="LV14" i="9" s="1"/>
  <c r="MG14" i="9" s="1"/>
  <c r="MR14" i="9" s="1"/>
  <c r="NC14" i="9" s="1"/>
  <c r="NN14" i="9" s="1"/>
  <c r="L154" i="5"/>
  <c r="IA14" i="9"/>
  <c r="IL14" i="9" s="1"/>
  <c r="IW14" i="9" s="1"/>
  <c r="JH14" i="9" s="1"/>
  <c r="JS14" i="9" s="1"/>
  <c r="KD14" i="9" s="1"/>
  <c r="KO14" i="9" s="1"/>
  <c r="L116" i="5"/>
  <c r="FB14" i="9"/>
  <c r="FM14" i="9" s="1"/>
  <c r="FX14" i="9" s="1"/>
  <c r="GI14" i="9" s="1"/>
  <c r="GT14" i="9" s="1"/>
  <c r="HE14" i="9" s="1"/>
  <c r="HP14" i="9" s="1"/>
  <c r="L78" i="5"/>
  <c r="KZ13" i="9"/>
  <c r="LK13" i="9" s="1"/>
  <c r="LV13" i="9" s="1"/>
  <c r="MG13" i="9" s="1"/>
  <c r="MR13" i="9" s="1"/>
  <c r="NC13" i="9" s="1"/>
  <c r="NN13" i="9" s="1"/>
  <c r="K154" i="5"/>
  <c r="FB13" i="9"/>
  <c r="FM13" i="9" s="1"/>
  <c r="FX13" i="9" s="1"/>
  <c r="GI13" i="9" s="1"/>
  <c r="GT13" i="9" s="1"/>
  <c r="HE13" i="9" s="1"/>
  <c r="HP13" i="9" s="1"/>
  <c r="K78" i="5"/>
  <c r="IA13" i="9"/>
  <c r="IL13" i="9" s="1"/>
  <c r="IW13" i="9" s="1"/>
  <c r="JH13" i="9" s="1"/>
  <c r="JS13" i="9" s="1"/>
  <c r="KD13" i="9" s="1"/>
  <c r="KO13" i="9" s="1"/>
  <c r="K116" i="5"/>
  <c r="FB12" i="9"/>
  <c r="FM12" i="9" s="1"/>
  <c r="FX12" i="9" s="1"/>
  <c r="GI12" i="9" s="1"/>
  <c r="GT12" i="9" s="1"/>
  <c r="HE12" i="9" s="1"/>
  <c r="HP12" i="9" s="1"/>
  <c r="J78" i="5"/>
  <c r="IA12" i="9"/>
  <c r="IL12" i="9" s="1"/>
  <c r="IW12" i="9" s="1"/>
  <c r="JH12" i="9" s="1"/>
  <c r="JS12" i="9" s="1"/>
  <c r="KD12" i="9" s="1"/>
  <c r="KO12" i="9" s="1"/>
  <c r="J116" i="5"/>
  <c r="KZ12" i="9"/>
  <c r="LK12" i="9" s="1"/>
  <c r="LV12" i="9" s="1"/>
  <c r="MG12" i="9" s="1"/>
  <c r="MR12" i="9" s="1"/>
  <c r="NC12" i="9" s="1"/>
  <c r="NN12" i="9" s="1"/>
  <c r="J154" i="5"/>
  <c r="H10" i="7"/>
  <c r="I40" i="5"/>
  <c r="D10" i="7"/>
  <c r="I20" i="5"/>
  <c r="I68" i="5"/>
  <c r="E10" i="7"/>
  <c r="I25" i="5"/>
  <c r="C10" i="7"/>
  <c r="I15" i="5"/>
  <c r="I63" i="5"/>
  <c r="I58" i="5"/>
  <c r="I53" i="5"/>
  <c r="I48" i="5"/>
  <c r="F10" i="7"/>
  <c r="I30" i="5"/>
  <c r="G10" i="7"/>
  <c r="I35" i="5"/>
  <c r="I73" i="5"/>
  <c r="B9" i="7"/>
  <c r="H10" i="5"/>
  <c r="IA10" i="9"/>
  <c r="IL10" i="9" s="1"/>
  <c r="IW10" i="9" s="1"/>
  <c r="JH10" i="9" s="1"/>
  <c r="JS10" i="9" s="1"/>
  <c r="KD10" i="9" s="1"/>
  <c r="KO10" i="9" s="1"/>
  <c r="H116" i="5"/>
  <c r="KZ10" i="9"/>
  <c r="LK10" i="9" s="1"/>
  <c r="LV10" i="9" s="1"/>
  <c r="MG10" i="9" s="1"/>
  <c r="MR10" i="9" s="1"/>
  <c r="NC10" i="9" s="1"/>
  <c r="NN10" i="9" s="1"/>
  <c r="H154" i="5"/>
  <c r="C93" i="7"/>
  <c r="H53" i="5"/>
  <c r="D93" i="7"/>
  <c r="H58" i="5"/>
  <c r="E93" i="7"/>
  <c r="H63" i="5"/>
  <c r="F93" i="7"/>
  <c r="H68" i="5"/>
  <c r="G93" i="7"/>
  <c r="H73" i="5"/>
  <c r="B93" i="7"/>
  <c r="H48" i="5"/>
  <c r="H9" i="7"/>
  <c r="H40" i="5"/>
  <c r="G9" i="7"/>
  <c r="H35" i="5"/>
  <c r="F9" i="7"/>
  <c r="H30" i="5"/>
  <c r="E9" i="7"/>
  <c r="H25" i="5"/>
  <c r="D9" i="7"/>
  <c r="H20" i="5"/>
  <c r="C9" i="7"/>
  <c r="H15" i="5"/>
  <c r="B8" i="7"/>
  <c r="G10" i="5"/>
  <c r="C8" i="7"/>
  <c r="G15" i="5"/>
  <c r="D8" i="7"/>
  <c r="G20" i="5"/>
  <c r="E8" i="7"/>
  <c r="G25" i="5"/>
  <c r="F8" i="7"/>
  <c r="G30" i="5"/>
  <c r="G8" i="7"/>
  <c r="G35" i="5"/>
  <c r="H8" i="7"/>
  <c r="G40" i="5"/>
  <c r="FB9" i="9"/>
  <c r="FM9" i="9" s="1"/>
  <c r="FX9" i="9" s="1"/>
  <c r="GI9" i="9" s="1"/>
  <c r="GT9" i="9" s="1"/>
  <c r="HE9" i="9" s="1"/>
  <c r="HP9" i="9" s="1"/>
  <c r="G78" i="5"/>
  <c r="IA9" i="9"/>
  <c r="IL9" i="9" s="1"/>
  <c r="IW9" i="9" s="1"/>
  <c r="JH9" i="9" s="1"/>
  <c r="JS9" i="9" s="1"/>
  <c r="KD9" i="9" s="1"/>
  <c r="KO9" i="9" s="1"/>
  <c r="G116" i="5"/>
  <c r="KZ9" i="9"/>
  <c r="LK9" i="9" s="1"/>
  <c r="LV9" i="9" s="1"/>
  <c r="MG9" i="9" s="1"/>
  <c r="MR9" i="9" s="1"/>
  <c r="NC9" i="9" s="1"/>
  <c r="NN9" i="9" s="1"/>
  <c r="G154" i="5"/>
  <c r="FB8" i="9"/>
  <c r="FM8" i="9" s="1"/>
  <c r="FX8" i="9" s="1"/>
  <c r="GI8" i="9" s="1"/>
  <c r="GT8" i="9" s="1"/>
  <c r="HE8" i="9" s="1"/>
  <c r="HP8" i="9" s="1"/>
  <c r="F78" i="5"/>
  <c r="IA8" i="9"/>
  <c r="IL8" i="9" s="1"/>
  <c r="IW8" i="9" s="1"/>
  <c r="JH8" i="9" s="1"/>
  <c r="JS8" i="9" s="1"/>
  <c r="KD8" i="9" s="1"/>
  <c r="KO8" i="9" s="1"/>
  <c r="F116" i="5"/>
  <c r="IA7" i="9"/>
  <c r="IL7" i="9" s="1"/>
  <c r="IW7" i="9" s="1"/>
  <c r="JH7" i="9" s="1"/>
  <c r="JS7" i="9" s="1"/>
  <c r="KD7" i="9" s="1"/>
  <c r="KO7" i="9" s="1"/>
  <c r="E116" i="5"/>
  <c r="KZ7" i="9"/>
  <c r="LK7" i="9" s="1"/>
  <c r="LV7" i="9" s="1"/>
  <c r="MG7" i="9" s="1"/>
  <c r="MR7" i="9" s="1"/>
  <c r="NC7" i="9" s="1"/>
  <c r="NN7" i="9" s="1"/>
  <c r="E154" i="5"/>
  <c r="KC11" i="9"/>
  <c r="KE11" i="9"/>
  <c r="KA11" i="9"/>
  <c r="KB11" i="9"/>
  <c r="JP11" i="9"/>
  <c r="JR11" i="9"/>
  <c r="JT11" i="9"/>
  <c r="JQ11" i="9"/>
  <c r="IU11" i="9"/>
  <c r="IV11" i="9"/>
  <c r="IX11" i="9"/>
  <c r="IT11" i="9"/>
  <c r="JF11" i="9"/>
  <c r="JI11" i="9"/>
  <c r="JE11" i="9"/>
  <c r="JG11" i="9"/>
  <c r="IJ11" i="9"/>
  <c r="IK11" i="9"/>
  <c r="FB11" i="9"/>
  <c r="FM11" i="9" s="1"/>
  <c r="FX11" i="9" s="1"/>
  <c r="GI11" i="9" s="1"/>
  <c r="GT11" i="9" s="1"/>
  <c r="HE11" i="9" s="1"/>
  <c r="HP11" i="9" s="1"/>
  <c r="B10" i="7"/>
  <c r="K11" i="8"/>
  <c r="H93" i="7"/>
  <c r="FB10" i="9"/>
  <c r="FM10" i="9" s="1"/>
  <c r="FX10" i="9" s="1"/>
  <c r="GI10" i="9" s="1"/>
  <c r="GT10" i="9" s="1"/>
  <c r="HE10" i="9" s="1"/>
  <c r="HP10" i="9" s="1"/>
  <c r="PC19" i="9"/>
  <c r="PD19" i="9"/>
  <c r="NV19" i="9"/>
  <c r="NW19" i="9"/>
  <c r="NX19" i="9"/>
  <c r="NZ19" i="9"/>
  <c r="NK19" i="9"/>
  <c r="NL19" i="9"/>
  <c r="NM19" i="9"/>
  <c r="NO19" i="9"/>
  <c r="MZ19" i="9"/>
  <c r="NA19" i="9"/>
  <c r="NB19" i="9"/>
  <c r="ND19" i="9"/>
  <c r="L19" i="9"/>
  <c r="M19" i="9"/>
  <c r="N19" i="9"/>
  <c r="P19" i="9"/>
  <c r="OC19" i="9"/>
  <c r="MO19" i="9"/>
  <c r="MP19" i="9"/>
  <c r="MQ19" i="9"/>
  <c r="MS19" i="9"/>
  <c r="W19" i="9"/>
  <c r="X19" i="9"/>
  <c r="Y19" i="9"/>
  <c r="AA19" i="9"/>
  <c r="MD19" i="9"/>
  <c r="ME19" i="9"/>
  <c r="MF19" i="9"/>
  <c r="MH19" i="9"/>
  <c r="AH19" i="9"/>
  <c r="AI19" i="9"/>
  <c r="AJ19" i="9"/>
  <c r="AL19" i="9"/>
  <c r="LS19" i="9"/>
  <c r="LT19" i="9"/>
  <c r="LU19" i="9"/>
  <c r="LW19" i="9"/>
  <c r="AS19" i="9"/>
  <c r="AT19" i="9"/>
  <c r="AU19" i="9"/>
  <c r="AW19" i="9"/>
  <c r="LH19" i="9"/>
  <c r="LI19" i="9"/>
  <c r="LJ19" i="9"/>
  <c r="LL19" i="9"/>
  <c r="OW19" i="9"/>
  <c r="BD19" i="9"/>
  <c r="BE19" i="9"/>
  <c r="BF19" i="9"/>
  <c r="BH19" i="9"/>
  <c r="KW19" i="9"/>
  <c r="KX19" i="9"/>
  <c r="KY19" i="9"/>
  <c r="LA19" i="9"/>
  <c r="BO19" i="9"/>
  <c r="BP19" i="9"/>
  <c r="BQ19" i="9"/>
  <c r="BS19" i="9"/>
  <c r="KL19" i="9"/>
  <c r="KM19" i="9"/>
  <c r="KN19" i="9"/>
  <c r="KP19" i="9"/>
  <c r="BZ19" i="9"/>
  <c r="CA19" i="9"/>
  <c r="CB19" i="9"/>
  <c r="CC19" i="9"/>
  <c r="CN19" i="9" s="1"/>
  <c r="CY19" i="9" s="1"/>
  <c r="DJ19" i="9" s="1"/>
  <c r="DU19" i="9" s="1"/>
  <c r="EF19" i="9" s="1"/>
  <c r="EQ19" i="9" s="1"/>
  <c r="CD19" i="9"/>
  <c r="KA19" i="9"/>
  <c r="KB19" i="9"/>
  <c r="KC19" i="9"/>
  <c r="KE19" i="9"/>
  <c r="JP19" i="9"/>
  <c r="JQ19" i="9"/>
  <c r="JR19" i="9"/>
  <c r="JT19" i="9"/>
  <c r="JE19" i="9"/>
  <c r="JF19" i="9"/>
  <c r="JG19" i="9"/>
  <c r="JI19" i="9"/>
  <c r="IT19" i="9"/>
  <c r="IU19" i="9"/>
  <c r="IV19" i="9"/>
  <c r="IX19" i="9"/>
  <c r="II19" i="9"/>
  <c r="OQ19" i="9" s="1"/>
  <c r="IJ19" i="9"/>
  <c r="IK19" i="9"/>
  <c r="IM19" i="9"/>
  <c r="OR19" i="9"/>
  <c r="HX19" i="9"/>
  <c r="HY19" i="9"/>
  <c r="HZ19" i="9"/>
  <c r="IB19" i="9"/>
  <c r="HM19" i="9"/>
  <c r="HN19" i="9"/>
  <c r="HO19" i="9"/>
  <c r="HQ19" i="9"/>
  <c r="HB19" i="9"/>
  <c r="HC19" i="9"/>
  <c r="HD19" i="9"/>
  <c r="HF19" i="9"/>
  <c r="GQ19" i="9"/>
  <c r="GR19" i="9"/>
  <c r="GS19" i="9"/>
  <c r="GU19" i="9"/>
  <c r="GF19" i="9"/>
  <c r="GG19" i="9"/>
  <c r="GH19" i="9"/>
  <c r="GJ19" i="9"/>
  <c r="PM19" i="9"/>
  <c r="PN19" i="9" s="1"/>
  <c r="FU19" i="9"/>
  <c r="FV19" i="9"/>
  <c r="FW19" i="9"/>
  <c r="FY19" i="9"/>
  <c r="FJ19" i="9"/>
  <c r="FK19" i="9"/>
  <c r="FL19" i="9"/>
  <c r="FN19" i="9"/>
  <c r="OM19" i="9"/>
  <c r="EY19" i="9"/>
  <c r="EZ19" i="9"/>
  <c r="FA19" i="9"/>
  <c r="FC19" i="9"/>
  <c r="PH19" i="9"/>
  <c r="PI19" i="9" s="1"/>
  <c r="EN19" i="9"/>
  <c r="EO19" i="9"/>
  <c r="EP19" i="9"/>
  <c r="ER19" i="9"/>
  <c r="EC19" i="9"/>
  <c r="ED19" i="9"/>
  <c r="EE19" i="9"/>
  <c r="EG19" i="9"/>
  <c r="DR19" i="9"/>
  <c r="DS19" i="9"/>
  <c r="DT19" i="9"/>
  <c r="DV19" i="9"/>
  <c r="DG19" i="9"/>
  <c r="DH19" i="9"/>
  <c r="DI19" i="9"/>
  <c r="DK19" i="9"/>
  <c r="CV19" i="9"/>
  <c r="CW19" i="9"/>
  <c r="CX19" i="9"/>
  <c r="CZ19" i="9"/>
  <c r="CK19" i="9"/>
  <c r="CL19" i="9"/>
  <c r="CM19" i="9"/>
  <c r="CO19" i="9"/>
  <c r="OH19" i="9"/>
  <c r="AL18" i="9"/>
  <c r="U20" i="5" s="1"/>
  <c r="AI18" i="9"/>
  <c r="AH18" i="9"/>
  <c r="AJ18" i="9"/>
  <c r="S20" i="5" s="1"/>
  <c r="MZ18" i="9"/>
  <c r="NA18" i="9"/>
  <c r="NB18" i="9"/>
  <c r="S182" i="5" s="1"/>
  <c r="ND18" i="9"/>
  <c r="U182" i="5" s="1"/>
  <c r="MO18" i="9"/>
  <c r="MP18" i="9"/>
  <c r="MQ18" i="9"/>
  <c r="S177" i="5" s="1"/>
  <c r="MS18" i="9"/>
  <c r="U177" i="5" s="1"/>
  <c r="MD18" i="9"/>
  <c r="ME18" i="9"/>
  <c r="MF18" i="9"/>
  <c r="S172" i="5" s="1"/>
  <c r="MH18" i="9"/>
  <c r="U172" i="5" s="1"/>
  <c r="LS18" i="9"/>
  <c r="LT18" i="9"/>
  <c r="LU18" i="9"/>
  <c r="S167" i="5" s="1"/>
  <c r="LW18" i="9"/>
  <c r="U167" i="5" s="1"/>
  <c r="LH18" i="9"/>
  <c r="LI18" i="9"/>
  <c r="LJ18" i="9"/>
  <c r="S162" i="5" s="1"/>
  <c r="LL18" i="9"/>
  <c r="U162" i="5" s="1"/>
  <c r="OW18" i="9"/>
  <c r="KW18" i="9"/>
  <c r="KX18" i="9"/>
  <c r="KY18" i="9"/>
  <c r="S154" i="5" s="1"/>
  <c r="LA18" i="9"/>
  <c r="U154" i="5" s="1"/>
  <c r="KL18" i="9"/>
  <c r="KM18" i="9"/>
  <c r="KN18" i="9"/>
  <c r="S149" i="5" s="1"/>
  <c r="KP18" i="9"/>
  <c r="U149" i="5" s="1"/>
  <c r="KA18" i="9"/>
  <c r="KB18" i="9"/>
  <c r="KC18" i="9"/>
  <c r="S144" i="5" s="1"/>
  <c r="KE18" i="9"/>
  <c r="U144" i="5" s="1"/>
  <c r="JP18" i="9"/>
  <c r="JQ18" i="9"/>
  <c r="JR18" i="9"/>
  <c r="S139" i="5" s="1"/>
  <c r="JT18" i="9"/>
  <c r="U139" i="5" s="1"/>
  <c r="JE18" i="9"/>
  <c r="JF18" i="9"/>
  <c r="JG18" i="9"/>
  <c r="S134" i="5" s="1"/>
  <c r="JI18" i="9"/>
  <c r="U134" i="5" s="1"/>
  <c r="IT18" i="9"/>
  <c r="IU18" i="9"/>
  <c r="IV18" i="9"/>
  <c r="S129" i="5" s="1"/>
  <c r="IX18" i="9"/>
  <c r="U129" i="5" s="1"/>
  <c r="II18" i="9"/>
  <c r="IJ18" i="9"/>
  <c r="IK18" i="9"/>
  <c r="S124" i="5" s="1"/>
  <c r="IM18" i="9"/>
  <c r="U124" i="5" s="1"/>
  <c r="OR18" i="9"/>
  <c r="HX18" i="9"/>
  <c r="HY18" i="9"/>
  <c r="HZ18" i="9"/>
  <c r="S116" i="5" s="1"/>
  <c r="IB18" i="9"/>
  <c r="U116" i="5" s="1"/>
  <c r="HM18" i="9"/>
  <c r="HN18" i="9"/>
  <c r="HO18" i="9"/>
  <c r="S111" i="5" s="1"/>
  <c r="HQ18" i="9"/>
  <c r="U111" i="5" s="1"/>
  <c r="HB18" i="9"/>
  <c r="HC18" i="9"/>
  <c r="HD18" i="9"/>
  <c r="S106" i="5" s="1"/>
  <c r="HF18" i="9"/>
  <c r="U106" i="5" s="1"/>
  <c r="GQ18" i="9"/>
  <c r="GR18" i="9"/>
  <c r="GS18" i="9"/>
  <c r="S101" i="5" s="1"/>
  <c r="GU18" i="9"/>
  <c r="U101" i="5" s="1"/>
  <c r="GF18" i="9"/>
  <c r="GG18" i="9"/>
  <c r="GH18" i="9"/>
  <c r="S96" i="5" s="1"/>
  <c r="GJ18" i="9"/>
  <c r="U96" i="5" s="1"/>
  <c r="FU18" i="9"/>
  <c r="FV18" i="9"/>
  <c r="FW18" i="9"/>
  <c r="S91" i="5" s="1"/>
  <c r="FY18" i="9"/>
  <c r="U91" i="5" s="1"/>
  <c r="FJ18" i="9"/>
  <c r="FK18" i="9"/>
  <c r="FL18" i="9"/>
  <c r="S86" i="5" s="1"/>
  <c r="FN18" i="9"/>
  <c r="U86" i="5" s="1"/>
  <c r="OM18" i="9"/>
  <c r="EY18" i="9"/>
  <c r="EZ18" i="9"/>
  <c r="FA18" i="9"/>
  <c r="S78" i="5" s="1"/>
  <c r="FC18" i="9"/>
  <c r="U78" i="5" s="1"/>
  <c r="EN18" i="9"/>
  <c r="EO18" i="9"/>
  <c r="EP18" i="9"/>
  <c r="S73" i="5" s="1"/>
  <c r="ER18" i="9"/>
  <c r="U73" i="5" s="1"/>
  <c r="EC18" i="9"/>
  <c r="ED18" i="9"/>
  <c r="EE18" i="9"/>
  <c r="S68" i="5" s="1"/>
  <c r="EG18" i="9"/>
  <c r="U68" i="5" s="1"/>
  <c r="DR18" i="9"/>
  <c r="DS18" i="9"/>
  <c r="DT18" i="9"/>
  <c r="S63" i="5" s="1"/>
  <c r="DV18" i="9"/>
  <c r="U63" i="5" s="1"/>
  <c r="DG18" i="9"/>
  <c r="DH18" i="9"/>
  <c r="DI18" i="9"/>
  <c r="S58" i="5" s="1"/>
  <c r="DK18" i="9"/>
  <c r="U58" i="5" s="1"/>
  <c r="CV18" i="9"/>
  <c r="CW18" i="9"/>
  <c r="CX18" i="9"/>
  <c r="S53" i="5" s="1"/>
  <c r="CZ18" i="9"/>
  <c r="U53" i="5" s="1"/>
  <c r="CK18" i="9"/>
  <c r="CL18" i="9"/>
  <c r="CM18" i="9"/>
  <c r="S48" i="5" s="1"/>
  <c r="CO18" i="9"/>
  <c r="U48" i="5" s="1"/>
  <c r="OH18" i="9"/>
  <c r="AC192" i="5" s="1"/>
  <c r="BZ18" i="9"/>
  <c r="CA18" i="9"/>
  <c r="CB18" i="9"/>
  <c r="S40" i="5" s="1"/>
  <c r="CC18" i="9"/>
  <c r="CD18" i="9"/>
  <c r="U40" i="5" s="1"/>
  <c r="BO18" i="9"/>
  <c r="BP18" i="9"/>
  <c r="BQ18" i="9"/>
  <c r="S35" i="5" s="1"/>
  <c r="BS18" i="9"/>
  <c r="U35" i="5" s="1"/>
  <c r="BD18" i="9"/>
  <c r="BE18" i="9"/>
  <c r="BF18" i="9"/>
  <c r="S30" i="5" s="1"/>
  <c r="BH18" i="9"/>
  <c r="U30" i="5" s="1"/>
  <c r="Y18" i="9"/>
  <c r="S15" i="5" s="1"/>
  <c r="X18" i="9"/>
  <c r="AA18" i="9"/>
  <c r="U15" i="5" s="1"/>
  <c r="W18" i="9"/>
  <c r="OC18" i="9"/>
  <c r="X192" i="5" s="1"/>
  <c r="P18" i="9"/>
  <c r="U10" i="5" s="1"/>
  <c r="L18" i="9"/>
  <c r="Q10" i="5" s="1"/>
  <c r="N18" i="9"/>
  <c r="S10" i="5" s="1"/>
  <c r="M18" i="9"/>
  <c r="R10" i="5" s="1"/>
  <c r="AS18" i="9"/>
  <c r="AT18" i="9"/>
  <c r="AU18" i="9"/>
  <c r="S25" i="5" s="1"/>
  <c r="AW18" i="9"/>
  <c r="U25" i="5" s="1"/>
  <c r="PM18" i="9"/>
  <c r="PN18" i="9" s="1"/>
  <c r="PH18" i="9"/>
  <c r="PI18" i="9" s="1"/>
  <c r="PC18" i="9"/>
  <c r="PD18" i="9" s="1"/>
  <c r="NV18" i="9"/>
  <c r="NW18" i="9"/>
  <c r="NX18" i="9"/>
  <c r="S192" i="5" s="1"/>
  <c r="NZ18" i="9"/>
  <c r="U192" i="5" s="1"/>
  <c r="NK18" i="9"/>
  <c r="NL18" i="9"/>
  <c r="NM18" i="9"/>
  <c r="S187" i="5" s="1"/>
  <c r="NO18" i="9"/>
  <c r="U187" i="5" s="1"/>
  <c r="PH17" i="9"/>
  <c r="PI17" i="9" s="1"/>
  <c r="NX17" i="9"/>
  <c r="NZ17" i="9"/>
  <c r="NW17" i="9"/>
  <c r="NV17" i="9"/>
  <c r="JQ17" i="9"/>
  <c r="JR17" i="9"/>
  <c r="JT17" i="9"/>
  <c r="JP17" i="9"/>
  <c r="FU17" i="9"/>
  <c r="FW17" i="9"/>
  <c r="FY17" i="9"/>
  <c r="FV17" i="9"/>
  <c r="Y17" i="9"/>
  <c r="AA17" i="9"/>
  <c r="X17" i="9"/>
  <c r="W17" i="9"/>
  <c r="BS17" i="9"/>
  <c r="BO17" i="9"/>
  <c r="BP17" i="9"/>
  <c r="BQ17" i="9"/>
  <c r="CZ17" i="9"/>
  <c r="CV17" i="9"/>
  <c r="CX17" i="9"/>
  <c r="CW17" i="9"/>
  <c r="ED17" i="9"/>
  <c r="EG17" i="9"/>
  <c r="EE17" i="9"/>
  <c r="EC17" i="9"/>
  <c r="OR17" i="9"/>
  <c r="II17" i="9"/>
  <c r="IK17" i="9"/>
  <c r="IM17" i="9"/>
  <c r="IJ17" i="9"/>
  <c r="LH17" i="9"/>
  <c r="LJ17" i="9"/>
  <c r="LL17" i="9"/>
  <c r="LI17" i="9"/>
  <c r="OW17" i="9"/>
  <c r="MP17" i="9"/>
  <c r="MO17" i="9"/>
  <c r="MQ17" i="9"/>
  <c r="MS17" i="9"/>
  <c r="AI17" i="9"/>
  <c r="AH17" i="9"/>
  <c r="AJ17" i="9"/>
  <c r="AL17" i="9"/>
  <c r="DI17" i="9"/>
  <c r="DH17" i="9"/>
  <c r="DG17" i="9"/>
  <c r="DK17" i="9"/>
  <c r="NL17" i="9"/>
  <c r="NO17" i="9"/>
  <c r="NK17" i="9"/>
  <c r="NM17" i="9"/>
  <c r="FK17" i="9"/>
  <c r="FL17" i="9"/>
  <c r="FN17" i="9"/>
  <c r="FJ17" i="9"/>
  <c r="OM17" i="9"/>
  <c r="GF17" i="9"/>
  <c r="GH17" i="9"/>
  <c r="GJ17" i="9"/>
  <c r="GG17" i="9"/>
  <c r="GS17" i="9"/>
  <c r="GQ17" i="9"/>
  <c r="GR17" i="9"/>
  <c r="GU17" i="9"/>
  <c r="HN17" i="9"/>
  <c r="HO17" i="9"/>
  <c r="HQ17" i="9"/>
  <c r="HM17" i="9"/>
  <c r="HZ17" i="9"/>
  <c r="IB17" i="9"/>
  <c r="HY17" i="9"/>
  <c r="HX17" i="9"/>
  <c r="KB17" i="9"/>
  <c r="KC17" i="9"/>
  <c r="KE17" i="9"/>
  <c r="KA17" i="9"/>
  <c r="MZ17" i="9"/>
  <c r="NA17" i="9"/>
  <c r="NB17" i="9"/>
  <c r="ND17" i="9"/>
  <c r="PC17" i="9"/>
  <c r="PD17" i="9" s="1"/>
  <c r="PM17" i="9"/>
  <c r="PN17" i="9" s="1"/>
  <c r="LU17" i="9"/>
  <c r="LW17" i="9"/>
  <c r="LS17" i="9"/>
  <c r="LT17" i="9"/>
  <c r="KN17" i="9"/>
  <c r="KM17" i="9"/>
  <c r="KP17" i="9"/>
  <c r="KL17" i="9"/>
  <c r="JF17" i="9"/>
  <c r="JG17" i="9"/>
  <c r="JI17" i="9"/>
  <c r="JE17" i="9"/>
  <c r="HC17" i="9"/>
  <c r="HD17" i="9"/>
  <c r="HF17" i="9"/>
  <c r="HB17" i="9"/>
  <c r="EO17" i="9"/>
  <c r="EP17" i="9"/>
  <c r="ER17" i="9"/>
  <c r="EN17" i="9"/>
  <c r="DT17" i="9"/>
  <c r="DV17" i="9"/>
  <c r="DR17" i="9"/>
  <c r="DS17" i="9"/>
  <c r="N17" i="9"/>
  <c r="OC17" i="9"/>
  <c r="M17" i="9"/>
  <c r="L17" i="9"/>
  <c r="P17" i="9"/>
  <c r="CA17" i="9"/>
  <c r="CC17" i="9"/>
  <c r="CN17" i="9" s="1"/>
  <c r="CY17" i="9" s="1"/>
  <c r="DJ17" i="9" s="1"/>
  <c r="DU17" i="9" s="1"/>
  <c r="EF17" i="9" s="1"/>
  <c r="EQ17" i="9" s="1"/>
  <c r="CD17" i="9"/>
  <c r="BZ17" i="9"/>
  <c r="CB17" i="9"/>
  <c r="EY17" i="9"/>
  <c r="EZ17" i="9"/>
  <c r="FC17" i="9"/>
  <c r="FA17" i="9"/>
  <c r="CO17" i="9"/>
  <c r="OH17" i="9"/>
  <c r="CK17" i="9"/>
  <c r="CL17" i="9"/>
  <c r="CM17" i="9"/>
  <c r="KY17" i="9"/>
  <c r="LA17" i="9"/>
  <c r="KX17" i="9"/>
  <c r="KW17" i="9"/>
  <c r="AW17" i="9"/>
  <c r="AS17" i="9"/>
  <c r="AU17" i="9"/>
  <c r="AT17" i="9"/>
  <c r="MD17" i="9"/>
  <c r="MF17" i="9"/>
  <c r="MH17" i="9"/>
  <c r="ME17" i="9"/>
  <c r="IV17" i="9"/>
  <c r="IU17" i="9"/>
  <c r="IX17" i="9"/>
  <c r="IT17" i="9"/>
  <c r="BF17" i="9"/>
  <c r="BE17" i="9"/>
  <c r="BH17" i="9"/>
  <c r="BD17" i="9"/>
  <c r="CV16" i="9"/>
  <c r="CW16" i="9"/>
  <c r="CX16" i="9"/>
  <c r="CZ16" i="9"/>
  <c r="EY16" i="9"/>
  <c r="EZ16" i="9"/>
  <c r="FA16" i="9"/>
  <c r="FC16" i="9"/>
  <c r="DG16" i="9"/>
  <c r="DH16" i="9"/>
  <c r="DI16" i="9"/>
  <c r="DK16" i="9"/>
  <c r="DR16" i="9"/>
  <c r="DS16" i="9"/>
  <c r="DT16" i="9"/>
  <c r="DV16" i="9"/>
  <c r="GF16" i="9"/>
  <c r="GG16" i="9"/>
  <c r="GH16" i="9"/>
  <c r="GJ16" i="9"/>
  <c r="EC16" i="9"/>
  <c r="ED16" i="9"/>
  <c r="EE16" i="9"/>
  <c r="EG16" i="9"/>
  <c r="AH16" i="9"/>
  <c r="AI16" i="9"/>
  <c r="AJ16" i="9"/>
  <c r="AL16" i="9"/>
  <c r="BD16" i="9"/>
  <c r="BE16" i="9"/>
  <c r="BF16" i="9"/>
  <c r="BH16" i="9"/>
  <c r="BO16" i="9"/>
  <c r="BP16" i="9"/>
  <c r="BQ16" i="9"/>
  <c r="BS16" i="9"/>
  <c r="EN16" i="9"/>
  <c r="EO16" i="9"/>
  <c r="EP16" i="9"/>
  <c r="ER16" i="9"/>
  <c r="BZ16" i="9"/>
  <c r="CA16" i="9"/>
  <c r="CB16" i="9"/>
  <c r="CC16" i="9"/>
  <c r="CN16" i="9" s="1"/>
  <c r="CY16" i="9" s="1"/>
  <c r="DJ16" i="9" s="1"/>
  <c r="DU16" i="9" s="1"/>
  <c r="EF16" i="9" s="1"/>
  <c r="EQ16" i="9" s="1"/>
  <c r="CD16" i="9"/>
  <c r="FJ16" i="9"/>
  <c r="FK16" i="9"/>
  <c r="FL16" i="9"/>
  <c r="FN16" i="9"/>
  <c r="OM16" i="9"/>
  <c r="CK16" i="9"/>
  <c r="CL16" i="9"/>
  <c r="CM16" i="9"/>
  <c r="CO16" i="9"/>
  <c r="OH16" i="9"/>
  <c r="HX16" i="9"/>
  <c r="HY16" i="9"/>
  <c r="HZ16" i="9"/>
  <c r="IB16" i="9"/>
  <c r="GQ16" i="9"/>
  <c r="GR16" i="9"/>
  <c r="GS16" i="9"/>
  <c r="GU16" i="9"/>
  <c r="W16" i="9"/>
  <c r="X16" i="9"/>
  <c r="Y16" i="9"/>
  <c r="AA16" i="9"/>
  <c r="L16" i="9"/>
  <c r="M16" i="9"/>
  <c r="N16" i="9"/>
  <c r="P16" i="9"/>
  <c r="OC16" i="9"/>
  <c r="AS16" i="9"/>
  <c r="AT16" i="9"/>
  <c r="AU16" i="9"/>
  <c r="AW16" i="9"/>
  <c r="FU16" i="9"/>
  <c r="FV16" i="9"/>
  <c r="FW16" i="9"/>
  <c r="FY16" i="9"/>
  <c r="HM16" i="9"/>
  <c r="HN16" i="9"/>
  <c r="HO16" i="9"/>
  <c r="HQ16" i="9"/>
  <c r="HB16" i="9"/>
  <c r="HC16" i="9"/>
  <c r="HD16" i="9"/>
  <c r="HF16" i="9"/>
  <c r="MD15" i="9"/>
  <c r="ME15" i="9"/>
  <c r="MF15" i="9"/>
  <c r="MH15" i="9"/>
  <c r="LS15" i="9"/>
  <c r="LT15" i="9"/>
  <c r="LU15" i="9"/>
  <c r="LW15" i="9"/>
  <c r="LH15" i="9"/>
  <c r="LI15" i="9"/>
  <c r="LJ15" i="9"/>
  <c r="LL15" i="9"/>
  <c r="OW15" i="9"/>
  <c r="KW15" i="9"/>
  <c r="KX15" i="9"/>
  <c r="KY15" i="9"/>
  <c r="LA15" i="9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KL15" i="9"/>
  <c r="KM15" i="9"/>
  <c r="KN15" i="9"/>
  <c r="KP15" i="9"/>
  <c r="KA15" i="9"/>
  <c r="KB15" i="9"/>
  <c r="KC15" i="9"/>
  <c r="KE15" i="9"/>
  <c r="JP15" i="9"/>
  <c r="JQ15" i="9"/>
  <c r="JR15" i="9"/>
  <c r="JT15" i="9"/>
  <c r="JE15" i="9"/>
  <c r="JF15" i="9"/>
  <c r="JG15" i="9"/>
  <c r="JI15" i="9"/>
  <c r="IT15" i="9"/>
  <c r="IU15" i="9"/>
  <c r="IV15" i="9"/>
  <c r="IX15" i="9"/>
  <c r="II15" i="9"/>
  <c r="IJ15" i="9"/>
  <c r="IK15" i="9"/>
  <c r="IM15" i="9"/>
  <c r="OR15" i="9"/>
  <c r="HX15" i="9"/>
  <c r="HY15" i="9"/>
  <c r="HZ15" i="9"/>
  <c r="IB15" i="9"/>
  <c r="HM15" i="9"/>
  <c r="HN15" i="9"/>
  <c r="HO15" i="9"/>
  <c r="HQ15" i="9"/>
  <c r="HB15" i="9"/>
  <c r="HC15" i="9"/>
  <c r="HD15" i="9"/>
  <c r="HF15" i="9"/>
  <c r="GQ15" i="9"/>
  <c r="GR15" i="9"/>
  <c r="GS15" i="9"/>
  <c r="GU15" i="9"/>
  <c r="GF15" i="9"/>
  <c r="GG15" i="9"/>
  <c r="GH15" i="9"/>
  <c r="GJ15" i="9"/>
  <c r="FU15" i="9"/>
  <c r="FV15" i="9"/>
  <c r="FW15" i="9"/>
  <c r="FY15" i="9"/>
  <c r="FJ15" i="9"/>
  <c r="FK15" i="9"/>
  <c r="FL15" i="9"/>
  <c r="FN15" i="9"/>
  <c r="OM15" i="9"/>
  <c r="EY15" i="9"/>
  <c r="EZ15" i="9"/>
  <c r="FA15" i="9"/>
  <c r="FC15" i="9"/>
  <c r="EN15" i="9"/>
  <c r="EO15" i="9"/>
  <c r="EP15" i="9"/>
  <c r="ER15" i="9"/>
  <c r="EC15" i="9"/>
  <c r="ED15" i="9"/>
  <c r="EE15" i="9"/>
  <c r="EG15" i="9"/>
  <c r="DR15" i="9"/>
  <c r="DS15" i="9"/>
  <c r="DT15" i="9"/>
  <c r="DV15" i="9"/>
  <c r="DG15" i="9"/>
  <c r="DH15" i="9"/>
  <c r="DI15" i="9"/>
  <c r="DK15" i="9"/>
  <c r="CV15" i="9"/>
  <c r="CW15" i="9"/>
  <c r="CX15" i="9"/>
  <c r="CZ15" i="9"/>
  <c r="CK15" i="9"/>
  <c r="CL15" i="9"/>
  <c r="CM15" i="9"/>
  <c r="CO15" i="9"/>
  <c r="OH15" i="9"/>
  <c r="BZ15" i="9"/>
  <c r="CA15" i="9"/>
  <c r="CB15" i="9"/>
  <c r="CC15" i="9"/>
  <c r="CN15" i="9" s="1"/>
  <c r="CY15" i="9" s="1"/>
  <c r="DJ15" i="9" s="1"/>
  <c r="DU15" i="9" s="1"/>
  <c r="EF15" i="9" s="1"/>
  <c r="EQ15" i="9" s="1"/>
  <c r="CD15" i="9"/>
  <c r="BO15" i="9"/>
  <c r="BP15" i="9"/>
  <c r="BQ15" i="9"/>
  <c r="BS15" i="9"/>
  <c r="BD15" i="9"/>
  <c r="BE15" i="9"/>
  <c r="BF15" i="9"/>
  <c r="BH15" i="9"/>
  <c r="AS15" i="9"/>
  <c r="AT15" i="9"/>
  <c r="AU15" i="9"/>
  <c r="AW15" i="9"/>
  <c r="AH15" i="9"/>
  <c r="AI15" i="9"/>
  <c r="AJ15" i="9"/>
  <c r="AL15" i="9"/>
  <c r="W15" i="9"/>
  <c r="X15" i="9"/>
  <c r="Y15" i="9"/>
  <c r="AA15" i="9"/>
  <c r="NV15" i="9"/>
  <c r="NW15" i="9"/>
  <c r="NX15" i="9"/>
  <c r="NZ15" i="9"/>
  <c r="PM15" i="9"/>
  <c r="PN15" i="9" s="1"/>
  <c r="PH15" i="9"/>
  <c r="PI15" i="9" s="1"/>
  <c r="PC15" i="9"/>
  <c r="PD15" i="9" s="1"/>
  <c r="NK15" i="9"/>
  <c r="NL15" i="9"/>
  <c r="NM15" i="9"/>
  <c r="NO15" i="9"/>
  <c r="MZ15" i="9"/>
  <c r="NA15" i="9"/>
  <c r="NB15" i="9"/>
  <c r="ND15" i="9"/>
  <c r="MO15" i="9"/>
  <c r="MP15" i="9"/>
  <c r="MQ15" i="9"/>
  <c r="MS15" i="9"/>
  <c r="L15" i="9"/>
  <c r="OB15" i="9" s="1"/>
  <c r="M15" i="9"/>
  <c r="N15" i="9"/>
  <c r="P15" i="9"/>
  <c r="OC15" i="9"/>
  <c r="KY14" i="9"/>
  <c r="LA14" i="9"/>
  <c r="KW14" i="9"/>
  <c r="KX14" i="9"/>
  <c r="AH14" i="9"/>
  <c r="AI14" i="9"/>
  <c r="AJ14" i="9"/>
  <c r="AL14" i="9"/>
  <c r="PM14" i="9"/>
  <c r="PN14" i="9" s="1"/>
  <c r="PH14" i="9"/>
  <c r="PI14" i="9" s="1"/>
  <c r="PC14" i="9"/>
  <c r="PD14" i="9"/>
  <c r="IK14" i="9"/>
  <c r="IM14" i="9"/>
  <c r="II14" i="9"/>
  <c r="OR14" i="9"/>
  <c r="IJ14" i="9"/>
  <c r="CX14" i="9"/>
  <c r="CW14" i="9"/>
  <c r="CV14" i="9"/>
  <c r="CZ14" i="9"/>
  <c r="GS14" i="9"/>
  <c r="GQ14" i="9"/>
  <c r="GU14" i="9"/>
  <c r="GR14" i="9"/>
  <c r="CL14" i="9"/>
  <c r="CM14" i="9"/>
  <c r="CO14" i="9"/>
  <c r="OH14" i="9"/>
  <c r="CK14" i="9"/>
  <c r="BP14" i="9"/>
  <c r="BQ14" i="9"/>
  <c r="BS14" i="9"/>
  <c r="BO14" i="9"/>
  <c r="FL14" i="9"/>
  <c r="FN14" i="9"/>
  <c r="FJ14" i="9"/>
  <c r="OM14" i="9"/>
  <c r="FK14" i="9"/>
  <c r="M14" i="9"/>
  <c r="N14" i="9"/>
  <c r="P14" i="9"/>
  <c r="L14" i="9"/>
  <c r="OC14" i="9"/>
  <c r="CA14" i="9"/>
  <c r="CB14" i="9"/>
  <c r="CD14" i="9"/>
  <c r="BZ14" i="9"/>
  <c r="CC14" i="9"/>
  <c r="CN14" i="9" s="1"/>
  <c r="CY14" i="9" s="1"/>
  <c r="DJ14" i="9" s="1"/>
  <c r="DU14" i="9" s="1"/>
  <c r="EF14" i="9" s="1"/>
  <c r="EQ14" i="9" s="1"/>
  <c r="DS14" i="9"/>
  <c r="DR14" i="9"/>
  <c r="DT14" i="9"/>
  <c r="DV14" i="9"/>
  <c r="EO14" i="9"/>
  <c r="EP14" i="9"/>
  <c r="ER14" i="9"/>
  <c r="EN14" i="9"/>
  <c r="IV14" i="9"/>
  <c r="IX14" i="9"/>
  <c r="IT14" i="9"/>
  <c r="IU14" i="9"/>
  <c r="NX14" i="9"/>
  <c r="NZ14" i="9"/>
  <c r="NW14" i="9"/>
  <c r="NV14" i="9"/>
  <c r="JP14" i="9"/>
  <c r="JQ14" i="9"/>
  <c r="JR14" i="9"/>
  <c r="JT14" i="9"/>
  <c r="D14" i="8"/>
  <c r="E14" i="8"/>
  <c r="F14" i="8"/>
  <c r="G14" i="8"/>
  <c r="H14" i="8"/>
  <c r="I14" i="8"/>
  <c r="J14" i="8"/>
  <c r="K14" i="8"/>
  <c r="L14" i="8"/>
  <c r="M14" i="8"/>
  <c r="N14" i="8"/>
  <c r="O14" i="8"/>
  <c r="P14" i="8"/>
  <c r="BD14" i="9"/>
  <c r="BF14" i="9"/>
  <c r="BH14" i="9"/>
  <c r="BE14" i="9"/>
  <c r="EE14" i="9"/>
  <c r="EG14" i="9"/>
  <c r="ED14" i="9"/>
  <c r="EC14" i="9"/>
  <c r="JE14" i="9"/>
  <c r="JF14" i="9"/>
  <c r="JI14" i="9"/>
  <c r="JG14" i="9"/>
  <c r="KB14" i="9"/>
  <c r="KA14" i="9"/>
  <c r="KC14" i="9"/>
  <c r="KE14" i="9"/>
  <c r="X14" i="9"/>
  <c r="Y14" i="9"/>
  <c r="AA14" i="9"/>
  <c r="W14" i="9"/>
  <c r="DG14" i="9"/>
  <c r="DI14" i="9"/>
  <c r="DK14" i="9"/>
  <c r="DH14" i="9"/>
  <c r="LT14" i="9"/>
  <c r="LS14" i="9"/>
  <c r="LU14" i="9"/>
  <c r="LW14" i="9"/>
  <c r="KL14" i="9"/>
  <c r="KM14" i="9"/>
  <c r="KP14" i="9"/>
  <c r="KN14" i="9"/>
  <c r="MZ14" i="9"/>
  <c r="NB14" i="9"/>
  <c r="ND14" i="9"/>
  <c r="NA14" i="9"/>
  <c r="MF14" i="9"/>
  <c r="MH14" i="9"/>
  <c r="MD14" i="9"/>
  <c r="ME14" i="9"/>
  <c r="HY14" i="9"/>
  <c r="HX14" i="9"/>
  <c r="HZ14" i="9"/>
  <c r="IB14" i="9"/>
  <c r="HM14" i="9"/>
  <c r="HO14" i="9"/>
  <c r="HQ14" i="9"/>
  <c r="HN14" i="9"/>
  <c r="GF14" i="9"/>
  <c r="GG14" i="9"/>
  <c r="GH14" i="9"/>
  <c r="GJ14" i="9"/>
  <c r="EZ14" i="9"/>
  <c r="EY14" i="9"/>
  <c r="FA14" i="9"/>
  <c r="FC14" i="9"/>
  <c r="AT14" i="9"/>
  <c r="AS14" i="9"/>
  <c r="AU14" i="9"/>
  <c r="AW14" i="9"/>
  <c r="NK14" i="9"/>
  <c r="NL14" i="9"/>
  <c r="NM14" i="9"/>
  <c r="NO14" i="9"/>
  <c r="MQ14" i="9"/>
  <c r="MS14" i="9"/>
  <c r="MP14" i="9"/>
  <c r="MO14" i="9"/>
  <c r="LI14" i="9"/>
  <c r="OW14" i="9"/>
  <c r="LH14" i="9"/>
  <c r="LJ14" i="9"/>
  <c r="LL14" i="9"/>
  <c r="HB14" i="9"/>
  <c r="HD14" i="9"/>
  <c r="HF14" i="9"/>
  <c r="HC14" i="9"/>
  <c r="FW14" i="9"/>
  <c r="FY14" i="9"/>
  <c r="FV14" i="9"/>
  <c r="FU14" i="9"/>
  <c r="LT13" i="9"/>
  <c r="FI13" i="4"/>
  <c r="LS13" i="9"/>
  <c r="LU13" i="9"/>
  <c r="LW13" i="9"/>
  <c r="LJ13" i="9"/>
  <c r="LH13" i="9"/>
  <c r="FD13" i="4"/>
  <c r="LI13" i="9"/>
  <c r="LL13" i="9"/>
  <c r="OW13" i="9"/>
  <c r="KC13" i="9"/>
  <c r="KB13" i="9"/>
  <c r="KE13" i="9"/>
  <c r="KA13" i="9"/>
  <c r="EL13" i="4"/>
  <c r="IU13" i="9"/>
  <c r="IX13" i="9"/>
  <c r="IV13" i="9"/>
  <c r="DW13" i="4"/>
  <c r="IT13" i="9"/>
  <c r="HM13" i="9"/>
  <c r="HO13" i="9"/>
  <c r="HQ13" i="9"/>
  <c r="DE13" i="4"/>
  <c r="HN13" i="9"/>
  <c r="EP13" i="9"/>
  <c r="ER13" i="9"/>
  <c r="BS13" i="4"/>
  <c r="EO13" i="9"/>
  <c r="EN13" i="9"/>
  <c r="X13" i="9"/>
  <c r="Y13" i="9"/>
  <c r="AA13" i="9"/>
  <c r="W13" i="9"/>
  <c r="M13" i="4"/>
  <c r="NV13" i="9"/>
  <c r="NZ13" i="9"/>
  <c r="GH13" i="4"/>
  <c r="NW13" i="9"/>
  <c r="NX13" i="9"/>
  <c r="NK13" i="9"/>
  <c r="NM13" i="9"/>
  <c r="NO13" i="9"/>
  <c r="GC13" i="4"/>
  <c r="NL13" i="9"/>
  <c r="MZ13" i="9"/>
  <c r="NB13" i="9"/>
  <c r="FX13" i="4"/>
  <c r="NA13" i="9"/>
  <c r="ND13" i="9"/>
  <c r="KM13" i="9"/>
  <c r="KN13" i="9"/>
  <c r="KP13" i="9"/>
  <c r="KL13" i="9"/>
  <c r="EQ13" i="4"/>
  <c r="GR13" i="9"/>
  <c r="GS13" i="9"/>
  <c r="GU13" i="9"/>
  <c r="CU13" i="4"/>
  <c r="GQ13" i="9"/>
  <c r="EC13" i="9"/>
  <c r="EE13" i="9"/>
  <c r="EG13" i="9"/>
  <c r="BN13" i="4"/>
  <c r="ED13" i="9"/>
  <c r="K13" i="8"/>
  <c r="N13" i="8"/>
  <c r="BD13" i="4"/>
  <c r="DG13" i="9"/>
  <c r="DH13" i="9"/>
  <c r="DI13" i="9"/>
  <c r="DK13" i="9"/>
  <c r="GG13" i="9"/>
  <c r="GJ13" i="9"/>
  <c r="CP13" i="4"/>
  <c r="GF13" i="9"/>
  <c r="GH13" i="9"/>
  <c r="PM13" i="9"/>
  <c r="PN13" i="9" s="1"/>
  <c r="KX13" i="9"/>
  <c r="KW13" i="9"/>
  <c r="KY13" i="9"/>
  <c r="LA13" i="9"/>
  <c r="EV13" i="4"/>
  <c r="MQ13" i="9"/>
  <c r="MS13" i="9"/>
  <c r="MP13" i="9"/>
  <c r="FS13" i="4"/>
  <c r="MO13" i="9"/>
  <c r="BX13" i="4"/>
  <c r="EY13" i="9"/>
  <c r="FA13" i="9"/>
  <c r="FC13" i="9"/>
  <c r="EZ13" i="9"/>
  <c r="FV13" i="9"/>
  <c r="FY13" i="9"/>
  <c r="CK13" i="4"/>
  <c r="FU13" i="9"/>
  <c r="FW13" i="9"/>
  <c r="PH13" i="9"/>
  <c r="JQ13" i="9"/>
  <c r="JR13" i="9"/>
  <c r="JT13" i="9"/>
  <c r="JP13" i="9"/>
  <c r="EG13" i="4"/>
  <c r="HZ13" i="9"/>
  <c r="HX13" i="9"/>
  <c r="HY13" i="9"/>
  <c r="IB13" i="9"/>
  <c r="DJ13" i="4"/>
  <c r="FL13" i="9"/>
  <c r="OM13" i="9"/>
  <c r="FJ13" i="9"/>
  <c r="FK13" i="9"/>
  <c r="FN13" i="9"/>
  <c r="CF13" i="4"/>
  <c r="DT13" i="9"/>
  <c r="DV13" i="9"/>
  <c r="DR13" i="9"/>
  <c r="DS13" i="9"/>
  <c r="BI13" i="4"/>
  <c r="CM13" i="9"/>
  <c r="CO13" i="9"/>
  <c r="OH13" i="9"/>
  <c r="CK13" i="9"/>
  <c r="CL13" i="9"/>
  <c r="AT13" i="4"/>
  <c r="BP13" i="9"/>
  <c r="BQ13" i="9"/>
  <c r="BS13" i="9"/>
  <c r="BO13" i="9"/>
  <c r="AG13" i="4"/>
  <c r="L13" i="9"/>
  <c r="N13" i="9"/>
  <c r="P13" i="9"/>
  <c r="M13" i="9"/>
  <c r="OC13" i="9"/>
  <c r="H13" i="4"/>
  <c r="AI13" i="9"/>
  <c r="AJ13" i="9"/>
  <c r="AL13" i="9"/>
  <c r="AH13" i="9"/>
  <c r="R13" i="4"/>
  <c r="AT13" i="9"/>
  <c r="AU13" i="9"/>
  <c r="AW13" i="9"/>
  <c r="AS13" i="9"/>
  <c r="W13" i="4"/>
  <c r="BE13" i="9"/>
  <c r="BF13" i="9"/>
  <c r="BH13" i="9"/>
  <c r="BD13" i="9"/>
  <c r="AB13" i="4"/>
  <c r="MD13" i="9"/>
  <c r="MF13" i="9"/>
  <c r="FN13" i="4"/>
  <c r="MH13" i="9"/>
  <c r="ME13" i="9"/>
  <c r="CA13" i="9"/>
  <c r="CB13" i="9"/>
  <c r="CD13" i="9"/>
  <c r="BZ13" i="9"/>
  <c r="CC13" i="9"/>
  <c r="CN13" i="9" s="1"/>
  <c r="CY13" i="9" s="1"/>
  <c r="DJ13" i="9" s="1"/>
  <c r="DU13" i="9" s="1"/>
  <c r="EF13" i="9" s="1"/>
  <c r="EQ13" i="9" s="1"/>
  <c r="AL13" i="4"/>
  <c r="HD13" i="9"/>
  <c r="HF13" i="9"/>
  <c r="HB13" i="9"/>
  <c r="CZ13" i="4"/>
  <c r="HC13" i="9"/>
  <c r="CW13" i="9"/>
  <c r="CV13" i="9"/>
  <c r="CX13" i="9"/>
  <c r="CZ13" i="9"/>
  <c r="AY13" i="4"/>
  <c r="IK13" i="9"/>
  <c r="IM13" i="9"/>
  <c r="IJ13" i="9"/>
  <c r="OR13" i="9"/>
  <c r="II13" i="9"/>
  <c r="DR13" i="4"/>
  <c r="JG13" i="9"/>
  <c r="JI13" i="9"/>
  <c r="JE13" i="9"/>
  <c r="EB13" i="4"/>
  <c r="JF13" i="9"/>
  <c r="PC13" i="9"/>
  <c r="GC12" i="4"/>
  <c r="NL12" i="9"/>
  <c r="NO12" i="9"/>
  <c r="NK12" i="9"/>
  <c r="NM12" i="9"/>
  <c r="MF12" i="9"/>
  <c r="MH12" i="9"/>
  <c r="MD12" i="9"/>
  <c r="FN12" i="4"/>
  <c r="ME12" i="9"/>
  <c r="EZ12" i="9"/>
  <c r="FC12" i="9"/>
  <c r="FA12" i="9"/>
  <c r="BX12" i="4"/>
  <c r="EY12" i="9"/>
  <c r="ED12" i="9"/>
  <c r="EC12" i="9" s="1"/>
  <c r="BN12" i="4" s="1"/>
  <c r="BE12" i="9"/>
  <c r="BH12" i="9"/>
  <c r="AB12" i="4"/>
  <c r="BD12" i="9"/>
  <c r="BF12" i="9"/>
  <c r="HN12" i="9"/>
  <c r="HM12" i="9"/>
  <c r="HQ12" i="9"/>
  <c r="DE12" i="4"/>
  <c r="HO12" i="9"/>
  <c r="MP12" i="9"/>
  <c r="MS12" i="9"/>
  <c r="FS12" i="4"/>
  <c r="MO12" i="9"/>
  <c r="MQ12" i="9"/>
  <c r="PM12" i="9"/>
  <c r="PN12" i="9" s="1"/>
  <c r="DR12" i="4"/>
  <c r="IK12" i="9"/>
  <c r="IM12" i="9"/>
  <c r="OR12" i="9"/>
  <c r="II12" i="9"/>
  <c r="IJ12" i="9"/>
  <c r="JP12" i="9"/>
  <c r="JT12" i="9"/>
  <c r="EG12" i="4"/>
  <c r="JQ12" i="9"/>
  <c r="JR12" i="9"/>
  <c r="PC12" i="9"/>
  <c r="CU12" i="4"/>
  <c r="GQ12" i="9"/>
  <c r="GS12" i="9"/>
  <c r="GR12" i="9"/>
  <c r="GU12" i="9"/>
  <c r="HD12" i="9"/>
  <c r="HC12" i="9"/>
  <c r="HF12" i="9"/>
  <c r="HB12" i="9"/>
  <c r="CZ12" i="4"/>
  <c r="HY12" i="9"/>
  <c r="IB12" i="9"/>
  <c r="HX12" i="9"/>
  <c r="HZ12" i="9"/>
  <c r="DJ12" i="4"/>
  <c r="KX12" i="9"/>
  <c r="KY12" i="9"/>
  <c r="LA12" i="9"/>
  <c r="KW12" i="9"/>
  <c r="EV12" i="4"/>
  <c r="LH12" i="9"/>
  <c r="LI12" i="9"/>
  <c r="LJ12" i="9"/>
  <c r="LL12" i="9"/>
  <c r="OW12" i="9"/>
  <c r="FD12" i="4"/>
  <c r="AI12" i="9"/>
  <c r="AH12" i="9" s="1"/>
  <c r="R12" i="4" s="1"/>
  <c r="AG12" i="4"/>
  <c r="BO12" i="9"/>
  <c r="BS12" i="9"/>
  <c r="BP12" i="9"/>
  <c r="BQ12" i="9"/>
  <c r="IU12" i="9"/>
  <c r="IX12" i="9"/>
  <c r="DW12" i="4"/>
  <c r="IT12" i="9"/>
  <c r="IV12" i="9"/>
  <c r="JI12" i="9"/>
  <c r="EB12" i="4"/>
  <c r="JF12" i="9"/>
  <c r="JE12" i="9"/>
  <c r="JG12" i="9"/>
  <c r="NA12" i="9"/>
  <c r="ND12" i="9"/>
  <c r="FX12" i="4"/>
  <c r="NB12" i="9"/>
  <c r="MZ12" i="9"/>
  <c r="K12" i="8"/>
  <c r="N12" i="8"/>
  <c r="NV12" i="9"/>
  <c r="NX12" i="9"/>
  <c r="NZ12" i="9"/>
  <c r="NW12" i="9"/>
  <c r="GH12" i="4"/>
  <c r="KN12" i="9"/>
  <c r="KL12" i="9"/>
  <c r="KM12" i="9"/>
  <c r="KP12" i="9"/>
  <c r="EQ12" i="4"/>
  <c r="DG12" i="9"/>
  <c r="DH12" i="9"/>
  <c r="BD12" i="4"/>
  <c r="GH12" i="9"/>
  <c r="CP12" i="4"/>
  <c r="GF12" i="9"/>
  <c r="GJ12" i="9"/>
  <c r="GG12" i="9"/>
  <c r="CW12" i="9"/>
  <c r="CV12" i="9" s="1"/>
  <c r="AY12" i="4" s="1"/>
  <c r="CL12" i="9"/>
  <c r="OH12" i="9"/>
  <c r="CK12" i="9"/>
  <c r="AT12" i="4" s="1"/>
  <c r="X12" i="9"/>
  <c r="W12" i="9" s="1"/>
  <c r="M12" i="4" s="1"/>
  <c r="AT12" i="9"/>
  <c r="AS12" i="9" s="1"/>
  <c r="W12" i="4" s="1"/>
  <c r="KB12" i="9"/>
  <c r="KA12" i="9"/>
  <c r="KC12" i="9"/>
  <c r="KE12" i="9"/>
  <c r="EL12" i="4"/>
  <c r="LU12" i="9"/>
  <c r="LW12" i="9"/>
  <c r="FI12" i="4"/>
  <c r="LT12" i="9"/>
  <c r="LS12" i="9"/>
  <c r="FW12" i="9"/>
  <c r="FV12" i="9"/>
  <c r="FU12" i="9"/>
  <c r="FY12" i="9"/>
  <c r="CK12" i="4"/>
  <c r="FK12" i="9"/>
  <c r="FN12" i="9"/>
  <c r="OM12" i="9"/>
  <c r="FJ12" i="9"/>
  <c r="OL12" i="9" s="1"/>
  <c r="FL12" i="9"/>
  <c r="CF12" i="4"/>
  <c r="EP12" i="9"/>
  <c r="EN12" i="9"/>
  <c r="EO12" i="9"/>
  <c r="BS12" i="4"/>
  <c r="PH12" i="9"/>
  <c r="CA12" i="9"/>
  <c r="BZ12" i="9" s="1"/>
  <c r="AL12" i="4" s="1"/>
  <c r="CB12" i="9"/>
  <c r="CC12" i="9"/>
  <c r="CN12" i="9" s="1"/>
  <c r="CY12" i="9" s="1"/>
  <c r="DJ12" i="9" s="1"/>
  <c r="DU12" i="9" s="1"/>
  <c r="EF12" i="9" s="1"/>
  <c r="EQ12" i="9" s="1"/>
  <c r="ER12" i="9" s="1"/>
  <c r="OC12" i="9"/>
  <c r="N12" i="9"/>
  <c r="Y12" i="9" s="1"/>
  <c r="M12" i="9"/>
  <c r="L12" i="9" s="1"/>
  <c r="DS12" i="9"/>
  <c r="DR12" i="9" s="1"/>
  <c r="FJ11" i="9"/>
  <c r="FK11" i="9"/>
  <c r="FL11" i="9"/>
  <c r="FN11" i="9"/>
  <c r="OM11" i="9"/>
  <c r="CF11" i="4"/>
  <c r="BZ11" i="9"/>
  <c r="CA11" i="9"/>
  <c r="CB11" i="9"/>
  <c r="CM11" i="9" s="1"/>
  <c r="CX11" i="9" s="1"/>
  <c r="CC11" i="9"/>
  <c r="CN11" i="9" s="1"/>
  <c r="CY11" i="9" s="1"/>
  <c r="DJ11" i="9" s="1"/>
  <c r="DU11" i="9" s="1"/>
  <c r="EF11" i="9" s="1"/>
  <c r="EQ11" i="9" s="1"/>
  <c r="CD11" i="9"/>
  <c r="AL11" i="4"/>
  <c r="EY11" i="9"/>
  <c r="EZ11" i="9"/>
  <c r="FA11" i="9"/>
  <c r="FC11" i="9"/>
  <c r="BX11" i="4"/>
  <c r="AI11" i="9"/>
  <c r="AH11" i="9" s="1"/>
  <c r="R11" i="4" s="1"/>
  <c r="ED11" i="9"/>
  <c r="EC11" i="9" s="1"/>
  <c r="BN11" i="4" s="1"/>
  <c r="AT11" i="9"/>
  <c r="AS11" i="9" s="1"/>
  <c r="W11" i="4" s="1"/>
  <c r="X11" i="9"/>
  <c r="W11" i="9" s="1"/>
  <c r="M11" i="4" s="1"/>
  <c r="DS11" i="9"/>
  <c r="DR11" i="9" s="1"/>
  <c r="BI11" i="4" s="1"/>
  <c r="DG11" i="9"/>
  <c r="DH11" i="9"/>
  <c r="BD11" i="4"/>
  <c r="CW11" i="9"/>
  <c r="CV11" i="9" s="1"/>
  <c r="AY11" i="4" s="1"/>
  <c r="M11" i="9"/>
  <c r="L11" i="9" s="1"/>
  <c r="N11" i="9"/>
  <c r="Y11" i="9" s="1"/>
  <c r="OC11" i="9"/>
  <c r="CL11" i="9"/>
  <c r="CK11" i="9" s="1"/>
  <c r="OH11" i="9"/>
  <c r="FU11" i="9"/>
  <c r="FV11" i="9"/>
  <c r="FW11" i="9"/>
  <c r="FY11" i="9"/>
  <c r="CK11" i="4"/>
  <c r="GF11" i="9"/>
  <c r="GG11" i="9"/>
  <c r="GH11" i="9"/>
  <c r="GJ11" i="9"/>
  <c r="CP11" i="4"/>
  <c r="C11" i="8"/>
  <c r="BE11" i="9"/>
  <c r="BD11" i="9" s="1"/>
  <c r="AB11" i="4" s="1"/>
  <c r="BO11" i="9"/>
  <c r="BP11" i="9"/>
  <c r="BQ11" i="9"/>
  <c r="BS11" i="9"/>
  <c r="AG11" i="4"/>
  <c r="EN11" i="9"/>
  <c r="EO11" i="9"/>
  <c r="EP11" i="9"/>
  <c r="ER11" i="9"/>
  <c r="BS11" i="4"/>
  <c r="L10" i="9"/>
  <c r="M10" i="9"/>
  <c r="N10" i="9"/>
  <c r="P10" i="9"/>
  <c r="OC10" i="9"/>
  <c r="H10" i="4"/>
  <c r="LS10" i="9"/>
  <c r="LT10" i="9"/>
  <c r="LU10" i="9"/>
  <c r="LW10" i="9"/>
  <c r="FI10" i="4"/>
  <c r="HB10" i="9"/>
  <c r="HC10" i="9"/>
  <c r="HD10" i="9"/>
  <c r="HF10" i="9"/>
  <c r="CZ10" i="4"/>
  <c r="HM10" i="9"/>
  <c r="HN10" i="9"/>
  <c r="HO10" i="9"/>
  <c r="HQ10" i="9"/>
  <c r="DE10" i="4"/>
  <c r="LH10" i="9"/>
  <c r="LI10" i="9"/>
  <c r="LJ10" i="9"/>
  <c r="LL10" i="9"/>
  <c r="OW10" i="9"/>
  <c r="FD10" i="4"/>
  <c r="HX10" i="9"/>
  <c r="HY10" i="9"/>
  <c r="HZ10" i="9"/>
  <c r="IB10" i="9"/>
  <c r="DJ10" i="4"/>
  <c r="II10" i="9"/>
  <c r="IJ10" i="9"/>
  <c r="IK10" i="9"/>
  <c r="IM10" i="9"/>
  <c r="OR10" i="9"/>
  <c r="DR10" i="4"/>
  <c r="K10" i="8"/>
  <c r="N10" i="8"/>
  <c r="KW10" i="9"/>
  <c r="KX10" i="9"/>
  <c r="KY10" i="9"/>
  <c r="LA10" i="9"/>
  <c r="EV10" i="4"/>
  <c r="IT10" i="9"/>
  <c r="IU10" i="9"/>
  <c r="IV10" i="9"/>
  <c r="IX10" i="9"/>
  <c r="DW10" i="4"/>
  <c r="JE10" i="9"/>
  <c r="JF10" i="9"/>
  <c r="JG10" i="9"/>
  <c r="JI10" i="9"/>
  <c r="EB10" i="4"/>
  <c r="KA10" i="9"/>
  <c r="KB10" i="9"/>
  <c r="KC10" i="9"/>
  <c r="KE10" i="9"/>
  <c r="EL10" i="4"/>
  <c r="NK10" i="9"/>
  <c r="NL10" i="9"/>
  <c r="NM10" i="9"/>
  <c r="NO10" i="9"/>
  <c r="GC10" i="4"/>
  <c r="NV10" i="9"/>
  <c r="NW10" i="9"/>
  <c r="NX10" i="9"/>
  <c r="NZ10" i="9"/>
  <c r="GH10" i="4"/>
  <c r="CW10" i="9"/>
  <c r="CV10" i="9" s="1"/>
  <c r="AY10" i="4" s="1"/>
  <c r="DG10" i="9"/>
  <c r="DH10" i="9"/>
  <c r="DI10" i="9"/>
  <c r="DK10" i="9"/>
  <c r="BD10" i="4"/>
  <c r="B345" i="7"/>
  <c r="C345" i="7"/>
  <c r="D345" i="7"/>
  <c r="E345" i="7"/>
  <c r="F345" i="7"/>
  <c r="G345" i="7"/>
  <c r="H345" i="7"/>
  <c r="DS10" i="9"/>
  <c r="DR10" i="9" s="1"/>
  <c r="BI10" i="4" s="1"/>
  <c r="DT10" i="9"/>
  <c r="EE10" i="9" s="1"/>
  <c r="EP10" i="9" s="1"/>
  <c r="ED10" i="9"/>
  <c r="EC10" i="9" s="1"/>
  <c r="BN10" i="4" s="1"/>
  <c r="EO10" i="9"/>
  <c r="EN10" i="9" s="1"/>
  <c r="BS10" i="4" s="1"/>
  <c r="EY10" i="9"/>
  <c r="EZ10" i="9"/>
  <c r="FA10" i="9"/>
  <c r="FC10" i="9"/>
  <c r="BX10" i="4"/>
  <c r="KL10" i="9"/>
  <c r="KM10" i="9"/>
  <c r="KN10" i="9"/>
  <c r="KP10" i="9"/>
  <c r="EQ10" i="4"/>
  <c r="FJ10" i="9"/>
  <c r="FK10" i="9"/>
  <c r="FL10" i="9"/>
  <c r="FN10" i="9"/>
  <c r="OM10" i="9"/>
  <c r="CF10" i="4"/>
  <c r="PH10" i="9"/>
  <c r="PM10" i="9"/>
  <c r="PN10" i="9" s="1"/>
  <c r="JP10" i="9"/>
  <c r="JQ10" i="9"/>
  <c r="JR10" i="9"/>
  <c r="JT10" i="9"/>
  <c r="EG10" i="4"/>
  <c r="CL10" i="9"/>
  <c r="CK10" i="9" s="1"/>
  <c r="OH10" i="9"/>
  <c r="CA10" i="9"/>
  <c r="BZ10" i="9" s="1"/>
  <c r="AL10" i="4" s="1"/>
  <c r="CC10" i="9"/>
  <c r="CN10" i="9" s="1"/>
  <c r="CY10" i="9" s="1"/>
  <c r="DJ10" i="9" s="1"/>
  <c r="DU10" i="9" s="1"/>
  <c r="BP10" i="9"/>
  <c r="BO10" i="9" s="1"/>
  <c r="AG10" i="4" s="1"/>
  <c r="BE10" i="9"/>
  <c r="BD10" i="9" s="1"/>
  <c r="AB10" i="4" s="1"/>
  <c r="PC10" i="9"/>
  <c r="AT10" i="9"/>
  <c r="AS10" i="9" s="1"/>
  <c r="W10" i="4" s="1"/>
  <c r="MZ10" i="9"/>
  <c r="NA10" i="9"/>
  <c r="NB10" i="9"/>
  <c r="ND10" i="9"/>
  <c r="FX10" i="4"/>
  <c r="FU10" i="9"/>
  <c r="FV10" i="9"/>
  <c r="FW10" i="9"/>
  <c r="FY10" i="9"/>
  <c r="CK10" i="4"/>
  <c r="AI10" i="9"/>
  <c r="AH10" i="9" s="1"/>
  <c r="MO10" i="9"/>
  <c r="MP10" i="9"/>
  <c r="MQ10" i="9"/>
  <c r="MS10" i="9"/>
  <c r="FS10" i="4"/>
  <c r="GF10" i="9"/>
  <c r="GG10" i="9"/>
  <c r="GH10" i="9"/>
  <c r="GJ10" i="9"/>
  <c r="CP10" i="4"/>
  <c r="MD10" i="9"/>
  <c r="ME10" i="9"/>
  <c r="MF10" i="9"/>
  <c r="MH10" i="9"/>
  <c r="FN10" i="4"/>
  <c r="W10" i="9"/>
  <c r="X10" i="9"/>
  <c r="Y10" i="9"/>
  <c r="M10" i="4"/>
  <c r="GQ10" i="9"/>
  <c r="GR10" i="9"/>
  <c r="GS10" i="9"/>
  <c r="GU10" i="9"/>
  <c r="CU10" i="4"/>
  <c r="PM9" i="9"/>
  <c r="PN9" i="9" s="1"/>
  <c r="PC9" i="9"/>
  <c r="HB9" i="9"/>
  <c r="HC9" i="9"/>
  <c r="HD9" i="9"/>
  <c r="HF9" i="9"/>
  <c r="CZ9" i="4"/>
  <c r="B344" i="7"/>
  <c r="C344" i="7"/>
  <c r="D344" i="7"/>
  <c r="E344" i="7"/>
  <c r="F344" i="7"/>
  <c r="G344" i="7"/>
  <c r="H344" i="7"/>
  <c r="PH9" i="9"/>
  <c r="K9" i="8"/>
  <c r="N9" i="8"/>
  <c r="B92" i="7"/>
  <c r="C92" i="7"/>
  <c r="D92" i="7"/>
  <c r="E92" i="7"/>
  <c r="F92" i="7"/>
  <c r="G92" i="7"/>
  <c r="H92" i="7"/>
  <c r="M9" i="9"/>
  <c r="L9" i="9" s="1"/>
  <c r="N9" i="9"/>
  <c r="OC9" i="9"/>
  <c r="G42" i="5" s="1"/>
  <c r="X9" i="9"/>
  <c r="W9" i="9" s="1"/>
  <c r="Y9" i="9"/>
  <c r="AJ9" i="9" s="1"/>
  <c r="AU9" i="9" s="1"/>
  <c r="BF9" i="9" s="1"/>
  <c r="AI9" i="9"/>
  <c r="AH9" i="9" s="1"/>
  <c r="AT9" i="9"/>
  <c r="AS9" i="9" s="1"/>
  <c r="BE9" i="9"/>
  <c r="BD9" i="9" s="1"/>
  <c r="BO9" i="9"/>
  <c r="BP9" i="9"/>
  <c r="BQ9" i="9"/>
  <c r="BS9" i="9"/>
  <c r="AG9" i="4"/>
  <c r="BZ9" i="9"/>
  <c r="CA9" i="9"/>
  <c r="CB9" i="9"/>
  <c r="CC9" i="9"/>
  <c r="CN9" i="9" s="1"/>
  <c r="CY9" i="9" s="1"/>
  <c r="DJ9" i="9" s="1"/>
  <c r="DU9" i="9" s="1"/>
  <c r="EF9" i="9" s="1"/>
  <c r="EQ9" i="9" s="1"/>
  <c r="CD9" i="9"/>
  <c r="AL9" i="4"/>
  <c r="CL9" i="9"/>
  <c r="CK9" i="9" s="1"/>
  <c r="CM9" i="9"/>
  <c r="OH9" i="9"/>
  <c r="G80" i="5" s="1"/>
  <c r="CW9" i="9"/>
  <c r="CV9" i="9" s="1"/>
  <c r="CX9" i="9"/>
  <c r="DH9" i="9"/>
  <c r="DG9" i="9" s="1"/>
  <c r="DI9" i="9"/>
  <c r="DS9" i="9"/>
  <c r="DR9" i="9" s="1"/>
  <c r="DT9" i="9"/>
  <c r="ED9" i="9"/>
  <c r="EC9" i="9" s="1"/>
  <c r="EE9" i="9"/>
  <c r="EN9" i="9"/>
  <c r="EO9" i="9"/>
  <c r="EP9" i="9"/>
  <c r="ER9" i="9"/>
  <c r="BS9" i="4"/>
  <c r="EY9" i="9"/>
  <c r="EZ9" i="9"/>
  <c r="FA9" i="9"/>
  <c r="FC9" i="9"/>
  <c r="BX9" i="4"/>
  <c r="FU9" i="9"/>
  <c r="FV9" i="9"/>
  <c r="FW9" i="9"/>
  <c r="FY9" i="9"/>
  <c r="CK9" i="4"/>
  <c r="FJ9" i="9"/>
  <c r="FK9" i="9"/>
  <c r="FL9" i="9"/>
  <c r="FN9" i="9"/>
  <c r="OM9" i="9"/>
  <c r="G118" i="5" s="1"/>
  <c r="CF9" i="4"/>
  <c r="GF9" i="9"/>
  <c r="GG9" i="9"/>
  <c r="GH9" i="9"/>
  <c r="GJ9" i="9"/>
  <c r="CP9" i="4"/>
  <c r="GQ9" i="9"/>
  <c r="GR9" i="9"/>
  <c r="GS9" i="9"/>
  <c r="GU9" i="9"/>
  <c r="CU9" i="4"/>
  <c r="HM9" i="9"/>
  <c r="HN9" i="9"/>
  <c r="HO9" i="9"/>
  <c r="HQ9" i="9"/>
  <c r="DE9" i="4"/>
  <c r="HX9" i="9"/>
  <c r="HY9" i="9"/>
  <c r="HZ9" i="9"/>
  <c r="IB9" i="9"/>
  <c r="DJ9" i="4"/>
  <c r="II9" i="9"/>
  <c r="IJ9" i="9"/>
  <c r="IK9" i="9"/>
  <c r="IM9" i="9"/>
  <c r="OR9" i="9"/>
  <c r="G156" i="5" s="1"/>
  <c r="DR9" i="4"/>
  <c r="B260" i="7"/>
  <c r="C260" i="7"/>
  <c r="D260" i="7"/>
  <c r="E260" i="7"/>
  <c r="F260" i="7"/>
  <c r="G260" i="7"/>
  <c r="H260" i="7"/>
  <c r="IT9" i="9"/>
  <c r="IU9" i="9"/>
  <c r="IV9" i="9"/>
  <c r="IX9" i="9"/>
  <c r="DW9" i="4"/>
  <c r="JE9" i="9"/>
  <c r="JF9" i="9"/>
  <c r="JG9" i="9"/>
  <c r="JI9" i="9"/>
  <c r="EB9" i="4"/>
  <c r="JP9" i="9"/>
  <c r="JQ9" i="9"/>
  <c r="JR9" i="9"/>
  <c r="JT9" i="9"/>
  <c r="EG9" i="4"/>
  <c r="KA9" i="9"/>
  <c r="KB9" i="9"/>
  <c r="KC9" i="9"/>
  <c r="KE9" i="9"/>
  <c r="EL9" i="4"/>
  <c r="KL9" i="9"/>
  <c r="KM9" i="9"/>
  <c r="KN9" i="9"/>
  <c r="KP9" i="9"/>
  <c r="EQ9" i="4"/>
  <c r="KW9" i="9"/>
  <c r="KX9" i="9"/>
  <c r="KY9" i="9"/>
  <c r="LA9" i="9"/>
  <c r="EV9" i="4"/>
  <c r="LH9" i="9"/>
  <c r="LI9" i="9"/>
  <c r="LJ9" i="9"/>
  <c r="LL9" i="9"/>
  <c r="OW9" i="9"/>
  <c r="G194" i="5" s="1"/>
  <c r="FD9" i="4"/>
  <c r="LS9" i="9"/>
  <c r="LT9" i="9"/>
  <c r="LU9" i="9"/>
  <c r="LW9" i="9"/>
  <c r="FI9" i="4"/>
  <c r="MD9" i="9"/>
  <c r="ME9" i="9"/>
  <c r="MF9" i="9"/>
  <c r="MH9" i="9"/>
  <c r="FN9" i="4"/>
  <c r="B176" i="7"/>
  <c r="C176" i="7"/>
  <c r="D176" i="7"/>
  <c r="E176" i="7"/>
  <c r="F176" i="7"/>
  <c r="G176" i="7"/>
  <c r="H176" i="7"/>
  <c r="MO9" i="9"/>
  <c r="MP9" i="9"/>
  <c r="MQ9" i="9"/>
  <c r="MS9" i="9"/>
  <c r="FS9" i="4"/>
  <c r="MZ9" i="9"/>
  <c r="NA9" i="9"/>
  <c r="NB9" i="9"/>
  <c r="ND9" i="9"/>
  <c r="FX9" i="4"/>
  <c r="NK9" i="9"/>
  <c r="NL9" i="9"/>
  <c r="NM9" i="9"/>
  <c r="NO9" i="9"/>
  <c r="GC9" i="4"/>
  <c r="NV9" i="9"/>
  <c r="NW9" i="9"/>
  <c r="NX9" i="9"/>
  <c r="NZ9" i="9"/>
  <c r="GH9" i="4"/>
  <c r="NV8" i="9"/>
  <c r="NW8" i="9"/>
  <c r="NX8" i="9"/>
  <c r="NZ8" i="9"/>
  <c r="GH8" i="4"/>
  <c r="PM8" i="9"/>
  <c r="PN8" i="9" s="1"/>
  <c r="PC8" i="9"/>
  <c r="EO8" i="9"/>
  <c r="EN8" i="9" s="1"/>
  <c r="BS8" i="4" s="1"/>
  <c r="EY8" i="9"/>
  <c r="EZ8" i="9"/>
  <c r="FA8" i="9"/>
  <c r="FC8" i="9"/>
  <c r="BX8" i="4"/>
  <c r="FJ8" i="9"/>
  <c r="FK8" i="9"/>
  <c r="FL8" i="9"/>
  <c r="FN8" i="9"/>
  <c r="OM8" i="9"/>
  <c r="F118" i="5" s="1"/>
  <c r="CF8" i="4"/>
  <c r="FU8" i="9"/>
  <c r="FV8" i="9"/>
  <c r="FW8" i="9"/>
  <c r="FY8" i="9"/>
  <c r="CK8" i="4"/>
  <c r="GF8" i="9"/>
  <c r="GG8" i="9"/>
  <c r="GH8" i="9"/>
  <c r="GJ8" i="9"/>
  <c r="CP8" i="4"/>
  <c r="GQ8" i="9"/>
  <c r="GR8" i="9"/>
  <c r="GS8" i="9"/>
  <c r="GU8" i="9"/>
  <c r="CU8" i="4"/>
  <c r="PH8" i="9"/>
  <c r="PI8" i="9" s="1"/>
  <c r="HB8" i="9"/>
  <c r="HC8" i="9"/>
  <c r="HD8" i="9"/>
  <c r="HF8" i="9"/>
  <c r="CZ8" i="4"/>
  <c r="HM8" i="9"/>
  <c r="HN8" i="9"/>
  <c r="HO8" i="9"/>
  <c r="HQ8" i="9"/>
  <c r="DE8" i="4"/>
  <c r="B259" i="7"/>
  <c r="C259" i="7"/>
  <c r="D259" i="7"/>
  <c r="E259" i="7"/>
  <c r="F259" i="7"/>
  <c r="G259" i="7"/>
  <c r="H259" i="7"/>
  <c r="L8" i="9"/>
  <c r="M8" i="9"/>
  <c r="N8" i="9"/>
  <c r="P8" i="9"/>
  <c r="OC8" i="9"/>
  <c r="F42" i="5" s="1"/>
  <c r="H8" i="4"/>
  <c r="HX8" i="9"/>
  <c r="HY8" i="9"/>
  <c r="HZ8" i="9"/>
  <c r="IB8" i="9"/>
  <c r="DJ8" i="4"/>
  <c r="II8" i="9"/>
  <c r="IJ8" i="9"/>
  <c r="IK8" i="9"/>
  <c r="IM8" i="9"/>
  <c r="OR8" i="9"/>
  <c r="F156" i="5" s="1"/>
  <c r="DR8" i="4"/>
  <c r="X8" i="9"/>
  <c r="W8" i="9" s="1"/>
  <c r="Y8" i="9"/>
  <c r="IT8" i="9"/>
  <c r="IU8" i="9"/>
  <c r="IV8" i="9"/>
  <c r="IX8" i="9"/>
  <c r="DW8" i="4"/>
  <c r="B91" i="7"/>
  <c r="C91" i="7"/>
  <c r="D91" i="7"/>
  <c r="E91" i="7"/>
  <c r="F91" i="7"/>
  <c r="G91" i="7"/>
  <c r="H91" i="7"/>
  <c r="CK8" i="9"/>
  <c r="CL8" i="9"/>
  <c r="CM8" i="9"/>
  <c r="CO8" i="9"/>
  <c r="OH8" i="9"/>
  <c r="F80" i="5" s="1"/>
  <c r="AT8" i="4"/>
  <c r="JE8" i="9"/>
  <c r="JF8" i="9"/>
  <c r="JG8" i="9"/>
  <c r="JI8" i="9"/>
  <c r="EB8" i="4"/>
  <c r="AI8" i="9"/>
  <c r="AH8" i="9" s="1"/>
  <c r="AJ8" i="9"/>
  <c r="JP8" i="9"/>
  <c r="JQ8" i="9"/>
  <c r="JR8" i="9"/>
  <c r="JT8" i="9"/>
  <c r="EG8" i="4"/>
  <c r="AT8" i="9"/>
  <c r="AS8" i="9" s="1"/>
  <c r="W8" i="4" s="1"/>
  <c r="AU8" i="9"/>
  <c r="AW8" i="9" s="1"/>
  <c r="KA8" i="9"/>
  <c r="KB8" i="9"/>
  <c r="KC8" i="9"/>
  <c r="KE8" i="9"/>
  <c r="EL8" i="4"/>
  <c r="BE8" i="9"/>
  <c r="BD8" i="9" s="1"/>
  <c r="BF8" i="9"/>
  <c r="KL8" i="9"/>
  <c r="KM8" i="9"/>
  <c r="KN8" i="9"/>
  <c r="KP8" i="9"/>
  <c r="EQ8" i="4"/>
  <c r="B175" i="7"/>
  <c r="C175" i="7"/>
  <c r="D175" i="7"/>
  <c r="E175" i="7"/>
  <c r="F175" i="7"/>
  <c r="G175" i="7"/>
  <c r="H175" i="7"/>
  <c r="KW8" i="9"/>
  <c r="KX8" i="9"/>
  <c r="KY8" i="9"/>
  <c r="LA8" i="9"/>
  <c r="EV8" i="4"/>
  <c r="B7" i="7"/>
  <c r="C7" i="7"/>
  <c r="D7" i="7"/>
  <c r="E7" i="7"/>
  <c r="F7" i="7"/>
  <c r="G7" i="7"/>
  <c r="H7" i="7"/>
  <c r="LH8" i="9"/>
  <c r="LI8" i="9"/>
  <c r="LJ8" i="9"/>
  <c r="LL8" i="9"/>
  <c r="OW8" i="9"/>
  <c r="F194" i="5" s="1"/>
  <c r="FD8" i="4"/>
  <c r="BP8" i="9"/>
  <c r="BO8" i="9" s="1"/>
  <c r="BQ8" i="9"/>
  <c r="LS8" i="9"/>
  <c r="LT8" i="9"/>
  <c r="LU8" i="9"/>
  <c r="LW8" i="9"/>
  <c r="FI8" i="4"/>
  <c r="MD8" i="9"/>
  <c r="ME8" i="9"/>
  <c r="MF8" i="9"/>
  <c r="MH8" i="9"/>
  <c r="FN8" i="4"/>
  <c r="MO8" i="9"/>
  <c r="MP8" i="9"/>
  <c r="MQ8" i="9"/>
  <c r="MS8" i="9"/>
  <c r="FS8" i="4"/>
  <c r="B343" i="7"/>
  <c r="C343" i="7"/>
  <c r="D343" i="7"/>
  <c r="E343" i="7"/>
  <c r="F343" i="7"/>
  <c r="G343" i="7"/>
  <c r="H343" i="7"/>
  <c r="BZ8" i="9"/>
  <c r="CA8" i="9"/>
  <c r="CB8" i="9"/>
  <c r="CC8" i="9"/>
  <c r="CN8" i="9" s="1"/>
  <c r="CY8" i="9" s="1"/>
  <c r="DJ8" i="9" s="1"/>
  <c r="CD8" i="9"/>
  <c r="AL8" i="4"/>
  <c r="MZ8" i="9"/>
  <c r="NA8" i="9"/>
  <c r="NB8" i="9"/>
  <c r="ND8" i="9"/>
  <c r="FX8" i="4"/>
  <c r="CW8" i="9"/>
  <c r="CV8" i="9" s="1"/>
  <c r="CX8" i="9"/>
  <c r="DH8" i="9"/>
  <c r="DG8" i="9" s="1"/>
  <c r="BD8" i="4" s="1"/>
  <c r="DI8" i="9"/>
  <c r="NK8" i="9"/>
  <c r="NL8" i="9"/>
  <c r="NM8" i="9"/>
  <c r="NO8" i="9"/>
  <c r="GC8" i="4"/>
  <c r="DS8" i="9"/>
  <c r="DR8" i="9" s="1"/>
  <c r="DT8" i="9"/>
  <c r="EE8" i="9" s="1"/>
  <c r="EP8" i="9" s="1"/>
  <c r="ED8" i="9"/>
  <c r="EC8" i="9" s="1"/>
  <c r="K8" i="8"/>
  <c r="M8" i="8"/>
  <c r="N8" i="8"/>
  <c r="JE7" i="9"/>
  <c r="JF7" i="9"/>
  <c r="JG7" i="9"/>
  <c r="JI7" i="9"/>
  <c r="EB7" i="4"/>
  <c r="IT7" i="9"/>
  <c r="IU7" i="9"/>
  <c r="IV7" i="9"/>
  <c r="IX7" i="9"/>
  <c r="DW7" i="4"/>
  <c r="II7" i="9"/>
  <c r="IJ7" i="9"/>
  <c r="IK7" i="9"/>
  <c r="IM7" i="9"/>
  <c r="OR7" i="9"/>
  <c r="E156" i="5" s="1"/>
  <c r="DR7" i="4"/>
  <c r="HX7" i="9"/>
  <c r="HY7" i="9"/>
  <c r="HZ7" i="9"/>
  <c r="IB7" i="9"/>
  <c r="DJ7" i="4"/>
  <c r="HM7" i="9"/>
  <c r="HN7" i="9"/>
  <c r="HO7" i="9"/>
  <c r="HQ7" i="9"/>
  <c r="DE7" i="4"/>
  <c r="HB7" i="9"/>
  <c r="HC7" i="9"/>
  <c r="HD7" i="9"/>
  <c r="HF7" i="9"/>
  <c r="CZ7" i="4"/>
  <c r="GQ7" i="9"/>
  <c r="GR7" i="9"/>
  <c r="GS7" i="9"/>
  <c r="GU7" i="9"/>
  <c r="CU7" i="4"/>
  <c r="GF7" i="9"/>
  <c r="GG7" i="9"/>
  <c r="GH7" i="9"/>
  <c r="GJ7" i="9"/>
  <c r="CP7" i="4"/>
  <c r="FU7" i="9"/>
  <c r="FV7" i="9"/>
  <c r="FW7" i="9"/>
  <c r="FY7" i="9"/>
  <c r="CK7" i="4"/>
  <c r="X7" i="9"/>
  <c r="W7" i="9" s="1"/>
  <c r="EZ7" i="9"/>
  <c r="EY7" i="9" s="1"/>
  <c r="BX7" i="4" s="1"/>
  <c r="EN7" i="9"/>
  <c r="EO7" i="9"/>
  <c r="EP7" i="9"/>
  <c r="FA7" i="9" s="1"/>
  <c r="ER7" i="9"/>
  <c r="BS7" i="4"/>
  <c r="ED7" i="9"/>
  <c r="EC7" i="9" s="1"/>
  <c r="BN7" i="4" s="1"/>
  <c r="DS7" i="9"/>
  <c r="DR7" i="9" s="1"/>
  <c r="BI7" i="4" s="1"/>
  <c r="DH7" i="9"/>
  <c r="DG7" i="9" s="1"/>
  <c r="BD7" i="4" s="1"/>
  <c r="CW7" i="9"/>
  <c r="CV7" i="9" s="1"/>
  <c r="AY7" i="4" s="1"/>
  <c r="CL7" i="9"/>
  <c r="CK7" i="9" s="1"/>
  <c r="OH7" i="9"/>
  <c r="E80" i="5" s="1"/>
  <c r="CA7" i="9"/>
  <c r="BZ7" i="9" s="1"/>
  <c r="AL7" i="4" s="1"/>
  <c r="CC7" i="9"/>
  <c r="CN7" i="9" s="1"/>
  <c r="CY7" i="9" s="1"/>
  <c r="DJ7" i="9" s="1"/>
  <c r="DU7" i="9" s="1"/>
  <c r="EF7" i="9" s="1"/>
  <c r="EQ7" i="9" s="1"/>
  <c r="FB7" i="9" s="1"/>
  <c r="FM7" i="9" s="1"/>
  <c r="FX7" i="9" s="1"/>
  <c r="GI7" i="9" s="1"/>
  <c r="GT7" i="9" s="1"/>
  <c r="HE7" i="9" s="1"/>
  <c r="HP7" i="9" s="1"/>
  <c r="BO7" i="9"/>
  <c r="BP7" i="9"/>
  <c r="BQ7" i="9"/>
  <c r="CB7" i="9" s="1"/>
  <c r="BS7" i="9"/>
  <c r="AG7" i="4"/>
  <c r="BE7" i="9"/>
  <c r="BD7" i="9" s="1"/>
  <c r="AB7" i="4" s="1"/>
  <c r="AT7" i="9"/>
  <c r="AS7" i="9" s="1"/>
  <c r="W7" i="4" s="1"/>
  <c r="K7" i="8"/>
  <c r="N7" i="8"/>
  <c r="B342" i="7"/>
  <c r="C342" i="7"/>
  <c r="D342" i="7"/>
  <c r="E342" i="7"/>
  <c r="F342" i="7"/>
  <c r="G342" i="7"/>
  <c r="H342" i="7"/>
  <c r="B258" i="7"/>
  <c r="C258" i="7"/>
  <c r="D258" i="7"/>
  <c r="E258" i="7"/>
  <c r="F258" i="7"/>
  <c r="G258" i="7"/>
  <c r="H258" i="7"/>
  <c r="B174" i="7"/>
  <c r="C174" i="7"/>
  <c r="D174" i="7"/>
  <c r="E174" i="7"/>
  <c r="F174" i="7"/>
  <c r="G174" i="7"/>
  <c r="H174" i="7"/>
  <c r="B90" i="7"/>
  <c r="C90" i="7"/>
  <c r="D90" i="7"/>
  <c r="E90" i="7"/>
  <c r="F90" i="7"/>
  <c r="G90" i="7"/>
  <c r="H90" i="7"/>
  <c r="B6" i="7"/>
  <c r="C6" i="7"/>
  <c r="D6" i="7"/>
  <c r="E6" i="7"/>
  <c r="F6" i="7"/>
  <c r="G6" i="7"/>
  <c r="H6" i="7"/>
  <c r="N7" i="9"/>
  <c r="Y7" i="9" s="1"/>
  <c r="OC7" i="9"/>
  <c r="E42" i="5" s="1"/>
  <c r="M7" i="9"/>
  <c r="L7" i="9" s="1"/>
  <c r="AI7" i="9"/>
  <c r="AH7" i="9" s="1"/>
  <c r="R7" i="4" s="1"/>
  <c r="FJ7" i="9"/>
  <c r="OL7" i="9" s="1"/>
  <c r="E117" i="5" s="1"/>
  <c r="FK7" i="9"/>
  <c r="FL7" i="9"/>
  <c r="FN7" i="9"/>
  <c r="OM7" i="9"/>
  <c r="E118" i="5" s="1"/>
  <c r="CF7" i="4"/>
  <c r="PM7" i="9"/>
  <c r="PN7" i="9" s="1"/>
  <c r="PH7" i="9"/>
  <c r="PC7" i="9"/>
  <c r="NV7" i="9"/>
  <c r="NW7" i="9"/>
  <c r="NX7" i="9"/>
  <c r="NZ7" i="9"/>
  <c r="GH7" i="4"/>
  <c r="NK7" i="9"/>
  <c r="NL7" i="9"/>
  <c r="NM7" i="9"/>
  <c r="NO7" i="9"/>
  <c r="GC7" i="4"/>
  <c r="MZ7" i="9"/>
  <c r="NA7" i="9"/>
  <c r="NB7" i="9"/>
  <c r="ND7" i="9"/>
  <c r="FX7" i="4"/>
  <c r="MO7" i="9"/>
  <c r="MP7" i="9"/>
  <c r="MQ7" i="9"/>
  <c r="MS7" i="9"/>
  <c r="FS7" i="4"/>
  <c r="MD7" i="9"/>
  <c r="ME7" i="9"/>
  <c r="MF7" i="9"/>
  <c r="MH7" i="9"/>
  <c r="FN7" i="4"/>
  <c r="LS7" i="9"/>
  <c r="LT7" i="9"/>
  <c r="LU7" i="9"/>
  <c r="LW7" i="9"/>
  <c r="FI7" i="4"/>
  <c r="LH7" i="9"/>
  <c r="OV7" i="9" s="1"/>
  <c r="E193" i="5" s="1"/>
  <c r="LI7" i="9"/>
  <c r="LJ7" i="9"/>
  <c r="LL7" i="9"/>
  <c r="OW7" i="9"/>
  <c r="E194" i="5" s="1"/>
  <c r="FD7" i="4"/>
  <c r="KW7" i="9"/>
  <c r="KX7" i="9"/>
  <c r="KY7" i="9"/>
  <c r="LA7" i="9"/>
  <c r="EV7" i="4"/>
  <c r="KL7" i="9"/>
  <c r="KM7" i="9"/>
  <c r="KN7" i="9"/>
  <c r="KP7" i="9"/>
  <c r="EQ7" i="4"/>
  <c r="KA7" i="9"/>
  <c r="KB7" i="9"/>
  <c r="KC7" i="9"/>
  <c r="KE7" i="9"/>
  <c r="EL7" i="4"/>
  <c r="JP7" i="9"/>
  <c r="JQ7" i="9"/>
  <c r="JR7" i="9"/>
  <c r="JT7" i="9"/>
  <c r="EG7" i="4"/>
  <c r="PM11" i="9"/>
  <c r="PL11" i="9"/>
  <c r="PN11" i="9" s="1"/>
  <c r="PG11" i="9"/>
  <c r="PH11" i="9"/>
  <c r="PB11" i="9"/>
  <c r="PC11" i="9"/>
  <c r="PB12" i="9"/>
  <c r="C12" i="8"/>
  <c r="PB10" i="9"/>
  <c r="PB9" i="9"/>
  <c r="C9" i="8"/>
  <c r="PB8" i="9"/>
  <c r="C8" i="8"/>
  <c r="PB7" i="9"/>
  <c r="PD13" i="9" l="1"/>
  <c r="O13" i="8" s="1"/>
  <c r="L13" i="8"/>
  <c r="PP13" i="9"/>
  <c r="GL13" i="4" s="1"/>
  <c r="GJ13" i="4"/>
  <c r="OZ13" i="9"/>
  <c r="PI13" i="9"/>
  <c r="M13" i="8"/>
  <c r="DL13" i="4"/>
  <c r="OP13" i="9"/>
  <c r="BZ13" i="4"/>
  <c r="OK13" i="9"/>
  <c r="H13" i="8"/>
  <c r="J13" i="8"/>
  <c r="I13" i="8"/>
  <c r="D13" i="8"/>
  <c r="E13" i="8" s="1"/>
  <c r="AN13" i="4"/>
  <c r="OF13" i="9"/>
  <c r="EX13" i="4"/>
  <c r="OU13" i="9"/>
  <c r="OG26" i="9"/>
  <c r="OQ26" i="9"/>
  <c r="OQ25" i="9"/>
  <c r="OL25" i="9"/>
  <c r="OV33" i="9"/>
  <c r="OV34" i="9"/>
  <c r="OQ43" i="9"/>
  <c r="OG42" i="9"/>
  <c r="GJ11" i="4"/>
  <c r="OZ11" i="9"/>
  <c r="OU11" i="9"/>
  <c r="EX11" i="4"/>
  <c r="OL51" i="9"/>
  <c r="OV59" i="9"/>
  <c r="OQ59" i="9"/>
  <c r="OV67" i="9"/>
  <c r="OL67" i="9"/>
  <c r="OQ67" i="9"/>
  <c r="OV69" i="9"/>
  <c r="OV85" i="9"/>
  <c r="OV28" i="9"/>
  <c r="OG68" i="9"/>
  <c r="OQ76" i="9"/>
  <c r="OB76" i="9"/>
  <c r="OV76" i="9"/>
  <c r="OV64" i="9"/>
  <c r="GI11" i="4"/>
  <c r="OX11" i="9"/>
  <c r="GK11" i="4" s="1"/>
  <c r="OY11" i="9"/>
  <c r="H11" i="4"/>
  <c r="P11" i="9"/>
  <c r="OG25" i="9"/>
  <c r="OQ50" i="9"/>
  <c r="OV50" i="9"/>
  <c r="OV58" i="9"/>
  <c r="OB75" i="9"/>
  <c r="OB86" i="9"/>
  <c r="OV60" i="9"/>
  <c r="OG15" i="9"/>
  <c r="T15" i="5"/>
  <c r="AK18" i="9"/>
  <c r="OL29" i="9"/>
  <c r="OQ29" i="9"/>
  <c r="OV29" i="9"/>
  <c r="OB29" i="9"/>
  <c r="OG29" i="9"/>
  <c r="OG37" i="9"/>
  <c r="OL37" i="9"/>
  <c r="OL53" i="9"/>
  <c r="OQ53" i="9"/>
  <c r="OV53" i="9"/>
  <c r="OQ61" i="9"/>
  <c r="OV61" i="9"/>
  <c r="OV44" i="9"/>
  <c r="OV84" i="9"/>
  <c r="OQ68" i="9"/>
  <c r="OQ69" i="9"/>
  <c r="LK18" i="9"/>
  <c r="T154" i="5"/>
  <c r="IL18" i="9"/>
  <c r="T116" i="5"/>
  <c r="FM18" i="9"/>
  <c r="T78" i="5"/>
  <c r="AC15" i="5"/>
  <c r="R20" i="5"/>
  <c r="AB15" i="5"/>
  <c r="Q20" i="5"/>
  <c r="Q182" i="5"/>
  <c r="AB177" i="5"/>
  <c r="R182" i="5"/>
  <c r="AC177" i="5"/>
  <c r="AB172" i="5"/>
  <c r="Q177" i="5"/>
  <c r="AC172" i="5"/>
  <c r="R177" i="5"/>
  <c r="AB167" i="5"/>
  <c r="Q172" i="5"/>
  <c r="R172" i="5"/>
  <c r="AC167" i="5"/>
  <c r="AB162" i="5"/>
  <c r="Q167" i="5"/>
  <c r="R167" i="5"/>
  <c r="AC162" i="5"/>
  <c r="Q162" i="5"/>
  <c r="AB154" i="5"/>
  <c r="R162" i="5"/>
  <c r="AC154" i="5"/>
  <c r="AB149" i="5"/>
  <c r="Q154" i="5"/>
  <c r="R154" i="5"/>
  <c r="AC149" i="5"/>
  <c r="Q149" i="5"/>
  <c r="AB144" i="5"/>
  <c r="AC144" i="5"/>
  <c r="R149" i="5"/>
  <c r="AB139" i="5"/>
  <c r="Q144" i="5"/>
  <c r="R144" i="5"/>
  <c r="AC139" i="5"/>
  <c r="Q139" i="5"/>
  <c r="AB134" i="5"/>
  <c r="R139" i="5"/>
  <c r="AC134" i="5"/>
  <c r="Q134" i="5"/>
  <c r="AB129" i="5"/>
  <c r="R134" i="5"/>
  <c r="AC129" i="5"/>
  <c r="Q129" i="5"/>
  <c r="AB124" i="5"/>
  <c r="R129" i="5"/>
  <c r="AC124" i="5"/>
  <c r="OQ18" i="9"/>
  <c r="Q124" i="5"/>
  <c r="AB116" i="5"/>
  <c r="AC116" i="5"/>
  <c r="R124" i="5"/>
  <c r="AB111" i="5"/>
  <c r="Q116" i="5"/>
  <c r="AC111" i="5"/>
  <c r="R116" i="5"/>
  <c r="AB106" i="5"/>
  <c r="Q111" i="5"/>
  <c r="R111" i="5"/>
  <c r="AC106" i="5"/>
  <c r="AB101" i="5"/>
  <c r="Q106" i="5"/>
  <c r="AC101" i="5"/>
  <c r="R106" i="5"/>
  <c r="Q101" i="5"/>
  <c r="AB96" i="5"/>
  <c r="AC96" i="5"/>
  <c r="R101" i="5"/>
  <c r="AB91" i="5"/>
  <c r="Q96" i="5"/>
  <c r="AC91" i="5"/>
  <c r="R96" i="5"/>
  <c r="AB86" i="5"/>
  <c r="Q91" i="5"/>
  <c r="AC86" i="5"/>
  <c r="R91" i="5"/>
  <c r="AB78" i="5"/>
  <c r="Q86" i="5"/>
  <c r="AC78" i="5"/>
  <c r="R86" i="5"/>
  <c r="AB73" i="5"/>
  <c r="Q78" i="5"/>
  <c r="AC73" i="5"/>
  <c r="R78" i="5"/>
  <c r="Q73" i="5"/>
  <c r="AB68" i="5"/>
  <c r="R73" i="5"/>
  <c r="AC68" i="5"/>
  <c r="Q68" i="5"/>
  <c r="AB63" i="5"/>
  <c r="R68" i="5"/>
  <c r="AC63" i="5"/>
  <c r="Q63" i="5"/>
  <c r="AB58" i="5"/>
  <c r="R63" i="5"/>
  <c r="AC58" i="5"/>
  <c r="Q58" i="5"/>
  <c r="AB53" i="5"/>
  <c r="R58" i="5"/>
  <c r="AC53" i="5"/>
  <c r="Q53" i="5"/>
  <c r="AB48" i="5"/>
  <c r="R53" i="5"/>
  <c r="AC48" i="5"/>
  <c r="AB40" i="5"/>
  <c r="Q48" i="5"/>
  <c r="AC40" i="5"/>
  <c r="R48" i="5"/>
  <c r="AB35" i="5"/>
  <c r="Q40" i="5"/>
  <c r="AC35" i="5"/>
  <c r="R40" i="5"/>
  <c r="CN18" i="9"/>
  <c r="T40" i="5"/>
  <c r="Q35" i="5"/>
  <c r="AB30" i="5"/>
  <c r="AC30" i="5"/>
  <c r="R35" i="5"/>
  <c r="AB25" i="5"/>
  <c r="Q30" i="5"/>
  <c r="R30" i="5"/>
  <c r="AC25" i="5"/>
  <c r="AC10" i="5"/>
  <c r="R15" i="5"/>
  <c r="AB10" i="5"/>
  <c r="Q15" i="5"/>
  <c r="H22" i="9"/>
  <c r="M22" i="9" s="1"/>
  <c r="G23" i="9"/>
  <c r="I21" i="9"/>
  <c r="M21" i="9" s="1"/>
  <c r="J20" i="9"/>
  <c r="AB20" i="5"/>
  <c r="Q25" i="5"/>
  <c r="AC20" i="5"/>
  <c r="R25" i="5"/>
  <c r="AB187" i="5"/>
  <c r="Q192" i="5"/>
  <c r="R192" i="5"/>
  <c r="AC187" i="5"/>
  <c r="Q187" i="5"/>
  <c r="AB182" i="5"/>
  <c r="AC182" i="5"/>
  <c r="R187" i="5"/>
  <c r="OL20" i="9"/>
  <c r="OG20" i="9"/>
  <c r="OQ20" i="9"/>
  <c r="OV20" i="9"/>
  <c r="OL28" i="9"/>
  <c r="OQ28" i="9"/>
  <c r="OV36" i="9"/>
  <c r="OG36" i="9"/>
  <c r="OL36" i="9"/>
  <c r="OL44" i="9"/>
  <c r="OQ52" i="9"/>
  <c r="OL60" i="9"/>
  <c r="OV68" i="9"/>
  <c r="OL68" i="9"/>
  <c r="OG72" i="9"/>
  <c r="OL72" i="9"/>
  <c r="OV27" i="9"/>
  <c r="OV72" i="9"/>
  <c r="OQ44" i="9"/>
  <c r="OV14" i="9"/>
  <c r="OQ27" i="9"/>
  <c r="OQ42" i="9"/>
  <c r="OL42" i="9"/>
  <c r="OV49" i="9"/>
  <c r="OQ72" i="9"/>
  <c r="OV79" i="9"/>
  <c r="OL87" i="9"/>
  <c r="OG87" i="9"/>
  <c r="OV87" i="9"/>
  <c r="OL18" i="9"/>
  <c r="OL15" i="9"/>
  <c r="LC53" i="9"/>
  <c r="MB40" i="9"/>
  <c r="MA41" i="9"/>
  <c r="ME41" i="9" s="1"/>
  <c r="NT20" i="9"/>
  <c r="JW70" i="9"/>
  <c r="KB70" i="9" s="1"/>
  <c r="JK76" i="9"/>
  <c r="JX69" i="9"/>
  <c r="KB69" i="9" s="1"/>
  <c r="LD52" i="9"/>
  <c r="LI52" i="9" s="1"/>
  <c r="JY68" i="9"/>
  <c r="NR22" i="9"/>
  <c r="NW22" i="9" s="1"/>
  <c r="MJ38" i="9"/>
  <c r="NH26" i="9"/>
  <c r="NL26" i="9" s="1"/>
  <c r="LF50" i="9"/>
  <c r="NI25" i="9"/>
  <c r="LZ42" i="9"/>
  <c r="ME42" i="9" s="1"/>
  <c r="NQ23" i="9"/>
  <c r="KG66" i="9"/>
  <c r="KH65" i="9"/>
  <c r="KM65" i="9" s="1"/>
  <c r="MV32" i="9"/>
  <c r="NA32" i="9" s="1"/>
  <c r="NS21" i="9"/>
  <c r="NW21" i="9" s="1"/>
  <c r="LO47" i="9"/>
  <c r="LT47" i="9" s="1"/>
  <c r="LY43" i="9"/>
  <c r="JC78" i="9"/>
  <c r="KR61" i="9"/>
  <c r="KI64" i="9"/>
  <c r="KM64" i="9" s="1"/>
  <c r="KT59" i="9"/>
  <c r="KX59" i="9" s="1"/>
  <c r="NG27" i="9"/>
  <c r="NL27" i="9" s="1"/>
  <c r="KJ63" i="9"/>
  <c r="MU33" i="9"/>
  <c r="LE51" i="9"/>
  <c r="LI51" i="9" s="1"/>
  <c r="NF28" i="9"/>
  <c r="BM63" i="9"/>
  <c r="EW20" i="9"/>
  <c r="AD80" i="9"/>
  <c r="AI80" i="9" s="1"/>
  <c r="EV21" i="9"/>
  <c r="EZ21" i="9" s="1"/>
  <c r="BX58" i="9"/>
  <c r="DO36" i="9"/>
  <c r="DS36" i="9" s="1"/>
  <c r="AC81" i="9"/>
  <c r="BV60" i="9"/>
  <c r="CA60" i="9" s="1"/>
  <c r="AY71" i="9"/>
  <c r="E15" i="5"/>
  <c r="M7" i="4"/>
  <c r="OQ15" i="9"/>
  <c r="OQ11" i="9"/>
  <c r="OV16" i="9"/>
  <c r="OQ16" i="9"/>
  <c r="OL19" i="9"/>
  <c r="OG16" i="9"/>
  <c r="PI9" i="9"/>
  <c r="M9" i="8"/>
  <c r="OG19" i="9"/>
  <c r="OV19" i="9"/>
  <c r="OL13" i="9"/>
  <c r="OQ13" i="9"/>
  <c r="DU8" i="9"/>
  <c r="DK8" i="9"/>
  <c r="OQ17" i="9"/>
  <c r="OV17" i="9"/>
  <c r="DK12" i="4"/>
  <c r="ON12" i="9"/>
  <c r="OO12" i="9"/>
  <c r="M10" i="8"/>
  <c r="PI10" i="9"/>
  <c r="AJ10" i="9"/>
  <c r="AA10" i="9"/>
  <c r="FC7" i="9"/>
  <c r="OL17" i="9"/>
  <c r="OV8" i="9"/>
  <c r="OB14" i="9"/>
  <c r="OQ14" i="9"/>
  <c r="AZ11" i="6"/>
  <c r="BA11" i="6"/>
  <c r="OU12" i="9"/>
  <c r="EX12" i="4"/>
  <c r="OZ12" i="9"/>
  <c r="GJ12" i="4"/>
  <c r="OK12" i="9"/>
  <c r="BZ12" i="4"/>
  <c r="OP12" i="9"/>
  <c r="DL12" i="4"/>
  <c r="OF12" i="9"/>
  <c r="G12" i="8" s="1"/>
  <c r="AN12" i="4"/>
  <c r="OP11" i="9"/>
  <c r="DL11" i="4"/>
  <c r="D11" i="8"/>
  <c r="E11" i="8" s="1"/>
  <c r="OB11" i="9"/>
  <c r="OF11" i="9"/>
  <c r="AN11" i="4"/>
  <c r="OK11" i="9"/>
  <c r="BZ11" i="4"/>
  <c r="OF10" i="9"/>
  <c r="AN10" i="4"/>
  <c r="OZ10" i="9"/>
  <c r="GJ10" i="4"/>
  <c r="OU10" i="9"/>
  <c r="EX10" i="4"/>
  <c r="OP10" i="9"/>
  <c r="DL10" i="4"/>
  <c r="OK10" i="9"/>
  <c r="BZ10" i="4"/>
  <c r="OF9" i="9"/>
  <c r="AN9" i="4"/>
  <c r="OK9" i="9"/>
  <c r="BZ9" i="4"/>
  <c r="OP9" i="9"/>
  <c r="DL9" i="4"/>
  <c r="OU9" i="9"/>
  <c r="EX9" i="4"/>
  <c r="OZ9" i="9"/>
  <c r="GJ9" i="4"/>
  <c r="OP8" i="9"/>
  <c r="DL8" i="4"/>
  <c r="OF8" i="9"/>
  <c r="AN8" i="4"/>
  <c r="OU8" i="9"/>
  <c r="EX8" i="4"/>
  <c r="OK8" i="9"/>
  <c r="BZ8" i="4"/>
  <c r="OZ8" i="9"/>
  <c r="GJ8" i="4"/>
  <c r="OU7" i="9"/>
  <c r="EX7" i="4"/>
  <c r="OK7" i="9"/>
  <c r="BZ7" i="4"/>
  <c r="OF7" i="9"/>
  <c r="AN7" i="4"/>
  <c r="ON7" i="9"/>
  <c r="E119" i="5" s="1"/>
  <c r="OO7" i="9"/>
  <c r="DK7" i="4"/>
  <c r="OP7" i="9"/>
  <c r="DL7" i="4"/>
  <c r="OY7" i="9"/>
  <c r="OX7" i="9"/>
  <c r="E195" i="5" s="1"/>
  <c r="GI7" i="4"/>
  <c r="OZ7" i="9"/>
  <c r="GJ7" i="4"/>
  <c r="OQ12" i="9"/>
  <c r="OB8" i="9"/>
  <c r="F41" i="5" s="1"/>
  <c r="OB17" i="9"/>
  <c r="OG17" i="9"/>
  <c r="OL16" i="9"/>
  <c r="OB16" i="9"/>
  <c r="OV15" i="9"/>
  <c r="OV10" i="9"/>
  <c r="OQ10" i="9"/>
  <c r="OL10" i="9"/>
  <c r="OL9" i="9"/>
  <c r="G117" i="5" s="1"/>
  <c r="OQ9" i="9"/>
  <c r="G155" i="5" s="1"/>
  <c r="OV9" i="9"/>
  <c r="G193" i="5" s="1"/>
  <c r="OL8" i="9"/>
  <c r="F117" i="5" s="1"/>
  <c r="OG14" i="9"/>
  <c r="OB13" i="9"/>
  <c r="OQ8" i="9"/>
  <c r="F155" i="5" s="1"/>
  <c r="OV13" i="9"/>
  <c r="OV12" i="9"/>
  <c r="OL11" i="9"/>
  <c r="OQ7" i="9"/>
  <c r="E155" i="5" s="1"/>
  <c r="OB19" i="9"/>
  <c r="OG18" i="9"/>
  <c r="AB192" i="5" s="1"/>
  <c r="OG13" i="9"/>
  <c r="OB18" i="9"/>
  <c r="W192" i="5" s="1"/>
  <c r="OL14" i="9"/>
  <c r="OV18" i="9"/>
  <c r="M12" i="8"/>
  <c r="PI12" i="9"/>
  <c r="CM12" i="9"/>
  <c r="CD12" i="9"/>
  <c r="AA12" i="9"/>
  <c r="AJ12" i="9"/>
  <c r="P12" i="9"/>
  <c r="H12" i="4"/>
  <c r="D12" i="8"/>
  <c r="E12" i="8" s="1"/>
  <c r="OB12" i="9"/>
  <c r="BI12" i="4"/>
  <c r="OG12" i="9"/>
  <c r="AJ11" i="9"/>
  <c r="AA11" i="9"/>
  <c r="AT11" i="4"/>
  <c r="CO11" i="9"/>
  <c r="OG11" i="9"/>
  <c r="DI11" i="9"/>
  <c r="CZ11" i="9"/>
  <c r="D10" i="8"/>
  <c r="E10" i="8" s="1"/>
  <c r="AT10" i="4"/>
  <c r="OG10" i="9"/>
  <c r="EF10" i="9"/>
  <c r="DV10" i="9"/>
  <c r="OB10" i="9"/>
  <c r="R10" i="4"/>
  <c r="D9" i="8"/>
  <c r="E9" i="8" s="1"/>
  <c r="H9" i="4"/>
  <c r="P9" i="9"/>
  <c r="OB9" i="9"/>
  <c r="G41" i="5" s="1"/>
  <c r="M9" i="4"/>
  <c r="AA9" i="9"/>
  <c r="R9" i="4"/>
  <c r="AL9" i="9"/>
  <c r="W9" i="4"/>
  <c r="AW9" i="9"/>
  <c r="AB9" i="4"/>
  <c r="BH9" i="9"/>
  <c r="AT9" i="4"/>
  <c r="CO9" i="9"/>
  <c r="OG9" i="9"/>
  <c r="G79" i="5" s="1"/>
  <c r="AY9" i="4"/>
  <c r="CZ9" i="9"/>
  <c r="BD9" i="4"/>
  <c r="DK9" i="9"/>
  <c r="BI9" i="4"/>
  <c r="DV9" i="9"/>
  <c r="BN9" i="4"/>
  <c r="EG9" i="9"/>
  <c r="AA8" i="9"/>
  <c r="M8" i="4"/>
  <c r="D8" i="8"/>
  <c r="E8" i="8" s="1"/>
  <c r="AL8" i="9"/>
  <c r="R8" i="4"/>
  <c r="BH8" i="9"/>
  <c r="AB8" i="4"/>
  <c r="BS8" i="9"/>
  <c r="AG8" i="4"/>
  <c r="CZ8" i="9"/>
  <c r="OG8" i="9"/>
  <c r="F79" i="5" s="1"/>
  <c r="AY8" i="4"/>
  <c r="BI8" i="4"/>
  <c r="BN8" i="4"/>
  <c r="AT7" i="4"/>
  <c r="OG7" i="9"/>
  <c r="E79" i="5" s="1"/>
  <c r="CD7" i="9"/>
  <c r="CM7" i="9"/>
  <c r="AJ7" i="9"/>
  <c r="AA7" i="9"/>
  <c r="H7" i="4"/>
  <c r="D7" i="8"/>
  <c r="E7" i="8" s="1"/>
  <c r="P7" i="9"/>
  <c r="OB7" i="9"/>
  <c r="E41" i="5" s="1"/>
  <c r="PI7" i="9"/>
  <c r="M7" i="8"/>
  <c r="M11" i="8"/>
  <c r="PI11" i="9"/>
  <c r="L11" i="8"/>
  <c r="PD11" i="9"/>
  <c r="O11" i="8" s="1"/>
  <c r="PP11" i="9"/>
  <c r="PD12" i="9"/>
  <c r="L12" i="8"/>
  <c r="PD10" i="9"/>
  <c r="L10" i="8"/>
  <c r="L9" i="8"/>
  <c r="PD9" i="9"/>
  <c r="PD8" i="9"/>
  <c r="O8" i="8" s="1"/>
  <c r="L8" i="8"/>
  <c r="PP8" i="9"/>
  <c r="F196" i="5" s="1"/>
  <c r="L7" i="8"/>
  <c r="PD7" i="9"/>
  <c r="G13" i="8" l="1"/>
  <c r="DK13" i="4"/>
  <c r="ON13" i="9"/>
  <c r="DM13" i="4" s="1"/>
  <c r="OO13" i="9"/>
  <c r="EW13" i="4"/>
  <c r="OS13" i="9"/>
  <c r="EY13" i="4" s="1"/>
  <c r="OT13" i="9"/>
  <c r="AM13" i="4"/>
  <c r="OD13" i="9"/>
  <c r="AO13" i="4" s="1"/>
  <c r="OE13" i="9"/>
  <c r="GI13" i="4"/>
  <c r="OY13" i="9"/>
  <c r="OX13" i="9"/>
  <c r="GK13" i="4" s="1"/>
  <c r="BY13" i="4"/>
  <c r="OI13" i="9"/>
  <c r="CA13" i="4" s="1"/>
  <c r="OJ13" i="9"/>
  <c r="OS11" i="9"/>
  <c r="EY11" i="4" s="1"/>
  <c r="EW11" i="4"/>
  <c r="OT11" i="9"/>
  <c r="PP10" i="9"/>
  <c r="GL10" i="4" s="1"/>
  <c r="EF8" i="9"/>
  <c r="DV8" i="9"/>
  <c r="AY12" i="6"/>
  <c r="DM12" i="4"/>
  <c r="AU10" i="9"/>
  <c r="AL10" i="9"/>
  <c r="F193" i="5"/>
  <c r="GI8" i="4"/>
  <c r="HV20" i="9"/>
  <c r="HJ26" i="9"/>
  <c r="HN26" i="9" s="1"/>
  <c r="GY31" i="9"/>
  <c r="HC31" i="9" s="1"/>
  <c r="GX32" i="9"/>
  <c r="HC32" i="9" s="1"/>
  <c r="FG51" i="9"/>
  <c r="FK51" i="9" s="1"/>
  <c r="FP48" i="9"/>
  <c r="EA68" i="9"/>
  <c r="DP73" i="9"/>
  <c r="FE53" i="9"/>
  <c r="HU21" i="9"/>
  <c r="HY21" i="9" s="1"/>
  <c r="HT22" i="9"/>
  <c r="HY22" i="9" s="1"/>
  <c r="GB42" i="9"/>
  <c r="GG42" i="9" s="1"/>
  <c r="EU60" i="9"/>
  <c r="EZ60" i="9" s="1"/>
  <c r="FH50" i="9"/>
  <c r="FS45" i="9"/>
  <c r="DZ69" i="9"/>
  <c r="ED69" i="9" s="1"/>
  <c r="ET61" i="9"/>
  <c r="DX71" i="9"/>
  <c r="GM37" i="9"/>
  <c r="GR37" i="9" s="1"/>
  <c r="CQ86" i="9"/>
  <c r="EL63" i="9"/>
  <c r="DN75" i="9"/>
  <c r="DS75" i="9" s="1"/>
  <c r="FF52" i="9"/>
  <c r="FK52" i="9" s="1"/>
  <c r="DY70" i="9"/>
  <c r="ED70" i="9" s="1"/>
  <c r="DO74" i="9"/>
  <c r="DS74" i="9" s="1"/>
  <c r="DM76" i="9"/>
  <c r="EJ65" i="9"/>
  <c r="EO65" i="9" s="1"/>
  <c r="FQ47" i="9"/>
  <c r="FV47" i="9" s="1"/>
  <c r="GA43" i="9"/>
  <c r="DE78" i="9"/>
  <c r="EI66" i="9"/>
  <c r="DD79" i="9"/>
  <c r="DH79" i="9" s="1"/>
  <c r="GD40" i="9"/>
  <c r="FR46" i="9"/>
  <c r="FV46" i="9" s="1"/>
  <c r="GN36" i="9"/>
  <c r="GR36" i="9" s="1"/>
  <c r="DC80" i="9"/>
  <c r="DH80" i="9" s="1"/>
  <c r="DB81" i="9"/>
  <c r="EW58" i="9"/>
  <c r="GO35" i="9"/>
  <c r="CT83" i="9"/>
  <c r="CS84" i="9"/>
  <c r="CW84" i="9" s="1"/>
  <c r="CR85" i="9"/>
  <c r="CW85" i="9" s="1"/>
  <c r="GL38" i="9"/>
  <c r="GZ30" i="9"/>
  <c r="EV59" i="9"/>
  <c r="EZ59" i="9" s="1"/>
  <c r="GW33" i="9"/>
  <c r="HH28" i="9"/>
  <c r="EK64" i="9"/>
  <c r="EO64" i="9" s="1"/>
  <c r="HI27" i="9"/>
  <c r="HN27" i="9" s="1"/>
  <c r="GC41" i="9"/>
  <c r="GG41" i="9" s="1"/>
  <c r="HS23" i="9"/>
  <c r="HK25" i="9"/>
  <c r="IO86" i="9"/>
  <c r="LQ45" i="9"/>
  <c r="MX30" i="9"/>
  <c r="IP85" i="9"/>
  <c r="IU85" i="9" s="1"/>
  <c r="IQ84" i="9"/>
  <c r="IU84" i="9" s="1"/>
  <c r="MW31" i="9"/>
  <c r="NA31" i="9" s="1"/>
  <c r="T20" i="5"/>
  <c r="AV18" i="9"/>
  <c r="T162" i="5"/>
  <c r="LV18" i="9"/>
  <c r="T124" i="5"/>
  <c r="IW18" i="9"/>
  <c r="T86" i="5"/>
  <c r="FX18" i="9"/>
  <c r="AD22" i="9"/>
  <c r="AI22" i="9" s="1"/>
  <c r="G33" i="9"/>
  <c r="AE21" i="9"/>
  <c r="AI21" i="9" s="1"/>
  <c r="J30" i="9"/>
  <c r="AF20" i="9"/>
  <c r="R28" i="9"/>
  <c r="U25" i="9"/>
  <c r="S27" i="9"/>
  <c r="X27" i="9" s="1"/>
  <c r="I31" i="9"/>
  <c r="M31" i="9" s="1"/>
  <c r="T26" i="9"/>
  <c r="X26" i="9" s="1"/>
  <c r="H32" i="9"/>
  <c r="M32" i="9" s="1"/>
  <c r="AC23" i="9"/>
  <c r="MJ28" i="9"/>
  <c r="JY58" i="9"/>
  <c r="LQ35" i="9"/>
  <c r="LD42" i="9"/>
  <c r="LI42" i="9" s="1"/>
  <c r="MW21" i="9"/>
  <c r="NA21" i="9" s="1"/>
  <c r="JN63" i="9"/>
  <c r="MX20" i="9"/>
  <c r="IP75" i="9"/>
  <c r="IU75" i="9" s="1"/>
  <c r="JA70" i="9"/>
  <c r="JF70" i="9" s="1"/>
  <c r="KI54" i="9"/>
  <c r="KM54" i="9" s="1"/>
  <c r="MA31" i="9"/>
  <c r="ME31" i="9" s="1"/>
  <c r="IG78" i="9"/>
  <c r="LZ32" i="9"/>
  <c r="ME32" i="9" s="1"/>
  <c r="JC68" i="9"/>
  <c r="MM25" i="9"/>
  <c r="KR51" i="9"/>
  <c r="JK66" i="9"/>
  <c r="IQ74" i="9"/>
  <c r="IU74" i="9" s="1"/>
  <c r="LY33" i="9"/>
  <c r="IO76" i="9"/>
  <c r="JM64" i="9"/>
  <c r="JQ64" i="9" s="1"/>
  <c r="JV61" i="9"/>
  <c r="KT49" i="9"/>
  <c r="KX49" i="9" s="1"/>
  <c r="LP36" i="9"/>
  <c r="LT36" i="9" s="1"/>
  <c r="ID81" i="9"/>
  <c r="IE80" i="9"/>
  <c r="IJ80" i="9" s="1"/>
  <c r="IF79" i="9"/>
  <c r="IJ79" i="9" s="1"/>
  <c r="LO37" i="9"/>
  <c r="LT37" i="9" s="1"/>
  <c r="IR73" i="9"/>
  <c r="MB30" i="9"/>
  <c r="ML26" i="9"/>
  <c r="MP26" i="9" s="1"/>
  <c r="JL65" i="9"/>
  <c r="JQ65" i="9" s="1"/>
  <c r="LE41" i="9"/>
  <c r="LI41" i="9" s="1"/>
  <c r="JX59" i="9"/>
  <c r="KB59" i="9" s="1"/>
  <c r="HV86" i="9"/>
  <c r="JW60" i="9"/>
  <c r="KB60" i="9" s="1"/>
  <c r="KU48" i="9"/>
  <c r="KG56" i="9"/>
  <c r="JB69" i="9"/>
  <c r="JF69" i="9" s="1"/>
  <c r="KH55" i="9"/>
  <c r="KM55" i="9" s="1"/>
  <c r="MV22" i="9"/>
  <c r="NA22" i="9" s="1"/>
  <c r="IZ71" i="9"/>
  <c r="LN38" i="9"/>
  <c r="LC43" i="9"/>
  <c r="MU23" i="9"/>
  <c r="KJ53" i="9"/>
  <c r="KS50" i="9"/>
  <c r="KX50" i="9" s="1"/>
  <c r="LF40" i="9"/>
  <c r="HU87" i="9"/>
  <c r="HY87" i="9" s="1"/>
  <c r="MK27" i="9"/>
  <c r="MP27" i="9" s="1"/>
  <c r="KR46" i="9"/>
  <c r="LO32" i="9"/>
  <c r="LT32" i="9" s="1"/>
  <c r="KJ48" i="9"/>
  <c r="LC38" i="9"/>
  <c r="IZ66" i="9"/>
  <c r="JK61" i="9"/>
  <c r="LZ27" i="9"/>
  <c r="ME27" i="9" s="1"/>
  <c r="ML21" i="9"/>
  <c r="MP21" i="9" s="1"/>
  <c r="LE36" i="9"/>
  <c r="LI36" i="9" s="1"/>
  <c r="MB25" i="9"/>
  <c r="KU43" i="9"/>
  <c r="ID76" i="9"/>
  <c r="JB64" i="9"/>
  <c r="JF64" i="9" s="1"/>
  <c r="LD37" i="9"/>
  <c r="LI37" i="9" s="1"/>
  <c r="KS45" i="9"/>
  <c r="KX45" i="9" s="1"/>
  <c r="HK86" i="9"/>
  <c r="KT44" i="9"/>
  <c r="KX44" i="9" s="1"/>
  <c r="MJ23" i="9"/>
  <c r="JL60" i="9"/>
  <c r="JQ60" i="9" s="1"/>
  <c r="LF35" i="9"/>
  <c r="LN33" i="9"/>
  <c r="MA26" i="9"/>
  <c r="ME26" i="9" s="1"/>
  <c r="JA65" i="9"/>
  <c r="JF65" i="9" s="1"/>
  <c r="KH50" i="9"/>
  <c r="KM50" i="9" s="1"/>
  <c r="LQ30" i="9"/>
  <c r="LY28" i="9"/>
  <c r="IE75" i="9"/>
  <c r="IJ75" i="9" s="1"/>
  <c r="IR68" i="9"/>
  <c r="IO71" i="9"/>
  <c r="IF74" i="9"/>
  <c r="IJ74" i="9" s="1"/>
  <c r="HS84" i="9"/>
  <c r="HU82" i="9"/>
  <c r="HY82" i="9" s="1"/>
  <c r="IG73" i="9"/>
  <c r="JY53" i="9"/>
  <c r="JX54" i="9"/>
  <c r="KB54" i="9" s="1"/>
  <c r="LP31" i="9"/>
  <c r="LT31" i="9" s="1"/>
  <c r="MM20" i="9"/>
  <c r="IP70" i="9"/>
  <c r="IU70" i="9" s="1"/>
  <c r="HV81" i="9"/>
  <c r="JW55" i="9"/>
  <c r="KB55" i="9" s="1"/>
  <c r="KI49" i="9"/>
  <c r="KM49" i="9" s="1"/>
  <c r="KG51" i="9"/>
  <c r="JC63" i="9"/>
  <c r="HJ87" i="9"/>
  <c r="HN87" i="9" s="1"/>
  <c r="MK22" i="9"/>
  <c r="MP22" i="9" s="1"/>
  <c r="JV56" i="9"/>
  <c r="JN58" i="9"/>
  <c r="IQ69" i="9"/>
  <c r="IU69" i="9" s="1"/>
  <c r="HT83" i="9"/>
  <c r="HY83" i="9" s="1"/>
  <c r="JM59" i="9"/>
  <c r="JQ59" i="9" s="1"/>
  <c r="HU77" i="9"/>
  <c r="HY77" i="9" s="1"/>
  <c r="LN28" i="9"/>
  <c r="LO27" i="9"/>
  <c r="LT27" i="9" s="1"/>
  <c r="IR63" i="9"/>
  <c r="HV76" i="9"/>
  <c r="JY48" i="9"/>
  <c r="IO66" i="9"/>
  <c r="IG68" i="9"/>
  <c r="KH45" i="9"/>
  <c r="KM45" i="9" s="1"/>
  <c r="MB20" i="9"/>
  <c r="HJ82" i="9"/>
  <c r="HN82" i="9" s="1"/>
  <c r="HH84" i="9"/>
  <c r="ID71" i="9"/>
  <c r="MA21" i="9"/>
  <c r="ME21" i="9" s="1"/>
  <c r="HS79" i="9"/>
  <c r="KU38" i="9"/>
  <c r="LF30" i="9"/>
  <c r="IZ61" i="9"/>
  <c r="JC58" i="9"/>
  <c r="JB59" i="9"/>
  <c r="JF59" i="9" s="1"/>
  <c r="JA60" i="9"/>
  <c r="JF60" i="9" s="1"/>
  <c r="KS40" i="9"/>
  <c r="KX40" i="9" s="1"/>
  <c r="JX49" i="9"/>
  <c r="KB49" i="9" s="1"/>
  <c r="LE31" i="9"/>
  <c r="LI31" i="9" s="1"/>
  <c r="LQ25" i="9"/>
  <c r="IF69" i="9"/>
  <c r="IJ69" i="9" s="1"/>
  <c r="KJ43" i="9"/>
  <c r="HK81" i="9"/>
  <c r="IQ64" i="9"/>
  <c r="IU64" i="9" s="1"/>
  <c r="IE70" i="9"/>
  <c r="IJ70" i="9" s="1"/>
  <c r="KT39" i="9"/>
  <c r="KX39" i="9" s="1"/>
  <c r="LY23" i="9"/>
  <c r="LD32" i="9"/>
  <c r="LI32" i="9" s="1"/>
  <c r="JM54" i="9"/>
  <c r="JQ54" i="9" s="1"/>
  <c r="JL55" i="9"/>
  <c r="JQ55" i="9" s="1"/>
  <c r="JV51" i="9"/>
  <c r="JW50" i="9"/>
  <c r="KB50" i="9" s="1"/>
  <c r="KR41" i="9"/>
  <c r="LC33" i="9"/>
  <c r="IP65" i="9"/>
  <c r="IU65" i="9" s="1"/>
  <c r="LP26" i="9"/>
  <c r="LT26" i="9" s="1"/>
  <c r="KG46" i="9"/>
  <c r="KI44" i="9"/>
  <c r="KM44" i="9" s="1"/>
  <c r="JN53" i="9"/>
  <c r="HI83" i="9"/>
  <c r="HN83" i="9" s="1"/>
  <c r="GY87" i="9"/>
  <c r="HC87" i="9" s="1"/>
  <c r="HT78" i="9"/>
  <c r="HY78" i="9" s="1"/>
  <c r="LZ22" i="9"/>
  <c r="ME22" i="9" s="1"/>
  <c r="JK56" i="9"/>
  <c r="GZ86" i="9"/>
  <c r="KH40" i="9"/>
  <c r="KM40" i="9" s="1"/>
  <c r="HI78" i="9"/>
  <c r="HN78" i="9" s="1"/>
  <c r="LD27" i="9"/>
  <c r="LI27" i="9" s="1"/>
  <c r="JB54" i="9"/>
  <c r="JF54" i="9" s="1"/>
  <c r="JX44" i="9"/>
  <c r="KB44" i="9" s="1"/>
  <c r="KG41" i="9"/>
  <c r="LP21" i="9"/>
  <c r="LT21" i="9" s="1"/>
  <c r="IE65" i="9"/>
  <c r="IJ65" i="9" s="1"/>
  <c r="GN87" i="9"/>
  <c r="GR87" i="9" s="1"/>
  <c r="KU33" i="9"/>
  <c r="JN48" i="9"/>
  <c r="KR36" i="9"/>
  <c r="GO86" i="9"/>
  <c r="JM49" i="9"/>
  <c r="JQ49" i="9" s="1"/>
  <c r="IR58" i="9"/>
  <c r="IP60" i="9"/>
  <c r="IU60" i="9" s="1"/>
  <c r="ID66" i="9"/>
  <c r="HU72" i="9"/>
  <c r="HY72" i="9" s="1"/>
  <c r="GX83" i="9"/>
  <c r="HC83" i="9" s="1"/>
  <c r="LF25" i="9"/>
  <c r="GZ81" i="9"/>
  <c r="HV71" i="9"/>
  <c r="HS74" i="9"/>
  <c r="HT73" i="9"/>
  <c r="HY73" i="9" s="1"/>
  <c r="HJ77" i="9"/>
  <c r="HN77" i="9" s="1"/>
  <c r="JA55" i="9"/>
  <c r="JF55" i="9" s="1"/>
  <c r="IO61" i="9"/>
  <c r="IZ56" i="9"/>
  <c r="KJ38" i="9"/>
  <c r="LE26" i="9"/>
  <c r="LI26" i="9" s="1"/>
  <c r="KT34" i="9"/>
  <c r="KX34" i="9" s="1"/>
  <c r="GW84" i="9"/>
  <c r="KS35" i="9"/>
  <c r="KX35" i="9" s="1"/>
  <c r="HK76" i="9"/>
  <c r="IF64" i="9"/>
  <c r="IJ64" i="9" s="1"/>
  <c r="IQ59" i="9"/>
  <c r="IU59" i="9" s="1"/>
  <c r="LO22" i="9"/>
  <c r="LT22" i="9" s="1"/>
  <c r="JK51" i="9"/>
  <c r="JW45" i="9"/>
  <c r="KB45" i="9" s="1"/>
  <c r="LQ20" i="9"/>
  <c r="HH79" i="9"/>
  <c r="LC28" i="9"/>
  <c r="LN23" i="9"/>
  <c r="KI39" i="9"/>
  <c r="KM39" i="9" s="1"/>
  <c r="JC53" i="9"/>
  <c r="GY82" i="9"/>
  <c r="HC82" i="9" s="1"/>
  <c r="JY43" i="9"/>
  <c r="JL50" i="9"/>
  <c r="JQ50" i="9" s="1"/>
  <c r="JV46" i="9"/>
  <c r="IG63" i="9"/>
  <c r="JW40" i="9"/>
  <c r="KB40" i="9" s="1"/>
  <c r="GD86" i="9"/>
  <c r="JC48" i="9"/>
  <c r="KT29" i="9"/>
  <c r="KX29" i="9" s="1"/>
  <c r="IZ51" i="9"/>
  <c r="HH74" i="9"/>
  <c r="IG58" i="9"/>
  <c r="KJ33" i="9"/>
  <c r="GO81" i="9"/>
  <c r="JK46" i="9"/>
  <c r="GM83" i="9"/>
  <c r="GR83" i="9" s="1"/>
  <c r="IR53" i="9"/>
  <c r="IF59" i="9"/>
  <c r="IJ59" i="9" s="1"/>
  <c r="JL45" i="9"/>
  <c r="JQ45" i="9" s="1"/>
  <c r="HJ72" i="9"/>
  <c r="HN72" i="9" s="1"/>
  <c r="JY38" i="9"/>
  <c r="GZ76" i="9"/>
  <c r="KG36" i="9"/>
  <c r="KH35" i="9"/>
  <c r="KM35" i="9" s="1"/>
  <c r="LD22" i="9"/>
  <c r="LI22" i="9" s="1"/>
  <c r="LE21" i="9"/>
  <c r="LI21" i="9" s="1"/>
  <c r="HI73" i="9"/>
  <c r="HN73" i="9" s="1"/>
  <c r="HT68" i="9"/>
  <c r="HY68" i="9" s="1"/>
  <c r="HU67" i="9"/>
  <c r="HY67" i="9" s="1"/>
  <c r="KI34" i="9"/>
  <c r="KM34" i="9" s="1"/>
  <c r="GN82" i="9"/>
  <c r="GR82" i="9" s="1"/>
  <c r="JB49" i="9"/>
  <c r="JF49" i="9" s="1"/>
  <c r="GC87" i="9"/>
  <c r="GG87" i="9" s="1"/>
  <c r="IP55" i="9"/>
  <c r="IU55" i="9" s="1"/>
  <c r="LF20" i="9"/>
  <c r="JX39" i="9"/>
  <c r="KB39" i="9" s="1"/>
  <c r="IO56" i="9"/>
  <c r="GW79" i="9"/>
  <c r="GL84" i="9"/>
  <c r="ID61" i="9"/>
  <c r="IQ54" i="9"/>
  <c r="IU54" i="9" s="1"/>
  <c r="JA50" i="9"/>
  <c r="JF50" i="9" s="1"/>
  <c r="GX78" i="9"/>
  <c r="HC78" i="9" s="1"/>
  <c r="JM44" i="9"/>
  <c r="JQ44" i="9" s="1"/>
  <c r="HS69" i="9"/>
  <c r="JN43" i="9"/>
  <c r="LC23" i="9"/>
  <c r="KS30" i="9"/>
  <c r="KX30" i="9" s="1"/>
  <c r="IE60" i="9"/>
  <c r="IJ60" i="9" s="1"/>
  <c r="KU28" i="9"/>
  <c r="HK71" i="9"/>
  <c r="HV66" i="9"/>
  <c r="JV41" i="9"/>
  <c r="KR31" i="9"/>
  <c r="GY77" i="9"/>
  <c r="HC77" i="9" s="1"/>
  <c r="JW27" i="9"/>
  <c r="KB27" i="9" s="1"/>
  <c r="HI60" i="9"/>
  <c r="HN60" i="9" s="1"/>
  <c r="JL32" i="9"/>
  <c r="JQ32" i="9" s="1"/>
  <c r="HS56" i="9"/>
  <c r="GX65" i="9"/>
  <c r="HC65" i="9" s="1"/>
  <c r="FR79" i="9"/>
  <c r="FV79" i="9" s="1"/>
  <c r="HK58" i="9"/>
  <c r="FS78" i="9"/>
  <c r="HJ59" i="9"/>
  <c r="HN59" i="9" s="1"/>
  <c r="KI21" i="9"/>
  <c r="KM21" i="9" s="1"/>
  <c r="GC74" i="9"/>
  <c r="GG74" i="9" s="1"/>
  <c r="JK33" i="9"/>
  <c r="GL71" i="9"/>
  <c r="KH22" i="9"/>
  <c r="KM22" i="9" s="1"/>
  <c r="IR40" i="9"/>
  <c r="KJ20" i="9"/>
  <c r="IG45" i="9"/>
  <c r="GN69" i="9"/>
  <c r="GR69" i="9" s="1"/>
  <c r="GM70" i="9"/>
  <c r="GR70" i="9" s="1"/>
  <c r="JV28" i="9"/>
  <c r="IZ38" i="9"/>
  <c r="IO43" i="9"/>
  <c r="GB75" i="9"/>
  <c r="GG75" i="9" s="1"/>
  <c r="GO68" i="9"/>
  <c r="GD73" i="9"/>
  <c r="KG23" i="9"/>
  <c r="FQ80" i="9"/>
  <c r="FV80" i="9" s="1"/>
  <c r="FP81" i="9"/>
  <c r="IF46" i="9"/>
  <c r="IJ46" i="9" s="1"/>
  <c r="JN30" i="9"/>
  <c r="FH83" i="9"/>
  <c r="FE86" i="9"/>
  <c r="FG84" i="9"/>
  <c r="FK84" i="9" s="1"/>
  <c r="IP42" i="9"/>
  <c r="IU42" i="9" s="1"/>
  <c r="HH61" i="9"/>
  <c r="HT55" i="9"/>
  <c r="HY55" i="9" s="1"/>
  <c r="JX26" i="9"/>
  <c r="KB26" i="9" s="1"/>
  <c r="GA76" i="9"/>
  <c r="IE47" i="9"/>
  <c r="IJ47" i="9" s="1"/>
  <c r="FF85" i="9"/>
  <c r="FK85" i="9" s="1"/>
  <c r="HV53" i="9"/>
  <c r="GY64" i="9"/>
  <c r="HC64" i="9" s="1"/>
  <c r="JA37" i="9"/>
  <c r="JF37" i="9" s="1"/>
  <c r="GW66" i="9"/>
  <c r="JY25" i="9"/>
  <c r="JC35" i="9"/>
  <c r="JB36" i="9"/>
  <c r="JF36" i="9" s="1"/>
  <c r="HU54" i="9"/>
  <c r="HY54" i="9" s="1"/>
  <c r="JM31" i="9"/>
  <c r="JQ31" i="9" s="1"/>
  <c r="GZ63" i="9"/>
  <c r="IQ41" i="9"/>
  <c r="IU41" i="9" s="1"/>
  <c r="ID48" i="9"/>
  <c r="IQ36" i="9"/>
  <c r="IU36" i="9" s="1"/>
  <c r="IR35" i="9"/>
  <c r="GN64" i="9"/>
  <c r="GR64" i="9" s="1"/>
  <c r="FH78" i="9"/>
  <c r="HV48" i="9"/>
  <c r="JC30" i="9"/>
  <c r="FG79" i="9"/>
  <c r="FK79" i="9" s="1"/>
  <c r="JN25" i="9"/>
  <c r="IF41" i="9"/>
  <c r="IJ41" i="9" s="1"/>
  <c r="IZ33" i="9"/>
  <c r="JW22" i="9"/>
  <c r="KB22" i="9" s="1"/>
  <c r="HH56" i="9"/>
  <c r="EW86" i="9"/>
  <c r="JB31" i="9"/>
  <c r="JF31" i="9" s="1"/>
  <c r="JV23" i="9"/>
  <c r="JM26" i="9"/>
  <c r="JQ26" i="9" s="1"/>
  <c r="EV87" i="9"/>
  <c r="EZ87" i="9" s="1"/>
  <c r="FE81" i="9"/>
  <c r="FF80" i="9"/>
  <c r="FK80" i="9" s="1"/>
  <c r="FQ75" i="9"/>
  <c r="FV75" i="9" s="1"/>
  <c r="FS73" i="9"/>
  <c r="GB70" i="9"/>
  <c r="GG70" i="9" s="1"/>
  <c r="GC69" i="9"/>
  <c r="GG69" i="9" s="1"/>
  <c r="GD68" i="9"/>
  <c r="IG40" i="9"/>
  <c r="GL66" i="9"/>
  <c r="GM65" i="9"/>
  <c r="GR65" i="9" s="1"/>
  <c r="JK28" i="9"/>
  <c r="GO63" i="9"/>
  <c r="GW61" i="9"/>
  <c r="GX60" i="9"/>
  <c r="HC60" i="9" s="1"/>
  <c r="JX21" i="9"/>
  <c r="KB21" i="9" s="1"/>
  <c r="IO38" i="9"/>
  <c r="JY20" i="9"/>
  <c r="GY59" i="9"/>
  <c r="HC59" i="9" s="1"/>
  <c r="GZ58" i="9"/>
  <c r="GA71" i="9"/>
  <c r="HI55" i="9"/>
  <c r="HN55" i="9" s="1"/>
  <c r="HJ54" i="9"/>
  <c r="HN54" i="9" s="1"/>
  <c r="FR74" i="9"/>
  <c r="FV74" i="9" s="1"/>
  <c r="HK53" i="9"/>
  <c r="HS51" i="9"/>
  <c r="HT50" i="9"/>
  <c r="HY50" i="9" s="1"/>
  <c r="JA32" i="9"/>
  <c r="JF32" i="9" s="1"/>
  <c r="ID43" i="9"/>
  <c r="IE42" i="9"/>
  <c r="IJ42" i="9" s="1"/>
  <c r="FP76" i="9"/>
  <c r="HU49" i="9"/>
  <c r="HY49" i="9" s="1"/>
  <c r="JL27" i="9"/>
  <c r="JQ27" i="9" s="1"/>
  <c r="IP37" i="9"/>
  <c r="IU37" i="9" s="1"/>
  <c r="FS68" i="9"/>
  <c r="HI50" i="9"/>
  <c r="HN50" i="9" s="1"/>
  <c r="GX55" i="9"/>
  <c r="HC55" i="9" s="1"/>
  <c r="JC25" i="9"/>
  <c r="IF36" i="9"/>
  <c r="IJ36" i="9" s="1"/>
  <c r="ET84" i="9"/>
  <c r="JM21" i="9"/>
  <c r="JQ21" i="9" s="1"/>
  <c r="JB26" i="9"/>
  <c r="JF26" i="9" s="1"/>
  <c r="GL61" i="9"/>
  <c r="HK48" i="9"/>
  <c r="FE76" i="9"/>
  <c r="EL86" i="9"/>
  <c r="IE37" i="9"/>
  <c r="IJ37" i="9" s="1"/>
  <c r="IG35" i="9"/>
  <c r="FQ70" i="9"/>
  <c r="FV70" i="9" s="1"/>
  <c r="HS46" i="9"/>
  <c r="FH73" i="9"/>
  <c r="IR30" i="9"/>
  <c r="HU44" i="9"/>
  <c r="HY44" i="9" s="1"/>
  <c r="GA66" i="9"/>
  <c r="IZ28" i="9"/>
  <c r="EK87" i="9"/>
  <c r="EO87" i="9" s="1"/>
  <c r="EU83" i="9"/>
  <c r="EZ83" i="9" s="1"/>
  <c r="HT45" i="9"/>
  <c r="HY45" i="9" s="1"/>
  <c r="FF75" i="9"/>
  <c r="FK75" i="9" s="1"/>
  <c r="IO33" i="9"/>
  <c r="GW56" i="9"/>
  <c r="GC64" i="9"/>
  <c r="GG64" i="9" s="1"/>
  <c r="JL22" i="9"/>
  <c r="JQ22" i="9" s="1"/>
  <c r="FP71" i="9"/>
  <c r="JA27" i="9"/>
  <c r="JF27" i="9" s="1"/>
  <c r="GO58" i="9"/>
  <c r="FR69" i="9"/>
  <c r="FV69" i="9" s="1"/>
  <c r="HH51" i="9"/>
  <c r="JN20" i="9"/>
  <c r="GB65" i="9"/>
  <c r="GG65" i="9" s="1"/>
  <c r="EV82" i="9"/>
  <c r="EZ82" i="9" s="1"/>
  <c r="FG74" i="9"/>
  <c r="FK74" i="9" s="1"/>
  <c r="GN59" i="9"/>
  <c r="GR59" i="9" s="1"/>
  <c r="EW81" i="9"/>
  <c r="GZ53" i="9"/>
  <c r="HV43" i="9"/>
  <c r="GD63" i="9"/>
  <c r="GY54" i="9"/>
  <c r="HC54" i="9" s="1"/>
  <c r="HJ49" i="9"/>
  <c r="HN49" i="9" s="1"/>
  <c r="IQ31" i="9"/>
  <c r="IU31" i="9" s="1"/>
  <c r="IP32" i="9"/>
  <c r="IU32" i="9" s="1"/>
  <c r="ID38" i="9"/>
  <c r="GM60" i="9"/>
  <c r="GR60" i="9" s="1"/>
  <c r="JK23" i="9"/>
  <c r="GA61" i="9"/>
  <c r="GY49" i="9"/>
  <c r="HC49" i="9" s="1"/>
  <c r="FE71" i="9"/>
  <c r="DZ87" i="9"/>
  <c r="ED87" i="9" s="1"/>
  <c r="IP27" i="9"/>
  <c r="IU27" i="9" s="1"/>
  <c r="JB21" i="9"/>
  <c r="JF21" i="9" s="1"/>
  <c r="GL56" i="9"/>
  <c r="EV77" i="9"/>
  <c r="EZ77" i="9" s="1"/>
  <c r="GO53" i="9"/>
  <c r="GZ48" i="9"/>
  <c r="JA22" i="9"/>
  <c r="JF22" i="9" s="1"/>
  <c r="IR25" i="9"/>
  <c r="GB60" i="9"/>
  <c r="GG60" i="9" s="1"/>
  <c r="IQ26" i="9"/>
  <c r="IU26" i="9" s="1"/>
  <c r="EA86" i="9"/>
  <c r="HS41" i="9"/>
  <c r="EW76" i="9"/>
  <c r="GC59" i="9"/>
  <c r="GG59" i="9" s="1"/>
  <c r="EK82" i="9"/>
  <c r="EO82" i="9" s="1"/>
  <c r="HI45" i="9"/>
  <c r="HN45" i="9" s="1"/>
  <c r="FQ65" i="9"/>
  <c r="FV65" i="9" s="1"/>
  <c r="GW51" i="9"/>
  <c r="GD58" i="9"/>
  <c r="FR64" i="9"/>
  <c r="FV64" i="9" s="1"/>
  <c r="HJ44" i="9"/>
  <c r="HN44" i="9" s="1"/>
  <c r="FF70" i="9"/>
  <c r="FK70" i="9" s="1"/>
  <c r="EJ83" i="9"/>
  <c r="EO83" i="9" s="1"/>
  <c r="EU78" i="9"/>
  <c r="EZ78" i="9" s="1"/>
  <c r="FP66" i="9"/>
  <c r="GN54" i="9"/>
  <c r="GR54" i="9" s="1"/>
  <c r="IZ23" i="9"/>
  <c r="HH46" i="9"/>
  <c r="HK43" i="9"/>
  <c r="GX50" i="9"/>
  <c r="HC50" i="9" s="1"/>
  <c r="HV38" i="9"/>
  <c r="EI84" i="9"/>
  <c r="HT40" i="9"/>
  <c r="HY40" i="9" s="1"/>
  <c r="GM55" i="9"/>
  <c r="GR55" i="9" s="1"/>
  <c r="IE32" i="9"/>
  <c r="IJ32" i="9" s="1"/>
  <c r="FG69" i="9"/>
  <c r="FK69" i="9" s="1"/>
  <c r="FH68" i="9"/>
  <c r="IF31" i="9"/>
  <c r="IJ31" i="9" s="1"/>
  <c r="JC20" i="9"/>
  <c r="IG30" i="9"/>
  <c r="FS63" i="9"/>
  <c r="EL81" i="9"/>
  <c r="IO28" i="9"/>
  <c r="ID33" i="9"/>
  <c r="ET79" i="9"/>
  <c r="HU39" i="9"/>
  <c r="HY39" i="9" s="1"/>
  <c r="IP22" i="9"/>
  <c r="IU22" i="9" s="1"/>
  <c r="GX45" i="9"/>
  <c r="HC45" i="9" s="1"/>
  <c r="FG64" i="9"/>
  <c r="FK64" i="9" s="1"/>
  <c r="GW46" i="9"/>
  <c r="HT35" i="9"/>
  <c r="HY35" i="9" s="1"/>
  <c r="DZ82" i="9"/>
  <c r="ED82" i="9" s="1"/>
  <c r="EW71" i="9"/>
  <c r="IO23" i="9"/>
  <c r="IE27" i="9"/>
  <c r="IJ27" i="9" s="1"/>
  <c r="DX84" i="9"/>
  <c r="HS36" i="9"/>
  <c r="GA56" i="9"/>
  <c r="FR59" i="9"/>
  <c r="FV59" i="9" s="1"/>
  <c r="EU73" i="9"/>
  <c r="EZ73" i="9" s="1"/>
  <c r="GN49" i="9"/>
  <c r="GR49" i="9" s="1"/>
  <c r="IQ21" i="9"/>
  <c r="IU21" i="9" s="1"/>
  <c r="ET74" i="9"/>
  <c r="GB55" i="9"/>
  <c r="GG55" i="9" s="1"/>
  <c r="FF65" i="9"/>
  <c r="FK65" i="9" s="1"/>
  <c r="DP86" i="9"/>
  <c r="DO87" i="9"/>
  <c r="DS87" i="9" s="1"/>
  <c r="GC54" i="9"/>
  <c r="GG54" i="9" s="1"/>
  <c r="FQ60" i="9"/>
  <c r="FV60" i="9" s="1"/>
  <c r="GY44" i="9"/>
  <c r="HC44" i="9" s="1"/>
  <c r="GL51" i="9"/>
  <c r="DY83" i="9"/>
  <c r="ED83" i="9" s="1"/>
  <c r="GD53" i="9"/>
  <c r="FS58" i="9"/>
  <c r="EI79" i="9"/>
  <c r="GM50" i="9"/>
  <c r="GR50" i="9" s="1"/>
  <c r="EJ78" i="9"/>
  <c r="EO78" i="9" s="1"/>
  <c r="EL76" i="9"/>
  <c r="EV72" i="9"/>
  <c r="EZ72" i="9" s="1"/>
  <c r="IF26" i="9"/>
  <c r="IJ26" i="9" s="1"/>
  <c r="FE66" i="9"/>
  <c r="GO48" i="9"/>
  <c r="HJ39" i="9"/>
  <c r="HN39" i="9" s="1"/>
  <c r="ID28" i="9"/>
  <c r="HH41" i="9"/>
  <c r="HI40" i="9"/>
  <c r="HN40" i="9" s="1"/>
  <c r="EK77" i="9"/>
  <c r="EO77" i="9" s="1"/>
  <c r="HU34" i="9"/>
  <c r="HY34" i="9" s="1"/>
  <c r="HK38" i="9"/>
  <c r="FH63" i="9"/>
  <c r="EA81" i="9"/>
  <c r="IG25" i="9"/>
  <c r="IR20" i="9"/>
  <c r="FP61" i="9"/>
  <c r="HV33" i="9"/>
  <c r="GZ43" i="9"/>
  <c r="GA51" i="9"/>
  <c r="EK72" i="9"/>
  <c r="EO72" i="9" s="1"/>
  <c r="DO82" i="9"/>
  <c r="DS82" i="9" s="1"/>
  <c r="FP56" i="9"/>
  <c r="EA76" i="9"/>
  <c r="HT30" i="9"/>
  <c r="HY30" i="9" s="1"/>
  <c r="DZ77" i="9"/>
  <c r="ED77" i="9" s="1"/>
  <c r="GX40" i="9"/>
  <c r="HC40" i="9" s="1"/>
  <c r="EI74" i="9"/>
  <c r="DN83" i="9"/>
  <c r="DS83" i="9" s="1"/>
  <c r="EW66" i="9"/>
  <c r="GC49" i="9"/>
  <c r="GG49" i="9" s="1"/>
  <c r="GZ38" i="9"/>
  <c r="HJ34" i="9"/>
  <c r="HN34" i="9" s="1"/>
  <c r="HI35" i="9"/>
  <c r="HN35" i="9" s="1"/>
  <c r="DP81" i="9"/>
  <c r="GW41" i="9"/>
  <c r="FH58" i="9"/>
  <c r="FG59" i="9"/>
  <c r="FK59" i="9" s="1"/>
  <c r="GB50" i="9"/>
  <c r="GG50" i="9" s="1"/>
  <c r="EL71" i="9"/>
  <c r="GY39" i="9"/>
  <c r="HC39" i="9" s="1"/>
  <c r="GD48" i="9"/>
  <c r="GN44" i="9"/>
  <c r="GR44" i="9" s="1"/>
  <c r="GM45" i="9"/>
  <c r="GR45" i="9" s="1"/>
  <c r="FR54" i="9"/>
  <c r="FV54" i="9" s="1"/>
  <c r="IE22" i="9"/>
  <c r="IJ22" i="9" s="1"/>
  <c r="DD87" i="9"/>
  <c r="DH87" i="9" s="1"/>
  <c r="HH36" i="9"/>
  <c r="EV67" i="9"/>
  <c r="EZ67" i="9" s="1"/>
  <c r="DM84" i="9"/>
  <c r="GL46" i="9"/>
  <c r="DY78" i="9"/>
  <c r="ED78" i="9" s="1"/>
  <c r="HU29" i="9"/>
  <c r="HY29" i="9" s="1"/>
  <c r="FQ55" i="9"/>
  <c r="FV55" i="9" s="1"/>
  <c r="EJ73" i="9"/>
  <c r="EO73" i="9" s="1"/>
  <c r="EU68" i="9"/>
  <c r="EZ68" i="9" s="1"/>
  <c r="DE86" i="9"/>
  <c r="HV28" i="9"/>
  <c r="IF21" i="9"/>
  <c r="IJ21" i="9" s="1"/>
  <c r="FF60" i="9"/>
  <c r="FK60" i="9" s="1"/>
  <c r="DX79" i="9"/>
  <c r="FE61" i="9"/>
  <c r="GO43" i="9"/>
  <c r="HS31" i="9"/>
  <c r="FS53" i="9"/>
  <c r="ID23" i="9"/>
  <c r="HK33" i="9"/>
  <c r="ET69" i="9"/>
  <c r="IG20" i="9"/>
  <c r="FE48" i="9"/>
  <c r="DB76" i="9"/>
  <c r="GD35" i="9"/>
  <c r="HJ21" i="9"/>
  <c r="HN21" i="9" s="1"/>
  <c r="GC36" i="9"/>
  <c r="GG36" i="9" s="1"/>
  <c r="EW53" i="9"/>
  <c r="GB37" i="9"/>
  <c r="GG37" i="9" s="1"/>
  <c r="FG46" i="9"/>
  <c r="FK46" i="9" s="1"/>
  <c r="EV54" i="9"/>
  <c r="EZ54" i="9" s="1"/>
  <c r="DP68" i="9"/>
  <c r="DE73" i="9"/>
  <c r="FF47" i="9"/>
  <c r="FK47" i="9" s="1"/>
  <c r="DX66" i="9"/>
  <c r="DN70" i="9"/>
  <c r="DS70" i="9" s="1"/>
  <c r="DY65" i="9"/>
  <c r="ED65" i="9" s="1"/>
  <c r="DD74" i="9"/>
  <c r="DH74" i="9" s="1"/>
  <c r="FH45" i="9"/>
  <c r="DZ64" i="9"/>
  <c r="ED64" i="9" s="1"/>
  <c r="DC75" i="9"/>
  <c r="DH75" i="9" s="1"/>
  <c r="CF86" i="9"/>
  <c r="EA63" i="9"/>
  <c r="CS79" i="9"/>
  <c r="CW79" i="9" s="1"/>
  <c r="CR80" i="9"/>
  <c r="CW80" i="9" s="1"/>
  <c r="FP43" i="9"/>
  <c r="EI61" i="9"/>
  <c r="CI83" i="9"/>
  <c r="CQ81" i="9"/>
  <c r="EJ60" i="9"/>
  <c r="EO60" i="9" s="1"/>
  <c r="EK59" i="9"/>
  <c r="EO59" i="9" s="1"/>
  <c r="FQ42" i="9"/>
  <c r="FV42" i="9" s="1"/>
  <c r="EL58" i="9"/>
  <c r="CH84" i="9"/>
  <c r="CL84" i="9" s="1"/>
  <c r="EU55" i="9"/>
  <c r="EZ55" i="9" s="1"/>
  <c r="GO30" i="9"/>
  <c r="CG85" i="9"/>
  <c r="CL85" i="9" s="1"/>
  <c r="GW28" i="9"/>
  <c r="GX27" i="9"/>
  <c r="HC27" i="9" s="1"/>
  <c r="FR41" i="9"/>
  <c r="FV41" i="9" s="1"/>
  <c r="GL33" i="9"/>
  <c r="FS40" i="9"/>
  <c r="GA38" i="9"/>
  <c r="GY26" i="9"/>
  <c r="HC26" i="9" s="1"/>
  <c r="GZ25" i="9"/>
  <c r="GN31" i="9"/>
  <c r="GR31" i="9" s="1"/>
  <c r="HH23" i="9"/>
  <c r="HI22" i="9"/>
  <c r="HN22" i="9" s="1"/>
  <c r="HK20" i="9"/>
  <c r="CT78" i="9"/>
  <c r="DM71" i="9"/>
  <c r="ET56" i="9"/>
  <c r="GM32" i="9"/>
  <c r="GR32" i="9" s="1"/>
  <c r="DO69" i="9"/>
  <c r="DS69" i="9" s="1"/>
  <c r="GX22" i="9"/>
  <c r="HC22" i="9" s="1"/>
  <c r="DB71" i="9"/>
  <c r="GW23" i="9"/>
  <c r="GA33" i="9"/>
  <c r="FP38" i="9"/>
  <c r="GC31" i="9"/>
  <c r="GG31" i="9" s="1"/>
  <c r="GO25" i="9"/>
  <c r="CQ76" i="9"/>
  <c r="CI78" i="9"/>
  <c r="GN26" i="9"/>
  <c r="GR26" i="9" s="1"/>
  <c r="FS35" i="9"/>
  <c r="FG41" i="9"/>
  <c r="FK41" i="9" s="1"/>
  <c r="FH40" i="9"/>
  <c r="GB32" i="9"/>
  <c r="GG32" i="9" s="1"/>
  <c r="EV49" i="9"/>
  <c r="EZ49" i="9" s="1"/>
  <c r="FQ37" i="9"/>
  <c r="FV37" i="9" s="1"/>
  <c r="CH79" i="9"/>
  <c r="CL79" i="9" s="1"/>
  <c r="BX86" i="9"/>
  <c r="EK54" i="9"/>
  <c r="EO54" i="9" s="1"/>
  <c r="EL53" i="9"/>
  <c r="DY60" i="9"/>
  <c r="ED60" i="9" s="1"/>
  <c r="DM66" i="9"/>
  <c r="GL28" i="9"/>
  <c r="EA58" i="9"/>
  <c r="ET51" i="9"/>
  <c r="EU50" i="9"/>
  <c r="EZ50" i="9" s="1"/>
  <c r="DC70" i="9"/>
  <c r="DH70" i="9" s="1"/>
  <c r="DX61" i="9"/>
  <c r="DN65" i="9"/>
  <c r="DS65" i="9" s="1"/>
  <c r="CT73" i="9"/>
  <c r="GY21" i="9"/>
  <c r="HC21" i="9" s="1"/>
  <c r="EW48" i="9"/>
  <c r="GD30" i="9"/>
  <c r="CR75" i="9"/>
  <c r="CW75" i="9" s="1"/>
  <c r="CS74" i="9"/>
  <c r="CW74" i="9" s="1"/>
  <c r="CF81" i="9"/>
  <c r="DE68" i="9"/>
  <c r="DO64" i="9"/>
  <c r="DS64" i="9" s="1"/>
  <c r="EJ55" i="9"/>
  <c r="EO55" i="9" s="1"/>
  <c r="CG80" i="9"/>
  <c r="CL80" i="9" s="1"/>
  <c r="FR36" i="9"/>
  <c r="FV36" i="9" s="1"/>
  <c r="GM27" i="9"/>
  <c r="GR27" i="9" s="1"/>
  <c r="FE43" i="9"/>
  <c r="FF42" i="9"/>
  <c r="FK42" i="9" s="1"/>
  <c r="DZ59" i="9"/>
  <c r="ED59" i="9" s="1"/>
  <c r="DP63" i="9"/>
  <c r="GZ20" i="9"/>
  <c r="BW87" i="9"/>
  <c r="CA87" i="9" s="1"/>
  <c r="EI56" i="9"/>
  <c r="DD69" i="9"/>
  <c r="DH69" i="9" s="1"/>
  <c r="GC26" i="9"/>
  <c r="GG26" i="9" s="1"/>
  <c r="DE63" i="9"/>
  <c r="EV44" i="9"/>
  <c r="EZ44" i="9" s="1"/>
  <c r="EW43" i="9"/>
  <c r="GL23" i="9"/>
  <c r="CH74" i="9"/>
  <c r="CL74" i="9" s="1"/>
  <c r="EA53" i="9"/>
  <c r="GA28" i="9"/>
  <c r="DZ54" i="9"/>
  <c r="ED54" i="9" s="1"/>
  <c r="DC65" i="9"/>
  <c r="DH65" i="9" s="1"/>
  <c r="DX56" i="9"/>
  <c r="GN21" i="9"/>
  <c r="GR21" i="9" s="1"/>
  <c r="GD25" i="9"/>
  <c r="DN60" i="9"/>
  <c r="DS60" i="9" s="1"/>
  <c r="BX81" i="9"/>
  <c r="GB27" i="9"/>
  <c r="GG27" i="9" s="1"/>
  <c r="FR31" i="9"/>
  <c r="FV31" i="9" s="1"/>
  <c r="FQ32" i="9"/>
  <c r="FV32" i="9" s="1"/>
  <c r="CT68" i="9"/>
  <c r="FH35" i="9"/>
  <c r="DO59" i="9"/>
  <c r="DS59" i="9" s="1"/>
  <c r="EU45" i="9"/>
  <c r="EZ45" i="9" s="1"/>
  <c r="CI73" i="9"/>
  <c r="DY55" i="9"/>
  <c r="ED55" i="9" s="1"/>
  <c r="EI51" i="9"/>
  <c r="EL48" i="9"/>
  <c r="GM22" i="9"/>
  <c r="GR22" i="9" s="1"/>
  <c r="FE38" i="9"/>
  <c r="BU84" i="9"/>
  <c r="CF76" i="9"/>
  <c r="FP33" i="9"/>
  <c r="CG75" i="9"/>
  <c r="CL75" i="9" s="1"/>
  <c r="DM61" i="9"/>
  <c r="DD64" i="9"/>
  <c r="DH64" i="9" s="1"/>
  <c r="ET46" i="9"/>
  <c r="CR70" i="9"/>
  <c r="CW70" i="9" s="1"/>
  <c r="EJ50" i="9"/>
  <c r="EO50" i="9" s="1"/>
  <c r="CQ71" i="9"/>
  <c r="FF37" i="9"/>
  <c r="FK37" i="9" s="1"/>
  <c r="BW82" i="9"/>
  <c r="CA82" i="9" s="1"/>
  <c r="FS30" i="9"/>
  <c r="CS69" i="9"/>
  <c r="CW69" i="9" s="1"/>
  <c r="BM86" i="9"/>
  <c r="DB66" i="9"/>
  <c r="EK49" i="9"/>
  <c r="EO49" i="9" s="1"/>
  <c r="BL87" i="9"/>
  <c r="BP87" i="9" s="1"/>
  <c r="DP58" i="9"/>
  <c r="GO20" i="9"/>
  <c r="BV83" i="9"/>
  <c r="CA83" i="9" s="1"/>
  <c r="FG36" i="9"/>
  <c r="FK36" i="9" s="1"/>
  <c r="GB22" i="9"/>
  <c r="GG22" i="9" s="1"/>
  <c r="FF32" i="9"/>
  <c r="FK32" i="9" s="1"/>
  <c r="CH69" i="9"/>
  <c r="CL69" i="9" s="1"/>
  <c r="FH30" i="9"/>
  <c r="CS64" i="9"/>
  <c r="CW64" i="9" s="1"/>
  <c r="CT63" i="9"/>
  <c r="EI46" i="9"/>
  <c r="CF71" i="9"/>
  <c r="EW38" i="9"/>
  <c r="ET41" i="9"/>
  <c r="GA23" i="9"/>
  <c r="EV39" i="9"/>
  <c r="EZ39" i="9" s="1"/>
  <c r="CG70" i="9"/>
  <c r="CL70" i="9" s="1"/>
  <c r="DN55" i="9"/>
  <c r="DS55" i="9" s="1"/>
  <c r="DY50" i="9"/>
  <c r="ED50" i="9" s="1"/>
  <c r="CI68" i="9"/>
  <c r="DP53" i="9"/>
  <c r="FS25" i="9"/>
  <c r="BX76" i="9"/>
  <c r="DC60" i="9"/>
  <c r="DH60" i="9" s="1"/>
  <c r="BJ84" i="9"/>
  <c r="FG31" i="9"/>
  <c r="FK31" i="9" s="1"/>
  <c r="BB86" i="9"/>
  <c r="DE58" i="9"/>
  <c r="FR26" i="9"/>
  <c r="FV26" i="9" s="1"/>
  <c r="CQ66" i="9"/>
  <c r="EJ45" i="9"/>
  <c r="EO45" i="9" s="1"/>
  <c r="FQ27" i="9"/>
  <c r="FV27" i="9" s="1"/>
  <c r="EA48" i="9"/>
  <c r="BK83" i="9"/>
  <c r="BP83" i="9" s="1"/>
  <c r="CR65" i="9"/>
  <c r="CW65" i="9" s="1"/>
  <c r="BM81" i="9"/>
  <c r="DD59" i="9"/>
  <c r="DH59" i="9" s="1"/>
  <c r="EK44" i="9"/>
  <c r="EO44" i="9" s="1"/>
  <c r="BV78" i="9"/>
  <c r="CA78" i="9" s="1"/>
  <c r="DX51" i="9"/>
  <c r="DB61" i="9"/>
  <c r="BL82" i="9"/>
  <c r="BP82" i="9" s="1"/>
  <c r="DO54" i="9"/>
  <c r="DS54" i="9" s="1"/>
  <c r="EL43" i="9"/>
  <c r="GD20" i="9"/>
  <c r="BW77" i="9"/>
  <c r="CA77" i="9" s="1"/>
  <c r="GC21" i="9"/>
  <c r="GG21" i="9" s="1"/>
  <c r="BU79" i="9"/>
  <c r="FP28" i="9"/>
  <c r="BA87" i="9"/>
  <c r="BE87" i="9" s="1"/>
  <c r="DZ49" i="9"/>
  <c r="ED49" i="9" s="1"/>
  <c r="DM56" i="9"/>
  <c r="EU40" i="9"/>
  <c r="EZ40" i="9" s="1"/>
  <c r="FE33" i="9"/>
  <c r="DB56" i="9"/>
  <c r="EK39" i="9"/>
  <c r="EO39" i="9" s="1"/>
  <c r="DE53" i="9"/>
  <c r="AQ86" i="9"/>
  <c r="FQ22" i="9"/>
  <c r="FV22" i="9" s="1"/>
  <c r="DC55" i="9"/>
  <c r="DH55" i="9" s="1"/>
  <c r="DN50" i="9"/>
  <c r="DS50" i="9" s="1"/>
  <c r="BV73" i="9"/>
  <c r="CA73" i="9" s="1"/>
  <c r="DX46" i="9"/>
  <c r="DO49" i="9"/>
  <c r="DS49" i="9" s="1"/>
  <c r="EW33" i="9"/>
  <c r="EL38" i="9"/>
  <c r="CI63" i="9"/>
  <c r="CQ61" i="9"/>
  <c r="ET36" i="9"/>
  <c r="EV34" i="9"/>
  <c r="EZ34" i="9" s="1"/>
  <c r="FP23" i="9"/>
  <c r="BW72" i="9"/>
  <c r="CA72" i="9" s="1"/>
  <c r="BJ79" i="9"/>
  <c r="DY45" i="9"/>
  <c r="ED45" i="9" s="1"/>
  <c r="EA43" i="9"/>
  <c r="BA82" i="9"/>
  <c r="BE82" i="9" s="1"/>
  <c r="DM51" i="9"/>
  <c r="CG65" i="9"/>
  <c r="CL65" i="9" s="1"/>
  <c r="CR60" i="9"/>
  <c r="CW60" i="9" s="1"/>
  <c r="FS20" i="9"/>
  <c r="AP87" i="9"/>
  <c r="AT87" i="9" s="1"/>
  <c r="FR21" i="9"/>
  <c r="FV21" i="9" s="1"/>
  <c r="CS59" i="9"/>
  <c r="CW59" i="9" s="1"/>
  <c r="AZ83" i="9"/>
  <c r="BE83" i="9" s="1"/>
  <c r="BU74" i="9"/>
  <c r="DZ44" i="9"/>
  <c r="ED44" i="9" s="1"/>
  <c r="FG26" i="9"/>
  <c r="FK26" i="9" s="1"/>
  <c r="CF66" i="9"/>
  <c r="CT58" i="9"/>
  <c r="BB81" i="9"/>
  <c r="FF27" i="9"/>
  <c r="FK27" i="9" s="1"/>
  <c r="BL77" i="9"/>
  <c r="BP77" i="9" s="1"/>
  <c r="DP48" i="9"/>
  <c r="BK78" i="9"/>
  <c r="BP78" i="9" s="1"/>
  <c r="BM76" i="9"/>
  <c r="FH25" i="9"/>
  <c r="EJ40" i="9"/>
  <c r="EO40" i="9" s="1"/>
  <c r="FE28" i="9"/>
  <c r="EI41" i="9"/>
  <c r="BX71" i="9"/>
  <c r="EU35" i="9"/>
  <c r="EZ35" i="9" s="1"/>
  <c r="DD54" i="9"/>
  <c r="DH54" i="9" s="1"/>
  <c r="CH64" i="9"/>
  <c r="CL64" i="9" s="1"/>
  <c r="AY84" i="9"/>
  <c r="CF61" i="9"/>
  <c r="CS54" i="9"/>
  <c r="CW54" i="9" s="1"/>
  <c r="FE23" i="9"/>
  <c r="EJ35" i="9"/>
  <c r="EO35" i="9" s="1"/>
  <c r="CG60" i="9"/>
  <c r="CL60" i="9" s="1"/>
  <c r="DB51" i="9"/>
  <c r="BA77" i="9"/>
  <c r="BE77" i="9" s="1"/>
  <c r="CH59" i="9"/>
  <c r="CL59" i="9" s="1"/>
  <c r="CI58" i="9"/>
  <c r="CT53" i="9"/>
  <c r="CR55" i="9"/>
  <c r="CW55" i="9" s="1"/>
  <c r="EU30" i="9"/>
  <c r="EZ30" i="9" s="1"/>
  <c r="EV29" i="9"/>
  <c r="EZ29" i="9" s="1"/>
  <c r="CQ56" i="9"/>
  <c r="EL33" i="9"/>
  <c r="EK34" i="9"/>
  <c r="EO34" i="9" s="1"/>
  <c r="FF22" i="9"/>
  <c r="FK22" i="9" s="1"/>
  <c r="FG21" i="9"/>
  <c r="FK21" i="9" s="1"/>
  <c r="FH20" i="9"/>
  <c r="DZ39" i="9"/>
  <c r="ED39" i="9" s="1"/>
  <c r="EI36" i="9"/>
  <c r="EA38" i="9"/>
  <c r="ET31" i="9"/>
  <c r="DY40" i="9"/>
  <c r="ED40" i="9" s="1"/>
  <c r="AE87" i="9"/>
  <c r="AI87" i="9" s="1"/>
  <c r="AN84" i="9"/>
  <c r="AO83" i="9"/>
  <c r="AT83" i="9" s="1"/>
  <c r="AP82" i="9"/>
  <c r="AT82" i="9" s="1"/>
  <c r="DX41" i="9"/>
  <c r="DP43" i="9"/>
  <c r="AQ81" i="9"/>
  <c r="DO44" i="9"/>
  <c r="DS44" i="9" s="1"/>
  <c r="BJ74" i="9"/>
  <c r="BK73" i="9"/>
  <c r="BP73" i="9" s="1"/>
  <c r="DD49" i="9"/>
  <c r="DH49" i="9" s="1"/>
  <c r="DN45" i="9"/>
  <c r="DS45" i="9" s="1"/>
  <c r="BB76" i="9"/>
  <c r="BM71" i="9"/>
  <c r="EW28" i="9"/>
  <c r="BU69" i="9"/>
  <c r="DM46" i="9"/>
  <c r="BV68" i="9"/>
  <c r="CA68" i="9" s="1"/>
  <c r="BL72" i="9"/>
  <c r="BP72" i="9" s="1"/>
  <c r="BW67" i="9"/>
  <c r="CA67" i="9" s="1"/>
  <c r="BX66" i="9"/>
  <c r="DE48" i="9"/>
  <c r="AZ78" i="9"/>
  <c r="BE78" i="9" s="1"/>
  <c r="AY79" i="9"/>
  <c r="AF86" i="9"/>
  <c r="DC50" i="9"/>
  <c r="DH50" i="9" s="1"/>
  <c r="AF73" i="9"/>
  <c r="DN32" i="9"/>
  <c r="DS32" i="9" s="1"/>
  <c r="AZ65" i="9"/>
  <c r="BE65" i="9" s="1"/>
  <c r="BM58" i="9"/>
  <c r="G86" i="9"/>
  <c r="DZ26" i="9"/>
  <c r="ED26" i="9" s="1"/>
  <c r="U78" i="9"/>
  <c r="S80" i="9"/>
  <c r="X80" i="9" s="1"/>
  <c r="CF48" i="9"/>
  <c r="DE35" i="9"/>
  <c r="CS41" i="9"/>
  <c r="CW41" i="9" s="1"/>
  <c r="EK21" i="9"/>
  <c r="EO21" i="9" s="1"/>
  <c r="AE74" i="9"/>
  <c r="AI74" i="9" s="1"/>
  <c r="AD75" i="9"/>
  <c r="AI75" i="9" s="1"/>
  <c r="BJ61" i="9"/>
  <c r="DD36" i="9"/>
  <c r="DH36" i="9" s="1"/>
  <c r="CR42" i="9"/>
  <c r="CW42" i="9" s="1"/>
  <c r="DC37" i="9"/>
  <c r="DH37" i="9" s="1"/>
  <c r="R81" i="9"/>
  <c r="BK60" i="9"/>
  <c r="BP60" i="9" s="1"/>
  <c r="DB38" i="9"/>
  <c r="I84" i="9"/>
  <c r="M84" i="9" s="1"/>
  <c r="BU56" i="9"/>
  <c r="EL20" i="9"/>
  <c r="EJ22" i="9"/>
  <c r="EO22" i="9" s="1"/>
  <c r="AY66" i="9"/>
  <c r="AN71" i="9"/>
  <c r="AC76" i="9"/>
  <c r="DX28" i="9"/>
  <c r="CQ43" i="9"/>
  <c r="DO31" i="9"/>
  <c r="DS31" i="9" s="1"/>
  <c r="AO70" i="9"/>
  <c r="AT70" i="9" s="1"/>
  <c r="CG47" i="9"/>
  <c r="CL47" i="9" s="1"/>
  <c r="EI23" i="9"/>
  <c r="CT40" i="9"/>
  <c r="DP30" i="9"/>
  <c r="H85" i="9"/>
  <c r="M85" i="9" s="1"/>
  <c r="BW54" i="9"/>
  <c r="CA54" i="9" s="1"/>
  <c r="EA25" i="9"/>
  <c r="BA64" i="9"/>
  <c r="BE64" i="9" s="1"/>
  <c r="BL59" i="9"/>
  <c r="BP59" i="9" s="1"/>
  <c r="BV55" i="9"/>
  <c r="CA55" i="9" s="1"/>
  <c r="AP69" i="9"/>
  <c r="AT69" i="9" s="1"/>
  <c r="BB63" i="9"/>
  <c r="BX53" i="9"/>
  <c r="DY27" i="9"/>
  <c r="ED27" i="9" s="1"/>
  <c r="AQ68" i="9"/>
  <c r="CH46" i="9"/>
  <c r="CL46" i="9" s="1"/>
  <c r="J83" i="9"/>
  <c r="DM33" i="9"/>
  <c r="T79" i="9"/>
  <c r="X79" i="9" s="1"/>
  <c r="CI45" i="9"/>
  <c r="CT35" i="9"/>
  <c r="H80" i="9"/>
  <c r="M80" i="9" s="1"/>
  <c r="AO65" i="9"/>
  <c r="AT65" i="9" s="1"/>
  <c r="AQ63" i="9"/>
  <c r="DY22" i="9"/>
  <c r="ED22" i="9" s="1"/>
  <c r="CS36" i="9"/>
  <c r="CW36" i="9" s="1"/>
  <c r="DN27" i="9"/>
  <c r="DS27" i="9" s="1"/>
  <c r="S75" i="9"/>
  <c r="X75" i="9" s="1"/>
  <c r="DZ21" i="9"/>
  <c r="ED21" i="9" s="1"/>
  <c r="DD31" i="9"/>
  <c r="DH31" i="9" s="1"/>
  <c r="AD70" i="9"/>
  <c r="AI70" i="9" s="1"/>
  <c r="T74" i="9"/>
  <c r="X74" i="9" s="1"/>
  <c r="DB33" i="9"/>
  <c r="DO26" i="9"/>
  <c r="DS26" i="9" s="1"/>
  <c r="CR37" i="9"/>
  <c r="CW37" i="9" s="1"/>
  <c r="AN66" i="9"/>
  <c r="BX48" i="9"/>
  <c r="AF68" i="9"/>
  <c r="U73" i="9"/>
  <c r="J78" i="9"/>
  <c r="CH41" i="9"/>
  <c r="CL41" i="9" s="1"/>
  <c r="DP25" i="9"/>
  <c r="BB58" i="9"/>
  <c r="BW49" i="9"/>
  <c r="CA49" i="9" s="1"/>
  <c r="BL54" i="9"/>
  <c r="BP54" i="9" s="1"/>
  <c r="BJ56" i="9"/>
  <c r="CG42" i="9"/>
  <c r="CL42" i="9" s="1"/>
  <c r="BA59" i="9"/>
  <c r="BE59" i="9" s="1"/>
  <c r="AZ60" i="9"/>
  <c r="BE60" i="9" s="1"/>
  <c r="CI40" i="9"/>
  <c r="CQ38" i="9"/>
  <c r="DM28" i="9"/>
  <c r="BU51" i="9"/>
  <c r="DC32" i="9"/>
  <c r="DH32" i="9" s="1"/>
  <c r="EA20" i="9"/>
  <c r="CF43" i="9"/>
  <c r="AY61" i="9"/>
  <c r="DE30" i="9"/>
  <c r="I79" i="9"/>
  <c r="M79" i="9" s="1"/>
  <c r="AP64" i="9"/>
  <c r="AT64" i="9" s="1"/>
  <c r="BK55" i="9"/>
  <c r="BP55" i="9" s="1"/>
  <c r="AC71" i="9"/>
  <c r="AE69" i="9"/>
  <c r="AI69" i="9" s="1"/>
  <c r="BM53" i="9"/>
  <c r="G81" i="9"/>
  <c r="BV50" i="9"/>
  <c r="CA50" i="9" s="1"/>
  <c r="R76" i="9"/>
  <c r="DX23" i="9"/>
  <c r="CF38" i="9"/>
  <c r="R71" i="9"/>
  <c r="AO60" i="9"/>
  <c r="AT60" i="9" s="1"/>
  <c r="DP20" i="9"/>
  <c r="AY56" i="9"/>
  <c r="J73" i="9"/>
  <c r="DN22" i="9"/>
  <c r="DS22" i="9" s="1"/>
  <c r="BL49" i="9"/>
  <c r="BP49" i="9" s="1"/>
  <c r="DM23" i="9"/>
  <c r="CR32" i="9"/>
  <c r="CW32" i="9" s="1"/>
  <c r="H75" i="9"/>
  <c r="M75" i="9" s="1"/>
  <c r="AQ58" i="9"/>
  <c r="DC27" i="9"/>
  <c r="DH27" i="9" s="1"/>
  <c r="DD26" i="9"/>
  <c r="DH26" i="9" s="1"/>
  <c r="CG37" i="9"/>
  <c r="CL37" i="9" s="1"/>
  <c r="CS31" i="9"/>
  <c r="CW31" i="9" s="1"/>
  <c r="BX43" i="9"/>
  <c r="BU46" i="9"/>
  <c r="DO21" i="9"/>
  <c r="DS21" i="9" s="1"/>
  <c r="CQ33" i="9"/>
  <c r="BW44" i="9"/>
  <c r="CA44" i="9" s="1"/>
  <c r="DE25" i="9"/>
  <c r="AF63" i="9"/>
  <c r="I74" i="9"/>
  <c r="M74" i="9" s="1"/>
  <c r="S70" i="9"/>
  <c r="X70" i="9" s="1"/>
  <c r="AE64" i="9"/>
  <c r="AI64" i="9" s="1"/>
  <c r="AD65" i="9"/>
  <c r="AI65" i="9" s="1"/>
  <c r="BM48" i="9"/>
  <c r="BJ51" i="9"/>
  <c r="CH36" i="9"/>
  <c r="CL36" i="9" s="1"/>
  <c r="CI35" i="9"/>
  <c r="U68" i="9"/>
  <c r="AN61" i="9"/>
  <c r="DB28" i="9"/>
  <c r="BK50" i="9"/>
  <c r="BP50" i="9" s="1"/>
  <c r="G76" i="9"/>
  <c r="BV45" i="9"/>
  <c r="CA45" i="9" s="1"/>
  <c r="AC66" i="9"/>
  <c r="CT30" i="9"/>
  <c r="AZ55" i="9"/>
  <c r="BE55" i="9" s="1"/>
  <c r="T69" i="9"/>
  <c r="X69" i="9" s="1"/>
  <c r="BB53" i="9"/>
  <c r="BA54" i="9"/>
  <c r="BE54" i="9" s="1"/>
  <c r="AP59" i="9"/>
  <c r="AT59" i="9" s="1"/>
  <c r="BM43" i="9"/>
  <c r="CR27" i="9"/>
  <c r="CW27" i="9" s="1"/>
  <c r="AD60" i="9"/>
  <c r="AI60" i="9" s="1"/>
  <c r="R66" i="9"/>
  <c r="CS26" i="9"/>
  <c r="CW26" i="9" s="1"/>
  <c r="AC61" i="9"/>
  <c r="DD21" i="9"/>
  <c r="DH21" i="9" s="1"/>
  <c r="BV40" i="9"/>
  <c r="CA40" i="9" s="1"/>
  <c r="BL44" i="9"/>
  <c r="BP44" i="9" s="1"/>
  <c r="AZ50" i="9"/>
  <c r="BE50" i="9" s="1"/>
  <c r="BA49" i="9"/>
  <c r="BE49" i="9" s="1"/>
  <c r="U63" i="9"/>
  <c r="S65" i="9"/>
  <c r="X65" i="9" s="1"/>
  <c r="T64" i="9"/>
  <c r="X64" i="9" s="1"/>
  <c r="BK45" i="9"/>
  <c r="BP45" i="9" s="1"/>
  <c r="BX38" i="9"/>
  <c r="DE20" i="9"/>
  <c r="DB23" i="9"/>
  <c r="CG32" i="9"/>
  <c r="CL32" i="9" s="1"/>
  <c r="CT25" i="9"/>
  <c r="CH31" i="9"/>
  <c r="CL31" i="9" s="1"/>
  <c r="BW39" i="9"/>
  <c r="CA39" i="9" s="1"/>
  <c r="AF58" i="9"/>
  <c r="AO55" i="9"/>
  <c r="AT55" i="9" s="1"/>
  <c r="CF33" i="9"/>
  <c r="BU41" i="9"/>
  <c r="DC22" i="9"/>
  <c r="DH22" i="9" s="1"/>
  <c r="G71" i="9"/>
  <c r="H70" i="9"/>
  <c r="M70" i="9" s="1"/>
  <c r="AE59" i="9"/>
  <c r="AI59" i="9" s="1"/>
  <c r="AN56" i="9"/>
  <c r="BJ46" i="9"/>
  <c r="I69" i="9"/>
  <c r="M69" i="9" s="1"/>
  <c r="J68" i="9"/>
  <c r="CQ28" i="9"/>
  <c r="AY51" i="9"/>
  <c r="BB48" i="9"/>
  <c r="CI30" i="9"/>
  <c r="AP54" i="9"/>
  <c r="AT54" i="9" s="1"/>
  <c r="AQ53" i="9"/>
  <c r="U58" i="9"/>
  <c r="BV35" i="9"/>
  <c r="CA35" i="9" s="1"/>
  <c r="AZ45" i="9"/>
  <c r="BE45" i="9" s="1"/>
  <c r="CG27" i="9"/>
  <c r="CL27" i="9" s="1"/>
  <c r="CI25" i="9"/>
  <c r="CQ23" i="9"/>
  <c r="S60" i="9"/>
  <c r="X60" i="9" s="1"/>
  <c r="CR22" i="9"/>
  <c r="CW22" i="9" s="1"/>
  <c r="AF53" i="9"/>
  <c r="G66" i="9"/>
  <c r="T59" i="9"/>
  <c r="X59" i="9" s="1"/>
  <c r="BA44" i="9"/>
  <c r="BE44" i="9" s="1"/>
  <c r="AE54" i="9"/>
  <c r="AI54" i="9" s="1"/>
  <c r="AD55" i="9"/>
  <c r="AI55" i="9" s="1"/>
  <c r="CT20" i="9"/>
  <c r="BJ41" i="9"/>
  <c r="BK40" i="9"/>
  <c r="BP40" i="9" s="1"/>
  <c r="BM38" i="9"/>
  <c r="I64" i="9"/>
  <c r="M64" i="9" s="1"/>
  <c r="BU36" i="9"/>
  <c r="AO50" i="9"/>
  <c r="AT50" i="9" s="1"/>
  <c r="AY46" i="9"/>
  <c r="H65" i="9"/>
  <c r="M65" i="9" s="1"/>
  <c r="AC56" i="9"/>
  <c r="BX33" i="9"/>
  <c r="CH26" i="9"/>
  <c r="CL26" i="9" s="1"/>
  <c r="BW34" i="9"/>
  <c r="CA34" i="9" s="1"/>
  <c r="AN51" i="9"/>
  <c r="AQ48" i="9"/>
  <c r="AP49" i="9"/>
  <c r="AT49" i="9" s="1"/>
  <c r="R61" i="9"/>
  <c r="BB43" i="9"/>
  <c r="J63" i="9"/>
  <c r="CF28" i="9"/>
  <c r="CS21" i="9"/>
  <c r="CW21" i="9" s="1"/>
  <c r="BL39" i="9"/>
  <c r="BP39" i="9" s="1"/>
  <c r="CF23" i="9"/>
  <c r="J58" i="9"/>
  <c r="BA39" i="9"/>
  <c r="BE39" i="9" s="1"/>
  <c r="BV30" i="9"/>
  <c r="CA30" i="9" s="1"/>
  <c r="CH21" i="9"/>
  <c r="CL21" i="9" s="1"/>
  <c r="CI20" i="9"/>
  <c r="AN46" i="9"/>
  <c r="BM33" i="9"/>
  <c r="I59" i="9"/>
  <c r="M59" i="9" s="1"/>
  <c r="AD50" i="9"/>
  <c r="AI50" i="9" s="1"/>
  <c r="AY41" i="9"/>
  <c r="BB38" i="9"/>
  <c r="H60" i="9"/>
  <c r="M60" i="9" s="1"/>
  <c r="G61" i="9"/>
  <c r="AP44" i="9"/>
  <c r="AT44" i="9" s="1"/>
  <c r="U53" i="9"/>
  <c r="T54" i="9"/>
  <c r="X54" i="9" s="1"/>
  <c r="BU31" i="9"/>
  <c r="CG22" i="9"/>
  <c r="CL22" i="9" s="1"/>
  <c r="AO45" i="9"/>
  <c r="AT45" i="9" s="1"/>
  <c r="AE49" i="9"/>
  <c r="AI49" i="9" s="1"/>
  <c r="BK35" i="9"/>
  <c r="BP35" i="9" s="1"/>
  <c r="AZ40" i="9"/>
  <c r="BE40" i="9" s="1"/>
  <c r="AF48" i="9"/>
  <c r="S55" i="9"/>
  <c r="X55" i="9" s="1"/>
  <c r="AC51" i="9"/>
  <c r="R56" i="9"/>
  <c r="BL34" i="9"/>
  <c r="BP34" i="9" s="1"/>
  <c r="BX28" i="9"/>
  <c r="BW29" i="9"/>
  <c r="CA29" i="9" s="1"/>
  <c r="AQ43" i="9"/>
  <c r="BJ36" i="9"/>
  <c r="R48" i="9"/>
  <c r="AD42" i="9"/>
  <c r="AI42" i="9" s="1"/>
  <c r="BX20" i="9"/>
  <c r="U45" i="9"/>
  <c r="J50" i="9"/>
  <c r="H52" i="9"/>
  <c r="M52" i="9" s="1"/>
  <c r="AE41" i="9"/>
  <c r="AI41" i="9" s="1"/>
  <c r="BW21" i="9"/>
  <c r="CA21" i="9" s="1"/>
  <c r="BJ28" i="9"/>
  <c r="S47" i="9"/>
  <c r="X47" i="9" s="1"/>
  <c r="T46" i="9"/>
  <c r="X46" i="9" s="1"/>
  <c r="AN38" i="9"/>
  <c r="G53" i="9"/>
  <c r="AZ32" i="9"/>
  <c r="BE32" i="9" s="1"/>
  <c r="AC43" i="9"/>
  <c r="BA31" i="9"/>
  <c r="BE31" i="9" s="1"/>
  <c r="BK27" i="9"/>
  <c r="BP27" i="9" s="1"/>
  <c r="I51" i="9"/>
  <c r="M51" i="9" s="1"/>
  <c r="AF40" i="9"/>
  <c r="BV22" i="9"/>
  <c r="CA22" i="9" s="1"/>
  <c r="AQ35" i="9"/>
  <c r="BM25" i="9"/>
  <c r="AO37" i="9"/>
  <c r="AT37" i="9" s="1"/>
  <c r="AY33" i="9"/>
  <c r="BB30" i="9"/>
  <c r="AP36" i="9"/>
  <c r="AT36" i="9" s="1"/>
  <c r="BU23" i="9"/>
  <c r="BL26" i="9"/>
  <c r="BP26" i="9" s="1"/>
  <c r="T48" i="5"/>
  <c r="CY18" i="9"/>
  <c r="BL21" i="9"/>
  <c r="BP21" i="9" s="1"/>
  <c r="BJ23" i="9"/>
  <c r="AD37" i="9"/>
  <c r="AI37" i="9" s="1"/>
  <c r="AF35" i="9"/>
  <c r="BA26" i="9"/>
  <c r="BE26" i="9" s="1"/>
  <c r="BB25" i="9"/>
  <c r="R43" i="9"/>
  <c r="H47" i="9"/>
  <c r="M47" i="9" s="1"/>
  <c r="S42" i="9"/>
  <c r="X42" i="9" s="1"/>
  <c r="I46" i="9"/>
  <c r="M46" i="9" s="1"/>
  <c r="AN33" i="9"/>
  <c r="T41" i="9"/>
  <c r="X41" i="9" s="1"/>
  <c r="AQ30" i="9"/>
  <c r="AZ27" i="9"/>
  <c r="BE27" i="9" s="1"/>
  <c r="G48" i="9"/>
  <c r="AC38" i="9"/>
  <c r="AP31" i="9"/>
  <c r="AT31" i="9" s="1"/>
  <c r="BK22" i="9"/>
  <c r="BP22" i="9" s="1"/>
  <c r="U40" i="9"/>
  <c r="AE36" i="9"/>
  <c r="AI36" i="9" s="1"/>
  <c r="J45" i="9"/>
  <c r="BM20" i="9"/>
  <c r="AO32" i="9"/>
  <c r="AT32" i="9" s="1"/>
  <c r="AY28" i="9"/>
  <c r="AO27" i="9"/>
  <c r="AT27" i="9" s="1"/>
  <c r="AP26" i="9"/>
  <c r="AT26" i="9" s="1"/>
  <c r="AN28" i="9"/>
  <c r="AF30" i="9"/>
  <c r="AD32" i="9"/>
  <c r="AI32" i="9" s="1"/>
  <c r="G43" i="9"/>
  <c r="I41" i="9"/>
  <c r="M41" i="9" s="1"/>
  <c r="H42" i="9"/>
  <c r="M42" i="9" s="1"/>
  <c r="U35" i="9"/>
  <c r="J40" i="9"/>
  <c r="AQ25" i="9"/>
  <c r="R38" i="9"/>
  <c r="S37" i="9"/>
  <c r="X37" i="9" s="1"/>
  <c r="BB20" i="9"/>
  <c r="AC33" i="9"/>
  <c r="AY23" i="9"/>
  <c r="AE31" i="9"/>
  <c r="AI31" i="9" s="1"/>
  <c r="AZ22" i="9"/>
  <c r="BE22" i="9" s="1"/>
  <c r="BA21" i="9"/>
  <c r="BE21" i="9" s="1"/>
  <c r="T36" i="9"/>
  <c r="X36" i="9" s="1"/>
  <c r="J25" i="9"/>
  <c r="R23" i="9"/>
  <c r="G28" i="9"/>
  <c r="T21" i="9"/>
  <c r="X21" i="9" s="1"/>
  <c r="S22" i="9"/>
  <c r="X22" i="9" s="1"/>
  <c r="I26" i="9"/>
  <c r="M26" i="9" s="1"/>
  <c r="H27" i="9"/>
  <c r="M27" i="9" s="1"/>
  <c r="U20" i="9"/>
  <c r="AC28" i="9"/>
  <c r="S32" i="9"/>
  <c r="X32" i="9" s="1"/>
  <c r="AO22" i="9"/>
  <c r="AT22" i="9" s="1"/>
  <c r="G38" i="9"/>
  <c r="AD27" i="9"/>
  <c r="AI27" i="9" s="1"/>
  <c r="H37" i="9"/>
  <c r="M37" i="9" s="1"/>
  <c r="U30" i="9"/>
  <c r="AP21" i="9"/>
  <c r="AT21" i="9" s="1"/>
  <c r="AN23" i="9"/>
  <c r="AQ20" i="9"/>
  <c r="AE26" i="9"/>
  <c r="AI26" i="9" s="1"/>
  <c r="J35" i="9"/>
  <c r="AF25" i="9"/>
  <c r="R33" i="9"/>
  <c r="I36" i="9"/>
  <c r="M36" i="9" s="1"/>
  <c r="T31" i="9"/>
  <c r="X31" i="9" s="1"/>
  <c r="JK71" i="9"/>
  <c r="KG61" i="9"/>
  <c r="MA36" i="9"/>
  <c r="ME36" i="9" s="1"/>
  <c r="IZ76" i="9"/>
  <c r="KU53" i="9"/>
  <c r="JX64" i="9"/>
  <c r="KB64" i="9" s="1"/>
  <c r="IR78" i="9"/>
  <c r="MJ33" i="9"/>
  <c r="MW26" i="9"/>
  <c r="NA26" i="9" s="1"/>
  <c r="MM30" i="9"/>
  <c r="JW65" i="9"/>
  <c r="KB65" i="9" s="1"/>
  <c r="IE85" i="9"/>
  <c r="IJ85" i="9" s="1"/>
  <c r="IF84" i="9"/>
  <c r="IJ84" i="9" s="1"/>
  <c r="LD47" i="9"/>
  <c r="LI47" i="9" s="1"/>
  <c r="KR56" i="9"/>
  <c r="IG83" i="9"/>
  <c r="KJ58" i="9"/>
  <c r="LE46" i="9"/>
  <c r="LI46" i="9" s="1"/>
  <c r="LO42" i="9"/>
  <c r="LT42" i="9" s="1"/>
  <c r="IP80" i="9"/>
  <c r="IU80" i="9" s="1"/>
  <c r="NF23" i="9"/>
  <c r="JA75" i="9"/>
  <c r="JF75" i="9" s="1"/>
  <c r="JC73" i="9"/>
  <c r="LF45" i="9"/>
  <c r="LN43" i="9"/>
  <c r="NH21" i="9"/>
  <c r="NL21" i="9" s="1"/>
  <c r="ML31" i="9"/>
  <c r="MP31" i="9" s="1"/>
  <c r="JB74" i="9"/>
  <c r="JF74" i="9" s="1"/>
  <c r="JV66" i="9"/>
  <c r="MV27" i="9"/>
  <c r="NA27" i="9" s="1"/>
  <c r="JM69" i="9"/>
  <c r="JQ69" i="9" s="1"/>
  <c r="IQ79" i="9"/>
  <c r="IU79" i="9" s="1"/>
  <c r="IO81" i="9"/>
  <c r="LQ40" i="9"/>
  <c r="LY38" i="9"/>
  <c r="MX25" i="9"/>
  <c r="NI20" i="9"/>
  <c r="KS55" i="9"/>
  <c r="KX55" i="9" s="1"/>
  <c r="JN68" i="9"/>
  <c r="MU28" i="9"/>
  <c r="ID86" i="9"/>
  <c r="JL70" i="9"/>
  <c r="JQ70" i="9" s="1"/>
  <c r="KI59" i="9"/>
  <c r="KM59" i="9" s="1"/>
  <c r="NG22" i="9"/>
  <c r="NL22" i="9" s="1"/>
  <c r="MB35" i="9"/>
  <c r="LC48" i="9"/>
  <c r="JY63" i="9"/>
  <c r="LP41" i="9"/>
  <c r="LT41" i="9" s="1"/>
  <c r="LZ37" i="9"/>
  <c r="ME37" i="9" s="1"/>
  <c r="MK32" i="9"/>
  <c r="MP32" i="9" s="1"/>
  <c r="KH60" i="9"/>
  <c r="KM60" i="9" s="1"/>
  <c r="KT54" i="9"/>
  <c r="KX54" i="9" s="1"/>
  <c r="JK38" i="9"/>
  <c r="HS61" i="9"/>
  <c r="HK63" i="9"/>
  <c r="HJ64" i="9"/>
  <c r="HN64" i="9" s="1"/>
  <c r="GL76" i="9"/>
  <c r="FS83" i="9"/>
  <c r="GA81" i="9"/>
  <c r="GB80" i="9"/>
  <c r="GG80" i="9" s="1"/>
  <c r="GM75" i="9"/>
  <c r="GR75" i="9" s="1"/>
  <c r="GN74" i="9"/>
  <c r="GR74" i="9" s="1"/>
  <c r="GO73" i="9"/>
  <c r="GX70" i="9"/>
  <c r="HC70" i="9" s="1"/>
  <c r="GY69" i="9"/>
  <c r="HC69" i="9" s="1"/>
  <c r="GZ68" i="9"/>
  <c r="HI65" i="9"/>
  <c r="HN65" i="9" s="1"/>
  <c r="FR84" i="9"/>
  <c r="FV84" i="9" s="1"/>
  <c r="GD78" i="9"/>
  <c r="KU20" i="9"/>
  <c r="KR23" i="9"/>
  <c r="JB41" i="9"/>
  <c r="JF41" i="9" s="1"/>
  <c r="KT21" i="9"/>
  <c r="KX21" i="9" s="1"/>
  <c r="GC79" i="9"/>
  <c r="GG79" i="9" s="1"/>
  <c r="KS22" i="9"/>
  <c r="KX22" i="9" s="1"/>
  <c r="KJ25" i="9"/>
  <c r="KI26" i="9"/>
  <c r="KM26" i="9" s="1"/>
  <c r="JX31" i="9"/>
  <c r="KB31" i="9" s="1"/>
  <c r="JW32" i="9"/>
  <c r="KB32" i="9" s="1"/>
  <c r="JV33" i="9"/>
  <c r="HH66" i="9"/>
  <c r="IO48" i="9"/>
  <c r="KH27" i="9"/>
  <c r="KM27" i="9" s="1"/>
  <c r="KG28" i="9"/>
  <c r="JY30" i="9"/>
  <c r="GW71" i="9"/>
  <c r="JN35" i="9"/>
  <c r="JM36" i="9"/>
  <c r="JQ36" i="9" s="1"/>
  <c r="JL37" i="9"/>
  <c r="JQ37" i="9" s="1"/>
  <c r="JC40" i="9"/>
  <c r="FP86" i="9"/>
  <c r="JA42" i="9"/>
  <c r="JF42" i="9" s="1"/>
  <c r="IZ43" i="9"/>
  <c r="IR45" i="9"/>
  <c r="IQ46" i="9"/>
  <c r="IU46" i="9" s="1"/>
  <c r="IP47" i="9"/>
  <c r="IU47" i="9" s="1"/>
  <c r="FQ85" i="9"/>
  <c r="FV85" i="9" s="1"/>
  <c r="IG50" i="9"/>
  <c r="IF51" i="9"/>
  <c r="IJ51" i="9" s="1"/>
  <c r="IE52" i="9"/>
  <c r="IJ52" i="9" s="1"/>
  <c r="ID53" i="9"/>
  <c r="HV58" i="9"/>
  <c r="HU59" i="9"/>
  <c r="HY59" i="9" s="1"/>
  <c r="HT60" i="9"/>
  <c r="HY60" i="9" s="1"/>
  <c r="AP74" i="9"/>
  <c r="AT74" i="9" s="1"/>
  <c r="DN37" i="9"/>
  <c r="DS37" i="9" s="1"/>
  <c r="AO75" i="9"/>
  <c r="AT75" i="9" s="1"/>
  <c r="EA30" i="9"/>
  <c r="DZ31" i="9"/>
  <c r="ED31" i="9" s="1"/>
  <c r="BU61" i="9"/>
  <c r="U83" i="9"/>
  <c r="CQ48" i="9"/>
  <c r="CH51" i="9"/>
  <c r="CL51" i="9" s="1"/>
  <c r="DP35" i="9"/>
  <c r="T84" i="9"/>
  <c r="X84" i="9" s="1"/>
  <c r="CT45" i="9"/>
  <c r="CS46" i="9"/>
  <c r="CW46" i="9" s="1"/>
  <c r="DE40" i="9"/>
  <c r="S85" i="9"/>
  <c r="X85" i="9" s="1"/>
  <c r="CG52" i="9"/>
  <c r="CL52" i="9" s="1"/>
  <c r="DM38" i="9"/>
  <c r="CI50" i="9"/>
  <c r="AF78" i="9"/>
  <c r="EK26" i="9"/>
  <c r="EO26" i="9" s="1"/>
  <c r="EJ27" i="9"/>
  <c r="EO27" i="9" s="1"/>
  <c r="BK65" i="9"/>
  <c r="BP65" i="9" s="1"/>
  <c r="BJ66" i="9"/>
  <c r="CF53" i="9"/>
  <c r="DC42" i="9"/>
  <c r="DH42" i="9" s="1"/>
  <c r="EI28" i="9"/>
  <c r="DB43" i="9"/>
  <c r="BB68" i="9"/>
  <c r="BW59" i="9"/>
  <c r="CA59" i="9" s="1"/>
  <c r="BA69" i="9"/>
  <c r="BE69" i="9" s="1"/>
  <c r="R86" i="9"/>
  <c r="DX33" i="9"/>
  <c r="EU22" i="9"/>
  <c r="EZ22" i="9" s="1"/>
  <c r="BL64" i="9"/>
  <c r="BP64" i="9" s="1"/>
  <c r="AN76" i="9"/>
  <c r="AE79" i="9"/>
  <c r="AI79" i="9" s="1"/>
  <c r="AZ70" i="9"/>
  <c r="BE70" i="9" s="1"/>
  <c r="EL25" i="9"/>
  <c r="CR47" i="9"/>
  <c r="CW47" i="9" s="1"/>
  <c r="DY32" i="9"/>
  <c r="ED32" i="9" s="1"/>
  <c r="AQ73" i="9"/>
  <c r="ET23" i="9"/>
  <c r="DD41" i="9"/>
  <c r="DH41" i="9" s="1"/>
  <c r="IR83" i="9"/>
  <c r="IZ81" i="9"/>
  <c r="JV71" i="9"/>
  <c r="MM35" i="9"/>
  <c r="KS60" i="9"/>
  <c r="KX60" i="9" s="1"/>
  <c r="MK37" i="9"/>
  <c r="MP37" i="9" s="1"/>
  <c r="LP46" i="9"/>
  <c r="LT46" i="9" s="1"/>
  <c r="JN73" i="9"/>
  <c r="JM74" i="9"/>
  <c r="JQ74" i="9" s="1"/>
  <c r="ML36" i="9"/>
  <c r="MP36" i="9" s="1"/>
  <c r="LN48" i="9"/>
  <c r="JL75" i="9"/>
  <c r="JQ75" i="9" s="1"/>
  <c r="JA80" i="9"/>
  <c r="JF80" i="9" s="1"/>
  <c r="KU58" i="9"/>
  <c r="JB79" i="9"/>
  <c r="JF79" i="9" s="1"/>
  <c r="OY8" i="9"/>
  <c r="OX8" i="9"/>
  <c r="GK8" i="4" s="1"/>
  <c r="PP12" i="9"/>
  <c r="O10" i="8"/>
  <c r="O12" i="8"/>
  <c r="DM7" i="4"/>
  <c r="AY7" i="6"/>
  <c r="GK7" i="4"/>
  <c r="BA7" i="6"/>
  <c r="GL11" i="4"/>
  <c r="BB11" i="6"/>
  <c r="BB10" i="6"/>
  <c r="O9" i="8"/>
  <c r="PP9" i="9"/>
  <c r="G196" i="5" s="1"/>
  <c r="GL8" i="4"/>
  <c r="BB8" i="6"/>
  <c r="OE11" i="9"/>
  <c r="AM11" i="4"/>
  <c r="OT12" i="9"/>
  <c r="OS12" i="9"/>
  <c r="EW12" i="4"/>
  <c r="AM8" i="4"/>
  <c r="OE8" i="9"/>
  <c r="OD8" i="9"/>
  <c r="F43" i="5" s="1"/>
  <c r="GI10" i="4"/>
  <c r="OX10" i="9"/>
  <c r="OY10" i="9"/>
  <c r="EW10" i="4"/>
  <c r="OS10" i="9"/>
  <c r="OT10" i="9"/>
  <c r="DK10" i="4"/>
  <c r="OO10" i="9"/>
  <c r="ON10" i="9"/>
  <c r="ON9" i="9"/>
  <c r="G119" i="5" s="1"/>
  <c r="OO9" i="9"/>
  <c r="DK9" i="4"/>
  <c r="OS9" i="9"/>
  <c r="G157" i="5" s="1"/>
  <c r="OT9" i="9"/>
  <c r="EW9" i="4"/>
  <c r="OX9" i="9"/>
  <c r="G195" i="5" s="1"/>
  <c r="OY9" i="9"/>
  <c r="GI9" i="4"/>
  <c r="ON8" i="9"/>
  <c r="F119" i="5" s="1"/>
  <c r="OO8" i="9"/>
  <c r="DK8" i="4"/>
  <c r="EW8" i="4"/>
  <c r="OS8" i="9"/>
  <c r="F157" i="5" s="1"/>
  <c r="OT8" i="9"/>
  <c r="OX12" i="9"/>
  <c r="OY12" i="9"/>
  <c r="GI12" i="4"/>
  <c r="ON11" i="9"/>
  <c r="OO11" i="9"/>
  <c r="DK11" i="4"/>
  <c r="EW7" i="4"/>
  <c r="OT7" i="9"/>
  <c r="OS7" i="9"/>
  <c r="E157" i="5" s="1"/>
  <c r="CO12" i="9"/>
  <c r="CX12" i="9"/>
  <c r="AU12" i="9"/>
  <c r="AW12" i="9" s="1"/>
  <c r="AL12" i="9"/>
  <c r="OE12" i="9"/>
  <c r="AM12" i="4"/>
  <c r="OJ12" i="9"/>
  <c r="BY12" i="4"/>
  <c r="AU11" i="9"/>
  <c r="AL11" i="9"/>
  <c r="OJ11" i="9"/>
  <c r="BY11" i="4"/>
  <c r="DK11" i="9"/>
  <c r="DT11" i="9"/>
  <c r="BY10" i="4"/>
  <c r="OJ10" i="9"/>
  <c r="EG10" i="9"/>
  <c r="EQ10" i="9"/>
  <c r="ER10" i="9" s="1"/>
  <c r="AM10" i="4"/>
  <c r="OE10" i="9"/>
  <c r="F10" i="8" s="1"/>
  <c r="AM9" i="4"/>
  <c r="OD9" i="9"/>
  <c r="G43" i="5" s="1"/>
  <c r="OE9" i="9"/>
  <c r="BY9" i="4"/>
  <c r="OJ9" i="9"/>
  <c r="OI9" i="9"/>
  <c r="G81" i="5" s="1"/>
  <c r="BY8" i="4"/>
  <c r="OJ8" i="9"/>
  <c r="BY7" i="4"/>
  <c r="OJ7" i="9"/>
  <c r="CX7" i="9"/>
  <c r="CO7" i="9"/>
  <c r="AL7" i="9"/>
  <c r="AU7" i="9"/>
  <c r="AM7" i="4"/>
  <c r="OE7" i="9"/>
  <c r="G8" i="8"/>
  <c r="G7" i="8"/>
  <c r="G11" i="8"/>
  <c r="G10" i="8"/>
  <c r="G9" i="8"/>
  <c r="I9" i="8"/>
  <c r="J9" i="8"/>
  <c r="H9" i="8"/>
  <c r="O7" i="8"/>
  <c r="PP7" i="9"/>
  <c r="E196" i="5" s="1"/>
  <c r="F13" i="8" l="1"/>
  <c r="P13" i="8" s="1"/>
  <c r="BF10" i="9"/>
  <c r="AW10" i="9"/>
  <c r="BB12" i="6"/>
  <c r="GL12" i="4"/>
  <c r="EG8" i="9"/>
  <c r="EQ8" i="9"/>
  <c r="ER8" i="9" s="1"/>
  <c r="T25" i="5"/>
  <c r="BG18" i="9"/>
  <c r="T167" i="5"/>
  <c r="MG18" i="9"/>
  <c r="T129" i="5"/>
  <c r="JH18" i="9"/>
  <c r="T91" i="5"/>
  <c r="GI18" i="9"/>
  <c r="T53" i="5"/>
  <c r="DJ18" i="9"/>
  <c r="F7" i="8"/>
  <c r="F9" i="8"/>
  <c r="P9" i="8" s="1"/>
  <c r="C9" i="6" s="1"/>
  <c r="BA8" i="6"/>
  <c r="F195" i="5"/>
  <c r="M5" i="8"/>
  <c r="BB9" i="6"/>
  <c r="GL9" i="4"/>
  <c r="E5" i="8"/>
  <c r="EY12" i="4"/>
  <c r="AZ12" i="6"/>
  <c r="AO8" i="4"/>
  <c r="AW8" i="6"/>
  <c r="GK10" i="4"/>
  <c r="BA10" i="6"/>
  <c r="EY10" i="4"/>
  <c r="AZ10" i="6"/>
  <c r="DM10" i="4"/>
  <c r="AY10" i="6"/>
  <c r="DM9" i="4"/>
  <c r="AY9" i="6"/>
  <c r="EY9" i="4"/>
  <c r="AZ9" i="6"/>
  <c r="GK9" i="4"/>
  <c r="BA9" i="6"/>
  <c r="DM8" i="4"/>
  <c r="AY8" i="6"/>
  <c r="EY8" i="4"/>
  <c r="AZ8" i="6"/>
  <c r="GK12" i="4"/>
  <c r="BA12" i="6"/>
  <c r="DM11" i="4"/>
  <c r="AY11" i="6"/>
  <c r="EY7" i="4"/>
  <c r="AZ7" i="6"/>
  <c r="AO9" i="4"/>
  <c r="AW9" i="6"/>
  <c r="CA9" i="4"/>
  <c r="AX9" i="6"/>
  <c r="AX8" i="6"/>
  <c r="GL7" i="4"/>
  <c r="BB7" i="6"/>
  <c r="CZ12" i="9"/>
  <c r="DI12" i="9"/>
  <c r="BF11" i="9"/>
  <c r="BH11" i="9" s="1"/>
  <c r="AW11" i="9"/>
  <c r="EE11" i="9"/>
  <c r="EG11" i="9" s="1"/>
  <c r="DV11" i="9"/>
  <c r="OI11" i="9" s="1"/>
  <c r="CZ7" i="9"/>
  <c r="DI7" i="9"/>
  <c r="BF7" i="9"/>
  <c r="BH7" i="9" s="1"/>
  <c r="AW7" i="9"/>
  <c r="F8" i="8"/>
  <c r="F11" i="8"/>
  <c r="F12" i="8"/>
  <c r="OD12" i="9"/>
  <c r="J11" i="8"/>
  <c r="I11" i="8"/>
  <c r="H11" i="8"/>
  <c r="OD11" i="9"/>
  <c r="BH10" i="9" l="1"/>
  <c r="BQ10" i="9"/>
  <c r="I8" i="8"/>
  <c r="H8" i="8"/>
  <c r="OI8" i="9"/>
  <c r="J8" i="8"/>
  <c r="T30" i="5"/>
  <c r="BR18" i="9"/>
  <c r="T35" i="5" s="1"/>
  <c r="T172" i="5"/>
  <c r="MR18" i="9"/>
  <c r="T134" i="5"/>
  <c r="JS18" i="9"/>
  <c r="T96" i="5"/>
  <c r="GT18" i="9"/>
  <c r="T58" i="5"/>
  <c r="DU18" i="9"/>
  <c r="CA11" i="4"/>
  <c r="AX11" i="6"/>
  <c r="AO12" i="4"/>
  <c r="AW12" i="6"/>
  <c r="AO11" i="4"/>
  <c r="AW11" i="6"/>
  <c r="DT12" i="9"/>
  <c r="DK12" i="9"/>
  <c r="DT7" i="9"/>
  <c r="DK7" i="9"/>
  <c r="OD7" i="9"/>
  <c r="E43" i="5" s="1"/>
  <c r="P11" i="8"/>
  <c r="C11" i="6" s="1"/>
  <c r="C5" i="8"/>
  <c r="CB10" i="9" l="1"/>
  <c r="BS10" i="9"/>
  <c r="P8" i="8"/>
  <c r="C8" i="6" s="1"/>
  <c r="CA8" i="4"/>
  <c r="F81" i="5"/>
  <c r="T177" i="5"/>
  <c r="NC18" i="9"/>
  <c r="T139" i="5"/>
  <c r="KD18" i="9"/>
  <c r="T101" i="5"/>
  <c r="HE18" i="9"/>
  <c r="T63" i="5"/>
  <c r="EF18" i="9"/>
  <c r="AO7" i="4"/>
  <c r="AW7" i="6"/>
  <c r="EE12" i="9"/>
  <c r="DV12" i="9"/>
  <c r="EE7" i="9"/>
  <c r="EG7" i="9" s="1"/>
  <c r="DV7" i="9"/>
  <c r="CM10" i="9" l="1"/>
  <c r="CD10" i="9"/>
  <c r="OD10" i="9" s="1"/>
  <c r="AO10" i="4" s="1"/>
  <c r="EG12" i="9"/>
  <c r="T182" i="5"/>
  <c r="NN18" i="9"/>
  <c r="T187" i="5" s="1"/>
  <c r="T144" i="5"/>
  <c r="KO18" i="9"/>
  <c r="T149" i="5" s="1"/>
  <c r="T106" i="5"/>
  <c r="HP18" i="9"/>
  <c r="T111" i="5" s="1"/>
  <c r="T68" i="5"/>
  <c r="EQ18" i="9"/>
  <c r="T73" i="5" s="1"/>
  <c r="AW10" i="6"/>
  <c r="J7" i="8"/>
  <c r="H7" i="8"/>
  <c r="I7" i="8"/>
  <c r="OI7" i="9"/>
  <c r="E81" i="5" s="1"/>
  <c r="CX10" i="9" l="1"/>
  <c r="CZ10" i="9" s="1"/>
  <c r="CO10" i="9"/>
  <c r="H12" i="8"/>
  <c r="J12" i="8"/>
  <c r="OI12" i="9"/>
  <c r="CA12" i="4" s="1"/>
  <c r="I12" i="8"/>
  <c r="AX12" i="6"/>
  <c r="CA7" i="4"/>
  <c r="AX7" i="6"/>
  <c r="P7" i="8"/>
  <c r="C7" i="6" s="1"/>
  <c r="OI10" i="9" l="1"/>
  <c r="CA10" i="4" s="1"/>
  <c r="J10" i="8"/>
  <c r="K5" i="8" s="1"/>
  <c r="H10" i="8"/>
  <c r="G5" i="8" s="1"/>
  <c r="I10" i="8"/>
  <c r="I5" i="8" s="1"/>
  <c r="P12" i="8"/>
  <c r="C12" i="6" s="1"/>
  <c r="AX10" i="6"/>
  <c r="P10" i="8" l="1"/>
  <c r="C10" i="6" s="1"/>
</calcChain>
</file>

<file path=xl/sharedStrings.xml><?xml version="1.0" encoding="utf-8"?>
<sst xmlns="http://schemas.openxmlformats.org/spreadsheetml/2006/main" count="1451" uniqueCount="580">
  <si>
    <t>Planilha para elaboração e conferência de escalas de trabalho conforme as regras do fim da escala 6x1.</t>
  </si>
  <si>
    <t>Site: gestorunico.com.br</t>
  </si>
  <si>
    <t>Canal no YouTube: youtube.com/@gestorunico</t>
  </si>
  <si>
    <t>Distribuição gratuita.</t>
  </si>
  <si>
    <t>AVISO DE RESPONSABILIDADE</t>
  </si>
  <si>
    <t>Esta planilha foi desenvolvida para facilitar o trabalho do usuário na montagem e conferência de escalas. Convenções e Acordos Coletivos (CCT/ACT) e categorias profissionais podem ter regras diferentes das aqui programadas; leis, regulamentações ou entendimentos posteriores à data de desenvolvimento podem alterar os critérios; e alterações indevidas feitas pelo usuário em fórmulas ou configurações podem comprometer os resultados. Por isso, o desenvolvedor não se responsabiliza por erros, equívocos ou decisões tomadas com base nesta planilha. Cabe ao usuário validar as regras com sua CCT/ACT e com a legislação vigente.</t>
  </si>
  <si>
    <t>COMO USAR</t>
  </si>
  <si>
    <t>1) Aba Funcionários: cadastre nome, sexo, jornada semanal contratada (até o limite configurado) e o histórico imediatamente anterior ao período (domingos e dias consecutivos já trabalhados).</t>
  </si>
  <si>
    <t>2) Aba Configurações: escolha qual aba será usada para lançar a escala (Linhas, Colunas ou Simples), confira os limites, responda se há CCT/ACT autorizando acumular folgas no mês e cadastre os feriados do período.</t>
  </si>
  <si>
    <t>4) Escala Simples: selecione o funcionário e escolha, dia a dia, Trabalho, Folga, Atestado (conta como trabalhado) ou Férias. Dia em branco = folga. Ótima para montar a escala vendo todos os colegas e a cobertura de cada dia (quadro no rodapé). Não avalia jornada semanal nem intervalos, pois não há horários.</t>
  </si>
  <si>
    <t>5) As irregularidades aparecem em cores e em texto (alertas da semana). A aba Resumo consolida tudo por funcionário e a aba Escala Visual mostra a escala pronta para impressão.</t>
  </si>
  <si>
    <t>6) A aba Cálculos é auxiliar: não digite nela.</t>
  </si>
  <si>
    <t>LEGENDA DE CORES</t>
  </si>
  <si>
    <t xml:space="preserve">      Laranja — horas da semana acima da jornada contratada (escalas com horários)</t>
  </si>
  <si>
    <t xml:space="preserve">      Vermelho — dias trabalhados na semana acima do permitido (sem CCT: 2 folgas; com CCT: ao menos 1 folga)</t>
  </si>
  <si>
    <t xml:space="preserve">      Vermelho escuro — 7º dia consecutivo de trabalho</t>
  </si>
  <si>
    <t xml:space="preserve">      Roxo — domingos consecutivos acima do limite (mulheres: 2 seguidos; homens: 3 seguidos)</t>
  </si>
  <si>
    <t xml:space="preserve">      Amarelo — intervalo irregular para a jornada do dia (escalas com horários)</t>
  </si>
  <si>
    <t xml:space="preserve">      Laranja claro — feriado (cadastrado em Configurações)</t>
  </si>
  <si>
    <t xml:space="preserve">      Rosa/vermelho claro — domingo (cabeçalho em vermelho)</t>
  </si>
  <si>
    <t xml:space="preserve">      Creme — células de digitação</t>
  </si>
  <si>
    <t xml:space="preserve">      Cinza — aba de preenchimento inativa (veja Configurações)</t>
  </si>
  <si>
    <t xml:space="preserve">      Escala Simples: Trabalho</t>
  </si>
  <si>
    <t xml:space="preserve">      Escala Simples: Folga</t>
  </si>
  <si>
    <t xml:space="preserve">      Escala Simples: Atestado/Licença (conta como trabalhado)</t>
  </si>
  <si>
    <t xml:space="preserve">      Escala Simples: Férias (não conta como trabalho nem como folga)</t>
  </si>
  <si>
    <t>CONFIGURAÇÕES</t>
  </si>
  <si>
    <t>Altere apenas as células amarelas. A data inicial do período é informada na aba Escala (célula D2).</t>
  </si>
  <si>
    <t>Aba utilizada para preencher a escala</t>
  </si>
  <si>
    <t>FERIADOS NO PERÍODO</t>
  </si>
  <si>
    <t>Jornada semanal máxima permitida (horas)</t>
  </si>
  <si>
    <t>Data</t>
  </si>
  <si>
    <t>Descrição</t>
  </si>
  <si>
    <t>Máximo de dias de trabalho por semana (sem CCT/ACT)</t>
  </si>
  <si>
    <t>Vale quando a pergunta abaixo for 'Não': acima disso a semana fica em vermelho (2 folgas obrigatórias).</t>
  </si>
  <si>
    <t>Finados (exemplo)</t>
  </si>
  <si>
    <t>Existe Convenção ou Acordo Coletivo (CCT/ACT) autorizando acumular as folgas dentro do mês?</t>
  </si>
  <si>
    <t>Não</t>
  </si>
  <si>
    <t>Se 'Sim': cada semana precisa de ao menos 1 folga e, na média do mês calendário, deve haver 2 folgas por semana (ex.: mês de 4 semanas = 8 folgas).</t>
  </si>
  <si>
    <t>Consciência Negra (exemplo)</t>
  </si>
  <si>
    <t>Folgas semanais exigidas na média mensal (com CCT/ACT)</t>
  </si>
  <si>
    <t>Mínimo mensal = ARREDONDAR(dias do mês dentro do período × folgas ÷ 7). Meses cobertos só em parte pelo período são avaliados proporcionalmente aos dias dentro dele.</t>
  </si>
  <si>
    <t>Intervalo obrigatório p/ jornada de 4h01 a 6h</t>
  </si>
  <si>
    <t>O intervalo deve ser exatamente este valor.</t>
  </si>
  <si>
    <t>Intervalo mínimo p/ jornada acima de 6h</t>
  </si>
  <si>
    <t>Intervalo máximo p/ jornada acima de 6h</t>
  </si>
  <si>
    <t>Jornada até a qual NÃO pode haver intervalo</t>
  </si>
  <si>
    <t>Jornadas até 4h00 não admitem intervalo.</t>
  </si>
  <si>
    <t>Jornada limite da faixa intermediária</t>
  </si>
  <si>
    <t>Entre a linha 11 (exclusive) e esta (inclusive) o intervalo é o da linha 8.</t>
  </si>
  <si>
    <t>Máx. domingos consecutivos — MULHERES</t>
  </si>
  <si>
    <t>Máx. domingos consecutivos — HOMENS</t>
  </si>
  <si>
    <t>Máx. dias consecutivos de trabalho</t>
  </si>
  <si>
    <t>VERSÃO E CRÉDITOS</t>
  </si>
  <si>
    <t>As datas acima recebem destaque laranja nas abas de escala.</t>
  </si>
  <si>
    <t>CADASTRO DE FUNCIONÁRIOS</t>
  </si>
  <si>
    <t>Cód.</t>
  </si>
  <si>
    <t>Nome do funcionário</t>
  </si>
  <si>
    <t>Sexo (M/F)</t>
  </si>
  <si>
    <t>Jornada semanal contratada (h)</t>
  </si>
  <si>
    <t>Domingos consecutivos trabalhados antes do período</t>
  </si>
  <si>
    <t>Dias consecutivos trabalhados antes do período</t>
  </si>
  <si>
    <t>Setor / Cargo</t>
  </si>
  <si>
    <t>Observações</t>
  </si>
  <si>
    <t>Ana Paula Souza</t>
  </si>
  <si>
    <t>F</t>
  </si>
  <si>
    <t>Loja</t>
  </si>
  <si>
    <t>Exemplo</t>
  </si>
  <si>
    <t>Bruno Carvalho</t>
  </si>
  <si>
    <t>M</t>
  </si>
  <si>
    <t>Estoque</t>
  </si>
  <si>
    <t>Carla Mendes</t>
  </si>
  <si>
    <t>Caixa</t>
  </si>
  <si>
    <t>Diego Ferreira</t>
  </si>
  <si>
    <t>Eduarda Lima</t>
  </si>
  <si>
    <t>Administrativo</t>
  </si>
  <si>
    <t>Felipe Rocha</t>
  </si>
  <si>
    <t>Segurança</t>
  </si>
  <si>
    <t>Exemplo — já havia trabalhado 2 domingos seguidos</t>
  </si>
  <si>
    <t>Data inicial do período (1º dia da semana 1) →</t>
  </si>
  <si>
    <t>#</t>
  </si>
  <si>
    <t>Funcionário</t>
  </si>
  <si>
    <t>Jornada contratada (h)</t>
  </si>
  <si>
    <t>Horas na semana</t>
  </si>
  <si>
    <t>Dias trab.</t>
  </si>
  <si>
    <t>Alertas da semana</t>
  </si>
  <si>
    <t>Folgas na média do mês (regra com CCT/ACT)</t>
  </si>
  <si>
    <t>Entrada</t>
  </si>
  <si>
    <t>Saída Int.</t>
  </si>
  <si>
    <t>Ret. Int.</t>
  </si>
  <si>
    <t>Saída</t>
  </si>
  <si>
    <t>Jornada do dia</t>
  </si>
  <si>
    <t>Semana</t>
  </si>
  <si>
    <t>Dia</t>
  </si>
  <si>
    <t>Funcionário →</t>
  </si>
  <si>
    <t>Jornada (h) →</t>
  </si>
  <si>
    <t>Dias trabalhados</t>
  </si>
  <si>
    <t>✎ Alterar a data inicial (aba Escala › célula D2)</t>
  </si>
  <si>
    <t>LEGENDA →</t>
  </si>
  <si>
    <t>Trabalho</t>
  </si>
  <si>
    <t>Folga (ou em branco)</t>
  </si>
  <si>
    <t>7º dia consecutivo</t>
  </si>
  <si>
    <t>Domingos consecutivos</t>
  </si>
  <si>
    <t>Feriado</t>
  </si>
  <si>
    <t>Domingo</t>
  </si>
  <si>
    <t>Situação</t>
  </si>
  <si>
    <t>DETALHAMENTO DOS ALERTAS (mesmas regras da aba Escala, exceto jornada semanal e intervalos)</t>
  </si>
  <si>
    <t>Folgas</t>
  </si>
  <si>
    <t>Folga</t>
  </si>
  <si>
    <t>Atestado</t>
  </si>
  <si>
    <t>Férias</t>
  </si>
  <si>
    <t>COBERTURA POR DIA</t>
  </si>
  <si>
    <t>Trabalhando</t>
  </si>
  <si>
    <t>Atestado/Licença</t>
  </si>
  <si>
    <t>ESCALA DE TRABALHO</t>
  </si>
  <si>
    <t>RESUMO DE CONFORMIDADE DA ESCALA</t>
  </si>
  <si>
    <t>Funcionários escalados</t>
  </si>
  <si>
    <t>Semanas c/ jornada excedida</t>
  </si>
  <si>
    <t>Semanas c/ dias acima do permitido</t>
  </si>
  <si>
    <t>Ocorrências de 7º dia consecutivo</t>
  </si>
  <si>
    <t>Domingos irregulares</t>
  </si>
  <si>
    <t>Intervalos irregulares</t>
  </si>
  <si>
    <t>Meses c/ folgas insuficientes (CCT)</t>
  </si>
  <si>
    <t>Sexo</t>
  </si>
  <si>
    <t>Horas no período</t>
  </si>
  <si>
    <t>Média semanal</t>
  </si>
  <si>
    <t>7º dia consecutivo (ocorr.)</t>
  </si>
  <si>
    <t>E</t>
  </si>
  <si>
    <t>SI</t>
  </si>
  <si>
    <t>RI</t>
  </si>
  <si>
    <t>S</t>
  </si>
  <si>
    <t>T</t>
  </si>
  <si>
    <t>H</t>
  </si>
  <si>
    <t>I</t>
  </si>
  <si>
    <t>C</t>
  </si>
  <si>
    <t>D</t>
  </si>
  <si>
    <t>X</t>
  </si>
  <si>
    <t>ST</t>
  </si>
  <si>
    <t>Jornada (h)</t>
  </si>
  <si>
    <t>Dom. ant.</t>
  </si>
  <si>
    <t>Dias ant.</t>
  </si>
  <si>
    <t>D1 E</t>
  </si>
  <si>
    <t>D1 SI</t>
  </si>
  <si>
    <t>D1 RI</t>
  </si>
  <si>
    <t>D1 S</t>
  </si>
  <si>
    <t>D1 T</t>
  </si>
  <si>
    <t>D1 H</t>
  </si>
  <si>
    <t>D1 I</t>
  </si>
  <si>
    <t>D1 C</t>
  </si>
  <si>
    <t>D1 D</t>
  </si>
  <si>
    <t>D1 X</t>
  </si>
  <si>
    <t>D1 ST</t>
  </si>
  <si>
    <t>D2 E</t>
  </si>
  <si>
    <t>D2 SI</t>
  </si>
  <si>
    <t>D2 RI</t>
  </si>
  <si>
    <t>D2 S</t>
  </si>
  <si>
    <t>D2 T</t>
  </si>
  <si>
    <t>D2 H</t>
  </si>
  <si>
    <t>D2 I</t>
  </si>
  <si>
    <t>D2 C</t>
  </si>
  <si>
    <t>D2 D</t>
  </si>
  <si>
    <t>D2 X</t>
  </si>
  <si>
    <t>D2 ST</t>
  </si>
  <si>
    <t>D3 E</t>
  </si>
  <si>
    <t>D3 SI</t>
  </si>
  <si>
    <t>D3 RI</t>
  </si>
  <si>
    <t>D3 S</t>
  </si>
  <si>
    <t>D3 T</t>
  </si>
  <si>
    <t>D3 H</t>
  </si>
  <si>
    <t>D3 I</t>
  </si>
  <si>
    <t>D3 C</t>
  </si>
  <si>
    <t>D3 D</t>
  </si>
  <si>
    <t>D3 X</t>
  </si>
  <si>
    <t>D3 ST</t>
  </si>
  <si>
    <t>D4 E</t>
  </si>
  <si>
    <t>D4 SI</t>
  </si>
  <si>
    <t>D4 RI</t>
  </si>
  <si>
    <t>D4 S</t>
  </si>
  <si>
    <t>D4 T</t>
  </si>
  <si>
    <t>D4 H</t>
  </si>
  <si>
    <t>D4 I</t>
  </si>
  <si>
    <t>D4 C</t>
  </si>
  <si>
    <t>D4 D</t>
  </si>
  <si>
    <t>D4 X</t>
  </si>
  <si>
    <t>D4 ST</t>
  </si>
  <si>
    <t>D5 E</t>
  </si>
  <si>
    <t>D5 SI</t>
  </si>
  <si>
    <t>D5 RI</t>
  </si>
  <si>
    <t>D5 S</t>
  </si>
  <si>
    <t>D5 T</t>
  </si>
  <si>
    <t>D5 H</t>
  </si>
  <si>
    <t>D5 I</t>
  </si>
  <si>
    <t>D5 C</t>
  </si>
  <si>
    <t>D5 D</t>
  </si>
  <si>
    <t>D5 X</t>
  </si>
  <si>
    <t>D5 ST</t>
  </si>
  <si>
    <t>D6 E</t>
  </si>
  <si>
    <t>D6 SI</t>
  </si>
  <si>
    <t>D6 RI</t>
  </si>
  <si>
    <t>D6 S</t>
  </si>
  <si>
    <t>D6 T</t>
  </si>
  <si>
    <t>D6 H</t>
  </si>
  <si>
    <t>D6 I</t>
  </si>
  <si>
    <t>D6 C</t>
  </si>
  <si>
    <t>D6 D</t>
  </si>
  <si>
    <t>D6 X</t>
  </si>
  <si>
    <t>D6 ST</t>
  </si>
  <si>
    <t>D7 E</t>
  </si>
  <si>
    <t>D7 SI</t>
  </si>
  <si>
    <t>D7 RI</t>
  </si>
  <si>
    <t>D7 S</t>
  </si>
  <si>
    <t>D7 T</t>
  </si>
  <si>
    <t>D7 H</t>
  </si>
  <si>
    <t>D7 I</t>
  </si>
  <si>
    <t>D7 C</t>
  </si>
  <si>
    <t>D7 D</t>
  </si>
  <si>
    <t>D7 X</t>
  </si>
  <si>
    <t>D7 ST</t>
  </si>
  <si>
    <t>D8 E</t>
  </si>
  <si>
    <t>D8 SI</t>
  </si>
  <si>
    <t>D8 RI</t>
  </si>
  <si>
    <t>D8 S</t>
  </si>
  <si>
    <t>D8 T</t>
  </si>
  <si>
    <t>D8 H</t>
  </si>
  <si>
    <t>D8 I</t>
  </si>
  <si>
    <t>D8 C</t>
  </si>
  <si>
    <t>D8 D</t>
  </si>
  <si>
    <t>D8 X</t>
  </si>
  <si>
    <t>D8 ST</t>
  </si>
  <si>
    <t>D9 E</t>
  </si>
  <si>
    <t>D9 SI</t>
  </si>
  <si>
    <t>D9 RI</t>
  </si>
  <si>
    <t>D9 S</t>
  </si>
  <si>
    <t>D9 T</t>
  </si>
  <si>
    <t>D9 H</t>
  </si>
  <si>
    <t>D9 I</t>
  </si>
  <si>
    <t>D9 C</t>
  </si>
  <si>
    <t>D9 D</t>
  </si>
  <si>
    <t>D9 X</t>
  </si>
  <si>
    <t>D9 ST</t>
  </si>
  <si>
    <t>D10 E</t>
  </si>
  <si>
    <t>D10 SI</t>
  </si>
  <si>
    <t>D10 RI</t>
  </si>
  <si>
    <t>D10 S</t>
  </si>
  <si>
    <t>D10 T</t>
  </si>
  <si>
    <t>D10 H</t>
  </si>
  <si>
    <t>D10 I</t>
  </si>
  <si>
    <t>D10 C</t>
  </si>
  <si>
    <t>D10 D</t>
  </si>
  <si>
    <t>D10 X</t>
  </si>
  <si>
    <t>D10 ST</t>
  </si>
  <si>
    <t>D11 E</t>
  </si>
  <si>
    <t>D11 SI</t>
  </si>
  <si>
    <t>D11 RI</t>
  </si>
  <si>
    <t>D11 S</t>
  </si>
  <si>
    <t>D11 T</t>
  </si>
  <si>
    <t>D11 H</t>
  </si>
  <si>
    <t>D11 I</t>
  </si>
  <si>
    <t>D11 C</t>
  </si>
  <si>
    <t>D11 D</t>
  </si>
  <si>
    <t>D11 X</t>
  </si>
  <si>
    <t>D11 ST</t>
  </si>
  <si>
    <t>D12 E</t>
  </si>
  <si>
    <t>D12 SI</t>
  </si>
  <si>
    <t>D12 RI</t>
  </si>
  <si>
    <t>D12 S</t>
  </si>
  <si>
    <t>D12 T</t>
  </si>
  <si>
    <t>D12 H</t>
  </si>
  <si>
    <t>D12 I</t>
  </si>
  <si>
    <t>D12 C</t>
  </si>
  <si>
    <t>D12 D</t>
  </si>
  <si>
    <t>D12 X</t>
  </si>
  <si>
    <t>D12 ST</t>
  </si>
  <si>
    <t>D13 E</t>
  </si>
  <si>
    <t>D13 SI</t>
  </si>
  <si>
    <t>D13 RI</t>
  </si>
  <si>
    <t>D13 S</t>
  </si>
  <si>
    <t>D13 T</t>
  </si>
  <si>
    <t>D13 H</t>
  </si>
  <si>
    <t>D13 I</t>
  </si>
  <si>
    <t>D13 C</t>
  </si>
  <si>
    <t>D13 D</t>
  </si>
  <si>
    <t>D13 X</t>
  </si>
  <si>
    <t>D13 ST</t>
  </si>
  <si>
    <t>D14 E</t>
  </si>
  <si>
    <t>D14 SI</t>
  </si>
  <si>
    <t>D14 RI</t>
  </si>
  <si>
    <t>D14 S</t>
  </si>
  <si>
    <t>D14 T</t>
  </si>
  <si>
    <t>D14 H</t>
  </si>
  <si>
    <t>D14 I</t>
  </si>
  <si>
    <t>D14 C</t>
  </si>
  <si>
    <t>D14 D</t>
  </si>
  <si>
    <t>D14 X</t>
  </si>
  <si>
    <t>D14 ST</t>
  </si>
  <si>
    <t>D15 E</t>
  </si>
  <si>
    <t>D15 SI</t>
  </si>
  <si>
    <t>D15 RI</t>
  </si>
  <si>
    <t>D15 S</t>
  </si>
  <si>
    <t>D15 T</t>
  </si>
  <si>
    <t>D15 H</t>
  </si>
  <si>
    <t>D15 I</t>
  </si>
  <si>
    <t>D15 C</t>
  </si>
  <si>
    <t>D15 D</t>
  </si>
  <si>
    <t>D15 X</t>
  </si>
  <si>
    <t>D15 ST</t>
  </si>
  <si>
    <t>D16 E</t>
  </si>
  <si>
    <t>D16 SI</t>
  </si>
  <si>
    <t>D16 RI</t>
  </si>
  <si>
    <t>D16 S</t>
  </si>
  <si>
    <t>D16 T</t>
  </si>
  <si>
    <t>D16 H</t>
  </si>
  <si>
    <t>D16 I</t>
  </si>
  <si>
    <t>D16 C</t>
  </si>
  <si>
    <t>D16 D</t>
  </si>
  <si>
    <t>D16 X</t>
  </si>
  <si>
    <t>D16 ST</t>
  </si>
  <si>
    <t>D17 E</t>
  </si>
  <si>
    <t>D17 SI</t>
  </si>
  <si>
    <t>D17 RI</t>
  </si>
  <si>
    <t>D17 S</t>
  </si>
  <si>
    <t>D17 T</t>
  </si>
  <si>
    <t>D17 H</t>
  </si>
  <si>
    <t>D17 I</t>
  </si>
  <si>
    <t>D17 C</t>
  </si>
  <si>
    <t>D17 D</t>
  </si>
  <si>
    <t>D17 X</t>
  </si>
  <si>
    <t>D17 ST</t>
  </si>
  <si>
    <t>D18 E</t>
  </si>
  <si>
    <t>D18 SI</t>
  </si>
  <si>
    <t>D18 RI</t>
  </si>
  <si>
    <t>D18 S</t>
  </si>
  <si>
    <t>D18 T</t>
  </si>
  <si>
    <t>D18 H</t>
  </si>
  <si>
    <t>D18 I</t>
  </si>
  <si>
    <t>D18 C</t>
  </si>
  <si>
    <t>D18 D</t>
  </si>
  <si>
    <t>D18 X</t>
  </si>
  <si>
    <t>D18 ST</t>
  </si>
  <si>
    <t>D19 E</t>
  </si>
  <si>
    <t>D19 SI</t>
  </si>
  <si>
    <t>D19 RI</t>
  </si>
  <si>
    <t>D19 S</t>
  </si>
  <si>
    <t>D19 T</t>
  </si>
  <si>
    <t>D19 H</t>
  </si>
  <si>
    <t>D19 I</t>
  </si>
  <si>
    <t>D19 C</t>
  </si>
  <si>
    <t>D19 D</t>
  </si>
  <si>
    <t>D19 X</t>
  </si>
  <si>
    <t>D19 ST</t>
  </si>
  <si>
    <t>D20 E</t>
  </si>
  <si>
    <t>D20 SI</t>
  </si>
  <si>
    <t>D20 RI</t>
  </si>
  <si>
    <t>D20 S</t>
  </si>
  <si>
    <t>D20 T</t>
  </si>
  <si>
    <t>D20 H</t>
  </si>
  <si>
    <t>D20 I</t>
  </si>
  <si>
    <t>D20 C</t>
  </si>
  <si>
    <t>D20 D</t>
  </si>
  <si>
    <t>D20 X</t>
  </si>
  <si>
    <t>D20 ST</t>
  </si>
  <si>
    <t>D21 E</t>
  </si>
  <si>
    <t>D21 SI</t>
  </si>
  <si>
    <t>D21 RI</t>
  </si>
  <si>
    <t>D21 S</t>
  </si>
  <si>
    <t>D21 T</t>
  </si>
  <si>
    <t>D21 H</t>
  </si>
  <si>
    <t>D21 I</t>
  </si>
  <si>
    <t>D21 C</t>
  </si>
  <si>
    <t>D21 D</t>
  </si>
  <si>
    <t>D21 X</t>
  </si>
  <si>
    <t>D21 ST</t>
  </si>
  <si>
    <t>D22 E</t>
  </si>
  <si>
    <t>D22 SI</t>
  </si>
  <si>
    <t>D22 RI</t>
  </si>
  <si>
    <t>D22 S</t>
  </si>
  <si>
    <t>D22 T</t>
  </si>
  <si>
    <t>D22 H</t>
  </si>
  <si>
    <t>D22 I</t>
  </si>
  <si>
    <t>D22 C</t>
  </si>
  <si>
    <t>D22 D</t>
  </si>
  <si>
    <t>D22 X</t>
  </si>
  <si>
    <t>D22 ST</t>
  </si>
  <si>
    <t>D23 E</t>
  </si>
  <si>
    <t>D23 SI</t>
  </si>
  <si>
    <t>D23 RI</t>
  </si>
  <si>
    <t>D23 S</t>
  </si>
  <si>
    <t>D23 T</t>
  </si>
  <si>
    <t>D23 H</t>
  </si>
  <si>
    <t>D23 I</t>
  </si>
  <si>
    <t>D23 C</t>
  </si>
  <si>
    <t>D23 D</t>
  </si>
  <si>
    <t>D23 X</t>
  </si>
  <si>
    <t>D23 ST</t>
  </si>
  <si>
    <t>D24 E</t>
  </si>
  <si>
    <t>D24 SI</t>
  </si>
  <si>
    <t>D24 RI</t>
  </si>
  <si>
    <t>D24 S</t>
  </si>
  <si>
    <t>D24 T</t>
  </si>
  <si>
    <t>D24 H</t>
  </si>
  <si>
    <t>D24 I</t>
  </si>
  <si>
    <t>D24 C</t>
  </si>
  <si>
    <t>D24 D</t>
  </si>
  <si>
    <t>D24 X</t>
  </si>
  <si>
    <t>D24 ST</t>
  </si>
  <si>
    <t>D25 E</t>
  </si>
  <si>
    <t>D25 SI</t>
  </si>
  <si>
    <t>D25 RI</t>
  </si>
  <si>
    <t>D25 S</t>
  </si>
  <si>
    <t>D25 T</t>
  </si>
  <si>
    <t>D25 H</t>
  </si>
  <si>
    <t>D25 I</t>
  </si>
  <si>
    <t>D25 C</t>
  </si>
  <si>
    <t>D25 D</t>
  </si>
  <si>
    <t>D25 X</t>
  </si>
  <si>
    <t>D25 ST</t>
  </si>
  <si>
    <t>D26 E</t>
  </si>
  <si>
    <t>D26 SI</t>
  </si>
  <si>
    <t>D26 RI</t>
  </si>
  <si>
    <t>D26 S</t>
  </si>
  <si>
    <t>D26 T</t>
  </si>
  <si>
    <t>D26 H</t>
  </si>
  <si>
    <t>D26 I</t>
  </si>
  <si>
    <t>D26 C</t>
  </si>
  <si>
    <t>D26 D</t>
  </si>
  <si>
    <t>D26 X</t>
  </si>
  <si>
    <t>D26 ST</t>
  </si>
  <si>
    <t>D27 E</t>
  </si>
  <si>
    <t>D27 SI</t>
  </si>
  <si>
    <t>D27 RI</t>
  </si>
  <si>
    <t>D27 S</t>
  </si>
  <si>
    <t>D27 T</t>
  </si>
  <si>
    <t>D27 H</t>
  </si>
  <si>
    <t>D27 I</t>
  </si>
  <si>
    <t>D27 C</t>
  </si>
  <si>
    <t>D27 D</t>
  </si>
  <si>
    <t>D27 X</t>
  </si>
  <si>
    <t>D27 ST</t>
  </si>
  <si>
    <t>D28 E</t>
  </si>
  <si>
    <t>D28 SI</t>
  </si>
  <si>
    <t>D28 RI</t>
  </si>
  <si>
    <t>D28 S</t>
  </si>
  <si>
    <t>D28 T</t>
  </si>
  <si>
    <t>D28 H</t>
  </si>
  <si>
    <t>D28 I</t>
  </si>
  <si>
    <t>D28 C</t>
  </si>
  <si>
    <t>D28 D</t>
  </si>
  <si>
    <t>D28 X</t>
  </si>
  <si>
    <t>D28 ST</t>
  </si>
  <si>
    <t>D29 E</t>
  </si>
  <si>
    <t>D29 SI</t>
  </si>
  <si>
    <t>D29 RI</t>
  </si>
  <si>
    <t>D29 S</t>
  </si>
  <si>
    <t>D29 T</t>
  </si>
  <si>
    <t>D29 H</t>
  </si>
  <si>
    <t>D29 I</t>
  </si>
  <si>
    <t>D29 C</t>
  </si>
  <si>
    <t>D29 D</t>
  </si>
  <si>
    <t>D29 X</t>
  </si>
  <si>
    <t>D29 ST</t>
  </si>
  <si>
    <t>D30 E</t>
  </si>
  <si>
    <t>D30 SI</t>
  </si>
  <si>
    <t>D30 RI</t>
  </si>
  <si>
    <t>D30 S</t>
  </si>
  <si>
    <t>D30 T</t>
  </si>
  <si>
    <t>D30 H</t>
  </si>
  <si>
    <t>D30 I</t>
  </si>
  <si>
    <t>D30 C</t>
  </si>
  <si>
    <t>D30 D</t>
  </si>
  <si>
    <t>D30 X</t>
  </si>
  <si>
    <t>D30 ST</t>
  </si>
  <si>
    <t>D31 E</t>
  </si>
  <si>
    <t>D31 SI</t>
  </si>
  <si>
    <t>D31 RI</t>
  </si>
  <si>
    <t>D31 S</t>
  </si>
  <si>
    <t>D31 T</t>
  </si>
  <si>
    <t>D31 H</t>
  </si>
  <si>
    <t>D31 I</t>
  </si>
  <si>
    <t>D31 C</t>
  </si>
  <si>
    <t>D31 D</t>
  </si>
  <si>
    <t>D31 X</t>
  </si>
  <si>
    <t>D31 ST</t>
  </si>
  <si>
    <t>D32 E</t>
  </si>
  <si>
    <t>D32 SI</t>
  </si>
  <si>
    <t>D32 RI</t>
  </si>
  <si>
    <t>D32 S</t>
  </si>
  <si>
    <t>D32 T</t>
  </si>
  <si>
    <t>D32 H</t>
  </si>
  <si>
    <t>D32 I</t>
  </si>
  <si>
    <t>D32 C</t>
  </si>
  <si>
    <t>D32 D</t>
  </si>
  <si>
    <t>D32 X</t>
  </si>
  <si>
    <t>D32 ST</t>
  </si>
  <si>
    <t>D33 E</t>
  </si>
  <si>
    <t>D33 SI</t>
  </si>
  <si>
    <t>D33 RI</t>
  </si>
  <si>
    <t>D33 S</t>
  </si>
  <si>
    <t>D33 T</t>
  </si>
  <si>
    <t>D33 H</t>
  </si>
  <si>
    <t>D33 I</t>
  </si>
  <si>
    <t>D33 C</t>
  </si>
  <si>
    <t>D33 D</t>
  </si>
  <si>
    <t>D33 X</t>
  </si>
  <si>
    <t>D33 ST</t>
  </si>
  <si>
    <t>D34 E</t>
  </si>
  <si>
    <t>D34 SI</t>
  </si>
  <si>
    <t>D34 RI</t>
  </si>
  <si>
    <t>D34 S</t>
  </si>
  <si>
    <t>D34 T</t>
  </si>
  <si>
    <t>D34 H</t>
  </si>
  <si>
    <t>D34 I</t>
  </si>
  <si>
    <t>D34 C</t>
  </si>
  <si>
    <t>D34 D</t>
  </si>
  <si>
    <t>D34 X</t>
  </si>
  <si>
    <t>D34 ST</t>
  </si>
  <si>
    <t>D35 E</t>
  </si>
  <si>
    <t>D35 SI</t>
  </si>
  <si>
    <t>D35 RI</t>
  </si>
  <si>
    <t>D35 S</t>
  </si>
  <si>
    <t>D35 T</t>
  </si>
  <si>
    <t>D35 H</t>
  </si>
  <si>
    <t>D35 I</t>
  </si>
  <si>
    <t>D35 C</t>
  </si>
  <si>
    <t>D35 D</t>
  </si>
  <si>
    <t>D35 X</t>
  </si>
  <si>
    <t>D35 ST</t>
  </si>
  <si>
    <t>S1 Horas</t>
  </si>
  <si>
    <t>S1 Dias</t>
  </si>
  <si>
    <t>S1 Alerta bruto</t>
  </si>
  <si>
    <t>S1 Exc. jornada</t>
  </si>
  <si>
    <t>S1 Exc. dias</t>
  </si>
  <si>
    <t>S2 Horas</t>
  </si>
  <si>
    <t>S2 Dias</t>
  </si>
  <si>
    <t>S2 Alerta bruto</t>
  </si>
  <si>
    <t>S2 Exc. jornada</t>
  </si>
  <si>
    <t>S2 Exc. dias</t>
  </si>
  <si>
    <t>S3 Horas</t>
  </si>
  <si>
    <t>S3 Dias</t>
  </si>
  <si>
    <t>S3 Alerta bruto</t>
  </si>
  <si>
    <t>S3 Exc. jornada</t>
  </si>
  <si>
    <t>S3 Exc. dias</t>
  </si>
  <si>
    <t>S4 Horas</t>
  </si>
  <si>
    <t>S4 Dias</t>
  </si>
  <si>
    <t>S4 Alerta bruto</t>
  </si>
  <si>
    <t>S4 Exc. jornada</t>
  </si>
  <si>
    <t>S4 Exc. dias</t>
  </si>
  <si>
    <t>S5 Horas</t>
  </si>
  <si>
    <t>S5 Dias</t>
  </si>
  <si>
    <t>S5 Alerta bruto</t>
  </si>
  <si>
    <t>S5 Exc. jornada</t>
  </si>
  <si>
    <t>S5 Exc. dias</t>
  </si>
  <si>
    <t>Mês 1 Dias a considerar</t>
  </si>
  <si>
    <t>Mês 1 Folgas</t>
  </si>
  <si>
    <t>Mês 1 Mín. folgas</t>
  </si>
  <si>
    <t>Mês 1 Insuficiente</t>
  </si>
  <si>
    <t>Mês 1 Férias</t>
  </si>
  <si>
    <t>Mês 2 Dias a considerar</t>
  </si>
  <si>
    <t>Mês 2 Folgas</t>
  </si>
  <si>
    <t>Mês 2 Mín. folgas</t>
  </si>
  <si>
    <t>Mês 2 Insuficiente</t>
  </si>
  <si>
    <t>Mês 2 Férias</t>
  </si>
  <si>
    <t>Mês 3 Dias a considerar</t>
  </si>
  <si>
    <t>Mês 3 Folgas</t>
  </si>
  <si>
    <t>Mês 3 Mín. folgas</t>
  </si>
  <si>
    <t>Mês 3 Insuficiente</t>
  </si>
  <si>
    <t>Mês 3 Férias</t>
  </si>
  <si>
    <t>Alerta mensal bruto</t>
  </si>
  <si>
    <t>Atestado/Licença (conta como trabalhado)</t>
  </si>
  <si>
    <t>Férias (fora do cálculo de folgas)</t>
  </si>
  <si>
    <t>Versão 1.0 — 18/10/2026</t>
  </si>
  <si>
    <t>adm@gestorunico.com.br</t>
  </si>
  <si>
    <t>PLANEJAMENTO DE ESCALA DE TRABALHO</t>
  </si>
  <si>
    <t>Desenvolvido por: Gestor Único – sistemas web personalizados (Acácio jr.)</t>
  </si>
  <si>
    <t>Versão 1.0 — 18/10/2026  |  Desenvolvido por Gestor Único – sistemas web  |  gestorunico.com.br  |  youtube.com/@gestorunico  |  Distribuição gratuita. Veja a aba Sobre.</t>
  </si>
  <si>
    <t>Linhas</t>
  </si>
  <si>
    <t>Linhas = aba Escala Linhas (funcionários em linhas, com horários). Colunas = aba Escala Colunas (funcionários em colunas, até 25, com horários). Simples = aba Escala Simples (só a situação do dia: Trabalho, Folga, Atestado ou Férias, não avalia jornada semanal nem intervalos). Só a aba escolhida é considerada.</t>
  </si>
  <si>
    <t>3) Escolha UMA forma de lançamento, Escala Linhas (funcionários em linhas, com horários), Escala Colunas (funcionários em colunas, com horários, pára até 25 pessoas) ou Escala Simples (apenas a situação de cada dia, sem horários). A data inicial do período é informada na aba Escala, célula D2.</t>
  </si>
  <si>
    <t>A jornada semanal não pode ultrapassar o limite da aba Configurações.</t>
  </si>
  <si>
    <t>ESCALA SIMPLES — LANÇAMENTO POR SITUAÇÃO</t>
  </si>
  <si>
    <t>ABA AUXILIAR, não digite aqui. Lê a aba de preenchimento escolhida em Configurações e alimenta cores, alertas, Resumo e Escala Visual.  Por dia: E/SI/RI/S = horários · T = trabalhou (1/0) · H = horas · I = intervalo · C = dias consecutivos · D = domingos consecutivos · X = códigos de erro (7DIA, DOM, INT-INDEVIDO, INT-15MIN, INT-1H2H) · ST = situação na Escala Simples (TRAB, FOLGA, ATEST, FERIAS).  Linha 2 = feriado (1/0); linha 3 = semana; linha 4 = tipo; linha 5 =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</si>
</sst>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h]:mm"/>
    <numFmt numFmtId="166" formatCode="dd/mm"/>
    <numFmt numFmtId="167" formatCode="mm/yyyy"/>
  </numFmts>
  <fonts count="42" x14ac:knownFonts="1">
    <font>
      <sz val="11"/>
      <color theme="1"/>
      <name val="Calibri"/>
      <family val="2"/>
      <charset val="1"/>
    </font>
    <font>
      <b/>
      <sz val="16"/>
      <color rgb="FFFFFFFF"/>
      <name val="Arial"/>
      <family val="2"/>
    </font>
    <font>
      <i/>
      <sz val="10"/>
      <color rgb="FF595959"/>
      <name val="Arial"/>
      <family val="2"/>
    </font>
    <font>
      <b/>
      <sz val="11"/>
      <color rgb="FF1F3864"/>
      <name val="Arial"/>
      <family val="2"/>
    </font>
    <font>
      <b/>
      <sz val="11"/>
      <color rgb="FF000000"/>
      <name val="Arial"/>
      <family val="2"/>
    </font>
    <font>
      <b/>
      <sz val="10"/>
      <color rgb="FF0563C1"/>
      <name val="Arial"/>
      <family val="2"/>
    </font>
    <font>
      <b/>
      <sz val="10"/>
      <color rgb="FF548235"/>
      <name val="Arial"/>
      <family val="2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b/>
      <sz val="14"/>
      <color rgb="FFFFFFFF"/>
      <name val="Arial"/>
      <family val="2"/>
    </font>
    <font>
      <i/>
      <sz val="9"/>
      <color rgb="FF595959"/>
      <name val="Arial"/>
      <family val="2"/>
    </font>
    <font>
      <b/>
      <sz val="10"/>
      <color rgb="FF0000FF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i/>
      <sz val="8"/>
      <color rgb="FF595959"/>
      <name val="Arial"/>
      <family val="2"/>
    </font>
    <font>
      <sz val="10"/>
      <color rgb="FF7F7F7F"/>
      <name val="Arial"/>
      <family val="2"/>
    </font>
    <font>
      <b/>
      <sz val="10"/>
      <color rgb="FF000000"/>
      <name val="Arial"/>
      <family val="2"/>
    </font>
    <font>
      <b/>
      <sz val="11"/>
      <color rgb="FF0000FF"/>
      <name val="Arial"/>
      <family val="2"/>
    </font>
    <font>
      <sz val="7"/>
      <color rgb="FFBFBFBF"/>
      <name val="Arial"/>
      <family val="2"/>
    </font>
    <font>
      <b/>
      <sz val="8"/>
      <color rgb="FFFFFFFF"/>
      <name val="Arial"/>
      <family val="2"/>
    </font>
    <font>
      <sz val="9"/>
      <color rgb="FF7F7F7F"/>
      <name val="Arial"/>
      <family val="2"/>
    </font>
    <font>
      <sz val="10"/>
      <color rgb="FF008000"/>
      <name val="Arial"/>
      <family val="2"/>
    </font>
    <font>
      <b/>
      <sz val="9"/>
      <color rgb="FF404040"/>
      <name val="Arial"/>
      <family val="2"/>
    </font>
    <font>
      <sz val="9"/>
      <color rgb="FF000000"/>
      <name val="Arial"/>
      <family val="2"/>
    </font>
    <font>
      <b/>
      <sz val="9"/>
      <color rgb="FFC00000"/>
      <name val="Arial"/>
      <family val="2"/>
    </font>
    <font>
      <b/>
      <sz val="9"/>
      <color rgb="FF000000"/>
      <name val="Arial"/>
      <family val="2"/>
    </font>
    <font>
      <sz val="9"/>
      <color rgb="FF008000"/>
      <name val="Arial"/>
      <family val="2"/>
    </font>
    <font>
      <sz val="8"/>
      <color rgb="FF7F7F7F"/>
      <name val="Arial"/>
      <family val="2"/>
    </font>
    <font>
      <sz val="8"/>
      <color rgb="FF404040"/>
      <name val="Arial"/>
      <family val="2"/>
    </font>
    <font>
      <b/>
      <sz val="8"/>
      <color rgb="FF404040"/>
      <name val="Arial"/>
      <family val="2"/>
    </font>
    <font>
      <sz val="8"/>
      <color rgb="FF000000"/>
      <name val="Arial"/>
      <family val="2"/>
    </font>
    <font>
      <b/>
      <sz val="9"/>
      <color rgb="FF0563C1"/>
      <name val="Arial"/>
      <family val="2"/>
    </font>
    <font>
      <b/>
      <sz val="8"/>
      <color rgb="FF000000"/>
      <name val="Arial"/>
      <family val="2"/>
    </font>
    <font>
      <b/>
      <sz val="8"/>
      <color rgb="FF595959"/>
      <name val="Arial"/>
      <family val="2"/>
    </font>
    <font>
      <b/>
      <sz val="8"/>
      <color rgb="FF9C0006"/>
      <name val="Arial"/>
      <family val="2"/>
    </font>
    <font>
      <b/>
      <sz val="16"/>
      <color rgb="FF1F3864"/>
      <name val="Arial"/>
      <family val="2"/>
    </font>
    <font>
      <sz val="8"/>
      <color theme="1"/>
      <name val="Calibri"/>
      <family val="2"/>
      <charset val="1"/>
    </font>
    <font>
      <sz val="9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2"/>
      <color rgb="FF0563C1"/>
      <name val="Arial"/>
      <family val="2"/>
    </font>
    <font>
      <sz val="8"/>
      <color rgb="FFFFFFFF"/>
      <name val="Arial"/>
      <family val="2"/>
    </font>
    <font>
      <b/>
      <u/>
      <sz val="11"/>
      <color theme="10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rgb="FF1F3864"/>
        <bgColor rgb="FF404040"/>
      </patternFill>
    </fill>
    <fill>
      <patternFill patternType="solid">
        <fgColor rgb="FF2F5496"/>
        <bgColor rgb="FF1F3864"/>
      </patternFill>
    </fill>
    <fill>
      <patternFill patternType="solid">
        <fgColor rgb="FFF4B084"/>
        <bgColor rgb="FFFFCC99"/>
      </patternFill>
    </fill>
    <fill>
      <patternFill patternType="solid">
        <fgColor rgb="FFFF7C80"/>
        <bgColor rgb="FFED7D31"/>
      </patternFill>
    </fill>
    <fill>
      <patternFill patternType="solid">
        <fgColor rgb="FFC00000"/>
        <bgColor rgb="FF9C0006"/>
      </patternFill>
    </fill>
    <fill>
      <patternFill patternType="solid">
        <fgColor rgb="FFC9A0DC"/>
        <bgColor rgb="FFBFBFBF"/>
      </patternFill>
    </fill>
    <fill>
      <patternFill patternType="solid">
        <fgColor rgb="FFFFE699"/>
        <bgColor rgb="FFFFFF99"/>
      </patternFill>
    </fill>
    <fill>
      <patternFill patternType="solid">
        <fgColor rgb="FFFFCC99"/>
        <bgColor rgb="FFFFE699"/>
      </patternFill>
    </fill>
    <fill>
      <patternFill patternType="solid">
        <fgColor rgb="FFFDE4E1"/>
        <bgColor rgb="FFFCE4D6"/>
      </patternFill>
    </fill>
    <fill>
      <patternFill patternType="solid">
        <fgColor rgb="FFFFF9E5"/>
        <bgColor rgb="FFFFFFFF"/>
      </patternFill>
    </fill>
    <fill>
      <patternFill patternType="solid">
        <fgColor rgb="FFD9D9D9"/>
        <bgColor rgb="FFE0E0E0"/>
      </patternFill>
    </fill>
    <fill>
      <patternFill patternType="solid">
        <fgColor rgb="FFBDD7EE"/>
        <bgColor rgb="FFA8E0D8"/>
      </patternFill>
    </fill>
    <fill>
      <patternFill patternType="solid">
        <fgColor rgb="FFE7E6E6"/>
        <bgColor rgb="FFE0E0E0"/>
      </patternFill>
    </fill>
    <fill>
      <patternFill patternType="solid">
        <fgColor rgb="FFA8E0D8"/>
        <bgColor rgb="FFBDD7EE"/>
      </patternFill>
    </fill>
    <fill>
      <patternFill patternType="solid">
        <fgColor rgb="FFFFFF99"/>
        <bgColor rgb="FFFFE699"/>
      </patternFill>
    </fill>
    <fill>
      <patternFill patternType="solid">
        <fgColor rgb="FFED7D31"/>
        <bgColor rgb="FFFF7C80"/>
      </patternFill>
    </fill>
    <fill>
      <patternFill patternType="solid">
        <fgColor rgb="FF548235"/>
        <bgColor rgb="FF595959"/>
      </patternFill>
    </fill>
    <fill>
      <patternFill patternType="solid">
        <fgColor rgb="FFF2F2F2"/>
        <bgColor rgb="FFEDEDED"/>
      </patternFill>
    </fill>
    <fill>
      <patternFill patternType="solid">
        <fgColor rgb="FFDDEBF7"/>
        <bgColor rgb="FFE7E6E6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1F3864"/>
      </left>
      <right style="medium">
        <color rgb="FF1F3864"/>
      </right>
      <top style="medium">
        <color rgb="FF1F3864"/>
      </top>
      <bottom style="medium">
        <color rgb="FF1F3864"/>
      </bottom>
      <diagonal/>
    </border>
    <border>
      <left style="medium">
        <color rgb="FF1F3864"/>
      </left>
      <right style="medium">
        <color rgb="FF1F3864"/>
      </right>
      <top style="thin">
        <color rgb="FFBFBFBF"/>
      </top>
      <bottom style="thin">
        <color rgb="FFBFBFBF"/>
      </bottom>
      <diagonal/>
    </border>
    <border>
      <left style="medium">
        <color rgb="FF1F3864"/>
      </left>
      <right style="thin">
        <color rgb="FFE0E0E0"/>
      </right>
      <top style="thin">
        <color rgb="FFBFBFBF"/>
      </top>
      <bottom style="thin">
        <color rgb="FFBFBFBF"/>
      </bottom>
      <diagonal/>
    </border>
    <border>
      <left style="thin">
        <color rgb="FFE0E0E0"/>
      </left>
      <right style="medium">
        <color rgb="FF1F3864"/>
      </right>
      <top style="thin">
        <color rgb="FFBFBFBF"/>
      </top>
      <bottom style="thin">
        <color rgb="FFBFBFBF"/>
      </bottom>
      <diagonal/>
    </border>
    <border>
      <left style="thin">
        <color rgb="FFE0E0E0"/>
      </left>
      <right style="thin">
        <color rgb="FFE0E0E0"/>
      </right>
      <top style="thin">
        <color rgb="FFBFBFBF"/>
      </top>
      <bottom style="thin">
        <color rgb="FFBFBFBF"/>
      </bottom>
      <diagonal/>
    </border>
    <border>
      <left style="medium">
        <color rgb="FF1F38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1F3864"/>
      </right>
      <top style="thin">
        <color rgb="FFBFBFBF"/>
      </top>
      <bottom style="thin">
        <color rgb="FFBFBFBF"/>
      </bottom>
      <diagonal/>
    </border>
    <border>
      <left style="medium">
        <color rgb="FF1F3864"/>
      </left>
      <right style="medium">
        <color rgb="FF1F3864"/>
      </right>
      <top style="medium">
        <color rgb="FF1F3864"/>
      </top>
      <bottom style="thin">
        <color rgb="FFBFBFBF"/>
      </bottom>
      <diagonal/>
    </border>
    <border>
      <left style="medium">
        <color rgb="FF1F3864"/>
      </left>
      <right style="medium">
        <color rgb="FF1F3864"/>
      </right>
      <top style="thin">
        <color rgb="FFBFBFBF"/>
      </top>
      <bottom style="medium">
        <color rgb="FF1F3864"/>
      </bottom>
      <diagonal/>
    </border>
    <border>
      <left style="thin">
        <color rgb="FFBFBFBF"/>
      </left>
      <right style="thin">
        <color rgb="FFBFBFBF"/>
      </right>
      <top style="medium">
        <color rgb="FF1F3864"/>
      </top>
      <bottom style="thin">
        <color rgb="FFE0E0E0"/>
      </bottom>
      <diagonal/>
    </border>
    <border>
      <left style="thin">
        <color rgb="FFBFBFBF"/>
      </left>
      <right style="thin">
        <color rgb="FFBFBFBF"/>
      </right>
      <top style="thin">
        <color rgb="FFE0E0E0"/>
      </top>
      <bottom style="thin">
        <color rgb="FFE0E0E0"/>
      </bottom>
      <diagonal/>
    </border>
    <border>
      <left style="thin">
        <color rgb="FFBFBFBF"/>
      </left>
      <right style="thin">
        <color rgb="FFBFBFBF"/>
      </right>
      <top style="thin">
        <color rgb="FFE0E0E0"/>
      </top>
      <bottom style="medium">
        <color rgb="FF1F3864"/>
      </bottom>
      <diagonal/>
    </border>
    <border>
      <left style="thin">
        <color rgb="FFBFBFBF"/>
      </left>
      <right style="thin">
        <color rgb="FFBFBFBF"/>
      </right>
      <top style="medium">
        <color rgb="FF1F3864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1F3864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153">
    <xf numFmtId="0" fontId="0" fillId="0" borderId="0" xfId="0"/>
    <xf numFmtId="0" fontId="13" fillId="18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8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18" borderId="0" xfId="0" applyFill="1"/>
    <xf numFmtId="0" fontId="19" fillId="3" borderId="4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64" fontId="21" fillId="19" borderId="1" xfId="0" applyNumberFormat="1" applyFont="1" applyFill="1" applyBorder="1" applyAlignment="1">
      <alignment horizontal="center" vertical="center" wrapText="1"/>
    </xf>
    <xf numFmtId="165" fontId="22" fillId="19" borderId="5" xfId="0" applyNumberFormat="1" applyFont="1" applyFill="1" applyBorder="1" applyAlignment="1">
      <alignment horizontal="center" vertical="center" wrapText="1"/>
    </xf>
    <xf numFmtId="165" fontId="16" fillId="19" borderId="7" xfId="0" applyNumberFormat="1" applyFont="1" applyFill="1" applyBorder="1" applyAlignment="1">
      <alignment horizontal="center" vertical="center" wrapText="1"/>
    </xf>
    <xf numFmtId="1" fontId="16" fillId="19" borderId="1" xfId="0" applyNumberFormat="1" applyFont="1" applyFill="1" applyBorder="1" applyAlignment="1">
      <alignment horizontal="center" vertical="center" wrapText="1"/>
    </xf>
    <xf numFmtId="0" fontId="23" fillId="19" borderId="8" xfId="0" applyFont="1" applyFill="1" applyBorder="1" applyAlignment="1">
      <alignment horizontal="left" vertical="center" wrapText="1"/>
    </xf>
    <xf numFmtId="0" fontId="24" fillId="0" borderId="0" xfId="0" applyFont="1"/>
    <xf numFmtId="164" fontId="26" fillId="19" borderId="10" xfId="0" applyNumberFormat="1" applyFont="1" applyFill="1" applyBorder="1" applyAlignment="1">
      <alignment horizontal="center" vertical="center" wrapText="1"/>
    </xf>
    <xf numFmtId="0" fontId="28" fillId="11" borderId="11" xfId="0" applyFont="1" applyFill="1" applyBorder="1" applyAlignment="1">
      <alignment horizontal="center" vertical="center" wrapText="1"/>
    </xf>
    <xf numFmtId="0" fontId="28" fillId="11" borderId="12" xfId="0" applyFont="1" applyFill="1" applyBorder="1" applyAlignment="1">
      <alignment horizontal="center" vertical="center" wrapText="1"/>
    </xf>
    <xf numFmtId="0" fontId="29" fillId="19" borderId="13" xfId="0" applyFont="1" applyFill="1" applyBorder="1" applyAlignment="1">
      <alignment horizontal="center" vertical="center" wrapText="1"/>
    </xf>
    <xf numFmtId="165" fontId="16" fillId="19" borderId="14" xfId="0" applyNumberFormat="1" applyFont="1" applyFill="1" applyBorder="1" applyAlignment="1">
      <alignment horizontal="center" vertical="center" wrapText="1"/>
    </xf>
    <xf numFmtId="0" fontId="30" fillId="19" borderId="15" xfId="0" applyFont="1" applyFill="1" applyBorder="1" applyAlignment="1">
      <alignment horizontal="left" vertical="top" wrapText="1"/>
    </xf>
    <xf numFmtId="0" fontId="30" fillId="19" borderId="1" xfId="0" applyFont="1" applyFill="1" applyBorder="1" applyAlignment="1">
      <alignment horizontal="left" vertical="top" wrapText="1"/>
    </xf>
    <xf numFmtId="0" fontId="31" fillId="0" borderId="0" xfId="0" applyFont="1" applyAlignment="1">
      <alignment horizontal="left" vertical="center" wrapText="1"/>
    </xf>
    <xf numFmtId="166" fontId="19" fillId="3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6" fillId="19" borderId="1" xfId="0" applyFont="1" applyFill="1" applyBorder="1" applyAlignment="1">
      <alignment horizontal="center" vertical="center" wrapText="1"/>
    </xf>
    <xf numFmtId="0" fontId="16" fillId="19" borderId="8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0" fillId="19" borderId="1" xfId="0" applyFill="1" applyBorder="1"/>
    <xf numFmtId="0" fontId="25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27" fillId="0" borderId="0" xfId="0" applyFont="1"/>
    <xf numFmtId="166" fontId="27" fillId="0" borderId="0" xfId="0" applyNumberFormat="1" applyFont="1"/>
    <xf numFmtId="167" fontId="27" fillId="0" borderId="0" xfId="0" applyNumberFormat="1" applyFont="1"/>
    <xf numFmtId="0" fontId="13" fillId="3" borderId="0" xfId="0" applyFont="1" applyFill="1" applyAlignment="1">
      <alignment horizontal="center" vertical="center" wrapText="1"/>
    </xf>
    <xf numFmtId="0" fontId="19" fillId="6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18" borderId="0" xfId="0" applyFont="1" applyFill="1" applyAlignment="1">
      <alignment horizontal="center" vertical="center" wrapText="1"/>
    </xf>
    <xf numFmtId="0" fontId="19" fillId="18" borderId="0" xfId="0" applyFont="1" applyFill="1"/>
    <xf numFmtId="0" fontId="20" fillId="0" borderId="0" xfId="0" applyFont="1"/>
    <xf numFmtId="0" fontId="23" fillId="0" borderId="0" xfId="0" applyFont="1"/>
    <xf numFmtId="164" fontId="0" fillId="0" borderId="0" xfId="0" applyNumberFormat="1"/>
    <xf numFmtId="20" fontId="0" fillId="0" borderId="0" xfId="0" applyNumberFormat="1"/>
    <xf numFmtId="165" fontId="0" fillId="0" borderId="0" xfId="0" applyNumberFormat="1"/>
    <xf numFmtId="0" fontId="30" fillId="19" borderId="1" xfId="0" applyFont="1" applyFill="1" applyBorder="1" applyAlignment="1">
      <alignment horizontal="left" vertical="center" wrapText="1"/>
    </xf>
    <xf numFmtId="14" fontId="16" fillId="0" borderId="0" xfId="0" applyNumberFormat="1" applyFont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36" fillId="0" borderId="0" xfId="0" applyFont="1"/>
    <xf numFmtId="0" fontId="37" fillId="0" borderId="0" xfId="0" applyFont="1"/>
    <xf numFmtId="0" fontId="0" fillId="0" borderId="0" xfId="0" applyAlignment="1">
      <alignment vertical="center"/>
    </xf>
    <xf numFmtId="0" fontId="0" fillId="3" borderId="1" xfId="0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18" borderId="1" xfId="0" applyFont="1" applyFill="1" applyBorder="1" applyAlignment="1">
      <alignment horizontal="left" vertical="center" wrapText="1"/>
    </xf>
    <xf numFmtId="0" fontId="27" fillId="20" borderId="11" xfId="0" applyFont="1" applyFill="1" applyBorder="1" applyAlignment="1">
      <alignment horizontal="center" vertical="center" wrapText="1"/>
    </xf>
    <xf numFmtId="14" fontId="25" fillId="20" borderId="11" xfId="0" applyNumberFormat="1" applyFont="1" applyFill="1" applyBorder="1" applyAlignment="1">
      <alignment horizontal="center" vertical="center" wrapText="1"/>
    </xf>
    <xf numFmtId="0" fontId="25" fillId="20" borderId="1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4" fillId="0" borderId="0" xfId="0" applyFont="1"/>
    <xf numFmtId="0" fontId="10" fillId="0" borderId="0" xfId="0" applyFont="1"/>
    <xf numFmtId="0" fontId="12" fillId="17" borderId="0" xfId="0" applyFont="1" applyFill="1" applyAlignment="1">
      <alignment horizontal="center" vertical="center" wrapText="1"/>
    </xf>
    <xf numFmtId="0" fontId="7" fillId="3" borderId="0" xfId="0" applyFont="1" applyFill="1"/>
    <xf numFmtId="0" fontId="12" fillId="3" borderId="3" xfId="0" applyFont="1" applyFill="1" applyBorder="1" applyAlignment="1">
      <alignment horizontal="center" vertical="center" wrapText="1"/>
    </xf>
    <xf numFmtId="0" fontId="13" fillId="18" borderId="1" xfId="0" applyFont="1" applyFill="1" applyBorder="1" applyAlignment="1">
      <alignment horizontal="center" vertical="center" wrapText="1"/>
    </xf>
    <xf numFmtId="14" fontId="18" fillId="3" borderId="0" xfId="0" applyNumberFormat="1" applyFont="1" applyFill="1" applyAlignment="1">
      <alignment horizontal="center" vertical="center" wrapText="1"/>
    </xf>
    <xf numFmtId="0" fontId="0" fillId="2" borderId="0" xfId="0" applyFill="1"/>
    <xf numFmtId="0" fontId="12" fillId="3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left" vertical="center" wrapText="1"/>
    </xf>
    <xf numFmtId="0" fontId="25" fillId="15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18" borderId="1" xfId="0" applyFont="1" applyFill="1" applyBorder="1" applyAlignment="1">
      <alignment horizontal="center" vertical="center" wrapText="1"/>
    </xf>
    <xf numFmtId="0" fontId="25" fillId="13" borderId="1" xfId="0" applyFont="1" applyFill="1" applyBorder="1" applyAlignment="1">
      <alignment horizontal="left" vertical="center" wrapText="1"/>
    </xf>
    <xf numFmtId="0" fontId="25" fillId="14" borderId="1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 wrapText="1"/>
    </xf>
    <xf numFmtId="0" fontId="32" fillId="9" borderId="1" xfId="0" applyFont="1" applyFill="1" applyBorder="1" applyAlignment="1">
      <alignment horizontal="center" vertical="center" wrapText="1"/>
    </xf>
    <xf numFmtId="0" fontId="34" fillId="10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right" vertical="center"/>
    </xf>
    <xf numFmtId="0" fontId="32" fillId="13" borderId="1" xfId="0" applyFont="1" applyFill="1" applyBorder="1" applyAlignment="1">
      <alignment horizontal="center" vertical="center" wrapText="1"/>
    </xf>
    <xf numFmtId="0" fontId="33" fillId="14" borderId="1" xfId="0" applyFont="1" applyFill="1" applyBorder="1" applyAlignment="1">
      <alignment horizontal="center" vertical="center" wrapText="1"/>
    </xf>
    <xf numFmtId="0" fontId="32" fillId="8" borderId="1" xfId="0" applyFont="1" applyFill="1" applyBorder="1" applyAlignment="1">
      <alignment horizontal="center" vertical="center" wrapText="1"/>
    </xf>
    <xf numFmtId="0" fontId="32" fillId="15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6" fillId="21" borderId="0" xfId="0" applyFont="1" applyFill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0" fontId="38" fillId="0" borderId="0" xfId="1" applyFill="1"/>
    <xf numFmtId="49" fontId="11" fillId="16" borderId="1" xfId="0" applyNumberFormat="1" applyFont="1" applyFill="1" applyBorder="1" applyAlignment="1" applyProtection="1">
      <alignment horizontal="center" vertical="center" wrapText="1"/>
      <protection locked="0"/>
    </xf>
    <xf numFmtId="1" fontId="11" fillId="16" borderId="1" xfId="0" applyNumberFormat="1" applyFont="1" applyFill="1" applyBorder="1" applyAlignment="1" applyProtection="1">
      <alignment horizontal="center" vertical="center" wrapText="1"/>
      <protection locked="0"/>
    </xf>
    <xf numFmtId="20" fontId="11" fillId="16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11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11" borderId="1" xfId="0" applyFont="1" applyFill="1" applyBorder="1" applyAlignment="1" applyProtection="1">
      <alignment horizontal="left" vertical="center" wrapText="1"/>
      <protection locked="0"/>
    </xf>
    <xf numFmtId="0" fontId="8" fillId="11" borderId="1" xfId="0" applyFont="1" applyFill="1" applyBorder="1" applyAlignment="1" applyProtection="1">
      <alignment horizontal="center" vertical="center" wrapText="1"/>
      <protection locked="0"/>
    </xf>
    <xf numFmtId="164" fontId="8" fillId="11" borderId="1" xfId="0" applyNumberFormat="1" applyFont="1" applyFill="1" applyBorder="1" applyAlignment="1" applyProtection="1">
      <alignment horizontal="center" vertical="center" wrapText="1"/>
      <protection locked="0"/>
    </xf>
    <xf numFmtId="0" fontId="30" fillId="19" borderId="8" xfId="0" applyFont="1" applyFill="1" applyBorder="1" applyAlignment="1">
      <alignment horizontal="left" vertical="center" wrapText="1"/>
    </xf>
    <xf numFmtId="0" fontId="16" fillId="11" borderId="1" xfId="0" applyFont="1" applyFill="1" applyBorder="1" applyAlignment="1" applyProtection="1">
      <alignment horizontal="left" vertical="center" wrapText="1"/>
      <protection locked="0"/>
    </xf>
    <xf numFmtId="20" fontId="8" fillId="11" borderId="4" xfId="0" applyNumberFormat="1" applyFont="1" applyFill="1" applyBorder="1" applyAlignment="1" applyProtection="1">
      <alignment horizontal="center" vertical="center" wrapText="1"/>
      <protection locked="0"/>
    </xf>
    <xf numFmtId="20" fontId="8" fillId="11" borderId="6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left" vertical="center" wrapText="1"/>
    </xf>
    <xf numFmtId="14" fontId="17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right" vertical="center" wrapText="1"/>
    </xf>
    <xf numFmtId="165" fontId="22" fillId="19" borderId="5" xfId="0" applyNumberFormat="1" applyFont="1" applyFill="1" applyBorder="1" applyAlignment="1" applyProtection="1">
      <alignment horizontal="center" vertical="center" wrapText="1"/>
    </xf>
    <xf numFmtId="20" fontId="8" fillId="11" borderId="11" xfId="0" applyNumberFormat="1" applyFont="1" applyFill="1" applyBorder="1" applyAlignment="1" applyProtection="1">
      <alignment horizontal="center" vertical="center" wrapText="1"/>
      <protection locked="0"/>
    </xf>
    <xf numFmtId="20" fontId="8" fillId="11" borderId="12" xfId="0" applyNumberFormat="1" applyFont="1" applyFill="1" applyBorder="1" applyAlignment="1" applyProtection="1">
      <alignment horizontal="center" vertical="center" wrapText="1"/>
      <protection locked="0"/>
    </xf>
    <xf numFmtId="165" fontId="22" fillId="19" borderId="13" xfId="0" applyNumberFormat="1" applyFont="1" applyFill="1" applyBorder="1" applyAlignment="1" applyProtection="1">
      <alignment horizontal="center" vertical="center" wrapText="1"/>
    </xf>
    <xf numFmtId="165" fontId="16" fillId="19" borderId="14" xfId="0" applyNumberFormat="1" applyFont="1" applyFill="1" applyBorder="1" applyAlignment="1" applyProtection="1">
      <alignment horizontal="center" vertical="center" wrapText="1"/>
    </xf>
    <xf numFmtId="1" fontId="16" fillId="19" borderId="1" xfId="0" applyNumberFormat="1" applyFont="1" applyFill="1" applyBorder="1" applyAlignment="1" applyProtection="1">
      <alignment horizontal="center" vertical="center" wrapText="1"/>
    </xf>
    <xf numFmtId="0" fontId="30" fillId="19" borderId="15" xfId="0" applyFont="1" applyFill="1" applyBorder="1" applyAlignment="1" applyProtection="1">
      <alignment horizontal="left" vertical="top" wrapText="1"/>
    </xf>
    <xf numFmtId="0" fontId="40" fillId="3" borderId="1" xfId="0" applyFont="1" applyFill="1" applyBorder="1" applyAlignment="1">
      <alignment horizontal="center" vertical="center" wrapText="1"/>
    </xf>
    <xf numFmtId="0" fontId="37" fillId="3" borderId="1" xfId="0" applyFont="1" applyFill="1" applyBorder="1"/>
    <xf numFmtId="0" fontId="20" fillId="20" borderId="11" xfId="0" applyFont="1" applyFill="1" applyBorder="1" applyAlignment="1">
      <alignment horizontal="center" vertical="center" wrapText="1"/>
    </xf>
    <xf numFmtId="0" fontId="30" fillId="11" borderId="4" xfId="0" applyFont="1" applyFill="1" applyBorder="1" applyAlignment="1" applyProtection="1">
      <alignment horizontal="center" vertical="center" wrapText="1"/>
      <protection locked="0"/>
    </xf>
    <xf numFmtId="0" fontId="30" fillId="11" borderId="6" xfId="0" applyFont="1" applyFill="1" applyBorder="1" applyAlignment="1" applyProtection="1">
      <alignment horizontal="center" vertical="center" wrapText="1"/>
      <protection locked="0"/>
    </xf>
    <xf numFmtId="0" fontId="25" fillId="11" borderId="9" xfId="0" applyFont="1" applyFill="1" applyBorder="1" applyAlignment="1" applyProtection="1">
      <alignment horizontal="center" vertical="center" wrapText="1"/>
      <protection locked="0"/>
    </xf>
    <xf numFmtId="0" fontId="25" fillId="11" borderId="1" xfId="0" applyFont="1" applyFill="1" applyBorder="1" applyAlignment="1" applyProtection="1">
      <alignment horizontal="left" vertical="center" wrapText="1"/>
      <protection locked="0"/>
    </xf>
    <xf numFmtId="0" fontId="41" fillId="0" borderId="0" xfId="1" applyFont="1" applyAlignment="1">
      <alignment horizontal="left" vertical="center" wrapText="1"/>
    </xf>
  </cellXfs>
  <cellStyles count="2">
    <cellStyle name="Hiperlink" xfId="1" builtinId="8"/>
    <cellStyle name="Normal" xfId="0" builtinId="0"/>
  </cellStyles>
  <dxfs count="1224">
    <dxf>
      <font>
        <sz val="10"/>
        <color rgb="FFA6A6A6"/>
        <name val="Arial"/>
        <charset val="1"/>
      </font>
      <fill>
        <patternFill>
          <bgColor rgb="FFD9D9D9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2F2F2"/>
        </patternFill>
      </fill>
    </dxf>
    <dxf>
      <font>
        <b/>
        <sz val="10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006100"/>
        <name val="Arial"/>
        <charset val="1"/>
      </font>
      <fill>
        <patternFill>
          <bgColor rgb="FFC6EFCE"/>
        </patternFill>
      </fill>
    </dxf>
    <dxf>
      <font>
        <b/>
        <sz val="10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9C0006"/>
        <name val="Arial"/>
        <charset val="1"/>
      </font>
      <fill>
        <patternFill>
          <bgColor rgb="FFFCE4D6"/>
        </patternFill>
      </fill>
    </dxf>
    <dxf>
      <font>
        <b/>
        <sz val="16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9C0006"/>
        <name val="Arial"/>
        <charset val="1"/>
      </font>
      <fill>
        <patternFill>
          <bgColor rgb="FFFCE4D6"/>
        </patternFill>
      </fill>
    </dxf>
    <dxf>
      <font>
        <b/>
        <sz val="16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6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ont>
        <b/>
        <sz val="10"/>
        <color rgb="FF000000"/>
        <name val="Arial"/>
        <charset val="1"/>
      </font>
      <fill>
        <patternFill>
          <bgColor rgb="FFFF7C80"/>
        </patternFill>
      </fill>
    </dxf>
    <dxf>
      <font>
        <b/>
        <sz val="16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000000"/>
        <name val="Arial"/>
        <charset val="1"/>
      </font>
      <fill>
        <patternFill>
          <bgColor rgb="FFF4B084"/>
        </patternFill>
      </fill>
    </dxf>
    <dxf>
      <font>
        <b/>
        <sz val="16"/>
        <color rgb="FF9C0006"/>
        <name val="Arial"/>
        <charset val="1"/>
      </font>
      <fill>
        <patternFill>
          <bgColor rgb="FFFCE4D6"/>
        </patternFill>
      </fill>
    </dxf>
    <dxf>
      <font>
        <b/>
        <sz val="16"/>
        <color rgb="FF9C0006"/>
        <name val="Arial"/>
        <charset val="1"/>
      </font>
      <fill>
        <patternFill>
          <bgColor rgb="FFFCE4D6"/>
        </patternFill>
      </fill>
    </dxf>
    <dxf>
      <fill>
        <patternFill>
          <bgColor rgb="FFF2F2F2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DEDED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FFE699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ont>
        <b/>
        <sz val="9"/>
        <color rgb="FF9C0006"/>
        <name val="Arial"/>
        <charset val="1"/>
      </font>
      <fill>
        <patternFill>
          <bgColor rgb="FFFCE4D6"/>
        </patternFill>
      </fill>
    </dxf>
    <dxf>
      <font>
        <b/>
        <sz val="9"/>
        <color rgb="FF006100"/>
        <name val="Arial"/>
        <charset val="1"/>
      </font>
      <fill>
        <patternFill>
          <bgColor rgb="FFC6EFCE"/>
        </patternFill>
      </fill>
    </dxf>
    <dxf>
      <font>
        <b/>
        <sz val="9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000000"/>
        <name val="Arial"/>
        <charset val="1"/>
      </font>
      <fill>
        <patternFill>
          <bgColor rgb="FFFF7C8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2F2F2"/>
        </patternFill>
      </fill>
    </dxf>
    <dxf>
      <font>
        <sz val="9"/>
        <color rgb="FFA6A6A6"/>
        <name val="Arial"/>
        <charset val="1"/>
      </font>
      <fill>
        <patternFill>
          <bgColor rgb="FFD9D9D9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10"/>
        <color rgb="FF000000"/>
        <name val="Arial"/>
        <charset val="1"/>
      </font>
      <fill>
        <patternFill>
          <bgColor rgb="FFFF7C8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2F2F2"/>
        </patternFill>
      </fill>
    </dxf>
    <dxf>
      <font>
        <sz val="9"/>
        <color rgb="FFA6A6A6"/>
        <name val="Arial"/>
        <charset val="1"/>
      </font>
      <fill>
        <patternFill>
          <bgColor rgb="FFD9D9D9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10"/>
        <color rgb="FF000000"/>
        <name val="Arial"/>
        <charset val="1"/>
      </font>
      <fill>
        <patternFill>
          <bgColor rgb="FFFF7C8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2F2F2"/>
        </patternFill>
      </fill>
    </dxf>
    <dxf>
      <font>
        <sz val="9"/>
        <color rgb="FFA6A6A6"/>
        <name val="Arial"/>
        <charset val="1"/>
      </font>
      <fill>
        <patternFill>
          <bgColor rgb="FFD9D9D9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10"/>
        <color rgb="FF000000"/>
        <name val="Arial"/>
        <charset val="1"/>
      </font>
      <fill>
        <patternFill>
          <bgColor rgb="FFFF7C8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2F2F2"/>
        </patternFill>
      </fill>
    </dxf>
    <dxf>
      <font>
        <sz val="9"/>
        <color rgb="FFA6A6A6"/>
        <name val="Arial"/>
        <charset val="1"/>
      </font>
      <fill>
        <patternFill>
          <bgColor rgb="FFD9D9D9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10"/>
        <color rgb="FF000000"/>
        <name val="Arial"/>
        <charset val="1"/>
      </font>
      <fill>
        <patternFill>
          <bgColor rgb="FFFF7C8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2F2F2"/>
        </patternFill>
      </fill>
    </dxf>
    <dxf>
      <font>
        <sz val="9"/>
        <color rgb="FFA6A6A6"/>
        <name val="Arial"/>
        <charset val="1"/>
      </font>
      <fill>
        <patternFill>
          <bgColor rgb="FFD9D9D9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i/>
        <sz val="9"/>
        <color rgb="FF7F7F7F"/>
        <name val="Arial"/>
        <charset val="1"/>
      </font>
      <fill>
        <patternFill>
          <bgColor rgb="FFE7E6E6"/>
        </patternFill>
      </fill>
    </dxf>
    <dxf>
      <fill>
        <patternFill>
          <bgColor rgb="FFA8E0D8"/>
        </patternFill>
      </fill>
    </dxf>
    <dxf>
      <fill>
        <patternFill>
          <bgColor rgb="FFFFE699"/>
        </patternFill>
      </fill>
    </dxf>
    <dxf>
      <fill>
        <patternFill>
          <bgColor rgb="FFBDD7EE"/>
        </patternFill>
      </fill>
    </dxf>
    <dxf>
      <font>
        <b/>
        <sz val="9"/>
        <color rgb="FF000000"/>
        <name val="Arial"/>
        <charset val="1"/>
      </font>
      <fill>
        <patternFill>
          <bgColor rgb="FFC9A0DC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2F2F2"/>
        </patternFill>
      </fill>
    </dxf>
    <dxf>
      <font>
        <b/>
        <sz val="9"/>
        <color rgb="FF9C0006"/>
        <name val="Arial"/>
        <charset val="1"/>
      </font>
      <fill>
        <patternFill>
          <bgColor rgb="FFFCE4D6"/>
        </patternFill>
      </fill>
    </dxf>
    <dxf>
      <font>
        <b/>
        <sz val="9"/>
        <color rgb="FF006100"/>
        <name val="Arial"/>
        <charset val="1"/>
      </font>
      <fill>
        <patternFill>
          <bgColor rgb="FFC6EFCE"/>
        </patternFill>
      </fill>
    </dxf>
    <dxf>
      <font>
        <b/>
        <sz val="8"/>
        <color rgb="FF9C0006"/>
        <name val="Arial"/>
        <charset val="1"/>
      </font>
      <fill>
        <patternFill>
          <bgColor rgb="FFFCE4D6"/>
        </patternFill>
      </fill>
    </dxf>
    <dxf>
      <font>
        <b/>
        <sz val="8"/>
        <color rgb="FF006100"/>
        <name val="Arial"/>
        <charset val="1"/>
      </font>
      <fill>
        <patternFill>
          <bgColor rgb="FFC6EFCE"/>
        </patternFill>
      </fill>
    </dxf>
    <dxf>
      <font>
        <b/>
        <sz val="8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000000"/>
        <name val="Arial"/>
        <charset val="1"/>
      </font>
      <fill>
        <patternFill>
          <bgColor rgb="FFFF7C80"/>
        </patternFill>
      </fill>
    </dxf>
    <dxf>
      <font>
        <b/>
        <sz val="10"/>
        <color rgb="FF000000"/>
        <name val="Arial"/>
        <charset val="1"/>
      </font>
      <fill>
        <patternFill>
          <bgColor rgb="FFF4B084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ont>
        <sz val="10"/>
        <color rgb="FFA6A6A6"/>
        <name val="Arial"/>
        <charset val="1"/>
      </font>
      <fill>
        <patternFill>
          <bgColor rgb="FFD9D9D9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ont>
        <b/>
        <sz val="8"/>
        <color rgb="FF006100"/>
        <name val="Arial"/>
        <charset val="1"/>
      </font>
      <fill>
        <patternFill>
          <bgColor rgb="FFC6EFCE"/>
        </patternFill>
      </fill>
    </dxf>
    <dxf>
      <font>
        <b/>
        <sz val="8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000000"/>
        <name val="Arial"/>
        <charset val="1"/>
      </font>
      <fill>
        <patternFill>
          <bgColor rgb="FFFF7C80"/>
        </patternFill>
      </fill>
    </dxf>
    <dxf>
      <font>
        <b/>
        <sz val="10"/>
        <color rgb="FF000000"/>
        <name val="Arial"/>
        <charset val="1"/>
      </font>
      <fill>
        <patternFill>
          <bgColor rgb="FFF4B084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ont>
        <sz val="10"/>
        <color rgb="FFA6A6A6"/>
        <name val="Arial"/>
        <charset val="1"/>
      </font>
      <fill>
        <patternFill>
          <bgColor rgb="FFD9D9D9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ont>
        <b/>
        <sz val="8"/>
        <color rgb="FF006100"/>
        <name val="Arial"/>
        <charset val="1"/>
      </font>
      <fill>
        <patternFill>
          <bgColor rgb="FFC6EFCE"/>
        </patternFill>
      </fill>
    </dxf>
    <dxf>
      <font>
        <b/>
        <sz val="8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000000"/>
        <name val="Arial"/>
        <charset val="1"/>
      </font>
      <fill>
        <patternFill>
          <bgColor rgb="FFFF7C80"/>
        </patternFill>
      </fill>
    </dxf>
    <dxf>
      <font>
        <b/>
        <sz val="10"/>
        <color rgb="FF000000"/>
        <name val="Arial"/>
        <charset val="1"/>
      </font>
      <fill>
        <patternFill>
          <bgColor rgb="FFF4B084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ont>
        <sz val="10"/>
        <color rgb="FFA6A6A6"/>
        <name val="Arial"/>
        <charset val="1"/>
      </font>
      <fill>
        <patternFill>
          <bgColor rgb="FFD9D9D9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ont>
        <b/>
        <sz val="8"/>
        <color rgb="FF006100"/>
        <name val="Arial"/>
        <charset val="1"/>
      </font>
      <fill>
        <patternFill>
          <bgColor rgb="FFC6EFCE"/>
        </patternFill>
      </fill>
    </dxf>
    <dxf>
      <font>
        <b/>
        <sz val="8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000000"/>
        <name val="Arial"/>
        <charset val="1"/>
      </font>
      <fill>
        <patternFill>
          <bgColor rgb="FFFF7C80"/>
        </patternFill>
      </fill>
    </dxf>
    <dxf>
      <font>
        <b/>
        <sz val="10"/>
        <color rgb="FF000000"/>
        <name val="Arial"/>
        <charset val="1"/>
      </font>
      <fill>
        <patternFill>
          <bgColor rgb="FFF4B084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ont>
        <sz val="10"/>
        <color rgb="FFA6A6A6"/>
        <name val="Arial"/>
        <charset val="1"/>
      </font>
      <fill>
        <patternFill>
          <bgColor rgb="FFD9D9D9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ont>
        <b/>
        <sz val="8"/>
        <color rgb="FF006100"/>
        <name val="Arial"/>
        <charset val="1"/>
      </font>
      <fill>
        <patternFill>
          <bgColor rgb="FFC6EFCE"/>
        </patternFill>
      </fill>
    </dxf>
    <dxf>
      <font>
        <b/>
        <sz val="8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000000"/>
        <name val="Arial"/>
        <charset val="1"/>
      </font>
      <fill>
        <patternFill>
          <bgColor rgb="FFFF7C80"/>
        </patternFill>
      </fill>
    </dxf>
    <dxf>
      <font>
        <b/>
        <sz val="10"/>
        <color rgb="FF000000"/>
        <name val="Arial"/>
        <charset val="1"/>
      </font>
      <fill>
        <patternFill>
          <bgColor rgb="FFF4B084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FFFFFF"/>
        <name val="Arial"/>
        <charset val="1"/>
      </font>
      <fill>
        <patternFill>
          <bgColor rgb="FFED7D31"/>
        </patternFill>
      </fill>
    </dxf>
    <dxf>
      <font>
        <b/>
        <sz val="9"/>
        <color rgb="FF9C0006"/>
        <name val="Arial"/>
        <charset val="1"/>
      </font>
      <fill>
        <patternFill>
          <bgColor rgb="FFFCE4D6"/>
        </patternFill>
      </fill>
    </dxf>
    <dxf>
      <font>
        <b/>
        <sz val="9"/>
        <color rgb="FF006100"/>
        <name val="Arial"/>
        <charset val="1"/>
      </font>
      <fill>
        <patternFill>
          <bgColor rgb="FFC6EFCE"/>
        </patternFill>
      </fill>
    </dxf>
    <dxf>
      <font>
        <b/>
        <sz val="9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000000"/>
        <name val="Arial"/>
        <charset val="1"/>
      </font>
      <fill>
        <patternFill>
          <bgColor rgb="FFFF7C80"/>
        </patternFill>
      </fill>
    </dxf>
    <dxf>
      <font>
        <b/>
        <sz val="10"/>
        <color rgb="FF000000"/>
        <name val="Arial"/>
        <charset val="1"/>
      </font>
      <fill>
        <patternFill>
          <bgColor rgb="FFF4B084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ont>
        <sz val="10"/>
        <color rgb="FFA6A6A6"/>
        <name val="Arial"/>
        <charset val="1"/>
      </font>
      <fill>
        <patternFill>
          <bgColor rgb="FFD9D9D9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006100"/>
        <name val="Arial"/>
        <charset val="1"/>
      </font>
      <fill>
        <patternFill>
          <bgColor rgb="FFC6EFCE"/>
        </patternFill>
      </fill>
    </dxf>
    <dxf>
      <font>
        <b/>
        <sz val="9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000000"/>
        <name val="Arial"/>
        <charset val="1"/>
      </font>
      <fill>
        <patternFill>
          <bgColor rgb="FFFF7C80"/>
        </patternFill>
      </fill>
    </dxf>
    <dxf>
      <font>
        <b/>
        <sz val="10"/>
        <color rgb="FF000000"/>
        <name val="Arial"/>
        <charset val="1"/>
      </font>
      <fill>
        <patternFill>
          <bgColor rgb="FFF4B084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ont>
        <sz val="10"/>
        <color rgb="FFA6A6A6"/>
        <name val="Arial"/>
        <charset val="1"/>
      </font>
      <fill>
        <patternFill>
          <bgColor rgb="FFD9D9D9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006100"/>
        <name val="Arial"/>
        <charset val="1"/>
      </font>
      <fill>
        <patternFill>
          <bgColor rgb="FFC6EFCE"/>
        </patternFill>
      </fill>
    </dxf>
    <dxf>
      <font>
        <b/>
        <sz val="9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000000"/>
        <name val="Arial"/>
        <charset val="1"/>
      </font>
      <fill>
        <patternFill>
          <bgColor rgb="FFFF7C80"/>
        </patternFill>
      </fill>
    </dxf>
    <dxf>
      <font>
        <b/>
        <sz val="10"/>
        <color rgb="FF000000"/>
        <name val="Arial"/>
        <charset val="1"/>
      </font>
      <fill>
        <patternFill>
          <bgColor rgb="FFF4B084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ont>
        <sz val="10"/>
        <color rgb="FFA6A6A6"/>
        <name val="Arial"/>
        <charset val="1"/>
      </font>
      <fill>
        <patternFill>
          <bgColor rgb="FFD9D9D9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006100"/>
        <name val="Arial"/>
        <charset val="1"/>
      </font>
      <fill>
        <patternFill>
          <bgColor rgb="FFC6EFCE"/>
        </patternFill>
      </fill>
    </dxf>
    <dxf>
      <font>
        <b/>
        <sz val="9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000000"/>
        <name val="Arial"/>
        <charset val="1"/>
      </font>
      <fill>
        <patternFill>
          <bgColor rgb="FFFF7C80"/>
        </patternFill>
      </fill>
    </dxf>
    <dxf>
      <font>
        <b/>
        <sz val="10"/>
        <color rgb="FF000000"/>
        <name val="Arial"/>
        <charset val="1"/>
      </font>
      <fill>
        <patternFill>
          <bgColor rgb="FFF4B084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ont>
        <sz val="10"/>
        <color rgb="FFA6A6A6"/>
        <name val="Arial"/>
        <charset val="1"/>
      </font>
      <fill>
        <patternFill>
          <bgColor rgb="FFD9D9D9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ont>
        <b/>
        <sz val="9"/>
        <color rgb="FF006100"/>
        <name val="Arial"/>
        <charset val="1"/>
      </font>
      <fill>
        <patternFill>
          <bgColor rgb="FFC6EFCE"/>
        </patternFill>
      </fill>
    </dxf>
    <dxf>
      <font>
        <b/>
        <sz val="9"/>
        <color rgb="FF9C0006"/>
        <name val="Arial"/>
        <charset val="1"/>
      </font>
      <fill>
        <patternFill>
          <bgColor rgb="FFFCE4D6"/>
        </patternFill>
      </fill>
    </dxf>
    <dxf>
      <font>
        <b/>
        <sz val="10"/>
        <color rgb="FF000000"/>
        <name val="Arial"/>
        <charset val="1"/>
      </font>
      <fill>
        <patternFill>
          <bgColor rgb="FFFF7C80"/>
        </patternFill>
      </fill>
    </dxf>
    <dxf>
      <font>
        <b/>
        <sz val="10"/>
        <color rgb="FF000000"/>
        <name val="Arial"/>
        <charset val="1"/>
      </font>
      <fill>
        <patternFill>
          <bgColor rgb="FFF4B084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ont>
        <sz val="10"/>
        <color rgb="FFA6A6A6"/>
        <name val="Arial"/>
        <charset val="1"/>
      </font>
      <fill>
        <patternFill>
          <bgColor rgb="FFD9D9D9"/>
        </patternFill>
      </fill>
    </dxf>
    <dxf>
      <fill>
        <patternFill>
          <bgColor rgb="FFC00000"/>
        </patternFill>
      </fill>
    </dxf>
    <dxf>
      <fill>
        <patternFill>
          <bgColor rgb="FFED7D31"/>
        </patternFill>
      </fill>
    </dxf>
    <dxf>
      <fill>
        <patternFill>
          <bgColor rgb="FFFDE4E1"/>
        </patternFill>
      </fill>
    </dxf>
    <dxf>
      <fill>
        <patternFill>
          <bgColor rgb="FFFFCC99"/>
        </patternFill>
      </fill>
    </dxf>
    <dxf>
      <font>
        <b/>
        <sz val="10"/>
        <color rgb="FF000000"/>
        <name val="Arial"/>
        <charset val="1"/>
      </font>
      <fill>
        <patternFill>
          <bgColor rgb="FFFFE699"/>
        </patternFill>
      </fill>
    </dxf>
    <dxf>
      <font>
        <b/>
        <sz val="10"/>
        <color rgb="FF000000"/>
        <name val="Arial"/>
        <charset val="1"/>
      </font>
      <fill>
        <patternFill>
          <bgColor rgb="FFC9A0DC"/>
        </patternFill>
      </fill>
    </dxf>
    <dxf>
      <font>
        <b/>
        <sz val="10"/>
        <color rgb="FFFFFFFF"/>
        <name val="Arial"/>
        <charset val="1"/>
      </font>
      <fill>
        <patternFill>
          <bgColor rgb="FFC00000"/>
        </patternFill>
      </fill>
    </dxf>
    <dxf>
      <fill>
        <patternFill>
          <bgColor rgb="FFF2F2F2"/>
        </patternFill>
      </fill>
    </dxf>
    <dxf>
      <font>
        <b/>
        <sz val="10"/>
        <color rgb="FF000000"/>
        <name val="Arial"/>
        <charset val="1"/>
      </font>
      <fill>
        <patternFill>
          <bgColor rgb="FFF4B08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E699"/>
      <rgbColor rgb="FFFF00FF"/>
      <rgbColor rgb="FFEDEDED"/>
      <rgbColor rgb="FF9C0006"/>
      <rgbColor rgb="FF008000"/>
      <rgbColor rgb="FF000080"/>
      <rgbColor rgb="FF548235"/>
      <rgbColor rgb="FF800080"/>
      <rgbColor rgb="FF008080"/>
      <rgbColor rgb="FFBFBFBF"/>
      <rgbColor rgb="FF7F7F7F"/>
      <rgbColor rgb="FF8EA9DB"/>
      <rgbColor rgb="FF993366"/>
      <rgbColor rgb="FFFFF9E5"/>
      <rgbColor rgb="FFDDEBF7"/>
      <rgbColor rgb="FF660066"/>
      <rgbColor rgb="FFFF7C80"/>
      <rgbColor rgb="FF0563C1"/>
      <rgbColor rgb="FFBDD7EE"/>
      <rgbColor rgb="FF000080"/>
      <rgbColor rgb="FFFF00FF"/>
      <rgbColor rgb="FFFDE4E1"/>
      <rgbColor rgb="FF00FFFF"/>
      <rgbColor rgb="FF800080"/>
      <rgbColor rgb="FF800000"/>
      <rgbColor rgb="FF008080"/>
      <rgbColor rgb="FF0000FF"/>
      <rgbColor rgb="FF00CCFF"/>
      <rgbColor rgb="FFF2F2F2"/>
      <rgbColor rgb="FFC6EFCE"/>
      <rgbColor rgb="FFFFFF99"/>
      <rgbColor rgb="FFA8E0D8"/>
      <rgbColor rgb="FFF4B084"/>
      <rgbColor rgb="FFC9A0DC"/>
      <rgbColor rgb="FFFFCC99"/>
      <rgbColor rgb="FF3366FF"/>
      <rgbColor rgb="FFE7E6E6"/>
      <rgbColor rgb="FFD9D9D9"/>
      <rgbColor rgb="FFFCE4D6"/>
      <rgbColor rgb="FFE0E0E0"/>
      <rgbColor rgb="FFED7D31"/>
      <rgbColor rgb="FF595959"/>
      <rgbColor rgb="FFA6A6A6"/>
      <rgbColor rgb="FF1F3864"/>
      <rgbColor rgb="FF70AD47"/>
      <rgbColor rgb="FF006100"/>
      <rgbColor rgb="FF333300"/>
      <rgbColor rgb="FF993300"/>
      <rgbColor rgb="FF993366"/>
      <rgbColor rgb="FF2F5496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dm@gestorunico.com.br" TargetMode="External"/><Relationship Id="rId2" Type="http://schemas.openxmlformats.org/officeDocument/2006/relationships/hyperlink" Target="https://youtube.com/@gestorunico" TargetMode="External"/><Relationship Id="rId1" Type="http://schemas.openxmlformats.org/officeDocument/2006/relationships/hyperlink" Target="https://gestorunico.com.br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A1:B36"/>
  <sheetViews>
    <sheetView showGridLines="0" showRowColHeaders="0" tabSelected="1" zoomScaleNormal="100" workbookViewId="0"/>
  </sheetViews>
  <sheetFormatPr defaultColWidth="0" defaultRowHeight="15" zeroHeight="1" x14ac:dyDescent="0.25"/>
  <cols>
    <col min="1" max="1" width="3" customWidth="1"/>
    <col min="2" max="2" width="110" customWidth="1"/>
    <col min="3" max="3" width="8.7109375" customWidth="1"/>
    <col min="4" max="16384" width="8.7109375" hidden="1"/>
  </cols>
  <sheetData>
    <row r="1" spans="2:2" x14ac:dyDescent="0.25"/>
    <row r="2" spans="2:2" ht="30" customHeight="1" x14ac:dyDescent="0.25">
      <c r="B2" s="5" t="s">
        <v>571</v>
      </c>
    </row>
    <row r="3" spans="2:2" x14ac:dyDescent="0.25">
      <c r="B3" s="6" t="s">
        <v>0</v>
      </c>
    </row>
    <row r="4" spans="2:2" x14ac:dyDescent="0.25"/>
    <row r="5" spans="2:2" x14ac:dyDescent="0.25">
      <c r="B5" s="7" t="s">
        <v>569</v>
      </c>
    </row>
    <row r="6" spans="2:2" x14ac:dyDescent="0.25">
      <c r="B6" s="8" t="s">
        <v>572</v>
      </c>
    </row>
    <row r="7" spans="2:2" ht="15.75" x14ac:dyDescent="0.25">
      <c r="B7" s="122" t="s">
        <v>1</v>
      </c>
    </row>
    <row r="8" spans="2:2" x14ac:dyDescent="0.25">
      <c r="B8" s="9" t="s">
        <v>2</v>
      </c>
    </row>
    <row r="9" spans="2:2" x14ac:dyDescent="0.25">
      <c r="B9" s="123" t="s">
        <v>570</v>
      </c>
    </row>
    <row r="10" spans="2:2" x14ac:dyDescent="0.25">
      <c r="B10" s="10" t="s">
        <v>3</v>
      </c>
    </row>
    <row r="11" spans="2:2" x14ac:dyDescent="0.25"/>
    <row r="12" spans="2:2" x14ac:dyDescent="0.25">
      <c r="B12" s="11" t="s">
        <v>6</v>
      </c>
    </row>
    <row r="13" spans="2:2" ht="43.5" customHeight="1" x14ac:dyDescent="0.25">
      <c r="B13" s="12" t="s">
        <v>7</v>
      </c>
    </row>
    <row r="14" spans="2:2" ht="43.5" customHeight="1" x14ac:dyDescent="0.25">
      <c r="B14" s="121" t="s">
        <v>8</v>
      </c>
    </row>
    <row r="15" spans="2:2" ht="43.5" customHeight="1" x14ac:dyDescent="0.25">
      <c r="B15" s="121" t="s">
        <v>576</v>
      </c>
    </row>
    <row r="16" spans="2:2" ht="43.5" customHeight="1" x14ac:dyDescent="0.25">
      <c r="B16" s="12" t="s">
        <v>9</v>
      </c>
    </row>
    <row r="17" spans="1:2" ht="43.5" customHeight="1" x14ac:dyDescent="0.25">
      <c r="B17" s="12" t="s">
        <v>10</v>
      </c>
    </row>
    <row r="18" spans="1:2" ht="24.75" customHeight="1" x14ac:dyDescent="0.25">
      <c r="B18" s="12" t="s">
        <v>11</v>
      </c>
    </row>
    <row r="19" spans="1:2" x14ac:dyDescent="0.25"/>
    <row r="20" spans="1:2" x14ac:dyDescent="0.25">
      <c r="B20" s="11" t="s">
        <v>12</v>
      </c>
    </row>
    <row r="21" spans="1:2" x14ac:dyDescent="0.25">
      <c r="A21" s="13"/>
      <c r="B21" s="12" t="s">
        <v>13</v>
      </c>
    </row>
    <row r="22" spans="1:2" x14ac:dyDescent="0.25">
      <c r="A22" s="14"/>
      <c r="B22" s="12" t="s">
        <v>14</v>
      </c>
    </row>
    <row r="23" spans="1:2" x14ac:dyDescent="0.25">
      <c r="A23" s="15"/>
      <c r="B23" s="12" t="s">
        <v>15</v>
      </c>
    </row>
    <row r="24" spans="1:2" x14ac:dyDescent="0.25">
      <c r="A24" s="16"/>
      <c r="B24" s="12" t="s">
        <v>16</v>
      </c>
    </row>
    <row r="25" spans="1:2" x14ac:dyDescent="0.25">
      <c r="A25" s="17"/>
      <c r="B25" s="12" t="s">
        <v>17</v>
      </c>
    </row>
    <row r="26" spans="1:2" x14ac:dyDescent="0.25">
      <c r="A26" s="18"/>
      <c r="B26" s="12" t="s">
        <v>18</v>
      </c>
    </row>
    <row r="27" spans="1:2" x14ac:dyDescent="0.25">
      <c r="A27" s="19"/>
      <c r="B27" s="12" t="s">
        <v>19</v>
      </c>
    </row>
    <row r="28" spans="1:2" x14ac:dyDescent="0.25">
      <c r="A28" s="20"/>
      <c r="B28" s="12" t="s">
        <v>20</v>
      </c>
    </row>
    <row r="29" spans="1:2" x14ac:dyDescent="0.25">
      <c r="A29" s="21"/>
      <c r="B29" s="12" t="s">
        <v>21</v>
      </c>
    </row>
    <row r="30" spans="1:2" x14ac:dyDescent="0.25">
      <c r="A30" s="22"/>
      <c r="B30" s="12" t="s">
        <v>22</v>
      </c>
    </row>
    <row r="31" spans="1:2" x14ac:dyDescent="0.25">
      <c r="A31" s="23"/>
      <c r="B31" s="12" t="s">
        <v>23</v>
      </c>
    </row>
    <row r="32" spans="1:2" x14ac:dyDescent="0.25">
      <c r="A32" s="17"/>
      <c r="B32" s="12" t="s">
        <v>24</v>
      </c>
    </row>
    <row r="33" spans="1:2" x14ac:dyDescent="0.25">
      <c r="A33" s="24"/>
      <c r="B33" s="12" t="s">
        <v>25</v>
      </c>
    </row>
    <row r="34" spans="1:2" x14ac:dyDescent="0.25"/>
    <row r="35" spans="1:2" x14ac:dyDescent="0.25">
      <c r="B35" s="11" t="s">
        <v>4</v>
      </c>
    </row>
    <row r="36" spans="1:2" ht="94.5" customHeight="1" x14ac:dyDescent="0.25">
      <c r="B36" s="12" t="s">
        <v>5</v>
      </c>
    </row>
  </sheetData>
  <sheetProtection algorithmName="SHA-512" hashValue="HfWsZ3D55dxGZrJRlzmFCcrQ7AEFGgoEaAS9PjH7BbhVpe/OCVmw1jxFZHqxpu32rtztziN7P/hm/TGL9hL5UQ==" saltValue="hUi3GIiaUDQ9PqszJlaaeA==" spinCount="100000" sheet="1" objects="1" scenarios="1"/>
  <hyperlinks>
    <hyperlink ref="B7" r:id="rId1" xr:uid="{00000000-0004-0000-0000-000000000000}"/>
    <hyperlink ref="B8" r:id="rId2" xr:uid="{00000000-0004-0000-0000-000001000000}"/>
    <hyperlink ref="B9" r:id="rId3" xr:uid="{1EF034CB-58AA-4A40-9D2D-A7801CFD5637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F7F7F"/>
  </sheetPr>
  <dimension ref="A1:F26"/>
  <sheetViews>
    <sheetView showGridLines="0" zoomScaleNormal="100" workbookViewId="0">
      <pane ySplit="2" topLeftCell="A3" activePane="bottomLeft" state="frozen"/>
      <selection pane="bottomLeft" activeCell="B3" sqref="B3"/>
    </sheetView>
  </sheetViews>
  <sheetFormatPr defaultColWidth="0" defaultRowHeight="15" zeroHeight="1" x14ac:dyDescent="0.25"/>
  <cols>
    <col min="1" max="1" width="50" customWidth="1"/>
    <col min="2" max="2" width="16" customWidth="1"/>
    <col min="3" max="3" width="56" customWidth="1"/>
    <col min="4" max="4" width="3" customWidth="1"/>
    <col min="5" max="5" width="14" customWidth="1"/>
    <col min="6" max="6" width="34" customWidth="1"/>
    <col min="7" max="7" width="8.7109375" customWidth="1"/>
    <col min="8" max="16384" width="8.7109375" hidden="1"/>
  </cols>
  <sheetData>
    <row r="1" spans="1:6" ht="17.45" customHeight="1" x14ac:dyDescent="0.25">
      <c r="A1" s="86" t="s">
        <v>26</v>
      </c>
      <c r="B1" s="86"/>
      <c r="C1" s="86"/>
      <c r="D1" s="86"/>
      <c r="E1" s="86"/>
      <c r="F1" s="86"/>
    </row>
    <row r="2" spans="1:6" x14ac:dyDescent="0.25">
      <c r="A2" s="89" t="s">
        <v>27</v>
      </c>
      <c r="B2" s="89"/>
      <c r="C2" s="89"/>
      <c r="D2" s="89"/>
      <c r="E2" s="89"/>
      <c r="F2" s="89"/>
    </row>
    <row r="3" spans="1:6" ht="85.5" customHeight="1" x14ac:dyDescent="0.25">
      <c r="A3" s="25" t="s">
        <v>28</v>
      </c>
      <c r="B3" s="124" t="s">
        <v>574</v>
      </c>
      <c r="C3" s="4" t="s">
        <v>575</v>
      </c>
      <c r="E3" s="90" t="s">
        <v>29</v>
      </c>
      <c r="F3" s="90"/>
    </row>
    <row r="4" spans="1:6" ht="18" customHeight="1" x14ac:dyDescent="0.25">
      <c r="A4" s="25" t="s">
        <v>30</v>
      </c>
      <c r="B4" s="125">
        <v>42</v>
      </c>
      <c r="C4" s="4"/>
      <c r="E4" s="3" t="s">
        <v>31</v>
      </c>
      <c r="F4" s="3" t="s">
        <v>32</v>
      </c>
    </row>
    <row r="5" spans="1:6" ht="30" customHeight="1" x14ac:dyDescent="0.25">
      <c r="A5" s="25" t="s">
        <v>33</v>
      </c>
      <c r="B5" s="125">
        <v>5</v>
      </c>
      <c r="C5" s="4" t="s">
        <v>34</v>
      </c>
      <c r="E5" s="127">
        <v>46328</v>
      </c>
      <c r="F5" s="128" t="s">
        <v>35</v>
      </c>
    </row>
    <row r="6" spans="1:6" ht="42" customHeight="1" x14ac:dyDescent="0.25">
      <c r="A6" s="25" t="s">
        <v>36</v>
      </c>
      <c r="B6" s="124" t="s">
        <v>37</v>
      </c>
      <c r="C6" s="4" t="s">
        <v>38</v>
      </c>
      <c r="E6" s="127">
        <v>46346</v>
      </c>
      <c r="F6" s="128" t="s">
        <v>39</v>
      </c>
    </row>
    <row r="7" spans="1:6" ht="37.5" customHeight="1" x14ac:dyDescent="0.25">
      <c r="A7" s="25" t="s">
        <v>40</v>
      </c>
      <c r="B7" s="125">
        <v>2</v>
      </c>
      <c r="C7" s="4" t="s">
        <v>41</v>
      </c>
      <c r="E7" s="127"/>
      <c r="F7" s="128"/>
    </row>
    <row r="8" spans="1:6" ht="18" customHeight="1" x14ac:dyDescent="0.25">
      <c r="A8" s="25" t="s">
        <v>42</v>
      </c>
      <c r="B8" s="126">
        <v>1.0416666666666701E-2</v>
      </c>
      <c r="C8" s="4" t="s">
        <v>43</v>
      </c>
      <c r="E8" s="127"/>
      <c r="F8" s="128"/>
    </row>
    <row r="9" spans="1:6" ht="18" customHeight="1" x14ac:dyDescent="0.25">
      <c r="A9" s="25" t="s">
        <v>44</v>
      </c>
      <c r="B9" s="126">
        <v>4.1666666666666699E-2</v>
      </c>
      <c r="E9" s="127"/>
      <c r="F9" s="128"/>
    </row>
    <row r="10" spans="1:6" ht="18" customHeight="1" x14ac:dyDescent="0.25">
      <c r="A10" s="25" t="s">
        <v>45</v>
      </c>
      <c r="B10" s="126">
        <v>8.3333333333333301E-2</v>
      </c>
      <c r="E10" s="127"/>
      <c r="F10" s="128"/>
    </row>
    <row r="11" spans="1:6" ht="18" customHeight="1" x14ac:dyDescent="0.25">
      <c r="A11" s="25" t="s">
        <v>46</v>
      </c>
      <c r="B11" s="126">
        <v>0.16666666666666699</v>
      </c>
      <c r="C11" s="4" t="s">
        <v>47</v>
      </c>
      <c r="E11" s="127"/>
      <c r="F11" s="128"/>
    </row>
    <row r="12" spans="1:6" ht="18" customHeight="1" x14ac:dyDescent="0.25">
      <c r="A12" s="25" t="s">
        <v>48</v>
      </c>
      <c r="B12" s="126">
        <v>0.25</v>
      </c>
      <c r="C12" s="4" t="s">
        <v>49</v>
      </c>
      <c r="E12" s="127"/>
      <c r="F12" s="128"/>
    </row>
    <row r="13" spans="1:6" ht="18" customHeight="1" x14ac:dyDescent="0.25">
      <c r="A13" s="25" t="s">
        <v>50</v>
      </c>
      <c r="B13" s="125">
        <v>1</v>
      </c>
      <c r="C13" s="4"/>
      <c r="E13" s="127"/>
      <c r="F13" s="128"/>
    </row>
    <row r="14" spans="1:6" ht="18" customHeight="1" x14ac:dyDescent="0.25">
      <c r="A14" s="25" t="s">
        <v>51</v>
      </c>
      <c r="B14" s="125">
        <v>2</v>
      </c>
      <c r="C14" s="4"/>
      <c r="E14" s="127"/>
      <c r="F14" s="128"/>
    </row>
    <row r="15" spans="1:6" ht="18" customHeight="1" x14ac:dyDescent="0.25">
      <c r="A15" s="25" t="s">
        <v>52</v>
      </c>
      <c r="B15" s="125">
        <v>6</v>
      </c>
      <c r="C15" s="4"/>
      <c r="E15" s="127"/>
      <c r="F15" s="128"/>
    </row>
    <row r="16" spans="1:6" x14ac:dyDescent="0.25">
      <c r="E16" s="127"/>
      <c r="F16" s="128"/>
    </row>
    <row r="17" spans="1:6" x14ac:dyDescent="0.25">
      <c r="A17" s="91" t="s">
        <v>53</v>
      </c>
      <c r="B17" s="91"/>
      <c r="C17" s="91"/>
      <c r="E17" s="127"/>
      <c r="F17" s="128"/>
    </row>
    <row r="18" spans="1:6" ht="27.75" customHeight="1" x14ac:dyDescent="0.25">
      <c r="A18" s="87" t="s">
        <v>573</v>
      </c>
      <c r="B18" s="87"/>
      <c r="C18" s="87"/>
      <c r="E18" s="127"/>
      <c r="F18" s="128"/>
    </row>
    <row r="19" spans="1:6" x14ac:dyDescent="0.25">
      <c r="E19" s="127"/>
      <c r="F19" s="128"/>
    </row>
    <row r="20" spans="1:6" x14ac:dyDescent="0.25">
      <c r="E20" s="127"/>
      <c r="F20" s="128"/>
    </row>
    <row r="21" spans="1:6" x14ac:dyDescent="0.25">
      <c r="E21" s="127"/>
      <c r="F21" s="128"/>
    </row>
    <row r="22" spans="1:6" x14ac:dyDescent="0.25">
      <c r="E22" s="127"/>
      <c r="F22" s="128"/>
    </row>
    <row r="23" spans="1:6" x14ac:dyDescent="0.25">
      <c r="E23" s="127"/>
      <c r="F23" s="128"/>
    </row>
    <row r="24" spans="1:6" x14ac:dyDescent="0.25">
      <c r="E24" s="127"/>
      <c r="F24" s="128"/>
    </row>
    <row r="25" spans="1:6" x14ac:dyDescent="0.25">
      <c r="E25" s="88" t="s">
        <v>54</v>
      </c>
      <c r="F25" s="88"/>
    </row>
    <row r="26" spans="1:6" x14ac:dyDescent="0.25"/>
  </sheetData>
  <sheetProtection algorithmName="SHA-512" hashValue="t2+SxnkmJDTqEoQXvxH6rDkYrFMEXx9T3tc5gDXIveiecCdMu+XjeXyzg8bgiZd1SWfiiItX1NXcnjCUzU/A+A==" saltValue="6zXqvbHLc7eI+YH1HQNcgg==" spinCount="100000" sheet="1" objects="1" scenarios="1" selectLockedCells="1"/>
  <mergeCells count="6">
    <mergeCell ref="E25:F25"/>
    <mergeCell ref="A1:F1"/>
    <mergeCell ref="A2:F2"/>
    <mergeCell ref="E3:F3"/>
    <mergeCell ref="A17:C17"/>
    <mergeCell ref="A18:C18"/>
  </mergeCells>
  <dataValidations count="6">
    <dataValidation type="list" showErrorMessage="1" errorTitle="Opção inválida" error="Escolha Linhas, Colunas ou Simples." sqref="B3" xr:uid="{00000000-0002-0000-0100-000000000000}">
      <formula1>"Linhas,Colunas,Simples"</formula1>
      <formula2>0</formula2>
    </dataValidation>
    <dataValidation type="list" showErrorMessage="1" errorTitle="Opção inválida" error="Escolha Sim ou Não." sqref="B6" xr:uid="{00000000-0002-0000-0100-000001000000}">
      <formula1>"Não,Sim"</formula1>
      <formula2>0</formula2>
    </dataValidation>
    <dataValidation type="whole" showErrorMessage="1" errorTitle="Valor inválido" error="Número inteiro de horas entre 1 e 168." sqref="B4" xr:uid="{00000000-0002-0000-0100-000002000000}">
      <formula1>1</formula1>
      <formula2>168</formula2>
    </dataValidation>
    <dataValidation type="whole" showErrorMessage="1" errorTitle="Valor inválido" error="Número entre 1 e 7." sqref="B5 B7 B13:B15" xr:uid="{00000000-0002-0000-0100-000003000000}">
      <formula1>1</formula1>
      <formula2>7</formula2>
    </dataValidation>
    <dataValidation type="time" showErrorMessage="1" errorTitle="Horário inválido" error="Formato hh:mm (ex.: 01:00)." sqref="B8:B12" xr:uid="{00000000-0002-0000-0100-000004000000}">
      <formula1>0</formula1>
      <formula2>0.999999</formula2>
    </dataValidation>
    <dataValidation type="date" operator="greaterThan" allowBlank="1" showErrorMessage="1" errorTitle="Data inválida" error="Digite uma data (dd/mm/aaaa)." sqref="E5:E24" xr:uid="{00000000-0002-0000-0100-000005000000}">
      <formula1>36526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48235"/>
  </sheetPr>
  <dimension ref="A1:H85"/>
  <sheetViews>
    <sheetView showGridLines="0" showRowColHeaders="0" zoomScaleNormal="100" workbookViewId="0">
      <selection activeCell="B5" sqref="B5"/>
    </sheetView>
  </sheetViews>
  <sheetFormatPr defaultColWidth="0" defaultRowHeight="15" zeroHeight="1" x14ac:dyDescent="0.25"/>
  <cols>
    <col min="1" max="1" width="6" customWidth="1"/>
    <col min="2" max="2" width="34" customWidth="1"/>
    <col min="3" max="3" width="11" customWidth="1"/>
    <col min="4" max="4" width="16.7109375" customWidth="1"/>
    <col min="5" max="6" width="20" customWidth="1"/>
    <col min="7" max="7" width="22" customWidth="1"/>
    <col min="8" max="8" width="36" customWidth="1"/>
    <col min="9" max="9" width="8.7109375" customWidth="1"/>
    <col min="10" max="16384" width="8.7109375" hidden="1"/>
  </cols>
  <sheetData>
    <row r="1" spans="1:8" ht="17.45" customHeight="1" x14ac:dyDescent="0.25">
      <c r="A1" s="86" t="s">
        <v>55</v>
      </c>
      <c r="B1" s="86"/>
      <c r="C1" s="86"/>
      <c r="D1" s="86"/>
      <c r="E1" s="86"/>
      <c r="F1" s="86"/>
      <c r="G1" s="86"/>
      <c r="H1" s="86"/>
    </row>
    <row r="2" spans="1:8" ht="20.25" customHeight="1" x14ac:dyDescent="0.25">
      <c r="A2" s="87" t="s">
        <v>577</v>
      </c>
      <c r="B2" s="87"/>
      <c r="C2" s="87"/>
      <c r="D2" s="87"/>
      <c r="E2" s="87"/>
      <c r="F2" s="87"/>
      <c r="G2" s="87"/>
      <c r="H2" s="87"/>
    </row>
    <row r="3" spans="1:8" ht="7.5" customHeight="1" x14ac:dyDescent="0.25"/>
    <row r="4" spans="1:8" ht="61.5" customHeight="1" x14ac:dyDescent="0.25">
      <c r="A4" s="26" t="s">
        <v>56</v>
      </c>
      <c r="B4" s="26" t="s">
        <v>57</v>
      </c>
      <c r="C4" s="26" t="s">
        <v>58</v>
      </c>
      <c r="D4" s="26" t="s">
        <v>59</v>
      </c>
      <c r="E4" s="26" t="s">
        <v>60</v>
      </c>
      <c r="F4" s="26" t="s">
        <v>61</v>
      </c>
      <c r="G4" s="26" t="s">
        <v>62</v>
      </c>
      <c r="H4" s="26" t="s">
        <v>63</v>
      </c>
    </row>
    <row r="5" spans="1:8" x14ac:dyDescent="0.25">
      <c r="A5" s="27">
        <f t="shared" ref="A5:A36" si="0">IF(B5="","",ROW()-4)</f>
        <v>1</v>
      </c>
      <c r="B5" s="128" t="s">
        <v>64</v>
      </c>
      <c r="C5" s="129" t="s">
        <v>65</v>
      </c>
      <c r="D5" s="130">
        <v>40</v>
      </c>
      <c r="E5" s="129">
        <v>0</v>
      </c>
      <c r="F5" s="129">
        <v>0</v>
      </c>
      <c r="G5" s="128" t="s">
        <v>66</v>
      </c>
      <c r="H5" s="128" t="s">
        <v>67</v>
      </c>
    </row>
    <row r="6" spans="1:8" x14ac:dyDescent="0.25">
      <c r="A6" s="27">
        <f t="shared" si="0"/>
        <v>2</v>
      </c>
      <c r="B6" s="128" t="s">
        <v>68</v>
      </c>
      <c r="C6" s="129" t="s">
        <v>69</v>
      </c>
      <c r="D6" s="130">
        <v>42</v>
      </c>
      <c r="E6" s="129">
        <v>0</v>
      </c>
      <c r="F6" s="129">
        <v>0</v>
      </c>
      <c r="G6" s="128" t="s">
        <v>70</v>
      </c>
      <c r="H6" s="128" t="s">
        <v>67</v>
      </c>
    </row>
    <row r="7" spans="1:8" x14ac:dyDescent="0.25">
      <c r="A7" s="27">
        <f t="shared" si="0"/>
        <v>3</v>
      </c>
      <c r="B7" s="128" t="s">
        <v>71</v>
      </c>
      <c r="C7" s="129" t="s">
        <v>65</v>
      </c>
      <c r="D7" s="130">
        <v>30</v>
      </c>
      <c r="E7" s="129">
        <v>0</v>
      </c>
      <c r="F7" s="129">
        <v>0</v>
      </c>
      <c r="G7" s="128" t="s">
        <v>72</v>
      </c>
      <c r="H7" s="128" t="s">
        <v>67</v>
      </c>
    </row>
    <row r="8" spans="1:8" x14ac:dyDescent="0.25">
      <c r="A8" s="27">
        <f t="shared" si="0"/>
        <v>4</v>
      </c>
      <c r="B8" s="128" t="s">
        <v>73</v>
      </c>
      <c r="C8" s="129" t="s">
        <v>69</v>
      </c>
      <c r="D8" s="130">
        <v>42</v>
      </c>
      <c r="E8" s="129">
        <v>0</v>
      </c>
      <c r="F8" s="129">
        <v>0</v>
      </c>
      <c r="G8" s="128" t="s">
        <v>66</v>
      </c>
      <c r="H8" s="128" t="s">
        <v>67</v>
      </c>
    </row>
    <row r="9" spans="1:8" x14ac:dyDescent="0.25">
      <c r="A9" s="27">
        <f t="shared" si="0"/>
        <v>5</v>
      </c>
      <c r="B9" s="128" t="s">
        <v>74</v>
      </c>
      <c r="C9" s="129" t="s">
        <v>65</v>
      </c>
      <c r="D9" s="130">
        <v>20</v>
      </c>
      <c r="E9" s="129">
        <v>0</v>
      </c>
      <c r="F9" s="129">
        <v>0</v>
      </c>
      <c r="G9" s="128" t="s">
        <v>75</v>
      </c>
      <c r="H9" s="128" t="s">
        <v>67</v>
      </c>
    </row>
    <row r="10" spans="1:8" ht="25.5" x14ac:dyDescent="0.25">
      <c r="A10" s="27">
        <f t="shared" si="0"/>
        <v>6</v>
      </c>
      <c r="B10" s="128" t="s">
        <v>76</v>
      </c>
      <c r="C10" s="129" t="s">
        <v>69</v>
      </c>
      <c r="D10" s="130">
        <v>40</v>
      </c>
      <c r="E10" s="129">
        <v>2</v>
      </c>
      <c r="F10" s="129">
        <v>0</v>
      </c>
      <c r="G10" s="128" t="s">
        <v>77</v>
      </c>
      <c r="H10" s="128" t="s">
        <v>78</v>
      </c>
    </row>
    <row r="11" spans="1:8" x14ac:dyDescent="0.25">
      <c r="A11" s="27" t="str">
        <f t="shared" si="0"/>
        <v/>
      </c>
      <c r="B11" s="128"/>
      <c r="C11" s="129"/>
      <c r="D11" s="130"/>
      <c r="E11" s="129"/>
      <c r="F11" s="129"/>
      <c r="G11" s="128"/>
      <c r="H11" s="128"/>
    </row>
    <row r="12" spans="1:8" x14ac:dyDescent="0.25">
      <c r="A12" s="27" t="str">
        <f t="shared" si="0"/>
        <v/>
      </c>
      <c r="B12" s="128"/>
      <c r="C12" s="129"/>
      <c r="D12" s="130"/>
      <c r="E12" s="129"/>
      <c r="F12" s="129"/>
      <c r="G12" s="128"/>
      <c r="H12" s="128"/>
    </row>
    <row r="13" spans="1:8" x14ac:dyDescent="0.25">
      <c r="A13" s="27" t="str">
        <f t="shared" si="0"/>
        <v/>
      </c>
      <c r="B13" s="128"/>
      <c r="C13" s="129"/>
      <c r="D13" s="130"/>
      <c r="E13" s="129"/>
      <c r="F13" s="129"/>
      <c r="G13" s="128"/>
      <c r="H13" s="128"/>
    </row>
    <row r="14" spans="1:8" x14ac:dyDescent="0.25">
      <c r="A14" s="27" t="str">
        <f t="shared" si="0"/>
        <v/>
      </c>
      <c r="B14" s="128"/>
      <c r="C14" s="129"/>
      <c r="D14" s="130"/>
      <c r="E14" s="129"/>
      <c r="F14" s="129"/>
      <c r="G14" s="128"/>
      <c r="H14" s="128"/>
    </row>
    <row r="15" spans="1:8" x14ac:dyDescent="0.25">
      <c r="A15" s="27" t="str">
        <f t="shared" si="0"/>
        <v/>
      </c>
      <c r="B15" s="128"/>
      <c r="C15" s="129"/>
      <c r="D15" s="130"/>
      <c r="E15" s="129"/>
      <c r="F15" s="129"/>
      <c r="G15" s="128"/>
      <c r="H15" s="128"/>
    </row>
    <row r="16" spans="1:8" x14ac:dyDescent="0.25">
      <c r="A16" s="27" t="str">
        <f t="shared" si="0"/>
        <v/>
      </c>
      <c r="B16" s="128"/>
      <c r="C16" s="129"/>
      <c r="D16" s="130"/>
      <c r="E16" s="129"/>
      <c r="F16" s="129"/>
      <c r="G16" s="128"/>
      <c r="H16" s="128"/>
    </row>
    <row r="17" spans="1:8" x14ac:dyDescent="0.25">
      <c r="A17" s="27" t="str">
        <f t="shared" si="0"/>
        <v/>
      </c>
      <c r="B17" s="128"/>
      <c r="C17" s="129"/>
      <c r="D17" s="130"/>
      <c r="E17" s="129"/>
      <c r="F17" s="129"/>
      <c r="G17" s="128"/>
      <c r="H17" s="128"/>
    </row>
    <row r="18" spans="1:8" x14ac:dyDescent="0.25">
      <c r="A18" s="27" t="str">
        <f t="shared" si="0"/>
        <v/>
      </c>
      <c r="B18" s="128"/>
      <c r="C18" s="129"/>
      <c r="D18" s="130"/>
      <c r="E18" s="129"/>
      <c r="F18" s="129"/>
      <c r="G18" s="128"/>
      <c r="H18" s="128"/>
    </row>
    <row r="19" spans="1:8" x14ac:dyDescent="0.25">
      <c r="A19" s="27" t="str">
        <f t="shared" si="0"/>
        <v/>
      </c>
      <c r="B19" s="128"/>
      <c r="C19" s="129"/>
      <c r="D19" s="130"/>
      <c r="E19" s="129"/>
      <c r="F19" s="129"/>
      <c r="G19" s="128"/>
      <c r="H19" s="128"/>
    </row>
    <row r="20" spans="1:8" x14ac:dyDescent="0.25">
      <c r="A20" s="27" t="str">
        <f t="shared" si="0"/>
        <v/>
      </c>
      <c r="B20" s="128"/>
      <c r="C20" s="129"/>
      <c r="D20" s="130"/>
      <c r="E20" s="129"/>
      <c r="F20" s="129"/>
      <c r="G20" s="128"/>
      <c r="H20" s="128"/>
    </row>
    <row r="21" spans="1:8" x14ac:dyDescent="0.25">
      <c r="A21" s="27" t="str">
        <f t="shared" si="0"/>
        <v/>
      </c>
      <c r="B21" s="128"/>
      <c r="C21" s="129"/>
      <c r="D21" s="130"/>
      <c r="E21" s="129"/>
      <c r="F21" s="129"/>
      <c r="G21" s="128"/>
      <c r="H21" s="128"/>
    </row>
    <row r="22" spans="1:8" x14ac:dyDescent="0.25">
      <c r="A22" s="27" t="str">
        <f t="shared" si="0"/>
        <v/>
      </c>
      <c r="B22" s="128"/>
      <c r="C22" s="129"/>
      <c r="D22" s="130"/>
      <c r="E22" s="129"/>
      <c r="F22" s="129"/>
      <c r="G22" s="128"/>
      <c r="H22" s="128"/>
    </row>
    <row r="23" spans="1:8" x14ac:dyDescent="0.25">
      <c r="A23" s="27" t="str">
        <f t="shared" si="0"/>
        <v/>
      </c>
      <c r="B23" s="128"/>
      <c r="C23" s="129"/>
      <c r="D23" s="130"/>
      <c r="E23" s="129"/>
      <c r="F23" s="129"/>
      <c r="G23" s="128"/>
      <c r="H23" s="128"/>
    </row>
    <row r="24" spans="1:8" x14ac:dyDescent="0.25">
      <c r="A24" s="27" t="str">
        <f t="shared" si="0"/>
        <v/>
      </c>
      <c r="B24" s="128"/>
      <c r="C24" s="129"/>
      <c r="D24" s="130"/>
      <c r="E24" s="129"/>
      <c r="F24" s="129"/>
      <c r="G24" s="128"/>
      <c r="H24" s="128"/>
    </row>
    <row r="25" spans="1:8" x14ac:dyDescent="0.25">
      <c r="A25" s="27" t="str">
        <f t="shared" si="0"/>
        <v/>
      </c>
      <c r="B25" s="128"/>
      <c r="C25" s="129"/>
      <c r="D25" s="130"/>
      <c r="E25" s="129"/>
      <c r="F25" s="129"/>
      <c r="G25" s="128"/>
      <c r="H25" s="128"/>
    </row>
    <row r="26" spans="1:8" x14ac:dyDescent="0.25">
      <c r="A26" s="27" t="str">
        <f t="shared" si="0"/>
        <v/>
      </c>
      <c r="B26" s="128"/>
      <c r="C26" s="129"/>
      <c r="D26" s="130"/>
      <c r="E26" s="129"/>
      <c r="F26" s="129"/>
      <c r="G26" s="128"/>
      <c r="H26" s="128"/>
    </row>
    <row r="27" spans="1:8" x14ac:dyDescent="0.25">
      <c r="A27" s="27" t="str">
        <f t="shared" si="0"/>
        <v/>
      </c>
      <c r="B27" s="128"/>
      <c r="C27" s="129"/>
      <c r="D27" s="130"/>
      <c r="E27" s="129"/>
      <c r="F27" s="129"/>
      <c r="G27" s="128"/>
      <c r="H27" s="128"/>
    </row>
    <row r="28" spans="1:8" x14ac:dyDescent="0.25">
      <c r="A28" s="27" t="str">
        <f t="shared" si="0"/>
        <v/>
      </c>
      <c r="B28" s="128"/>
      <c r="C28" s="129"/>
      <c r="D28" s="130"/>
      <c r="E28" s="129"/>
      <c r="F28" s="129"/>
      <c r="G28" s="128"/>
      <c r="H28" s="128"/>
    </row>
    <row r="29" spans="1:8" x14ac:dyDescent="0.25">
      <c r="A29" s="27" t="str">
        <f t="shared" si="0"/>
        <v/>
      </c>
      <c r="B29" s="128"/>
      <c r="C29" s="129"/>
      <c r="D29" s="130"/>
      <c r="E29" s="129"/>
      <c r="F29" s="129"/>
      <c r="G29" s="128"/>
      <c r="H29" s="128"/>
    </row>
    <row r="30" spans="1:8" x14ac:dyDescent="0.25">
      <c r="A30" s="27" t="str">
        <f t="shared" si="0"/>
        <v/>
      </c>
      <c r="B30" s="128"/>
      <c r="C30" s="129"/>
      <c r="D30" s="130"/>
      <c r="E30" s="129"/>
      <c r="F30" s="129"/>
      <c r="G30" s="128"/>
      <c r="H30" s="128"/>
    </row>
    <row r="31" spans="1:8" x14ac:dyDescent="0.25">
      <c r="A31" s="27" t="str">
        <f t="shared" si="0"/>
        <v/>
      </c>
      <c r="B31" s="128"/>
      <c r="C31" s="129"/>
      <c r="D31" s="130"/>
      <c r="E31" s="129"/>
      <c r="F31" s="129"/>
      <c r="G31" s="128"/>
      <c r="H31" s="128"/>
    </row>
    <row r="32" spans="1:8" x14ac:dyDescent="0.25">
      <c r="A32" s="27" t="str">
        <f t="shared" si="0"/>
        <v/>
      </c>
      <c r="B32" s="128"/>
      <c r="C32" s="129"/>
      <c r="D32" s="130"/>
      <c r="E32" s="129"/>
      <c r="F32" s="129"/>
      <c r="G32" s="128"/>
      <c r="H32" s="128"/>
    </row>
    <row r="33" spans="1:8" x14ac:dyDescent="0.25">
      <c r="A33" s="27" t="str">
        <f t="shared" si="0"/>
        <v/>
      </c>
      <c r="B33" s="128"/>
      <c r="C33" s="129"/>
      <c r="D33" s="130"/>
      <c r="E33" s="129"/>
      <c r="F33" s="129"/>
      <c r="G33" s="128"/>
      <c r="H33" s="128"/>
    </row>
    <row r="34" spans="1:8" x14ac:dyDescent="0.25">
      <c r="A34" s="27" t="str">
        <f t="shared" si="0"/>
        <v/>
      </c>
      <c r="B34" s="128"/>
      <c r="C34" s="129"/>
      <c r="D34" s="130"/>
      <c r="E34" s="129"/>
      <c r="F34" s="129"/>
      <c r="G34" s="128"/>
      <c r="H34" s="128"/>
    </row>
    <row r="35" spans="1:8" x14ac:dyDescent="0.25">
      <c r="A35" s="27" t="str">
        <f t="shared" si="0"/>
        <v/>
      </c>
      <c r="B35" s="128"/>
      <c r="C35" s="129"/>
      <c r="D35" s="130"/>
      <c r="E35" s="129"/>
      <c r="F35" s="129"/>
      <c r="G35" s="128"/>
      <c r="H35" s="128"/>
    </row>
    <row r="36" spans="1:8" x14ac:dyDescent="0.25">
      <c r="A36" s="27" t="str">
        <f t="shared" ref="A36:A84" si="1">IF(B36="","",ROW()-4)</f>
        <v/>
      </c>
      <c r="B36" s="128"/>
      <c r="C36" s="129"/>
      <c r="D36" s="130"/>
      <c r="E36" s="129"/>
      <c r="F36" s="129"/>
      <c r="G36" s="128"/>
      <c r="H36" s="128"/>
    </row>
    <row r="37" spans="1:8" x14ac:dyDescent="0.25">
      <c r="A37" s="27" t="str">
        <f t="shared" si="1"/>
        <v/>
      </c>
      <c r="B37" s="128"/>
      <c r="C37" s="129"/>
      <c r="D37" s="130"/>
      <c r="E37" s="129"/>
      <c r="F37" s="129"/>
      <c r="G37" s="128"/>
      <c r="H37" s="128"/>
    </row>
    <row r="38" spans="1:8" x14ac:dyDescent="0.25">
      <c r="A38" s="27" t="str">
        <f t="shared" si="1"/>
        <v/>
      </c>
      <c r="B38" s="128"/>
      <c r="C38" s="129"/>
      <c r="D38" s="130"/>
      <c r="E38" s="129"/>
      <c r="F38" s="129"/>
      <c r="G38" s="128"/>
      <c r="H38" s="128"/>
    </row>
    <row r="39" spans="1:8" x14ac:dyDescent="0.25">
      <c r="A39" s="27" t="str">
        <f t="shared" si="1"/>
        <v/>
      </c>
      <c r="B39" s="128"/>
      <c r="C39" s="129"/>
      <c r="D39" s="130"/>
      <c r="E39" s="129"/>
      <c r="F39" s="129"/>
      <c r="G39" s="128"/>
      <c r="H39" s="128"/>
    </row>
    <row r="40" spans="1:8" x14ac:dyDescent="0.25">
      <c r="A40" s="27" t="str">
        <f t="shared" si="1"/>
        <v/>
      </c>
      <c r="B40" s="128"/>
      <c r="C40" s="129"/>
      <c r="D40" s="130"/>
      <c r="E40" s="129"/>
      <c r="F40" s="129"/>
      <c r="G40" s="128"/>
      <c r="H40" s="128"/>
    </row>
    <row r="41" spans="1:8" x14ac:dyDescent="0.25">
      <c r="A41" s="27" t="str">
        <f t="shared" si="1"/>
        <v/>
      </c>
      <c r="B41" s="128"/>
      <c r="C41" s="129"/>
      <c r="D41" s="130"/>
      <c r="E41" s="129"/>
      <c r="F41" s="129"/>
      <c r="G41" s="128"/>
      <c r="H41" s="128"/>
    </row>
    <row r="42" spans="1:8" x14ac:dyDescent="0.25">
      <c r="A42" s="27" t="str">
        <f t="shared" si="1"/>
        <v/>
      </c>
      <c r="B42" s="128"/>
      <c r="C42" s="129"/>
      <c r="D42" s="130"/>
      <c r="E42" s="129"/>
      <c r="F42" s="129"/>
      <c r="G42" s="128"/>
      <c r="H42" s="128"/>
    </row>
    <row r="43" spans="1:8" x14ac:dyDescent="0.25">
      <c r="A43" s="27" t="str">
        <f t="shared" si="1"/>
        <v/>
      </c>
      <c r="B43" s="128"/>
      <c r="C43" s="129"/>
      <c r="D43" s="130"/>
      <c r="E43" s="129"/>
      <c r="F43" s="129"/>
      <c r="G43" s="128"/>
      <c r="H43" s="128"/>
    </row>
    <row r="44" spans="1:8" x14ac:dyDescent="0.25">
      <c r="A44" s="27" t="str">
        <f t="shared" si="1"/>
        <v/>
      </c>
      <c r="B44" s="128"/>
      <c r="C44" s="129"/>
      <c r="D44" s="130"/>
      <c r="E44" s="129"/>
      <c r="F44" s="129"/>
      <c r="G44" s="128"/>
      <c r="H44" s="128"/>
    </row>
    <row r="45" spans="1:8" x14ac:dyDescent="0.25">
      <c r="A45" s="27" t="str">
        <f t="shared" si="1"/>
        <v/>
      </c>
      <c r="B45" s="128"/>
      <c r="C45" s="129"/>
      <c r="D45" s="130"/>
      <c r="E45" s="129"/>
      <c r="F45" s="129"/>
      <c r="G45" s="128"/>
      <c r="H45" s="128"/>
    </row>
    <row r="46" spans="1:8" x14ac:dyDescent="0.25">
      <c r="A46" s="27" t="str">
        <f t="shared" si="1"/>
        <v/>
      </c>
      <c r="B46" s="128"/>
      <c r="C46" s="129"/>
      <c r="D46" s="130"/>
      <c r="E46" s="129"/>
      <c r="F46" s="129"/>
      <c r="G46" s="128"/>
      <c r="H46" s="128"/>
    </row>
    <row r="47" spans="1:8" x14ac:dyDescent="0.25">
      <c r="A47" s="27" t="str">
        <f t="shared" si="1"/>
        <v/>
      </c>
      <c r="B47" s="128"/>
      <c r="C47" s="129"/>
      <c r="D47" s="130"/>
      <c r="E47" s="129"/>
      <c r="F47" s="129"/>
      <c r="G47" s="128"/>
      <c r="H47" s="128"/>
    </row>
    <row r="48" spans="1:8" x14ac:dyDescent="0.25">
      <c r="A48" s="27" t="str">
        <f t="shared" si="1"/>
        <v/>
      </c>
      <c r="B48" s="128"/>
      <c r="C48" s="129"/>
      <c r="D48" s="130"/>
      <c r="E48" s="129"/>
      <c r="F48" s="129"/>
      <c r="G48" s="128"/>
      <c r="H48" s="128"/>
    </row>
    <row r="49" spans="1:8" x14ac:dyDescent="0.25">
      <c r="A49" s="27" t="str">
        <f t="shared" si="1"/>
        <v/>
      </c>
      <c r="B49" s="128"/>
      <c r="C49" s="129"/>
      <c r="D49" s="130"/>
      <c r="E49" s="129"/>
      <c r="F49" s="129"/>
      <c r="G49" s="128"/>
      <c r="H49" s="128"/>
    </row>
    <row r="50" spans="1:8" x14ac:dyDescent="0.25">
      <c r="A50" s="27" t="str">
        <f t="shared" si="1"/>
        <v/>
      </c>
      <c r="B50" s="128"/>
      <c r="C50" s="129"/>
      <c r="D50" s="130"/>
      <c r="E50" s="129"/>
      <c r="F50" s="129"/>
      <c r="G50" s="128"/>
      <c r="H50" s="128"/>
    </row>
    <row r="51" spans="1:8" x14ac:dyDescent="0.25">
      <c r="A51" s="27" t="str">
        <f t="shared" si="1"/>
        <v/>
      </c>
      <c r="B51" s="128"/>
      <c r="C51" s="129"/>
      <c r="D51" s="130"/>
      <c r="E51" s="129"/>
      <c r="F51" s="129"/>
      <c r="G51" s="128"/>
      <c r="H51" s="128"/>
    </row>
    <row r="52" spans="1:8" x14ac:dyDescent="0.25">
      <c r="A52" s="27" t="str">
        <f t="shared" si="1"/>
        <v/>
      </c>
      <c r="B52" s="128"/>
      <c r="C52" s="129"/>
      <c r="D52" s="130"/>
      <c r="E52" s="129"/>
      <c r="F52" s="129"/>
      <c r="G52" s="128"/>
      <c r="H52" s="128"/>
    </row>
    <row r="53" spans="1:8" x14ac:dyDescent="0.25">
      <c r="A53" s="27" t="str">
        <f t="shared" si="1"/>
        <v/>
      </c>
      <c r="B53" s="128"/>
      <c r="C53" s="129"/>
      <c r="D53" s="130"/>
      <c r="E53" s="129"/>
      <c r="F53" s="129"/>
      <c r="G53" s="128"/>
      <c r="H53" s="128"/>
    </row>
    <row r="54" spans="1:8" x14ac:dyDescent="0.25">
      <c r="A54" s="27" t="str">
        <f t="shared" si="1"/>
        <v/>
      </c>
      <c r="B54" s="128"/>
      <c r="C54" s="129"/>
      <c r="D54" s="130"/>
      <c r="E54" s="129"/>
      <c r="F54" s="129"/>
      <c r="G54" s="128"/>
      <c r="H54" s="128"/>
    </row>
    <row r="55" spans="1:8" x14ac:dyDescent="0.25">
      <c r="A55" s="27" t="str">
        <f t="shared" si="1"/>
        <v/>
      </c>
      <c r="B55" s="128"/>
      <c r="C55" s="129"/>
      <c r="D55" s="130"/>
      <c r="E55" s="129"/>
      <c r="F55" s="129"/>
      <c r="G55" s="128"/>
      <c r="H55" s="128"/>
    </row>
    <row r="56" spans="1:8" x14ac:dyDescent="0.25">
      <c r="A56" s="27" t="str">
        <f t="shared" si="1"/>
        <v/>
      </c>
      <c r="B56" s="128"/>
      <c r="C56" s="129"/>
      <c r="D56" s="130"/>
      <c r="E56" s="129"/>
      <c r="F56" s="129"/>
      <c r="G56" s="128"/>
      <c r="H56" s="128"/>
    </row>
    <row r="57" spans="1:8" x14ac:dyDescent="0.25">
      <c r="A57" s="27" t="str">
        <f t="shared" si="1"/>
        <v/>
      </c>
      <c r="B57" s="128"/>
      <c r="C57" s="129"/>
      <c r="D57" s="130"/>
      <c r="E57" s="129"/>
      <c r="F57" s="129"/>
      <c r="G57" s="128"/>
      <c r="H57" s="128"/>
    </row>
    <row r="58" spans="1:8" x14ac:dyDescent="0.25">
      <c r="A58" s="27" t="str">
        <f t="shared" si="1"/>
        <v/>
      </c>
      <c r="B58" s="128"/>
      <c r="C58" s="129"/>
      <c r="D58" s="130"/>
      <c r="E58" s="129"/>
      <c r="F58" s="129"/>
      <c r="G58" s="128"/>
      <c r="H58" s="128"/>
    </row>
    <row r="59" spans="1:8" x14ac:dyDescent="0.25">
      <c r="A59" s="27" t="str">
        <f t="shared" si="1"/>
        <v/>
      </c>
      <c r="B59" s="128"/>
      <c r="C59" s="129"/>
      <c r="D59" s="130"/>
      <c r="E59" s="129"/>
      <c r="F59" s="129"/>
      <c r="G59" s="128"/>
      <c r="H59" s="128"/>
    </row>
    <row r="60" spans="1:8" x14ac:dyDescent="0.25">
      <c r="A60" s="27" t="str">
        <f t="shared" si="1"/>
        <v/>
      </c>
      <c r="B60" s="128"/>
      <c r="C60" s="129"/>
      <c r="D60" s="130"/>
      <c r="E60" s="129"/>
      <c r="F60" s="129"/>
      <c r="G60" s="128"/>
      <c r="H60" s="128"/>
    </row>
    <row r="61" spans="1:8" x14ac:dyDescent="0.25">
      <c r="A61" s="27" t="str">
        <f t="shared" si="1"/>
        <v/>
      </c>
      <c r="B61" s="128"/>
      <c r="C61" s="129"/>
      <c r="D61" s="130"/>
      <c r="E61" s="129"/>
      <c r="F61" s="129"/>
      <c r="G61" s="128"/>
      <c r="H61" s="128"/>
    </row>
    <row r="62" spans="1:8" x14ac:dyDescent="0.25">
      <c r="A62" s="27" t="str">
        <f t="shared" si="1"/>
        <v/>
      </c>
      <c r="B62" s="128"/>
      <c r="C62" s="129"/>
      <c r="D62" s="130"/>
      <c r="E62" s="129"/>
      <c r="F62" s="129"/>
      <c r="G62" s="128"/>
      <c r="H62" s="128"/>
    </row>
    <row r="63" spans="1:8" x14ac:dyDescent="0.25">
      <c r="A63" s="27" t="str">
        <f t="shared" si="1"/>
        <v/>
      </c>
      <c r="B63" s="128"/>
      <c r="C63" s="129"/>
      <c r="D63" s="130"/>
      <c r="E63" s="129"/>
      <c r="F63" s="129"/>
      <c r="G63" s="128"/>
      <c r="H63" s="128"/>
    </row>
    <row r="64" spans="1:8" x14ac:dyDescent="0.25">
      <c r="A64" s="27" t="str">
        <f t="shared" si="1"/>
        <v/>
      </c>
      <c r="B64" s="128"/>
      <c r="C64" s="129"/>
      <c r="D64" s="130"/>
      <c r="E64" s="129"/>
      <c r="F64" s="129"/>
      <c r="G64" s="128"/>
      <c r="H64" s="128"/>
    </row>
    <row r="65" spans="1:8" x14ac:dyDescent="0.25">
      <c r="A65" s="27" t="str">
        <f t="shared" si="1"/>
        <v/>
      </c>
      <c r="B65" s="128"/>
      <c r="C65" s="129"/>
      <c r="D65" s="130"/>
      <c r="E65" s="129"/>
      <c r="F65" s="129"/>
      <c r="G65" s="128"/>
      <c r="H65" s="128"/>
    </row>
    <row r="66" spans="1:8" x14ac:dyDescent="0.25">
      <c r="A66" s="27" t="str">
        <f t="shared" si="1"/>
        <v/>
      </c>
      <c r="B66" s="128"/>
      <c r="C66" s="129"/>
      <c r="D66" s="130"/>
      <c r="E66" s="129"/>
      <c r="F66" s="129"/>
      <c r="G66" s="128"/>
      <c r="H66" s="128"/>
    </row>
    <row r="67" spans="1:8" x14ac:dyDescent="0.25">
      <c r="A67" s="27" t="str">
        <f t="shared" si="1"/>
        <v/>
      </c>
      <c r="B67" s="128"/>
      <c r="C67" s="129"/>
      <c r="D67" s="130"/>
      <c r="E67" s="129"/>
      <c r="F67" s="129"/>
      <c r="G67" s="128"/>
      <c r="H67" s="128"/>
    </row>
    <row r="68" spans="1:8" x14ac:dyDescent="0.25">
      <c r="A68" s="27" t="str">
        <f t="shared" si="1"/>
        <v/>
      </c>
      <c r="B68" s="128"/>
      <c r="C68" s="129"/>
      <c r="D68" s="130"/>
      <c r="E68" s="129"/>
      <c r="F68" s="129"/>
      <c r="G68" s="128"/>
      <c r="H68" s="128"/>
    </row>
    <row r="69" spans="1:8" x14ac:dyDescent="0.25">
      <c r="A69" s="27" t="str">
        <f t="shared" si="1"/>
        <v/>
      </c>
      <c r="B69" s="128"/>
      <c r="C69" s="129"/>
      <c r="D69" s="130"/>
      <c r="E69" s="129"/>
      <c r="F69" s="129"/>
      <c r="G69" s="128"/>
      <c r="H69" s="128"/>
    </row>
    <row r="70" spans="1:8" x14ac:dyDescent="0.25">
      <c r="A70" s="27" t="str">
        <f t="shared" si="1"/>
        <v/>
      </c>
      <c r="B70" s="128"/>
      <c r="C70" s="129"/>
      <c r="D70" s="130"/>
      <c r="E70" s="129"/>
      <c r="F70" s="129"/>
      <c r="G70" s="128"/>
      <c r="H70" s="128"/>
    </row>
    <row r="71" spans="1:8" x14ac:dyDescent="0.25">
      <c r="A71" s="27" t="str">
        <f t="shared" si="1"/>
        <v/>
      </c>
      <c r="B71" s="128"/>
      <c r="C71" s="129"/>
      <c r="D71" s="130"/>
      <c r="E71" s="129"/>
      <c r="F71" s="129"/>
      <c r="G71" s="128"/>
      <c r="H71" s="128"/>
    </row>
    <row r="72" spans="1:8" x14ac:dyDescent="0.25">
      <c r="A72" s="27" t="str">
        <f t="shared" si="1"/>
        <v/>
      </c>
      <c r="B72" s="128"/>
      <c r="C72" s="129"/>
      <c r="D72" s="130"/>
      <c r="E72" s="129"/>
      <c r="F72" s="129"/>
      <c r="G72" s="128"/>
      <c r="H72" s="128"/>
    </row>
    <row r="73" spans="1:8" x14ac:dyDescent="0.25">
      <c r="A73" s="27" t="str">
        <f t="shared" si="1"/>
        <v/>
      </c>
      <c r="B73" s="128"/>
      <c r="C73" s="129"/>
      <c r="D73" s="130"/>
      <c r="E73" s="129"/>
      <c r="F73" s="129"/>
      <c r="G73" s="128"/>
      <c r="H73" s="128"/>
    </row>
    <row r="74" spans="1:8" x14ac:dyDescent="0.25">
      <c r="A74" s="27" t="str">
        <f t="shared" si="1"/>
        <v/>
      </c>
      <c r="B74" s="128"/>
      <c r="C74" s="129"/>
      <c r="D74" s="130"/>
      <c r="E74" s="129"/>
      <c r="F74" s="129"/>
      <c r="G74" s="128"/>
      <c r="H74" s="128"/>
    </row>
    <row r="75" spans="1:8" x14ac:dyDescent="0.25">
      <c r="A75" s="27" t="str">
        <f t="shared" si="1"/>
        <v/>
      </c>
      <c r="B75" s="128"/>
      <c r="C75" s="129"/>
      <c r="D75" s="130"/>
      <c r="E75" s="129"/>
      <c r="F75" s="129"/>
      <c r="G75" s="128"/>
      <c r="H75" s="128"/>
    </row>
    <row r="76" spans="1:8" x14ac:dyDescent="0.25">
      <c r="A76" s="27" t="str">
        <f t="shared" si="1"/>
        <v/>
      </c>
      <c r="B76" s="128"/>
      <c r="C76" s="129"/>
      <c r="D76" s="130"/>
      <c r="E76" s="129"/>
      <c r="F76" s="129"/>
      <c r="G76" s="128"/>
      <c r="H76" s="128"/>
    </row>
    <row r="77" spans="1:8" x14ac:dyDescent="0.25">
      <c r="A77" s="27" t="str">
        <f t="shared" si="1"/>
        <v/>
      </c>
      <c r="B77" s="128"/>
      <c r="C77" s="129"/>
      <c r="D77" s="130"/>
      <c r="E77" s="129"/>
      <c r="F77" s="129"/>
      <c r="G77" s="128"/>
      <c r="H77" s="128"/>
    </row>
    <row r="78" spans="1:8" x14ac:dyDescent="0.25">
      <c r="A78" s="27" t="str">
        <f t="shared" si="1"/>
        <v/>
      </c>
      <c r="B78" s="128"/>
      <c r="C78" s="129"/>
      <c r="D78" s="130"/>
      <c r="E78" s="129"/>
      <c r="F78" s="129"/>
      <c r="G78" s="128"/>
      <c r="H78" s="128"/>
    </row>
    <row r="79" spans="1:8" x14ac:dyDescent="0.25">
      <c r="A79" s="27" t="str">
        <f t="shared" si="1"/>
        <v/>
      </c>
      <c r="B79" s="128"/>
      <c r="C79" s="129"/>
      <c r="D79" s="130"/>
      <c r="E79" s="129"/>
      <c r="F79" s="129"/>
      <c r="G79" s="128"/>
      <c r="H79" s="128"/>
    </row>
    <row r="80" spans="1:8" x14ac:dyDescent="0.25">
      <c r="A80" s="27" t="str">
        <f t="shared" si="1"/>
        <v/>
      </c>
      <c r="B80" s="128"/>
      <c r="C80" s="129"/>
      <c r="D80" s="130"/>
      <c r="E80" s="129"/>
      <c r="F80" s="129"/>
      <c r="G80" s="128"/>
      <c r="H80" s="128"/>
    </row>
    <row r="81" spans="1:8" x14ac:dyDescent="0.25">
      <c r="A81" s="27" t="str">
        <f t="shared" si="1"/>
        <v/>
      </c>
      <c r="B81" s="128"/>
      <c r="C81" s="129"/>
      <c r="D81" s="130"/>
      <c r="E81" s="129"/>
      <c r="F81" s="129"/>
      <c r="G81" s="128"/>
      <c r="H81" s="128"/>
    </row>
    <row r="82" spans="1:8" x14ac:dyDescent="0.25">
      <c r="A82" s="27" t="str">
        <f t="shared" si="1"/>
        <v/>
      </c>
      <c r="B82" s="128"/>
      <c r="C82" s="129"/>
      <c r="D82" s="130"/>
      <c r="E82" s="129"/>
      <c r="F82" s="129"/>
      <c r="G82" s="128"/>
      <c r="H82" s="128"/>
    </row>
    <row r="83" spans="1:8" x14ac:dyDescent="0.25">
      <c r="A83" s="27" t="str">
        <f t="shared" si="1"/>
        <v/>
      </c>
      <c r="B83" s="128"/>
      <c r="C83" s="129"/>
      <c r="D83" s="130"/>
      <c r="E83" s="129"/>
      <c r="F83" s="129"/>
      <c r="G83" s="128"/>
      <c r="H83" s="128"/>
    </row>
    <row r="84" spans="1:8" x14ac:dyDescent="0.25">
      <c r="A84" s="27" t="str">
        <f t="shared" si="1"/>
        <v/>
      </c>
      <c r="B84" s="128"/>
      <c r="C84" s="129"/>
      <c r="D84" s="130"/>
      <c r="E84" s="129"/>
      <c r="F84" s="129"/>
      <c r="G84" s="128"/>
      <c r="H84" s="128"/>
    </row>
    <row r="85" spans="1:8" x14ac:dyDescent="0.25"/>
  </sheetData>
  <sheetProtection algorithmName="SHA-512" hashValue="rlm5XaUYpijqrcEyTQYJzIZPdV/RY6W0yy3iETtGijPW8p9Bf3K5fb2VDkgUXt4/bqjbbHYsJl7/+1AEnn4foQ==" saltValue="9PLLYXccR7dOFRPdhySgQg==" spinCount="100000" sheet="1" objects="1" scenarios="1" selectLockedCells="1" sort="0" autoFilter="0"/>
  <autoFilter ref="A4:H84" xr:uid="{00000000-0009-0000-0000-000002000000}"/>
  <mergeCells count="2">
    <mergeCell ref="A1:H1"/>
    <mergeCell ref="A2:H2"/>
  </mergeCells>
  <dataValidations count="2">
    <dataValidation type="list" allowBlank="1" showErrorMessage="1" errorTitle="Sexo" error="Selecione M ou F." sqref="C5:C84" xr:uid="{00000000-0002-0000-0200-000000000000}">
      <formula1>"M,F"</formula1>
      <formula2>0</formula2>
    </dataValidation>
    <dataValidation type="whole" allowBlank="1" showErrorMessage="1" errorTitle="Valor inválido" error="Número inteiro (0 se não houve)." sqref="E5:F84" xr:uid="{00000000-0002-0000-0200-000002000000}">
      <formula1>0</formula1>
      <formula2>10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200-000002000000}">
            <xm:f>AND(D5&lt;&gt;"",D5&gt;Configurações!$B$4)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4B084"/>
                </patternFill>
              </fill>
            </x14:dxf>
          </x14:cfRule>
          <xm:sqref>D5:D84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ErrorMessage="1" errorTitle="Jornada acima do limite" error="A jornada contratada não pode ser superior ao limite definido em Configurações." xr:uid="{00000000-0002-0000-0200-000001000000}">
          <x14:formula1>
            <xm:f>0.5</xm:f>
          </x14:formula1>
          <x14:formula2>
            <xm:f>Configurações!$B$4</xm:f>
          </x14:formula2>
          <xm:sqref>D5:D84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F5496"/>
    <pageSetUpPr fitToPage="1"/>
  </sheetPr>
  <dimension ref="A1:GL89"/>
  <sheetViews>
    <sheetView showGridLines="0" zoomScale="95" zoomScaleNormal="9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GL7" sqref="GL7"/>
    </sheetView>
  </sheetViews>
  <sheetFormatPr defaultColWidth="0" defaultRowHeight="15" zeroHeight="1" x14ac:dyDescent="0.25"/>
  <cols>
    <col min="1" max="1" width="4" customWidth="1"/>
    <col min="2" max="2" width="28" customWidth="1"/>
    <col min="3" max="3" width="10" customWidth="1"/>
    <col min="4" max="7" width="7.42578125" customWidth="1"/>
    <col min="8" max="8" width="8" customWidth="1"/>
    <col min="9" max="12" width="7.42578125" customWidth="1"/>
    <col min="13" max="13" width="8" customWidth="1"/>
    <col min="14" max="17" width="7.42578125" customWidth="1"/>
    <col min="18" max="18" width="8" customWidth="1"/>
    <col min="19" max="22" width="7.42578125" customWidth="1"/>
    <col min="23" max="23" width="8" customWidth="1"/>
    <col min="24" max="27" width="7.42578125" customWidth="1"/>
    <col min="28" max="28" width="8" customWidth="1"/>
    <col min="29" max="32" width="7.42578125" customWidth="1"/>
    <col min="33" max="33" width="8" customWidth="1"/>
    <col min="34" max="37" width="7.42578125" customWidth="1"/>
    <col min="38" max="38" width="8" customWidth="1"/>
    <col min="39" max="39" width="7.28515625" customWidth="1"/>
    <col min="40" max="40" width="4.28515625" customWidth="1"/>
    <col min="41" max="41" width="46" customWidth="1"/>
    <col min="42" max="45" width="7.42578125" customWidth="1"/>
    <col min="46" max="46" width="8" customWidth="1"/>
    <col min="47" max="50" width="7.42578125" customWidth="1"/>
    <col min="51" max="51" width="8" customWidth="1"/>
    <col min="52" max="55" width="7.42578125" customWidth="1"/>
    <col min="56" max="56" width="8" customWidth="1"/>
    <col min="57" max="60" width="7.42578125" customWidth="1"/>
    <col min="61" max="61" width="8" customWidth="1"/>
    <col min="62" max="65" width="7.42578125" customWidth="1"/>
    <col min="66" max="66" width="8" customWidth="1"/>
    <col min="67" max="70" width="7.42578125" customWidth="1"/>
    <col min="71" max="71" width="8" customWidth="1"/>
    <col min="72" max="75" width="7.42578125" customWidth="1"/>
    <col min="76" max="76" width="8" customWidth="1"/>
    <col min="77" max="77" width="7.28515625" customWidth="1"/>
    <col min="78" max="78" width="4.28515625" customWidth="1"/>
    <col min="79" max="79" width="46" customWidth="1"/>
    <col min="80" max="83" width="7.42578125" customWidth="1"/>
    <col min="84" max="84" width="8" customWidth="1"/>
    <col min="85" max="88" width="7.42578125" customWidth="1"/>
    <col min="89" max="89" width="8" customWidth="1"/>
    <col min="90" max="93" width="7.42578125" customWidth="1"/>
    <col min="94" max="94" width="8" customWidth="1"/>
    <col min="95" max="98" width="7.42578125" customWidth="1"/>
    <col min="99" max="99" width="8" customWidth="1"/>
    <col min="100" max="103" width="7.42578125" customWidth="1"/>
    <col min="104" max="104" width="8" customWidth="1"/>
    <col min="105" max="108" width="7.42578125" customWidth="1"/>
    <col min="109" max="109" width="8" customWidth="1"/>
    <col min="110" max="113" width="7.42578125" customWidth="1"/>
    <col min="114" max="114" width="8" customWidth="1"/>
    <col min="115" max="115" width="7.28515625" customWidth="1"/>
    <col min="116" max="116" width="4.28515625" customWidth="1"/>
    <col min="117" max="117" width="46" customWidth="1"/>
    <col min="118" max="121" width="7.42578125" customWidth="1"/>
    <col min="122" max="122" width="8" customWidth="1"/>
    <col min="123" max="126" width="7.42578125" customWidth="1"/>
    <col min="127" max="127" width="8" customWidth="1"/>
    <col min="128" max="131" width="7.42578125" customWidth="1"/>
    <col min="132" max="132" width="8" customWidth="1"/>
    <col min="133" max="136" width="7.42578125" customWidth="1"/>
    <col min="137" max="137" width="8" customWidth="1"/>
    <col min="138" max="141" width="7.42578125" customWidth="1"/>
    <col min="142" max="142" width="8" customWidth="1"/>
    <col min="143" max="146" width="7.42578125" customWidth="1"/>
    <col min="147" max="147" width="8" customWidth="1"/>
    <col min="148" max="151" width="7.42578125" customWidth="1"/>
    <col min="152" max="152" width="8" customWidth="1"/>
    <col min="153" max="153" width="7.28515625" customWidth="1"/>
    <col min="154" max="154" width="4.28515625" customWidth="1"/>
    <col min="155" max="155" width="46" customWidth="1"/>
    <col min="156" max="159" width="7.42578125" customWidth="1"/>
    <col min="160" max="160" width="8" customWidth="1"/>
    <col min="161" max="164" width="7.42578125" customWidth="1"/>
    <col min="165" max="165" width="8" customWidth="1"/>
    <col min="166" max="169" width="7.42578125" customWidth="1"/>
    <col min="170" max="170" width="8" customWidth="1"/>
    <col min="171" max="174" width="7.42578125" customWidth="1"/>
    <col min="175" max="175" width="8" customWidth="1"/>
    <col min="176" max="179" width="7.42578125" customWidth="1"/>
    <col min="180" max="180" width="8" customWidth="1"/>
    <col min="181" max="184" width="7.42578125" customWidth="1"/>
    <col min="185" max="185" width="8" customWidth="1"/>
    <col min="186" max="189" width="7.42578125" customWidth="1"/>
    <col min="190" max="190" width="8" customWidth="1"/>
    <col min="191" max="191" width="7.28515625" customWidth="1"/>
    <col min="192" max="192" width="4.28515625" customWidth="1"/>
    <col min="193" max="194" width="46" customWidth="1"/>
    <col min="195" max="195" width="8.7109375" customWidth="1"/>
    <col min="196" max="16384" width="8.7109375" hidden="1"/>
  </cols>
  <sheetData>
    <row r="1" spans="1:194" ht="17.45" customHeight="1" x14ac:dyDescent="0.25">
      <c r="A1" s="86" t="s">
        <v>114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98" t="str">
        <f>"Período: "&amp;TEXT(DAY('Escala Linhas'!$D$2),"00")&amp;"/"&amp;TEXT(MONTH('Escala Linhas'!$D$2),"00")&amp;"/"&amp;YEAR('Escala Linhas'!$D$2)&amp;" a "&amp;TEXT(DAY('Escala Linhas'!$D$2+34),"00")&amp;"/"&amp;TEXT(MONTH('Escala Linhas'!$D$2+34),"00")&amp;"/"&amp;YEAR('Escala Linhas'!$D$2+34)&amp;"   |   Jornada máx.: "&amp;Configurações!$B$4&amp;"h/semana   |   "&amp;IF(Configurações!$B$6="Sim","CCT/ACT: folgas acumuláveis no mês (mín. 1 folga/semana)","Sem CCT/ACT: máx. "&amp;Configurações!$B$5&amp;" dias/semana")&amp;"   |   Gestor Único – sistemas web personalizados"</f>
        <v>Período: 02/11/2026 a 06/12/2026   |   Jornada máx.: 42h/semana   |   Sem CCT/ACT: máx. 5 dias/semana   |   Gestor Único – sistemas web personalizados</v>
      </c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</row>
    <row r="2" spans="1:194" ht="30" customHeight="1" x14ac:dyDescent="0.25">
      <c r="A2" s="137" t="s">
        <v>79</v>
      </c>
      <c r="B2" s="137"/>
      <c r="C2" s="137"/>
      <c r="D2" s="136">
        <v>46328</v>
      </c>
      <c r="E2" s="136"/>
      <c r="F2" s="136"/>
      <c r="G2" s="135" t="str">
        <f>IF(Configurações!$B$3="Linhas","ESTA ABA ESTÁ ATIVA para preenchimento.  ","⚠ PREENCHIMENTO INATIVO nesta aba, a aba ativa é "&amp;IF(Configurações!$B$3="Colunas","Escala Colunas","Escala Simples")&amp;" (altere em Configurações).  ")&amp;_xlfn._LONGTEXT("Selecione o funcionário na coluna B e digite os horários (hh:mm). Folga = dia em branco. Sem intervalo = deixe Saída Int. e Ret. Int. em branco.  Cores: laranja = jornada semanal excedida | vermelho = dias acima do permitido | vermelho escuro = 7º dia con","secutivo | roxo = domingos consecutivos | amarelo = intervalo irregular | laranja = feriado")</f>
        <v>ESTA ABA ESTÁ ATIVA para preenchimento.  Selecione o funcionário na coluna B e digite os horários (hh:mm). Folga = dia em branco. Sem intervalo = deixe Saída Int. e Ret. Int. em branco.  Cores: laranja = jornada semanal excedida | vermelho = dias acima do permitido | vermelho escuro = 7º dia consecutivo | roxo = domingos consecutivos | amarelo = intervalo irregular | laranja = feriado</v>
      </c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</row>
    <row r="3" spans="1:194" ht="12" customHeight="1" x14ac:dyDescent="0.25">
      <c r="A3" s="99"/>
      <c r="B3" s="99" t="s">
        <v>81</v>
      </c>
      <c r="C3" s="99" t="s">
        <v>82</v>
      </c>
      <c r="D3" s="94">
        <f>'Escala Linhas'!$D$2+0</f>
        <v>46328</v>
      </c>
      <c r="E3" s="94"/>
      <c r="F3" s="94"/>
      <c r="G3" s="94"/>
      <c r="H3" s="94"/>
      <c r="I3" s="94">
        <f>'Escala Linhas'!$D$2+1</f>
        <v>46329</v>
      </c>
      <c r="J3" s="94"/>
      <c r="K3" s="94"/>
      <c r="L3" s="94"/>
      <c r="M3" s="94"/>
      <c r="N3" s="94">
        <f>'Escala Linhas'!$D$2+2</f>
        <v>46330</v>
      </c>
      <c r="O3" s="94"/>
      <c r="P3" s="94"/>
      <c r="Q3" s="94"/>
      <c r="R3" s="94"/>
      <c r="S3" s="94">
        <f>'Escala Linhas'!$D$2+3</f>
        <v>46331</v>
      </c>
      <c r="T3" s="94"/>
      <c r="U3" s="94"/>
      <c r="V3" s="94"/>
      <c r="W3" s="94"/>
      <c r="X3" s="94">
        <f>'Escala Linhas'!$D$2+4</f>
        <v>46332</v>
      </c>
      <c r="Y3" s="94"/>
      <c r="Z3" s="94"/>
      <c r="AA3" s="94"/>
      <c r="AB3" s="94"/>
      <c r="AC3" s="94">
        <f>'Escala Linhas'!$D$2+5</f>
        <v>46333</v>
      </c>
      <c r="AD3" s="94"/>
      <c r="AE3" s="94"/>
      <c r="AF3" s="94"/>
      <c r="AG3" s="94"/>
      <c r="AH3" s="94">
        <f>'Escala Linhas'!$D$2+6</f>
        <v>46334</v>
      </c>
      <c r="AI3" s="94"/>
      <c r="AJ3" s="94"/>
      <c r="AK3" s="94"/>
      <c r="AL3" s="94"/>
      <c r="AM3" s="95"/>
      <c r="AN3" s="95"/>
      <c r="AO3" s="95"/>
      <c r="AP3" s="94">
        <f>'Escala Linhas'!$D$2+7</f>
        <v>46335</v>
      </c>
      <c r="AQ3" s="94"/>
      <c r="AR3" s="94"/>
      <c r="AS3" s="94"/>
      <c r="AT3" s="94"/>
      <c r="AU3" s="94">
        <f>'Escala Linhas'!$D$2+8</f>
        <v>46336</v>
      </c>
      <c r="AV3" s="94"/>
      <c r="AW3" s="94"/>
      <c r="AX3" s="94"/>
      <c r="AY3" s="94"/>
      <c r="AZ3" s="94">
        <f>'Escala Linhas'!$D$2+9</f>
        <v>46337</v>
      </c>
      <c r="BA3" s="94"/>
      <c r="BB3" s="94"/>
      <c r="BC3" s="94"/>
      <c r="BD3" s="94"/>
      <c r="BE3" s="94">
        <f>'Escala Linhas'!$D$2+10</f>
        <v>46338</v>
      </c>
      <c r="BF3" s="94"/>
      <c r="BG3" s="94"/>
      <c r="BH3" s="94"/>
      <c r="BI3" s="94"/>
      <c r="BJ3" s="94">
        <f>'Escala Linhas'!$D$2+11</f>
        <v>46339</v>
      </c>
      <c r="BK3" s="94"/>
      <c r="BL3" s="94"/>
      <c r="BM3" s="94"/>
      <c r="BN3" s="94"/>
      <c r="BO3" s="94">
        <f>'Escala Linhas'!$D$2+12</f>
        <v>46340</v>
      </c>
      <c r="BP3" s="94"/>
      <c r="BQ3" s="94"/>
      <c r="BR3" s="94"/>
      <c r="BS3" s="94"/>
      <c r="BT3" s="94">
        <f>'Escala Linhas'!$D$2+13</f>
        <v>46341</v>
      </c>
      <c r="BU3" s="94"/>
      <c r="BV3" s="94"/>
      <c r="BW3" s="94"/>
      <c r="BX3" s="94"/>
      <c r="BY3" s="95"/>
      <c r="BZ3" s="95"/>
      <c r="CA3" s="95"/>
      <c r="CB3" s="94">
        <f>'Escala Linhas'!$D$2+14</f>
        <v>46342</v>
      </c>
      <c r="CC3" s="94"/>
      <c r="CD3" s="94"/>
      <c r="CE3" s="94"/>
      <c r="CF3" s="94"/>
      <c r="CG3" s="94">
        <f>'Escala Linhas'!$D$2+15</f>
        <v>46343</v>
      </c>
      <c r="CH3" s="94"/>
      <c r="CI3" s="94"/>
      <c r="CJ3" s="94"/>
      <c r="CK3" s="94"/>
      <c r="CL3" s="94">
        <f>'Escala Linhas'!$D$2+16</f>
        <v>46344</v>
      </c>
      <c r="CM3" s="94"/>
      <c r="CN3" s="94"/>
      <c r="CO3" s="94"/>
      <c r="CP3" s="94"/>
      <c r="CQ3" s="94">
        <f>'Escala Linhas'!$D$2+17</f>
        <v>46345</v>
      </c>
      <c r="CR3" s="94"/>
      <c r="CS3" s="94"/>
      <c r="CT3" s="94"/>
      <c r="CU3" s="94"/>
      <c r="CV3" s="94">
        <f>'Escala Linhas'!$D$2+18</f>
        <v>46346</v>
      </c>
      <c r="CW3" s="94"/>
      <c r="CX3" s="94"/>
      <c r="CY3" s="94"/>
      <c r="CZ3" s="94"/>
      <c r="DA3" s="94">
        <f>'Escala Linhas'!$D$2+19</f>
        <v>46347</v>
      </c>
      <c r="DB3" s="94"/>
      <c r="DC3" s="94"/>
      <c r="DD3" s="94"/>
      <c r="DE3" s="94"/>
      <c r="DF3" s="94">
        <f>'Escala Linhas'!$D$2+20</f>
        <v>46348</v>
      </c>
      <c r="DG3" s="94"/>
      <c r="DH3" s="94"/>
      <c r="DI3" s="94"/>
      <c r="DJ3" s="94"/>
      <c r="DK3" s="95"/>
      <c r="DL3" s="95"/>
      <c r="DM3" s="95"/>
      <c r="DN3" s="94">
        <f>'Escala Linhas'!$D$2+21</f>
        <v>46349</v>
      </c>
      <c r="DO3" s="94"/>
      <c r="DP3" s="94"/>
      <c r="DQ3" s="94"/>
      <c r="DR3" s="94"/>
      <c r="DS3" s="94">
        <f>'Escala Linhas'!$D$2+22</f>
        <v>46350</v>
      </c>
      <c r="DT3" s="94"/>
      <c r="DU3" s="94"/>
      <c r="DV3" s="94"/>
      <c r="DW3" s="94"/>
      <c r="DX3" s="94">
        <f>'Escala Linhas'!$D$2+23</f>
        <v>46351</v>
      </c>
      <c r="DY3" s="94"/>
      <c r="DZ3" s="94"/>
      <c r="EA3" s="94"/>
      <c r="EB3" s="94"/>
      <c r="EC3" s="94">
        <f>'Escala Linhas'!$D$2+24</f>
        <v>46352</v>
      </c>
      <c r="ED3" s="94"/>
      <c r="EE3" s="94"/>
      <c r="EF3" s="94"/>
      <c r="EG3" s="94"/>
      <c r="EH3" s="94">
        <f>'Escala Linhas'!$D$2+25</f>
        <v>46353</v>
      </c>
      <c r="EI3" s="94"/>
      <c r="EJ3" s="94"/>
      <c r="EK3" s="94"/>
      <c r="EL3" s="94"/>
      <c r="EM3" s="94">
        <f>'Escala Linhas'!$D$2+26</f>
        <v>46354</v>
      </c>
      <c r="EN3" s="94"/>
      <c r="EO3" s="94"/>
      <c r="EP3" s="94"/>
      <c r="EQ3" s="94"/>
      <c r="ER3" s="94">
        <f>'Escala Linhas'!$D$2+27</f>
        <v>46355</v>
      </c>
      <c r="ES3" s="94"/>
      <c r="ET3" s="94"/>
      <c r="EU3" s="94"/>
      <c r="EV3" s="94"/>
      <c r="EW3" s="95"/>
      <c r="EX3" s="95"/>
      <c r="EY3" s="95"/>
      <c r="EZ3" s="94">
        <f>'Escala Linhas'!$D$2+28</f>
        <v>46356</v>
      </c>
      <c r="FA3" s="94"/>
      <c r="FB3" s="94"/>
      <c r="FC3" s="94"/>
      <c r="FD3" s="94"/>
      <c r="FE3" s="94">
        <f>'Escala Linhas'!$D$2+29</f>
        <v>46357</v>
      </c>
      <c r="FF3" s="94"/>
      <c r="FG3" s="94"/>
      <c r="FH3" s="94"/>
      <c r="FI3" s="94"/>
      <c r="FJ3" s="94">
        <f>'Escala Linhas'!$D$2+30</f>
        <v>46358</v>
      </c>
      <c r="FK3" s="94"/>
      <c r="FL3" s="94"/>
      <c r="FM3" s="94"/>
      <c r="FN3" s="94"/>
      <c r="FO3" s="94">
        <f>'Escala Linhas'!$D$2+31</f>
        <v>46359</v>
      </c>
      <c r="FP3" s="94"/>
      <c r="FQ3" s="94"/>
      <c r="FR3" s="94"/>
      <c r="FS3" s="94"/>
      <c r="FT3" s="94">
        <f>'Escala Linhas'!$D$2+32</f>
        <v>46360</v>
      </c>
      <c r="FU3" s="94"/>
      <c r="FV3" s="94"/>
      <c r="FW3" s="94"/>
      <c r="FX3" s="94"/>
      <c r="FY3" s="94">
        <f>'Escala Linhas'!$D$2+33</f>
        <v>46361</v>
      </c>
      <c r="FZ3" s="94"/>
      <c r="GA3" s="94"/>
      <c r="GB3" s="94"/>
      <c r="GC3" s="94"/>
      <c r="GD3" s="94">
        <f>'Escala Linhas'!$D$2+34</f>
        <v>46362</v>
      </c>
      <c r="GE3" s="94"/>
      <c r="GF3" s="94"/>
      <c r="GG3" s="94"/>
      <c r="GH3" s="94"/>
      <c r="GI3" s="95"/>
      <c r="GJ3" s="95"/>
      <c r="GK3" s="95"/>
      <c r="GL3" s="28"/>
    </row>
    <row r="4" spans="1:194" ht="18" customHeight="1" x14ac:dyDescent="0.25">
      <c r="A4" s="99"/>
      <c r="B4" s="99"/>
      <c r="C4" s="99"/>
      <c r="D4" s="96" t="str">
        <f>"SEMANA 1   ("&amp;TEXT(DAY('Escala Linhas'!$D$2+0),"00")&amp;"/"&amp;TEXT(MONTH('Escala Linhas'!$D$2+0),"00")&amp;" a "&amp;TEXT(DAY('Escala Linhas'!$D$2+6),"00")&amp;"/"&amp;TEXT(MONTH('Escala Linhas'!$D$2+6),"00")&amp;")"</f>
        <v>SEMANA 1   (02/11 a 08/11)</v>
      </c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7" t="str">
        <f>"SEMANA 2   ("&amp;TEXT(DAY('Escala Linhas'!$D$2+7),"00")&amp;"/"&amp;TEXT(MONTH('Escala Linhas'!$D$2+7),"00")&amp;" a "&amp;TEXT(DAY('Escala Linhas'!$D$2+13),"00")&amp;"/"&amp;TEXT(MONTH('Escala Linhas'!$D$2+13),"00")&amp;")"</f>
        <v>SEMANA 2   (09/11 a 15/11)</v>
      </c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6" t="str">
        <f>"SEMANA 3   ("&amp;TEXT(DAY('Escala Linhas'!$D$2+14),"00")&amp;"/"&amp;TEXT(MONTH('Escala Linhas'!$D$2+14),"00")&amp;" a "&amp;TEXT(DAY('Escala Linhas'!$D$2+20),"00")&amp;"/"&amp;TEXT(MONTH('Escala Linhas'!$D$2+20),"00")&amp;")"</f>
        <v>SEMANA 3   (16/11 a 22/11)</v>
      </c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7" t="str">
        <f>"SEMANA 4   ("&amp;TEXT(DAY('Escala Linhas'!$D$2+21),"00")&amp;"/"&amp;TEXT(MONTH('Escala Linhas'!$D$2+21),"00")&amp;" a "&amp;TEXT(DAY('Escala Linhas'!$D$2+27),"00")&amp;"/"&amp;TEXT(MONTH('Escala Linhas'!$D$2+27),"00")&amp;")"</f>
        <v>SEMANA 4   (23/11 a 29/11)</v>
      </c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6" t="str">
        <f>"SEMANA 5   ("&amp;TEXT(DAY('Escala Linhas'!$D$2+28),"00")&amp;"/"&amp;TEXT(MONTH('Escala Linhas'!$D$2+28),"00")&amp;" a "&amp;TEXT(DAY('Escala Linhas'!$D$2+34),"00")&amp;"/"&amp;TEXT(MONTH('Escala Linhas'!$D$2+34),"00")&amp;")"</f>
        <v>SEMANA 5   (30/11 a 06/12)</v>
      </c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28"/>
    </row>
    <row r="5" spans="1:194" ht="39.75" customHeight="1" x14ac:dyDescent="0.25">
      <c r="A5" s="99"/>
      <c r="B5" s="99"/>
      <c r="C5" s="99"/>
      <c r="D5" s="92" t="str">
        <f>CHOOSE(WEEKDAY(D$3),"Dom","Seg","Ter","Qua","Qui","Sex","Sáb")&amp;CHAR(10)&amp;TEXT(DAY(D$3),"00")&amp;"/"&amp;TEXT(MONTH(D$3),"00")&amp;IF(COUNTIF(Configurações!$E$5:$E$24,D$3)&gt;0,CHAR(10)&amp;"FERIADO","")</f>
        <v>Seg
02/11
FERIADO</v>
      </c>
      <c r="E5" s="92"/>
      <c r="F5" s="92"/>
      <c r="G5" s="92"/>
      <c r="H5" s="92"/>
      <c r="I5" s="92" t="str">
        <f>CHOOSE(WEEKDAY(I$3),"Dom","Seg","Ter","Qua","Qui","Sex","Sáb")&amp;CHAR(10)&amp;TEXT(DAY(I$3),"00")&amp;"/"&amp;TEXT(MONTH(I$3),"00")&amp;IF(COUNTIF(Configurações!$E$5:$E$24,I$3)&gt;0,CHAR(10)&amp;"FERIADO","")</f>
        <v>Ter
03/11</v>
      </c>
      <c r="J5" s="92"/>
      <c r="K5" s="92"/>
      <c r="L5" s="92"/>
      <c r="M5" s="92"/>
      <c r="N5" s="92" t="str">
        <f>CHOOSE(WEEKDAY(N$3),"Dom","Seg","Ter","Qua","Qui","Sex","Sáb")&amp;CHAR(10)&amp;TEXT(DAY(N$3),"00")&amp;"/"&amp;TEXT(MONTH(N$3),"00")&amp;IF(COUNTIF(Configurações!$E$5:$E$24,N$3)&gt;0,CHAR(10)&amp;"FERIADO","")</f>
        <v>Qua
04/11</v>
      </c>
      <c r="O5" s="92"/>
      <c r="P5" s="92"/>
      <c r="Q5" s="92"/>
      <c r="R5" s="92"/>
      <c r="S5" s="92" t="str">
        <f>CHOOSE(WEEKDAY(S$3),"Dom","Seg","Ter","Qua","Qui","Sex","Sáb")&amp;CHAR(10)&amp;TEXT(DAY(S$3),"00")&amp;"/"&amp;TEXT(MONTH(S$3),"00")&amp;IF(COUNTIF(Configurações!$E$5:$E$24,S$3)&gt;0,CHAR(10)&amp;"FERIADO","")</f>
        <v>Qui
05/11</v>
      </c>
      <c r="T5" s="92"/>
      <c r="U5" s="92"/>
      <c r="V5" s="92"/>
      <c r="W5" s="92"/>
      <c r="X5" s="92" t="str">
        <f>CHOOSE(WEEKDAY(X$3),"Dom","Seg","Ter","Qua","Qui","Sex","Sáb")&amp;CHAR(10)&amp;TEXT(DAY(X$3),"00")&amp;"/"&amp;TEXT(MONTH(X$3),"00")&amp;IF(COUNTIF(Configurações!$E$5:$E$24,X$3)&gt;0,CHAR(10)&amp;"FERIADO","")</f>
        <v>Sex
06/11</v>
      </c>
      <c r="Y5" s="92"/>
      <c r="Z5" s="92"/>
      <c r="AA5" s="92"/>
      <c r="AB5" s="92"/>
      <c r="AC5" s="92" t="str">
        <f>CHOOSE(WEEKDAY(AC$3),"Dom","Seg","Ter","Qua","Qui","Sex","Sáb")&amp;CHAR(10)&amp;TEXT(DAY(AC$3),"00")&amp;"/"&amp;TEXT(MONTH(AC$3),"00")&amp;IF(COUNTIF(Configurações!$E$5:$E$24,AC$3)&gt;0,CHAR(10)&amp;"FERIADO","")</f>
        <v>Sáb
07/11</v>
      </c>
      <c r="AD5" s="92"/>
      <c r="AE5" s="92"/>
      <c r="AF5" s="92"/>
      <c r="AG5" s="92"/>
      <c r="AH5" s="92" t="str">
        <f>CHOOSE(WEEKDAY(AH$3),"Dom","Seg","Ter","Qua","Qui","Sex","Sáb")&amp;CHAR(10)&amp;TEXT(DAY(AH$3),"00")&amp;"/"&amp;TEXT(MONTH(AH$3),"00")&amp;IF(COUNTIF(Configurações!$E$5:$E$24,AH$3)&gt;0,CHAR(10)&amp;"FERIADO","")</f>
        <v>Dom
08/11</v>
      </c>
      <c r="AI5" s="92"/>
      <c r="AJ5" s="92"/>
      <c r="AK5" s="92"/>
      <c r="AL5" s="92"/>
      <c r="AM5" s="80" t="s">
        <v>83</v>
      </c>
      <c r="AN5" s="80" t="s">
        <v>84</v>
      </c>
      <c r="AO5" s="80" t="s">
        <v>85</v>
      </c>
      <c r="AP5" s="92" t="str">
        <f>CHOOSE(WEEKDAY(AP$3),"Dom","Seg","Ter","Qua","Qui","Sex","Sáb")&amp;CHAR(10)&amp;TEXT(DAY(AP$3),"00")&amp;"/"&amp;TEXT(MONTH(AP$3),"00")&amp;IF(COUNTIF(Configurações!$E$5:$E$24,AP$3)&gt;0,CHAR(10)&amp;"FERIADO","")</f>
        <v>Seg
09/11</v>
      </c>
      <c r="AQ5" s="92"/>
      <c r="AR5" s="92"/>
      <c r="AS5" s="92"/>
      <c r="AT5" s="92"/>
      <c r="AU5" s="92" t="str">
        <f>CHOOSE(WEEKDAY(AU$3),"Dom","Seg","Ter","Qua","Qui","Sex","Sáb")&amp;CHAR(10)&amp;TEXT(DAY(AU$3),"00")&amp;"/"&amp;TEXT(MONTH(AU$3),"00")&amp;IF(COUNTIF(Configurações!$E$5:$E$24,AU$3)&gt;0,CHAR(10)&amp;"FERIADO","")</f>
        <v>Ter
10/11</v>
      </c>
      <c r="AV5" s="92"/>
      <c r="AW5" s="92"/>
      <c r="AX5" s="92"/>
      <c r="AY5" s="92"/>
      <c r="AZ5" s="92" t="str">
        <f>CHOOSE(WEEKDAY(AZ$3),"Dom","Seg","Ter","Qua","Qui","Sex","Sáb")&amp;CHAR(10)&amp;TEXT(DAY(AZ$3),"00")&amp;"/"&amp;TEXT(MONTH(AZ$3),"00")&amp;IF(COUNTIF(Configurações!$E$5:$E$24,AZ$3)&gt;0,CHAR(10)&amp;"FERIADO","")</f>
        <v>Qua
11/11</v>
      </c>
      <c r="BA5" s="92"/>
      <c r="BB5" s="92"/>
      <c r="BC5" s="92"/>
      <c r="BD5" s="92"/>
      <c r="BE5" s="92" t="str">
        <f>CHOOSE(WEEKDAY(BE$3),"Dom","Seg","Ter","Qua","Qui","Sex","Sáb")&amp;CHAR(10)&amp;TEXT(DAY(BE$3),"00")&amp;"/"&amp;TEXT(MONTH(BE$3),"00")&amp;IF(COUNTIF(Configurações!$E$5:$E$24,BE$3)&gt;0,CHAR(10)&amp;"FERIADO","")</f>
        <v>Qui
12/11</v>
      </c>
      <c r="BF5" s="92"/>
      <c r="BG5" s="92"/>
      <c r="BH5" s="92"/>
      <c r="BI5" s="92"/>
      <c r="BJ5" s="92" t="str">
        <f>CHOOSE(WEEKDAY(BJ$3),"Dom","Seg","Ter","Qua","Qui","Sex","Sáb")&amp;CHAR(10)&amp;TEXT(DAY(BJ$3),"00")&amp;"/"&amp;TEXT(MONTH(BJ$3),"00")&amp;IF(COUNTIF(Configurações!$E$5:$E$24,BJ$3)&gt;0,CHAR(10)&amp;"FERIADO","")</f>
        <v>Sex
13/11</v>
      </c>
      <c r="BK5" s="92"/>
      <c r="BL5" s="92"/>
      <c r="BM5" s="92"/>
      <c r="BN5" s="92"/>
      <c r="BO5" s="92" t="str">
        <f>CHOOSE(WEEKDAY(BO$3),"Dom","Seg","Ter","Qua","Qui","Sex","Sáb")&amp;CHAR(10)&amp;TEXT(DAY(BO$3),"00")&amp;"/"&amp;TEXT(MONTH(BO$3),"00")&amp;IF(COUNTIF(Configurações!$E$5:$E$24,BO$3)&gt;0,CHAR(10)&amp;"FERIADO","")</f>
        <v>Sáb
14/11</v>
      </c>
      <c r="BP5" s="92"/>
      <c r="BQ5" s="92"/>
      <c r="BR5" s="92"/>
      <c r="BS5" s="92"/>
      <c r="BT5" s="92" t="str">
        <f>CHOOSE(WEEKDAY(BT$3),"Dom","Seg","Ter","Qua","Qui","Sex","Sáb")&amp;CHAR(10)&amp;TEXT(DAY(BT$3),"00")&amp;"/"&amp;TEXT(MONTH(BT$3),"00")&amp;IF(COUNTIF(Configurações!$E$5:$E$24,BT$3)&gt;0,CHAR(10)&amp;"FERIADO","")</f>
        <v>Dom
15/11</v>
      </c>
      <c r="BU5" s="92"/>
      <c r="BV5" s="92"/>
      <c r="BW5" s="92"/>
      <c r="BX5" s="92"/>
      <c r="BY5" s="80" t="s">
        <v>83</v>
      </c>
      <c r="BZ5" s="80" t="s">
        <v>84</v>
      </c>
      <c r="CA5" s="80" t="s">
        <v>85</v>
      </c>
      <c r="CB5" s="92" t="str">
        <f>CHOOSE(WEEKDAY(CB$3),"Dom","Seg","Ter","Qua","Qui","Sex","Sáb")&amp;CHAR(10)&amp;TEXT(DAY(CB$3),"00")&amp;"/"&amp;TEXT(MONTH(CB$3),"00")&amp;IF(COUNTIF(Configurações!$E$5:$E$24,CB$3)&gt;0,CHAR(10)&amp;"FERIADO","")</f>
        <v>Seg
16/11</v>
      </c>
      <c r="CC5" s="92"/>
      <c r="CD5" s="92"/>
      <c r="CE5" s="92"/>
      <c r="CF5" s="92"/>
      <c r="CG5" s="92" t="str">
        <f>CHOOSE(WEEKDAY(CG$3),"Dom","Seg","Ter","Qua","Qui","Sex","Sáb")&amp;CHAR(10)&amp;TEXT(DAY(CG$3),"00")&amp;"/"&amp;TEXT(MONTH(CG$3),"00")&amp;IF(COUNTIF(Configurações!$E$5:$E$24,CG$3)&gt;0,CHAR(10)&amp;"FERIADO","")</f>
        <v>Ter
17/11</v>
      </c>
      <c r="CH5" s="92"/>
      <c r="CI5" s="92"/>
      <c r="CJ5" s="92"/>
      <c r="CK5" s="92"/>
      <c r="CL5" s="92" t="str">
        <f>CHOOSE(WEEKDAY(CL$3),"Dom","Seg","Ter","Qua","Qui","Sex","Sáb")&amp;CHAR(10)&amp;TEXT(DAY(CL$3),"00")&amp;"/"&amp;TEXT(MONTH(CL$3),"00")&amp;IF(COUNTIF(Configurações!$E$5:$E$24,CL$3)&gt;0,CHAR(10)&amp;"FERIADO","")</f>
        <v>Qua
18/11</v>
      </c>
      <c r="CM5" s="92"/>
      <c r="CN5" s="92"/>
      <c r="CO5" s="92"/>
      <c r="CP5" s="92"/>
      <c r="CQ5" s="92" t="str">
        <f>CHOOSE(WEEKDAY(CQ$3),"Dom","Seg","Ter","Qua","Qui","Sex","Sáb")&amp;CHAR(10)&amp;TEXT(DAY(CQ$3),"00")&amp;"/"&amp;TEXT(MONTH(CQ$3),"00")&amp;IF(COUNTIF(Configurações!$E$5:$E$24,CQ$3)&gt;0,CHAR(10)&amp;"FERIADO","")</f>
        <v>Qui
19/11</v>
      </c>
      <c r="CR5" s="92"/>
      <c r="CS5" s="92"/>
      <c r="CT5" s="92"/>
      <c r="CU5" s="92"/>
      <c r="CV5" s="92" t="str">
        <f>CHOOSE(WEEKDAY(CV$3),"Dom","Seg","Ter","Qua","Qui","Sex","Sáb")&amp;CHAR(10)&amp;TEXT(DAY(CV$3),"00")&amp;"/"&amp;TEXT(MONTH(CV$3),"00")&amp;IF(COUNTIF(Configurações!$E$5:$E$24,CV$3)&gt;0,CHAR(10)&amp;"FERIADO","")</f>
        <v>Sex
20/11
FERIADO</v>
      </c>
      <c r="CW5" s="92"/>
      <c r="CX5" s="92"/>
      <c r="CY5" s="92"/>
      <c r="CZ5" s="92"/>
      <c r="DA5" s="92" t="str">
        <f>CHOOSE(WEEKDAY(DA$3),"Dom","Seg","Ter","Qua","Qui","Sex","Sáb")&amp;CHAR(10)&amp;TEXT(DAY(DA$3),"00")&amp;"/"&amp;TEXT(MONTH(DA$3),"00")&amp;IF(COUNTIF(Configurações!$E$5:$E$24,DA$3)&gt;0,CHAR(10)&amp;"FERIADO","")</f>
        <v>Sáb
21/11</v>
      </c>
      <c r="DB5" s="92"/>
      <c r="DC5" s="92"/>
      <c r="DD5" s="92"/>
      <c r="DE5" s="92"/>
      <c r="DF5" s="92" t="str">
        <f>CHOOSE(WEEKDAY(DF$3),"Dom","Seg","Ter","Qua","Qui","Sex","Sáb")&amp;CHAR(10)&amp;TEXT(DAY(DF$3),"00")&amp;"/"&amp;TEXT(MONTH(DF$3),"00")&amp;IF(COUNTIF(Configurações!$E$5:$E$24,DF$3)&gt;0,CHAR(10)&amp;"FERIADO","")</f>
        <v>Dom
22/11</v>
      </c>
      <c r="DG5" s="92"/>
      <c r="DH5" s="92"/>
      <c r="DI5" s="92"/>
      <c r="DJ5" s="92"/>
      <c r="DK5" s="80" t="s">
        <v>83</v>
      </c>
      <c r="DL5" s="80" t="s">
        <v>84</v>
      </c>
      <c r="DM5" s="80" t="s">
        <v>85</v>
      </c>
      <c r="DN5" s="92" t="str">
        <f>CHOOSE(WEEKDAY(DN$3),"Dom","Seg","Ter","Qua","Qui","Sex","Sáb")&amp;CHAR(10)&amp;TEXT(DAY(DN$3),"00")&amp;"/"&amp;TEXT(MONTH(DN$3),"00")&amp;IF(COUNTIF(Configurações!$E$5:$E$24,DN$3)&gt;0,CHAR(10)&amp;"FERIADO","")</f>
        <v>Seg
23/11</v>
      </c>
      <c r="DO5" s="92"/>
      <c r="DP5" s="92"/>
      <c r="DQ5" s="92"/>
      <c r="DR5" s="92"/>
      <c r="DS5" s="92" t="str">
        <f>CHOOSE(WEEKDAY(DS$3),"Dom","Seg","Ter","Qua","Qui","Sex","Sáb")&amp;CHAR(10)&amp;TEXT(DAY(DS$3),"00")&amp;"/"&amp;TEXT(MONTH(DS$3),"00")&amp;IF(COUNTIF(Configurações!$E$5:$E$24,DS$3)&gt;0,CHAR(10)&amp;"FERIADO","")</f>
        <v>Ter
24/11</v>
      </c>
      <c r="DT5" s="92"/>
      <c r="DU5" s="92"/>
      <c r="DV5" s="92"/>
      <c r="DW5" s="92"/>
      <c r="DX5" s="92" t="str">
        <f>CHOOSE(WEEKDAY(DX$3),"Dom","Seg","Ter","Qua","Qui","Sex","Sáb")&amp;CHAR(10)&amp;TEXT(DAY(DX$3),"00")&amp;"/"&amp;TEXT(MONTH(DX$3),"00")&amp;IF(COUNTIF(Configurações!$E$5:$E$24,DX$3)&gt;0,CHAR(10)&amp;"FERIADO","")</f>
        <v>Qua
25/11</v>
      </c>
      <c r="DY5" s="92"/>
      <c r="DZ5" s="92"/>
      <c r="EA5" s="92"/>
      <c r="EB5" s="92"/>
      <c r="EC5" s="92" t="str">
        <f>CHOOSE(WEEKDAY(EC$3),"Dom","Seg","Ter","Qua","Qui","Sex","Sáb")&amp;CHAR(10)&amp;TEXT(DAY(EC$3),"00")&amp;"/"&amp;TEXT(MONTH(EC$3),"00")&amp;IF(COUNTIF(Configurações!$E$5:$E$24,EC$3)&gt;0,CHAR(10)&amp;"FERIADO","")</f>
        <v>Qui
26/11</v>
      </c>
      <c r="ED5" s="92"/>
      <c r="EE5" s="92"/>
      <c r="EF5" s="92"/>
      <c r="EG5" s="92"/>
      <c r="EH5" s="92" t="str">
        <f>CHOOSE(WEEKDAY(EH$3),"Dom","Seg","Ter","Qua","Qui","Sex","Sáb")&amp;CHAR(10)&amp;TEXT(DAY(EH$3),"00")&amp;"/"&amp;TEXT(MONTH(EH$3),"00")&amp;IF(COUNTIF(Configurações!$E$5:$E$24,EH$3)&gt;0,CHAR(10)&amp;"FERIADO","")</f>
        <v>Sex
27/11</v>
      </c>
      <c r="EI5" s="92"/>
      <c r="EJ5" s="92"/>
      <c r="EK5" s="92"/>
      <c r="EL5" s="92"/>
      <c r="EM5" s="92" t="str">
        <f>CHOOSE(WEEKDAY(EM$3),"Dom","Seg","Ter","Qua","Qui","Sex","Sáb")&amp;CHAR(10)&amp;TEXT(DAY(EM$3),"00")&amp;"/"&amp;TEXT(MONTH(EM$3),"00")&amp;IF(COUNTIF(Configurações!$E$5:$E$24,EM$3)&gt;0,CHAR(10)&amp;"FERIADO","")</f>
        <v>Sáb
28/11</v>
      </c>
      <c r="EN5" s="92"/>
      <c r="EO5" s="92"/>
      <c r="EP5" s="92"/>
      <c r="EQ5" s="92"/>
      <c r="ER5" s="92" t="str">
        <f>CHOOSE(WEEKDAY(ER$3),"Dom","Seg","Ter","Qua","Qui","Sex","Sáb")&amp;CHAR(10)&amp;TEXT(DAY(ER$3),"00")&amp;"/"&amp;TEXT(MONTH(ER$3),"00")&amp;IF(COUNTIF(Configurações!$E$5:$E$24,ER$3)&gt;0,CHAR(10)&amp;"FERIADO","")</f>
        <v>Dom
29/11</v>
      </c>
      <c r="ES5" s="92"/>
      <c r="ET5" s="92"/>
      <c r="EU5" s="92"/>
      <c r="EV5" s="92"/>
      <c r="EW5" s="80" t="s">
        <v>83</v>
      </c>
      <c r="EX5" s="80" t="s">
        <v>84</v>
      </c>
      <c r="EY5" s="80" t="s">
        <v>85</v>
      </c>
      <c r="EZ5" s="92" t="str">
        <f>CHOOSE(WEEKDAY(EZ$3),"Dom","Seg","Ter","Qua","Qui","Sex","Sáb")&amp;CHAR(10)&amp;TEXT(DAY(EZ$3),"00")&amp;"/"&amp;TEXT(MONTH(EZ$3),"00")&amp;IF(COUNTIF(Configurações!$E$5:$E$24,EZ$3)&gt;0,CHAR(10)&amp;"FERIADO","")</f>
        <v>Seg
30/11</v>
      </c>
      <c r="FA5" s="92"/>
      <c r="FB5" s="92"/>
      <c r="FC5" s="92"/>
      <c r="FD5" s="92"/>
      <c r="FE5" s="92" t="str">
        <f>CHOOSE(WEEKDAY(FE$3),"Dom","Seg","Ter","Qua","Qui","Sex","Sáb")&amp;CHAR(10)&amp;TEXT(DAY(FE$3),"00")&amp;"/"&amp;TEXT(MONTH(FE$3),"00")&amp;IF(COUNTIF(Configurações!$E$5:$E$24,FE$3)&gt;0,CHAR(10)&amp;"FERIADO","")</f>
        <v>Ter
01/12</v>
      </c>
      <c r="FF5" s="92"/>
      <c r="FG5" s="92"/>
      <c r="FH5" s="92"/>
      <c r="FI5" s="92"/>
      <c r="FJ5" s="92" t="str">
        <f>CHOOSE(WEEKDAY(FJ$3),"Dom","Seg","Ter","Qua","Qui","Sex","Sáb")&amp;CHAR(10)&amp;TEXT(DAY(FJ$3),"00")&amp;"/"&amp;TEXT(MONTH(FJ$3),"00")&amp;IF(COUNTIF(Configurações!$E$5:$E$24,FJ$3)&gt;0,CHAR(10)&amp;"FERIADO","")</f>
        <v>Qua
02/12</v>
      </c>
      <c r="FK5" s="92"/>
      <c r="FL5" s="92"/>
      <c r="FM5" s="92"/>
      <c r="FN5" s="92"/>
      <c r="FO5" s="92" t="str">
        <f>CHOOSE(WEEKDAY(FO$3),"Dom","Seg","Ter","Qua","Qui","Sex","Sáb")&amp;CHAR(10)&amp;TEXT(DAY(FO$3),"00")&amp;"/"&amp;TEXT(MONTH(FO$3),"00")&amp;IF(COUNTIF(Configurações!$E$5:$E$24,FO$3)&gt;0,CHAR(10)&amp;"FERIADO","")</f>
        <v>Qui
03/12</v>
      </c>
      <c r="FP5" s="92"/>
      <c r="FQ5" s="92"/>
      <c r="FR5" s="92"/>
      <c r="FS5" s="92"/>
      <c r="FT5" s="92" t="str">
        <f>CHOOSE(WEEKDAY(FT$3),"Dom","Seg","Ter","Qua","Qui","Sex","Sáb")&amp;CHAR(10)&amp;TEXT(DAY(FT$3),"00")&amp;"/"&amp;TEXT(MONTH(FT$3),"00")&amp;IF(COUNTIF(Configurações!$E$5:$E$24,FT$3)&gt;0,CHAR(10)&amp;"FERIADO","")</f>
        <v>Sex
04/12</v>
      </c>
      <c r="FU5" s="92"/>
      <c r="FV5" s="92"/>
      <c r="FW5" s="92"/>
      <c r="FX5" s="92"/>
      <c r="FY5" s="92" t="str">
        <f>CHOOSE(WEEKDAY(FY$3),"Dom","Seg","Ter","Qua","Qui","Sex","Sáb")&amp;CHAR(10)&amp;TEXT(DAY(FY$3),"00")&amp;"/"&amp;TEXT(MONTH(FY$3),"00")&amp;IF(COUNTIF(Configurações!$E$5:$E$24,FY$3)&gt;0,CHAR(10)&amp;"FERIADO","")</f>
        <v>Sáb
05/12</v>
      </c>
      <c r="FZ5" s="92"/>
      <c r="GA5" s="92"/>
      <c r="GB5" s="92"/>
      <c r="GC5" s="92"/>
      <c r="GD5" s="92" t="str">
        <f>CHOOSE(WEEKDAY(GD$3),"Dom","Seg","Ter","Qua","Qui","Sex","Sáb")&amp;CHAR(10)&amp;TEXT(DAY(GD$3),"00")&amp;"/"&amp;TEXT(MONTH(GD$3),"00")&amp;IF(COUNTIF(Configurações!$E$5:$E$24,GD$3)&gt;0,CHAR(10)&amp;"FERIADO","")</f>
        <v>Dom
06/12</v>
      </c>
      <c r="GE5" s="92"/>
      <c r="GF5" s="92"/>
      <c r="GG5" s="92"/>
      <c r="GH5" s="92"/>
      <c r="GI5" s="80" t="s">
        <v>83</v>
      </c>
      <c r="GJ5" s="80" t="s">
        <v>84</v>
      </c>
      <c r="GK5" s="80" t="s">
        <v>85</v>
      </c>
      <c r="GL5" s="93" t="s">
        <v>86</v>
      </c>
    </row>
    <row r="6" spans="1:194" ht="27.75" customHeight="1" x14ac:dyDescent="0.25">
      <c r="A6" s="99"/>
      <c r="B6" s="99"/>
      <c r="C6" s="99"/>
      <c r="D6" s="29" t="s">
        <v>87</v>
      </c>
      <c r="E6" s="30" t="s">
        <v>88</v>
      </c>
      <c r="F6" s="30" t="s">
        <v>89</v>
      </c>
      <c r="G6" s="30" t="s">
        <v>90</v>
      </c>
      <c r="H6" s="31" t="s">
        <v>91</v>
      </c>
      <c r="I6" s="29" t="s">
        <v>87</v>
      </c>
      <c r="J6" s="30" t="s">
        <v>88</v>
      </c>
      <c r="K6" s="30" t="s">
        <v>89</v>
      </c>
      <c r="L6" s="30" t="s">
        <v>90</v>
      </c>
      <c r="M6" s="31" t="s">
        <v>91</v>
      </c>
      <c r="N6" s="29" t="s">
        <v>87</v>
      </c>
      <c r="O6" s="30" t="s">
        <v>88</v>
      </c>
      <c r="P6" s="30" t="s">
        <v>89</v>
      </c>
      <c r="Q6" s="30" t="s">
        <v>90</v>
      </c>
      <c r="R6" s="31" t="s">
        <v>91</v>
      </c>
      <c r="S6" s="29" t="s">
        <v>87</v>
      </c>
      <c r="T6" s="30" t="s">
        <v>88</v>
      </c>
      <c r="U6" s="30" t="s">
        <v>89</v>
      </c>
      <c r="V6" s="30" t="s">
        <v>90</v>
      </c>
      <c r="W6" s="31" t="s">
        <v>91</v>
      </c>
      <c r="X6" s="29" t="s">
        <v>87</v>
      </c>
      <c r="Y6" s="30" t="s">
        <v>88</v>
      </c>
      <c r="Z6" s="30" t="s">
        <v>89</v>
      </c>
      <c r="AA6" s="30" t="s">
        <v>90</v>
      </c>
      <c r="AB6" s="31" t="s">
        <v>91</v>
      </c>
      <c r="AC6" s="29" t="s">
        <v>87</v>
      </c>
      <c r="AD6" s="30" t="s">
        <v>88</v>
      </c>
      <c r="AE6" s="30" t="s">
        <v>89</v>
      </c>
      <c r="AF6" s="30" t="s">
        <v>90</v>
      </c>
      <c r="AG6" s="31" t="s">
        <v>91</v>
      </c>
      <c r="AH6" s="29" t="s">
        <v>87</v>
      </c>
      <c r="AI6" s="30" t="s">
        <v>88</v>
      </c>
      <c r="AJ6" s="30" t="s">
        <v>89</v>
      </c>
      <c r="AK6" s="30" t="s">
        <v>90</v>
      </c>
      <c r="AL6" s="31" t="s">
        <v>91</v>
      </c>
      <c r="AM6" s="80"/>
      <c r="AN6" s="80"/>
      <c r="AO6" s="80"/>
      <c r="AP6" s="29" t="s">
        <v>87</v>
      </c>
      <c r="AQ6" s="30" t="s">
        <v>88</v>
      </c>
      <c r="AR6" s="30" t="s">
        <v>89</v>
      </c>
      <c r="AS6" s="30" t="s">
        <v>90</v>
      </c>
      <c r="AT6" s="31" t="s">
        <v>91</v>
      </c>
      <c r="AU6" s="29" t="s">
        <v>87</v>
      </c>
      <c r="AV6" s="30" t="s">
        <v>88</v>
      </c>
      <c r="AW6" s="30" t="s">
        <v>89</v>
      </c>
      <c r="AX6" s="30" t="s">
        <v>90</v>
      </c>
      <c r="AY6" s="31" t="s">
        <v>91</v>
      </c>
      <c r="AZ6" s="29" t="s">
        <v>87</v>
      </c>
      <c r="BA6" s="30" t="s">
        <v>88</v>
      </c>
      <c r="BB6" s="30" t="s">
        <v>89</v>
      </c>
      <c r="BC6" s="30" t="s">
        <v>90</v>
      </c>
      <c r="BD6" s="31" t="s">
        <v>91</v>
      </c>
      <c r="BE6" s="29" t="s">
        <v>87</v>
      </c>
      <c r="BF6" s="30" t="s">
        <v>88</v>
      </c>
      <c r="BG6" s="30" t="s">
        <v>89</v>
      </c>
      <c r="BH6" s="30" t="s">
        <v>90</v>
      </c>
      <c r="BI6" s="31" t="s">
        <v>91</v>
      </c>
      <c r="BJ6" s="29" t="s">
        <v>87</v>
      </c>
      <c r="BK6" s="30" t="s">
        <v>88</v>
      </c>
      <c r="BL6" s="30" t="s">
        <v>89</v>
      </c>
      <c r="BM6" s="30" t="s">
        <v>90</v>
      </c>
      <c r="BN6" s="31" t="s">
        <v>91</v>
      </c>
      <c r="BO6" s="29" t="s">
        <v>87</v>
      </c>
      <c r="BP6" s="30" t="s">
        <v>88</v>
      </c>
      <c r="BQ6" s="30" t="s">
        <v>89</v>
      </c>
      <c r="BR6" s="30" t="s">
        <v>90</v>
      </c>
      <c r="BS6" s="31" t="s">
        <v>91</v>
      </c>
      <c r="BT6" s="29" t="s">
        <v>87</v>
      </c>
      <c r="BU6" s="30" t="s">
        <v>88</v>
      </c>
      <c r="BV6" s="30" t="s">
        <v>89</v>
      </c>
      <c r="BW6" s="30" t="s">
        <v>90</v>
      </c>
      <c r="BX6" s="31" t="s">
        <v>91</v>
      </c>
      <c r="BY6" s="80"/>
      <c r="BZ6" s="80"/>
      <c r="CA6" s="80"/>
      <c r="CB6" s="29" t="s">
        <v>87</v>
      </c>
      <c r="CC6" s="30" t="s">
        <v>88</v>
      </c>
      <c r="CD6" s="30" t="s">
        <v>89</v>
      </c>
      <c r="CE6" s="30" t="s">
        <v>90</v>
      </c>
      <c r="CF6" s="31" t="s">
        <v>91</v>
      </c>
      <c r="CG6" s="29" t="s">
        <v>87</v>
      </c>
      <c r="CH6" s="30" t="s">
        <v>88</v>
      </c>
      <c r="CI6" s="30" t="s">
        <v>89</v>
      </c>
      <c r="CJ6" s="30" t="s">
        <v>90</v>
      </c>
      <c r="CK6" s="31" t="s">
        <v>91</v>
      </c>
      <c r="CL6" s="29" t="s">
        <v>87</v>
      </c>
      <c r="CM6" s="30" t="s">
        <v>88</v>
      </c>
      <c r="CN6" s="30" t="s">
        <v>89</v>
      </c>
      <c r="CO6" s="30" t="s">
        <v>90</v>
      </c>
      <c r="CP6" s="31" t="s">
        <v>91</v>
      </c>
      <c r="CQ6" s="29" t="s">
        <v>87</v>
      </c>
      <c r="CR6" s="30" t="s">
        <v>88</v>
      </c>
      <c r="CS6" s="30" t="s">
        <v>89</v>
      </c>
      <c r="CT6" s="30" t="s">
        <v>90</v>
      </c>
      <c r="CU6" s="31" t="s">
        <v>91</v>
      </c>
      <c r="CV6" s="29" t="s">
        <v>87</v>
      </c>
      <c r="CW6" s="30" t="s">
        <v>88</v>
      </c>
      <c r="CX6" s="30" t="s">
        <v>89</v>
      </c>
      <c r="CY6" s="30" t="s">
        <v>90</v>
      </c>
      <c r="CZ6" s="31" t="s">
        <v>91</v>
      </c>
      <c r="DA6" s="29" t="s">
        <v>87</v>
      </c>
      <c r="DB6" s="30" t="s">
        <v>88</v>
      </c>
      <c r="DC6" s="30" t="s">
        <v>89</v>
      </c>
      <c r="DD6" s="30" t="s">
        <v>90</v>
      </c>
      <c r="DE6" s="31" t="s">
        <v>91</v>
      </c>
      <c r="DF6" s="29" t="s">
        <v>87</v>
      </c>
      <c r="DG6" s="30" t="s">
        <v>88</v>
      </c>
      <c r="DH6" s="30" t="s">
        <v>89</v>
      </c>
      <c r="DI6" s="30" t="s">
        <v>90</v>
      </c>
      <c r="DJ6" s="31" t="s">
        <v>91</v>
      </c>
      <c r="DK6" s="80"/>
      <c r="DL6" s="80"/>
      <c r="DM6" s="80"/>
      <c r="DN6" s="29" t="s">
        <v>87</v>
      </c>
      <c r="DO6" s="30" t="s">
        <v>88</v>
      </c>
      <c r="DP6" s="30" t="s">
        <v>89</v>
      </c>
      <c r="DQ6" s="30" t="s">
        <v>90</v>
      </c>
      <c r="DR6" s="31" t="s">
        <v>91</v>
      </c>
      <c r="DS6" s="29" t="s">
        <v>87</v>
      </c>
      <c r="DT6" s="30" t="s">
        <v>88</v>
      </c>
      <c r="DU6" s="30" t="s">
        <v>89</v>
      </c>
      <c r="DV6" s="30" t="s">
        <v>90</v>
      </c>
      <c r="DW6" s="31" t="s">
        <v>91</v>
      </c>
      <c r="DX6" s="29" t="s">
        <v>87</v>
      </c>
      <c r="DY6" s="30" t="s">
        <v>88</v>
      </c>
      <c r="DZ6" s="30" t="s">
        <v>89</v>
      </c>
      <c r="EA6" s="30" t="s">
        <v>90</v>
      </c>
      <c r="EB6" s="31" t="s">
        <v>91</v>
      </c>
      <c r="EC6" s="29" t="s">
        <v>87</v>
      </c>
      <c r="ED6" s="30" t="s">
        <v>88</v>
      </c>
      <c r="EE6" s="30" t="s">
        <v>89</v>
      </c>
      <c r="EF6" s="30" t="s">
        <v>90</v>
      </c>
      <c r="EG6" s="31" t="s">
        <v>91</v>
      </c>
      <c r="EH6" s="29" t="s">
        <v>87</v>
      </c>
      <c r="EI6" s="30" t="s">
        <v>88</v>
      </c>
      <c r="EJ6" s="30" t="s">
        <v>89</v>
      </c>
      <c r="EK6" s="30" t="s">
        <v>90</v>
      </c>
      <c r="EL6" s="31" t="s">
        <v>91</v>
      </c>
      <c r="EM6" s="29" t="s">
        <v>87</v>
      </c>
      <c r="EN6" s="30" t="s">
        <v>88</v>
      </c>
      <c r="EO6" s="30" t="s">
        <v>89</v>
      </c>
      <c r="EP6" s="30" t="s">
        <v>90</v>
      </c>
      <c r="EQ6" s="31" t="s">
        <v>91</v>
      </c>
      <c r="ER6" s="29" t="s">
        <v>87</v>
      </c>
      <c r="ES6" s="30" t="s">
        <v>88</v>
      </c>
      <c r="ET6" s="30" t="s">
        <v>89</v>
      </c>
      <c r="EU6" s="30" t="s">
        <v>90</v>
      </c>
      <c r="EV6" s="31" t="s">
        <v>91</v>
      </c>
      <c r="EW6" s="80"/>
      <c r="EX6" s="80"/>
      <c r="EY6" s="80"/>
      <c r="EZ6" s="29" t="s">
        <v>87</v>
      </c>
      <c r="FA6" s="30" t="s">
        <v>88</v>
      </c>
      <c r="FB6" s="30" t="s">
        <v>89</v>
      </c>
      <c r="FC6" s="30" t="s">
        <v>90</v>
      </c>
      <c r="FD6" s="31" t="s">
        <v>91</v>
      </c>
      <c r="FE6" s="29" t="s">
        <v>87</v>
      </c>
      <c r="FF6" s="30" t="s">
        <v>88</v>
      </c>
      <c r="FG6" s="30" t="s">
        <v>89</v>
      </c>
      <c r="FH6" s="30" t="s">
        <v>90</v>
      </c>
      <c r="FI6" s="31" t="s">
        <v>91</v>
      </c>
      <c r="FJ6" s="29" t="s">
        <v>87</v>
      </c>
      <c r="FK6" s="30" t="s">
        <v>88</v>
      </c>
      <c r="FL6" s="30" t="s">
        <v>89</v>
      </c>
      <c r="FM6" s="30" t="s">
        <v>90</v>
      </c>
      <c r="FN6" s="31" t="s">
        <v>91</v>
      </c>
      <c r="FO6" s="29" t="s">
        <v>87</v>
      </c>
      <c r="FP6" s="30" t="s">
        <v>88</v>
      </c>
      <c r="FQ6" s="30" t="s">
        <v>89</v>
      </c>
      <c r="FR6" s="30" t="s">
        <v>90</v>
      </c>
      <c r="FS6" s="31" t="s">
        <v>91</v>
      </c>
      <c r="FT6" s="29" t="s">
        <v>87</v>
      </c>
      <c r="FU6" s="30" t="s">
        <v>88</v>
      </c>
      <c r="FV6" s="30" t="s">
        <v>89</v>
      </c>
      <c r="FW6" s="30" t="s">
        <v>90</v>
      </c>
      <c r="FX6" s="31" t="s">
        <v>91</v>
      </c>
      <c r="FY6" s="29" t="s">
        <v>87</v>
      </c>
      <c r="FZ6" s="30" t="s">
        <v>88</v>
      </c>
      <c r="GA6" s="30" t="s">
        <v>89</v>
      </c>
      <c r="GB6" s="30" t="s">
        <v>90</v>
      </c>
      <c r="GC6" s="31" t="s">
        <v>91</v>
      </c>
      <c r="GD6" s="29" t="s">
        <v>87</v>
      </c>
      <c r="GE6" s="30" t="s">
        <v>88</v>
      </c>
      <c r="GF6" s="30" t="s">
        <v>89</v>
      </c>
      <c r="GG6" s="30" t="s">
        <v>90</v>
      </c>
      <c r="GH6" s="31" t="s">
        <v>91</v>
      </c>
      <c r="GI6" s="80"/>
      <c r="GJ6" s="80"/>
      <c r="GK6" s="80"/>
      <c r="GL6" s="80"/>
    </row>
    <row r="7" spans="1:194" ht="30.75" customHeight="1" x14ac:dyDescent="0.25">
      <c r="A7" s="32">
        <f t="shared" ref="A7:A87" si="0">IF($B7="","",ROW()-6)</f>
        <v>1</v>
      </c>
      <c r="B7" s="132" t="s">
        <v>64</v>
      </c>
      <c r="C7" s="33">
        <f>IF($B7="","",IFERROR(INDEX(Funcionários!$D$5:$D$84,MATCH($B7,Funcionários!$B$5:$B$84,0)),""))</f>
        <v>40</v>
      </c>
      <c r="D7" s="133">
        <v>0.33333333333333298</v>
      </c>
      <c r="E7" s="134">
        <v>0.5</v>
      </c>
      <c r="F7" s="134">
        <v>0.54166666666666696</v>
      </c>
      <c r="G7" s="134">
        <v>0.70833333333333304</v>
      </c>
      <c r="H7" s="34">
        <f>IF(Configurações!$B$3&lt;&gt;"Linhas","",IF(Cálculos!K7=1,Cálculos!L7,""))</f>
        <v>0.33333333333333309</v>
      </c>
      <c r="I7" s="133">
        <v>0.33333333333333298</v>
      </c>
      <c r="J7" s="134">
        <v>0.5</v>
      </c>
      <c r="K7" s="134">
        <v>0.54166666666666696</v>
      </c>
      <c r="L7" s="134">
        <v>0.70833333333333304</v>
      </c>
      <c r="M7" s="34">
        <f>IF(Configurações!$B$3&lt;&gt;"Linhas","",IF(Cálculos!V7=1,Cálculos!W7,""))</f>
        <v>0.33333333333333309</v>
      </c>
      <c r="N7" s="133">
        <v>0.33333333333333298</v>
      </c>
      <c r="O7" s="134">
        <v>0.5</v>
      </c>
      <c r="P7" s="134">
        <v>0.54166666666666696</v>
      </c>
      <c r="Q7" s="134">
        <v>0.70833333333333304</v>
      </c>
      <c r="R7" s="34">
        <f>IF(Configurações!$B$3&lt;&gt;"Linhas","",IF(Cálculos!AG7=1,Cálculos!AH7,""))</f>
        <v>0.33333333333333309</v>
      </c>
      <c r="S7" s="133">
        <v>0.33333333333333298</v>
      </c>
      <c r="T7" s="134">
        <v>0.5</v>
      </c>
      <c r="U7" s="134">
        <v>0.54166666666666696</v>
      </c>
      <c r="V7" s="134">
        <v>0.70833333333333304</v>
      </c>
      <c r="W7" s="34">
        <f>IF(Configurações!$B$3&lt;&gt;"Linhas","",IF(Cálculos!AR7=1,Cálculos!AS7,""))</f>
        <v>0.33333333333333309</v>
      </c>
      <c r="X7" s="133">
        <v>0.33333333333333298</v>
      </c>
      <c r="Y7" s="134">
        <v>0.5</v>
      </c>
      <c r="Z7" s="134">
        <v>0.54166666666666696</v>
      </c>
      <c r="AA7" s="134">
        <v>0.70833333333333304</v>
      </c>
      <c r="AB7" s="34">
        <f>IF(Configurações!$B$3&lt;&gt;"Linhas","",IF(Cálculos!BC7=1,Cálculos!BD7,""))</f>
        <v>0.33333333333333309</v>
      </c>
      <c r="AC7" s="133"/>
      <c r="AD7" s="134"/>
      <c r="AE7" s="134"/>
      <c r="AF7" s="134"/>
      <c r="AG7" s="34" t="str">
        <f>IF(Configurações!$B$3&lt;&gt;"Linhas","",IF(Cálculos!BN7=1,Cálculos!BO7,""))</f>
        <v/>
      </c>
      <c r="AH7" s="133">
        <v>0.33333333333333298</v>
      </c>
      <c r="AI7" s="134">
        <v>0.5</v>
      </c>
      <c r="AJ7" s="134">
        <v>0.54166666666666696</v>
      </c>
      <c r="AK7" s="134">
        <v>0.70833333333333304</v>
      </c>
      <c r="AL7" s="34">
        <f>IF(Configurações!$B$3&lt;&gt;"Linhas","",IF(Cálculos!BY7=1,Cálculos!BZ7,""))</f>
        <v>0.33333333333333309</v>
      </c>
      <c r="AM7" s="35">
        <f>IF(OR($B7="",Configurações!$B$3&lt;&gt;"Linhas"),"",Cálculos!OB7)</f>
        <v>1.9999999999999984</v>
      </c>
      <c r="AN7" s="36">
        <f>IF(OR($B7="",Configurações!$B$3&lt;&gt;"Linhas"),"",Cálculos!OC7)</f>
        <v>6</v>
      </c>
      <c r="AO7" s="37" t="str">
        <f>IF(OR($B7="",Configurações!$B$3&lt;&gt;"Linhas"),"",IF(Cálculos!OD7="","✔ OK",LEFT(Cálculos!OD7,LEN(Cálculos!OD7)-3)))</f>
        <v>Jornada semanal excedida: 48:00 (contratada 40h) • Mais de 5 dias trabalhados — obrigatórias 2 folgas semanais</v>
      </c>
      <c r="AP7" s="133">
        <v>0.33333333333333298</v>
      </c>
      <c r="AQ7" s="134">
        <v>0.5</v>
      </c>
      <c r="AR7" s="134">
        <v>0.54166666666666696</v>
      </c>
      <c r="AS7" s="134">
        <v>0.70833333333333304</v>
      </c>
      <c r="AT7" s="34">
        <f>IF(Configurações!$B$3&lt;&gt;"Linhas","",IF(Cálculos!CJ7=1,Cálculos!CK7,""))</f>
        <v>0.33333333333333309</v>
      </c>
      <c r="AU7" s="133">
        <v>0.33333333333333298</v>
      </c>
      <c r="AV7" s="134">
        <v>0.5</v>
      </c>
      <c r="AW7" s="134">
        <v>0.54166666666666696</v>
      </c>
      <c r="AX7" s="134">
        <v>0.70833333333333304</v>
      </c>
      <c r="AY7" s="34">
        <f>IF(Configurações!$B$3&lt;&gt;"Linhas","",IF(Cálculos!CU7=1,Cálculos!CV7,""))</f>
        <v>0.33333333333333309</v>
      </c>
      <c r="AZ7" s="133">
        <v>0.33333333333333298</v>
      </c>
      <c r="BA7" s="134">
        <v>0.5</v>
      </c>
      <c r="BB7" s="134">
        <v>0.54166666666666696</v>
      </c>
      <c r="BC7" s="134">
        <v>0.70833333333333304</v>
      </c>
      <c r="BD7" s="34">
        <f>IF(Configurações!$B$3&lt;&gt;"Linhas","",IF(Cálculos!DF7=1,Cálculos!DG7,""))</f>
        <v>0.33333333333333309</v>
      </c>
      <c r="BE7" s="133">
        <v>0.33333333333333298</v>
      </c>
      <c r="BF7" s="134">
        <v>0.5</v>
      </c>
      <c r="BG7" s="134">
        <v>0.54166666666666696</v>
      </c>
      <c r="BH7" s="134">
        <v>0.70833333333333304</v>
      </c>
      <c r="BI7" s="34">
        <f>IF(Configurações!$B$3&lt;&gt;"Linhas","",IF(Cálculos!DQ7=1,Cálculos!DR7,""))</f>
        <v>0.33333333333333309</v>
      </c>
      <c r="BJ7" s="133">
        <v>0.33333333333333298</v>
      </c>
      <c r="BK7" s="134">
        <v>0.5</v>
      </c>
      <c r="BL7" s="134">
        <v>0.54166666666666696</v>
      </c>
      <c r="BM7" s="134">
        <v>0.70833333333333304</v>
      </c>
      <c r="BN7" s="34">
        <f>IF(Configurações!$B$3&lt;&gt;"Linhas","",IF(Cálculos!EB7=1,Cálculos!EC7,""))</f>
        <v>0.33333333333333309</v>
      </c>
      <c r="BO7" s="133"/>
      <c r="BP7" s="134"/>
      <c r="BQ7" s="134"/>
      <c r="BR7" s="134"/>
      <c r="BS7" s="34" t="str">
        <f>IF(Configurações!$B$3&lt;&gt;"Linhas","",IF(Cálculos!EM7=1,Cálculos!EN7,""))</f>
        <v/>
      </c>
      <c r="BT7" s="133">
        <v>0.33333333333333298</v>
      </c>
      <c r="BU7" s="134">
        <v>0.5</v>
      </c>
      <c r="BV7" s="134">
        <v>0.54166666666666696</v>
      </c>
      <c r="BW7" s="134">
        <v>0.70833333333333304</v>
      </c>
      <c r="BX7" s="34">
        <f>IF(Configurações!$B$3&lt;&gt;"Linhas","",IF(Cálculos!EX7=1,Cálculos!EY7,""))</f>
        <v>0.33333333333333309</v>
      </c>
      <c r="BY7" s="35">
        <f>IF(OR($B7="",Configurações!$B$3&lt;&gt;"Linhas"),"",Cálculos!OG7)</f>
        <v>1.9999999999999984</v>
      </c>
      <c r="BZ7" s="36">
        <f>IF(OR($B7="",Configurações!$B$3&lt;&gt;"Linhas"),"",Cálculos!OH7)</f>
        <v>6</v>
      </c>
      <c r="CA7" s="37" t="str">
        <f>IF(OR($B7="",Configurações!$B$3&lt;&gt;"Linhas"),"",IF(Cálculos!OI7="","✔ OK",LEFT(Cálculos!OI7,LEN(Cálculos!OI7)-3)))</f>
        <v>Jornada semanal excedida: 48:00 (contratada 40h) • Mais de 5 dias trabalhados — obrigatórias 2 folgas semanais • Domingos consecutivos acima do permitido</v>
      </c>
      <c r="CB7" s="133"/>
      <c r="CC7" s="134"/>
      <c r="CD7" s="134"/>
      <c r="CE7" s="134"/>
      <c r="CF7" s="138" t="str">
        <f>IF(Configurações!$B$3&lt;&gt;"Linhas","",IF(Cálculos!FI7=1,Cálculos!FJ7,""))</f>
        <v/>
      </c>
      <c r="CG7" s="133"/>
      <c r="CH7" s="134"/>
      <c r="CI7" s="134"/>
      <c r="CJ7" s="134"/>
      <c r="CK7" s="34" t="str">
        <f>IF(Configurações!$B$3&lt;&gt;"Linhas","",IF(Cálculos!FT7=1,Cálculos!FU7,""))</f>
        <v/>
      </c>
      <c r="CL7" s="133"/>
      <c r="CM7" s="134"/>
      <c r="CN7" s="134"/>
      <c r="CO7" s="134"/>
      <c r="CP7" s="34" t="str">
        <f>IF(Configurações!$B$3&lt;&gt;"Linhas","",IF(Cálculos!GE7=1,Cálculos!GF7,""))</f>
        <v/>
      </c>
      <c r="CQ7" s="133"/>
      <c r="CR7" s="134"/>
      <c r="CS7" s="134"/>
      <c r="CT7" s="134"/>
      <c r="CU7" s="34" t="str">
        <f>IF(Configurações!$B$3&lt;&gt;"Linhas","",IF(Cálculos!GP7=1,Cálculos!GQ7,""))</f>
        <v/>
      </c>
      <c r="CV7" s="133"/>
      <c r="CW7" s="134"/>
      <c r="CX7" s="134"/>
      <c r="CY7" s="134"/>
      <c r="CZ7" s="34" t="str">
        <f>IF(Configurações!$B$3&lt;&gt;"Linhas","",IF(Cálculos!HA7=1,Cálculos!HB7,""))</f>
        <v/>
      </c>
      <c r="DA7" s="133"/>
      <c r="DB7" s="134"/>
      <c r="DC7" s="134"/>
      <c r="DD7" s="134"/>
      <c r="DE7" s="34" t="str">
        <f>IF(Configurações!$B$3&lt;&gt;"Linhas","",IF(Cálculos!HL7=1,Cálculos!HM7,""))</f>
        <v/>
      </c>
      <c r="DF7" s="133"/>
      <c r="DG7" s="134"/>
      <c r="DH7" s="134"/>
      <c r="DI7" s="134"/>
      <c r="DJ7" s="34" t="str">
        <f>IF(Configurações!$B$3&lt;&gt;"Linhas","",IF(Cálculos!HW7=1,Cálculos!HX7,""))</f>
        <v/>
      </c>
      <c r="DK7" s="35">
        <f>IF(OR($B7="",Configurações!$B$3&lt;&gt;"Linhas"),"",Cálculos!OL7)</f>
        <v>0</v>
      </c>
      <c r="DL7" s="36">
        <f>IF(OR($B7="",Configurações!$B$3&lt;&gt;"Linhas"),"",Cálculos!OM7)</f>
        <v>0</v>
      </c>
      <c r="DM7" s="37" t="str">
        <f>IF(OR($B7="",Configurações!$B$3&lt;&gt;"Linhas"),"",IF(Cálculos!ON7="","✔ OK",LEFT(Cálculos!ON7,LEN(Cálculos!ON7)-3)))</f>
        <v>✔ OK</v>
      </c>
      <c r="DN7" s="133"/>
      <c r="DO7" s="134"/>
      <c r="DP7" s="134"/>
      <c r="DQ7" s="134"/>
      <c r="DR7" s="34" t="str">
        <f>IF(Configurações!$B$3&lt;&gt;"Linhas","",IF(Cálculos!IH7=1,Cálculos!II7,""))</f>
        <v/>
      </c>
      <c r="DS7" s="133"/>
      <c r="DT7" s="134"/>
      <c r="DU7" s="134"/>
      <c r="DV7" s="134"/>
      <c r="DW7" s="34" t="str">
        <f>IF(Configurações!$B$3&lt;&gt;"Linhas","",IF(Cálculos!IS7=1,Cálculos!IT7,""))</f>
        <v/>
      </c>
      <c r="DX7" s="133"/>
      <c r="DY7" s="134"/>
      <c r="DZ7" s="134"/>
      <c r="EA7" s="134"/>
      <c r="EB7" s="34" t="str">
        <f>IF(Configurações!$B$3&lt;&gt;"Linhas","",IF(Cálculos!JD7=1,Cálculos!JE7,""))</f>
        <v/>
      </c>
      <c r="EC7" s="133"/>
      <c r="ED7" s="134"/>
      <c r="EE7" s="134"/>
      <c r="EF7" s="134"/>
      <c r="EG7" s="34" t="str">
        <f>IF(Configurações!$B$3&lt;&gt;"Linhas","",IF(Cálculos!JO7=1,Cálculos!JP7,""))</f>
        <v/>
      </c>
      <c r="EH7" s="133"/>
      <c r="EI7" s="134"/>
      <c r="EJ7" s="134"/>
      <c r="EK7" s="134"/>
      <c r="EL7" s="34" t="str">
        <f>IF(Configurações!$B$3&lt;&gt;"Linhas","",IF(Cálculos!JZ7=1,Cálculos!KA7,""))</f>
        <v/>
      </c>
      <c r="EM7" s="133"/>
      <c r="EN7" s="134"/>
      <c r="EO7" s="134"/>
      <c r="EP7" s="134"/>
      <c r="EQ7" s="34" t="str">
        <f>IF(Configurações!$B$3&lt;&gt;"Linhas","",IF(Cálculos!KK7=1,Cálculos!KL7,""))</f>
        <v/>
      </c>
      <c r="ER7" s="133"/>
      <c r="ES7" s="134"/>
      <c r="ET7" s="134"/>
      <c r="EU7" s="134"/>
      <c r="EV7" s="34" t="str">
        <f>IF(Configurações!$B$3&lt;&gt;"Linhas","",IF(Cálculos!KV7=1,Cálculos!KW7,""))</f>
        <v/>
      </c>
      <c r="EW7" s="35">
        <f>IF(OR($B7="",Configurações!$B$3&lt;&gt;"Linhas"),"",Cálculos!OQ7)</f>
        <v>0</v>
      </c>
      <c r="EX7" s="36">
        <f>IF(OR($B7="",Configurações!$B$3&lt;&gt;"Linhas"),"",Cálculos!OR7)</f>
        <v>0</v>
      </c>
      <c r="EY7" s="37" t="str">
        <f>IF(OR($B7="",Configurações!$B$3&lt;&gt;"Linhas"),"",IF(Cálculos!OS7="","✔ OK",LEFT(Cálculos!OS7,LEN(Cálculos!OS7)-3)))</f>
        <v>✔ OK</v>
      </c>
      <c r="EZ7" s="133"/>
      <c r="FA7" s="134"/>
      <c r="FB7" s="134"/>
      <c r="FC7" s="134"/>
      <c r="FD7" s="34" t="str">
        <f>IF(Configurações!$B$3&lt;&gt;"Linhas","",IF(Cálculos!LG7=1,Cálculos!LH7,""))</f>
        <v/>
      </c>
      <c r="FE7" s="133"/>
      <c r="FF7" s="134"/>
      <c r="FG7" s="134"/>
      <c r="FH7" s="134"/>
      <c r="FI7" s="34" t="str">
        <f>IF(Configurações!$B$3&lt;&gt;"Linhas","",IF(Cálculos!LR7=1,Cálculos!LS7,""))</f>
        <v/>
      </c>
      <c r="FJ7" s="133"/>
      <c r="FK7" s="134"/>
      <c r="FL7" s="134"/>
      <c r="FM7" s="134"/>
      <c r="FN7" s="34" t="str">
        <f>IF(Configurações!$B$3&lt;&gt;"Linhas","",IF(Cálculos!MC7=1,Cálculos!MD7,""))</f>
        <v/>
      </c>
      <c r="FO7" s="133"/>
      <c r="FP7" s="134"/>
      <c r="FQ7" s="134"/>
      <c r="FR7" s="134"/>
      <c r="FS7" s="34" t="str">
        <f>IF(Configurações!$B$3&lt;&gt;"Linhas","",IF(Cálculos!MN7=1,Cálculos!MO7,""))</f>
        <v/>
      </c>
      <c r="FT7" s="133"/>
      <c r="FU7" s="134"/>
      <c r="FV7" s="134"/>
      <c r="FW7" s="134"/>
      <c r="FX7" s="34" t="str">
        <f>IF(Configurações!$B$3&lt;&gt;"Linhas","",IF(Cálculos!MY7=1,Cálculos!MZ7,""))</f>
        <v/>
      </c>
      <c r="FY7" s="133"/>
      <c r="FZ7" s="134"/>
      <c r="GA7" s="134"/>
      <c r="GB7" s="134"/>
      <c r="GC7" s="34" t="str">
        <f>IF(Configurações!$B$3&lt;&gt;"Linhas","",IF(Cálculos!NJ7=1,Cálculos!NK7,""))</f>
        <v/>
      </c>
      <c r="GD7" s="133"/>
      <c r="GE7" s="134"/>
      <c r="GF7" s="134"/>
      <c r="GG7" s="134"/>
      <c r="GH7" s="34" t="str">
        <f>IF(Configurações!$B$3&lt;&gt;"Linhas","",IF(Cálculos!NU7=1,Cálculos!NV7,""))</f>
        <v/>
      </c>
      <c r="GI7" s="35">
        <f>IF(OR($B7="",Configurações!$B$3&lt;&gt;"Linhas"),"",Cálculos!OV7)</f>
        <v>0</v>
      </c>
      <c r="GJ7" s="36">
        <f>IF(OR($B7="",Configurações!$B$3&lt;&gt;"Linhas"),"",Cálculos!OW7)</f>
        <v>0</v>
      </c>
      <c r="GK7" s="37" t="str">
        <f>IF(OR($B7="",Configurações!$B$3&lt;&gt;"Linhas"),"",IF(Cálculos!OX7="","✔ OK",LEFT(Cálculos!OX7,LEN(Cálculos!OX7)-3)))</f>
        <v>✔ OK</v>
      </c>
      <c r="GL7" s="131" t="str">
        <f>IF(OR($B7="",Configurações!$B$3&lt;&gt;"Linhas"),"",IF(Cálculos!PP7="","",IF(Configurações!$B$6="Sim","","Informativo (sem CCT/ACT) – ")&amp;LEFT(Cálculos!PP7,LEN(Cálculos!PP7)-3)))</f>
        <v>Informativo (sem CCT/ACT) – nov/2026 (29 dias no período): 17 folga(s), mín. 8 • dez/2026 (6 dias no período): 6 folga(s), mín. 2</v>
      </c>
    </row>
    <row r="8" spans="1:194" ht="30.75" customHeight="1" x14ac:dyDescent="0.25">
      <c r="A8" s="32">
        <f t="shared" si="0"/>
        <v>2</v>
      </c>
      <c r="B8" s="132" t="s">
        <v>68</v>
      </c>
      <c r="C8" s="33">
        <f>IF($B8="","",IFERROR(INDEX(Funcionários!$D$5:$D$84,MATCH($B8,Funcionários!$B$5:$B$84,0)),""))</f>
        <v>42</v>
      </c>
      <c r="D8" s="133"/>
      <c r="E8" s="134"/>
      <c r="F8" s="134"/>
      <c r="G8" s="134"/>
      <c r="H8" s="34" t="str">
        <f>IF(Configurações!$B$3&lt;&gt;"Linhas","",IF(Cálculos!K8=1,Cálculos!L8,""))</f>
        <v/>
      </c>
      <c r="I8" s="133">
        <v>0.33333333333333298</v>
      </c>
      <c r="J8" s="134">
        <v>0.5</v>
      </c>
      <c r="K8" s="134">
        <v>0.54166666666666696</v>
      </c>
      <c r="L8" s="134">
        <v>0.70833333333333304</v>
      </c>
      <c r="M8" s="34">
        <f>IF(Configurações!$B$3&lt;&gt;"Linhas","",IF(Cálculos!V8=1,Cálculos!W8,""))</f>
        <v>0.33333333333333309</v>
      </c>
      <c r="N8" s="133">
        <v>0.33333333333333298</v>
      </c>
      <c r="O8" s="134">
        <v>0.5</v>
      </c>
      <c r="P8" s="134">
        <v>0.60416666666666696</v>
      </c>
      <c r="Q8" s="134">
        <v>0.70833333333333304</v>
      </c>
      <c r="R8" s="34">
        <f>IF(Configurações!$B$3&lt;&gt;"Linhas","",IF(Cálculos!AG8=1,Cálculos!AH8,""))</f>
        <v>0.27083333333333309</v>
      </c>
      <c r="S8" s="133">
        <v>0.33333333333333298</v>
      </c>
      <c r="T8" s="134">
        <v>0.5</v>
      </c>
      <c r="U8" s="134">
        <v>0.54166666666666696</v>
      </c>
      <c r="V8" s="134">
        <v>0.70833333333333304</v>
      </c>
      <c r="W8" s="34">
        <f>IF(Configurações!$B$3&lt;&gt;"Linhas","",IF(Cálculos!AR8=1,Cálculos!AS8,""))</f>
        <v>0.33333333333333309</v>
      </c>
      <c r="X8" s="133">
        <v>0.33333333333333298</v>
      </c>
      <c r="Y8" s="134">
        <v>0.5</v>
      </c>
      <c r="Z8" s="134">
        <v>0.54166666666666696</v>
      </c>
      <c r="AA8" s="134">
        <v>0.70833333333333304</v>
      </c>
      <c r="AB8" s="34">
        <f>IF(Configurações!$B$3&lt;&gt;"Linhas","",IF(Cálculos!BC8=1,Cálculos!BD8,""))</f>
        <v>0.33333333333333309</v>
      </c>
      <c r="AC8" s="133">
        <v>0.33333333333333298</v>
      </c>
      <c r="AD8" s="134">
        <v>0.5</v>
      </c>
      <c r="AE8" s="134">
        <v>0.54166666666666696</v>
      </c>
      <c r="AF8" s="134">
        <v>0.70833333333333304</v>
      </c>
      <c r="AG8" s="34">
        <f>IF(Configurações!$B$3&lt;&gt;"Linhas","",IF(Cálculos!BN8=1,Cálculos!BO8,""))</f>
        <v>0.33333333333333309</v>
      </c>
      <c r="AH8" s="133"/>
      <c r="AI8" s="134"/>
      <c r="AJ8" s="134"/>
      <c r="AK8" s="134"/>
      <c r="AL8" s="34" t="str">
        <f>IF(Configurações!$B$3&lt;&gt;"Linhas","",IF(Cálculos!BY8=1,Cálculos!BZ8,""))</f>
        <v/>
      </c>
      <c r="AM8" s="35">
        <f>IF(OR($B8="",Configurações!$B$3&lt;&gt;"Linhas"),"",Cálculos!OB8)</f>
        <v>1.6041666666666654</v>
      </c>
      <c r="AN8" s="36">
        <f>IF(OR($B8="",Configurações!$B$3&lt;&gt;"Linhas"),"",Cálculos!OC8)</f>
        <v>5</v>
      </c>
      <c r="AO8" s="37" t="str">
        <f>IF(OR($B8="",Configurações!$B$3&lt;&gt;"Linhas"),"",IF(Cálculos!OD8="","✔ OK",LEFT(Cálculos!OD8,LEN(Cálculos!OD8)-3)))</f>
        <v>Intervalo fora de 1h–2h (jornada acima de 6h)</v>
      </c>
      <c r="AP8" s="133"/>
      <c r="AQ8" s="134"/>
      <c r="AR8" s="134"/>
      <c r="AS8" s="134"/>
      <c r="AT8" s="34" t="str">
        <f>IF(Configurações!$B$3&lt;&gt;"Linhas","",IF(Cálculos!CJ8=1,Cálculos!CK8,""))</f>
        <v/>
      </c>
      <c r="AU8" s="133">
        <v>0.33333333333333298</v>
      </c>
      <c r="AV8" s="134">
        <v>0.5</v>
      </c>
      <c r="AW8" s="134">
        <v>0.54166666666666696</v>
      </c>
      <c r="AX8" s="134">
        <v>0.70833333333333304</v>
      </c>
      <c r="AY8" s="34">
        <f>IF(Configurações!$B$3&lt;&gt;"Linhas","",IF(Cálculos!CU8=1,Cálculos!CV8,""))</f>
        <v>0.33333333333333309</v>
      </c>
      <c r="AZ8" s="133">
        <v>0.33333333333333298</v>
      </c>
      <c r="BA8" s="134">
        <v>0.5</v>
      </c>
      <c r="BB8" s="134">
        <v>0.54166666666666696</v>
      </c>
      <c r="BC8" s="134">
        <v>0.70833333333333304</v>
      </c>
      <c r="BD8" s="34">
        <f>IF(Configurações!$B$3&lt;&gt;"Linhas","",IF(Cálculos!DF8=1,Cálculos!DG8,""))</f>
        <v>0.33333333333333309</v>
      </c>
      <c r="BE8" s="133">
        <v>0.33333333333333298</v>
      </c>
      <c r="BF8" s="134">
        <v>0.5</v>
      </c>
      <c r="BG8" s="134">
        <v>0.54166666666666696</v>
      </c>
      <c r="BH8" s="134">
        <v>0.70833333333333304</v>
      </c>
      <c r="BI8" s="34">
        <f>IF(Configurações!$B$3&lt;&gt;"Linhas","",IF(Cálculos!DQ8=1,Cálculos!DR8,""))</f>
        <v>0.33333333333333309</v>
      </c>
      <c r="BJ8" s="133">
        <v>0.33333333333333298</v>
      </c>
      <c r="BK8" s="134">
        <v>0.5</v>
      </c>
      <c r="BL8" s="134">
        <v>0.54166666666666696</v>
      </c>
      <c r="BM8" s="134">
        <v>0.70833333333333304</v>
      </c>
      <c r="BN8" s="34">
        <f>IF(Configurações!$B$3&lt;&gt;"Linhas","",IF(Cálculos!EB8=1,Cálculos!EC8,""))</f>
        <v>0.33333333333333309</v>
      </c>
      <c r="BO8" s="133">
        <v>0.33333333333333298</v>
      </c>
      <c r="BP8" s="134">
        <v>0.5</v>
      </c>
      <c r="BQ8" s="134">
        <v>0.54166666666666696</v>
      </c>
      <c r="BR8" s="134">
        <v>0.70833333333333304</v>
      </c>
      <c r="BS8" s="34">
        <f>IF(Configurações!$B$3&lt;&gt;"Linhas","",IF(Cálculos!EM8=1,Cálculos!EN8,""))</f>
        <v>0.33333333333333309</v>
      </c>
      <c r="BT8" s="133"/>
      <c r="BU8" s="134"/>
      <c r="BV8" s="134"/>
      <c r="BW8" s="134"/>
      <c r="BX8" s="34" t="str">
        <f>IF(Configurações!$B$3&lt;&gt;"Linhas","",IF(Cálculos!EX8=1,Cálculos!EY8,""))</f>
        <v/>
      </c>
      <c r="BY8" s="35">
        <f>IF(OR($B8="",Configurações!$B$3&lt;&gt;"Linhas"),"",Cálculos!OG8)</f>
        <v>1.6666666666666654</v>
      </c>
      <c r="BZ8" s="36">
        <f>IF(OR($B8="",Configurações!$B$3&lt;&gt;"Linhas"),"",Cálculos!OH8)</f>
        <v>5</v>
      </c>
      <c r="CA8" s="37" t="str">
        <f>IF(OR($B8="",Configurações!$B$3&lt;&gt;"Linhas"),"",IF(Cálculos!OI8="","✔ OK",LEFT(Cálculos!OI8,LEN(Cálculos!OI8)-3)))</f>
        <v>✔ OK</v>
      </c>
      <c r="CB8" s="133"/>
      <c r="CC8" s="134"/>
      <c r="CD8" s="134"/>
      <c r="CE8" s="134"/>
      <c r="CF8" s="138" t="str">
        <f>IF(Configurações!$B$3&lt;&gt;"Linhas","",IF(Cálculos!FI8=1,Cálculos!FJ8,""))</f>
        <v/>
      </c>
      <c r="CG8" s="133"/>
      <c r="CH8" s="134"/>
      <c r="CI8" s="134"/>
      <c r="CJ8" s="134"/>
      <c r="CK8" s="34" t="str">
        <f>IF(Configurações!$B$3&lt;&gt;"Linhas","",IF(Cálculos!FT8=1,Cálculos!FU8,""))</f>
        <v/>
      </c>
      <c r="CL8" s="133"/>
      <c r="CM8" s="134"/>
      <c r="CN8" s="134"/>
      <c r="CO8" s="134"/>
      <c r="CP8" s="34" t="str">
        <f>IF(Configurações!$B$3&lt;&gt;"Linhas","",IF(Cálculos!GE8=1,Cálculos!GF8,""))</f>
        <v/>
      </c>
      <c r="CQ8" s="133"/>
      <c r="CR8" s="134"/>
      <c r="CS8" s="134"/>
      <c r="CT8" s="134"/>
      <c r="CU8" s="34" t="str">
        <f>IF(Configurações!$B$3&lt;&gt;"Linhas","",IF(Cálculos!GP8=1,Cálculos!GQ8,""))</f>
        <v/>
      </c>
      <c r="CV8" s="133"/>
      <c r="CW8" s="134"/>
      <c r="CX8" s="134"/>
      <c r="CY8" s="134"/>
      <c r="CZ8" s="34" t="str">
        <f>IF(Configurações!$B$3&lt;&gt;"Linhas","",IF(Cálculos!HA8=1,Cálculos!HB8,""))</f>
        <v/>
      </c>
      <c r="DA8" s="133"/>
      <c r="DB8" s="134"/>
      <c r="DC8" s="134"/>
      <c r="DD8" s="134"/>
      <c r="DE8" s="34" t="str">
        <f>IF(Configurações!$B$3&lt;&gt;"Linhas","",IF(Cálculos!HL8=1,Cálculos!HM8,""))</f>
        <v/>
      </c>
      <c r="DF8" s="133"/>
      <c r="DG8" s="134"/>
      <c r="DH8" s="134"/>
      <c r="DI8" s="134"/>
      <c r="DJ8" s="34" t="str">
        <f>IF(Configurações!$B$3&lt;&gt;"Linhas","",IF(Cálculos!HW8=1,Cálculos!HX8,""))</f>
        <v/>
      </c>
      <c r="DK8" s="35">
        <f>IF(OR($B8="",Configurações!$B$3&lt;&gt;"Linhas"),"",Cálculos!OL8)</f>
        <v>0</v>
      </c>
      <c r="DL8" s="36">
        <f>IF(OR($B8="",Configurações!$B$3&lt;&gt;"Linhas"),"",Cálculos!OM8)</f>
        <v>0</v>
      </c>
      <c r="DM8" s="37" t="str">
        <f>IF(OR($B8="",Configurações!$B$3&lt;&gt;"Linhas"),"",IF(Cálculos!ON8="","✔ OK",LEFT(Cálculos!ON8,LEN(Cálculos!ON8)-3)))</f>
        <v>✔ OK</v>
      </c>
      <c r="DN8" s="133"/>
      <c r="DO8" s="134"/>
      <c r="DP8" s="134"/>
      <c r="DQ8" s="134"/>
      <c r="DR8" s="34" t="str">
        <f>IF(Configurações!$B$3&lt;&gt;"Linhas","",IF(Cálculos!IH8=1,Cálculos!II8,""))</f>
        <v/>
      </c>
      <c r="DS8" s="133"/>
      <c r="DT8" s="134"/>
      <c r="DU8" s="134"/>
      <c r="DV8" s="134"/>
      <c r="DW8" s="34" t="str">
        <f>IF(Configurações!$B$3&lt;&gt;"Linhas","",IF(Cálculos!IS8=1,Cálculos!IT8,""))</f>
        <v/>
      </c>
      <c r="DX8" s="133"/>
      <c r="DY8" s="134"/>
      <c r="DZ8" s="134"/>
      <c r="EA8" s="134"/>
      <c r="EB8" s="34" t="str">
        <f>IF(Configurações!$B$3&lt;&gt;"Linhas","",IF(Cálculos!JD8=1,Cálculos!JE8,""))</f>
        <v/>
      </c>
      <c r="EC8" s="133"/>
      <c r="ED8" s="134"/>
      <c r="EE8" s="134"/>
      <c r="EF8" s="134"/>
      <c r="EG8" s="34" t="str">
        <f>IF(Configurações!$B$3&lt;&gt;"Linhas","",IF(Cálculos!JO8=1,Cálculos!JP8,""))</f>
        <v/>
      </c>
      <c r="EH8" s="133"/>
      <c r="EI8" s="134"/>
      <c r="EJ8" s="134"/>
      <c r="EK8" s="134"/>
      <c r="EL8" s="34" t="str">
        <f>IF(Configurações!$B$3&lt;&gt;"Linhas","",IF(Cálculos!JZ8=1,Cálculos!KA8,""))</f>
        <v/>
      </c>
      <c r="EM8" s="133"/>
      <c r="EN8" s="134"/>
      <c r="EO8" s="134"/>
      <c r="EP8" s="134"/>
      <c r="EQ8" s="34" t="str">
        <f>IF(Configurações!$B$3&lt;&gt;"Linhas","",IF(Cálculos!KK8=1,Cálculos!KL8,""))</f>
        <v/>
      </c>
      <c r="ER8" s="133"/>
      <c r="ES8" s="134"/>
      <c r="ET8" s="134"/>
      <c r="EU8" s="134"/>
      <c r="EV8" s="34" t="str">
        <f>IF(Configurações!$B$3&lt;&gt;"Linhas","",IF(Cálculos!KV8=1,Cálculos!KW8,""))</f>
        <v/>
      </c>
      <c r="EW8" s="35">
        <f>IF(OR($B8="",Configurações!$B$3&lt;&gt;"Linhas"),"",Cálculos!OQ8)</f>
        <v>0</v>
      </c>
      <c r="EX8" s="36">
        <f>IF(OR($B8="",Configurações!$B$3&lt;&gt;"Linhas"),"",Cálculos!OR8)</f>
        <v>0</v>
      </c>
      <c r="EY8" s="37" t="str">
        <f>IF(OR($B8="",Configurações!$B$3&lt;&gt;"Linhas"),"",IF(Cálculos!OS8="","✔ OK",LEFT(Cálculos!OS8,LEN(Cálculos!OS8)-3)))</f>
        <v>✔ OK</v>
      </c>
      <c r="EZ8" s="133"/>
      <c r="FA8" s="134"/>
      <c r="FB8" s="134"/>
      <c r="FC8" s="134"/>
      <c r="FD8" s="34" t="str">
        <f>IF(Configurações!$B$3&lt;&gt;"Linhas","",IF(Cálculos!LG8=1,Cálculos!LH8,""))</f>
        <v/>
      </c>
      <c r="FE8" s="133"/>
      <c r="FF8" s="134"/>
      <c r="FG8" s="134"/>
      <c r="FH8" s="134"/>
      <c r="FI8" s="34" t="str">
        <f>IF(Configurações!$B$3&lt;&gt;"Linhas","",IF(Cálculos!LR8=1,Cálculos!LS8,""))</f>
        <v/>
      </c>
      <c r="FJ8" s="133"/>
      <c r="FK8" s="134"/>
      <c r="FL8" s="134"/>
      <c r="FM8" s="134"/>
      <c r="FN8" s="34" t="str">
        <f>IF(Configurações!$B$3&lt;&gt;"Linhas","",IF(Cálculos!MC8=1,Cálculos!MD8,""))</f>
        <v/>
      </c>
      <c r="FO8" s="133"/>
      <c r="FP8" s="134"/>
      <c r="FQ8" s="134"/>
      <c r="FR8" s="134"/>
      <c r="FS8" s="34" t="str">
        <f>IF(Configurações!$B$3&lt;&gt;"Linhas","",IF(Cálculos!MN8=1,Cálculos!MO8,""))</f>
        <v/>
      </c>
      <c r="FT8" s="133"/>
      <c r="FU8" s="134"/>
      <c r="FV8" s="134"/>
      <c r="FW8" s="134"/>
      <c r="FX8" s="34" t="str">
        <f>IF(Configurações!$B$3&lt;&gt;"Linhas","",IF(Cálculos!MY8=1,Cálculos!MZ8,""))</f>
        <v/>
      </c>
      <c r="FY8" s="133"/>
      <c r="FZ8" s="134"/>
      <c r="GA8" s="134"/>
      <c r="GB8" s="134"/>
      <c r="GC8" s="34" t="str">
        <f>IF(Configurações!$B$3&lt;&gt;"Linhas","",IF(Cálculos!NJ8=1,Cálculos!NK8,""))</f>
        <v/>
      </c>
      <c r="GD8" s="133"/>
      <c r="GE8" s="134"/>
      <c r="GF8" s="134"/>
      <c r="GG8" s="134"/>
      <c r="GH8" s="34" t="str">
        <f>IF(Configurações!$B$3&lt;&gt;"Linhas","",IF(Cálculos!NU8=1,Cálculos!NV8,""))</f>
        <v/>
      </c>
      <c r="GI8" s="35">
        <f>IF(OR($B8="",Configurações!$B$3&lt;&gt;"Linhas"),"",Cálculos!OV8)</f>
        <v>0</v>
      </c>
      <c r="GJ8" s="36">
        <f>IF(OR($B8="",Configurações!$B$3&lt;&gt;"Linhas"),"",Cálculos!OW8)</f>
        <v>0</v>
      </c>
      <c r="GK8" s="37" t="str">
        <f>IF(OR($B8="",Configurações!$B$3&lt;&gt;"Linhas"),"",IF(Cálculos!OX8="","✔ OK",LEFT(Cálculos!OX8,LEN(Cálculos!OX8)-3)))</f>
        <v>✔ OK</v>
      </c>
      <c r="GL8" s="131" t="str">
        <f>IF(OR($B8="",Configurações!$B$3&lt;&gt;"Linhas"),"",IF(Cálculos!PP8="","",IF(Configurações!$B$6="Sim","","Informativo (sem CCT/ACT) – ")&amp;LEFT(Cálculos!PP8,LEN(Cálculos!PP8)-3)))</f>
        <v>Informativo (sem CCT/ACT) – nov/2026 (29 dias no período): 19 folga(s), mín. 8 • dez/2026 (6 dias no período): 6 folga(s), mín. 2</v>
      </c>
    </row>
    <row r="9" spans="1:194" ht="30.75" customHeight="1" x14ac:dyDescent="0.25">
      <c r="A9" s="32">
        <f t="shared" si="0"/>
        <v>3</v>
      </c>
      <c r="B9" s="132" t="s">
        <v>71</v>
      </c>
      <c r="C9" s="33">
        <f>IF($B9="","",IFERROR(INDEX(Funcionários!$D$5:$D$84,MATCH($B9,Funcionários!$B$5:$B$84,0)),""))</f>
        <v>30</v>
      </c>
      <c r="D9" s="133">
        <v>0.375</v>
      </c>
      <c r="E9" s="134">
        <v>0.5</v>
      </c>
      <c r="F9" s="134">
        <v>0.51041666666666696</v>
      </c>
      <c r="G9" s="134">
        <v>0.59375</v>
      </c>
      <c r="H9" s="34">
        <f>IF(Configurações!$B$3&lt;&gt;"Linhas","",IF(Cálculos!K9=1,Cálculos!L9,""))</f>
        <v>0.20833333333333304</v>
      </c>
      <c r="I9" s="133">
        <v>0.375</v>
      </c>
      <c r="J9" s="134">
        <v>0.5</v>
      </c>
      <c r="K9" s="134">
        <v>0.51041666666666696</v>
      </c>
      <c r="L9" s="134">
        <v>0.59375</v>
      </c>
      <c r="M9" s="34">
        <f>IF(Configurações!$B$3&lt;&gt;"Linhas","",IF(Cálculos!V9=1,Cálculos!W9,""))</f>
        <v>0.20833333333333304</v>
      </c>
      <c r="N9" s="133">
        <v>0.375</v>
      </c>
      <c r="O9" s="134">
        <v>0.5</v>
      </c>
      <c r="P9" s="134">
        <v>0.51041666666666696</v>
      </c>
      <c r="Q9" s="134">
        <v>0.59375</v>
      </c>
      <c r="R9" s="34">
        <f>IF(Configurações!$B$3&lt;&gt;"Linhas","",IF(Cálculos!AG9=1,Cálculos!AH9,""))</f>
        <v>0.20833333333333304</v>
      </c>
      <c r="S9" s="133">
        <v>0.375</v>
      </c>
      <c r="T9" s="134">
        <v>0.5</v>
      </c>
      <c r="U9" s="134">
        <v>0.52083333333333304</v>
      </c>
      <c r="V9" s="134">
        <v>0.60416666666666696</v>
      </c>
      <c r="W9" s="34">
        <f>IF(Configurações!$B$3&lt;&gt;"Linhas","",IF(Cálculos!AR9=1,Cálculos!AS9,""))</f>
        <v>0.20833333333333393</v>
      </c>
      <c r="X9" s="133">
        <v>0.375</v>
      </c>
      <c r="Y9" s="134">
        <v>0.5</v>
      </c>
      <c r="Z9" s="134">
        <v>0.51041666666666696</v>
      </c>
      <c r="AA9" s="134">
        <v>0.59375</v>
      </c>
      <c r="AB9" s="34">
        <f>IF(Configurações!$B$3&lt;&gt;"Linhas","",IF(Cálculos!BC9=1,Cálculos!BD9,""))</f>
        <v>0.20833333333333304</v>
      </c>
      <c r="AC9" s="133"/>
      <c r="AD9" s="134"/>
      <c r="AE9" s="134"/>
      <c r="AF9" s="134"/>
      <c r="AG9" s="34" t="str">
        <f>IF(Configurações!$B$3&lt;&gt;"Linhas","",IF(Cálculos!BN9=1,Cálculos!BO9,""))</f>
        <v/>
      </c>
      <c r="AH9" s="133"/>
      <c r="AI9" s="134"/>
      <c r="AJ9" s="134"/>
      <c r="AK9" s="134"/>
      <c r="AL9" s="34" t="str">
        <f>IF(Configurações!$B$3&lt;&gt;"Linhas","",IF(Cálculos!BY9=1,Cálculos!BZ9,""))</f>
        <v/>
      </c>
      <c r="AM9" s="35">
        <f>IF(OR($B9="",Configurações!$B$3&lt;&gt;"Linhas"),"",Cálculos!OB9)</f>
        <v>1.0416666666666661</v>
      </c>
      <c r="AN9" s="36">
        <f>IF(OR($B9="",Configurações!$B$3&lt;&gt;"Linhas"),"",Cálculos!OC9)</f>
        <v>5</v>
      </c>
      <c r="AO9" s="37" t="str">
        <f>IF(OR($B9="",Configurações!$B$3&lt;&gt;"Linhas"),"",IF(Cálculos!OD9="","✔ OK",LEFT(Cálculos!OD9,LEN(Cálculos!OD9)-3)))</f>
        <v>Intervalo deve ser de 15 min (jornada 4h01–6h)</v>
      </c>
      <c r="AP9" s="133">
        <v>0.375</v>
      </c>
      <c r="AQ9" s="134">
        <v>0.5</v>
      </c>
      <c r="AR9" s="134">
        <v>0.51041666666666696</v>
      </c>
      <c r="AS9" s="134">
        <v>0.59375</v>
      </c>
      <c r="AT9" s="34">
        <f>IF(Configurações!$B$3&lt;&gt;"Linhas","",IF(Cálculos!CJ9=1,Cálculos!CK9,""))</f>
        <v>0.20833333333333304</v>
      </c>
      <c r="AU9" s="133">
        <v>0.375</v>
      </c>
      <c r="AV9" s="134">
        <v>0.5</v>
      </c>
      <c r="AW9" s="134">
        <v>0.51041666666666696</v>
      </c>
      <c r="AX9" s="134">
        <v>0.59375</v>
      </c>
      <c r="AY9" s="34">
        <f>IF(Configurações!$B$3&lt;&gt;"Linhas","",IF(Cálculos!CU9=1,Cálculos!CV9,""))</f>
        <v>0.20833333333333304</v>
      </c>
      <c r="AZ9" s="133">
        <v>0.375</v>
      </c>
      <c r="BA9" s="134">
        <v>0.5</v>
      </c>
      <c r="BB9" s="134">
        <v>0.51041666666666696</v>
      </c>
      <c r="BC9" s="134">
        <v>0.59375</v>
      </c>
      <c r="BD9" s="34">
        <f>IF(Configurações!$B$3&lt;&gt;"Linhas","",IF(Cálculos!DF9=1,Cálculos!DG9,""))</f>
        <v>0.20833333333333304</v>
      </c>
      <c r="BE9" s="133">
        <v>0.375</v>
      </c>
      <c r="BF9" s="134">
        <v>0.5</v>
      </c>
      <c r="BG9" s="134">
        <v>0.51041666666666696</v>
      </c>
      <c r="BH9" s="134">
        <v>0.59375</v>
      </c>
      <c r="BI9" s="34">
        <f>IF(Configurações!$B$3&lt;&gt;"Linhas","",IF(Cálculos!DQ9=1,Cálculos!DR9,""))</f>
        <v>0.20833333333333304</v>
      </c>
      <c r="BJ9" s="133">
        <v>0.375</v>
      </c>
      <c r="BK9" s="134">
        <v>0.5</v>
      </c>
      <c r="BL9" s="134">
        <v>0.51041666666666696</v>
      </c>
      <c r="BM9" s="134">
        <v>0.59375</v>
      </c>
      <c r="BN9" s="34">
        <f>IF(Configurações!$B$3&lt;&gt;"Linhas","",IF(Cálculos!EB9=1,Cálculos!EC9,""))</f>
        <v>0.20833333333333304</v>
      </c>
      <c r="BO9" s="133"/>
      <c r="BP9" s="134"/>
      <c r="BQ9" s="134"/>
      <c r="BR9" s="134"/>
      <c r="BS9" s="34" t="str">
        <f>IF(Configurações!$B$3&lt;&gt;"Linhas","",IF(Cálculos!EM9=1,Cálculos!EN9,""))</f>
        <v/>
      </c>
      <c r="BT9" s="133"/>
      <c r="BU9" s="134"/>
      <c r="BV9" s="134"/>
      <c r="BW9" s="134"/>
      <c r="BX9" s="34" t="str">
        <f>IF(Configurações!$B$3&lt;&gt;"Linhas","",IF(Cálculos!EX9=1,Cálculos!EY9,""))</f>
        <v/>
      </c>
      <c r="BY9" s="35">
        <f>IF(OR($B9="",Configurações!$B$3&lt;&gt;"Linhas"),"",Cálculos!OG9)</f>
        <v>1.0416666666666652</v>
      </c>
      <c r="BZ9" s="36">
        <f>IF(OR($B9="",Configurações!$B$3&lt;&gt;"Linhas"),"",Cálculos!OH9)</f>
        <v>5</v>
      </c>
      <c r="CA9" s="37" t="str">
        <f>IF(OR($B9="",Configurações!$B$3&lt;&gt;"Linhas"),"",IF(Cálculos!OI9="","✔ OK",LEFT(Cálculos!OI9,LEN(Cálculos!OI9)-3)))</f>
        <v>✔ OK</v>
      </c>
      <c r="CB9" s="133"/>
      <c r="CC9" s="134"/>
      <c r="CD9" s="134"/>
      <c r="CE9" s="134"/>
      <c r="CF9" s="138" t="str">
        <f>IF(Configurações!$B$3&lt;&gt;"Linhas","",IF(Cálculos!FI9=1,Cálculos!FJ9,""))</f>
        <v/>
      </c>
      <c r="CG9" s="133"/>
      <c r="CH9" s="134"/>
      <c r="CI9" s="134"/>
      <c r="CJ9" s="134"/>
      <c r="CK9" s="34" t="str">
        <f>IF(Configurações!$B$3&lt;&gt;"Linhas","",IF(Cálculos!FT9=1,Cálculos!FU9,""))</f>
        <v/>
      </c>
      <c r="CL9" s="133"/>
      <c r="CM9" s="134"/>
      <c r="CN9" s="134"/>
      <c r="CO9" s="134"/>
      <c r="CP9" s="34" t="str">
        <f>IF(Configurações!$B$3&lt;&gt;"Linhas","",IF(Cálculos!GE9=1,Cálculos!GF9,""))</f>
        <v/>
      </c>
      <c r="CQ9" s="133"/>
      <c r="CR9" s="134"/>
      <c r="CS9" s="134"/>
      <c r="CT9" s="134"/>
      <c r="CU9" s="34" t="str">
        <f>IF(Configurações!$B$3&lt;&gt;"Linhas","",IF(Cálculos!GP9=1,Cálculos!GQ9,""))</f>
        <v/>
      </c>
      <c r="CV9" s="133"/>
      <c r="CW9" s="134"/>
      <c r="CX9" s="134"/>
      <c r="CY9" s="134"/>
      <c r="CZ9" s="34" t="str">
        <f>IF(Configurações!$B$3&lt;&gt;"Linhas","",IF(Cálculos!HA9=1,Cálculos!HB9,""))</f>
        <v/>
      </c>
      <c r="DA9" s="133"/>
      <c r="DB9" s="134"/>
      <c r="DC9" s="134"/>
      <c r="DD9" s="134"/>
      <c r="DE9" s="34" t="str">
        <f>IF(Configurações!$B$3&lt;&gt;"Linhas","",IF(Cálculos!HL9=1,Cálculos!HM9,""))</f>
        <v/>
      </c>
      <c r="DF9" s="133"/>
      <c r="DG9" s="134"/>
      <c r="DH9" s="134"/>
      <c r="DI9" s="134"/>
      <c r="DJ9" s="34" t="str">
        <f>IF(Configurações!$B$3&lt;&gt;"Linhas","",IF(Cálculos!HW9=1,Cálculos!HX9,""))</f>
        <v/>
      </c>
      <c r="DK9" s="35">
        <f>IF(OR($B9="",Configurações!$B$3&lt;&gt;"Linhas"),"",Cálculos!OL9)</f>
        <v>0</v>
      </c>
      <c r="DL9" s="36">
        <f>IF(OR($B9="",Configurações!$B$3&lt;&gt;"Linhas"),"",Cálculos!OM9)</f>
        <v>0</v>
      </c>
      <c r="DM9" s="37" t="str">
        <f>IF(OR($B9="",Configurações!$B$3&lt;&gt;"Linhas"),"",IF(Cálculos!ON9="","✔ OK",LEFT(Cálculos!ON9,LEN(Cálculos!ON9)-3)))</f>
        <v>✔ OK</v>
      </c>
      <c r="DN9" s="133"/>
      <c r="DO9" s="134"/>
      <c r="DP9" s="134"/>
      <c r="DQ9" s="134"/>
      <c r="DR9" s="34" t="str">
        <f>IF(Configurações!$B$3&lt;&gt;"Linhas","",IF(Cálculos!IH9=1,Cálculos!II9,""))</f>
        <v/>
      </c>
      <c r="DS9" s="133"/>
      <c r="DT9" s="134"/>
      <c r="DU9" s="134"/>
      <c r="DV9" s="134"/>
      <c r="DW9" s="34" t="str">
        <f>IF(Configurações!$B$3&lt;&gt;"Linhas","",IF(Cálculos!IS9=1,Cálculos!IT9,""))</f>
        <v/>
      </c>
      <c r="DX9" s="133"/>
      <c r="DY9" s="134"/>
      <c r="DZ9" s="134"/>
      <c r="EA9" s="134"/>
      <c r="EB9" s="34" t="str">
        <f>IF(Configurações!$B$3&lt;&gt;"Linhas","",IF(Cálculos!JD9=1,Cálculos!JE9,""))</f>
        <v/>
      </c>
      <c r="EC9" s="133"/>
      <c r="ED9" s="134"/>
      <c r="EE9" s="134"/>
      <c r="EF9" s="134"/>
      <c r="EG9" s="34" t="str">
        <f>IF(Configurações!$B$3&lt;&gt;"Linhas","",IF(Cálculos!JO9=1,Cálculos!JP9,""))</f>
        <v/>
      </c>
      <c r="EH9" s="133"/>
      <c r="EI9" s="134"/>
      <c r="EJ9" s="134"/>
      <c r="EK9" s="134"/>
      <c r="EL9" s="34" t="str">
        <f>IF(Configurações!$B$3&lt;&gt;"Linhas","",IF(Cálculos!JZ9=1,Cálculos!KA9,""))</f>
        <v/>
      </c>
      <c r="EM9" s="133"/>
      <c r="EN9" s="134"/>
      <c r="EO9" s="134"/>
      <c r="EP9" s="134"/>
      <c r="EQ9" s="34" t="str">
        <f>IF(Configurações!$B$3&lt;&gt;"Linhas","",IF(Cálculos!KK9=1,Cálculos!KL9,""))</f>
        <v/>
      </c>
      <c r="ER9" s="133"/>
      <c r="ES9" s="134"/>
      <c r="ET9" s="134"/>
      <c r="EU9" s="134"/>
      <c r="EV9" s="34" t="str">
        <f>IF(Configurações!$B$3&lt;&gt;"Linhas","",IF(Cálculos!KV9=1,Cálculos!KW9,""))</f>
        <v/>
      </c>
      <c r="EW9" s="35">
        <f>IF(OR($B9="",Configurações!$B$3&lt;&gt;"Linhas"),"",Cálculos!OQ9)</f>
        <v>0</v>
      </c>
      <c r="EX9" s="36">
        <f>IF(OR($B9="",Configurações!$B$3&lt;&gt;"Linhas"),"",Cálculos!OR9)</f>
        <v>0</v>
      </c>
      <c r="EY9" s="37" t="str">
        <f>IF(OR($B9="",Configurações!$B$3&lt;&gt;"Linhas"),"",IF(Cálculos!OS9="","✔ OK",LEFT(Cálculos!OS9,LEN(Cálculos!OS9)-3)))</f>
        <v>✔ OK</v>
      </c>
      <c r="EZ9" s="133"/>
      <c r="FA9" s="134"/>
      <c r="FB9" s="134"/>
      <c r="FC9" s="134"/>
      <c r="FD9" s="34" t="str">
        <f>IF(Configurações!$B$3&lt;&gt;"Linhas","",IF(Cálculos!LG9=1,Cálculos!LH9,""))</f>
        <v/>
      </c>
      <c r="FE9" s="133"/>
      <c r="FF9" s="134"/>
      <c r="FG9" s="134"/>
      <c r="FH9" s="134"/>
      <c r="FI9" s="34" t="str">
        <f>IF(Configurações!$B$3&lt;&gt;"Linhas","",IF(Cálculos!LR9=1,Cálculos!LS9,""))</f>
        <v/>
      </c>
      <c r="FJ9" s="133"/>
      <c r="FK9" s="134"/>
      <c r="FL9" s="134"/>
      <c r="FM9" s="134"/>
      <c r="FN9" s="34" t="str">
        <f>IF(Configurações!$B$3&lt;&gt;"Linhas","",IF(Cálculos!MC9=1,Cálculos!MD9,""))</f>
        <v/>
      </c>
      <c r="FO9" s="133"/>
      <c r="FP9" s="134"/>
      <c r="FQ9" s="134"/>
      <c r="FR9" s="134"/>
      <c r="FS9" s="34" t="str">
        <f>IF(Configurações!$B$3&lt;&gt;"Linhas","",IF(Cálculos!MN9=1,Cálculos!MO9,""))</f>
        <v/>
      </c>
      <c r="FT9" s="133"/>
      <c r="FU9" s="134"/>
      <c r="FV9" s="134"/>
      <c r="FW9" s="134"/>
      <c r="FX9" s="34" t="str">
        <f>IF(Configurações!$B$3&lt;&gt;"Linhas","",IF(Cálculos!MY9=1,Cálculos!MZ9,""))</f>
        <v/>
      </c>
      <c r="FY9" s="133"/>
      <c r="FZ9" s="134"/>
      <c r="GA9" s="134"/>
      <c r="GB9" s="134"/>
      <c r="GC9" s="34" t="str">
        <f>IF(Configurações!$B$3&lt;&gt;"Linhas","",IF(Cálculos!NJ9=1,Cálculos!NK9,""))</f>
        <v/>
      </c>
      <c r="GD9" s="133"/>
      <c r="GE9" s="134"/>
      <c r="GF9" s="134"/>
      <c r="GG9" s="134"/>
      <c r="GH9" s="34" t="str">
        <f>IF(Configurações!$B$3&lt;&gt;"Linhas","",IF(Cálculos!NU9=1,Cálculos!NV9,""))</f>
        <v/>
      </c>
      <c r="GI9" s="35">
        <f>IF(OR($B9="",Configurações!$B$3&lt;&gt;"Linhas"),"",Cálculos!OV9)</f>
        <v>0</v>
      </c>
      <c r="GJ9" s="36">
        <f>IF(OR($B9="",Configurações!$B$3&lt;&gt;"Linhas"),"",Cálculos!OW9)</f>
        <v>0</v>
      </c>
      <c r="GK9" s="37" t="str">
        <f>IF(OR($B9="",Configurações!$B$3&lt;&gt;"Linhas"),"",IF(Cálculos!OX9="","✔ OK",LEFT(Cálculos!OX9,LEN(Cálculos!OX9)-3)))</f>
        <v>✔ OK</v>
      </c>
      <c r="GL9" s="131" t="str">
        <f>IF(OR($B9="",Configurações!$B$3&lt;&gt;"Linhas"),"",IF(Cálculos!PP9="","",IF(Configurações!$B$6="Sim","","Informativo (sem CCT/ACT) – ")&amp;LEFT(Cálculos!PP9,LEN(Cálculos!PP9)-3)))</f>
        <v>Informativo (sem CCT/ACT) – nov/2026 (29 dias no período): 19 folga(s), mín. 8 • dez/2026 (6 dias no período): 6 folga(s), mín. 2</v>
      </c>
    </row>
    <row r="10" spans="1:194" ht="30.75" customHeight="1" x14ac:dyDescent="0.25">
      <c r="A10" s="32">
        <f t="shared" si="0"/>
        <v>4</v>
      </c>
      <c r="B10" s="132" t="s">
        <v>73</v>
      </c>
      <c r="C10" s="33">
        <f>IF($B10="","",IFERROR(INDEX(Funcionários!$D$5:$D$84,MATCH($B10,Funcionários!$B$5:$B$84,0)),""))</f>
        <v>42</v>
      </c>
      <c r="D10" s="133"/>
      <c r="E10" s="134"/>
      <c r="F10" s="134"/>
      <c r="G10" s="134"/>
      <c r="H10" s="34" t="str">
        <f>IF(Configurações!$B$3&lt;&gt;"Linhas","",IF(Cálculos!K10=1,Cálculos!L10,""))</f>
        <v/>
      </c>
      <c r="I10" s="133"/>
      <c r="J10" s="134"/>
      <c r="K10" s="134"/>
      <c r="L10" s="134"/>
      <c r="M10" s="34" t="str">
        <f>IF(Configurações!$B$3&lt;&gt;"Linhas","",IF(Cálculos!V10=1,Cálculos!W10,""))</f>
        <v/>
      </c>
      <c r="N10" s="133">
        <v>0.58333333333333304</v>
      </c>
      <c r="O10" s="134">
        <v>0.75</v>
      </c>
      <c r="P10" s="134">
        <v>0.79166666666666696</v>
      </c>
      <c r="Q10" s="134">
        <v>0.95833333333333304</v>
      </c>
      <c r="R10" s="34">
        <f>IF(Configurações!$B$3&lt;&gt;"Linhas","",IF(Cálculos!AG10=1,Cálculos!AH10,""))</f>
        <v>0.33333333333333304</v>
      </c>
      <c r="S10" s="133">
        <v>0.58333333333333304</v>
      </c>
      <c r="T10" s="134">
        <v>0.75</v>
      </c>
      <c r="U10" s="134">
        <v>0.79166666666666696</v>
      </c>
      <c r="V10" s="134">
        <v>0.95833333333333304</v>
      </c>
      <c r="W10" s="34">
        <f>IF(Configurações!$B$3&lt;&gt;"Linhas","",IF(Cálculos!AR10=1,Cálculos!AS10,""))</f>
        <v>0.33333333333333304</v>
      </c>
      <c r="X10" s="133">
        <v>0.58333333333333304</v>
      </c>
      <c r="Y10" s="134">
        <v>0.75</v>
      </c>
      <c r="Z10" s="134">
        <v>0.79166666666666696</v>
      </c>
      <c r="AA10" s="134">
        <v>0.95833333333333304</v>
      </c>
      <c r="AB10" s="34">
        <f>IF(Configurações!$B$3&lt;&gt;"Linhas","",IF(Cálculos!BC10=1,Cálculos!BD10,""))</f>
        <v>0.33333333333333304</v>
      </c>
      <c r="AC10" s="133">
        <v>0.58333333333333304</v>
      </c>
      <c r="AD10" s="134">
        <v>0.75</v>
      </c>
      <c r="AE10" s="134">
        <v>0.79166666666666696</v>
      </c>
      <c r="AF10" s="134">
        <v>0.95833333333333304</v>
      </c>
      <c r="AG10" s="34">
        <f>IF(Configurações!$B$3&lt;&gt;"Linhas","",IF(Cálculos!BN10=1,Cálculos!BO10,""))</f>
        <v>0.33333333333333304</v>
      </c>
      <c r="AH10" s="133">
        <v>0.58333333333333304</v>
      </c>
      <c r="AI10" s="134">
        <v>0.75</v>
      </c>
      <c r="AJ10" s="134">
        <v>0.79166666666666696</v>
      </c>
      <c r="AK10" s="134">
        <v>0.95833333333333304</v>
      </c>
      <c r="AL10" s="34">
        <f>IF(Configurações!$B$3&lt;&gt;"Linhas","",IF(Cálculos!BY10=1,Cálculos!BZ10,""))</f>
        <v>0.33333333333333304</v>
      </c>
      <c r="AM10" s="35">
        <f>IF(OR($B10="",Configurações!$B$3&lt;&gt;"Linhas"),"",Cálculos!OB10)</f>
        <v>1.6666666666666652</v>
      </c>
      <c r="AN10" s="36">
        <f>IF(OR($B10="",Configurações!$B$3&lt;&gt;"Linhas"),"",Cálculos!OC10)</f>
        <v>5</v>
      </c>
      <c r="AO10" s="37" t="str">
        <f>IF(OR($B10="",Configurações!$B$3&lt;&gt;"Linhas"),"",IF(Cálculos!OD10="","✔ OK",LEFT(Cálculos!OD10,LEN(Cálculos!OD10)-3)))</f>
        <v>✔ OK</v>
      </c>
      <c r="AP10" s="133">
        <v>0.58333333333333304</v>
      </c>
      <c r="AQ10" s="134">
        <v>0.75</v>
      </c>
      <c r="AR10" s="134">
        <v>0.79166666666666696</v>
      </c>
      <c r="AS10" s="134">
        <v>0.95833333333333304</v>
      </c>
      <c r="AT10" s="34">
        <f>IF(Configurações!$B$3&lt;&gt;"Linhas","",IF(Cálculos!CJ10=1,Cálculos!CK10,""))</f>
        <v>0.33333333333333304</v>
      </c>
      <c r="AU10" s="133">
        <v>0.58333333333333304</v>
      </c>
      <c r="AV10" s="134">
        <v>0.75</v>
      </c>
      <c r="AW10" s="134">
        <v>0.79166666666666696</v>
      </c>
      <c r="AX10" s="134">
        <v>0.95833333333333304</v>
      </c>
      <c r="AY10" s="34">
        <f>IF(Configurações!$B$3&lt;&gt;"Linhas","",IF(Cálculos!CU10=1,Cálculos!CV10,""))</f>
        <v>0.33333333333333304</v>
      </c>
      <c r="AZ10" s="133"/>
      <c r="BA10" s="134"/>
      <c r="BB10" s="134"/>
      <c r="BC10" s="134"/>
      <c r="BD10" s="34" t="str">
        <f>IF(Configurações!$B$3&lt;&gt;"Linhas","",IF(Cálculos!DF10=1,Cálculos!DG10,""))</f>
        <v/>
      </c>
      <c r="BE10" s="133">
        <v>0.58333333333333304</v>
      </c>
      <c r="BF10" s="134">
        <v>0.75</v>
      </c>
      <c r="BG10" s="134">
        <v>0.79166666666666696</v>
      </c>
      <c r="BH10" s="134">
        <v>0.95833333333333304</v>
      </c>
      <c r="BI10" s="34">
        <f>IF(Configurações!$B$3&lt;&gt;"Linhas","",IF(Cálculos!DQ10=1,Cálculos!DR10,""))</f>
        <v>0.33333333333333304</v>
      </c>
      <c r="BJ10" s="133">
        <v>0.58333333333333304</v>
      </c>
      <c r="BK10" s="134">
        <v>0.75</v>
      </c>
      <c r="BL10" s="134">
        <v>0.79166666666666696</v>
      </c>
      <c r="BM10" s="134">
        <v>0.95833333333333304</v>
      </c>
      <c r="BN10" s="34">
        <f>IF(Configurações!$B$3&lt;&gt;"Linhas","",IF(Cálculos!EB10=1,Cálculos!EC10,""))</f>
        <v>0.33333333333333304</v>
      </c>
      <c r="BO10" s="133">
        <v>0.58333333333333304</v>
      </c>
      <c r="BP10" s="134">
        <v>0.75</v>
      </c>
      <c r="BQ10" s="134">
        <v>0.79166666666666696</v>
      </c>
      <c r="BR10" s="134">
        <v>0.95833333333333304</v>
      </c>
      <c r="BS10" s="34">
        <f>IF(Configurações!$B$3&lt;&gt;"Linhas","",IF(Cálculos!EM10=1,Cálculos!EN10,""))</f>
        <v>0.33333333333333304</v>
      </c>
      <c r="BT10" s="133"/>
      <c r="BU10" s="134"/>
      <c r="BV10" s="134"/>
      <c r="BW10" s="134"/>
      <c r="BX10" s="34" t="str">
        <f>IF(Configurações!$B$3&lt;&gt;"Linhas","",IF(Cálculos!EX10=1,Cálculos!EY10,""))</f>
        <v/>
      </c>
      <c r="BY10" s="35">
        <f>IF(OR($B10="",Configurações!$B$3&lt;&gt;"Linhas"),"",Cálculos!OG10)</f>
        <v>1.6666666666666652</v>
      </c>
      <c r="BZ10" s="36">
        <f>IF(OR($B10="",Configurações!$B$3&lt;&gt;"Linhas"),"",Cálculos!OH10)</f>
        <v>5</v>
      </c>
      <c r="CA10" s="37" t="str">
        <f>IF(OR($B10="",Configurações!$B$3&lt;&gt;"Linhas"),"",IF(Cálculos!OI10="","✔ OK",LEFT(Cálculos!OI10,LEN(Cálculos!OI10)-3)))</f>
        <v>7º dia consecutivo de trabalho</v>
      </c>
      <c r="CB10" s="133"/>
      <c r="CC10" s="134"/>
      <c r="CD10" s="134"/>
      <c r="CE10" s="134"/>
      <c r="CF10" s="138" t="str">
        <f>IF(Configurações!$B$3&lt;&gt;"Linhas","",IF(Cálculos!FI10=1,Cálculos!FJ10,""))</f>
        <v/>
      </c>
      <c r="CG10" s="133"/>
      <c r="CH10" s="134"/>
      <c r="CI10" s="134"/>
      <c r="CJ10" s="134"/>
      <c r="CK10" s="34" t="str">
        <f>IF(Configurações!$B$3&lt;&gt;"Linhas","",IF(Cálculos!FT10=1,Cálculos!FU10,""))</f>
        <v/>
      </c>
      <c r="CL10" s="133"/>
      <c r="CM10" s="134"/>
      <c r="CN10" s="134"/>
      <c r="CO10" s="134"/>
      <c r="CP10" s="34" t="str">
        <f>IF(Configurações!$B$3&lt;&gt;"Linhas","",IF(Cálculos!GE10=1,Cálculos!GF10,""))</f>
        <v/>
      </c>
      <c r="CQ10" s="133"/>
      <c r="CR10" s="134"/>
      <c r="CS10" s="134"/>
      <c r="CT10" s="134"/>
      <c r="CU10" s="34" t="str">
        <f>IF(Configurações!$B$3&lt;&gt;"Linhas","",IF(Cálculos!GP10=1,Cálculos!GQ10,""))</f>
        <v/>
      </c>
      <c r="CV10" s="133"/>
      <c r="CW10" s="134"/>
      <c r="CX10" s="134"/>
      <c r="CY10" s="134"/>
      <c r="CZ10" s="34" t="str">
        <f>IF(Configurações!$B$3&lt;&gt;"Linhas","",IF(Cálculos!HA10=1,Cálculos!HB10,""))</f>
        <v/>
      </c>
      <c r="DA10" s="133"/>
      <c r="DB10" s="134"/>
      <c r="DC10" s="134"/>
      <c r="DD10" s="134"/>
      <c r="DE10" s="34" t="str">
        <f>IF(Configurações!$B$3&lt;&gt;"Linhas","",IF(Cálculos!HL10=1,Cálculos!HM10,""))</f>
        <v/>
      </c>
      <c r="DF10" s="133"/>
      <c r="DG10" s="134"/>
      <c r="DH10" s="134"/>
      <c r="DI10" s="134"/>
      <c r="DJ10" s="34" t="str">
        <f>IF(Configurações!$B$3&lt;&gt;"Linhas","",IF(Cálculos!HW10=1,Cálculos!HX10,""))</f>
        <v/>
      </c>
      <c r="DK10" s="35">
        <f>IF(OR($B10="",Configurações!$B$3&lt;&gt;"Linhas"),"",Cálculos!OL10)</f>
        <v>0</v>
      </c>
      <c r="DL10" s="36">
        <f>IF(OR($B10="",Configurações!$B$3&lt;&gt;"Linhas"),"",Cálculos!OM10)</f>
        <v>0</v>
      </c>
      <c r="DM10" s="37" t="str">
        <f>IF(OR($B10="",Configurações!$B$3&lt;&gt;"Linhas"),"",IF(Cálculos!ON10="","✔ OK",LEFT(Cálculos!ON10,LEN(Cálculos!ON10)-3)))</f>
        <v>✔ OK</v>
      </c>
      <c r="DN10" s="133"/>
      <c r="DO10" s="134"/>
      <c r="DP10" s="134"/>
      <c r="DQ10" s="134"/>
      <c r="DR10" s="34" t="str">
        <f>IF(Configurações!$B$3&lt;&gt;"Linhas","",IF(Cálculos!IH10=1,Cálculos!II10,""))</f>
        <v/>
      </c>
      <c r="DS10" s="133"/>
      <c r="DT10" s="134"/>
      <c r="DU10" s="134"/>
      <c r="DV10" s="134"/>
      <c r="DW10" s="34" t="str">
        <f>IF(Configurações!$B$3&lt;&gt;"Linhas","",IF(Cálculos!IS10=1,Cálculos!IT10,""))</f>
        <v/>
      </c>
      <c r="DX10" s="133"/>
      <c r="DY10" s="134"/>
      <c r="DZ10" s="134"/>
      <c r="EA10" s="134"/>
      <c r="EB10" s="34" t="str">
        <f>IF(Configurações!$B$3&lt;&gt;"Linhas","",IF(Cálculos!JD10=1,Cálculos!JE10,""))</f>
        <v/>
      </c>
      <c r="EC10" s="133"/>
      <c r="ED10" s="134"/>
      <c r="EE10" s="134"/>
      <c r="EF10" s="134"/>
      <c r="EG10" s="34" t="str">
        <f>IF(Configurações!$B$3&lt;&gt;"Linhas","",IF(Cálculos!JO10=1,Cálculos!JP10,""))</f>
        <v/>
      </c>
      <c r="EH10" s="133"/>
      <c r="EI10" s="134"/>
      <c r="EJ10" s="134"/>
      <c r="EK10" s="134"/>
      <c r="EL10" s="34" t="str">
        <f>IF(Configurações!$B$3&lt;&gt;"Linhas","",IF(Cálculos!JZ10=1,Cálculos!KA10,""))</f>
        <v/>
      </c>
      <c r="EM10" s="133"/>
      <c r="EN10" s="134"/>
      <c r="EO10" s="134"/>
      <c r="EP10" s="134"/>
      <c r="EQ10" s="34" t="str">
        <f>IF(Configurações!$B$3&lt;&gt;"Linhas","",IF(Cálculos!KK10=1,Cálculos!KL10,""))</f>
        <v/>
      </c>
      <c r="ER10" s="133"/>
      <c r="ES10" s="134"/>
      <c r="ET10" s="134"/>
      <c r="EU10" s="134"/>
      <c r="EV10" s="34" t="str">
        <f>IF(Configurações!$B$3&lt;&gt;"Linhas","",IF(Cálculos!KV10=1,Cálculos!KW10,""))</f>
        <v/>
      </c>
      <c r="EW10" s="35">
        <f>IF(OR($B10="",Configurações!$B$3&lt;&gt;"Linhas"),"",Cálculos!OQ10)</f>
        <v>0</v>
      </c>
      <c r="EX10" s="36">
        <f>IF(OR($B10="",Configurações!$B$3&lt;&gt;"Linhas"),"",Cálculos!OR10)</f>
        <v>0</v>
      </c>
      <c r="EY10" s="37" t="str">
        <f>IF(OR($B10="",Configurações!$B$3&lt;&gt;"Linhas"),"",IF(Cálculos!OS10="","✔ OK",LEFT(Cálculos!OS10,LEN(Cálculos!OS10)-3)))</f>
        <v>✔ OK</v>
      </c>
      <c r="EZ10" s="133"/>
      <c r="FA10" s="134"/>
      <c r="FB10" s="134"/>
      <c r="FC10" s="134"/>
      <c r="FD10" s="34" t="str">
        <f>IF(Configurações!$B$3&lt;&gt;"Linhas","",IF(Cálculos!LG10=1,Cálculos!LH10,""))</f>
        <v/>
      </c>
      <c r="FE10" s="133"/>
      <c r="FF10" s="134"/>
      <c r="FG10" s="134"/>
      <c r="FH10" s="134"/>
      <c r="FI10" s="34" t="str">
        <f>IF(Configurações!$B$3&lt;&gt;"Linhas","",IF(Cálculos!LR10=1,Cálculos!LS10,""))</f>
        <v/>
      </c>
      <c r="FJ10" s="133"/>
      <c r="FK10" s="134"/>
      <c r="FL10" s="134"/>
      <c r="FM10" s="134"/>
      <c r="FN10" s="34" t="str">
        <f>IF(Configurações!$B$3&lt;&gt;"Linhas","",IF(Cálculos!MC10=1,Cálculos!MD10,""))</f>
        <v/>
      </c>
      <c r="FO10" s="133"/>
      <c r="FP10" s="134"/>
      <c r="FQ10" s="134"/>
      <c r="FR10" s="134"/>
      <c r="FS10" s="34" t="str">
        <f>IF(Configurações!$B$3&lt;&gt;"Linhas","",IF(Cálculos!MN10=1,Cálculos!MO10,""))</f>
        <v/>
      </c>
      <c r="FT10" s="133"/>
      <c r="FU10" s="134"/>
      <c r="FV10" s="134"/>
      <c r="FW10" s="134"/>
      <c r="FX10" s="34" t="str">
        <f>IF(Configurações!$B$3&lt;&gt;"Linhas","",IF(Cálculos!MY10=1,Cálculos!MZ10,""))</f>
        <v/>
      </c>
      <c r="FY10" s="133"/>
      <c r="FZ10" s="134"/>
      <c r="GA10" s="134"/>
      <c r="GB10" s="134"/>
      <c r="GC10" s="34" t="str">
        <f>IF(Configurações!$B$3&lt;&gt;"Linhas","",IF(Cálculos!NJ10=1,Cálculos!NK10,""))</f>
        <v/>
      </c>
      <c r="GD10" s="133"/>
      <c r="GE10" s="134"/>
      <c r="GF10" s="134"/>
      <c r="GG10" s="134"/>
      <c r="GH10" s="34" t="str">
        <f>IF(Configurações!$B$3&lt;&gt;"Linhas","",IF(Cálculos!NU10=1,Cálculos!NV10,""))</f>
        <v/>
      </c>
      <c r="GI10" s="35">
        <f>IF(OR($B10="",Configurações!$B$3&lt;&gt;"Linhas"),"",Cálculos!OV10)</f>
        <v>0</v>
      </c>
      <c r="GJ10" s="36">
        <f>IF(OR($B10="",Configurações!$B$3&lt;&gt;"Linhas"),"",Cálculos!OW10)</f>
        <v>0</v>
      </c>
      <c r="GK10" s="37" t="str">
        <f>IF(OR($B10="",Configurações!$B$3&lt;&gt;"Linhas"),"",IF(Cálculos!OX10="","✔ OK",LEFT(Cálculos!OX10,LEN(Cálculos!OX10)-3)))</f>
        <v>✔ OK</v>
      </c>
      <c r="GL10" s="131" t="str">
        <f>IF(OR($B10="",Configurações!$B$3&lt;&gt;"Linhas"),"",IF(Cálculos!PP10="","",IF(Configurações!$B$6="Sim","","Informativo (sem CCT/ACT) – ")&amp;LEFT(Cálculos!PP10,LEN(Cálculos!PP10)-3)))</f>
        <v>Informativo (sem CCT/ACT) – nov/2026 (29 dias no período): 19 folga(s), mín. 8 • dez/2026 (6 dias no período): 6 folga(s), mín. 2</v>
      </c>
    </row>
    <row r="11" spans="1:194" ht="30.75" customHeight="1" x14ac:dyDescent="0.25">
      <c r="A11" s="32">
        <f t="shared" si="0"/>
        <v>5</v>
      </c>
      <c r="B11" s="132" t="s">
        <v>74</v>
      </c>
      <c r="C11" s="33">
        <f>IF($B11="","",IFERROR(INDEX(Funcionários!$D$5:$D$84,MATCH($B11,Funcionários!$B$5:$B$84,0)),""))</f>
        <v>20</v>
      </c>
      <c r="D11" s="133">
        <v>0.33333333333333298</v>
      </c>
      <c r="E11" s="134"/>
      <c r="F11" s="134"/>
      <c r="G11" s="134">
        <v>0.47916666666666702</v>
      </c>
      <c r="H11" s="34">
        <f>IF(Configurações!$B$3&lt;&gt;"Linhas","",IF(Cálculos!K11=1,Cálculos!L11,""))</f>
        <v>0.14583333333333404</v>
      </c>
      <c r="I11" s="133">
        <v>0.33333333333333298</v>
      </c>
      <c r="J11" s="134">
        <v>0.375</v>
      </c>
      <c r="K11" s="134">
        <v>0.38541666666666702</v>
      </c>
      <c r="L11" s="134">
        <v>0.48958333333333298</v>
      </c>
      <c r="M11" s="34">
        <f>IF(Configurações!$B$3&lt;&gt;"Linhas","",IF(Cálculos!V11=1,Cálculos!W11,""))</f>
        <v>0.14583333333333298</v>
      </c>
      <c r="N11" s="133">
        <v>0.33333333333333298</v>
      </c>
      <c r="O11" s="134"/>
      <c r="P11" s="134"/>
      <c r="Q11" s="134">
        <v>0.47916666666666702</v>
      </c>
      <c r="R11" s="34">
        <f>IF(Configurações!$B$3&lt;&gt;"Linhas","",IF(Cálculos!AG11=1,Cálculos!AH11,""))</f>
        <v>0.14583333333333404</v>
      </c>
      <c r="S11" s="133">
        <v>0.33333333333333298</v>
      </c>
      <c r="T11" s="134"/>
      <c r="U11" s="134"/>
      <c r="V11" s="134">
        <v>0.47916666666666702</v>
      </c>
      <c r="W11" s="34">
        <f>IF(Configurações!$B$3&lt;&gt;"Linhas","",IF(Cálculos!AR11=1,Cálculos!AS11,""))</f>
        <v>0.14583333333333404</v>
      </c>
      <c r="X11" s="133">
        <v>0.33333333333333298</v>
      </c>
      <c r="Y11" s="134"/>
      <c r="Z11" s="134"/>
      <c r="AA11" s="134">
        <v>0.47916666666666702</v>
      </c>
      <c r="AB11" s="34">
        <f>IF(Configurações!$B$3&lt;&gt;"Linhas","",IF(Cálculos!BC11=1,Cálculos!BD11,""))</f>
        <v>0.14583333333333404</v>
      </c>
      <c r="AC11" s="133"/>
      <c r="AD11" s="134"/>
      <c r="AE11" s="134"/>
      <c r="AF11" s="134"/>
      <c r="AG11" s="34" t="str">
        <f>IF(Configurações!$B$3&lt;&gt;"Linhas","",IF(Cálculos!BN11=1,Cálculos!BO11,""))</f>
        <v/>
      </c>
      <c r="AH11" s="133"/>
      <c r="AI11" s="134"/>
      <c r="AJ11" s="134"/>
      <c r="AK11" s="134"/>
      <c r="AL11" s="34" t="str">
        <f>IF(Configurações!$B$3&lt;&gt;"Linhas","",IF(Cálculos!BY11=1,Cálculos!BZ11,""))</f>
        <v/>
      </c>
      <c r="AM11" s="35">
        <f>IF(OR($B11="",Configurações!$B$3&lt;&gt;"Linhas"),"",Cálculos!OB11)</f>
        <v>0.72916666666666907</v>
      </c>
      <c r="AN11" s="36">
        <f>IF(OR($B11="",Configurações!$B$3&lt;&gt;"Linhas"),"",Cálculos!OC11)</f>
        <v>5</v>
      </c>
      <c r="AO11" s="37" t="str">
        <f>IF(OR($B11="",Configurações!$B$3&lt;&gt;"Linhas"),"",IF(Cálculos!OD11="","✔ OK",LEFT(Cálculos!OD11,LEN(Cálculos!OD11)-3)))</f>
        <v>Intervalo indevido em jornada até 4h</v>
      </c>
      <c r="AP11" s="133">
        <v>0.33333333333333298</v>
      </c>
      <c r="AQ11" s="134"/>
      <c r="AR11" s="134"/>
      <c r="AS11" s="134">
        <v>0.47916666666666702</v>
      </c>
      <c r="AT11" s="34">
        <f>IF(Configurações!$B$3&lt;&gt;"Linhas","",IF(Cálculos!CJ11=1,Cálculos!CK11,""))</f>
        <v>0.14583333333333404</v>
      </c>
      <c r="AU11" s="133">
        <v>0.33333333333333298</v>
      </c>
      <c r="AV11" s="134"/>
      <c r="AW11" s="134"/>
      <c r="AX11" s="134">
        <v>0.47916666666666702</v>
      </c>
      <c r="AY11" s="34">
        <f>IF(Configurações!$B$3&lt;&gt;"Linhas","",IF(Cálculos!CU11=1,Cálculos!CV11,""))</f>
        <v>0.14583333333333404</v>
      </c>
      <c r="AZ11" s="133">
        <v>0.33333333333333298</v>
      </c>
      <c r="BA11" s="134"/>
      <c r="BB11" s="134"/>
      <c r="BC11" s="134">
        <v>0.47916666666666702</v>
      </c>
      <c r="BD11" s="34">
        <f>IF(Configurações!$B$3&lt;&gt;"Linhas","",IF(Cálculos!DF11=1,Cálculos!DG11,""))</f>
        <v>0.14583333333333404</v>
      </c>
      <c r="BE11" s="133">
        <v>0.33333333333333298</v>
      </c>
      <c r="BF11" s="134"/>
      <c r="BG11" s="134"/>
      <c r="BH11" s="134">
        <v>0.47916666666666702</v>
      </c>
      <c r="BI11" s="34">
        <f>IF(Configurações!$B$3&lt;&gt;"Linhas","",IF(Cálculos!DQ11=1,Cálculos!DR11,""))</f>
        <v>0.14583333333333404</v>
      </c>
      <c r="BJ11" s="133">
        <v>0.33333333333333298</v>
      </c>
      <c r="BK11" s="134"/>
      <c r="BL11" s="134"/>
      <c r="BM11" s="134">
        <v>0.47916666666666702</v>
      </c>
      <c r="BN11" s="34">
        <f>IF(Configurações!$B$3&lt;&gt;"Linhas","",IF(Cálculos!EB11=1,Cálculos!EC11,""))</f>
        <v>0.14583333333333404</v>
      </c>
      <c r="BO11" s="133"/>
      <c r="BP11" s="134"/>
      <c r="BQ11" s="134"/>
      <c r="BR11" s="134"/>
      <c r="BS11" s="34" t="str">
        <f>IF(Configurações!$B$3&lt;&gt;"Linhas","",IF(Cálculos!EM11=1,Cálculos!EN11,""))</f>
        <v/>
      </c>
      <c r="BT11" s="133"/>
      <c r="BU11" s="134"/>
      <c r="BV11" s="134"/>
      <c r="BW11" s="134"/>
      <c r="BX11" s="34" t="str">
        <f>IF(Configurações!$B$3&lt;&gt;"Linhas","",IF(Cálculos!EX11=1,Cálculos!EY11,""))</f>
        <v/>
      </c>
      <c r="BY11" s="35">
        <f>IF(OR($B11="",Configurações!$B$3&lt;&gt;"Linhas"),"",Cálculos!OG11)</f>
        <v>0.72916666666667018</v>
      </c>
      <c r="BZ11" s="36">
        <f>IF(OR($B11="",Configurações!$B$3&lt;&gt;"Linhas"),"",Cálculos!OH11)</f>
        <v>5</v>
      </c>
      <c r="CA11" s="37" t="str">
        <f>IF(OR($B11="",Configurações!$B$3&lt;&gt;"Linhas"),"",IF(Cálculos!OI11="","✔ OK",LEFT(Cálculos!OI11,LEN(Cálculos!OI11)-3)))</f>
        <v>✔ OK</v>
      </c>
      <c r="CB11" s="133"/>
      <c r="CC11" s="134"/>
      <c r="CD11" s="134"/>
      <c r="CE11" s="134"/>
      <c r="CF11" s="138" t="str">
        <f>IF(Configurações!$B$3&lt;&gt;"Linhas","",IF(Cálculos!FI11=1,Cálculos!FJ11,""))</f>
        <v/>
      </c>
      <c r="CG11" s="133"/>
      <c r="CH11" s="134"/>
      <c r="CI11" s="134"/>
      <c r="CJ11" s="134"/>
      <c r="CK11" s="34" t="str">
        <f>IF(Configurações!$B$3&lt;&gt;"Linhas","",IF(Cálculos!FT11=1,Cálculos!FU11,""))</f>
        <v/>
      </c>
      <c r="CL11" s="133"/>
      <c r="CM11" s="134"/>
      <c r="CN11" s="134"/>
      <c r="CO11" s="134"/>
      <c r="CP11" s="34" t="str">
        <f>IF(Configurações!$B$3&lt;&gt;"Linhas","",IF(Cálculos!GE11=1,Cálculos!GF11,""))</f>
        <v/>
      </c>
      <c r="CQ11" s="133"/>
      <c r="CR11" s="134"/>
      <c r="CS11" s="134"/>
      <c r="CT11" s="134"/>
      <c r="CU11" s="34" t="str">
        <f>IF(Configurações!$B$3&lt;&gt;"Linhas","",IF(Cálculos!GP11=1,Cálculos!GQ11,""))</f>
        <v/>
      </c>
      <c r="CV11" s="133"/>
      <c r="CW11" s="134"/>
      <c r="CX11" s="134"/>
      <c r="CY11" s="134"/>
      <c r="CZ11" s="34" t="str">
        <f>IF(Configurações!$B$3&lt;&gt;"Linhas","",IF(Cálculos!HA11=1,Cálculos!HB11,""))</f>
        <v/>
      </c>
      <c r="DA11" s="133"/>
      <c r="DB11" s="134"/>
      <c r="DC11" s="134"/>
      <c r="DD11" s="134"/>
      <c r="DE11" s="34" t="str">
        <f>IF(Configurações!$B$3&lt;&gt;"Linhas","",IF(Cálculos!HL11=1,Cálculos!HM11,""))</f>
        <v/>
      </c>
      <c r="DF11" s="133"/>
      <c r="DG11" s="134"/>
      <c r="DH11" s="134"/>
      <c r="DI11" s="134"/>
      <c r="DJ11" s="34" t="str">
        <f>IF(Configurações!$B$3&lt;&gt;"Linhas","",IF(Cálculos!HW11=1,Cálculos!HX11,""))</f>
        <v/>
      </c>
      <c r="DK11" s="35">
        <f>IF(OR($B11="",Configurações!$B$3&lt;&gt;"Linhas"),"",Cálculos!OL11)</f>
        <v>0</v>
      </c>
      <c r="DL11" s="36">
        <f>IF(OR($B11="",Configurações!$B$3&lt;&gt;"Linhas"),"",Cálculos!OM11)</f>
        <v>0</v>
      </c>
      <c r="DM11" s="37" t="str">
        <f>IF(OR($B11="",Configurações!$B$3&lt;&gt;"Linhas"),"",IF(Cálculos!ON11="","✔ OK",LEFT(Cálculos!ON11,LEN(Cálculos!ON11)-3)))</f>
        <v>✔ OK</v>
      </c>
      <c r="DN11" s="133"/>
      <c r="DO11" s="134"/>
      <c r="DP11" s="134"/>
      <c r="DQ11" s="134"/>
      <c r="DR11" s="34" t="str">
        <f>IF(Configurações!$B$3&lt;&gt;"Linhas","",IF(Cálculos!IH11=1,Cálculos!II11,""))</f>
        <v/>
      </c>
      <c r="DS11" s="133"/>
      <c r="DT11" s="134"/>
      <c r="DU11" s="134"/>
      <c r="DV11" s="134"/>
      <c r="DW11" s="34" t="str">
        <f>IF(Configurações!$B$3&lt;&gt;"Linhas","",IF(Cálculos!IS11=1,Cálculos!IT11,""))</f>
        <v/>
      </c>
      <c r="DX11" s="133"/>
      <c r="DY11" s="134"/>
      <c r="DZ11" s="134"/>
      <c r="EA11" s="134"/>
      <c r="EB11" s="34" t="str">
        <f>IF(Configurações!$B$3&lt;&gt;"Linhas","",IF(Cálculos!JD11=1,Cálculos!JE11,""))</f>
        <v/>
      </c>
      <c r="EC11" s="133"/>
      <c r="ED11" s="134"/>
      <c r="EE11" s="134"/>
      <c r="EF11" s="134"/>
      <c r="EG11" s="34" t="str">
        <f>IF(Configurações!$B$3&lt;&gt;"Linhas","",IF(Cálculos!JO11=1,Cálculos!JP11,""))</f>
        <v/>
      </c>
      <c r="EH11" s="133"/>
      <c r="EI11" s="134"/>
      <c r="EJ11" s="134"/>
      <c r="EK11" s="134"/>
      <c r="EL11" s="34" t="str">
        <f>IF(Configurações!$B$3&lt;&gt;"Linhas","",IF(Cálculos!JZ11=1,Cálculos!KA11,""))</f>
        <v/>
      </c>
      <c r="EM11" s="133"/>
      <c r="EN11" s="134"/>
      <c r="EO11" s="134"/>
      <c r="EP11" s="134"/>
      <c r="EQ11" s="34" t="str">
        <f>IF(Configurações!$B$3&lt;&gt;"Linhas","",IF(Cálculos!KK11=1,Cálculos!KL11,""))</f>
        <v/>
      </c>
      <c r="ER11" s="133"/>
      <c r="ES11" s="134"/>
      <c r="ET11" s="134"/>
      <c r="EU11" s="134"/>
      <c r="EV11" s="34" t="str">
        <f>IF(Configurações!$B$3&lt;&gt;"Linhas","",IF(Cálculos!KV11=1,Cálculos!KW11,""))</f>
        <v/>
      </c>
      <c r="EW11" s="35">
        <f>IF(OR($B11="",Configurações!$B$3&lt;&gt;"Linhas"),"",Cálculos!OQ11)</f>
        <v>0</v>
      </c>
      <c r="EX11" s="36">
        <f>IF(OR($B11="",Configurações!$B$3&lt;&gt;"Linhas"),"",Cálculos!OR11)</f>
        <v>0</v>
      </c>
      <c r="EY11" s="37" t="str">
        <f>IF(OR($B11="",Configurações!$B$3&lt;&gt;"Linhas"),"",IF(Cálculos!OS11="","✔ OK",LEFT(Cálculos!OS11,LEN(Cálculos!OS11)-3)))</f>
        <v>✔ OK</v>
      </c>
      <c r="EZ11" s="133"/>
      <c r="FA11" s="134"/>
      <c r="FB11" s="134"/>
      <c r="FC11" s="134"/>
      <c r="FD11" s="34" t="str">
        <f>IF(Configurações!$B$3&lt;&gt;"Linhas","",IF(Cálculos!LG11=1,Cálculos!LH11,""))</f>
        <v/>
      </c>
      <c r="FE11" s="133"/>
      <c r="FF11" s="134"/>
      <c r="FG11" s="134"/>
      <c r="FH11" s="134"/>
      <c r="FI11" s="34" t="str">
        <f>IF(Configurações!$B$3&lt;&gt;"Linhas","",IF(Cálculos!LR11=1,Cálculos!LS11,""))</f>
        <v/>
      </c>
      <c r="FJ11" s="133"/>
      <c r="FK11" s="134"/>
      <c r="FL11" s="134"/>
      <c r="FM11" s="134"/>
      <c r="FN11" s="34" t="str">
        <f>IF(Configurações!$B$3&lt;&gt;"Linhas","",IF(Cálculos!MC11=1,Cálculos!MD11,""))</f>
        <v/>
      </c>
      <c r="FO11" s="133"/>
      <c r="FP11" s="134"/>
      <c r="FQ11" s="134"/>
      <c r="FR11" s="134"/>
      <c r="FS11" s="34" t="str">
        <f>IF(Configurações!$B$3&lt;&gt;"Linhas","",IF(Cálculos!MN11=1,Cálculos!MO11,""))</f>
        <v/>
      </c>
      <c r="FT11" s="133"/>
      <c r="FU11" s="134"/>
      <c r="FV11" s="134"/>
      <c r="FW11" s="134"/>
      <c r="FX11" s="34" t="str">
        <f>IF(Configurações!$B$3&lt;&gt;"Linhas","",IF(Cálculos!MY11=1,Cálculos!MZ11,""))</f>
        <v/>
      </c>
      <c r="FY11" s="133"/>
      <c r="FZ11" s="134"/>
      <c r="GA11" s="134"/>
      <c r="GB11" s="134"/>
      <c r="GC11" s="34" t="str">
        <f>IF(Configurações!$B$3&lt;&gt;"Linhas","",IF(Cálculos!NJ11=1,Cálculos!NK11,""))</f>
        <v/>
      </c>
      <c r="GD11" s="133"/>
      <c r="GE11" s="134"/>
      <c r="GF11" s="134"/>
      <c r="GG11" s="134"/>
      <c r="GH11" s="34" t="str">
        <f>IF(Configurações!$B$3&lt;&gt;"Linhas","",IF(Cálculos!NU11=1,Cálculos!NV11,""))</f>
        <v/>
      </c>
      <c r="GI11" s="35">
        <f>IF(OR($B11="",Configurações!$B$3&lt;&gt;"Linhas"),"",Cálculos!OV11)</f>
        <v>0</v>
      </c>
      <c r="GJ11" s="36">
        <f>IF(OR($B11="",Configurações!$B$3&lt;&gt;"Linhas"),"",Cálculos!OW11)</f>
        <v>0</v>
      </c>
      <c r="GK11" s="37" t="str">
        <f>IF(OR($B11="",Configurações!$B$3&lt;&gt;"Linhas"),"",IF(Cálculos!OX11="","✔ OK",LEFT(Cálculos!OX11,LEN(Cálculos!OX11)-3)))</f>
        <v>✔ OK</v>
      </c>
      <c r="GL11" s="131" t="str">
        <f>IF(OR($B11="",Configurações!$B$3&lt;&gt;"Linhas"),"",IF(Cálculos!PP11="","",IF(Configurações!$B$6="Sim","","Informativo (sem CCT/ACT) – ")&amp;LEFT(Cálculos!PP11,LEN(Cálculos!PP11)-3)))</f>
        <v>Informativo (sem CCT/ACT) – nov/2026 (29 dias no período): 19 folga(s), mín. 8 • dez/2026 (6 dias no período): 6 folga(s), mín. 2</v>
      </c>
    </row>
    <row r="12" spans="1:194" ht="30.75" customHeight="1" x14ac:dyDescent="0.25">
      <c r="A12" s="32">
        <f t="shared" si="0"/>
        <v>6</v>
      </c>
      <c r="B12" s="132" t="s">
        <v>76</v>
      </c>
      <c r="C12" s="33">
        <f>IF($B12="","",IFERROR(INDEX(Funcionários!$D$5:$D$84,MATCH($B12,Funcionários!$B$5:$B$84,0)),""))</f>
        <v>40</v>
      </c>
      <c r="D12" s="133">
        <v>0.91666666666666696</v>
      </c>
      <c r="E12" s="134">
        <v>8.3333333333333301E-2</v>
      </c>
      <c r="F12" s="134">
        <v>0.125</v>
      </c>
      <c r="G12" s="134">
        <v>0.25</v>
      </c>
      <c r="H12" s="34">
        <f>IF(Configurações!$B$3&lt;&gt;"Linhas","",IF(Cálculos!K12=1,Cálculos!L12,""))</f>
        <v>0.29166666666666635</v>
      </c>
      <c r="I12" s="133">
        <v>0.91666666666666696</v>
      </c>
      <c r="J12" s="134">
        <v>8.3333333333333301E-2</v>
      </c>
      <c r="K12" s="134">
        <v>0.125</v>
      </c>
      <c r="L12" s="134">
        <v>0.25</v>
      </c>
      <c r="M12" s="34">
        <f>IF(Configurações!$B$3&lt;&gt;"Linhas","",IF(Cálculos!V12=1,Cálculos!W12,""))</f>
        <v>0.29166666666666635</v>
      </c>
      <c r="N12" s="133">
        <v>0.91666666666666696</v>
      </c>
      <c r="O12" s="134">
        <v>8.3333333333333301E-2</v>
      </c>
      <c r="P12" s="134">
        <v>0.125</v>
      </c>
      <c r="Q12" s="134">
        <v>0.25</v>
      </c>
      <c r="R12" s="34">
        <f>IF(Configurações!$B$3&lt;&gt;"Linhas","",IF(Cálculos!AG12=1,Cálculos!AH12,""))</f>
        <v>0.29166666666666635</v>
      </c>
      <c r="S12" s="133">
        <v>0.91666666666666696</v>
      </c>
      <c r="T12" s="134">
        <v>8.3333333333333301E-2</v>
      </c>
      <c r="U12" s="134">
        <v>0.125</v>
      </c>
      <c r="V12" s="134">
        <v>0.25</v>
      </c>
      <c r="W12" s="34">
        <f>IF(Configurações!$B$3&lt;&gt;"Linhas","",IF(Cálculos!AR12=1,Cálculos!AS12,""))</f>
        <v>0.29166666666666635</v>
      </c>
      <c r="X12" s="133"/>
      <c r="Y12" s="134"/>
      <c r="Z12" s="134"/>
      <c r="AA12" s="134"/>
      <c r="AB12" s="34" t="str">
        <f>IF(Configurações!$B$3&lt;&gt;"Linhas","",IF(Cálculos!BC12=1,Cálculos!BD12,""))</f>
        <v/>
      </c>
      <c r="AC12" s="133"/>
      <c r="AD12" s="134"/>
      <c r="AE12" s="134"/>
      <c r="AF12" s="134"/>
      <c r="AG12" s="34" t="str">
        <f>IF(Configurações!$B$3&lt;&gt;"Linhas","",IF(Cálculos!BN12=1,Cálculos!BO12,""))</f>
        <v/>
      </c>
      <c r="AH12" s="133">
        <v>0.91666666666666696</v>
      </c>
      <c r="AI12" s="134">
        <v>8.3333333333333301E-2</v>
      </c>
      <c r="AJ12" s="134">
        <v>0.125</v>
      </c>
      <c r="AK12" s="134">
        <v>0.25</v>
      </c>
      <c r="AL12" s="34">
        <f>IF(Configurações!$B$3&lt;&gt;"Linhas","",IF(Cálculos!BY12=1,Cálculos!BZ12,""))</f>
        <v>0.29166666666666635</v>
      </c>
      <c r="AM12" s="35">
        <f>IF(OR($B12="",Configurações!$B$3&lt;&gt;"Linhas"),"",Cálculos!OB12)</f>
        <v>1.4583333333333317</v>
      </c>
      <c r="AN12" s="36">
        <f>IF(OR($B12="",Configurações!$B$3&lt;&gt;"Linhas"),"",Cálculos!OC12)</f>
        <v>5</v>
      </c>
      <c r="AO12" s="37" t="str">
        <f>IF(OR($B12="",Configurações!$B$3&lt;&gt;"Linhas"),"",IF(Cálculos!OD12="","✔ OK",LEFT(Cálculos!OD12,LEN(Cálculos!OD12)-3)))</f>
        <v>Domingos consecutivos acima do permitido</v>
      </c>
      <c r="AP12" s="133">
        <v>0.91666666666666696</v>
      </c>
      <c r="AQ12" s="134">
        <v>8.3333333333333301E-2</v>
      </c>
      <c r="AR12" s="134">
        <v>0.125</v>
      </c>
      <c r="AS12" s="134">
        <v>0.25</v>
      </c>
      <c r="AT12" s="34">
        <f>IF(Configurações!$B$3&lt;&gt;"Linhas","",IF(Cálculos!CJ12=1,Cálculos!CK12,""))</f>
        <v>0.29166666666666635</v>
      </c>
      <c r="AU12" s="133">
        <v>0.91666666666666696</v>
      </c>
      <c r="AV12" s="134">
        <v>8.3333333333333301E-2</v>
      </c>
      <c r="AW12" s="134">
        <v>0.125</v>
      </c>
      <c r="AX12" s="134">
        <v>0.25</v>
      </c>
      <c r="AY12" s="34">
        <f>IF(Configurações!$B$3&lt;&gt;"Linhas","",IF(Cálculos!CU12=1,Cálculos!CV12,""))</f>
        <v>0.29166666666666635</v>
      </c>
      <c r="AZ12" s="133">
        <v>0.91666666666666696</v>
      </c>
      <c r="BA12" s="134">
        <v>8.3333333333333301E-2</v>
      </c>
      <c r="BB12" s="134">
        <v>0.125</v>
      </c>
      <c r="BC12" s="134">
        <v>0.25</v>
      </c>
      <c r="BD12" s="34">
        <f>IF(Configurações!$B$3&lt;&gt;"Linhas","",IF(Cálculos!DF12=1,Cálculos!DG12,""))</f>
        <v>0.29166666666666635</v>
      </c>
      <c r="BE12" s="133">
        <v>0.91666666666666696</v>
      </c>
      <c r="BF12" s="134">
        <v>8.3333333333333301E-2</v>
      </c>
      <c r="BG12" s="134">
        <v>0.125</v>
      </c>
      <c r="BH12" s="134">
        <v>0.25</v>
      </c>
      <c r="BI12" s="34">
        <f>IF(Configurações!$B$3&lt;&gt;"Linhas","",IF(Cálculos!DQ12=1,Cálculos!DR12,""))</f>
        <v>0.29166666666666635</v>
      </c>
      <c r="BJ12" s="133">
        <v>0.91666666666666696</v>
      </c>
      <c r="BK12" s="134">
        <v>8.3333333333333301E-2</v>
      </c>
      <c r="BL12" s="134">
        <v>0.125</v>
      </c>
      <c r="BM12" s="134">
        <v>0.25</v>
      </c>
      <c r="BN12" s="34">
        <f>IF(Configurações!$B$3&lt;&gt;"Linhas","",IF(Cálculos!EB12=1,Cálculos!EC12,""))</f>
        <v>0.29166666666666635</v>
      </c>
      <c r="BO12" s="133"/>
      <c r="BP12" s="134"/>
      <c r="BQ12" s="134"/>
      <c r="BR12" s="134"/>
      <c r="BS12" s="34" t="str">
        <f>IF(Configurações!$B$3&lt;&gt;"Linhas","",IF(Cálculos!EM12=1,Cálculos!EN12,""))</f>
        <v/>
      </c>
      <c r="BT12" s="133"/>
      <c r="BU12" s="134"/>
      <c r="BV12" s="134"/>
      <c r="BW12" s="134"/>
      <c r="BX12" s="34" t="str">
        <f>IF(Configurações!$B$3&lt;&gt;"Linhas","",IF(Cálculos!EX12=1,Cálculos!EY12,""))</f>
        <v/>
      </c>
      <c r="BY12" s="35">
        <f>IF(OR($B12="",Configurações!$B$3&lt;&gt;"Linhas"),"",Cálculos!OG12)</f>
        <v>1.4583333333333317</v>
      </c>
      <c r="BZ12" s="36">
        <f>IF(OR($B12="",Configurações!$B$3&lt;&gt;"Linhas"),"",Cálculos!OH12)</f>
        <v>5</v>
      </c>
      <c r="CA12" s="37" t="str">
        <f>IF(OR($B12="",Configurações!$B$3&lt;&gt;"Linhas"),"",IF(Cálculos!OI12="","✔ OK",LEFT(Cálculos!OI12,LEN(Cálculos!OI12)-3)))</f>
        <v>✔ OK</v>
      </c>
      <c r="CB12" s="133"/>
      <c r="CC12" s="134"/>
      <c r="CD12" s="134"/>
      <c r="CE12" s="134"/>
      <c r="CF12" s="138" t="str">
        <f>IF(Configurações!$B$3&lt;&gt;"Linhas","",IF(Cálculos!FI12=1,Cálculos!FJ12,""))</f>
        <v/>
      </c>
      <c r="CG12" s="133"/>
      <c r="CH12" s="134"/>
      <c r="CI12" s="134"/>
      <c r="CJ12" s="134"/>
      <c r="CK12" s="34" t="str">
        <f>IF(Configurações!$B$3&lt;&gt;"Linhas","",IF(Cálculos!FT12=1,Cálculos!FU12,""))</f>
        <v/>
      </c>
      <c r="CL12" s="133"/>
      <c r="CM12" s="134"/>
      <c r="CN12" s="134"/>
      <c r="CO12" s="134"/>
      <c r="CP12" s="34" t="str">
        <f>IF(Configurações!$B$3&lt;&gt;"Linhas","",IF(Cálculos!GE12=1,Cálculos!GF12,""))</f>
        <v/>
      </c>
      <c r="CQ12" s="133"/>
      <c r="CR12" s="134"/>
      <c r="CS12" s="134"/>
      <c r="CT12" s="134"/>
      <c r="CU12" s="34" t="str">
        <f>IF(Configurações!$B$3&lt;&gt;"Linhas","",IF(Cálculos!GP12=1,Cálculos!GQ12,""))</f>
        <v/>
      </c>
      <c r="CV12" s="133"/>
      <c r="CW12" s="134"/>
      <c r="CX12" s="134"/>
      <c r="CY12" s="134"/>
      <c r="CZ12" s="34" t="str">
        <f>IF(Configurações!$B$3&lt;&gt;"Linhas","",IF(Cálculos!HA12=1,Cálculos!HB12,""))</f>
        <v/>
      </c>
      <c r="DA12" s="133"/>
      <c r="DB12" s="134"/>
      <c r="DC12" s="134"/>
      <c r="DD12" s="134"/>
      <c r="DE12" s="34" t="str">
        <f>IF(Configurações!$B$3&lt;&gt;"Linhas","",IF(Cálculos!HL12=1,Cálculos!HM12,""))</f>
        <v/>
      </c>
      <c r="DF12" s="133"/>
      <c r="DG12" s="134"/>
      <c r="DH12" s="134"/>
      <c r="DI12" s="134"/>
      <c r="DJ12" s="34" t="str">
        <f>IF(Configurações!$B$3&lt;&gt;"Linhas","",IF(Cálculos!HW12=1,Cálculos!HX12,""))</f>
        <v/>
      </c>
      <c r="DK12" s="35">
        <f>IF(OR($B12="",Configurações!$B$3&lt;&gt;"Linhas"),"",Cálculos!OL12)</f>
        <v>0</v>
      </c>
      <c r="DL12" s="36">
        <f>IF(OR($B12="",Configurações!$B$3&lt;&gt;"Linhas"),"",Cálculos!OM12)</f>
        <v>0</v>
      </c>
      <c r="DM12" s="37" t="str">
        <f>IF(OR($B12="",Configurações!$B$3&lt;&gt;"Linhas"),"",IF(Cálculos!ON12="","✔ OK",LEFT(Cálculos!ON12,LEN(Cálculos!ON12)-3)))</f>
        <v>✔ OK</v>
      </c>
      <c r="DN12" s="133"/>
      <c r="DO12" s="134"/>
      <c r="DP12" s="134"/>
      <c r="DQ12" s="134"/>
      <c r="DR12" s="34" t="str">
        <f>IF(Configurações!$B$3&lt;&gt;"Linhas","",IF(Cálculos!IH12=1,Cálculos!II12,""))</f>
        <v/>
      </c>
      <c r="DS12" s="133"/>
      <c r="DT12" s="134"/>
      <c r="DU12" s="134"/>
      <c r="DV12" s="134"/>
      <c r="DW12" s="34" t="str">
        <f>IF(Configurações!$B$3&lt;&gt;"Linhas","",IF(Cálculos!IS12=1,Cálculos!IT12,""))</f>
        <v/>
      </c>
      <c r="DX12" s="133"/>
      <c r="DY12" s="134"/>
      <c r="DZ12" s="134"/>
      <c r="EA12" s="134"/>
      <c r="EB12" s="34" t="str">
        <f>IF(Configurações!$B$3&lt;&gt;"Linhas","",IF(Cálculos!JD12=1,Cálculos!JE12,""))</f>
        <v/>
      </c>
      <c r="EC12" s="133"/>
      <c r="ED12" s="134"/>
      <c r="EE12" s="134"/>
      <c r="EF12" s="134"/>
      <c r="EG12" s="34" t="str">
        <f>IF(Configurações!$B$3&lt;&gt;"Linhas","",IF(Cálculos!JO12=1,Cálculos!JP12,""))</f>
        <v/>
      </c>
      <c r="EH12" s="133"/>
      <c r="EI12" s="134"/>
      <c r="EJ12" s="134"/>
      <c r="EK12" s="134"/>
      <c r="EL12" s="34" t="str">
        <f>IF(Configurações!$B$3&lt;&gt;"Linhas","",IF(Cálculos!JZ12=1,Cálculos!KA12,""))</f>
        <v/>
      </c>
      <c r="EM12" s="133"/>
      <c r="EN12" s="134"/>
      <c r="EO12" s="134"/>
      <c r="EP12" s="134"/>
      <c r="EQ12" s="34" t="str">
        <f>IF(Configurações!$B$3&lt;&gt;"Linhas","",IF(Cálculos!KK12=1,Cálculos!KL12,""))</f>
        <v/>
      </c>
      <c r="ER12" s="133"/>
      <c r="ES12" s="134"/>
      <c r="ET12" s="134"/>
      <c r="EU12" s="134"/>
      <c r="EV12" s="34" t="str">
        <f>IF(Configurações!$B$3&lt;&gt;"Linhas","",IF(Cálculos!KV12=1,Cálculos!KW12,""))</f>
        <v/>
      </c>
      <c r="EW12" s="35">
        <f>IF(OR($B12="",Configurações!$B$3&lt;&gt;"Linhas"),"",Cálculos!OQ12)</f>
        <v>0</v>
      </c>
      <c r="EX12" s="36">
        <f>IF(OR($B12="",Configurações!$B$3&lt;&gt;"Linhas"),"",Cálculos!OR12)</f>
        <v>0</v>
      </c>
      <c r="EY12" s="37" t="str">
        <f>IF(OR($B12="",Configurações!$B$3&lt;&gt;"Linhas"),"",IF(Cálculos!OS12="","✔ OK",LEFT(Cálculos!OS12,LEN(Cálculos!OS12)-3)))</f>
        <v>✔ OK</v>
      </c>
      <c r="EZ12" s="133"/>
      <c r="FA12" s="134"/>
      <c r="FB12" s="134"/>
      <c r="FC12" s="134"/>
      <c r="FD12" s="34" t="str">
        <f>IF(Configurações!$B$3&lt;&gt;"Linhas","",IF(Cálculos!LG12=1,Cálculos!LH12,""))</f>
        <v/>
      </c>
      <c r="FE12" s="133"/>
      <c r="FF12" s="134"/>
      <c r="FG12" s="134"/>
      <c r="FH12" s="134"/>
      <c r="FI12" s="34" t="str">
        <f>IF(Configurações!$B$3&lt;&gt;"Linhas","",IF(Cálculos!LR12=1,Cálculos!LS12,""))</f>
        <v/>
      </c>
      <c r="FJ12" s="133"/>
      <c r="FK12" s="134"/>
      <c r="FL12" s="134"/>
      <c r="FM12" s="134"/>
      <c r="FN12" s="34" t="str">
        <f>IF(Configurações!$B$3&lt;&gt;"Linhas","",IF(Cálculos!MC12=1,Cálculos!MD12,""))</f>
        <v/>
      </c>
      <c r="FO12" s="133"/>
      <c r="FP12" s="134"/>
      <c r="FQ12" s="134"/>
      <c r="FR12" s="134"/>
      <c r="FS12" s="34" t="str">
        <f>IF(Configurações!$B$3&lt;&gt;"Linhas","",IF(Cálculos!MN12=1,Cálculos!MO12,""))</f>
        <v/>
      </c>
      <c r="FT12" s="133"/>
      <c r="FU12" s="134"/>
      <c r="FV12" s="134"/>
      <c r="FW12" s="134"/>
      <c r="FX12" s="34" t="str">
        <f>IF(Configurações!$B$3&lt;&gt;"Linhas","",IF(Cálculos!MY12=1,Cálculos!MZ12,""))</f>
        <v/>
      </c>
      <c r="FY12" s="133"/>
      <c r="FZ12" s="134"/>
      <c r="GA12" s="134"/>
      <c r="GB12" s="134"/>
      <c r="GC12" s="34" t="str">
        <f>IF(Configurações!$B$3&lt;&gt;"Linhas","",IF(Cálculos!NJ12=1,Cálculos!NK12,""))</f>
        <v/>
      </c>
      <c r="GD12" s="133"/>
      <c r="GE12" s="134"/>
      <c r="GF12" s="134"/>
      <c r="GG12" s="134"/>
      <c r="GH12" s="34" t="str">
        <f>IF(Configurações!$B$3&lt;&gt;"Linhas","",IF(Cálculos!NU12=1,Cálculos!NV12,""))</f>
        <v/>
      </c>
      <c r="GI12" s="35">
        <f>IF(OR($B12="",Configurações!$B$3&lt;&gt;"Linhas"),"",Cálculos!OV12)</f>
        <v>0</v>
      </c>
      <c r="GJ12" s="36">
        <f>IF(OR($B12="",Configurações!$B$3&lt;&gt;"Linhas"),"",Cálculos!OW12)</f>
        <v>0</v>
      </c>
      <c r="GK12" s="37" t="str">
        <f>IF(OR($B12="",Configurações!$B$3&lt;&gt;"Linhas"),"",IF(Cálculos!OX12="","✔ OK",LEFT(Cálculos!OX12,LEN(Cálculos!OX12)-3)))</f>
        <v>✔ OK</v>
      </c>
      <c r="GL12" s="131" t="str">
        <f>IF(OR($B12="",Configurações!$B$3&lt;&gt;"Linhas"),"",IF(Cálculos!PP12="","",IF(Configurações!$B$6="Sim","","Informativo (sem CCT/ACT) – ")&amp;LEFT(Cálculos!PP12,LEN(Cálculos!PP12)-3)))</f>
        <v>Informativo (sem CCT/ACT) – nov/2026 (29 dias no período): 19 folga(s), mín. 8 • dez/2026 (6 dias no período): 6 folga(s), mín. 2</v>
      </c>
    </row>
    <row r="13" spans="1:194" ht="30.75" customHeight="1" x14ac:dyDescent="0.25">
      <c r="A13" s="32" t="str">
        <f t="shared" si="0"/>
        <v/>
      </c>
      <c r="B13" s="132"/>
      <c r="C13" s="33" t="str">
        <f>IF($B13="","",IFERROR(INDEX(Funcionários!$D$5:$D$84,MATCH($B13,Funcionários!$B$5:$B$84,0)),""))</f>
        <v/>
      </c>
      <c r="D13" s="133"/>
      <c r="E13" s="134"/>
      <c r="F13" s="134"/>
      <c r="G13" s="134"/>
      <c r="H13" s="34" t="str">
        <f>IF(Configurações!$B$3&lt;&gt;"Linhas","",IF(Cálculos!K13=1,Cálculos!L13,""))</f>
        <v/>
      </c>
      <c r="I13" s="133"/>
      <c r="J13" s="134"/>
      <c r="K13" s="134"/>
      <c r="L13" s="134"/>
      <c r="M13" s="34" t="str">
        <f>IF(Configurações!$B$3&lt;&gt;"Linhas","",IF(Cálculos!V13=1,Cálculos!W13,""))</f>
        <v/>
      </c>
      <c r="N13" s="133"/>
      <c r="O13" s="134"/>
      <c r="P13" s="134"/>
      <c r="Q13" s="134"/>
      <c r="R13" s="34" t="str">
        <f>IF(Configurações!$B$3&lt;&gt;"Linhas","",IF(Cálculos!AG13=1,Cálculos!AH13,""))</f>
        <v/>
      </c>
      <c r="S13" s="133"/>
      <c r="T13" s="134"/>
      <c r="U13" s="134"/>
      <c r="V13" s="134"/>
      <c r="W13" s="34" t="str">
        <f>IF(Configurações!$B$3&lt;&gt;"Linhas","",IF(Cálculos!AR13=1,Cálculos!AS13,""))</f>
        <v/>
      </c>
      <c r="X13" s="133"/>
      <c r="Y13" s="134"/>
      <c r="Z13" s="134"/>
      <c r="AA13" s="134"/>
      <c r="AB13" s="34" t="str">
        <f>IF(Configurações!$B$3&lt;&gt;"Linhas","",IF(Cálculos!BC13=1,Cálculos!BD13,""))</f>
        <v/>
      </c>
      <c r="AC13" s="133"/>
      <c r="AD13" s="134"/>
      <c r="AE13" s="134"/>
      <c r="AF13" s="134"/>
      <c r="AG13" s="34" t="str">
        <f>IF(Configurações!$B$3&lt;&gt;"Linhas","",IF(Cálculos!BN13=1,Cálculos!BO13,""))</f>
        <v/>
      </c>
      <c r="AH13" s="133"/>
      <c r="AI13" s="134"/>
      <c r="AJ13" s="134"/>
      <c r="AK13" s="134"/>
      <c r="AL13" s="34" t="str">
        <f>IF(Configurações!$B$3&lt;&gt;"Linhas","",IF(Cálculos!BY13=1,Cálculos!BZ13,""))</f>
        <v/>
      </c>
      <c r="AM13" s="35" t="str">
        <f>IF(OR($B13="",Configurações!$B$3&lt;&gt;"Linhas"),"",Cálculos!OB13)</f>
        <v/>
      </c>
      <c r="AN13" s="36" t="str">
        <f>IF(OR($B13="",Configurações!$B$3&lt;&gt;"Linhas"),"",Cálculos!OC13)</f>
        <v/>
      </c>
      <c r="AO13" s="37" t="str">
        <f>IF(OR($B13="",Configurações!$B$3&lt;&gt;"Linhas"),"",IF(Cálculos!OD13="","✔ OK",LEFT(Cálculos!OD13,LEN(Cálculos!OD13)-3)))</f>
        <v/>
      </c>
      <c r="AP13" s="133"/>
      <c r="AQ13" s="134"/>
      <c r="AR13" s="134"/>
      <c r="AS13" s="134"/>
      <c r="AT13" s="34" t="str">
        <f>IF(Configurações!$B$3&lt;&gt;"Linhas","",IF(Cálculos!CJ13=1,Cálculos!CK13,""))</f>
        <v/>
      </c>
      <c r="AU13" s="133"/>
      <c r="AV13" s="134"/>
      <c r="AW13" s="134"/>
      <c r="AX13" s="134"/>
      <c r="AY13" s="34" t="str">
        <f>IF(Configurações!$B$3&lt;&gt;"Linhas","",IF(Cálculos!CU13=1,Cálculos!CV13,""))</f>
        <v/>
      </c>
      <c r="AZ13" s="133"/>
      <c r="BA13" s="134"/>
      <c r="BB13" s="134"/>
      <c r="BC13" s="134"/>
      <c r="BD13" s="34" t="str">
        <f>IF(Configurações!$B$3&lt;&gt;"Linhas","",IF(Cálculos!DF13=1,Cálculos!DG13,""))</f>
        <v/>
      </c>
      <c r="BE13" s="133"/>
      <c r="BF13" s="134"/>
      <c r="BG13" s="134"/>
      <c r="BH13" s="134"/>
      <c r="BI13" s="34" t="str">
        <f>IF(Configurações!$B$3&lt;&gt;"Linhas","",IF(Cálculos!DQ13=1,Cálculos!DR13,""))</f>
        <v/>
      </c>
      <c r="BJ13" s="133"/>
      <c r="BK13" s="134"/>
      <c r="BL13" s="134"/>
      <c r="BM13" s="134"/>
      <c r="BN13" s="34" t="str">
        <f>IF(Configurações!$B$3&lt;&gt;"Linhas","",IF(Cálculos!EB13=1,Cálculos!EC13,""))</f>
        <v/>
      </c>
      <c r="BO13" s="133"/>
      <c r="BP13" s="134"/>
      <c r="BQ13" s="134"/>
      <c r="BR13" s="134"/>
      <c r="BS13" s="34" t="str">
        <f>IF(Configurações!$B$3&lt;&gt;"Linhas","",IF(Cálculos!EM13=1,Cálculos!EN13,""))</f>
        <v/>
      </c>
      <c r="BT13" s="133"/>
      <c r="BU13" s="134"/>
      <c r="BV13" s="134"/>
      <c r="BW13" s="134"/>
      <c r="BX13" s="34" t="str">
        <f>IF(Configurações!$B$3&lt;&gt;"Linhas","",IF(Cálculos!EX13=1,Cálculos!EY13,""))</f>
        <v/>
      </c>
      <c r="BY13" s="35" t="str">
        <f>IF(OR($B13="",Configurações!$B$3&lt;&gt;"Linhas"),"",Cálculos!OG13)</f>
        <v/>
      </c>
      <c r="BZ13" s="36" t="str">
        <f>IF(OR($B13="",Configurações!$B$3&lt;&gt;"Linhas"),"",Cálculos!OH13)</f>
        <v/>
      </c>
      <c r="CA13" s="37" t="str">
        <f>IF(OR($B13="",Configurações!$B$3&lt;&gt;"Linhas"),"",IF(Cálculos!OI13="","✔ OK",LEFT(Cálculos!OI13,LEN(Cálculos!OI13)-3)))</f>
        <v/>
      </c>
      <c r="CB13" s="133"/>
      <c r="CC13" s="134"/>
      <c r="CD13" s="134"/>
      <c r="CE13" s="134"/>
      <c r="CF13" s="138" t="str">
        <f>IF(Configurações!$B$3&lt;&gt;"Linhas","",IF(Cálculos!FI13=1,Cálculos!FJ13,""))</f>
        <v/>
      </c>
      <c r="CG13" s="133"/>
      <c r="CH13" s="134"/>
      <c r="CI13" s="134"/>
      <c r="CJ13" s="134"/>
      <c r="CK13" s="34" t="str">
        <f>IF(Configurações!$B$3&lt;&gt;"Linhas","",IF(Cálculos!FT13=1,Cálculos!FU13,""))</f>
        <v/>
      </c>
      <c r="CL13" s="133"/>
      <c r="CM13" s="134"/>
      <c r="CN13" s="134"/>
      <c r="CO13" s="134"/>
      <c r="CP13" s="34" t="str">
        <f>IF(Configurações!$B$3&lt;&gt;"Linhas","",IF(Cálculos!GE13=1,Cálculos!GF13,""))</f>
        <v/>
      </c>
      <c r="CQ13" s="133"/>
      <c r="CR13" s="134"/>
      <c r="CS13" s="134"/>
      <c r="CT13" s="134"/>
      <c r="CU13" s="34" t="str">
        <f>IF(Configurações!$B$3&lt;&gt;"Linhas","",IF(Cálculos!GP13=1,Cálculos!GQ13,""))</f>
        <v/>
      </c>
      <c r="CV13" s="133"/>
      <c r="CW13" s="134"/>
      <c r="CX13" s="134"/>
      <c r="CY13" s="134"/>
      <c r="CZ13" s="34" t="str">
        <f>IF(Configurações!$B$3&lt;&gt;"Linhas","",IF(Cálculos!HA13=1,Cálculos!HB13,""))</f>
        <v/>
      </c>
      <c r="DA13" s="133"/>
      <c r="DB13" s="134"/>
      <c r="DC13" s="134"/>
      <c r="DD13" s="134"/>
      <c r="DE13" s="34" t="str">
        <f>IF(Configurações!$B$3&lt;&gt;"Linhas","",IF(Cálculos!HL13=1,Cálculos!HM13,""))</f>
        <v/>
      </c>
      <c r="DF13" s="133"/>
      <c r="DG13" s="134"/>
      <c r="DH13" s="134"/>
      <c r="DI13" s="134"/>
      <c r="DJ13" s="34" t="str">
        <f>IF(Configurações!$B$3&lt;&gt;"Linhas","",IF(Cálculos!HW13=1,Cálculos!HX13,""))</f>
        <v/>
      </c>
      <c r="DK13" s="35" t="str">
        <f>IF(OR($B13="",Configurações!$B$3&lt;&gt;"Linhas"),"",Cálculos!OL13)</f>
        <v/>
      </c>
      <c r="DL13" s="36" t="str">
        <f>IF(OR($B13="",Configurações!$B$3&lt;&gt;"Linhas"),"",Cálculos!OM13)</f>
        <v/>
      </c>
      <c r="DM13" s="37" t="str">
        <f>IF(OR($B13="",Configurações!$B$3&lt;&gt;"Linhas"),"",IF(Cálculos!ON13="","✔ OK",LEFT(Cálculos!ON13,LEN(Cálculos!ON13)-3)))</f>
        <v/>
      </c>
      <c r="DN13" s="133"/>
      <c r="DO13" s="134"/>
      <c r="DP13" s="134"/>
      <c r="DQ13" s="134"/>
      <c r="DR13" s="34" t="str">
        <f>IF(Configurações!$B$3&lt;&gt;"Linhas","",IF(Cálculos!IH13=1,Cálculos!II13,""))</f>
        <v/>
      </c>
      <c r="DS13" s="133"/>
      <c r="DT13" s="134"/>
      <c r="DU13" s="134"/>
      <c r="DV13" s="134"/>
      <c r="DW13" s="34" t="str">
        <f>IF(Configurações!$B$3&lt;&gt;"Linhas","",IF(Cálculos!IS13=1,Cálculos!IT13,""))</f>
        <v/>
      </c>
      <c r="DX13" s="133"/>
      <c r="DY13" s="134"/>
      <c r="DZ13" s="134"/>
      <c r="EA13" s="134"/>
      <c r="EB13" s="34" t="str">
        <f>IF(Configurações!$B$3&lt;&gt;"Linhas","",IF(Cálculos!JD13=1,Cálculos!JE13,""))</f>
        <v/>
      </c>
      <c r="EC13" s="133"/>
      <c r="ED13" s="134"/>
      <c r="EE13" s="134"/>
      <c r="EF13" s="134"/>
      <c r="EG13" s="34" t="str">
        <f>IF(Configurações!$B$3&lt;&gt;"Linhas","",IF(Cálculos!JO13=1,Cálculos!JP13,""))</f>
        <v/>
      </c>
      <c r="EH13" s="133"/>
      <c r="EI13" s="134"/>
      <c r="EJ13" s="134"/>
      <c r="EK13" s="134"/>
      <c r="EL13" s="34" t="str">
        <f>IF(Configurações!$B$3&lt;&gt;"Linhas","",IF(Cálculos!JZ13=1,Cálculos!KA13,""))</f>
        <v/>
      </c>
      <c r="EM13" s="133"/>
      <c r="EN13" s="134"/>
      <c r="EO13" s="134"/>
      <c r="EP13" s="134"/>
      <c r="EQ13" s="34" t="str">
        <f>IF(Configurações!$B$3&lt;&gt;"Linhas","",IF(Cálculos!KK13=1,Cálculos!KL13,""))</f>
        <v/>
      </c>
      <c r="ER13" s="133"/>
      <c r="ES13" s="134"/>
      <c r="ET13" s="134"/>
      <c r="EU13" s="134"/>
      <c r="EV13" s="34" t="str">
        <f>IF(Configurações!$B$3&lt;&gt;"Linhas","",IF(Cálculos!KV13=1,Cálculos!KW13,""))</f>
        <v/>
      </c>
      <c r="EW13" s="35" t="str">
        <f>IF(OR($B13="",Configurações!$B$3&lt;&gt;"Linhas"),"",Cálculos!OQ13)</f>
        <v/>
      </c>
      <c r="EX13" s="36" t="str">
        <f>IF(OR($B13="",Configurações!$B$3&lt;&gt;"Linhas"),"",Cálculos!OR13)</f>
        <v/>
      </c>
      <c r="EY13" s="37" t="str">
        <f>IF(OR($B13="",Configurações!$B$3&lt;&gt;"Linhas"),"",IF(Cálculos!OS13="","✔ OK",LEFT(Cálculos!OS13,LEN(Cálculos!OS13)-3)))</f>
        <v/>
      </c>
      <c r="EZ13" s="133"/>
      <c r="FA13" s="134"/>
      <c r="FB13" s="134"/>
      <c r="FC13" s="134"/>
      <c r="FD13" s="34" t="str">
        <f>IF(Configurações!$B$3&lt;&gt;"Linhas","",IF(Cálculos!LG13=1,Cálculos!LH13,""))</f>
        <v/>
      </c>
      <c r="FE13" s="133"/>
      <c r="FF13" s="134"/>
      <c r="FG13" s="134"/>
      <c r="FH13" s="134"/>
      <c r="FI13" s="34" t="str">
        <f>IF(Configurações!$B$3&lt;&gt;"Linhas","",IF(Cálculos!LR13=1,Cálculos!LS13,""))</f>
        <v/>
      </c>
      <c r="FJ13" s="133"/>
      <c r="FK13" s="134"/>
      <c r="FL13" s="134"/>
      <c r="FM13" s="134"/>
      <c r="FN13" s="34" t="str">
        <f>IF(Configurações!$B$3&lt;&gt;"Linhas","",IF(Cálculos!MC13=1,Cálculos!MD13,""))</f>
        <v/>
      </c>
      <c r="FO13" s="133"/>
      <c r="FP13" s="134"/>
      <c r="FQ13" s="134"/>
      <c r="FR13" s="134"/>
      <c r="FS13" s="34" t="str">
        <f>IF(Configurações!$B$3&lt;&gt;"Linhas","",IF(Cálculos!MN13=1,Cálculos!MO13,""))</f>
        <v/>
      </c>
      <c r="FT13" s="133"/>
      <c r="FU13" s="134"/>
      <c r="FV13" s="134"/>
      <c r="FW13" s="134"/>
      <c r="FX13" s="34" t="str">
        <f>IF(Configurações!$B$3&lt;&gt;"Linhas","",IF(Cálculos!MY13=1,Cálculos!MZ13,""))</f>
        <v/>
      </c>
      <c r="FY13" s="133"/>
      <c r="FZ13" s="134"/>
      <c r="GA13" s="134"/>
      <c r="GB13" s="134"/>
      <c r="GC13" s="34" t="str">
        <f>IF(Configurações!$B$3&lt;&gt;"Linhas","",IF(Cálculos!NJ13=1,Cálculos!NK13,""))</f>
        <v/>
      </c>
      <c r="GD13" s="133"/>
      <c r="GE13" s="134"/>
      <c r="GF13" s="134"/>
      <c r="GG13" s="134"/>
      <c r="GH13" s="34" t="str">
        <f>IF(Configurações!$B$3&lt;&gt;"Linhas","",IF(Cálculos!NU13=1,Cálculos!NV13,""))</f>
        <v/>
      </c>
      <c r="GI13" s="35" t="str">
        <f>IF(OR($B13="",Configurações!$B$3&lt;&gt;"Linhas"),"",Cálculos!OV13)</f>
        <v/>
      </c>
      <c r="GJ13" s="36" t="str">
        <f>IF(OR($B13="",Configurações!$B$3&lt;&gt;"Linhas"),"",Cálculos!OW13)</f>
        <v/>
      </c>
      <c r="GK13" s="37" t="str">
        <f>IF(OR($B13="",Configurações!$B$3&lt;&gt;"Linhas"),"",IF(Cálculos!OX13="","✔ OK",LEFT(Cálculos!OX13,LEN(Cálculos!OX13)-3)))</f>
        <v/>
      </c>
      <c r="GL13" s="131" t="str">
        <f>IF(OR($B13="",Configurações!$B$3&lt;&gt;"Linhas"),"",IF(Cálculos!PP13="","",IF(Configurações!$B$6="Sim","","Informativo (sem CCT/ACT) – ")&amp;LEFT(Cálculos!PP13,LEN(Cálculos!PP13)-3)))</f>
        <v/>
      </c>
    </row>
    <row r="14" spans="1:194" ht="30.75" customHeight="1" x14ac:dyDescent="0.25">
      <c r="A14" s="32" t="str">
        <f t="shared" si="0"/>
        <v/>
      </c>
      <c r="B14" s="132"/>
      <c r="C14" s="33" t="str">
        <f>IF($B14="","",IFERROR(INDEX(Funcionários!$D$5:$D$84,MATCH($B14,Funcionários!$B$5:$B$84,0)),""))</f>
        <v/>
      </c>
      <c r="D14" s="133"/>
      <c r="E14" s="134"/>
      <c r="F14" s="134"/>
      <c r="G14" s="134"/>
      <c r="H14" s="34" t="str">
        <f>IF(Configurações!$B$3&lt;&gt;"Linhas","",IF(Cálculos!K14=1,Cálculos!L14,""))</f>
        <v/>
      </c>
      <c r="I14" s="133"/>
      <c r="J14" s="134"/>
      <c r="K14" s="134"/>
      <c r="L14" s="134"/>
      <c r="M14" s="34" t="str">
        <f>IF(Configurações!$B$3&lt;&gt;"Linhas","",IF(Cálculos!V14=1,Cálculos!W14,""))</f>
        <v/>
      </c>
      <c r="N14" s="133"/>
      <c r="O14" s="134"/>
      <c r="P14" s="134"/>
      <c r="Q14" s="134"/>
      <c r="R14" s="34" t="str">
        <f>IF(Configurações!$B$3&lt;&gt;"Linhas","",IF(Cálculos!AG14=1,Cálculos!AH14,""))</f>
        <v/>
      </c>
      <c r="S14" s="133"/>
      <c r="T14" s="134"/>
      <c r="U14" s="134"/>
      <c r="V14" s="134"/>
      <c r="W14" s="34" t="str">
        <f>IF(Configurações!$B$3&lt;&gt;"Linhas","",IF(Cálculos!AR14=1,Cálculos!AS14,""))</f>
        <v/>
      </c>
      <c r="X14" s="133"/>
      <c r="Y14" s="134"/>
      <c r="Z14" s="134"/>
      <c r="AA14" s="134"/>
      <c r="AB14" s="34" t="str">
        <f>IF(Configurações!$B$3&lt;&gt;"Linhas","",IF(Cálculos!BC14=1,Cálculos!BD14,""))</f>
        <v/>
      </c>
      <c r="AC14" s="133"/>
      <c r="AD14" s="134"/>
      <c r="AE14" s="134"/>
      <c r="AF14" s="134"/>
      <c r="AG14" s="34" t="str">
        <f>IF(Configurações!$B$3&lt;&gt;"Linhas","",IF(Cálculos!BN14=1,Cálculos!BO14,""))</f>
        <v/>
      </c>
      <c r="AH14" s="133"/>
      <c r="AI14" s="134"/>
      <c r="AJ14" s="134"/>
      <c r="AK14" s="134"/>
      <c r="AL14" s="34" t="str">
        <f>IF(Configurações!$B$3&lt;&gt;"Linhas","",IF(Cálculos!BY14=1,Cálculos!BZ14,""))</f>
        <v/>
      </c>
      <c r="AM14" s="35" t="str">
        <f>IF(OR($B14="",Configurações!$B$3&lt;&gt;"Linhas"),"",Cálculos!OB14)</f>
        <v/>
      </c>
      <c r="AN14" s="36" t="str">
        <f>IF(OR($B14="",Configurações!$B$3&lt;&gt;"Linhas"),"",Cálculos!OC14)</f>
        <v/>
      </c>
      <c r="AO14" s="37" t="str">
        <f>IF(OR($B14="",Configurações!$B$3&lt;&gt;"Linhas"),"",IF(Cálculos!OD14="","✔ OK",LEFT(Cálculos!OD14,LEN(Cálculos!OD14)-3)))</f>
        <v/>
      </c>
      <c r="AP14" s="133"/>
      <c r="AQ14" s="134"/>
      <c r="AR14" s="134"/>
      <c r="AS14" s="134"/>
      <c r="AT14" s="34" t="str">
        <f>IF(Configurações!$B$3&lt;&gt;"Linhas","",IF(Cálculos!CJ14=1,Cálculos!CK14,""))</f>
        <v/>
      </c>
      <c r="AU14" s="133"/>
      <c r="AV14" s="134"/>
      <c r="AW14" s="134"/>
      <c r="AX14" s="134"/>
      <c r="AY14" s="34" t="str">
        <f>IF(Configurações!$B$3&lt;&gt;"Linhas","",IF(Cálculos!CU14=1,Cálculos!CV14,""))</f>
        <v/>
      </c>
      <c r="AZ14" s="133"/>
      <c r="BA14" s="134"/>
      <c r="BB14" s="134"/>
      <c r="BC14" s="134"/>
      <c r="BD14" s="34" t="str">
        <f>IF(Configurações!$B$3&lt;&gt;"Linhas","",IF(Cálculos!DF14=1,Cálculos!DG14,""))</f>
        <v/>
      </c>
      <c r="BE14" s="133"/>
      <c r="BF14" s="134"/>
      <c r="BG14" s="134"/>
      <c r="BH14" s="134"/>
      <c r="BI14" s="34" t="str">
        <f>IF(Configurações!$B$3&lt;&gt;"Linhas","",IF(Cálculos!DQ14=1,Cálculos!DR14,""))</f>
        <v/>
      </c>
      <c r="BJ14" s="133"/>
      <c r="BK14" s="134"/>
      <c r="BL14" s="134"/>
      <c r="BM14" s="134"/>
      <c r="BN14" s="34" t="str">
        <f>IF(Configurações!$B$3&lt;&gt;"Linhas","",IF(Cálculos!EB14=1,Cálculos!EC14,""))</f>
        <v/>
      </c>
      <c r="BO14" s="133"/>
      <c r="BP14" s="134"/>
      <c r="BQ14" s="134"/>
      <c r="BR14" s="134"/>
      <c r="BS14" s="34" t="str">
        <f>IF(Configurações!$B$3&lt;&gt;"Linhas","",IF(Cálculos!EM14=1,Cálculos!EN14,""))</f>
        <v/>
      </c>
      <c r="BT14" s="133"/>
      <c r="BU14" s="134"/>
      <c r="BV14" s="134"/>
      <c r="BW14" s="134"/>
      <c r="BX14" s="34" t="str">
        <f>IF(Configurações!$B$3&lt;&gt;"Linhas","",IF(Cálculos!EX14=1,Cálculos!EY14,""))</f>
        <v/>
      </c>
      <c r="BY14" s="35" t="str">
        <f>IF(OR($B14="",Configurações!$B$3&lt;&gt;"Linhas"),"",Cálculos!OG14)</f>
        <v/>
      </c>
      <c r="BZ14" s="36" t="str">
        <f>IF(OR($B14="",Configurações!$B$3&lt;&gt;"Linhas"),"",Cálculos!OH14)</f>
        <v/>
      </c>
      <c r="CA14" s="37" t="str">
        <f>IF(OR($B14="",Configurações!$B$3&lt;&gt;"Linhas"),"",IF(Cálculos!OI14="","✔ OK",LEFT(Cálculos!OI14,LEN(Cálculos!OI14)-3)))</f>
        <v/>
      </c>
      <c r="CB14" s="133"/>
      <c r="CC14" s="134"/>
      <c r="CD14" s="134"/>
      <c r="CE14" s="134"/>
      <c r="CF14" s="138" t="str">
        <f>IF(Configurações!$B$3&lt;&gt;"Linhas","",IF(Cálculos!FI14=1,Cálculos!FJ14,""))</f>
        <v/>
      </c>
      <c r="CG14" s="133"/>
      <c r="CH14" s="134"/>
      <c r="CI14" s="134"/>
      <c r="CJ14" s="134"/>
      <c r="CK14" s="34" t="str">
        <f>IF(Configurações!$B$3&lt;&gt;"Linhas","",IF(Cálculos!FT14=1,Cálculos!FU14,""))</f>
        <v/>
      </c>
      <c r="CL14" s="133"/>
      <c r="CM14" s="134"/>
      <c r="CN14" s="134"/>
      <c r="CO14" s="134"/>
      <c r="CP14" s="34" t="str">
        <f>IF(Configurações!$B$3&lt;&gt;"Linhas","",IF(Cálculos!GE14=1,Cálculos!GF14,""))</f>
        <v/>
      </c>
      <c r="CQ14" s="133"/>
      <c r="CR14" s="134"/>
      <c r="CS14" s="134"/>
      <c r="CT14" s="134"/>
      <c r="CU14" s="34" t="str">
        <f>IF(Configurações!$B$3&lt;&gt;"Linhas","",IF(Cálculos!GP14=1,Cálculos!GQ14,""))</f>
        <v/>
      </c>
      <c r="CV14" s="133"/>
      <c r="CW14" s="134"/>
      <c r="CX14" s="134"/>
      <c r="CY14" s="134"/>
      <c r="CZ14" s="34" t="str">
        <f>IF(Configurações!$B$3&lt;&gt;"Linhas","",IF(Cálculos!HA14=1,Cálculos!HB14,""))</f>
        <v/>
      </c>
      <c r="DA14" s="133"/>
      <c r="DB14" s="134"/>
      <c r="DC14" s="134"/>
      <c r="DD14" s="134"/>
      <c r="DE14" s="34" t="str">
        <f>IF(Configurações!$B$3&lt;&gt;"Linhas","",IF(Cálculos!HL14=1,Cálculos!HM14,""))</f>
        <v/>
      </c>
      <c r="DF14" s="133"/>
      <c r="DG14" s="134"/>
      <c r="DH14" s="134"/>
      <c r="DI14" s="134"/>
      <c r="DJ14" s="34" t="str">
        <f>IF(Configurações!$B$3&lt;&gt;"Linhas","",IF(Cálculos!HW14=1,Cálculos!HX14,""))</f>
        <v/>
      </c>
      <c r="DK14" s="35" t="str">
        <f>IF(OR($B14="",Configurações!$B$3&lt;&gt;"Linhas"),"",Cálculos!OL14)</f>
        <v/>
      </c>
      <c r="DL14" s="36" t="str">
        <f>IF(OR($B14="",Configurações!$B$3&lt;&gt;"Linhas"),"",Cálculos!OM14)</f>
        <v/>
      </c>
      <c r="DM14" s="37" t="str">
        <f>IF(OR($B14="",Configurações!$B$3&lt;&gt;"Linhas"),"",IF(Cálculos!ON14="","✔ OK",LEFT(Cálculos!ON14,LEN(Cálculos!ON14)-3)))</f>
        <v/>
      </c>
      <c r="DN14" s="133"/>
      <c r="DO14" s="134"/>
      <c r="DP14" s="134"/>
      <c r="DQ14" s="134"/>
      <c r="DR14" s="34" t="str">
        <f>IF(Configurações!$B$3&lt;&gt;"Linhas","",IF(Cálculos!IH14=1,Cálculos!II14,""))</f>
        <v/>
      </c>
      <c r="DS14" s="133"/>
      <c r="DT14" s="134"/>
      <c r="DU14" s="134"/>
      <c r="DV14" s="134"/>
      <c r="DW14" s="34" t="str">
        <f>IF(Configurações!$B$3&lt;&gt;"Linhas","",IF(Cálculos!IS14=1,Cálculos!IT14,""))</f>
        <v/>
      </c>
      <c r="DX14" s="133"/>
      <c r="DY14" s="134"/>
      <c r="DZ14" s="134"/>
      <c r="EA14" s="134"/>
      <c r="EB14" s="34" t="str">
        <f>IF(Configurações!$B$3&lt;&gt;"Linhas","",IF(Cálculos!JD14=1,Cálculos!JE14,""))</f>
        <v/>
      </c>
      <c r="EC14" s="133"/>
      <c r="ED14" s="134"/>
      <c r="EE14" s="134"/>
      <c r="EF14" s="134"/>
      <c r="EG14" s="34" t="str">
        <f>IF(Configurações!$B$3&lt;&gt;"Linhas","",IF(Cálculos!JO14=1,Cálculos!JP14,""))</f>
        <v/>
      </c>
      <c r="EH14" s="133"/>
      <c r="EI14" s="134"/>
      <c r="EJ14" s="134"/>
      <c r="EK14" s="134"/>
      <c r="EL14" s="34" t="str">
        <f>IF(Configurações!$B$3&lt;&gt;"Linhas","",IF(Cálculos!JZ14=1,Cálculos!KA14,""))</f>
        <v/>
      </c>
      <c r="EM14" s="133"/>
      <c r="EN14" s="134"/>
      <c r="EO14" s="134"/>
      <c r="EP14" s="134"/>
      <c r="EQ14" s="34" t="str">
        <f>IF(Configurações!$B$3&lt;&gt;"Linhas","",IF(Cálculos!KK14=1,Cálculos!KL14,""))</f>
        <v/>
      </c>
      <c r="ER14" s="133"/>
      <c r="ES14" s="134"/>
      <c r="ET14" s="134"/>
      <c r="EU14" s="134"/>
      <c r="EV14" s="34" t="str">
        <f>IF(Configurações!$B$3&lt;&gt;"Linhas","",IF(Cálculos!KV14=1,Cálculos!KW14,""))</f>
        <v/>
      </c>
      <c r="EW14" s="35" t="str">
        <f>IF(OR($B14="",Configurações!$B$3&lt;&gt;"Linhas"),"",Cálculos!OQ14)</f>
        <v/>
      </c>
      <c r="EX14" s="36" t="str">
        <f>IF(OR($B14="",Configurações!$B$3&lt;&gt;"Linhas"),"",Cálculos!OR14)</f>
        <v/>
      </c>
      <c r="EY14" s="37" t="str">
        <f>IF(OR($B14="",Configurações!$B$3&lt;&gt;"Linhas"),"",IF(Cálculos!OS14="","✔ OK",LEFT(Cálculos!OS14,LEN(Cálculos!OS14)-3)))</f>
        <v/>
      </c>
      <c r="EZ14" s="133"/>
      <c r="FA14" s="134"/>
      <c r="FB14" s="134"/>
      <c r="FC14" s="134"/>
      <c r="FD14" s="34" t="str">
        <f>IF(Configurações!$B$3&lt;&gt;"Linhas","",IF(Cálculos!LG14=1,Cálculos!LH14,""))</f>
        <v/>
      </c>
      <c r="FE14" s="133"/>
      <c r="FF14" s="134"/>
      <c r="FG14" s="134"/>
      <c r="FH14" s="134"/>
      <c r="FI14" s="34" t="str">
        <f>IF(Configurações!$B$3&lt;&gt;"Linhas","",IF(Cálculos!LR14=1,Cálculos!LS14,""))</f>
        <v/>
      </c>
      <c r="FJ14" s="133"/>
      <c r="FK14" s="134"/>
      <c r="FL14" s="134"/>
      <c r="FM14" s="134"/>
      <c r="FN14" s="34" t="str">
        <f>IF(Configurações!$B$3&lt;&gt;"Linhas","",IF(Cálculos!MC14=1,Cálculos!MD14,""))</f>
        <v/>
      </c>
      <c r="FO14" s="133"/>
      <c r="FP14" s="134"/>
      <c r="FQ14" s="134"/>
      <c r="FR14" s="134"/>
      <c r="FS14" s="34" t="str">
        <f>IF(Configurações!$B$3&lt;&gt;"Linhas","",IF(Cálculos!MN14=1,Cálculos!MO14,""))</f>
        <v/>
      </c>
      <c r="FT14" s="133"/>
      <c r="FU14" s="134"/>
      <c r="FV14" s="134"/>
      <c r="FW14" s="134"/>
      <c r="FX14" s="34" t="str">
        <f>IF(Configurações!$B$3&lt;&gt;"Linhas","",IF(Cálculos!MY14=1,Cálculos!MZ14,""))</f>
        <v/>
      </c>
      <c r="FY14" s="133"/>
      <c r="FZ14" s="134"/>
      <c r="GA14" s="134"/>
      <c r="GB14" s="134"/>
      <c r="GC14" s="34" t="str">
        <f>IF(Configurações!$B$3&lt;&gt;"Linhas","",IF(Cálculos!NJ14=1,Cálculos!NK14,""))</f>
        <v/>
      </c>
      <c r="GD14" s="133"/>
      <c r="GE14" s="134"/>
      <c r="GF14" s="134"/>
      <c r="GG14" s="134"/>
      <c r="GH14" s="34" t="str">
        <f>IF(Configurações!$B$3&lt;&gt;"Linhas","",IF(Cálculos!NU14=1,Cálculos!NV14,""))</f>
        <v/>
      </c>
      <c r="GI14" s="35" t="str">
        <f>IF(OR($B14="",Configurações!$B$3&lt;&gt;"Linhas"),"",Cálculos!OV14)</f>
        <v/>
      </c>
      <c r="GJ14" s="36" t="str">
        <f>IF(OR($B14="",Configurações!$B$3&lt;&gt;"Linhas"),"",Cálculos!OW14)</f>
        <v/>
      </c>
      <c r="GK14" s="37" t="str">
        <f>IF(OR($B14="",Configurações!$B$3&lt;&gt;"Linhas"),"",IF(Cálculos!OX14="","✔ OK",LEFT(Cálculos!OX14,LEN(Cálculos!OX14)-3)))</f>
        <v/>
      </c>
      <c r="GL14" s="131" t="str">
        <f>IF(OR($B14="",Configurações!$B$3&lt;&gt;"Linhas"),"",IF(Cálculos!PP14="","",IF(Configurações!$B$6="Sim","","Informativo (sem CCT/ACT) – ")&amp;LEFT(Cálculos!PP14,LEN(Cálculos!PP14)-3)))</f>
        <v/>
      </c>
    </row>
    <row r="15" spans="1:194" ht="30.75" customHeight="1" x14ac:dyDescent="0.25">
      <c r="A15" s="32" t="str">
        <f t="shared" si="0"/>
        <v/>
      </c>
      <c r="B15" s="132"/>
      <c r="C15" s="33" t="str">
        <f>IF($B15="","",IFERROR(INDEX(Funcionários!$D$5:$D$84,MATCH($B15,Funcionários!$B$5:$B$84,0)),""))</f>
        <v/>
      </c>
      <c r="D15" s="133"/>
      <c r="E15" s="134"/>
      <c r="F15" s="134"/>
      <c r="G15" s="134"/>
      <c r="H15" s="34" t="str">
        <f>IF(Configurações!$B$3&lt;&gt;"Linhas","",IF(Cálculos!K15=1,Cálculos!L15,""))</f>
        <v/>
      </c>
      <c r="I15" s="133"/>
      <c r="J15" s="134"/>
      <c r="K15" s="134"/>
      <c r="L15" s="134"/>
      <c r="M15" s="34" t="str">
        <f>IF(Configurações!$B$3&lt;&gt;"Linhas","",IF(Cálculos!V15=1,Cálculos!W15,""))</f>
        <v/>
      </c>
      <c r="N15" s="133"/>
      <c r="O15" s="134"/>
      <c r="P15" s="134"/>
      <c r="Q15" s="134"/>
      <c r="R15" s="34" t="str">
        <f>IF(Configurações!$B$3&lt;&gt;"Linhas","",IF(Cálculos!AG15=1,Cálculos!AH15,""))</f>
        <v/>
      </c>
      <c r="S15" s="133"/>
      <c r="T15" s="134"/>
      <c r="U15" s="134"/>
      <c r="V15" s="134"/>
      <c r="W15" s="34" t="str">
        <f>IF(Configurações!$B$3&lt;&gt;"Linhas","",IF(Cálculos!AR15=1,Cálculos!AS15,""))</f>
        <v/>
      </c>
      <c r="X15" s="133"/>
      <c r="Y15" s="134"/>
      <c r="Z15" s="134"/>
      <c r="AA15" s="134"/>
      <c r="AB15" s="34" t="str">
        <f>IF(Configurações!$B$3&lt;&gt;"Linhas","",IF(Cálculos!BC15=1,Cálculos!BD15,""))</f>
        <v/>
      </c>
      <c r="AC15" s="133"/>
      <c r="AD15" s="134"/>
      <c r="AE15" s="134"/>
      <c r="AF15" s="134"/>
      <c r="AG15" s="34" t="str">
        <f>IF(Configurações!$B$3&lt;&gt;"Linhas","",IF(Cálculos!BN15=1,Cálculos!BO15,""))</f>
        <v/>
      </c>
      <c r="AH15" s="133"/>
      <c r="AI15" s="134"/>
      <c r="AJ15" s="134"/>
      <c r="AK15" s="134"/>
      <c r="AL15" s="34" t="str">
        <f>IF(Configurações!$B$3&lt;&gt;"Linhas","",IF(Cálculos!BY15=1,Cálculos!BZ15,""))</f>
        <v/>
      </c>
      <c r="AM15" s="35" t="str">
        <f>IF(OR($B15="",Configurações!$B$3&lt;&gt;"Linhas"),"",Cálculos!OB15)</f>
        <v/>
      </c>
      <c r="AN15" s="36" t="str">
        <f>IF(OR($B15="",Configurações!$B$3&lt;&gt;"Linhas"),"",Cálculos!OC15)</f>
        <v/>
      </c>
      <c r="AO15" s="37" t="str">
        <f>IF(OR($B15="",Configurações!$B$3&lt;&gt;"Linhas"),"",IF(Cálculos!OD15="","✔ OK",LEFT(Cálculos!OD15,LEN(Cálculos!OD15)-3)))</f>
        <v/>
      </c>
      <c r="AP15" s="133"/>
      <c r="AQ15" s="134"/>
      <c r="AR15" s="134"/>
      <c r="AS15" s="134"/>
      <c r="AT15" s="34" t="str">
        <f>IF(Configurações!$B$3&lt;&gt;"Linhas","",IF(Cálculos!CJ15=1,Cálculos!CK15,""))</f>
        <v/>
      </c>
      <c r="AU15" s="133"/>
      <c r="AV15" s="134"/>
      <c r="AW15" s="134"/>
      <c r="AX15" s="134"/>
      <c r="AY15" s="34" t="str">
        <f>IF(Configurações!$B$3&lt;&gt;"Linhas","",IF(Cálculos!CU15=1,Cálculos!CV15,""))</f>
        <v/>
      </c>
      <c r="AZ15" s="133"/>
      <c r="BA15" s="134"/>
      <c r="BB15" s="134"/>
      <c r="BC15" s="134"/>
      <c r="BD15" s="34" t="str">
        <f>IF(Configurações!$B$3&lt;&gt;"Linhas","",IF(Cálculos!DF15=1,Cálculos!DG15,""))</f>
        <v/>
      </c>
      <c r="BE15" s="133"/>
      <c r="BF15" s="134"/>
      <c r="BG15" s="134"/>
      <c r="BH15" s="134"/>
      <c r="BI15" s="34" t="str">
        <f>IF(Configurações!$B$3&lt;&gt;"Linhas","",IF(Cálculos!DQ15=1,Cálculos!DR15,""))</f>
        <v/>
      </c>
      <c r="BJ15" s="133"/>
      <c r="BK15" s="134"/>
      <c r="BL15" s="134"/>
      <c r="BM15" s="134"/>
      <c r="BN15" s="34" t="str">
        <f>IF(Configurações!$B$3&lt;&gt;"Linhas","",IF(Cálculos!EB15=1,Cálculos!EC15,""))</f>
        <v/>
      </c>
      <c r="BO15" s="133"/>
      <c r="BP15" s="134"/>
      <c r="BQ15" s="134"/>
      <c r="BR15" s="134"/>
      <c r="BS15" s="34" t="str">
        <f>IF(Configurações!$B$3&lt;&gt;"Linhas","",IF(Cálculos!EM15=1,Cálculos!EN15,""))</f>
        <v/>
      </c>
      <c r="BT15" s="133"/>
      <c r="BU15" s="134"/>
      <c r="BV15" s="134"/>
      <c r="BW15" s="134"/>
      <c r="BX15" s="34" t="str">
        <f>IF(Configurações!$B$3&lt;&gt;"Linhas","",IF(Cálculos!EX15=1,Cálculos!EY15,""))</f>
        <v/>
      </c>
      <c r="BY15" s="35" t="str">
        <f>IF(OR($B15="",Configurações!$B$3&lt;&gt;"Linhas"),"",Cálculos!OG15)</f>
        <v/>
      </c>
      <c r="BZ15" s="36" t="str">
        <f>IF(OR($B15="",Configurações!$B$3&lt;&gt;"Linhas"),"",Cálculos!OH15)</f>
        <v/>
      </c>
      <c r="CA15" s="37" t="str">
        <f>IF(OR($B15="",Configurações!$B$3&lt;&gt;"Linhas"),"",IF(Cálculos!OI15="","✔ OK",LEFT(Cálculos!OI15,LEN(Cálculos!OI15)-3)))</f>
        <v/>
      </c>
      <c r="CB15" s="133"/>
      <c r="CC15" s="134"/>
      <c r="CD15" s="134"/>
      <c r="CE15" s="134"/>
      <c r="CF15" s="138" t="str">
        <f>IF(Configurações!$B$3&lt;&gt;"Linhas","",IF(Cálculos!FI15=1,Cálculos!FJ15,""))</f>
        <v/>
      </c>
      <c r="CG15" s="133"/>
      <c r="CH15" s="134"/>
      <c r="CI15" s="134"/>
      <c r="CJ15" s="134"/>
      <c r="CK15" s="34" t="str">
        <f>IF(Configurações!$B$3&lt;&gt;"Linhas","",IF(Cálculos!FT15=1,Cálculos!FU15,""))</f>
        <v/>
      </c>
      <c r="CL15" s="133"/>
      <c r="CM15" s="134"/>
      <c r="CN15" s="134"/>
      <c r="CO15" s="134"/>
      <c r="CP15" s="34" t="str">
        <f>IF(Configurações!$B$3&lt;&gt;"Linhas","",IF(Cálculos!GE15=1,Cálculos!GF15,""))</f>
        <v/>
      </c>
      <c r="CQ15" s="133"/>
      <c r="CR15" s="134"/>
      <c r="CS15" s="134"/>
      <c r="CT15" s="134"/>
      <c r="CU15" s="34" t="str">
        <f>IF(Configurações!$B$3&lt;&gt;"Linhas","",IF(Cálculos!GP15=1,Cálculos!GQ15,""))</f>
        <v/>
      </c>
      <c r="CV15" s="133"/>
      <c r="CW15" s="134"/>
      <c r="CX15" s="134"/>
      <c r="CY15" s="134"/>
      <c r="CZ15" s="34" t="str">
        <f>IF(Configurações!$B$3&lt;&gt;"Linhas","",IF(Cálculos!HA15=1,Cálculos!HB15,""))</f>
        <v/>
      </c>
      <c r="DA15" s="133"/>
      <c r="DB15" s="134"/>
      <c r="DC15" s="134"/>
      <c r="DD15" s="134"/>
      <c r="DE15" s="34" t="str">
        <f>IF(Configurações!$B$3&lt;&gt;"Linhas","",IF(Cálculos!HL15=1,Cálculos!HM15,""))</f>
        <v/>
      </c>
      <c r="DF15" s="133"/>
      <c r="DG15" s="134"/>
      <c r="DH15" s="134"/>
      <c r="DI15" s="134"/>
      <c r="DJ15" s="34" t="str">
        <f>IF(Configurações!$B$3&lt;&gt;"Linhas","",IF(Cálculos!HW15=1,Cálculos!HX15,""))</f>
        <v/>
      </c>
      <c r="DK15" s="35" t="str">
        <f>IF(OR($B15="",Configurações!$B$3&lt;&gt;"Linhas"),"",Cálculos!OL15)</f>
        <v/>
      </c>
      <c r="DL15" s="36" t="str">
        <f>IF(OR($B15="",Configurações!$B$3&lt;&gt;"Linhas"),"",Cálculos!OM15)</f>
        <v/>
      </c>
      <c r="DM15" s="37" t="str">
        <f>IF(OR($B15="",Configurações!$B$3&lt;&gt;"Linhas"),"",IF(Cálculos!ON15="","✔ OK",LEFT(Cálculos!ON15,LEN(Cálculos!ON15)-3)))</f>
        <v/>
      </c>
      <c r="DN15" s="133"/>
      <c r="DO15" s="134"/>
      <c r="DP15" s="134"/>
      <c r="DQ15" s="134"/>
      <c r="DR15" s="34" t="str">
        <f>IF(Configurações!$B$3&lt;&gt;"Linhas","",IF(Cálculos!IH15=1,Cálculos!II15,""))</f>
        <v/>
      </c>
      <c r="DS15" s="133"/>
      <c r="DT15" s="134"/>
      <c r="DU15" s="134"/>
      <c r="DV15" s="134"/>
      <c r="DW15" s="34" t="str">
        <f>IF(Configurações!$B$3&lt;&gt;"Linhas","",IF(Cálculos!IS15=1,Cálculos!IT15,""))</f>
        <v/>
      </c>
      <c r="DX15" s="133"/>
      <c r="DY15" s="134"/>
      <c r="DZ15" s="134"/>
      <c r="EA15" s="134"/>
      <c r="EB15" s="34" t="str">
        <f>IF(Configurações!$B$3&lt;&gt;"Linhas","",IF(Cálculos!JD15=1,Cálculos!JE15,""))</f>
        <v/>
      </c>
      <c r="EC15" s="133"/>
      <c r="ED15" s="134"/>
      <c r="EE15" s="134"/>
      <c r="EF15" s="134"/>
      <c r="EG15" s="34" t="str">
        <f>IF(Configurações!$B$3&lt;&gt;"Linhas","",IF(Cálculos!JO15=1,Cálculos!JP15,""))</f>
        <v/>
      </c>
      <c r="EH15" s="133"/>
      <c r="EI15" s="134"/>
      <c r="EJ15" s="134"/>
      <c r="EK15" s="134"/>
      <c r="EL15" s="34" t="str">
        <f>IF(Configurações!$B$3&lt;&gt;"Linhas","",IF(Cálculos!JZ15=1,Cálculos!KA15,""))</f>
        <v/>
      </c>
      <c r="EM15" s="133"/>
      <c r="EN15" s="134"/>
      <c r="EO15" s="134"/>
      <c r="EP15" s="134"/>
      <c r="EQ15" s="34" t="str">
        <f>IF(Configurações!$B$3&lt;&gt;"Linhas","",IF(Cálculos!KK15=1,Cálculos!KL15,""))</f>
        <v/>
      </c>
      <c r="ER15" s="133"/>
      <c r="ES15" s="134"/>
      <c r="ET15" s="134"/>
      <c r="EU15" s="134"/>
      <c r="EV15" s="34" t="str">
        <f>IF(Configurações!$B$3&lt;&gt;"Linhas","",IF(Cálculos!KV15=1,Cálculos!KW15,""))</f>
        <v/>
      </c>
      <c r="EW15" s="35" t="str">
        <f>IF(OR($B15="",Configurações!$B$3&lt;&gt;"Linhas"),"",Cálculos!OQ15)</f>
        <v/>
      </c>
      <c r="EX15" s="36" t="str">
        <f>IF(OR($B15="",Configurações!$B$3&lt;&gt;"Linhas"),"",Cálculos!OR15)</f>
        <v/>
      </c>
      <c r="EY15" s="37" t="str">
        <f>IF(OR($B15="",Configurações!$B$3&lt;&gt;"Linhas"),"",IF(Cálculos!OS15="","✔ OK",LEFT(Cálculos!OS15,LEN(Cálculos!OS15)-3)))</f>
        <v/>
      </c>
      <c r="EZ15" s="133"/>
      <c r="FA15" s="134"/>
      <c r="FB15" s="134"/>
      <c r="FC15" s="134"/>
      <c r="FD15" s="34" t="str">
        <f>IF(Configurações!$B$3&lt;&gt;"Linhas","",IF(Cálculos!LG15=1,Cálculos!LH15,""))</f>
        <v/>
      </c>
      <c r="FE15" s="133"/>
      <c r="FF15" s="134"/>
      <c r="FG15" s="134"/>
      <c r="FH15" s="134"/>
      <c r="FI15" s="34" t="str">
        <f>IF(Configurações!$B$3&lt;&gt;"Linhas","",IF(Cálculos!LR15=1,Cálculos!LS15,""))</f>
        <v/>
      </c>
      <c r="FJ15" s="133"/>
      <c r="FK15" s="134"/>
      <c r="FL15" s="134"/>
      <c r="FM15" s="134"/>
      <c r="FN15" s="34" t="str">
        <f>IF(Configurações!$B$3&lt;&gt;"Linhas","",IF(Cálculos!MC15=1,Cálculos!MD15,""))</f>
        <v/>
      </c>
      <c r="FO15" s="133"/>
      <c r="FP15" s="134"/>
      <c r="FQ15" s="134"/>
      <c r="FR15" s="134"/>
      <c r="FS15" s="34" t="str">
        <f>IF(Configurações!$B$3&lt;&gt;"Linhas","",IF(Cálculos!MN15=1,Cálculos!MO15,""))</f>
        <v/>
      </c>
      <c r="FT15" s="133"/>
      <c r="FU15" s="134"/>
      <c r="FV15" s="134"/>
      <c r="FW15" s="134"/>
      <c r="FX15" s="34" t="str">
        <f>IF(Configurações!$B$3&lt;&gt;"Linhas","",IF(Cálculos!MY15=1,Cálculos!MZ15,""))</f>
        <v/>
      </c>
      <c r="FY15" s="133"/>
      <c r="FZ15" s="134"/>
      <c r="GA15" s="134"/>
      <c r="GB15" s="134"/>
      <c r="GC15" s="34" t="str">
        <f>IF(Configurações!$B$3&lt;&gt;"Linhas","",IF(Cálculos!NJ15=1,Cálculos!NK15,""))</f>
        <v/>
      </c>
      <c r="GD15" s="133"/>
      <c r="GE15" s="134"/>
      <c r="GF15" s="134"/>
      <c r="GG15" s="134"/>
      <c r="GH15" s="34" t="str">
        <f>IF(Configurações!$B$3&lt;&gt;"Linhas","",IF(Cálculos!NU15=1,Cálculos!NV15,""))</f>
        <v/>
      </c>
      <c r="GI15" s="35" t="str">
        <f>IF(OR($B15="",Configurações!$B$3&lt;&gt;"Linhas"),"",Cálculos!OV15)</f>
        <v/>
      </c>
      <c r="GJ15" s="36" t="str">
        <f>IF(OR($B15="",Configurações!$B$3&lt;&gt;"Linhas"),"",Cálculos!OW15)</f>
        <v/>
      </c>
      <c r="GK15" s="37" t="str">
        <f>IF(OR($B15="",Configurações!$B$3&lt;&gt;"Linhas"),"",IF(Cálculos!OX15="","✔ OK",LEFT(Cálculos!OX15,LEN(Cálculos!OX15)-3)))</f>
        <v/>
      </c>
      <c r="GL15" s="131" t="str">
        <f>IF(OR($B15="",Configurações!$B$3&lt;&gt;"Linhas"),"",IF(Cálculos!PP15="","",IF(Configurações!$B$6="Sim","","Informativo (sem CCT/ACT) – ")&amp;LEFT(Cálculos!PP15,LEN(Cálculos!PP15)-3)))</f>
        <v/>
      </c>
    </row>
    <row r="16" spans="1:194" ht="30.75" customHeight="1" x14ac:dyDescent="0.25">
      <c r="A16" s="32" t="str">
        <f t="shared" si="0"/>
        <v/>
      </c>
      <c r="B16" s="132"/>
      <c r="C16" s="33" t="str">
        <f>IF($B16="","",IFERROR(INDEX(Funcionários!$D$5:$D$84,MATCH($B16,Funcionários!$B$5:$B$84,0)),""))</f>
        <v/>
      </c>
      <c r="D16" s="133"/>
      <c r="E16" s="134"/>
      <c r="F16" s="134"/>
      <c r="G16" s="134"/>
      <c r="H16" s="34" t="str">
        <f>IF(Configurações!$B$3&lt;&gt;"Linhas","",IF(Cálculos!K16=1,Cálculos!L16,""))</f>
        <v/>
      </c>
      <c r="I16" s="133"/>
      <c r="J16" s="134"/>
      <c r="K16" s="134"/>
      <c r="L16" s="134"/>
      <c r="M16" s="34" t="str">
        <f>IF(Configurações!$B$3&lt;&gt;"Linhas","",IF(Cálculos!V16=1,Cálculos!W16,""))</f>
        <v/>
      </c>
      <c r="N16" s="133"/>
      <c r="O16" s="134"/>
      <c r="P16" s="134"/>
      <c r="Q16" s="134"/>
      <c r="R16" s="34" t="str">
        <f>IF(Configurações!$B$3&lt;&gt;"Linhas","",IF(Cálculos!AG16=1,Cálculos!AH16,""))</f>
        <v/>
      </c>
      <c r="S16" s="133"/>
      <c r="T16" s="134"/>
      <c r="U16" s="134"/>
      <c r="V16" s="134"/>
      <c r="W16" s="34" t="str">
        <f>IF(Configurações!$B$3&lt;&gt;"Linhas","",IF(Cálculos!AR16=1,Cálculos!AS16,""))</f>
        <v/>
      </c>
      <c r="X16" s="133"/>
      <c r="Y16" s="134"/>
      <c r="Z16" s="134"/>
      <c r="AA16" s="134"/>
      <c r="AB16" s="34" t="str">
        <f>IF(Configurações!$B$3&lt;&gt;"Linhas","",IF(Cálculos!BC16=1,Cálculos!BD16,""))</f>
        <v/>
      </c>
      <c r="AC16" s="133"/>
      <c r="AD16" s="134"/>
      <c r="AE16" s="134"/>
      <c r="AF16" s="134"/>
      <c r="AG16" s="34" t="str">
        <f>IF(Configurações!$B$3&lt;&gt;"Linhas","",IF(Cálculos!BN16=1,Cálculos!BO16,""))</f>
        <v/>
      </c>
      <c r="AH16" s="133"/>
      <c r="AI16" s="134"/>
      <c r="AJ16" s="134"/>
      <c r="AK16" s="134"/>
      <c r="AL16" s="34" t="str">
        <f>IF(Configurações!$B$3&lt;&gt;"Linhas","",IF(Cálculos!BY16=1,Cálculos!BZ16,""))</f>
        <v/>
      </c>
      <c r="AM16" s="35" t="str">
        <f>IF(OR($B16="",Configurações!$B$3&lt;&gt;"Linhas"),"",Cálculos!OB16)</f>
        <v/>
      </c>
      <c r="AN16" s="36" t="str">
        <f>IF(OR($B16="",Configurações!$B$3&lt;&gt;"Linhas"),"",Cálculos!OC16)</f>
        <v/>
      </c>
      <c r="AO16" s="37" t="str">
        <f>IF(OR($B16="",Configurações!$B$3&lt;&gt;"Linhas"),"",IF(Cálculos!OD16="","✔ OK",LEFT(Cálculos!OD16,LEN(Cálculos!OD16)-3)))</f>
        <v/>
      </c>
      <c r="AP16" s="133"/>
      <c r="AQ16" s="134"/>
      <c r="AR16" s="134"/>
      <c r="AS16" s="134"/>
      <c r="AT16" s="34" t="str">
        <f>IF(Configurações!$B$3&lt;&gt;"Linhas","",IF(Cálculos!CJ16=1,Cálculos!CK16,""))</f>
        <v/>
      </c>
      <c r="AU16" s="133"/>
      <c r="AV16" s="134"/>
      <c r="AW16" s="134"/>
      <c r="AX16" s="134"/>
      <c r="AY16" s="34" t="str">
        <f>IF(Configurações!$B$3&lt;&gt;"Linhas","",IF(Cálculos!CU16=1,Cálculos!CV16,""))</f>
        <v/>
      </c>
      <c r="AZ16" s="133"/>
      <c r="BA16" s="134"/>
      <c r="BB16" s="134"/>
      <c r="BC16" s="134"/>
      <c r="BD16" s="34" t="str">
        <f>IF(Configurações!$B$3&lt;&gt;"Linhas","",IF(Cálculos!DF16=1,Cálculos!DG16,""))</f>
        <v/>
      </c>
      <c r="BE16" s="133"/>
      <c r="BF16" s="134"/>
      <c r="BG16" s="134"/>
      <c r="BH16" s="134"/>
      <c r="BI16" s="34" t="str">
        <f>IF(Configurações!$B$3&lt;&gt;"Linhas","",IF(Cálculos!DQ16=1,Cálculos!DR16,""))</f>
        <v/>
      </c>
      <c r="BJ16" s="133"/>
      <c r="BK16" s="134"/>
      <c r="BL16" s="134"/>
      <c r="BM16" s="134"/>
      <c r="BN16" s="34" t="str">
        <f>IF(Configurações!$B$3&lt;&gt;"Linhas","",IF(Cálculos!EB16=1,Cálculos!EC16,""))</f>
        <v/>
      </c>
      <c r="BO16" s="133"/>
      <c r="BP16" s="134"/>
      <c r="BQ16" s="134"/>
      <c r="BR16" s="134"/>
      <c r="BS16" s="34" t="str">
        <f>IF(Configurações!$B$3&lt;&gt;"Linhas","",IF(Cálculos!EM16=1,Cálculos!EN16,""))</f>
        <v/>
      </c>
      <c r="BT16" s="133"/>
      <c r="BU16" s="134"/>
      <c r="BV16" s="134"/>
      <c r="BW16" s="134"/>
      <c r="BX16" s="34" t="str">
        <f>IF(Configurações!$B$3&lt;&gt;"Linhas","",IF(Cálculos!EX16=1,Cálculos!EY16,""))</f>
        <v/>
      </c>
      <c r="BY16" s="35" t="str">
        <f>IF(OR($B16="",Configurações!$B$3&lt;&gt;"Linhas"),"",Cálculos!OG16)</f>
        <v/>
      </c>
      <c r="BZ16" s="36" t="str">
        <f>IF(OR($B16="",Configurações!$B$3&lt;&gt;"Linhas"),"",Cálculos!OH16)</f>
        <v/>
      </c>
      <c r="CA16" s="37" t="str">
        <f>IF(OR($B16="",Configurações!$B$3&lt;&gt;"Linhas"),"",IF(Cálculos!OI16="","✔ OK",LEFT(Cálculos!OI16,LEN(Cálculos!OI16)-3)))</f>
        <v/>
      </c>
      <c r="CB16" s="133"/>
      <c r="CC16" s="134"/>
      <c r="CD16" s="134"/>
      <c r="CE16" s="134"/>
      <c r="CF16" s="138" t="str">
        <f>IF(Configurações!$B$3&lt;&gt;"Linhas","",IF(Cálculos!FI16=1,Cálculos!FJ16,""))</f>
        <v/>
      </c>
      <c r="CG16" s="133"/>
      <c r="CH16" s="134"/>
      <c r="CI16" s="134"/>
      <c r="CJ16" s="134"/>
      <c r="CK16" s="34" t="str">
        <f>IF(Configurações!$B$3&lt;&gt;"Linhas","",IF(Cálculos!FT16=1,Cálculos!FU16,""))</f>
        <v/>
      </c>
      <c r="CL16" s="133"/>
      <c r="CM16" s="134"/>
      <c r="CN16" s="134"/>
      <c r="CO16" s="134"/>
      <c r="CP16" s="34" t="str">
        <f>IF(Configurações!$B$3&lt;&gt;"Linhas","",IF(Cálculos!GE16=1,Cálculos!GF16,""))</f>
        <v/>
      </c>
      <c r="CQ16" s="133"/>
      <c r="CR16" s="134"/>
      <c r="CS16" s="134"/>
      <c r="CT16" s="134"/>
      <c r="CU16" s="34" t="str">
        <f>IF(Configurações!$B$3&lt;&gt;"Linhas","",IF(Cálculos!GP16=1,Cálculos!GQ16,""))</f>
        <v/>
      </c>
      <c r="CV16" s="133"/>
      <c r="CW16" s="134"/>
      <c r="CX16" s="134"/>
      <c r="CY16" s="134"/>
      <c r="CZ16" s="34" t="str">
        <f>IF(Configurações!$B$3&lt;&gt;"Linhas","",IF(Cálculos!HA16=1,Cálculos!HB16,""))</f>
        <v/>
      </c>
      <c r="DA16" s="133"/>
      <c r="DB16" s="134"/>
      <c r="DC16" s="134"/>
      <c r="DD16" s="134"/>
      <c r="DE16" s="34" t="str">
        <f>IF(Configurações!$B$3&lt;&gt;"Linhas","",IF(Cálculos!HL16=1,Cálculos!HM16,""))</f>
        <v/>
      </c>
      <c r="DF16" s="133"/>
      <c r="DG16" s="134"/>
      <c r="DH16" s="134"/>
      <c r="DI16" s="134"/>
      <c r="DJ16" s="34" t="str">
        <f>IF(Configurações!$B$3&lt;&gt;"Linhas","",IF(Cálculos!HW16=1,Cálculos!HX16,""))</f>
        <v/>
      </c>
      <c r="DK16" s="35" t="str">
        <f>IF(OR($B16="",Configurações!$B$3&lt;&gt;"Linhas"),"",Cálculos!OL16)</f>
        <v/>
      </c>
      <c r="DL16" s="36" t="str">
        <f>IF(OR($B16="",Configurações!$B$3&lt;&gt;"Linhas"),"",Cálculos!OM16)</f>
        <v/>
      </c>
      <c r="DM16" s="37" t="str">
        <f>IF(OR($B16="",Configurações!$B$3&lt;&gt;"Linhas"),"",IF(Cálculos!ON16="","✔ OK",LEFT(Cálculos!ON16,LEN(Cálculos!ON16)-3)))</f>
        <v/>
      </c>
      <c r="DN16" s="133"/>
      <c r="DO16" s="134"/>
      <c r="DP16" s="134"/>
      <c r="DQ16" s="134"/>
      <c r="DR16" s="34" t="str">
        <f>IF(Configurações!$B$3&lt;&gt;"Linhas","",IF(Cálculos!IH16=1,Cálculos!II16,""))</f>
        <v/>
      </c>
      <c r="DS16" s="133"/>
      <c r="DT16" s="134"/>
      <c r="DU16" s="134"/>
      <c r="DV16" s="134"/>
      <c r="DW16" s="34" t="str">
        <f>IF(Configurações!$B$3&lt;&gt;"Linhas","",IF(Cálculos!IS16=1,Cálculos!IT16,""))</f>
        <v/>
      </c>
      <c r="DX16" s="133"/>
      <c r="DY16" s="134"/>
      <c r="DZ16" s="134"/>
      <c r="EA16" s="134"/>
      <c r="EB16" s="34" t="str">
        <f>IF(Configurações!$B$3&lt;&gt;"Linhas","",IF(Cálculos!JD16=1,Cálculos!JE16,""))</f>
        <v/>
      </c>
      <c r="EC16" s="133"/>
      <c r="ED16" s="134"/>
      <c r="EE16" s="134"/>
      <c r="EF16" s="134"/>
      <c r="EG16" s="34" t="str">
        <f>IF(Configurações!$B$3&lt;&gt;"Linhas","",IF(Cálculos!JO16=1,Cálculos!JP16,""))</f>
        <v/>
      </c>
      <c r="EH16" s="133"/>
      <c r="EI16" s="134"/>
      <c r="EJ16" s="134"/>
      <c r="EK16" s="134"/>
      <c r="EL16" s="34" t="str">
        <f>IF(Configurações!$B$3&lt;&gt;"Linhas","",IF(Cálculos!JZ16=1,Cálculos!KA16,""))</f>
        <v/>
      </c>
      <c r="EM16" s="133"/>
      <c r="EN16" s="134"/>
      <c r="EO16" s="134"/>
      <c r="EP16" s="134"/>
      <c r="EQ16" s="34" t="str">
        <f>IF(Configurações!$B$3&lt;&gt;"Linhas","",IF(Cálculos!KK16=1,Cálculos!KL16,""))</f>
        <v/>
      </c>
      <c r="ER16" s="133"/>
      <c r="ES16" s="134"/>
      <c r="ET16" s="134"/>
      <c r="EU16" s="134"/>
      <c r="EV16" s="34" t="str">
        <f>IF(Configurações!$B$3&lt;&gt;"Linhas","",IF(Cálculos!KV16=1,Cálculos!KW16,""))</f>
        <v/>
      </c>
      <c r="EW16" s="35" t="str">
        <f>IF(OR($B16="",Configurações!$B$3&lt;&gt;"Linhas"),"",Cálculos!OQ16)</f>
        <v/>
      </c>
      <c r="EX16" s="36" t="str">
        <f>IF(OR($B16="",Configurações!$B$3&lt;&gt;"Linhas"),"",Cálculos!OR16)</f>
        <v/>
      </c>
      <c r="EY16" s="37" t="str">
        <f>IF(OR($B16="",Configurações!$B$3&lt;&gt;"Linhas"),"",IF(Cálculos!OS16="","✔ OK",LEFT(Cálculos!OS16,LEN(Cálculos!OS16)-3)))</f>
        <v/>
      </c>
      <c r="EZ16" s="133"/>
      <c r="FA16" s="134"/>
      <c r="FB16" s="134"/>
      <c r="FC16" s="134"/>
      <c r="FD16" s="34" t="str">
        <f>IF(Configurações!$B$3&lt;&gt;"Linhas","",IF(Cálculos!LG16=1,Cálculos!LH16,""))</f>
        <v/>
      </c>
      <c r="FE16" s="133"/>
      <c r="FF16" s="134"/>
      <c r="FG16" s="134"/>
      <c r="FH16" s="134"/>
      <c r="FI16" s="34" t="str">
        <f>IF(Configurações!$B$3&lt;&gt;"Linhas","",IF(Cálculos!LR16=1,Cálculos!LS16,""))</f>
        <v/>
      </c>
      <c r="FJ16" s="133"/>
      <c r="FK16" s="134"/>
      <c r="FL16" s="134"/>
      <c r="FM16" s="134"/>
      <c r="FN16" s="34" t="str">
        <f>IF(Configurações!$B$3&lt;&gt;"Linhas","",IF(Cálculos!MC16=1,Cálculos!MD16,""))</f>
        <v/>
      </c>
      <c r="FO16" s="133"/>
      <c r="FP16" s="134"/>
      <c r="FQ16" s="134"/>
      <c r="FR16" s="134"/>
      <c r="FS16" s="34" t="str">
        <f>IF(Configurações!$B$3&lt;&gt;"Linhas","",IF(Cálculos!MN16=1,Cálculos!MO16,""))</f>
        <v/>
      </c>
      <c r="FT16" s="133"/>
      <c r="FU16" s="134"/>
      <c r="FV16" s="134"/>
      <c r="FW16" s="134"/>
      <c r="FX16" s="34" t="str">
        <f>IF(Configurações!$B$3&lt;&gt;"Linhas","",IF(Cálculos!MY16=1,Cálculos!MZ16,""))</f>
        <v/>
      </c>
      <c r="FY16" s="133"/>
      <c r="FZ16" s="134"/>
      <c r="GA16" s="134"/>
      <c r="GB16" s="134"/>
      <c r="GC16" s="34" t="str">
        <f>IF(Configurações!$B$3&lt;&gt;"Linhas","",IF(Cálculos!NJ16=1,Cálculos!NK16,""))</f>
        <v/>
      </c>
      <c r="GD16" s="133"/>
      <c r="GE16" s="134"/>
      <c r="GF16" s="134"/>
      <c r="GG16" s="134"/>
      <c r="GH16" s="34" t="str">
        <f>IF(Configurações!$B$3&lt;&gt;"Linhas","",IF(Cálculos!NU16=1,Cálculos!NV16,""))</f>
        <v/>
      </c>
      <c r="GI16" s="35" t="str">
        <f>IF(OR($B16="",Configurações!$B$3&lt;&gt;"Linhas"),"",Cálculos!OV16)</f>
        <v/>
      </c>
      <c r="GJ16" s="36" t="str">
        <f>IF(OR($B16="",Configurações!$B$3&lt;&gt;"Linhas"),"",Cálculos!OW16)</f>
        <v/>
      </c>
      <c r="GK16" s="37" t="str">
        <f>IF(OR($B16="",Configurações!$B$3&lt;&gt;"Linhas"),"",IF(Cálculos!OX16="","✔ OK",LEFT(Cálculos!OX16,LEN(Cálculos!OX16)-3)))</f>
        <v/>
      </c>
      <c r="GL16" s="131" t="str">
        <f>IF(OR($B16="",Configurações!$B$3&lt;&gt;"Linhas"),"",IF(Cálculos!PP16="","",IF(Configurações!$B$6="Sim","","Informativo (sem CCT/ACT) – ")&amp;LEFT(Cálculos!PP16,LEN(Cálculos!PP16)-3)))</f>
        <v/>
      </c>
    </row>
    <row r="17" spans="1:194" ht="30.75" customHeight="1" x14ac:dyDescent="0.25">
      <c r="A17" s="32" t="str">
        <f t="shared" si="0"/>
        <v/>
      </c>
      <c r="B17" s="132"/>
      <c r="C17" s="33" t="str">
        <f>IF($B17="","",IFERROR(INDEX(Funcionários!$D$5:$D$84,MATCH($B17,Funcionários!$B$5:$B$84,0)),""))</f>
        <v/>
      </c>
      <c r="D17" s="133"/>
      <c r="E17" s="134"/>
      <c r="F17" s="134"/>
      <c r="G17" s="134"/>
      <c r="H17" s="34" t="str">
        <f>IF(Configurações!$B$3&lt;&gt;"Linhas","",IF(Cálculos!K17=1,Cálculos!L17,""))</f>
        <v/>
      </c>
      <c r="I17" s="133"/>
      <c r="J17" s="134"/>
      <c r="K17" s="134"/>
      <c r="L17" s="134"/>
      <c r="M17" s="34" t="str">
        <f>IF(Configurações!$B$3&lt;&gt;"Linhas","",IF(Cálculos!V17=1,Cálculos!W17,""))</f>
        <v/>
      </c>
      <c r="N17" s="133"/>
      <c r="O17" s="134"/>
      <c r="P17" s="134"/>
      <c r="Q17" s="134"/>
      <c r="R17" s="34" t="str">
        <f>IF(Configurações!$B$3&lt;&gt;"Linhas","",IF(Cálculos!AG17=1,Cálculos!AH17,""))</f>
        <v/>
      </c>
      <c r="S17" s="133"/>
      <c r="T17" s="134"/>
      <c r="U17" s="134"/>
      <c r="V17" s="134"/>
      <c r="W17" s="34" t="str">
        <f>IF(Configurações!$B$3&lt;&gt;"Linhas","",IF(Cálculos!AR17=1,Cálculos!AS17,""))</f>
        <v/>
      </c>
      <c r="X17" s="133"/>
      <c r="Y17" s="134"/>
      <c r="Z17" s="134"/>
      <c r="AA17" s="134"/>
      <c r="AB17" s="34" t="str">
        <f>IF(Configurações!$B$3&lt;&gt;"Linhas","",IF(Cálculos!BC17=1,Cálculos!BD17,""))</f>
        <v/>
      </c>
      <c r="AC17" s="133"/>
      <c r="AD17" s="134"/>
      <c r="AE17" s="134"/>
      <c r="AF17" s="134"/>
      <c r="AG17" s="34" t="str">
        <f>IF(Configurações!$B$3&lt;&gt;"Linhas","",IF(Cálculos!BN17=1,Cálculos!BO17,""))</f>
        <v/>
      </c>
      <c r="AH17" s="133"/>
      <c r="AI17" s="134"/>
      <c r="AJ17" s="134"/>
      <c r="AK17" s="134"/>
      <c r="AL17" s="34" t="str">
        <f>IF(Configurações!$B$3&lt;&gt;"Linhas","",IF(Cálculos!BY17=1,Cálculos!BZ17,""))</f>
        <v/>
      </c>
      <c r="AM17" s="35" t="str">
        <f>IF(OR($B17="",Configurações!$B$3&lt;&gt;"Linhas"),"",Cálculos!OB17)</f>
        <v/>
      </c>
      <c r="AN17" s="36" t="str">
        <f>IF(OR($B17="",Configurações!$B$3&lt;&gt;"Linhas"),"",Cálculos!OC17)</f>
        <v/>
      </c>
      <c r="AO17" s="37" t="str">
        <f>IF(OR($B17="",Configurações!$B$3&lt;&gt;"Linhas"),"",IF(Cálculos!OD17="","✔ OK",LEFT(Cálculos!OD17,LEN(Cálculos!OD17)-3)))</f>
        <v/>
      </c>
      <c r="AP17" s="133"/>
      <c r="AQ17" s="134"/>
      <c r="AR17" s="134"/>
      <c r="AS17" s="134"/>
      <c r="AT17" s="34" t="str">
        <f>IF(Configurações!$B$3&lt;&gt;"Linhas","",IF(Cálculos!CJ17=1,Cálculos!CK17,""))</f>
        <v/>
      </c>
      <c r="AU17" s="133"/>
      <c r="AV17" s="134"/>
      <c r="AW17" s="134"/>
      <c r="AX17" s="134"/>
      <c r="AY17" s="34" t="str">
        <f>IF(Configurações!$B$3&lt;&gt;"Linhas","",IF(Cálculos!CU17=1,Cálculos!CV17,""))</f>
        <v/>
      </c>
      <c r="AZ17" s="133"/>
      <c r="BA17" s="134"/>
      <c r="BB17" s="134"/>
      <c r="BC17" s="134"/>
      <c r="BD17" s="34" t="str">
        <f>IF(Configurações!$B$3&lt;&gt;"Linhas","",IF(Cálculos!DF17=1,Cálculos!DG17,""))</f>
        <v/>
      </c>
      <c r="BE17" s="133"/>
      <c r="BF17" s="134"/>
      <c r="BG17" s="134"/>
      <c r="BH17" s="134"/>
      <c r="BI17" s="34" t="str">
        <f>IF(Configurações!$B$3&lt;&gt;"Linhas","",IF(Cálculos!DQ17=1,Cálculos!DR17,""))</f>
        <v/>
      </c>
      <c r="BJ17" s="133"/>
      <c r="BK17" s="134"/>
      <c r="BL17" s="134"/>
      <c r="BM17" s="134"/>
      <c r="BN17" s="34" t="str">
        <f>IF(Configurações!$B$3&lt;&gt;"Linhas","",IF(Cálculos!EB17=1,Cálculos!EC17,""))</f>
        <v/>
      </c>
      <c r="BO17" s="133"/>
      <c r="BP17" s="134"/>
      <c r="BQ17" s="134"/>
      <c r="BR17" s="134"/>
      <c r="BS17" s="34" t="str">
        <f>IF(Configurações!$B$3&lt;&gt;"Linhas","",IF(Cálculos!EM17=1,Cálculos!EN17,""))</f>
        <v/>
      </c>
      <c r="BT17" s="133"/>
      <c r="BU17" s="134"/>
      <c r="BV17" s="134"/>
      <c r="BW17" s="134"/>
      <c r="BX17" s="34" t="str">
        <f>IF(Configurações!$B$3&lt;&gt;"Linhas","",IF(Cálculos!EX17=1,Cálculos!EY17,""))</f>
        <v/>
      </c>
      <c r="BY17" s="35" t="str">
        <f>IF(OR($B17="",Configurações!$B$3&lt;&gt;"Linhas"),"",Cálculos!OG17)</f>
        <v/>
      </c>
      <c r="BZ17" s="36" t="str">
        <f>IF(OR($B17="",Configurações!$B$3&lt;&gt;"Linhas"),"",Cálculos!OH17)</f>
        <v/>
      </c>
      <c r="CA17" s="37" t="str">
        <f>IF(OR($B17="",Configurações!$B$3&lt;&gt;"Linhas"),"",IF(Cálculos!OI17="","✔ OK",LEFT(Cálculos!OI17,LEN(Cálculos!OI17)-3)))</f>
        <v/>
      </c>
      <c r="CB17" s="133"/>
      <c r="CC17" s="134"/>
      <c r="CD17" s="134"/>
      <c r="CE17" s="134"/>
      <c r="CF17" s="138" t="str">
        <f>IF(Configurações!$B$3&lt;&gt;"Linhas","",IF(Cálculos!FI17=1,Cálculos!FJ17,""))</f>
        <v/>
      </c>
      <c r="CG17" s="133"/>
      <c r="CH17" s="134"/>
      <c r="CI17" s="134"/>
      <c r="CJ17" s="134"/>
      <c r="CK17" s="34" t="str">
        <f>IF(Configurações!$B$3&lt;&gt;"Linhas","",IF(Cálculos!FT17=1,Cálculos!FU17,""))</f>
        <v/>
      </c>
      <c r="CL17" s="133"/>
      <c r="CM17" s="134"/>
      <c r="CN17" s="134"/>
      <c r="CO17" s="134"/>
      <c r="CP17" s="34" t="str">
        <f>IF(Configurações!$B$3&lt;&gt;"Linhas","",IF(Cálculos!GE17=1,Cálculos!GF17,""))</f>
        <v/>
      </c>
      <c r="CQ17" s="133"/>
      <c r="CR17" s="134"/>
      <c r="CS17" s="134"/>
      <c r="CT17" s="134"/>
      <c r="CU17" s="34" t="str">
        <f>IF(Configurações!$B$3&lt;&gt;"Linhas","",IF(Cálculos!GP17=1,Cálculos!GQ17,""))</f>
        <v/>
      </c>
      <c r="CV17" s="133"/>
      <c r="CW17" s="134"/>
      <c r="CX17" s="134"/>
      <c r="CY17" s="134"/>
      <c r="CZ17" s="34" t="str">
        <f>IF(Configurações!$B$3&lt;&gt;"Linhas","",IF(Cálculos!HA17=1,Cálculos!HB17,""))</f>
        <v/>
      </c>
      <c r="DA17" s="133"/>
      <c r="DB17" s="134"/>
      <c r="DC17" s="134"/>
      <c r="DD17" s="134"/>
      <c r="DE17" s="34" t="str">
        <f>IF(Configurações!$B$3&lt;&gt;"Linhas","",IF(Cálculos!HL17=1,Cálculos!HM17,""))</f>
        <v/>
      </c>
      <c r="DF17" s="133"/>
      <c r="DG17" s="134"/>
      <c r="DH17" s="134"/>
      <c r="DI17" s="134"/>
      <c r="DJ17" s="34" t="str">
        <f>IF(Configurações!$B$3&lt;&gt;"Linhas","",IF(Cálculos!HW17=1,Cálculos!HX17,""))</f>
        <v/>
      </c>
      <c r="DK17" s="35" t="str">
        <f>IF(OR($B17="",Configurações!$B$3&lt;&gt;"Linhas"),"",Cálculos!OL17)</f>
        <v/>
      </c>
      <c r="DL17" s="36" t="str">
        <f>IF(OR($B17="",Configurações!$B$3&lt;&gt;"Linhas"),"",Cálculos!OM17)</f>
        <v/>
      </c>
      <c r="DM17" s="37" t="str">
        <f>IF(OR($B17="",Configurações!$B$3&lt;&gt;"Linhas"),"",IF(Cálculos!ON17="","✔ OK",LEFT(Cálculos!ON17,LEN(Cálculos!ON17)-3)))</f>
        <v/>
      </c>
      <c r="DN17" s="133"/>
      <c r="DO17" s="134"/>
      <c r="DP17" s="134"/>
      <c r="DQ17" s="134"/>
      <c r="DR17" s="34" t="str">
        <f>IF(Configurações!$B$3&lt;&gt;"Linhas","",IF(Cálculos!IH17=1,Cálculos!II17,""))</f>
        <v/>
      </c>
      <c r="DS17" s="133"/>
      <c r="DT17" s="134"/>
      <c r="DU17" s="134"/>
      <c r="DV17" s="134"/>
      <c r="DW17" s="34" t="str">
        <f>IF(Configurações!$B$3&lt;&gt;"Linhas","",IF(Cálculos!IS17=1,Cálculos!IT17,""))</f>
        <v/>
      </c>
      <c r="DX17" s="133"/>
      <c r="DY17" s="134"/>
      <c r="DZ17" s="134"/>
      <c r="EA17" s="134"/>
      <c r="EB17" s="34" t="str">
        <f>IF(Configurações!$B$3&lt;&gt;"Linhas","",IF(Cálculos!JD17=1,Cálculos!JE17,""))</f>
        <v/>
      </c>
      <c r="EC17" s="133"/>
      <c r="ED17" s="134"/>
      <c r="EE17" s="134"/>
      <c r="EF17" s="134"/>
      <c r="EG17" s="34" t="str">
        <f>IF(Configurações!$B$3&lt;&gt;"Linhas","",IF(Cálculos!JO17=1,Cálculos!JP17,""))</f>
        <v/>
      </c>
      <c r="EH17" s="133"/>
      <c r="EI17" s="134"/>
      <c r="EJ17" s="134"/>
      <c r="EK17" s="134"/>
      <c r="EL17" s="34" t="str">
        <f>IF(Configurações!$B$3&lt;&gt;"Linhas","",IF(Cálculos!JZ17=1,Cálculos!KA17,""))</f>
        <v/>
      </c>
      <c r="EM17" s="133"/>
      <c r="EN17" s="134"/>
      <c r="EO17" s="134"/>
      <c r="EP17" s="134"/>
      <c r="EQ17" s="34" t="str">
        <f>IF(Configurações!$B$3&lt;&gt;"Linhas","",IF(Cálculos!KK17=1,Cálculos!KL17,""))</f>
        <v/>
      </c>
      <c r="ER17" s="133"/>
      <c r="ES17" s="134"/>
      <c r="ET17" s="134"/>
      <c r="EU17" s="134"/>
      <c r="EV17" s="34" t="str">
        <f>IF(Configurações!$B$3&lt;&gt;"Linhas","",IF(Cálculos!KV17=1,Cálculos!KW17,""))</f>
        <v/>
      </c>
      <c r="EW17" s="35" t="str">
        <f>IF(OR($B17="",Configurações!$B$3&lt;&gt;"Linhas"),"",Cálculos!OQ17)</f>
        <v/>
      </c>
      <c r="EX17" s="36" t="str">
        <f>IF(OR($B17="",Configurações!$B$3&lt;&gt;"Linhas"),"",Cálculos!OR17)</f>
        <v/>
      </c>
      <c r="EY17" s="37" t="str">
        <f>IF(OR($B17="",Configurações!$B$3&lt;&gt;"Linhas"),"",IF(Cálculos!OS17="","✔ OK",LEFT(Cálculos!OS17,LEN(Cálculos!OS17)-3)))</f>
        <v/>
      </c>
      <c r="EZ17" s="133"/>
      <c r="FA17" s="134"/>
      <c r="FB17" s="134"/>
      <c r="FC17" s="134"/>
      <c r="FD17" s="34" t="str">
        <f>IF(Configurações!$B$3&lt;&gt;"Linhas","",IF(Cálculos!LG17=1,Cálculos!LH17,""))</f>
        <v/>
      </c>
      <c r="FE17" s="133"/>
      <c r="FF17" s="134"/>
      <c r="FG17" s="134"/>
      <c r="FH17" s="134"/>
      <c r="FI17" s="34" t="str">
        <f>IF(Configurações!$B$3&lt;&gt;"Linhas","",IF(Cálculos!LR17=1,Cálculos!LS17,""))</f>
        <v/>
      </c>
      <c r="FJ17" s="133"/>
      <c r="FK17" s="134"/>
      <c r="FL17" s="134"/>
      <c r="FM17" s="134"/>
      <c r="FN17" s="34" t="str">
        <f>IF(Configurações!$B$3&lt;&gt;"Linhas","",IF(Cálculos!MC17=1,Cálculos!MD17,""))</f>
        <v/>
      </c>
      <c r="FO17" s="133"/>
      <c r="FP17" s="134"/>
      <c r="FQ17" s="134"/>
      <c r="FR17" s="134"/>
      <c r="FS17" s="34" t="str">
        <f>IF(Configurações!$B$3&lt;&gt;"Linhas","",IF(Cálculos!MN17=1,Cálculos!MO17,""))</f>
        <v/>
      </c>
      <c r="FT17" s="133"/>
      <c r="FU17" s="134"/>
      <c r="FV17" s="134"/>
      <c r="FW17" s="134"/>
      <c r="FX17" s="34" t="str">
        <f>IF(Configurações!$B$3&lt;&gt;"Linhas","",IF(Cálculos!MY17=1,Cálculos!MZ17,""))</f>
        <v/>
      </c>
      <c r="FY17" s="133"/>
      <c r="FZ17" s="134"/>
      <c r="GA17" s="134"/>
      <c r="GB17" s="134"/>
      <c r="GC17" s="34" t="str">
        <f>IF(Configurações!$B$3&lt;&gt;"Linhas","",IF(Cálculos!NJ17=1,Cálculos!NK17,""))</f>
        <v/>
      </c>
      <c r="GD17" s="133"/>
      <c r="GE17" s="134"/>
      <c r="GF17" s="134"/>
      <c r="GG17" s="134"/>
      <c r="GH17" s="34" t="str">
        <f>IF(Configurações!$B$3&lt;&gt;"Linhas","",IF(Cálculos!NU17=1,Cálculos!NV17,""))</f>
        <v/>
      </c>
      <c r="GI17" s="35" t="str">
        <f>IF(OR($B17="",Configurações!$B$3&lt;&gt;"Linhas"),"",Cálculos!OV17)</f>
        <v/>
      </c>
      <c r="GJ17" s="36" t="str">
        <f>IF(OR($B17="",Configurações!$B$3&lt;&gt;"Linhas"),"",Cálculos!OW17)</f>
        <v/>
      </c>
      <c r="GK17" s="37" t="str">
        <f>IF(OR($B17="",Configurações!$B$3&lt;&gt;"Linhas"),"",IF(Cálculos!OX17="","✔ OK",LEFT(Cálculos!OX17,LEN(Cálculos!OX17)-3)))</f>
        <v/>
      </c>
      <c r="GL17" s="131" t="str">
        <f>IF(OR($B17="",Configurações!$B$3&lt;&gt;"Linhas"),"",IF(Cálculos!PP17="","",IF(Configurações!$B$6="Sim","","Informativo (sem CCT/ACT) – ")&amp;LEFT(Cálculos!PP17,LEN(Cálculos!PP17)-3)))</f>
        <v/>
      </c>
    </row>
    <row r="18" spans="1:194" ht="30.75" customHeight="1" x14ac:dyDescent="0.25">
      <c r="A18" s="32" t="str">
        <f t="shared" si="0"/>
        <v/>
      </c>
      <c r="B18" s="132"/>
      <c r="C18" s="33" t="str">
        <f>IF($B18="","",IFERROR(INDEX(Funcionários!$D$5:$D$84,MATCH($B18,Funcionários!$B$5:$B$84,0)),""))</f>
        <v/>
      </c>
      <c r="D18" s="133"/>
      <c r="E18" s="134"/>
      <c r="F18" s="134"/>
      <c r="G18" s="134"/>
      <c r="H18" s="34" t="str">
        <f>IF(Configurações!$B$3&lt;&gt;"Linhas","",IF(Cálculos!K18=1,Cálculos!L18,""))</f>
        <v/>
      </c>
      <c r="I18" s="133"/>
      <c r="J18" s="134"/>
      <c r="K18" s="134"/>
      <c r="L18" s="134"/>
      <c r="M18" s="34" t="str">
        <f>IF(Configurações!$B$3&lt;&gt;"Linhas","",IF(Cálculos!V18=1,Cálculos!W18,""))</f>
        <v/>
      </c>
      <c r="N18" s="133"/>
      <c r="O18" s="134"/>
      <c r="P18" s="134"/>
      <c r="Q18" s="134"/>
      <c r="R18" s="34" t="str">
        <f>IF(Configurações!$B$3&lt;&gt;"Linhas","",IF(Cálculos!AG18=1,Cálculos!AH18,""))</f>
        <v/>
      </c>
      <c r="S18" s="133"/>
      <c r="T18" s="134"/>
      <c r="U18" s="134"/>
      <c r="V18" s="134"/>
      <c r="W18" s="34" t="str">
        <f>IF(Configurações!$B$3&lt;&gt;"Linhas","",IF(Cálculos!AR18=1,Cálculos!AS18,""))</f>
        <v/>
      </c>
      <c r="X18" s="133"/>
      <c r="Y18" s="134"/>
      <c r="Z18" s="134"/>
      <c r="AA18" s="134"/>
      <c r="AB18" s="34" t="str">
        <f>IF(Configurações!$B$3&lt;&gt;"Linhas","",IF(Cálculos!BC18=1,Cálculos!BD18,""))</f>
        <v/>
      </c>
      <c r="AC18" s="133"/>
      <c r="AD18" s="134"/>
      <c r="AE18" s="134"/>
      <c r="AF18" s="134"/>
      <c r="AG18" s="34" t="str">
        <f>IF(Configurações!$B$3&lt;&gt;"Linhas","",IF(Cálculos!BN18=1,Cálculos!BO18,""))</f>
        <v/>
      </c>
      <c r="AH18" s="133"/>
      <c r="AI18" s="134"/>
      <c r="AJ18" s="134"/>
      <c r="AK18" s="134"/>
      <c r="AL18" s="34" t="str">
        <f>IF(Configurações!$B$3&lt;&gt;"Linhas","",IF(Cálculos!BY18=1,Cálculos!BZ18,""))</f>
        <v/>
      </c>
      <c r="AM18" s="35" t="str">
        <f>IF(OR($B18="",Configurações!$B$3&lt;&gt;"Linhas"),"",Cálculos!OB18)</f>
        <v/>
      </c>
      <c r="AN18" s="36" t="str">
        <f>IF(OR($B18="",Configurações!$B$3&lt;&gt;"Linhas"),"",Cálculos!OC18)</f>
        <v/>
      </c>
      <c r="AO18" s="37" t="str">
        <f>IF(OR($B18="",Configurações!$B$3&lt;&gt;"Linhas"),"",IF(Cálculos!OD18="","✔ OK",LEFT(Cálculos!OD18,LEN(Cálculos!OD18)-3)))</f>
        <v/>
      </c>
      <c r="AP18" s="133"/>
      <c r="AQ18" s="134"/>
      <c r="AR18" s="134"/>
      <c r="AS18" s="134"/>
      <c r="AT18" s="34" t="str">
        <f>IF(Configurações!$B$3&lt;&gt;"Linhas","",IF(Cálculos!CJ18=1,Cálculos!CK18,""))</f>
        <v/>
      </c>
      <c r="AU18" s="133"/>
      <c r="AV18" s="134"/>
      <c r="AW18" s="134"/>
      <c r="AX18" s="134"/>
      <c r="AY18" s="34" t="str">
        <f>IF(Configurações!$B$3&lt;&gt;"Linhas","",IF(Cálculos!CU18=1,Cálculos!CV18,""))</f>
        <v/>
      </c>
      <c r="AZ18" s="133"/>
      <c r="BA18" s="134"/>
      <c r="BB18" s="134"/>
      <c r="BC18" s="134"/>
      <c r="BD18" s="34" t="str">
        <f>IF(Configurações!$B$3&lt;&gt;"Linhas","",IF(Cálculos!DF18=1,Cálculos!DG18,""))</f>
        <v/>
      </c>
      <c r="BE18" s="133"/>
      <c r="BF18" s="134"/>
      <c r="BG18" s="134"/>
      <c r="BH18" s="134"/>
      <c r="BI18" s="34" t="str">
        <f>IF(Configurações!$B$3&lt;&gt;"Linhas","",IF(Cálculos!DQ18=1,Cálculos!DR18,""))</f>
        <v/>
      </c>
      <c r="BJ18" s="133"/>
      <c r="BK18" s="134"/>
      <c r="BL18" s="134"/>
      <c r="BM18" s="134"/>
      <c r="BN18" s="34" t="str">
        <f>IF(Configurações!$B$3&lt;&gt;"Linhas","",IF(Cálculos!EB18=1,Cálculos!EC18,""))</f>
        <v/>
      </c>
      <c r="BO18" s="133"/>
      <c r="BP18" s="134"/>
      <c r="BQ18" s="134"/>
      <c r="BR18" s="134"/>
      <c r="BS18" s="34" t="str">
        <f>IF(Configurações!$B$3&lt;&gt;"Linhas","",IF(Cálculos!EM18=1,Cálculos!EN18,""))</f>
        <v/>
      </c>
      <c r="BT18" s="133"/>
      <c r="BU18" s="134"/>
      <c r="BV18" s="134"/>
      <c r="BW18" s="134"/>
      <c r="BX18" s="34" t="str">
        <f>IF(Configurações!$B$3&lt;&gt;"Linhas","",IF(Cálculos!EX18=1,Cálculos!EY18,""))</f>
        <v/>
      </c>
      <c r="BY18" s="35" t="str">
        <f>IF(OR($B18="",Configurações!$B$3&lt;&gt;"Linhas"),"",Cálculos!OG18)</f>
        <v/>
      </c>
      <c r="BZ18" s="36" t="str">
        <f>IF(OR($B18="",Configurações!$B$3&lt;&gt;"Linhas"),"",Cálculos!OH18)</f>
        <v/>
      </c>
      <c r="CA18" s="37" t="str">
        <f>IF(OR($B18="",Configurações!$B$3&lt;&gt;"Linhas"),"",IF(Cálculos!OI18="","✔ OK",LEFT(Cálculos!OI18,LEN(Cálculos!OI18)-3)))</f>
        <v/>
      </c>
      <c r="CB18" s="133"/>
      <c r="CC18" s="134"/>
      <c r="CD18" s="134"/>
      <c r="CE18" s="134"/>
      <c r="CF18" s="138" t="str">
        <f>IF(Configurações!$B$3&lt;&gt;"Linhas","",IF(Cálculos!FI18=1,Cálculos!FJ18,""))</f>
        <v/>
      </c>
      <c r="CG18" s="133"/>
      <c r="CH18" s="134"/>
      <c r="CI18" s="134"/>
      <c r="CJ18" s="134"/>
      <c r="CK18" s="34" t="str">
        <f>IF(Configurações!$B$3&lt;&gt;"Linhas","",IF(Cálculos!FT18=1,Cálculos!FU18,""))</f>
        <v/>
      </c>
      <c r="CL18" s="133"/>
      <c r="CM18" s="134"/>
      <c r="CN18" s="134"/>
      <c r="CO18" s="134"/>
      <c r="CP18" s="34" t="str">
        <f>IF(Configurações!$B$3&lt;&gt;"Linhas","",IF(Cálculos!GE18=1,Cálculos!GF18,""))</f>
        <v/>
      </c>
      <c r="CQ18" s="133"/>
      <c r="CR18" s="134"/>
      <c r="CS18" s="134"/>
      <c r="CT18" s="134"/>
      <c r="CU18" s="34" t="str">
        <f>IF(Configurações!$B$3&lt;&gt;"Linhas","",IF(Cálculos!GP18=1,Cálculos!GQ18,""))</f>
        <v/>
      </c>
      <c r="CV18" s="133"/>
      <c r="CW18" s="134"/>
      <c r="CX18" s="134"/>
      <c r="CY18" s="134"/>
      <c r="CZ18" s="34" t="str">
        <f>IF(Configurações!$B$3&lt;&gt;"Linhas","",IF(Cálculos!HA18=1,Cálculos!HB18,""))</f>
        <v/>
      </c>
      <c r="DA18" s="133"/>
      <c r="DB18" s="134"/>
      <c r="DC18" s="134"/>
      <c r="DD18" s="134"/>
      <c r="DE18" s="34" t="str">
        <f>IF(Configurações!$B$3&lt;&gt;"Linhas","",IF(Cálculos!HL18=1,Cálculos!HM18,""))</f>
        <v/>
      </c>
      <c r="DF18" s="133"/>
      <c r="DG18" s="134"/>
      <c r="DH18" s="134"/>
      <c r="DI18" s="134"/>
      <c r="DJ18" s="34" t="str">
        <f>IF(Configurações!$B$3&lt;&gt;"Linhas","",IF(Cálculos!HW18=1,Cálculos!HX18,""))</f>
        <v/>
      </c>
      <c r="DK18" s="35" t="str">
        <f>IF(OR($B18="",Configurações!$B$3&lt;&gt;"Linhas"),"",Cálculos!OL18)</f>
        <v/>
      </c>
      <c r="DL18" s="36" t="str">
        <f>IF(OR($B18="",Configurações!$B$3&lt;&gt;"Linhas"),"",Cálculos!OM18)</f>
        <v/>
      </c>
      <c r="DM18" s="37" t="str">
        <f>IF(OR($B18="",Configurações!$B$3&lt;&gt;"Linhas"),"",IF(Cálculos!ON18="","✔ OK",LEFT(Cálculos!ON18,LEN(Cálculos!ON18)-3)))</f>
        <v/>
      </c>
      <c r="DN18" s="133"/>
      <c r="DO18" s="134"/>
      <c r="DP18" s="134"/>
      <c r="DQ18" s="134"/>
      <c r="DR18" s="34" t="str">
        <f>IF(Configurações!$B$3&lt;&gt;"Linhas","",IF(Cálculos!IH18=1,Cálculos!II18,""))</f>
        <v/>
      </c>
      <c r="DS18" s="133"/>
      <c r="DT18" s="134"/>
      <c r="DU18" s="134"/>
      <c r="DV18" s="134"/>
      <c r="DW18" s="34" t="str">
        <f>IF(Configurações!$B$3&lt;&gt;"Linhas","",IF(Cálculos!IS18=1,Cálculos!IT18,""))</f>
        <v/>
      </c>
      <c r="DX18" s="133"/>
      <c r="DY18" s="134"/>
      <c r="DZ18" s="134"/>
      <c r="EA18" s="134"/>
      <c r="EB18" s="34" t="str">
        <f>IF(Configurações!$B$3&lt;&gt;"Linhas","",IF(Cálculos!JD18=1,Cálculos!JE18,""))</f>
        <v/>
      </c>
      <c r="EC18" s="133"/>
      <c r="ED18" s="134"/>
      <c r="EE18" s="134"/>
      <c r="EF18" s="134"/>
      <c r="EG18" s="34" t="str">
        <f>IF(Configurações!$B$3&lt;&gt;"Linhas","",IF(Cálculos!JO18=1,Cálculos!JP18,""))</f>
        <v/>
      </c>
      <c r="EH18" s="133"/>
      <c r="EI18" s="134"/>
      <c r="EJ18" s="134"/>
      <c r="EK18" s="134"/>
      <c r="EL18" s="34" t="str">
        <f>IF(Configurações!$B$3&lt;&gt;"Linhas","",IF(Cálculos!JZ18=1,Cálculos!KA18,""))</f>
        <v/>
      </c>
      <c r="EM18" s="133"/>
      <c r="EN18" s="134"/>
      <c r="EO18" s="134"/>
      <c r="EP18" s="134"/>
      <c r="EQ18" s="34" t="str">
        <f>IF(Configurações!$B$3&lt;&gt;"Linhas","",IF(Cálculos!KK18=1,Cálculos!KL18,""))</f>
        <v/>
      </c>
      <c r="ER18" s="133"/>
      <c r="ES18" s="134"/>
      <c r="ET18" s="134"/>
      <c r="EU18" s="134"/>
      <c r="EV18" s="34" t="str">
        <f>IF(Configurações!$B$3&lt;&gt;"Linhas","",IF(Cálculos!KV18=1,Cálculos!KW18,""))</f>
        <v/>
      </c>
      <c r="EW18" s="35" t="str">
        <f>IF(OR($B18="",Configurações!$B$3&lt;&gt;"Linhas"),"",Cálculos!OQ18)</f>
        <v/>
      </c>
      <c r="EX18" s="36" t="str">
        <f>IF(OR($B18="",Configurações!$B$3&lt;&gt;"Linhas"),"",Cálculos!OR18)</f>
        <v/>
      </c>
      <c r="EY18" s="37" t="str">
        <f>IF(OR($B18="",Configurações!$B$3&lt;&gt;"Linhas"),"",IF(Cálculos!OS18="","✔ OK",LEFT(Cálculos!OS18,LEN(Cálculos!OS18)-3)))</f>
        <v/>
      </c>
      <c r="EZ18" s="133"/>
      <c r="FA18" s="134"/>
      <c r="FB18" s="134"/>
      <c r="FC18" s="134"/>
      <c r="FD18" s="34" t="str">
        <f>IF(Configurações!$B$3&lt;&gt;"Linhas","",IF(Cálculos!LG18=1,Cálculos!LH18,""))</f>
        <v/>
      </c>
      <c r="FE18" s="133"/>
      <c r="FF18" s="134"/>
      <c r="FG18" s="134"/>
      <c r="FH18" s="134"/>
      <c r="FI18" s="34" t="str">
        <f>IF(Configurações!$B$3&lt;&gt;"Linhas","",IF(Cálculos!LR18=1,Cálculos!LS18,""))</f>
        <v/>
      </c>
      <c r="FJ18" s="133"/>
      <c r="FK18" s="134"/>
      <c r="FL18" s="134"/>
      <c r="FM18" s="134"/>
      <c r="FN18" s="34" t="str">
        <f>IF(Configurações!$B$3&lt;&gt;"Linhas","",IF(Cálculos!MC18=1,Cálculos!MD18,""))</f>
        <v/>
      </c>
      <c r="FO18" s="133"/>
      <c r="FP18" s="134"/>
      <c r="FQ18" s="134"/>
      <c r="FR18" s="134"/>
      <c r="FS18" s="34" t="str">
        <f>IF(Configurações!$B$3&lt;&gt;"Linhas","",IF(Cálculos!MN18=1,Cálculos!MO18,""))</f>
        <v/>
      </c>
      <c r="FT18" s="133"/>
      <c r="FU18" s="134"/>
      <c r="FV18" s="134"/>
      <c r="FW18" s="134"/>
      <c r="FX18" s="34" t="str">
        <f>IF(Configurações!$B$3&lt;&gt;"Linhas","",IF(Cálculos!MY18=1,Cálculos!MZ18,""))</f>
        <v/>
      </c>
      <c r="FY18" s="133"/>
      <c r="FZ18" s="134"/>
      <c r="GA18" s="134"/>
      <c r="GB18" s="134"/>
      <c r="GC18" s="34" t="str">
        <f>IF(Configurações!$B$3&lt;&gt;"Linhas","",IF(Cálculos!NJ18=1,Cálculos!NK18,""))</f>
        <v/>
      </c>
      <c r="GD18" s="133"/>
      <c r="GE18" s="134"/>
      <c r="GF18" s="134"/>
      <c r="GG18" s="134"/>
      <c r="GH18" s="34" t="str">
        <f>IF(Configurações!$B$3&lt;&gt;"Linhas","",IF(Cálculos!NU18=1,Cálculos!NV18,""))</f>
        <v/>
      </c>
      <c r="GI18" s="35" t="str">
        <f>IF(OR($B18="",Configurações!$B$3&lt;&gt;"Linhas"),"",Cálculos!OV18)</f>
        <v/>
      </c>
      <c r="GJ18" s="36" t="str">
        <f>IF(OR($B18="",Configurações!$B$3&lt;&gt;"Linhas"),"",Cálculos!OW18)</f>
        <v/>
      </c>
      <c r="GK18" s="37" t="str">
        <f>IF(OR($B18="",Configurações!$B$3&lt;&gt;"Linhas"),"",IF(Cálculos!OX18="","✔ OK",LEFT(Cálculos!OX18,LEN(Cálculos!OX18)-3)))</f>
        <v/>
      </c>
      <c r="GL18" s="131" t="str">
        <f>IF(OR($B18="",Configurações!$B$3&lt;&gt;"Linhas"),"",IF(Cálculos!PP18="","",IF(Configurações!$B$6="Sim","","Informativo (sem CCT/ACT) – ")&amp;LEFT(Cálculos!PP18,LEN(Cálculos!PP18)-3)))</f>
        <v/>
      </c>
    </row>
    <row r="19" spans="1:194" ht="30.75" customHeight="1" x14ac:dyDescent="0.25">
      <c r="A19" s="32" t="str">
        <f t="shared" si="0"/>
        <v/>
      </c>
      <c r="B19" s="132"/>
      <c r="C19" s="33" t="str">
        <f>IF($B19="","",IFERROR(INDEX(Funcionários!$D$5:$D$84,MATCH($B19,Funcionários!$B$5:$B$84,0)),""))</f>
        <v/>
      </c>
      <c r="D19" s="133"/>
      <c r="E19" s="134"/>
      <c r="F19" s="134"/>
      <c r="G19" s="134"/>
      <c r="H19" s="34" t="str">
        <f>IF(Configurações!$B$3&lt;&gt;"Linhas","",IF(Cálculos!K19=1,Cálculos!L19,""))</f>
        <v/>
      </c>
      <c r="I19" s="133"/>
      <c r="J19" s="134"/>
      <c r="K19" s="134"/>
      <c r="L19" s="134"/>
      <c r="M19" s="34" t="str">
        <f>IF(Configurações!$B$3&lt;&gt;"Linhas","",IF(Cálculos!V19=1,Cálculos!W19,""))</f>
        <v/>
      </c>
      <c r="N19" s="133"/>
      <c r="O19" s="134"/>
      <c r="P19" s="134"/>
      <c r="Q19" s="134"/>
      <c r="R19" s="34" t="str">
        <f>IF(Configurações!$B$3&lt;&gt;"Linhas","",IF(Cálculos!AG19=1,Cálculos!AH19,""))</f>
        <v/>
      </c>
      <c r="S19" s="133"/>
      <c r="T19" s="134"/>
      <c r="U19" s="134"/>
      <c r="V19" s="134"/>
      <c r="W19" s="34" t="str">
        <f>IF(Configurações!$B$3&lt;&gt;"Linhas","",IF(Cálculos!AR19=1,Cálculos!AS19,""))</f>
        <v/>
      </c>
      <c r="X19" s="133"/>
      <c r="Y19" s="134"/>
      <c r="Z19" s="134"/>
      <c r="AA19" s="134"/>
      <c r="AB19" s="34" t="str">
        <f>IF(Configurações!$B$3&lt;&gt;"Linhas","",IF(Cálculos!BC19=1,Cálculos!BD19,""))</f>
        <v/>
      </c>
      <c r="AC19" s="133"/>
      <c r="AD19" s="134"/>
      <c r="AE19" s="134"/>
      <c r="AF19" s="134"/>
      <c r="AG19" s="34" t="str">
        <f>IF(Configurações!$B$3&lt;&gt;"Linhas","",IF(Cálculos!BN19=1,Cálculos!BO19,""))</f>
        <v/>
      </c>
      <c r="AH19" s="133"/>
      <c r="AI19" s="134"/>
      <c r="AJ19" s="134"/>
      <c r="AK19" s="134"/>
      <c r="AL19" s="34" t="str">
        <f>IF(Configurações!$B$3&lt;&gt;"Linhas","",IF(Cálculos!BY19=1,Cálculos!BZ19,""))</f>
        <v/>
      </c>
      <c r="AM19" s="35" t="str">
        <f>IF(OR($B19="",Configurações!$B$3&lt;&gt;"Linhas"),"",Cálculos!OB19)</f>
        <v/>
      </c>
      <c r="AN19" s="36" t="str">
        <f>IF(OR($B19="",Configurações!$B$3&lt;&gt;"Linhas"),"",Cálculos!OC19)</f>
        <v/>
      </c>
      <c r="AO19" s="37" t="str">
        <f>IF(OR($B19="",Configurações!$B$3&lt;&gt;"Linhas"),"",IF(Cálculos!OD19="","✔ OK",LEFT(Cálculos!OD19,LEN(Cálculos!OD19)-3)))</f>
        <v/>
      </c>
      <c r="AP19" s="133"/>
      <c r="AQ19" s="134"/>
      <c r="AR19" s="134"/>
      <c r="AS19" s="134"/>
      <c r="AT19" s="34" t="str">
        <f>IF(Configurações!$B$3&lt;&gt;"Linhas","",IF(Cálculos!CJ19=1,Cálculos!CK19,""))</f>
        <v/>
      </c>
      <c r="AU19" s="133"/>
      <c r="AV19" s="134"/>
      <c r="AW19" s="134"/>
      <c r="AX19" s="134"/>
      <c r="AY19" s="34" t="str">
        <f>IF(Configurações!$B$3&lt;&gt;"Linhas","",IF(Cálculos!CU19=1,Cálculos!CV19,""))</f>
        <v/>
      </c>
      <c r="AZ19" s="133"/>
      <c r="BA19" s="134"/>
      <c r="BB19" s="134"/>
      <c r="BC19" s="134"/>
      <c r="BD19" s="34" t="str">
        <f>IF(Configurações!$B$3&lt;&gt;"Linhas","",IF(Cálculos!DF19=1,Cálculos!DG19,""))</f>
        <v/>
      </c>
      <c r="BE19" s="133"/>
      <c r="BF19" s="134"/>
      <c r="BG19" s="134"/>
      <c r="BH19" s="134"/>
      <c r="BI19" s="34" t="str">
        <f>IF(Configurações!$B$3&lt;&gt;"Linhas","",IF(Cálculos!DQ19=1,Cálculos!DR19,""))</f>
        <v/>
      </c>
      <c r="BJ19" s="133"/>
      <c r="BK19" s="134"/>
      <c r="BL19" s="134"/>
      <c r="BM19" s="134"/>
      <c r="BN19" s="34" t="str">
        <f>IF(Configurações!$B$3&lt;&gt;"Linhas","",IF(Cálculos!EB19=1,Cálculos!EC19,""))</f>
        <v/>
      </c>
      <c r="BO19" s="133"/>
      <c r="BP19" s="134"/>
      <c r="BQ19" s="134"/>
      <c r="BR19" s="134"/>
      <c r="BS19" s="34" t="str">
        <f>IF(Configurações!$B$3&lt;&gt;"Linhas","",IF(Cálculos!EM19=1,Cálculos!EN19,""))</f>
        <v/>
      </c>
      <c r="BT19" s="133"/>
      <c r="BU19" s="134"/>
      <c r="BV19" s="134"/>
      <c r="BW19" s="134"/>
      <c r="BX19" s="34" t="str">
        <f>IF(Configurações!$B$3&lt;&gt;"Linhas","",IF(Cálculos!EX19=1,Cálculos!EY19,""))</f>
        <v/>
      </c>
      <c r="BY19" s="35" t="str">
        <f>IF(OR($B19="",Configurações!$B$3&lt;&gt;"Linhas"),"",Cálculos!OG19)</f>
        <v/>
      </c>
      <c r="BZ19" s="36" t="str">
        <f>IF(OR($B19="",Configurações!$B$3&lt;&gt;"Linhas"),"",Cálculos!OH19)</f>
        <v/>
      </c>
      <c r="CA19" s="37" t="str">
        <f>IF(OR($B19="",Configurações!$B$3&lt;&gt;"Linhas"),"",IF(Cálculos!OI19="","✔ OK",LEFT(Cálculos!OI19,LEN(Cálculos!OI19)-3)))</f>
        <v/>
      </c>
      <c r="CB19" s="133"/>
      <c r="CC19" s="134"/>
      <c r="CD19" s="134"/>
      <c r="CE19" s="134"/>
      <c r="CF19" s="138" t="str">
        <f>IF(Configurações!$B$3&lt;&gt;"Linhas","",IF(Cálculos!FI19=1,Cálculos!FJ19,""))</f>
        <v/>
      </c>
      <c r="CG19" s="133"/>
      <c r="CH19" s="134"/>
      <c r="CI19" s="134"/>
      <c r="CJ19" s="134"/>
      <c r="CK19" s="34" t="str">
        <f>IF(Configurações!$B$3&lt;&gt;"Linhas","",IF(Cálculos!FT19=1,Cálculos!FU19,""))</f>
        <v/>
      </c>
      <c r="CL19" s="133"/>
      <c r="CM19" s="134"/>
      <c r="CN19" s="134"/>
      <c r="CO19" s="134"/>
      <c r="CP19" s="34" t="str">
        <f>IF(Configurações!$B$3&lt;&gt;"Linhas","",IF(Cálculos!GE19=1,Cálculos!GF19,""))</f>
        <v/>
      </c>
      <c r="CQ19" s="133"/>
      <c r="CR19" s="134"/>
      <c r="CS19" s="134"/>
      <c r="CT19" s="134"/>
      <c r="CU19" s="34" t="str">
        <f>IF(Configurações!$B$3&lt;&gt;"Linhas","",IF(Cálculos!GP19=1,Cálculos!GQ19,""))</f>
        <v/>
      </c>
      <c r="CV19" s="133"/>
      <c r="CW19" s="134"/>
      <c r="CX19" s="134"/>
      <c r="CY19" s="134"/>
      <c r="CZ19" s="34" t="str">
        <f>IF(Configurações!$B$3&lt;&gt;"Linhas","",IF(Cálculos!HA19=1,Cálculos!HB19,""))</f>
        <v/>
      </c>
      <c r="DA19" s="133"/>
      <c r="DB19" s="134"/>
      <c r="DC19" s="134"/>
      <c r="DD19" s="134"/>
      <c r="DE19" s="34" t="str">
        <f>IF(Configurações!$B$3&lt;&gt;"Linhas","",IF(Cálculos!HL19=1,Cálculos!HM19,""))</f>
        <v/>
      </c>
      <c r="DF19" s="133"/>
      <c r="DG19" s="134"/>
      <c r="DH19" s="134"/>
      <c r="DI19" s="134"/>
      <c r="DJ19" s="34" t="str">
        <f>IF(Configurações!$B$3&lt;&gt;"Linhas","",IF(Cálculos!HW19=1,Cálculos!HX19,""))</f>
        <v/>
      </c>
      <c r="DK19" s="35" t="str">
        <f>IF(OR($B19="",Configurações!$B$3&lt;&gt;"Linhas"),"",Cálculos!OL19)</f>
        <v/>
      </c>
      <c r="DL19" s="36" t="str">
        <f>IF(OR($B19="",Configurações!$B$3&lt;&gt;"Linhas"),"",Cálculos!OM19)</f>
        <v/>
      </c>
      <c r="DM19" s="37" t="str">
        <f>IF(OR($B19="",Configurações!$B$3&lt;&gt;"Linhas"),"",IF(Cálculos!ON19="","✔ OK",LEFT(Cálculos!ON19,LEN(Cálculos!ON19)-3)))</f>
        <v/>
      </c>
      <c r="DN19" s="133"/>
      <c r="DO19" s="134"/>
      <c r="DP19" s="134"/>
      <c r="DQ19" s="134"/>
      <c r="DR19" s="34" t="str">
        <f>IF(Configurações!$B$3&lt;&gt;"Linhas","",IF(Cálculos!IH19=1,Cálculos!II19,""))</f>
        <v/>
      </c>
      <c r="DS19" s="133"/>
      <c r="DT19" s="134"/>
      <c r="DU19" s="134"/>
      <c r="DV19" s="134"/>
      <c r="DW19" s="34" t="str">
        <f>IF(Configurações!$B$3&lt;&gt;"Linhas","",IF(Cálculos!IS19=1,Cálculos!IT19,""))</f>
        <v/>
      </c>
      <c r="DX19" s="133"/>
      <c r="DY19" s="134"/>
      <c r="DZ19" s="134"/>
      <c r="EA19" s="134"/>
      <c r="EB19" s="34" t="str">
        <f>IF(Configurações!$B$3&lt;&gt;"Linhas","",IF(Cálculos!JD19=1,Cálculos!JE19,""))</f>
        <v/>
      </c>
      <c r="EC19" s="133"/>
      <c r="ED19" s="134"/>
      <c r="EE19" s="134"/>
      <c r="EF19" s="134"/>
      <c r="EG19" s="34" t="str">
        <f>IF(Configurações!$B$3&lt;&gt;"Linhas","",IF(Cálculos!JO19=1,Cálculos!JP19,""))</f>
        <v/>
      </c>
      <c r="EH19" s="133"/>
      <c r="EI19" s="134"/>
      <c r="EJ19" s="134"/>
      <c r="EK19" s="134"/>
      <c r="EL19" s="34" t="str">
        <f>IF(Configurações!$B$3&lt;&gt;"Linhas","",IF(Cálculos!JZ19=1,Cálculos!KA19,""))</f>
        <v/>
      </c>
      <c r="EM19" s="133"/>
      <c r="EN19" s="134"/>
      <c r="EO19" s="134"/>
      <c r="EP19" s="134"/>
      <c r="EQ19" s="34" t="str">
        <f>IF(Configurações!$B$3&lt;&gt;"Linhas","",IF(Cálculos!KK19=1,Cálculos!KL19,""))</f>
        <v/>
      </c>
      <c r="ER19" s="133"/>
      <c r="ES19" s="134"/>
      <c r="ET19" s="134"/>
      <c r="EU19" s="134"/>
      <c r="EV19" s="34" t="str">
        <f>IF(Configurações!$B$3&lt;&gt;"Linhas","",IF(Cálculos!KV19=1,Cálculos!KW19,""))</f>
        <v/>
      </c>
      <c r="EW19" s="35" t="str">
        <f>IF(OR($B19="",Configurações!$B$3&lt;&gt;"Linhas"),"",Cálculos!OQ19)</f>
        <v/>
      </c>
      <c r="EX19" s="36" t="str">
        <f>IF(OR($B19="",Configurações!$B$3&lt;&gt;"Linhas"),"",Cálculos!OR19)</f>
        <v/>
      </c>
      <c r="EY19" s="37" t="str">
        <f>IF(OR($B19="",Configurações!$B$3&lt;&gt;"Linhas"),"",IF(Cálculos!OS19="","✔ OK",LEFT(Cálculos!OS19,LEN(Cálculos!OS19)-3)))</f>
        <v/>
      </c>
      <c r="EZ19" s="133"/>
      <c r="FA19" s="134"/>
      <c r="FB19" s="134"/>
      <c r="FC19" s="134"/>
      <c r="FD19" s="34" t="str">
        <f>IF(Configurações!$B$3&lt;&gt;"Linhas","",IF(Cálculos!LG19=1,Cálculos!LH19,""))</f>
        <v/>
      </c>
      <c r="FE19" s="133"/>
      <c r="FF19" s="134"/>
      <c r="FG19" s="134"/>
      <c r="FH19" s="134"/>
      <c r="FI19" s="34" t="str">
        <f>IF(Configurações!$B$3&lt;&gt;"Linhas","",IF(Cálculos!LR19=1,Cálculos!LS19,""))</f>
        <v/>
      </c>
      <c r="FJ19" s="133"/>
      <c r="FK19" s="134"/>
      <c r="FL19" s="134"/>
      <c r="FM19" s="134"/>
      <c r="FN19" s="34" t="str">
        <f>IF(Configurações!$B$3&lt;&gt;"Linhas","",IF(Cálculos!MC19=1,Cálculos!MD19,""))</f>
        <v/>
      </c>
      <c r="FO19" s="133"/>
      <c r="FP19" s="134"/>
      <c r="FQ19" s="134"/>
      <c r="FR19" s="134"/>
      <c r="FS19" s="34" t="str">
        <f>IF(Configurações!$B$3&lt;&gt;"Linhas","",IF(Cálculos!MN19=1,Cálculos!MO19,""))</f>
        <v/>
      </c>
      <c r="FT19" s="133"/>
      <c r="FU19" s="134"/>
      <c r="FV19" s="134"/>
      <c r="FW19" s="134"/>
      <c r="FX19" s="34" t="str">
        <f>IF(Configurações!$B$3&lt;&gt;"Linhas","",IF(Cálculos!MY19=1,Cálculos!MZ19,""))</f>
        <v/>
      </c>
      <c r="FY19" s="133"/>
      <c r="FZ19" s="134"/>
      <c r="GA19" s="134"/>
      <c r="GB19" s="134"/>
      <c r="GC19" s="34" t="str">
        <f>IF(Configurações!$B$3&lt;&gt;"Linhas","",IF(Cálculos!NJ19=1,Cálculos!NK19,""))</f>
        <v/>
      </c>
      <c r="GD19" s="133"/>
      <c r="GE19" s="134"/>
      <c r="GF19" s="134"/>
      <c r="GG19" s="134"/>
      <c r="GH19" s="34" t="str">
        <f>IF(Configurações!$B$3&lt;&gt;"Linhas","",IF(Cálculos!NU19=1,Cálculos!NV19,""))</f>
        <v/>
      </c>
      <c r="GI19" s="35" t="str">
        <f>IF(OR($B19="",Configurações!$B$3&lt;&gt;"Linhas"),"",Cálculos!OV19)</f>
        <v/>
      </c>
      <c r="GJ19" s="36" t="str">
        <f>IF(OR($B19="",Configurações!$B$3&lt;&gt;"Linhas"),"",Cálculos!OW19)</f>
        <v/>
      </c>
      <c r="GK19" s="37" t="str">
        <f>IF(OR($B19="",Configurações!$B$3&lt;&gt;"Linhas"),"",IF(Cálculos!OX19="","✔ OK",LEFT(Cálculos!OX19,LEN(Cálculos!OX19)-3)))</f>
        <v/>
      </c>
      <c r="GL19" s="131" t="str">
        <f>IF(OR($B19="",Configurações!$B$3&lt;&gt;"Linhas"),"",IF(Cálculos!PP19="","",IF(Configurações!$B$6="Sim","","Informativo (sem CCT/ACT) – ")&amp;LEFT(Cálculos!PP19,LEN(Cálculos!PP19)-3)))</f>
        <v/>
      </c>
    </row>
    <row r="20" spans="1:194" ht="30.75" customHeight="1" x14ac:dyDescent="0.25">
      <c r="A20" s="32" t="str">
        <f t="shared" si="0"/>
        <v/>
      </c>
      <c r="B20" s="132"/>
      <c r="C20" s="33" t="str">
        <f>IF($B20="","",IFERROR(INDEX(Funcionários!$D$5:$D$84,MATCH($B20,Funcionários!$B$5:$B$84,0)),""))</f>
        <v/>
      </c>
      <c r="D20" s="133"/>
      <c r="E20" s="134"/>
      <c r="F20" s="134"/>
      <c r="G20" s="134"/>
      <c r="H20" s="34" t="str">
        <f>IF(Configurações!$B$3&lt;&gt;"Linhas","",IF(Cálculos!K20=1,Cálculos!L20,""))</f>
        <v/>
      </c>
      <c r="I20" s="133"/>
      <c r="J20" s="134"/>
      <c r="K20" s="134"/>
      <c r="L20" s="134"/>
      <c r="M20" s="34" t="str">
        <f>IF(Configurações!$B$3&lt;&gt;"Linhas","",IF(Cálculos!V20=1,Cálculos!W20,""))</f>
        <v/>
      </c>
      <c r="N20" s="133"/>
      <c r="O20" s="134"/>
      <c r="P20" s="134"/>
      <c r="Q20" s="134"/>
      <c r="R20" s="34" t="str">
        <f>IF(Configurações!$B$3&lt;&gt;"Linhas","",IF(Cálculos!AG20=1,Cálculos!AH20,""))</f>
        <v/>
      </c>
      <c r="S20" s="133"/>
      <c r="T20" s="134"/>
      <c r="U20" s="134"/>
      <c r="V20" s="134"/>
      <c r="W20" s="34" t="str">
        <f>IF(Configurações!$B$3&lt;&gt;"Linhas","",IF(Cálculos!AR20=1,Cálculos!AS20,""))</f>
        <v/>
      </c>
      <c r="X20" s="133"/>
      <c r="Y20" s="134"/>
      <c r="Z20" s="134"/>
      <c r="AA20" s="134"/>
      <c r="AB20" s="34" t="str">
        <f>IF(Configurações!$B$3&lt;&gt;"Linhas","",IF(Cálculos!BC20=1,Cálculos!BD20,""))</f>
        <v/>
      </c>
      <c r="AC20" s="133"/>
      <c r="AD20" s="134"/>
      <c r="AE20" s="134"/>
      <c r="AF20" s="134"/>
      <c r="AG20" s="34" t="str">
        <f>IF(Configurações!$B$3&lt;&gt;"Linhas","",IF(Cálculos!BN20=1,Cálculos!BO20,""))</f>
        <v/>
      </c>
      <c r="AH20" s="133"/>
      <c r="AI20" s="134"/>
      <c r="AJ20" s="134"/>
      <c r="AK20" s="134"/>
      <c r="AL20" s="34" t="str">
        <f>IF(Configurações!$B$3&lt;&gt;"Linhas","",IF(Cálculos!BY20=1,Cálculos!BZ20,""))</f>
        <v/>
      </c>
      <c r="AM20" s="35" t="str">
        <f>IF(OR($B20="",Configurações!$B$3&lt;&gt;"Linhas"),"",Cálculos!OB20)</f>
        <v/>
      </c>
      <c r="AN20" s="36" t="str">
        <f>IF(OR($B20="",Configurações!$B$3&lt;&gt;"Linhas"),"",Cálculos!OC20)</f>
        <v/>
      </c>
      <c r="AO20" s="37" t="str">
        <f>IF(OR($B20="",Configurações!$B$3&lt;&gt;"Linhas"),"",IF(Cálculos!OD20="","✔ OK",LEFT(Cálculos!OD20,LEN(Cálculos!OD20)-3)))</f>
        <v/>
      </c>
      <c r="AP20" s="133"/>
      <c r="AQ20" s="134"/>
      <c r="AR20" s="134"/>
      <c r="AS20" s="134"/>
      <c r="AT20" s="34" t="str">
        <f>IF(Configurações!$B$3&lt;&gt;"Linhas","",IF(Cálculos!CJ20=1,Cálculos!CK20,""))</f>
        <v/>
      </c>
      <c r="AU20" s="133"/>
      <c r="AV20" s="134"/>
      <c r="AW20" s="134"/>
      <c r="AX20" s="134"/>
      <c r="AY20" s="34" t="str">
        <f>IF(Configurações!$B$3&lt;&gt;"Linhas","",IF(Cálculos!CU20=1,Cálculos!CV20,""))</f>
        <v/>
      </c>
      <c r="AZ20" s="133"/>
      <c r="BA20" s="134"/>
      <c r="BB20" s="134"/>
      <c r="BC20" s="134"/>
      <c r="BD20" s="34" t="str">
        <f>IF(Configurações!$B$3&lt;&gt;"Linhas","",IF(Cálculos!DF20=1,Cálculos!DG20,""))</f>
        <v/>
      </c>
      <c r="BE20" s="133"/>
      <c r="BF20" s="134"/>
      <c r="BG20" s="134"/>
      <c r="BH20" s="134"/>
      <c r="BI20" s="34" t="str">
        <f>IF(Configurações!$B$3&lt;&gt;"Linhas","",IF(Cálculos!DQ20=1,Cálculos!DR20,""))</f>
        <v/>
      </c>
      <c r="BJ20" s="133"/>
      <c r="BK20" s="134"/>
      <c r="BL20" s="134"/>
      <c r="BM20" s="134"/>
      <c r="BN20" s="34" t="str">
        <f>IF(Configurações!$B$3&lt;&gt;"Linhas","",IF(Cálculos!EB20=1,Cálculos!EC20,""))</f>
        <v/>
      </c>
      <c r="BO20" s="133"/>
      <c r="BP20" s="134"/>
      <c r="BQ20" s="134"/>
      <c r="BR20" s="134"/>
      <c r="BS20" s="34" t="str">
        <f>IF(Configurações!$B$3&lt;&gt;"Linhas","",IF(Cálculos!EM20=1,Cálculos!EN20,""))</f>
        <v/>
      </c>
      <c r="BT20" s="133"/>
      <c r="BU20" s="134"/>
      <c r="BV20" s="134"/>
      <c r="BW20" s="134"/>
      <c r="BX20" s="34" t="str">
        <f>IF(Configurações!$B$3&lt;&gt;"Linhas","",IF(Cálculos!EX20=1,Cálculos!EY20,""))</f>
        <v/>
      </c>
      <c r="BY20" s="35" t="str">
        <f>IF(OR($B20="",Configurações!$B$3&lt;&gt;"Linhas"),"",Cálculos!OG20)</f>
        <v/>
      </c>
      <c r="BZ20" s="36" t="str">
        <f>IF(OR($B20="",Configurações!$B$3&lt;&gt;"Linhas"),"",Cálculos!OH20)</f>
        <v/>
      </c>
      <c r="CA20" s="37" t="str">
        <f>IF(OR($B20="",Configurações!$B$3&lt;&gt;"Linhas"),"",IF(Cálculos!OI20="","✔ OK",LEFT(Cálculos!OI20,LEN(Cálculos!OI20)-3)))</f>
        <v/>
      </c>
      <c r="CB20" s="133"/>
      <c r="CC20" s="134"/>
      <c r="CD20" s="134"/>
      <c r="CE20" s="134"/>
      <c r="CF20" s="138" t="str">
        <f>IF(Configurações!$B$3&lt;&gt;"Linhas","",IF(Cálculos!FI20=1,Cálculos!FJ20,""))</f>
        <v/>
      </c>
      <c r="CG20" s="133"/>
      <c r="CH20" s="134"/>
      <c r="CI20" s="134"/>
      <c r="CJ20" s="134"/>
      <c r="CK20" s="34" t="str">
        <f>IF(Configurações!$B$3&lt;&gt;"Linhas","",IF(Cálculos!FT20=1,Cálculos!FU20,""))</f>
        <v/>
      </c>
      <c r="CL20" s="133"/>
      <c r="CM20" s="134"/>
      <c r="CN20" s="134"/>
      <c r="CO20" s="134"/>
      <c r="CP20" s="34" t="str">
        <f>IF(Configurações!$B$3&lt;&gt;"Linhas","",IF(Cálculos!GE20=1,Cálculos!GF20,""))</f>
        <v/>
      </c>
      <c r="CQ20" s="133"/>
      <c r="CR20" s="134"/>
      <c r="CS20" s="134"/>
      <c r="CT20" s="134"/>
      <c r="CU20" s="34" t="str">
        <f>IF(Configurações!$B$3&lt;&gt;"Linhas","",IF(Cálculos!GP20=1,Cálculos!GQ20,""))</f>
        <v/>
      </c>
      <c r="CV20" s="133"/>
      <c r="CW20" s="134"/>
      <c r="CX20" s="134"/>
      <c r="CY20" s="134"/>
      <c r="CZ20" s="34" t="str">
        <f>IF(Configurações!$B$3&lt;&gt;"Linhas","",IF(Cálculos!HA20=1,Cálculos!HB20,""))</f>
        <v/>
      </c>
      <c r="DA20" s="133"/>
      <c r="DB20" s="134"/>
      <c r="DC20" s="134"/>
      <c r="DD20" s="134"/>
      <c r="DE20" s="34" t="str">
        <f>IF(Configurações!$B$3&lt;&gt;"Linhas","",IF(Cálculos!HL20=1,Cálculos!HM20,""))</f>
        <v/>
      </c>
      <c r="DF20" s="133"/>
      <c r="DG20" s="134"/>
      <c r="DH20" s="134"/>
      <c r="DI20" s="134"/>
      <c r="DJ20" s="34" t="str">
        <f>IF(Configurações!$B$3&lt;&gt;"Linhas","",IF(Cálculos!HW20=1,Cálculos!HX20,""))</f>
        <v/>
      </c>
      <c r="DK20" s="35" t="str">
        <f>IF(OR($B20="",Configurações!$B$3&lt;&gt;"Linhas"),"",Cálculos!OL20)</f>
        <v/>
      </c>
      <c r="DL20" s="36" t="str">
        <f>IF(OR($B20="",Configurações!$B$3&lt;&gt;"Linhas"),"",Cálculos!OM20)</f>
        <v/>
      </c>
      <c r="DM20" s="37" t="str">
        <f>IF(OR($B20="",Configurações!$B$3&lt;&gt;"Linhas"),"",IF(Cálculos!ON20="","✔ OK",LEFT(Cálculos!ON20,LEN(Cálculos!ON20)-3)))</f>
        <v/>
      </c>
      <c r="DN20" s="133"/>
      <c r="DO20" s="134"/>
      <c r="DP20" s="134"/>
      <c r="DQ20" s="134"/>
      <c r="DR20" s="34" t="str">
        <f>IF(Configurações!$B$3&lt;&gt;"Linhas","",IF(Cálculos!IH20=1,Cálculos!II20,""))</f>
        <v/>
      </c>
      <c r="DS20" s="133"/>
      <c r="DT20" s="134"/>
      <c r="DU20" s="134"/>
      <c r="DV20" s="134"/>
      <c r="DW20" s="34" t="str">
        <f>IF(Configurações!$B$3&lt;&gt;"Linhas","",IF(Cálculos!IS20=1,Cálculos!IT20,""))</f>
        <v/>
      </c>
      <c r="DX20" s="133"/>
      <c r="DY20" s="134"/>
      <c r="DZ20" s="134"/>
      <c r="EA20" s="134"/>
      <c r="EB20" s="34" t="str">
        <f>IF(Configurações!$B$3&lt;&gt;"Linhas","",IF(Cálculos!JD20=1,Cálculos!JE20,""))</f>
        <v/>
      </c>
      <c r="EC20" s="133"/>
      <c r="ED20" s="134"/>
      <c r="EE20" s="134"/>
      <c r="EF20" s="134"/>
      <c r="EG20" s="34" t="str">
        <f>IF(Configurações!$B$3&lt;&gt;"Linhas","",IF(Cálculos!JO20=1,Cálculos!JP20,""))</f>
        <v/>
      </c>
      <c r="EH20" s="133"/>
      <c r="EI20" s="134"/>
      <c r="EJ20" s="134"/>
      <c r="EK20" s="134"/>
      <c r="EL20" s="34" t="str">
        <f>IF(Configurações!$B$3&lt;&gt;"Linhas","",IF(Cálculos!JZ20=1,Cálculos!KA20,""))</f>
        <v/>
      </c>
      <c r="EM20" s="133"/>
      <c r="EN20" s="134"/>
      <c r="EO20" s="134"/>
      <c r="EP20" s="134"/>
      <c r="EQ20" s="34" t="str">
        <f>IF(Configurações!$B$3&lt;&gt;"Linhas","",IF(Cálculos!KK20=1,Cálculos!KL20,""))</f>
        <v/>
      </c>
      <c r="ER20" s="133"/>
      <c r="ES20" s="134"/>
      <c r="ET20" s="134"/>
      <c r="EU20" s="134"/>
      <c r="EV20" s="34" t="str">
        <f>IF(Configurações!$B$3&lt;&gt;"Linhas","",IF(Cálculos!KV20=1,Cálculos!KW20,""))</f>
        <v/>
      </c>
      <c r="EW20" s="35" t="str">
        <f>IF(OR($B20="",Configurações!$B$3&lt;&gt;"Linhas"),"",Cálculos!OQ20)</f>
        <v/>
      </c>
      <c r="EX20" s="36" t="str">
        <f>IF(OR($B20="",Configurações!$B$3&lt;&gt;"Linhas"),"",Cálculos!OR20)</f>
        <v/>
      </c>
      <c r="EY20" s="37" t="str">
        <f>IF(OR($B20="",Configurações!$B$3&lt;&gt;"Linhas"),"",IF(Cálculos!OS20="","✔ OK",LEFT(Cálculos!OS20,LEN(Cálculos!OS20)-3)))</f>
        <v/>
      </c>
      <c r="EZ20" s="133"/>
      <c r="FA20" s="134"/>
      <c r="FB20" s="134"/>
      <c r="FC20" s="134"/>
      <c r="FD20" s="34" t="str">
        <f>IF(Configurações!$B$3&lt;&gt;"Linhas","",IF(Cálculos!LG20=1,Cálculos!LH20,""))</f>
        <v/>
      </c>
      <c r="FE20" s="133"/>
      <c r="FF20" s="134"/>
      <c r="FG20" s="134"/>
      <c r="FH20" s="134"/>
      <c r="FI20" s="34" t="str">
        <f>IF(Configurações!$B$3&lt;&gt;"Linhas","",IF(Cálculos!LR20=1,Cálculos!LS20,""))</f>
        <v/>
      </c>
      <c r="FJ20" s="133"/>
      <c r="FK20" s="134"/>
      <c r="FL20" s="134"/>
      <c r="FM20" s="134"/>
      <c r="FN20" s="34" t="str">
        <f>IF(Configurações!$B$3&lt;&gt;"Linhas","",IF(Cálculos!MC20=1,Cálculos!MD20,""))</f>
        <v/>
      </c>
      <c r="FO20" s="133"/>
      <c r="FP20" s="134"/>
      <c r="FQ20" s="134"/>
      <c r="FR20" s="134"/>
      <c r="FS20" s="34" t="str">
        <f>IF(Configurações!$B$3&lt;&gt;"Linhas","",IF(Cálculos!MN20=1,Cálculos!MO20,""))</f>
        <v/>
      </c>
      <c r="FT20" s="133"/>
      <c r="FU20" s="134"/>
      <c r="FV20" s="134"/>
      <c r="FW20" s="134"/>
      <c r="FX20" s="34" t="str">
        <f>IF(Configurações!$B$3&lt;&gt;"Linhas","",IF(Cálculos!MY20=1,Cálculos!MZ20,""))</f>
        <v/>
      </c>
      <c r="FY20" s="133"/>
      <c r="FZ20" s="134"/>
      <c r="GA20" s="134"/>
      <c r="GB20" s="134"/>
      <c r="GC20" s="34" t="str">
        <f>IF(Configurações!$B$3&lt;&gt;"Linhas","",IF(Cálculos!NJ20=1,Cálculos!NK20,""))</f>
        <v/>
      </c>
      <c r="GD20" s="133"/>
      <c r="GE20" s="134"/>
      <c r="GF20" s="134"/>
      <c r="GG20" s="134"/>
      <c r="GH20" s="34" t="str">
        <f>IF(Configurações!$B$3&lt;&gt;"Linhas","",IF(Cálculos!NU20=1,Cálculos!NV20,""))</f>
        <v/>
      </c>
      <c r="GI20" s="35" t="str">
        <f>IF(OR($B20="",Configurações!$B$3&lt;&gt;"Linhas"),"",Cálculos!OV20)</f>
        <v/>
      </c>
      <c r="GJ20" s="36" t="str">
        <f>IF(OR($B20="",Configurações!$B$3&lt;&gt;"Linhas"),"",Cálculos!OW20)</f>
        <v/>
      </c>
      <c r="GK20" s="37" t="str">
        <f>IF(OR($B20="",Configurações!$B$3&lt;&gt;"Linhas"),"",IF(Cálculos!OX20="","✔ OK",LEFT(Cálculos!OX20,LEN(Cálculos!OX20)-3)))</f>
        <v/>
      </c>
      <c r="GL20" s="131" t="str">
        <f>IF(OR($B20="",Configurações!$B$3&lt;&gt;"Linhas"),"",IF(Cálculos!PP20="","",IF(Configurações!$B$6="Sim","","Informativo (sem CCT/ACT) – ")&amp;LEFT(Cálculos!PP20,LEN(Cálculos!PP20)-3)))</f>
        <v/>
      </c>
    </row>
    <row r="21" spans="1:194" ht="30.75" customHeight="1" x14ac:dyDescent="0.25">
      <c r="A21" s="32" t="str">
        <f t="shared" si="0"/>
        <v/>
      </c>
      <c r="B21" s="132"/>
      <c r="C21" s="33" t="str">
        <f>IF($B21="","",IFERROR(INDEX(Funcionários!$D$5:$D$84,MATCH($B21,Funcionários!$B$5:$B$84,0)),""))</f>
        <v/>
      </c>
      <c r="D21" s="133"/>
      <c r="E21" s="134"/>
      <c r="F21" s="134"/>
      <c r="G21" s="134"/>
      <c r="H21" s="34" t="str">
        <f>IF(Configurações!$B$3&lt;&gt;"Linhas","",IF(Cálculos!K21=1,Cálculos!L21,""))</f>
        <v/>
      </c>
      <c r="I21" s="133"/>
      <c r="J21" s="134"/>
      <c r="K21" s="134"/>
      <c r="L21" s="134"/>
      <c r="M21" s="34" t="str">
        <f>IF(Configurações!$B$3&lt;&gt;"Linhas","",IF(Cálculos!V21=1,Cálculos!W21,""))</f>
        <v/>
      </c>
      <c r="N21" s="133"/>
      <c r="O21" s="134"/>
      <c r="P21" s="134"/>
      <c r="Q21" s="134"/>
      <c r="R21" s="34" t="str">
        <f>IF(Configurações!$B$3&lt;&gt;"Linhas","",IF(Cálculos!AG21=1,Cálculos!AH21,""))</f>
        <v/>
      </c>
      <c r="S21" s="133"/>
      <c r="T21" s="134"/>
      <c r="U21" s="134"/>
      <c r="V21" s="134"/>
      <c r="W21" s="34" t="str">
        <f>IF(Configurações!$B$3&lt;&gt;"Linhas","",IF(Cálculos!AR21=1,Cálculos!AS21,""))</f>
        <v/>
      </c>
      <c r="X21" s="133"/>
      <c r="Y21" s="134"/>
      <c r="Z21" s="134"/>
      <c r="AA21" s="134"/>
      <c r="AB21" s="34" t="str">
        <f>IF(Configurações!$B$3&lt;&gt;"Linhas","",IF(Cálculos!BC21=1,Cálculos!BD21,""))</f>
        <v/>
      </c>
      <c r="AC21" s="133"/>
      <c r="AD21" s="134"/>
      <c r="AE21" s="134"/>
      <c r="AF21" s="134"/>
      <c r="AG21" s="34" t="str">
        <f>IF(Configurações!$B$3&lt;&gt;"Linhas","",IF(Cálculos!BN21=1,Cálculos!BO21,""))</f>
        <v/>
      </c>
      <c r="AH21" s="133"/>
      <c r="AI21" s="134"/>
      <c r="AJ21" s="134"/>
      <c r="AK21" s="134"/>
      <c r="AL21" s="34" t="str">
        <f>IF(Configurações!$B$3&lt;&gt;"Linhas","",IF(Cálculos!BY21=1,Cálculos!BZ21,""))</f>
        <v/>
      </c>
      <c r="AM21" s="35" t="str">
        <f>IF(OR($B21="",Configurações!$B$3&lt;&gt;"Linhas"),"",Cálculos!OB21)</f>
        <v/>
      </c>
      <c r="AN21" s="36" t="str">
        <f>IF(OR($B21="",Configurações!$B$3&lt;&gt;"Linhas"),"",Cálculos!OC21)</f>
        <v/>
      </c>
      <c r="AO21" s="37" t="str">
        <f>IF(OR($B21="",Configurações!$B$3&lt;&gt;"Linhas"),"",IF(Cálculos!OD21="","✔ OK",LEFT(Cálculos!OD21,LEN(Cálculos!OD21)-3)))</f>
        <v/>
      </c>
      <c r="AP21" s="133"/>
      <c r="AQ21" s="134"/>
      <c r="AR21" s="134"/>
      <c r="AS21" s="134"/>
      <c r="AT21" s="34" t="str">
        <f>IF(Configurações!$B$3&lt;&gt;"Linhas","",IF(Cálculos!CJ21=1,Cálculos!CK21,""))</f>
        <v/>
      </c>
      <c r="AU21" s="133"/>
      <c r="AV21" s="134"/>
      <c r="AW21" s="134"/>
      <c r="AX21" s="134"/>
      <c r="AY21" s="34" t="str">
        <f>IF(Configurações!$B$3&lt;&gt;"Linhas","",IF(Cálculos!CU21=1,Cálculos!CV21,""))</f>
        <v/>
      </c>
      <c r="AZ21" s="133"/>
      <c r="BA21" s="134"/>
      <c r="BB21" s="134"/>
      <c r="BC21" s="134"/>
      <c r="BD21" s="34" t="str">
        <f>IF(Configurações!$B$3&lt;&gt;"Linhas","",IF(Cálculos!DF21=1,Cálculos!DG21,""))</f>
        <v/>
      </c>
      <c r="BE21" s="133"/>
      <c r="BF21" s="134"/>
      <c r="BG21" s="134"/>
      <c r="BH21" s="134"/>
      <c r="BI21" s="34" t="str">
        <f>IF(Configurações!$B$3&lt;&gt;"Linhas","",IF(Cálculos!DQ21=1,Cálculos!DR21,""))</f>
        <v/>
      </c>
      <c r="BJ21" s="133"/>
      <c r="BK21" s="134"/>
      <c r="BL21" s="134"/>
      <c r="BM21" s="134"/>
      <c r="BN21" s="34" t="str">
        <f>IF(Configurações!$B$3&lt;&gt;"Linhas","",IF(Cálculos!EB21=1,Cálculos!EC21,""))</f>
        <v/>
      </c>
      <c r="BO21" s="133"/>
      <c r="BP21" s="134"/>
      <c r="BQ21" s="134"/>
      <c r="BR21" s="134"/>
      <c r="BS21" s="34" t="str">
        <f>IF(Configurações!$B$3&lt;&gt;"Linhas","",IF(Cálculos!EM21=1,Cálculos!EN21,""))</f>
        <v/>
      </c>
      <c r="BT21" s="133"/>
      <c r="BU21" s="134"/>
      <c r="BV21" s="134"/>
      <c r="BW21" s="134"/>
      <c r="BX21" s="34" t="str">
        <f>IF(Configurações!$B$3&lt;&gt;"Linhas","",IF(Cálculos!EX21=1,Cálculos!EY21,""))</f>
        <v/>
      </c>
      <c r="BY21" s="35" t="str">
        <f>IF(OR($B21="",Configurações!$B$3&lt;&gt;"Linhas"),"",Cálculos!OG21)</f>
        <v/>
      </c>
      <c r="BZ21" s="36" t="str">
        <f>IF(OR($B21="",Configurações!$B$3&lt;&gt;"Linhas"),"",Cálculos!OH21)</f>
        <v/>
      </c>
      <c r="CA21" s="37" t="str">
        <f>IF(OR($B21="",Configurações!$B$3&lt;&gt;"Linhas"),"",IF(Cálculos!OI21="","✔ OK",LEFT(Cálculos!OI21,LEN(Cálculos!OI21)-3)))</f>
        <v/>
      </c>
      <c r="CB21" s="133"/>
      <c r="CC21" s="134"/>
      <c r="CD21" s="134"/>
      <c r="CE21" s="134"/>
      <c r="CF21" s="138" t="str">
        <f>IF(Configurações!$B$3&lt;&gt;"Linhas","",IF(Cálculos!FI21=1,Cálculos!FJ21,""))</f>
        <v/>
      </c>
      <c r="CG21" s="133"/>
      <c r="CH21" s="134"/>
      <c r="CI21" s="134"/>
      <c r="CJ21" s="134"/>
      <c r="CK21" s="34" t="str">
        <f>IF(Configurações!$B$3&lt;&gt;"Linhas","",IF(Cálculos!FT21=1,Cálculos!FU21,""))</f>
        <v/>
      </c>
      <c r="CL21" s="133"/>
      <c r="CM21" s="134"/>
      <c r="CN21" s="134"/>
      <c r="CO21" s="134"/>
      <c r="CP21" s="34" t="str">
        <f>IF(Configurações!$B$3&lt;&gt;"Linhas","",IF(Cálculos!GE21=1,Cálculos!GF21,""))</f>
        <v/>
      </c>
      <c r="CQ21" s="133"/>
      <c r="CR21" s="134"/>
      <c r="CS21" s="134"/>
      <c r="CT21" s="134"/>
      <c r="CU21" s="34" t="str">
        <f>IF(Configurações!$B$3&lt;&gt;"Linhas","",IF(Cálculos!GP21=1,Cálculos!GQ21,""))</f>
        <v/>
      </c>
      <c r="CV21" s="133"/>
      <c r="CW21" s="134"/>
      <c r="CX21" s="134"/>
      <c r="CY21" s="134"/>
      <c r="CZ21" s="34" t="str">
        <f>IF(Configurações!$B$3&lt;&gt;"Linhas","",IF(Cálculos!HA21=1,Cálculos!HB21,""))</f>
        <v/>
      </c>
      <c r="DA21" s="133"/>
      <c r="DB21" s="134"/>
      <c r="DC21" s="134"/>
      <c r="DD21" s="134"/>
      <c r="DE21" s="34" t="str">
        <f>IF(Configurações!$B$3&lt;&gt;"Linhas","",IF(Cálculos!HL21=1,Cálculos!HM21,""))</f>
        <v/>
      </c>
      <c r="DF21" s="133"/>
      <c r="DG21" s="134"/>
      <c r="DH21" s="134"/>
      <c r="DI21" s="134"/>
      <c r="DJ21" s="34" t="str">
        <f>IF(Configurações!$B$3&lt;&gt;"Linhas","",IF(Cálculos!HW21=1,Cálculos!HX21,""))</f>
        <v/>
      </c>
      <c r="DK21" s="35" t="str">
        <f>IF(OR($B21="",Configurações!$B$3&lt;&gt;"Linhas"),"",Cálculos!OL21)</f>
        <v/>
      </c>
      <c r="DL21" s="36" t="str">
        <f>IF(OR($B21="",Configurações!$B$3&lt;&gt;"Linhas"),"",Cálculos!OM21)</f>
        <v/>
      </c>
      <c r="DM21" s="37" t="str">
        <f>IF(OR($B21="",Configurações!$B$3&lt;&gt;"Linhas"),"",IF(Cálculos!ON21="","✔ OK",LEFT(Cálculos!ON21,LEN(Cálculos!ON21)-3)))</f>
        <v/>
      </c>
      <c r="DN21" s="133"/>
      <c r="DO21" s="134"/>
      <c r="DP21" s="134"/>
      <c r="DQ21" s="134"/>
      <c r="DR21" s="34" t="str">
        <f>IF(Configurações!$B$3&lt;&gt;"Linhas","",IF(Cálculos!IH21=1,Cálculos!II21,""))</f>
        <v/>
      </c>
      <c r="DS21" s="133"/>
      <c r="DT21" s="134"/>
      <c r="DU21" s="134"/>
      <c r="DV21" s="134"/>
      <c r="DW21" s="34" t="str">
        <f>IF(Configurações!$B$3&lt;&gt;"Linhas","",IF(Cálculos!IS21=1,Cálculos!IT21,""))</f>
        <v/>
      </c>
      <c r="DX21" s="133"/>
      <c r="DY21" s="134"/>
      <c r="DZ21" s="134"/>
      <c r="EA21" s="134"/>
      <c r="EB21" s="34" t="str">
        <f>IF(Configurações!$B$3&lt;&gt;"Linhas","",IF(Cálculos!JD21=1,Cálculos!JE21,""))</f>
        <v/>
      </c>
      <c r="EC21" s="133"/>
      <c r="ED21" s="134"/>
      <c r="EE21" s="134"/>
      <c r="EF21" s="134"/>
      <c r="EG21" s="34" t="str">
        <f>IF(Configurações!$B$3&lt;&gt;"Linhas","",IF(Cálculos!JO21=1,Cálculos!JP21,""))</f>
        <v/>
      </c>
      <c r="EH21" s="133"/>
      <c r="EI21" s="134"/>
      <c r="EJ21" s="134"/>
      <c r="EK21" s="134"/>
      <c r="EL21" s="34" t="str">
        <f>IF(Configurações!$B$3&lt;&gt;"Linhas","",IF(Cálculos!JZ21=1,Cálculos!KA21,""))</f>
        <v/>
      </c>
      <c r="EM21" s="133"/>
      <c r="EN21" s="134"/>
      <c r="EO21" s="134"/>
      <c r="EP21" s="134"/>
      <c r="EQ21" s="34" t="str">
        <f>IF(Configurações!$B$3&lt;&gt;"Linhas","",IF(Cálculos!KK21=1,Cálculos!KL21,""))</f>
        <v/>
      </c>
      <c r="ER21" s="133"/>
      <c r="ES21" s="134"/>
      <c r="ET21" s="134"/>
      <c r="EU21" s="134"/>
      <c r="EV21" s="34" t="str">
        <f>IF(Configurações!$B$3&lt;&gt;"Linhas","",IF(Cálculos!KV21=1,Cálculos!KW21,""))</f>
        <v/>
      </c>
      <c r="EW21" s="35" t="str">
        <f>IF(OR($B21="",Configurações!$B$3&lt;&gt;"Linhas"),"",Cálculos!OQ21)</f>
        <v/>
      </c>
      <c r="EX21" s="36" t="str">
        <f>IF(OR($B21="",Configurações!$B$3&lt;&gt;"Linhas"),"",Cálculos!OR21)</f>
        <v/>
      </c>
      <c r="EY21" s="37" t="str">
        <f>IF(OR($B21="",Configurações!$B$3&lt;&gt;"Linhas"),"",IF(Cálculos!OS21="","✔ OK",LEFT(Cálculos!OS21,LEN(Cálculos!OS21)-3)))</f>
        <v/>
      </c>
      <c r="EZ21" s="133"/>
      <c r="FA21" s="134"/>
      <c r="FB21" s="134"/>
      <c r="FC21" s="134"/>
      <c r="FD21" s="34" t="str">
        <f>IF(Configurações!$B$3&lt;&gt;"Linhas","",IF(Cálculos!LG21=1,Cálculos!LH21,""))</f>
        <v/>
      </c>
      <c r="FE21" s="133"/>
      <c r="FF21" s="134"/>
      <c r="FG21" s="134"/>
      <c r="FH21" s="134"/>
      <c r="FI21" s="34" t="str">
        <f>IF(Configurações!$B$3&lt;&gt;"Linhas","",IF(Cálculos!LR21=1,Cálculos!LS21,""))</f>
        <v/>
      </c>
      <c r="FJ21" s="133"/>
      <c r="FK21" s="134"/>
      <c r="FL21" s="134"/>
      <c r="FM21" s="134"/>
      <c r="FN21" s="34" t="str">
        <f>IF(Configurações!$B$3&lt;&gt;"Linhas","",IF(Cálculos!MC21=1,Cálculos!MD21,""))</f>
        <v/>
      </c>
      <c r="FO21" s="133"/>
      <c r="FP21" s="134"/>
      <c r="FQ21" s="134"/>
      <c r="FR21" s="134"/>
      <c r="FS21" s="34" t="str">
        <f>IF(Configurações!$B$3&lt;&gt;"Linhas","",IF(Cálculos!MN21=1,Cálculos!MO21,""))</f>
        <v/>
      </c>
      <c r="FT21" s="133"/>
      <c r="FU21" s="134"/>
      <c r="FV21" s="134"/>
      <c r="FW21" s="134"/>
      <c r="FX21" s="34" t="str">
        <f>IF(Configurações!$B$3&lt;&gt;"Linhas","",IF(Cálculos!MY21=1,Cálculos!MZ21,""))</f>
        <v/>
      </c>
      <c r="FY21" s="133"/>
      <c r="FZ21" s="134"/>
      <c r="GA21" s="134"/>
      <c r="GB21" s="134"/>
      <c r="GC21" s="34" t="str">
        <f>IF(Configurações!$B$3&lt;&gt;"Linhas","",IF(Cálculos!NJ21=1,Cálculos!NK21,""))</f>
        <v/>
      </c>
      <c r="GD21" s="133"/>
      <c r="GE21" s="134"/>
      <c r="GF21" s="134"/>
      <c r="GG21" s="134"/>
      <c r="GH21" s="34" t="str">
        <f>IF(Configurações!$B$3&lt;&gt;"Linhas","",IF(Cálculos!NU21=1,Cálculos!NV21,""))</f>
        <v/>
      </c>
      <c r="GI21" s="35" t="str">
        <f>IF(OR($B21="",Configurações!$B$3&lt;&gt;"Linhas"),"",Cálculos!OV21)</f>
        <v/>
      </c>
      <c r="GJ21" s="36" t="str">
        <f>IF(OR($B21="",Configurações!$B$3&lt;&gt;"Linhas"),"",Cálculos!OW21)</f>
        <v/>
      </c>
      <c r="GK21" s="37" t="str">
        <f>IF(OR($B21="",Configurações!$B$3&lt;&gt;"Linhas"),"",IF(Cálculos!OX21="","✔ OK",LEFT(Cálculos!OX21,LEN(Cálculos!OX21)-3)))</f>
        <v/>
      </c>
      <c r="GL21" s="131" t="str">
        <f>IF(OR($B21="",Configurações!$B$3&lt;&gt;"Linhas"),"",IF(Cálculos!PP21="","",IF(Configurações!$B$6="Sim","","Informativo (sem CCT/ACT) – ")&amp;LEFT(Cálculos!PP21,LEN(Cálculos!PP21)-3)))</f>
        <v/>
      </c>
    </row>
    <row r="22" spans="1:194" ht="30.75" customHeight="1" x14ac:dyDescent="0.25">
      <c r="A22" s="32" t="str">
        <f t="shared" si="0"/>
        <v/>
      </c>
      <c r="B22" s="132"/>
      <c r="C22" s="33" t="str">
        <f>IF($B22="","",IFERROR(INDEX(Funcionários!$D$5:$D$84,MATCH($B22,Funcionários!$B$5:$B$84,0)),""))</f>
        <v/>
      </c>
      <c r="D22" s="133"/>
      <c r="E22" s="134"/>
      <c r="F22" s="134"/>
      <c r="G22" s="134"/>
      <c r="H22" s="34" t="str">
        <f>IF(Configurações!$B$3&lt;&gt;"Linhas","",IF(Cálculos!K22=1,Cálculos!L22,""))</f>
        <v/>
      </c>
      <c r="I22" s="133"/>
      <c r="J22" s="134"/>
      <c r="K22" s="134"/>
      <c r="L22" s="134"/>
      <c r="M22" s="34" t="str">
        <f>IF(Configurações!$B$3&lt;&gt;"Linhas","",IF(Cálculos!V22=1,Cálculos!W22,""))</f>
        <v/>
      </c>
      <c r="N22" s="133"/>
      <c r="O22" s="134"/>
      <c r="P22" s="134"/>
      <c r="Q22" s="134"/>
      <c r="R22" s="34" t="str">
        <f>IF(Configurações!$B$3&lt;&gt;"Linhas","",IF(Cálculos!AG22=1,Cálculos!AH22,""))</f>
        <v/>
      </c>
      <c r="S22" s="133"/>
      <c r="T22" s="134"/>
      <c r="U22" s="134"/>
      <c r="V22" s="134"/>
      <c r="W22" s="34" t="str">
        <f>IF(Configurações!$B$3&lt;&gt;"Linhas","",IF(Cálculos!AR22=1,Cálculos!AS22,""))</f>
        <v/>
      </c>
      <c r="X22" s="133"/>
      <c r="Y22" s="134"/>
      <c r="Z22" s="134"/>
      <c r="AA22" s="134"/>
      <c r="AB22" s="34" t="str">
        <f>IF(Configurações!$B$3&lt;&gt;"Linhas","",IF(Cálculos!BC22=1,Cálculos!BD22,""))</f>
        <v/>
      </c>
      <c r="AC22" s="133"/>
      <c r="AD22" s="134"/>
      <c r="AE22" s="134"/>
      <c r="AF22" s="134"/>
      <c r="AG22" s="34" t="str">
        <f>IF(Configurações!$B$3&lt;&gt;"Linhas","",IF(Cálculos!BN22=1,Cálculos!BO22,""))</f>
        <v/>
      </c>
      <c r="AH22" s="133"/>
      <c r="AI22" s="134"/>
      <c r="AJ22" s="134"/>
      <c r="AK22" s="134"/>
      <c r="AL22" s="34" t="str">
        <f>IF(Configurações!$B$3&lt;&gt;"Linhas","",IF(Cálculos!BY22=1,Cálculos!BZ22,""))</f>
        <v/>
      </c>
      <c r="AM22" s="35" t="str">
        <f>IF(OR($B22="",Configurações!$B$3&lt;&gt;"Linhas"),"",Cálculos!OB22)</f>
        <v/>
      </c>
      <c r="AN22" s="36" t="str">
        <f>IF(OR($B22="",Configurações!$B$3&lt;&gt;"Linhas"),"",Cálculos!OC22)</f>
        <v/>
      </c>
      <c r="AO22" s="37" t="str">
        <f>IF(OR($B22="",Configurações!$B$3&lt;&gt;"Linhas"),"",IF(Cálculos!OD22="","✔ OK",LEFT(Cálculos!OD22,LEN(Cálculos!OD22)-3)))</f>
        <v/>
      </c>
      <c r="AP22" s="133"/>
      <c r="AQ22" s="134"/>
      <c r="AR22" s="134"/>
      <c r="AS22" s="134"/>
      <c r="AT22" s="34" t="str">
        <f>IF(Configurações!$B$3&lt;&gt;"Linhas","",IF(Cálculos!CJ22=1,Cálculos!CK22,""))</f>
        <v/>
      </c>
      <c r="AU22" s="133"/>
      <c r="AV22" s="134"/>
      <c r="AW22" s="134"/>
      <c r="AX22" s="134"/>
      <c r="AY22" s="34" t="str">
        <f>IF(Configurações!$B$3&lt;&gt;"Linhas","",IF(Cálculos!CU22=1,Cálculos!CV22,""))</f>
        <v/>
      </c>
      <c r="AZ22" s="133"/>
      <c r="BA22" s="134"/>
      <c r="BB22" s="134"/>
      <c r="BC22" s="134"/>
      <c r="BD22" s="34" t="str">
        <f>IF(Configurações!$B$3&lt;&gt;"Linhas","",IF(Cálculos!DF22=1,Cálculos!DG22,""))</f>
        <v/>
      </c>
      <c r="BE22" s="133"/>
      <c r="BF22" s="134"/>
      <c r="BG22" s="134"/>
      <c r="BH22" s="134"/>
      <c r="BI22" s="34" t="str">
        <f>IF(Configurações!$B$3&lt;&gt;"Linhas","",IF(Cálculos!DQ22=1,Cálculos!DR22,""))</f>
        <v/>
      </c>
      <c r="BJ22" s="133"/>
      <c r="BK22" s="134"/>
      <c r="BL22" s="134"/>
      <c r="BM22" s="134"/>
      <c r="BN22" s="34" t="str">
        <f>IF(Configurações!$B$3&lt;&gt;"Linhas","",IF(Cálculos!EB22=1,Cálculos!EC22,""))</f>
        <v/>
      </c>
      <c r="BO22" s="133"/>
      <c r="BP22" s="134"/>
      <c r="BQ22" s="134"/>
      <c r="BR22" s="134"/>
      <c r="BS22" s="34" t="str">
        <f>IF(Configurações!$B$3&lt;&gt;"Linhas","",IF(Cálculos!EM22=1,Cálculos!EN22,""))</f>
        <v/>
      </c>
      <c r="BT22" s="133"/>
      <c r="BU22" s="134"/>
      <c r="BV22" s="134"/>
      <c r="BW22" s="134"/>
      <c r="BX22" s="34" t="str">
        <f>IF(Configurações!$B$3&lt;&gt;"Linhas","",IF(Cálculos!EX22=1,Cálculos!EY22,""))</f>
        <v/>
      </c>
      <c r="BY22" s="35" t="str">
        <f>IF(OR($B22="",Configurações!$B$3&lt;&gt;"Linhas"),"",Cálculos!OG22)</f>
        <v/>
      </c>
      <c r="BZ22" s="36" t="str">
        <f>IF(OR($B22="",Configurações!$B$3&lt;&gt;"Linhas"),"",Cálculos!OH22)</f>
        <v/>
      </c>
      <c r="CA22" s="37" t="str">
        <f>IF(OR($B22="",Configurações!$B$3&lt;&gt;"Linhas"),"",IF(Cálculos!OI22="","✔ OK",LEFT(Cálculos!OI22,LEN(Cálculos!OI22)-3)))</f>
        <v/>
      </c>
      <c r="CB22" s="133"/>
      <c r="CC22" s="134"/>
      <c r="CD22" s="134"/>
      <c r="CE22" s="134"/>
      <c r="CF22" s="138" t="str">
        <f>IF(Configurações!$B$3&lt;&gt;"Linhas","",IF(Cálculos!FI22=1,Cálculos!FJ22,""))</f>
        <v/>
      </c>
      <c r="CG22" s="133"/>
      <c r="CH22" s="134"/>
      <c r="CI22" s="134"/>
      <c r="CJ22" s="134"/>
      <c r="CK22" s="34" t="str">
        <f>IF(Configurações!$B$3&lt;&gt;"Linhas","",IF(Cálculos!FT22=1,Cálculos!FU22,""))</f>
        <v/>
      </c>
      <c r="CL22" s="133"/>
      <c r="CM22" s="134"/>
      <c r="CN22" s="134"/>
      <c r="CO22" s="134"/>
      <c r="CP22" s="34" t="str">
        <f>IF(Configurações!$B$3&lt;&gt;"Linhas","",IF(Cálculos!GE22=1,Cálculos!GF22,""))</f>
        <v/>
      </c>
      <c r="CQ22" s="133"/>
      <c r="CR22" s="134"/>
      <c r="CS22" s="134"/>
      <c r="CT22" s="134"/>
      <c r="CU22" s="34" t="str">
        <f>IF(Configurações!$B$3&lt;&gt;"Linhas","",IF(Cálculos!GP22=1,Cálculos!GQ22,""))</f>
        <v/>
      </c>
      <c r="CV22" s="133"/>
      <c r="CW22" s="134"/>
      <c r="CX22" s="134"/>
      <c r="CY22" s="134"/>
      <c r="CZ22" s="34" t="str">
        <f>IF(Configurações!$B$3&lt;&gt;"Linhas","",IF(Cálculos!HA22=1,Cálculos!HB22,""))</f>
        <v/>
      </c>
      <c r="DA22" s="133"/>
      <c r="DB22" s="134"/>
      <c r="DC22" s="134"/>
      <c r="DD22" s="134"/>
      <c r="DE22" s="34" t="str">
        <f>IF(Configurações!$B$3&lt;&gt;"Linhas","",IF(Cálculos!HL22=1,Cálculos!HM22,""))</f>
        <v/>
      </c>
      <c r="DF22" s="133"/>
      <c r="DG22" s="134"/>
      <c r="DH22" s="134"/>
      <c r="DI22" s="134"/>
      <c r="DJ22" s="34" t="str">
        <f>IF(Configurações!$B$3&lt;&gt;"Linhas","",IF(Cálculos!HW22=1,Cálculos!HX22,""))</f>
        <v/>
      </c>
      <c r="DK22" s="35" t="str">
        <f>IF(OR($B22="",Configurações!$B$3&lt;&gt;"Linhas"),"",Cálculos!OL22)</f>
        <v/>
      </c>
      <c r="DL22" s="36" t="str">
        <f>IF(OR($B22="",Configurações!$B$3&lt;&gt;"Linhas"),"",Cálculos!OM22)</f>
        <v/>
      </c>
      <c r="DM22" s="37" t="str">
        <f>IF(OR($B22="",Configurações!$B$3&lt;&gt;"Linhas"),"",IF(Cálculos!ON22="","✔ OK",LEFT(Cálculos!ON22,LEN(Cálculos!ON22)-3)))</f>
        <v/>
      </c>
      <c r="DN22" s="133"/>
      <c r="DO22" s="134"/>
      <c r="DP22" s="134"/>
      <c r="DQ22" s="134"/>
      <c r="DR22" s="34" t="str">
        <f>IF(Configurações!$B$3&lt;&gt;"Linhas","",IF(Cálculos!IH22=1,Cálculos!II22,""))</f>
        <v/>
      </c>
      <c r="DS22" s="133"/>
      <c r="DT22" s="134"/>
      <c r="DU22" s="134"/>
      <c r="DV22" s="134"/>
      <c r="DW22" s="34" t="str">
        <f>IF(Configurações!$B$3&lt;&gt;"Linhas","",IF(Cálculos!IS22=1,Cálculos!IT22,""))</f>
        <v/>
      </c>
      <c r="DX22" s="133"/>
      <c r="DY22" s="134"/>
      <c r="DZ22" s="134"/>
      <c r="EA22" s="134"/>
      <c r="EB22" s="34" t="str">
        <f>IF(Configurações!$B$3&lt;&gt;"Linhas","",IF(Cálculos!JD22=1,Cálculos!JE22,""))</f>
        <v/>
      </c>
      <c r="EC22" s="133"/>
      <c r="ED22" s="134"/>
      <c r="EE22" s="134"/>
      <c r="EF22" s="134"/>
      <c r="EG22" s="34" t="str">
        <f>IF(Configurações!$B$3&lt;&gt;"Linhas","",IF(Cálculos!JO22=1,Cálculos!JP22,""))</f>
        <v/>
      </c>
      <c r="EH22" s="133"/>
      <c r="EI22" s="134"/>
      <c r="EJ22" s="134"/>
      <c r="EK22" s="134"/>
      <c r="EL22" s="34" t="str">
        <f>IF(Configurações!$B$3&lt;&gt;"Linhas","",IF(Cálculos!JZ22=1,Cálculos!KA22,""))</f>
        <v/>
      </c>
      <c r="EM22" s="133"/>
      <c r="EN22" s="134"/>
      <c r="EO22" s="134"/>
      <c r="EP22" s="134"/>
      <c r="EQ22" s="34" t="str">
        <f>IF(Configurações!$B$3&lt;&gt;"Linhas","",IF(Cálculos!KK22=1,Cálculos!KL22,""))</f>
        <v/>
      </c>
      <c r="ER22" s="133"/>
      <c r="ES22" s="134"/>
      <c r="ET22" s="134"/>
      <c r="EU22" s="134"/>
      <c r="EV22" s="34" t="str">
        <f>IF(Configurações!$B$3&lt;&gt;"Linhas","",IF(Cálculos!KV22=1,Cálculos!KW22,""))</f>
        <v/>
      </c>
      <c r="EW22" s="35" t="str">
        <f>IF(OR($B22="",Configurações!$B$3&lt;&gt;"Linhas"),"",Cálculos!OQ22)</f>
        <v/>
      </c>
      <c r="EX22" s="36" t="str">
        <f>IF(OR($B22="",Configurações!$B$3&lt;&gt;"Linhas"),"",Cálculos!OR22)</f>
        <v/>
      </c>
      <c r="EY22" s="37" t="str">
        <f>IF(OR($B22="",Configurações!$B$3&lt;&gt;"Linhas"),"",IF(Cálculos!OS22="","✔ OK",LEFT(Cálculos!OS22,LEN(Cálculos!OS22)-3)))</f>
        <v/>
      </c>
      <c r="EZ22" s="133"/>
      <c r="FA22" s="134"/>
      <c r="FB22" s="134"/>
      <c r="FC22" s="134"/>
      <c r="FD22" s="34" t="str">
        <f>IF(Configurações!$B$3&lt;&gt;"Linhas","",IF(Cálculos!LG22=1,Cálculos!LH22,""))</f>
        <v/>
      </c>
      <c r="FE22" s="133"/>
      <c r="FF22" s="134"/>
      <c r="FG22" s="134"/>
      <c r="FH22" s="134"/>
      <c r="FI22" s="34" t="str">
        <f>IF(Configurações!$B$3&lt;&gt;"Linhas","",IF(Cálculos!LR22=1,Cálculos!LS22,""))</f>
        <v/>
      </c>
      <c r="FJ22" s="133"/>
      <c r="FK22" s="134"/>
      <c r="FL22" s="134"/>
      <c r="FM22" s="134"/>
      <c r="FN22" s="34" t="str">
        <f>IF(Configurações!$B$3&lt;&gt;"Linhas","",IF(Cálculos!MC22=1,Cálculos!MD22,""))</f>
        <v/>
      </c>
      <c r="FO22" s="133"/>
      <c r="FP22" s="134"/>
      <c r="FQ22" s="134"/>
      <c r="FR22" s="134"/>
      <c r="FS22" s="34" t="str">
        <f>IF(Configurações!$B$3&lt;&gt;"Linhas","",IF(Cálculos!MN22=1,Cálculos!MO22,""))</f>
        <v/>
      </c>
      <c r="FT22" s="133"/>
      <c r="FU22" s="134"/>
      <c r="FV22" s="134"/>
      <c r="FW22" s="134"/>
      <c r="FX22" s="34" t="str">
        <f>IF(Configurações!$B$3&lt;&gt;"Linhas","",IF(Cálculos!MY22=1,Cálculos!MZ22,""))</f>
        <v/>
      </c>
      <c r="FY22" s="133"/>
      <c r="FZ22" s="134"/>
      <c r="GA22" s="134"/>
      <c r="GB22" s="134"/>
      <c r="GC22" s="34" t="str">
        <f>IF(Configurações!$B$3&lt;&gt;"Linhas","",IF(Cálculos!NJ22=1,Cálculos!NK22,""))</f>
        <v/>
      </c>
      <c r="GD22" s="133"/>
      <c r="GE22" s="134"/>
      <c r="GF22" s="134"/>
      <c r="GG22" s="134"/>
      <c r="GH22" s="34" t="str">
        <f>IF(Configurações!$B$3&lt;&gt;"Linhas","",IF(Cálculos!NU22=1,Cálculos!NV22,""))</f>
        <v/>
      </c>
      <c r="GI22" s="35" t="str">
        <f>IF(OR($B22="",Configurações!$B$3&lt;&gt;"Linhas"),"",Cálculos!OV22)</f>
        <v/>
      </c>
      <c r="GJ22" s="36" t="str">
        <f>IF(OR($B22="",Configurações!$B$3&lt;&gt;"Linhas"),"",Cálculos!OW22)</f>
        <v/>
      </c>
      <c r="GK22" s="37" t="str">
        <f>IF(OR($B22="",Configurações!$B$3&lt;&gt;"Linhas"),"",IF(Cálculos!OX22="","✔ OK",LEFT(Cálculos!OX22,LEN(Cálculos!OX22)-3)))</f>
        <v/>
      </c>
      <c r="GL22" s="131" t="str">
        <f>IF(OR($B22="",Configurações!$B$3&lt;&gt;"Linhas"),"",IF(Cálculos!PP22="","",IF(Configurações!$B$6="Sim","","Informativo (sem CCT/ACT) – ")&amp;LEFT(Cálculos!PP22,LEN(Cálculos!PP22)-3)))</f>
        <v/>
      </c>
    </row>
    <row r="23" spans="1:194" ht="30.75" customHeight="1" x14ac:dyDescent="0.25">
      <c r="A23" s="32" t="str">
        <f t="shared" si="0"/>
        <v/>
      </c>
      <c r="B23" s="132"/>
      <c r="C23" s="33" t="str">
        <f>IF($B23="","",IFERROR(INDEX(Funcionários!$D$5:$D$84,MATCH($B23,Funcionários!$B$5:$B$84,0)),""))</f>
        <v/>
      </c>
      <c r="D23" s="133"/>
      <c r="E23" s="134"/>
      <c r="F23" s="134"/>
      <c r="G23" s="134"/>
      <c r="H23" s="34" t="str">
        <f>IF(Configurações!$B$3&lt;&gt;"Linhas","",IF(Cálculos!K23=1,Cálculos!L23,""))</f>
        <v/>
      </c>
      <c r="I23" s="133"/>
      <c r="J23" s="134"/>
      <c r="K23" s="134"/>
      <c r="L23" s="134"/>
      <c r="M23" s="34" t="str">
        <f>IF(Configurações!$B$3&lt;&gt;"Linhas","",IF(Cálculos!V23=1,Cálculos!W23,""))</f>
        <v/>
      </c>
      <c r="N23" s="133"/>
      <c r="O23" s="134"/>
      <c r="P23" s="134"/>
      <c r="Q23" s="134"/>
      <c r="R23" s="34" t="str">
        <f>IF(Configurações!$B$3&lt;&gt;"Linhas","",IF(Cálculos!AG23=1,Cálculos!AH23,""))</f>
        <v/>
      </c>
      <c r="S23" s="133"/>
      <c r="T23" s="134"/>
      <c r="U23" s="134"/>
      <c r="V23" s="134"/>
      <c r="W23" s="34" t="str">
        <f>IF(Configurações!$B$3&lt;&gt;"Linhas","",IF(Cálculos!AR23=1,Cálculos!AS23,""))</f>
        <v/>
      </c>
      <c r="X23" s="133"/>
      <c r="Y23" s="134"/>
      <c r="Z23" s="134"/>
      <c r="AA23" s="134"/>
      <c r="AB23" s="34" t="str">
        <f>IF(Configurações!$B$3&lt;&gt;"Linhas","",IF(Cálculos!BC23=1,Cálculos!BD23,""))</f>
        <v/>
      </c>
      <c r="AC23" s="133"/>
      <c r="AD23" s="134"/>
      <c r="AE23" s="134"/>
      <c r="AF23" s="134"/>
      <c r="AG23" s="34" t="str">
        <f>IF(Configurações!$B$3&lt;&gt;"Linhas","",IF(Cálculos!BN23=1,Cálculos!BO23,""))</f>
        <v/>
      </c>
      <c r="AH23" s="133"/>
      <c r="AI23" s="134"/>
      <c r="AJ23" s="134"/>
      <c r="AK23" s="134"/>
      <c r="AL23" s="34" t="str">
        <f>IF(Configurações!$B$3&lt;&gt;"Linhas","",IF(Cálculos!BY23=1,Cálculos!BZ23,""))</f>
        <v/>
      </c>
      <c r="AM23" s="35" t="str">
        <f>IF(OR($B23="",Configurações!$B$3&lt;&gt;"Linhas"),"",Cálculos!OB23)</f>
        <v/>
      </c>
      <c r="AN23" s="36" t="str">
        <f>IF(OR($B23="",Configurações!$B$3&lt;&gt;"Linhas"),"",Cálculos!OC23)</f>
        <v/>
      </c>
      <c r="AO23" s="37" t="str">
        <f>IF(OR($B23="",Configurações!$B$3&lt;&gt;"Linhas"),"",IF(Cálculos!OD23="","✔ OK",LEFT(Cálculos!OD23,LEN(Cálculos!OD23)-3)))</f>
        <v/>
      </c>
      <c r="AP23" s="133"/>
      <c r="AQ23" s="134"/>
      <c r="AR23" s="134"/>
      <c r="AS23" s="134"/>
      <c r="AT23" s="34" t="str">
        <f>IF(Configurações!$B$3&lt;&gt;"Linhas","",IF(Cálculos!CJ23=1,Cálculos!CK23,""))</f>
        <v/>
      </c>
      <c r="AU23" s="133"/>
      <c r="AV23" s="134"/>
      <c r="AW23" s="134"/>
      <c r="AX23" s="134"/>
      <c r="AY23" s="34" t="str">
        <f>IF(Configurações!$B$3&lt;&gt;"Linhas","",IF(Cálculos!CU23=1,Cálculos!CV23,""))</f>
        <v/>
      </c>
      <c r="AZ23" s="133"/>
      <c r="BA23" s="134"/>
      <c r="BB23" s="134"/>
      <c r="BC23" s="134"/>
      <c r="BD23" s="34" t="str">
        <f>IF(Configurações!$B$3&lt;&gt;"Linhas","",IF(Cálculos!DF23=1,Cálculos!DG23,""))</f>
        <v/>
      </c>
      <c r="BE23" s="133"/>
      <c r="BF23" s="134"/>
      <c r="BG23" s="134"/>
      <c r="BH23" s="134"/>
      <c r="BI23" s="34" t="str">
        <f>IF(Configurações!$B$3&lt;&gt;"Linhas","",IF(Cálculos!DQ23=1,Cálculos!DR23,""))</f>
        <v/>
      </c>
      <c r="BJ23" s="133"/>
      <c r="BK23" s="134"/>
      <c r="BL23" s="134"/>
      <c r="BM23" s="134"/>
      <c r="BN23" s="34" t="str">
        <f>IF(Configurações!$B$3&lt;&gt;"Linhas","",IF(Cálculos!EB23=1,Cálculos!EC23,""))</f>
        <v/>
      </c>
      <c r="BO23" s="133"/>
      <c r="BP23" s="134"/>
      <c r="BQ23" s="134"/>
      <c r="BR23" s="134"/>
      <c r="BS23" s="34" t="str">
        <f>IF(Configurações!$B$3&lt;&gt;"Linhas","",IF(Cálculos!EM23=1,Cálculos!EN23,""))</f>
        <v/>
      </c>
      <c r="BT23" s="133"/>
      <c r="BU23" s="134"/>
      <c r="BV23" s="134"/>
      <c r="BW23" s="134"/>
      <c r="BX23" s="34" t="str">
        <f>IF(Configurações!$B$3&lt;&gt;"Linhas","",IF(Cálculos!EX23=1,Cálculos!EY23,""))</f>
        <v/>
      </c>
      <c r="BY23" s="35" t="str">
        <f>IF(OR($B23="",Configurações!$B$3&lt;&gt;"Linhas"),"",Cálculos!OG23)</f>
        <v/>
      </c>
      <c r="BZ23" s="36" t="str">
        <f>IF(OR($B23="",Configurações!$B$3&lt;&gt;"Linhas"),"",Cálculos!OH23)</f>
        <v/>
      </c>
      <c r="CA23" s="37" t="str">
        <f>IF(OR($B23="",Configurações!$B$3&lt;&gt;"Linhas"),"",IF(Cálculos!OI23="","✔ OK",LEFT(Cálculos!OI23,LEN(Cálculos!OI23)-3)))</f>
        <v/>
      </c>
      <c r="CB23" s="133"/>
      <c r="CC23" s="134"/>
      <c r="CD23" s="134"/>
      <c r="CE23" s="134"/>
      <c r="CF23" s="138" t="str">
        <f>IF(Configurações!$B$3&lt;&gt;"Linhas","",IF(Cálculos!FI23=1,Cálculos!FJ23,""))</f>
        <v/>
      </c>
      <c r="CG23" s="133"/>
      <c r="CH23" s="134"/>
      <c r="CI23" s="134"/>
      <c r="CJ23" s="134"/>
      <c r="CK23" s="34" t="str">
        <f>IF(Configurações!$B$3&lt;&gt;"Linhas","",IF(Cálculos!FT23=1,Cálculos!FU23,""))</f>
        <v/>
      </c>
      <c r="CL23" s="133"/>
      <c r="CM23" s="134"/>
      <c r="CN23" s="134"/>
      <c r="CO23" s="134"/>
      <c r="CP23" s="34" t="str">
        <f>IF(Configurações!$B$3&lt;&gt;"Linhas","",IF(Cálculos!GE23=1,Cálculos!GF23,""))</f>
        <v/>
      </c>
      <c r="CQ23" s="133"/>
      <c r="CR23" s="134"/>
      <c r="CS23" s="134"/>
      <c r="CT23" s="134"/>
      <c r="CU23" s="34" t="str">
        <f>IF(Configurações!$B$3&lt;&gt;"Linhas","",IF(Cálculos!GP23=1,Cálculos!GQ23,""))</f>
        <v/>
      </c>
      <c r="CV23" s="133"/>
      <c r="CW23" s="134"/>
      <c r="CX23" s="134"/>
      <c r="CY23" s="134"/>
      <c r="CZ23" s="34" t="str">
        <f>IF(Configurações!$B$3&lt;&gt;"Linhas","",IF(Cálculos!HA23=1,Cálculos!HB23,""))</f>
        <v/>
      </c>
      <c r="DA23" s="133"/>
      <c r="DB23" s="134"/>
      <c r="DC23" s="134"/>
      <c r="DD23" s="134"/>
      <c r="DE23" s="34" t="str">
        <f>IF(Configurações!$B$3&lt;&gt;"Linhas","",IF(Cálculos!HL23=1,Cálculos!HM23,""))</f>
        <v/>
      </c>
      <c r="DF23" s="133"/>
      <c r="DG23" s="134"/>
      <c r="DH23" s="134"/>
      <c r="DI23" s="134"/>
      <c r="DJ23" s="34" t="str">
        <f>IF(Configurações!$B$3&lt;&gt;"Linhas","",IF(Cálculos!HW23=1,Cálculos!HX23,""))</f>
        <v/>
      </c>
      <c r="DK23" s="35" t="str">
        <f>IF(OR($B23="",Configurações!$B$3&lt;&gt;"Linhas"),"",Cálculos!OL23)</f>
        <v/>
      </c>
      <c r="DL23" s="36" t="str">
        <f>IF(OR($B23="",Configurações!$B$3&lt;&gt;"Linhas"),"",Cálculos!OM23)</f>
        <v/>
      </c>
      <c r="DM23" s="37" t="str">
        <f>IF(OR($B23="",Configurações!$B$3&lt;&gt;"Linhas"),"",IF(Cálculos!ON23="","✔ OK",LEFT(Cálculos!ON23,LEN(Cálculos!ON23)-3)))</f>
        <v/>
      </c>
      <c r="DN23" s="133"/>
      <c r="DO23" s="134"/>
      <c r="DP23" s="134"/>
      <c r="DQ23" s="134"/>
      <c r="DR23" s="34" t="str">
        <f>IF(Configurações!$B$3&lt;&gt;"Linhas","",IF(Cálculos!IH23=1,Cálculos!II23,""))</f>
        <v/>
      </c>
      <c r="DS23" s="133"/>
      <c r="DT23" s="134"/>
      <c r="DU23" s="134"/>
      <c r="DV23" s="134"/>
      <c r="DW23" s="34" t="str">
        <f>IF(Configurações!$B$3&lt;&gt;"Linhas","",IF(Cálculos!IS23=1,Cálculos!IT23,""))</f>
        <v/>
      </c>
      <c r="DX23" s="133"/>
      <c r="DY23" s="134"/>
      <c r="DZ23" s="134"/>
      <c r="EA23" s="134"/>
      <c r="EB23" s="34" t="str">
        <f>IF(Configurações!$B$3&lt;&gt;"Linhas","",IF(Cálculos!JD23=1,Cálculos!JE23,""))</f>
        <v/>
      </c>
      <c r="EC23" s="133"/>
      <c r="ED23" s="134"/>
      <c r="EE23" s="134"/>
      <c r="EF23" s="134"/>
      <c r="EG23" s="34" t="str">
        <f>IF(Configurações!$B$3&lt;&gt;"Linhas","",IF(Cálculos!JO23=1,Cálculos!JP23,""))</f>
        <v/>
      </c>
      <c r="EH23" s="133"/>
      <c r="EI23" s="134"/>
      <c r="EJ23" s="134"/>
      <c r="EK23" s="134"/>
      <c r="EL23" s="34" t="str">
        <f>IF(Configurações!$B$3&lt;&gt;"Linhas","",IF(Cálculos!JZ23=1,Cálculos!KA23,""))</f>
        <v/>
      </c>
      <c r="EM23" s="133"/>
      <c r="EN23" s="134"/>
      <c r="EO23" s="134"/>
      <c r="EP23" s="134"/>
      <c r="EQ23" s="34" t="str">
        <f>IF(Configurações!$B$3&lt;&gt;"Linhas","",IF(Cálculos!KK23=1,Cálculos!KL23,""))</f>
        <v/>
      </c>
      <c r="ER23" s="133"/>
      <c r="ES23" s="134"/>
      <c r="ET23" s="134"/>
      <c r="EU23" s="134"/>
      <c r="EV23" s="34" t="str">
        <f>IF(Configurações!$B$3&lt;&gt;"Linhas","",IF(Cálculos!KV23=1,Cálculos!KW23,""))</f>
        <v/>
      </c>
      <c r="EW23" s="35" t="str">
        <f>IF(OR($B23="",Configurações!$B$3&lt;&gt;"Linhas"),"",Cálculos!OQ23)</f>
        <v/>
      </c>
      <c r="EX23" s="36" t="str">
        <f>IF(OR($B23="",Configurações!$B$3&lt;&gt;"Linhas"),"",Cálculos!OR23)</f>
        <v/>
      </c>
      <c r="EY23" s="37" t="str">
        <f>IF(OR($B23="",Configurações!$B$3&lt;&gt;"Linhas"),"",IF(Cálculos!OS23="","✔ OK",LEFT(Cálculos!OS23,LEN(Cálculos!OS23)-3)))</f>
        <v/>
      </c>
      <c r="EZ23" s="133"/>
      <c r="FA23" s="134"/>
      <c r="FB23" s="134"/>
      <c r="FC23" s="134"/>
      <c r="FD23" s="34" t="str">
        <f>IF(Configurações!$B$3&lt;&gt;"Linhas","",IF(Cálculos!LG23=1,Cálculos!LH23,""))</f>
        <v/>
      </c>
      <c r="FE23" s="133"/>
      <c r="FF23" s="134"/>
      <c r="FG23" s="134"/>
      <c r="FH23" s="134"/>
      <c r="FI23" s="34" t="str">
        <f>IF(Configurações!$B$3&lt;&gt;"Linhas","",IF(Cálculos!LR23=1,Cálculos!LS23,""))</f>
        <v/>
      </c>
      <c r="FJ23" s="133"/>
      <c r="FK23" s="134"/>
      <c r="FL23" s="134"/>
      <c r="FM23" s="134"/>
      <c r="FN23" s="34" t="str">
        <f>IF(Configurações!$B$3&lt;&gt;"Linhas","",IF(Cálculos!MC23=1,Cálculos!MD23,""))</f>
        <v/>
      </c>
      <c r="FO23" s="133"/>
      <c r="FP23" s="134"/>
      <c r="FQ23" s="134"/>
      <c r="FR23" s="134"/>
      <c r="FS23" s="34" t="str">
        <f>IF(Configurações!$B$3&lt;&gt;"Linhas","",IF(Cálculos!MN23=1,Cálculos!MO23,""))</f>
        <v/>
      </c>
      <c r="FT23" s="133"/>
      <c r="FU23" s="134"/>
      <c r="FV23" s="134"/>
      <c r="FW23" s="134"/>
      <c r="FX23" s="34" t="str">
        <f>IF(Configurações!$B$3&lt;&gt;"Linhas","",IF(Cálculos!MY23=1,Cálculos!MZ23,""))</f>
        <v/>
      </c>
      <c r="FY23" s="133"/>
      <c r="FZ23" s="134"/>
      <c r="GA23" s="134"/>
      <c r="GB23" s="134"/>
      <c r="GC23" s="34" t="str">
        <f>IF(Configurações!$B$3&lt;&gt;"Linhas","",IF(Cálculos!NJ23=1,Cálculos!NK23,""))</f>
        <v/>
      </c>
      <c r="GD23" s="133"/>
      <c r="GE23" s="134"/>
      <c r="GF23" s="134"/>
      <c r="GG23" s="134"/>
      <c r="GH23" s="34" t="str">
        <f>IF(Configurações!$B$3&lt;&gt;"Linhas","",IF(Cálculos!NU23=1,Cálculos!NV23,""))</f>
        <v/>
      </c>
      <c r="GI23" s="35" t="str">
        <f>IF(OR($B23="",Configurações!$B$3&lt;&gt;"Linhas"),"",Cálculos!OV23)</f>
        <v/>
      </c>
      <c r="GJ23" s="36" t="str">
        <f>IF(OR($B23="",Configurações!$B$3&lt;&gt;"Linhas"),"",Cálculos!OW23)</f>
        <v/>
      </c>
      <c r="GK23" s="37" t="str">
        <f>IF(OR($B23="",Configurações!$B$3&lt;&gt;"Linhas"),"",IF(Cálculos!OX23="","✔ OK",LEFT(Cálculos!OX23,LEN(Cálculos!OX23)-3)))</f>
        <v/>
      </c>
      <c r="GL23" s="131" t="str">
        <f>IF(OR($B23="",Configurações!$B$3&lt;&gt;"Linhas"),"",IF(Cálculos!PP23="","",IF(Configurações!$B$6="Sim","","Informativo (sem CCT/ACT) – ")&amp;LEFT(Cálculos!PP23,LEN(Cálculos!PP23)-3)))</f>
        <v/>
      </c>
    </row>
    <row r="24" spans="1:194" ht="30.75" customHeight="1" x14ac:dyDescent="0.25">
      <c r="A24" s="32" t="str">
        <f t="shared" si="0"/>
        <v/>
      </c>
      <c r="B24" s="132"/>
      <c r="C24" s="33" t="str">
        <f>IF($B24="","",IFERROR(INDEX(Funcionários!$D$5:$D$84,MATCH($B24,Funcionários!$B$5:$B$84,0)),""))</f>
        <v/>
      </c>
      <c r="D24" s="133"/>
      <c r="E24" s="134"/>
      <c r="F24" s="134"/>
      <c r="G24" s="134"/>
      <c r="H24" s="34" t="str">
        <f>IF(Configurações!$B$3&lt;&gt;"Linhas","",IF(Cálculos!K24=1,Cálculos!L24,""))</f>
        <v/>
      </c>
      <c r="I24" s="133"/>
      <c r="J24" s="134"/>
      <c r="K24" s="134"/>
      <c r="L24" s="134"/>
      <c r="M24" s="34" t="str">
        <f>IF(Configurações!$B$3&lt;&gt;"Linhas","",IF(Cálculos!V24=1,Cálculos!W24,""))</f>
        <v/>
      </c>
      <c r="N24" s="133"/>
      <c r="O24" s="134"/>
      <c r="P24" s="134"/>
      <c r="Q24" s="134"/>
      <c r="R24" s="34" t="str">
        <f>IF(Configurações!$B$3&lt;&gt;"Linhas","",IF(Cálculos!AG24=1,Cálculos!AH24,""))</f>
        <v/>
      </c>
      <c r="S24" s="133"/>
      <c r="T24" s="134"/>
      <c r="U24" s="134"/>
      <c r="V24" s="134"/>
      <c r="W24" s="34" t="str">
        <f>IF(Configurações!$B$3&lt;&gt;"Linhas","",IF(Cálculos!AR24=1,Cálculos!AS24,""))</f>
        <v/>
      </c>
      <c r="X24" s="133"/>
      <c r="Y24" s="134"/>
      <c r="Z24" s="134"/>
      <c r="AA24" s="134"/>
      <c r="AB24" s="34" t="str">
        <f>IF(Configurações!$B$3&lt;&gt;"Linhas","",IF(Cálculos!BC24=1,Cálculos!BD24,""))</f>
        <v/>
      </c>
      <c r="AC24" s="133"/>
      <c r="AD24" s="134"/>
      <c r="AE24" s="134"/>
      <c r="AF24" s="134"/>
      <c r="AG24" s="34" t="str">
        <f>IF(Configurações!$B$3&lt;&gt;"Linhas","",IF(Cálculos!BN24=1,Cálculos!BO24,""))</f>
        <v/>
      </c>
      <c r="AH24" s="133"/>
      <c r="AI24" s="134"/>
      <c r="AJ24" s="134"/>
      <c r="AK24" s="134"/>
      <c r="AL24" s="34" t="str">
        <f>IF(Configurações!$B$3&lt;&gt;"Linhas","",IF(Cálculos!BY24=1,Cálculos!BZ24,""))</f>
        <v/>
      </c>
      <c r="AM24" s="35" t="str">
        <f>IF(OR($B24="",Configurações!$B$3&lt;&gt;"Linhas"),"",Cálculos!OB24)</f>
        <v/>
      </c>
      <c r="AN24" s="36" t="str">
        <f>IF(OR($B24="",Configurações!$B$3&lt;&gt;"Linhas"),"",Cálculos!OC24)</f>
        <v/>
      </c>
      <c r="AO24" s="37" t="str">
        <f>IF(OR($B24="",Configurações!$B$3&lt;&gt;"Linhas"),"",IF(Cálculos!OD24="","✔ OK",LEFT(Cálculos!OD24,LEN(Cálculos!OD24)-3)))</f>
        <v/>
      </c>
      <c r="AP24" s="133"/>
      <c r="AQ24" s="134"/>
      <c r="AR24" s="134"/>
      <c r="AS24" s="134"/>
      <c r="AT24" s="34" t="str">
        <f>IF(Configurações!$B$3&lt;&gt;"Linhas","",IF(Cálculos!CJ24=1,Cálculos!CK24,""))</f>
        <v/>
      </c>
      <c r="AU24" s="133"/>
      <c r="AV24" s="134"/>
      <c r="AW24" s="134"/>
      <c r="AX24" s="134"/>
      <c r="AY24" s="34" t="str">
        <f>IF(Configurações!$B$3&lt;&gt;"Linhas","",IF(Cálculos!CU24=1,Cálculos!CV24,""))</f>
        <v/>
      </c>
      <c r="AZ24" s="133"/>
      <c r="BA24" s="134"/>
      <c r="BB24" s="134"/>
      <c r="BC24" s="134"/>
      <c r="BD24" s="34" t="str">
        <f>IF(Configurações!$B$3&lt;&gt;"Linhas","",IF(Cálculos!DF24=1,Cálculos!DG24,""))</f>
        <v/>
      </c>
      <c r="BE24" s="133"/>
      <c r="BF24" s="134"/>
      <c r="BG24" s="134"/>
      <c r="BH24" s="134"/>
      <c r="BI24" s="34" t="str">
        <f>IF(Configurações!$B$3&lt;&gt;"Linhas","",IF(Cálculos!DQ24=1,Cálculos!DR24,""))</f>
        <v/>
      </c>
      <c r="BJ24" s="133"/>
      <c r="BK24" s="134"/>
      <c r="BL24" s="134"/>
      <c r="BM24" s="134"/>
      <c r="BN24" s="34" t="str">
        <f>IF(Configurações!$B$3&lt;&gt;"Linhas","",IF(Cálculos!EB24=1,Cálculos!EC24,""))</f>
        <v/>
      </c>
      <c r="BO24" s="133"/>
      <c r="BP24" s="134"/>
      <c r="BQ24" s="134"/>
      <c r="BR24" s="134"/>
      <c r="BS24" s="34" t="str">
        <f>IF(Configurações!$B$3&lt;&gt;"Linhas","",IF(Cálculos!EM24=1,Cálculos!EN24,""))</f>
        <v/>
      </c>
      <c r="BT24" s="133"/>
      <c r="BU24" s="134"/>
      <c r="BV24" s="134"/>
      <c r="BW24" s="134"/>
      <c r="BX24" s="34" t="str">
        <f>IF(Configurações!$B$3&lt;&gt;"Linhas","",IF(Cálculos!EX24=1,Cálculos!EY24,""))</f>
        <v/>
      </c>
      <c r="BY24" s="35" t="str">
        <f>IF(OR($B24="",Configurações!$B$3&lt;&gt;"Linhas"),"",Cálculos!OG24)</f>
        <v/>
      </c>
      <c r="BZ24" s="36" t="str">
        <f>IF(OR($B24="",Configurações!$B$3&lt;&gt;"Linhas"),"",Cálculos!OH24)</f>
        <v/>
      </c>
      <c r="CA24" s="37" t="str">
        <f>IF(OR($B24="",Configurações!$B$3&lt;&gt;"Linhas"),"",IF(Cálculos!OI24="","✔ OK",LEFT(Cálculos!OI24,LEN(Cálculos!OI24)-3)))</f>
        <v/>
      </c>
      <c r="CB24" s="133"/>
      <c r="CC24" s="134"/>
      <c r="CD24" s="134"/>
      <c r="CE24" s="134"/>
      <c r="CF24" s="138" t="str">
        <f>IF(Configurações!$B$3&lt;&gt;"Linhas","",IF(Cálculos!FI24=1,Cálculos!FJ24,""))</f>
        <v/>
      </c>
      <c r="CG24" s="133"/>
      <c r="CH24" s="134"/>
      <c r="CI24" s="134"/>
      <c r="CJ24" s="134"/>
      <c r="CK24" s="34" t="str">
        <f>IF(Configurações!$B$3&lt;&gt;"Linhas","",IF(Cálculos!FT24=1,Cálculos!FU24,""))</f>
        <v/>
      </c>
      <c r="CL24" s="133"/>
      <c r="CM24" s="134"/>
      <c r="CN24" s="134"/>
      <c r="CO24" s="134"/>
      <c r="CP24" s="34" t="str">
        <f>IF(Configurações!$B$3&lt;&gt;"Linhas","",IF(Cálculos!GE24=1,Cálculos!GF24,""))</f>
        <v/>
      </c>
      <c r="CQ24" s="133"/>
      <c r="CR24" s="134"/>
      <c r="CS24" s="134"/>
      <c r="CT24" s="134"/>
      <c r="CU24" s="34" t="str">
        <f>IF(Configurações!$B$3&lt;&gt;"Linhas","",IF(Cálculos!GP24=1,Cálculos!GQ24,""))</f>
        <v/>
      </c>
      <c r="CV24" s="133"/>
      <c r="CW24" s="134"/>
      <c r="CX24" s="134"/>
      <c r="CY24" s="134"/>
      <c r="CZ24" s="34" t="str">
        <f>IF(Configurações!$B$3&lt;&gt;"Linhas","",IF(Cálculos!HA24=1,Cálculos!HB24,""))</f>
        <v/>
      </c>
      <c r="DA24" s="133"/>
      <c r="DB24" s="134"/>
      <c r="DC24" s="134"/>
      <c r="DD24" s="134"/>
      <c r="DE24" s="34" t="str">
        <f>IF(Configurações!$B$3&lt;&gt;"Linhas","",IF(Cálculos!HL24=1,Cálculos!HM24,""))</f>
        <v/>
      </c>
      <c r="DF24" s="133"/>
      <c r="DG24" s="134"/>
      <c r="DH24" s="134"/>
      <c r="DI24" s="134"/>
      <c r="DJ24" s="34" t="str">
        <f>IF(Configurações!$B$3&lt;&gt;"Linhas","",IF(Cálculos!HW24=1,Cálculos!HX24,""))</f>
        <v/>
      </c>
      <c r="DK24" s="35" t="str">
        <f>IF(OR($B24="",Configurações!$B$3&lt;&gt;"Linhas"),"",Cálculos!OL24)</f>
        <v/>
      </c>
      <c r="DL24" s="36" t="str">
        <f>IF(OR($B24="",Configurações!$B$3&lt;&gt;"Linhas"),"",Cálculos!OM24)</f>
        <v/>
      </c>
      <c r="DM24" s="37" t="str">
        <f>IF(OR($B24="",Configurações!$B$3&lt;&gt;"Linhas"),"",IF(Cálculos!ON24="","✔ OK",LEFT(Cálculos!ON24,LEN(Cálculos!ON24)-3)))</f>
        <v/>
      </c>
      <c r="DN24" s="133"/>
      <c r="DO24" s="134"/>
      <c r="DP24" s="134"/>
      <c r="DQ24" s="134"/>
      <c r="DR24" s="34" t="str">
        <f>IF(Configurações!$B$3&lt;&gt;"Linhas","",IF(Cálculos!IH24=1,Cálculos!II24,""))</f>
        <v/>
      </c>
      <c r="DS24" s="133"/>
      <c r="DT24" s="134"/>
      <c r="DU24" s="134"/>
      <c r="DV24" s="134"/>
      <c r="DW24" s="34" t="str">
        <f>IF(Configurações!$B$3&lt;&gt;"Linhas","",IF(Cálculos!IS24=1,Cálculos!IT24,""))</f>
        <v/>
      </c>
      <c r="DX24" s="133"/>
      <c r="DY24" s="134"/>
      <c r="DZ24" s="134"/>
      <c r="EA24" s="134"/>
      <c r="EB24" s="34" t="str">
        <f>IF(Configurações!$B$3&lt;&gt;"Linhas","",IF(Cálculos!JD24=1,Cálculos!JE24,""))</f>
        <v/>
      </c>
      <c r="EC24" s="133"/>
      <c r="ED24" s="134"/>
      <c r="EE24" s="134"/>
      <c r="EF24" s="134"/>
      <c r="EG24" s="34" t="str">
        <f>IF(Configurações!$B$3&lt;&gt;"Linhas","",IF(Cálculos!JO24=1,Cálculos!JP24,""))</f>
        <v/>
      </c>
      <c r="EH24" s="133"/>
      <c r="EI24" s="134"/>
      <c r="EJ24" s="134"/>
      <c r="EK24" s="134"/>
      <c r="EL24" s="34" t="str">
        <f>IF(Configurações!$B$3&lt;&gt;"Linhas","",IF(Cálculos!JZ24=1,Cálculos!KA24,""))</f>
        <v/>
      </c>
      <c r="EM24" s="133"/>
      <c r="EN24" s="134"/>
      <c r="EO24" s="134"/>
      <c r="EP24" s="134"/>
      <c r="EQ24" s="34" t="str">
        <f>IF(Configurações!$B$3&lt;&gt;"Linhas","",IF(Cálculos!KK24=1,Cálculos!KL24,""))</f>
        <v/>
      </c>
      <c r="ER24" s="133"/>
      <c r="ES24" s="134"/>
      <c r="ET24" s="134"/>
      <c r="EU24" s="134"/>
      <c r="EV24" s="34" t="str">
        <f>IF(Configurações!$B$3&lt;&gt;"Linhas","",IF(Cálculos!KV24=1,Cálculos!KW24,""))</f>
        <v/>
      </c>
      <c r="EW24" s="35" t="str">
        <f>IF(OR($B24="",Configurações!$B$3&lt;&gt;"Linhas"),"",Cálculos!OQ24)</f>
        <v/>
      </c>
      <c r="EX24" s="36" t="str">
        <f>IF(OR($B24="",Configurações!$B$3&lt;&gt;"Linhas"),"",Cálculos!OR24)</f>
        <v/>
      </c>
      <c r="EY24" s="37" t="str">
        <f>IF(OR($B24="",Configurações!$B$3&lt;&gt;"Linhas"),"",IF(Cálculos!OS24="","✔ OK",LEFT(Cálculos!OS24,LEN(Cálculos!OS24)-3)))</f>
        <v/>
      </c>
      <c r="EZ24" s="133"/>
      <c r="FA24" s="134"/>
      <c r="FB24" s="134"/>
      <c r="FC24" s="134"/>
      <c r="FD24" s="34" t="str">
        <f>IF(Configurações!$B$3&lt;&gt;"Linhas","",IF(Cálculos!LG24=1,Cálculos!LH24,""))</f>
        <v/>
      </c>
      <c r="FE24" s="133"/>
      <c r="FF24" s="134"/>
      <c r="FG24" s="134"/>
      <c r="FH24" s="134"/>
      <c r="FI24" s="34" t="str">
        <f>IF(Configurações!$B$3&lt;&gt;"Linhas","",IF(Cálculos!LR24=1,Cálculos!LS24,""))</f>
        <v/>
      </c>
      <c r="FJ24" s="133"/>
      <c r="FK24" s="134"/>
      <c r="FL24" s="134"/>
      <c r="FM24" s="134"/>
      <c r="FN24" s="34" t="str">
        <f>IF(Configurações!$B$3&lt;&gt;"Linhas","",IF(Cálculos!MC24=1,Cálculos!MD24,""))</f>
        <v/>
      </c>
      <c r="FO24" s="133"/>
      <c r="FP24" s="134"/>
      <c r="FQ24" s="134"/>
      <c r="FR24" s="134"/>
      <c r="FS24" s="34" t="str">
        <f>IF(Configurações!$B$3&lt;&gt;"Linhas","",IF(Cálculos!MN24=1,Cálculos!MO24,""))</f>
        <v/>
      </c>
      <c r="FT24" s="133"/>
      <c r="FU24" s="134"/>
      <c r="FV24" s="134"/>
      <c r="FW24" s="134"/>
      <c r="FX24" s="34" t="str">
        <f>IF(Configurações!$B$3&lt;&gt;"Linhas","",IF(Cálculos!MY24=1,Cálculos!MZ24,""))</f>
        <v/>
      </c>
      <c r="FY24" s="133"/>
      <c r="FZ24" s="134"/>
      <c r="GA24" s="134"/>
      <c r="GB24" s="134"/>
      <c r="GC24" s="34" t="str">
        <f>IF(Configurações!$B$3&lt;&gt;"Linhas","",IF(Cálculos!NJ24=1,Cálculos!NK24,""))</f>
        <v/>
      </c>
      <c r="GD24" s="133"/>
      <c r="GE24" s="134"/>
      <c r="GF24" s="134"/>
      <c r="GG24" s="134"/>
      <c r="GH24" s="34" t="str">
        <f>IF(Configurações!$B$3&lt;&gt;"Linhas","",IF(Cálculos!NU24=1,Cálculos!NV24,""))</f>
        <v/>
      </c>
      <c r="GI24" s="35" t="str">
        <f>IF(OR($B24="",Configurações!$B$3&lt;&gt;"Linhas"),"",Cálculos!OV24)</f>
        <v/>
      </c>
      <c r="GJ24" s="36" t="str">
        <f>IF(OR($B24="",Configurações!$B$3&lt;&gt;"Linhas"),"",Cálculos!OW24)</f>
        <v/>
      </c>
      <c r="GK24" s="37" t="str">
        <f>IF(OR($B24="",Configurações!$B$3&lt;&gt;"Linhas"),"",IF(Cálculos!OX24="","✔ OK",LEFT(Cálculos!OX24,LEN(Cálculos!OX24)-3)))</f>
        <v/>
      </c>
      <c r="GL24" s="131" t="str">
        <f>IF(OR($B24="",Configurações!$B$3&lt;&gt;"Linhas"),"",IF(Cálculos!PP24="","",IF(Configurações!$B$6="Sim","","Informativo (sem CCT/ACT) – ")&amp;LEFT(Cálculos!PP24,LEN(Cálculos!PP24)-3)))</f>
        <v/>
      </c>
    </row>
    <row r="25" spans="1:194" ht="30.75" customHeight="1" x14ac:dyDescent="0.25">
      <c r="A25" s="32" t="str">
        <f t="shared" si="0"/>
        <v/>
      </c>
      <c r="B25" s="132"/>
      <c r="C25" s="33" t="str">
        <f>IF($B25="","",IFERROR(INDEX(Funcionários!$D$5:$D$84,MATCH($B25,Funcionários!$B$5:$B$84,0)),""))</f>
        <v/>
      </c>
      <c r="D25" s="133"/>
      <c r="E25" s="134"/>
      <c r="F25" s="134"/>
      <c r="G25" s="134"/>
      <c r="H25" s="34" t="str">
        <f>IF(Configurações!$B$3&lt;&gt;"Linhas","",IF(Cálculos!K25=1,Cálculos!L25,""))</f>
        <v/>
      </c>
      <c r="I25" s="133"/>
      <c r="J25" s="134"/>
      <c r="K25" s="134"/>
      <c r="L25" s="134"/>
      <c r="M25" s="34" t="str">
        <f>IF(Configurações!$B$3&lt;&gt;"Linhas","",IF(Cálculos!V25=1,Cálculos!W25,""))</f>
        <v/>
      </c>
      <c r="N25" s="133"/>
      <c r="O25" s="134"/>
      <c r="P25" s="134"/>
      <c r="Q25" s="134"/>
      <c r="R25" s="34" t="str">
        <f>IF(Configurações!$B$3&lt;&gt;"Linhas","",IF(Cálculos!AG25=1,Cálculos!AH25,""))</f>
        <v/>
      </c>
      <c r="S25" s="133"/>
      <c r="T25" s="134"/>
      <c r="U25" s="134"/>
      <c r="V25" s="134"/>
      <c r="W25" s="34" t="str">
        <f>IF(Configurações!$B$3&lt;&gt;"Linhas","",IF(Cálculos!AR25=1,Cálculos!AS25,""))</f>
        <v/>
      </c>
      <c r="X25" s="133"/>
      <c r="Y25" s="134"/>
      <c r="Z25" s="134"/>
      <c r="AA25" s="134"/>
      <c r="AB25" s="34" t="str">
        <f>IF(Configurações!$B$3&lt;&gt;"Linhas","",IF(Cálculos!BC25=1,Cálculos!BD25,""))</f>
        <v/>
      </c>
      <c r="AC25" s="133"/>
      <c r="AD25" s="134"/>
      <c r="AE25" s="134"/>
      <c r="AF25" s="134"/>
      <c r="AG25" s="34" t="str">
        <f>IF(Configurações!$B$3&lt;&gt;"Linhas","",IF(Cálculos!BN25=1,Cálculos!BO25,""))</f>
        <v/>
      </c>
      <c r="AH25" s="133"/>
      <c r="AI25" s="134"/>
      <c r="AJ25" s="134"/>
      <c r="AK25" s="134"/>
      <c r="AL25" s="34" t="str">
        <f>IF(Configurações!$B$3&lt;&gt;"Linhas","",IF(Cálculos!BY25=1,Cálculos!BZ25,""))</f>
        <v/>
      </c>
      <c r="AM25" s="35" t="str">
        <f>IF(OR($B25="",Configurações!$B$3&lt;&gt;"Linhas"),"",Cálculos!OB25)</f>
        <v/>
      </c>
      <c r="AN25" s="36" t="str">
        <f>IF(OR($B25="",Configurações!$B$3&lt;&gt;"Linhas"),"",Cálculos!OC25)</f>
        <v/>
      </c>
      <c r="AO25" s="37" t="str">
        <f>IF(OR($B25="",Configurações!$B$3&lt;&gt;"Linhas"),"",IF(Cálculos!OD25="","✔ OK",LEFT(Cálculos!OD25,LEN(Cálculos!OD25)-3)))</f>
        <v/>
      </c>
      <c r="AP25" s="133"/>
      <c r="AQ25" s="134"/>
      <c r="AR25" s="134"/>
      <c r="AS25" s="134"/>
      <c r="AT25" s="34" t="str">
        <f>IF(Configurações!$B$3&lt;&gt;"Linhas","",IF(Cálculos!CJ25=1,Cálculos!CK25,""))</f>
        <v/>
      </c>
      <c r="AU25" s="133"/>
      <c r="AV25" s="134"/>
      <c r="AW25" s="134"/>
      <c r="AX25" s="134"/>
      <c r="AY25" s="34" t="str">
        <f>IF(Configurações!$B$3&lt;&gt;"Linhas","",IF(Cálculos!CU25=1,Cálculos!CV25,""))</f>
        <v/>
      </c>
      <c r="AZ25" s="133"/>
      <c r="BA25" s="134"/>
      <c r="BB25" s="134"/>
      <c r="BC25" s="134"/>
      <c r="BD25" s="34" t="str">
        <f>IF(Configurações!$B$3&lt;&gt;"Linhas","",IF(Cálculos!DF25=1,Cálculos!DG25,""))</f>
        <v/>
      </c>
      <c r="BE25" s="133"/>
      <c r="BF25" s="134"/>
      <c r="BG25" s="134"/>
      <c r="BH25" s="134"/>
      <c r="BI25" s="34" t="str">
        <f>IF(Configurações!$B$3&lt;&gt;"Linhas","",IF(Cálculos!DQ25=1,Cálculos!DR25,""))</f>
        <v/>
      </c>
      <c r="BJ25" s="133"/>
      <c r="BK25" s="134"/>
      <c r="BL25" s="134"/>
      <c r="BM25" s="134"/>
      <c r="BN25" s="34" t="str">
        <f>IF(Configurações!$B$3&lt;&gt;"Linhas","",IF(Cálculos!EB25=1,Cálculos!EC25,""))</f>
        <v/>
      </c>
      <c r="BO25" s="133"/>
      <c r="BP25" s="134"/>
      <c r="BQ25" s="134"/>
      <c r="BR25" s="134"/>
      <c r="BS25" s="34" t="str">
        <f>IF(Configurações!$B$3&lt;&gt;"Linhas","",IF(Cálculos!EM25=1,Cálculos!EN25,""))</f>
        <v/>
      </c>
      <c r="BT25" s="133"/>
      <c r="BU25" s="134"/>
      <c r="BV25" s="134"/>
      <c r="BW25" s="134"/>
      <c r="BX25" s="34" t="str">
        <f>IF(Configurações!$B$3&lt;&gt;"Linhas","",IF(Cálculos!EX25=1,Cálculos!EY25,""))</f>
        <v/>
      </c>
      <c r="BY25" s="35" t="str">
        <f>IF(OR($B25="",Configurações!$B$3&lt;&gt;"Linhas"),"",Cálculos!OG25)</f>
        <v/>
      </c>
      <c r="BZ25" s="36" t="str">
        <f>IF(OR($B25="",Configurações!$B$3&lt;&gt;"Linhas"),"",Cálculos!OH25)</f>
        <v/>
      </c>
      <c r="CA25" s="37" t="str">
        <f>IF(OR($B25="",Configurações!$B$3&lt;&gt;"Linhas"),"",IF(Cálculos!OI25="","✔ OK",LEFT(Cálculos!OI25,LEN(Cálculos!OI25)-3)))</f>
        <v/>
      </c>
      <c r="CB25" s="133"/>
      <c r="CC25" s="134"/>
      <c r="CD25" s="134"/>
      <c r="CE25" s="134"/>
      <c r="CF25" s="138" t="str">
        <f>IF(Configurações!$B$3&lt;&gt;"Linhas","",IF(Cálculos!FI25=1,Cálculos!FJ25,""))</f>
        <v/>
      </c>
      <c r="CG25" s="133"/>
      <c r="CH25" s="134"/>
      <c r="CI25" s="134"/>
      <c r="CJ25" s="134"/>
      <c r="CK25" s="34" t="str">
        <f>IF(Configurações!$B$3&lt;&gt;"Linhas","",IF(Cálculos!FT25=1,Cálculos!FU25,""))</f>
        <v/>
      </c>
      <c r="CL25" s="133"/>
      <c r="CM25" s="134"/>
      <c r="CN25" s="134"/>
      <c r="CO25" s="134"/>
      <c r="CP25" s="34" t="str">
        <f>IF(Configurações!$B$3&lt;&gt;"Linhas","",IF(Cálculos!GE25=1,Cálculos!GF25,""))</f>
        <v/>
      </c>
      <c r="CQ25" s="133"/>
      <c r="CR25" s="134"/>
      <c r="CS25" s="134"/>
      <c r="CT25" s="134"/>
      <c r="CU25" s="34" t="str">
        <f>IF(Configurações!$B$3&lt;&gt;"Linhas","",IF(Cálculos!GP25=1,Cálculos!GQ25,""))</f>
        <v/>
      </c>
      <c r="CV25" s="133"/>
      <c r="CW25" s="134"/>
      <c r="CX25" s="134"/>
      <c r="CY25" s="134"/>
      <c r="CZ25" s="34" t="str">
        <f>IF(Configurações!$B$3&lt;&gt;"Linhas","",IF(Cálculos!HA25=1,Cálculos!HB25,""))</f>
        <v/>
      </c>
      <c r="DA25" s="133"/>
      <c r="DB25" s="134"/>
      <c r="DC25" s="134"/>
      <c r="DD25" s="134"/>
      <c r="DE25" s="34" t="str">
        <f>IF(Configurações!$B$3&lt;&gt;"Linhas","",IF(Cálculos!HL25=1,Cálculos!HM25,""))</f>
        <v/>
      </c>
      <c r="DF25" s="133"/>
      <c r="DG25" s="134"/>
      <c r="DH25" s="134"/>
      <c r="DI25" s="134"/>
      <c r="DJ25" s="34" t="str">
        <f>IF(Configurações!$B$3&lt;&gt;"Linhas","",IF(Cálculos!HW25=1,Cálculos!HX25,""))</f>
        <v/>
      </c>
      <c r="DK25" s="35" t="str">
        <f>IF(OR($B25="",Configurações!$B$3&lt;&gt;"Linhas"),"",Cálculos!OL25)</f>
        <v/>
      </c>
      <c r="DL25" s="36" t="str">
        <f>IF(OR($B25="",Configurações!$B$3&lt;&gt;"Linhas"),"",Cálculos!OM25)</f>
        <v/>
      </c>
      <c r="DM25" s="37" t="str">
        <f>IF(OR($B25="",Configurações!$B$3&lt;&gt;"Linhas"),"",IF(Cálculos!ON25="","✔ OK",LEFT(Cálculos!ON25,LEN(Cálculos!ON25)-3)))</f>
        <v/>
      </c>
      <c r="DN25" s="133"/>
      <c r="DO25" s="134"/>
      <c r="DP25" s="134"/>
      <c r="DQ25" s="134"/>
      <c r="DR25" s="34" t="str">
        <f>IF(Configurações!$B$3&lt;&gt;"Linhas","",IF(Cálculos!IH25=1,Cálculos!II25,""))</f>
        <v/>
      </c>
      <c r="DS25" s="133"/>
      <c r="DT25" s="134"/>
      <c r="DU25" s="134"/>
      <c r="DV25" s="134"/>
      <c r="DW25" s="34" t="str">
        <f>IF(Configurações!$B$3&lt;&gt;"Linhas","",IF(Cálculos!IS25=1,Cálculos!IT25,""))</f>
        <v/>
      </c>
      <c r="DX25" s="133"/>
      <c r="DY25" s="134"/>
      <c r="DZ25" s="134"/>
      <c r="EA25" s="134"/>
      <c r="EB25" s="34" t="str">
        <f>IF(Configurações!$B$3&lt;&gt;"Linhas","",IF(Cálculos!JD25=1,Cálculos!JE25,""))</f>
        <v/>
      </c>
      <c r="EC25" s="133"/>
      <c r="ED25" s="134"/>
      <c r="EE25" s="134"/>
      <c r="EF25" s="134"/>
      <c r="EG25" s="34" t="str">
        <f>IF(Configurações!$B$3&lt;&gt;"Linhas","",IF(Cálculos!JO25=1,Cálculos!JP25,""))</f>
        <v/>
      </c>
      <c r="EH25" s="133"/>
      <c r="EI25" s="134"/>
      <c r="EJ25" s="134"/>
      <c r="EK25" s="134"/>
      <c r="EL25" s="34" t="str">
        <f>IF(Configurações!$B$3&lt;&gt;"Linhas","",IF(Cálculos!JZ25=1,Cálculos!KA25,""))</f>
        <v/>
      </c>
      <c r="EM25" s="133"/>
      <c r="EN25" s="134"/>
      <c r="EO25" s="134"/>
      <c r="EP25" s="134"/>
      <c r="EQ25" s="34" t="str">
        <f>IF(Configurações!$B$3&lt;&gt;"Linhas","",IF(Cálculos!KK25=1,Cálculos!KL25,""))</f>
        <v/>
      </c>
      <c r="ER25" s="133"/>
      <c r="ES25" s="134"/>
      <c r="ET25" s="134"/>
      <c r="EU25" s="134"/>
      <c r="EV25" s="34" t="str">
        <f>IF(Configurações!$B$3&lt;&gt;"Linhas","",IF(Cálculos!KV25=1,Cálculos!KW25,""))</f>
        <v/>
      </c>
      <c r="EW25" s="35" t="str">
        <f>IF(OR($B25="",Configurações!$B$3&lt;&gt;"Linhas"),"",Cálculos!OQ25)</f>
        <v/>
      </c>
      <c r="EX25" s="36" t="str">
        <f>IF(OR($B25="",Configurações!$B$3&lt;&gt;"Linhas"),"",Cálculos!OR25)</f>
        <v/>
      </c>
      <c r="EY25" s="37" t="str">
        <f>IF(OR($B25="",Configurações!$B$3&lt;&gt;"Linhas"),"",IF(Cálculos!OS25="","✔ OK",LEFT(Cálculos!OS25,LEN(Cálculos!OS25)-3)))</f>
        <v/>
      </c>
      <c r="EZ25" s="133"/>
      <c r="FA25" s="134"/>
      <c r="FB25" s="134"/>
      <c r="FC25" s="134"/>
      <c r="FD25" s="34" t="str">
        <f>IF(Configurações!$B$3&lt;&gt;"Linhas","",IF(Cálculos!LG25=1,Cálculos!LH25,""))</f>
        <v/>
      </c>
      <c r="FE25" s="133"/>
      <c r="FF25" s="134"/>
      <c r="FG25" s="134"/>
      <c r="FH25" s="134"/>
      <c r="FI25" s="34" t="str">
        <f>IF(Configurações!$B$3&lt;&gt;"Linhas","",IF(Cálculos!LR25=1,Cálculos!LS25,""))</f>
        <v/>
      </c>
      <c r="FJ25" s="133"/>
      <c r="FK25" s="134"/>
      <c r="FL25" s="134"/>
      <c r="FM25" s="134"/>
      <c r="FN25" s="34" t="str">
        <f>IF(Configurações!$B$3&lt;&gt;"Linhas","",IF(Cálculos!MC25=1,Cálculos!MD25,""))</f>
        <v/>
      </c>
      <c r="FO25" s="133"/>
      <c r="FP25" s="134"/>
      <c r="FQ25" s="134"/>
      <c r="FR25" s="134"/>
      <c r="FS25" s="34" t="str">
        <f>IF(Configurações!$B$3&lt;&gt;"Linhas","",IF(Cálculos!MN25=1,Cálculos!MO25,""))</f>
        <v/>
      </c>
      <c r="FT25" s="133"/>
      <c r="FU25" s="134"/>
      <c r="FV25" s="134"/>
      <c r="FW25" s="134"/>
      <c r="FX25" s="34" t="str">
        <f>IF(Configurações!$B$3&lt;&gt;"Linhas","",IF(Cálculos!MY25=1,Cálculos!MZ25,""))</f>
        <v/>
      </c>
      <c r="FY25" s="133"/>
      <c r="FZ25" s="134"/>
      <c r="GA25" s="134"/>
      <c r="GB25" s="134"/>
      <c r="GC25" s="34" t="str">
        <f>IF(Configurações!$B$3&lt;&gt;"Linhas","",IF(Cálculos!NJ25=1,Cálculos!NK25,""))</f>
        <v/>
      </c>
      <c r="GD25" s="133"/>
      <c r="GE25" s="134"/>
      <c r="GF25" s="134"/>
      <c r="GG25" s="134"/>
      <c r="GH25" s="34" t="str">
        <f>IF(Configurações!$B$3&lt;&gt;"Linhas","",IF(Cálculos!NU25=1,Cálculos!NV25,""))</f>
        <v/>
      </c>
      <c r="GI25" s="35" t="str">
        <f>IF(OR($B25="",Configurações!$B$3&lt;&gt;"Linhas"),"",Cálculos!OV25)</f>
        <v/>
      </c>
      <c r="GJ25" s="36" t="str">
        <f>IF(OR($B25="",Configurações!$B$3&lt;&gt;"Linhas"),"",Cálculos!OW25)</f>
        <v/>
      </c>
      <c r="GK25" s="37" t="str">
        <f>IF(OR($B25="",Configurações!$B$3&lt;&gt;"Linhas"),"",IF(Cálculos!OX25="","✔ OK",LEFT(Cálculos!OX25,LEN(Cálculos!OX25)-3)))</f>
        <v/>
      </c>
      <c r="GL25" s="131" t="str">
        <f>IF(OR($B25="",Configurações!$B$3&lt;&gt;"Linhas"),"",IF(Cálculos!PP25="","",IF(Configurações!$B$6="Sim","","Informativo (sem CCT/ACT) – ")&amp;LEFT(Cálculos!PP25,LEN(Cálculos!PP25)-3)))</f>
        <v/>
      </c>
    </row>
    <row r="26" spans="1:194" ht="30.75" customHeight="1" x14ac:dyDescent="0.25">
      <c r="A26" s="32" t="str">
        <f t="shared" si="0"/>
        <v/>
      </c>
      <c r="B26" s="132"/>
      <c r="C26" s="33" t="str">
        <f>IF($B26="","",IFERROR(INDEX(Funcionários!$D$5:$D$84,MATCH($B26,Funcionários!$B$5:$B$84,0)),""))</f>
        <v/>
      </c>
      <c r="D26" s="133"/>
      <c r="E26" s="134"/>
      <c r="F26" s="134"/>
      <c r="G26" s="134"/>
      <c r="H26" s="34" t="str">
        <f>IF(Configurações!$B$3&lt;&gt;"Linhas","",IF(Cálculos!K26=1,Cálculos!L26,""))</f>
        <v/>
      </c>
      <c r="I26" s="133"/>
      <c r="J26" s="134"/>
      <c r="K26" s="134"/>
      <c r="L26" s="134"/>
      <c r="M26" s="34" t="str">
        <f>IF(Configurações!$B$3&lt;&gt;"Linhas","",IF(Cálculos!V26=1,Cálculos!W26,""))</f>
        <v/>
      </c>
      <c r="N26" s="133"/>
      <c r="O26" s="134"/>
      <c r="P26" s="134"/>
      <c r="Q26" s="134"/>
      <c r="R26" s="34" t="str">
        <f>IF(Configurações!$B$3&lt;&gt;"Linhas","",IF(Cálculos!AG26=1,Cálculos!AH26,""))</f>
        <v/>
      </c>
      <c r="S26" s="133"/>
      <c r="T26" s="134"/>
      <c r="U26" s="134"/>
      <c r="V26" s="134"/>
      <c r="W26" s="34" t="str">
        <f>IF(Configurações!$B$3&lt;&gt;"Linhas","",IF(Cálculos!AR26=1,Cálculos!AS26,""))</f>
        <v/>
      </c>
      <c r="X26" s="133"/>
      <c r="Y26" s="134"/>
      <c r="Z26" s="134"/>
      <c r="AA26" s="134"/>
      <c r="AB26" s="34" t="str">
        <f>IF(Configurações!$B$3&lt;&gt;"Linhas","",IF(Cálculos!BC26=1,Cálculos!BD26,""))</f>
        <v/>
      </c>
      <c r="AC26" s="133"/>
      <c r="AD26" s="134"/>
      <c r="AE26" s="134"/>
      <c r="AF26" s="134"/>
      <c r="AG26" s="34" t="str">
        <f>IF(Configurações!$B$3&lt;&gt;"Linhas","",IF(Cálculos!BN26=1,Cálculos!BO26,""))</f>
        <v/>
      </c>
      <c r="AH26" s="133"/>
      <c r="AI26" s="134"/>
      <c r="AJ26" s="134"/>
      <c r="AK26" s="134"/>
      <c r="AL26" s="34" t="str">
        <f>IF(Configurações!$B$3&lt;&gt;"Linhas","",IF(Cálculos!BY26=1,Cálculos!BZ26,""))</f>
        <v/>
      </c>
      <c r="AM26" s="35" t="str">
        <f>IF(OR($B26="",Configurações!$B$3&lt;&gt;"Linhas"),"",Cálculos!OB26)</f>
        <v/>
      </c>
      <c r="AN26" s="36" t="str">
        <f>IF(OR($B26="",Configurações!$B$3&lt;&gt;"Linhas"),"",Cálculos!OC26)</f>
        <v/>
      </c>
      <c r="AO26" s="37" t="str">
        <f>IF(OR($B26="",Configurações!$B$3&lt;&gt;"Linhas"),"",IF(Cálculos!OD26="","✔ OK",LEFT(Cálculos!OD26,LEN(Cálculos!OD26)-3)))</f>
        <v/>
      </c>
      <c r="AP26" s="133"/>
      <c r="AQ26" s="134"/>
      <c r="AR26" s="134"/>
      <c r="AS26" s="134"/>
      <c r="AT26" s="34" t="str">
        <f>IF(Configurações!$B$3&lt;&gt;"Linhas","",IF(Cálculos!CJ26=1,Cálculos!CK26,""))</f>
        <v/>
      </c>
      <c r="AU26" s="133"/>
      <c r="AV26" s="134"/>
      <c r="AW26" s="134"/>
      <c r="AX26" s="134"/>
      <c r="AY26" s="34" t="str">
        <f>IF(Configurações!$B$3&lt;&gt;"Linhas","",IF(Cálculos!CU26=1,Cálculos!CV26,""))</f>
        <v/>
      </c>
      <c r="AZ26" s="133"/>
      <c r="BA26" s="134"/>
      <c r="BB26" s="134"/>
      <c r="BC26" s="134"/>
      <c r="BD26" s="34" t="str">
        <f>IF(Configurações!$B$3&lt;&gt;"Linhas","",IF(Cálculos!DF26=1,Cálculos!DG26,""))</f>
        <v/>
      </c>
      <c r="BE26" s="133"/>
      <c r="BF26" s="134"/>
      <c r="BG26" s="134"/>
      <c r="BH26" s="134"/>
      <c r="BI26" s="34" t="str">
        <f>IF(Configurações!$B$3&lt;&gt;"Linhas","",IF(Cálculos!DQ26=1,Cálculos!DR26,""))</f>
        <v/>
      </c>
      <c r="BJ26" s="133"/>
      <c r="BK26" s="134"/>
      <c r="BL26" s="134"/>
      <c r="BM26" s="134"/>
      <c r="BN26" s="34" t="str">
        <f>IF(Configurações!$B$3&lt;&gt;"Linhas","",IF(Cálculos!EB26=1,Cálculos!EC26,""))</f>
        <v/>
      </c>
      <c r="BO26" s="133"/>
      <c r="BP26" s="134"/>
      <c r="BQ26" s="134"/>
      <c r="BR26" s="134"/>
      <c r="BS26" s="34" t="str">
        <f>IF(Configurações!$B$3&lt;&gt;"Linhas","",IF(Cálculos!EM26=1,Cálculos!EN26,""))</f>
        <v/>
      </c>
      <c r="BT26" s="133"/>
      <c r="BU26" s="134"/>
      <c r="BV26" s="134"/>
      <c r="BW26" s="134"/>
      <c r="BX26" s="34" t="str">
        <f>IF(Configurações!$B$3&lt;&gt;"Linhas","",IF(Cálculos!EX26=1,Cálculos!EY26,""))</f>
        <v/>
      </c>
      <c r="BY26" s="35" t="str">
        <f>IF(OR($B26="",Configurações!$B$3&lt;&gt;"Linhas"),"",Cálculos!OG26)</f>
        <v/>
      </c>
      <c r="BZ26" s="36" t="str">
        <f>IF(OR($B26="",Configurações!$B$3&lt;&gt;"Linhas"),"",Cálculos!OH26)</f>
        <v/>
      </c>
      <c r="CA26" s="37" t="str">
        <f>IF(OR($B26="",Configurações!$B$3&lt;&gt;"Linhas"),"",IF(Cálculos!OI26="","✔ OK",LEFT(Cálculos!OI26,LEN(Cálculos!OI26)-3)))</f>
        <v/>
      </c>
      <c r="CB26" s="133"/>
      <c r="CC26" s="134"/>
      <c r="CD26" s="134"/>
      <c r="CE26" s="134"/>
      <c r="CF26" s="138" t="str">
        <f>IF(Configurações!$B$3&lt;&gt;"Linhas","",IF(Cálculos!FI26=1,Cálculos!FJ26,""))</f>
        <v/>
      </c>
      <c r="CG26" s="133"/>
      <c r="CH26" s="134"/>
      <c r="CI26" s="134"/>
      <c r="CJ26" s="134"/>
      <c r="CK26" s="34" t="str">
        <f>IF(Configurações!$B$3&lt;&gt;"Linhas","",IF(Cálculos!FT26=1,Cálculos!FU26,""))</f>
        <v/>
      </c>
      <c r="CL26" s="133"/>
      <c r="CM26" s="134"/>
      <c r="CN26" s="134"/>
      <c r="CO26" s="134"/>
      <c r="CP26" s="34" t="str">
        <f>IF(Configurações!$B$3&lt;&gt;"Linhas","",IF(Cálculos!GE26=1,Cálculos!GF26,""))</f>
        <v/>
      </c>
      <c r="CQ26" s="133"/>
      <c r="CR26" s="134"/>
      <c r="CS26" s="134"/>
      <c r="CT26" s="134"/>
      <c r="CU26" s="34" t="str">
        <f>IF(Configurações!$B$3&lt;&gt;"Linhas","",IF(Cálculos!GP26=1,Cálculos!GQ26,""))</f>
        <v/>
      </c>
      <c r="CV26" s="133"/>
      <c r="CW26" s="134"/>
      <c r="CX26" s="134"/>
      <c r="CY26" s="134"/>
      <c r="CZ26" s="34" t="str">
        <f>IF(Configurações!$B$3&lt;&gt;"Linhas","",IF(Cálculos!HA26=1,Cálculos!HB26,""))</f>
        <v/>
      </c>
      <c r="DA26" s="133"/>
      <c r="DB26" s="134"/>
      <c r="DC26" s="134"/>
      <c r="DD26" s="134"/>
      <c r="DE26" s="34" t="str">
        <f>IF(Configurações!$B$3&lt;&gt;"Linhas","",IF(Cálculos!HL26=1,Cálculos!HM26,""))</f>
        <v/>
      </c>
      <c r="DF26" s="133"/>
      <c r="DG26" s="134"/>
      <c r="DH26" s="134"/>
      <c r="DI26" s="134"/>
      <c r="DJ26" s="34" t="str">
        <f>IF(Configurações!$B$3&lt;&gt;"Linhas","",IF(Cálculos!HW26=1,Cálculos!HX26,""))</f>
        <v/>
      </c>
      <c r="DK26" s="35" t="str">
        <f>IF(OR($B26="",Configurações!$B$3&lt;&gt;"Linhas"),"",Cálculos!OL26)</f>
        <v/>
      </c>
      <c r="DL26" s="36" t="str">
        <f>IF(OR($B26="",Configurações!$B$3&lt;&gt;"Linhas"),"",Cálculos!OM26)</f>
        <v/>
      </c>
      <c r="DM26" s="37" t="str">
        <f>IF(OR($B26="",Configurações!$B$3&lt;&gt;"Linhas"),"",IF(Cálculos!ON26="","✔ OK",LEFT(Cálculos!ON26,LEN(Cálculos!ON26)-3)))</f>
        <v/>
      </c>
      <c r="DN26" s="133"/>
      <c r="DO26" s="134"/>
      <c r="DP26" s="134"/>
      <c r="DQ26" s="134"/>
      <c r="DR26" s="34" t="str">
        <f>IF(Configurações!$B$3&lt;&gt;"Linhas","",IF(Cálculos!IH26=1,Cálculos!II26,""))</f>
        <v/>
      </c>
      <c r="DS26" s="133"/>
      <c r="DT26" s="134"/>
      <c r="DU26" s="134"/>
      <c r="DV26" s="134"/>
      <c r="DW26" s="34" t="str">
        <f>IF(Configurações!$B$3&lt;&gt;"Linhas","",IF(Cálculos!IS26=1,Cálculos!IT26,""))</f>
        <v/>
      </c>
      <c r="DX26" s="133"/>
      <c r="DY26" s="134"/>
      <c r="DZ26" s="134"/>
      <c r="EA26" s="134"/>
      <c r="EB26" s="34" t="str">
        <f>IF(Configurações!$B$3&lt;&gt;"Linhas","",IF(Cálculos!JD26=1,Cálculos!JE26,""))</f>
        <v/>
      </c>
      <c r="EC26" s="133"/>
      <c r="ED26" s="134"/>
      <c r="EE26" s="134"/>
      <c r="EF26" s="134"/>
      <c r="EG26" s="34" t="str">
        <f>IF(Configurações!$B$3&lt;&gt;"Linhas","",IF(Cálculos!JO26=1,Cálculos!JP26,""))</f>
        <v/>
      </c>
      <c r="EH26" s="133"/>
      <c r="EI26" s="134"/>
      <c r="EJ26" s="134"/>
      <c r="EK26" s="134"/>
      <c r="EL26" s="34" t="str">
        <f>IF(Configurações!$B$3&lt;&gt;"Linhas","",IF(Cálculos!JZ26=1,Cálculos!KA26,""))</f>
        <v/>
      </c>
      <c r="EM26" s="133"/>
      <c r="EN26" s="134"/>
      <c r="EO26" s="134"/>
      <c r="EP26" s="134"/>
      <c r="EQ26" s="34" t="str">
        <f>IF(Configurações!$B$3&lt;&gt;"Linhas","",IF(Cálculos!KK26=1,Cálculos!KL26,""))</f>
        <v/>
      </c>
      <c r="ER26" s="133"/>
      <c r="ES26" s="134"/>
      <c r="ET26" s="134"/>
      <c r="EU26" s="134"/>
      <c r="EV26" s="34" t="str">
        <f>IF(Configurações!$B$3&lt;&gt;"Linhas","",IF(Cálculos!KV26=1,Cálculos!KW26,""))</f>
        <v/>
      </c>
      <c r="EW26" s="35" t="str">
        <f>IF(OR($B26="",Configurações!$B$3&lt;&gt;"Linhas"),"",Cálculos!OQ26)</f>
        <v/>
      </c>
      <c r="EX26" s="36" t="str">
        <f>IF(OR($B26="",Configurações!$B$3&lt;&gt;"Linhas"),"",Cálculos!OR26)</f>
        <v/>
      </c>
      <c r="EY26" s="37" t="str">
        <f>IF(OR($B26="",Configurações!$B$3&lt;&gt;"Linhas"),"",IF(Cálculos!OS26="","✔ OK",LEFT(Cálculos!OS26,LEN(Cálculos!OS26)-3)))</f>
        <v/>
      </c>
      <c r="EZ26" s="133"/>
      <c r="FA26" s="134"/>
      <c r="FB26" s="134"/>
      <c r="FC26" s="134"/>
      <c r="FD26" s="34" t="str">
        <f>IF(Configurações!$B$3&lt;&gt;"Linhas","",IF(Cálculos!LG26=1,Cálculos!LH26,""))</f>
        <v/>
      </c>
      <c r="FE26" s="133"/>
      <c r="FF26" s="134"/>
      <c r="FG26" s="134"/>
      <c r="FH26" s="134"/>
      <c r="FI26" s="34" t="str">
        <f>IF(Configurações!$B$3&lt;&gt;"Linhas","",IF(Cálculos!LR26=1,Cálculos!LS26,""))</f>
        <v/>
      </c>
      <c r="FJ26" s="133"/>
      <c r="FK26" s="134"/>
      <c r="FL26" s="134"/>
      <c r="FM26" s="134"/>
      <c r="FN26" s="34" t="str">
        <f>IF(Configurações!$B$3&lt;&gt;"Linhas","",IF(Cálculos!MC26=1,Cálculos!MD26,""))</f>
        <v/>
      </c>
      <c r="FO26" s="133"/>
      <c r="FP26" s="134"/>
      <c r="FQ26" s="134"/>
      <c r="FR26" s="134"/>
      <c r="FS26" s="34" t="str">
        <f>IF(Configurações!$B$3&lt;&gt;"Linhas","",IF(Cálculos!MN26=1,Cálculos!MO26,""))</f>
        <v/>
      </c>
      <c r="FT26" s="133"/>
      <c r="FU26" s="134"/>
      <c r="FV26" s="134"/>
      <c r="FW26" s="134"/>
      <c r="FX26" s="34" t="str">
        <f>IF(Configurações!$B$3&lt;&gt;"Linhas","",IF(Cálculos!MY26=1,Cálculos!MZ26,""))</f>
        <v/>
      </c>
      <c r="FY26" s="133"/>
      <c r="FZ26" s="134"/>
      <c r="GA26" s="134"/>
      <c r="GB26" s="134"/>
      <c r="GC26" s="34" t="str">
        <f>IF(Configurações!$B$3&lt;&gt;"Linhas","",IF(Cálculos!NJ26=1,Cálculos!NK26,""))</f>
        <v/>
      </c>
      <c r="GD26" s="133"/>
      <c r="GE26" s="134"/>
      <c r="GF26" s="134"/>
      <c r="GG26" s="134"/>
      <c r="GH26" s="34" t="str">
        <f>IF(Configurações!$B$3&lt;&gt;"Linhas","",IF(Cálculos!NU26=1,Cálculos!NV26,""))</f>
        <v/>
      </c>
      <c r="GI26" s="35" t="str">
        <f>IF(OR($B26="",Configurações!$B$3&lt;&gt;"Linhas"),"",Cálculos!OV26)</f>
        <v/>
      </c>
      <c r="GJ26" s="36" t="str">
        <f>IF(OR($B26="",Configurações!$B$3&lt;&gt;"Linhas"),"",Cálculos!OW26)</f>
        <v/>
      </c>
      <c r="GK26" s="37" t="str">
        <f>IF(OR($B26="",Configurações!$B$3&lt;&gt;"Linhas"),"",IF(Cálculos!OX26="","✔ OK",LEFT(Cálculos!OX26,LEN(Cálculos!OX26)-3)))</f>
        <v/>
      </c>
      <c r="GL26" s="131" t="str">
        <f>IF(OR($B26="",Configurações!$B$3&lt;&gt;"Linhas"),"",IF(Cálculos!PP26="","",IF(Configurações!$B$6="Sim","","Informativo (sem CCT/ACT) – ")&amp;LEFT(Cálculos!PP26,LEN(Cálculos!PP26)-3)))</f>
        <v/>
      </c>
    </row>
    <row r="27" spans="1:194" ht="30.75" customHeight="1" x14ac:dyDescent="0.25">
      <c r="A27" s="32" t="str">
        <f t="shared" si="0"/>
        <v/>
      </c>
      <c r="B27" s="132"/>
      <c r="C27" s="33" t="str">
        <f>IF($B27="","",IFERROR(INDEX(Funcionários!$D$5:$D$84,MATCH($B27,Funcionários!$B$5:$B$84,0)),""))</f>
        <v/>
      </c>
      <c r="D27" s="133"/>
      <c r="E27" s="134"/>
      <c r="F27" s="134"/>
      <c r="G27" s="134"/>
      <c r="H27" s="34" t="str">
        <f>IF(Configurações!$B$3&lt;&gt;"Linhas","",IF(Cálculos!K27=1,Cálculos!L27,""))</f>
        <v/>
      </c>
      <c r="I27" s="133"/>
      <c r="J27" s="134"/>
      <c r="K27" s="134"/>
      <c r="L27" s="134"/>
      <c r="M27" s="34" t="str">
        <f>IF(Configurações!$B$3&lt;&gt;"Linhas","",IF(Cálculos!V27=1,Cálculos!W27,""))</f>
        <v/>
      </c>
      <c r="N27" s="133"/>
      <c r="O27" s="134"/>
      <c r="P27" s="134"/>
      <c r="Q27" s="134"/>
      <c r="R27" s="34" t="str">
        <f>IF(Configurações!$B$3&lt;&gt;"Linhas","",IF(Cálculos!AG27=1,Cálculos!AH27,""))</f>
        <v/>
      </c>
      <c r="S27" s="133"/>
      <c r="T27" s="134"/>
      <c r="U27" s="134"/>
      <c r="V27" s="134"/>
      <c r="W27" s="34" t="str">
        <f>IF(Configurações!$B$3&lt;&gt;"Linhas","",IF(Cálculos!AR27=1,Cálculos!AS27,""))</f>
        <v/>
      </c>
      <c r="X27" s="133"/>
      <c r="Y27" s="134"/>
      <c r="Z27" s="134"/>
      <c r="AA27" s="134"/>
      <c r="AB27" s="34" t="str">
        <f>IF(Configurações!$B$3&lt;&gt;"Linhas","",IF(Cálculos!BC27=1,Cálculos!BD27,""))</f>
        <v/>
      </c>
      <c r="AC27" s="133"/>
      <c r="AD27" s="134"/>
      <c r="AE27" s="134"/>
      <c r="AF27" s="134"/>
      <c r="AG27" s="34" t="str">
        <f>IF(Configurações!$B$3&lt;&gt;"Linhas","",IF(Cálculos!BN27=1,Cálculos!BO27,""))</f>
        <v/>
      </c>
      <c r="AH27" s="133"/>
      <c r="AI27" s="134"/>
      <c r="AJ27" s="134"/>
      <c r="AK27" s="134"/>
      <c r="AL27" s="34" t="str">
        <f>IF(Configurações!$B$3&lt;&gt;"Linhas","",IF(Cálculos!BY27=1,Cálculos!BZ27,""))</f>
        <v/>
      </c>
      <c r="AM27" s="35" t="str">
        <f>IF(OR($B27="",Configurações!$B$3&lt;&gt;"Linhas"),"",Cálculos!OB27)</f>
        <v/>
      </c>
      <c r="AN27" s="36" t="str">
        <f>IF(OR($B27="",Configurações!$B$3&lt;&gt;"Linhas"),"",Cálculos!OC27)</f>
        <v/>
      </c>
      <c r="AO27" s="37" t="str">
        <f>IF(OR($B27="",Configurações!$B$3&lt;&gt;"Linhas"),"",IF(Cálculos!OD27="","✔ OK",LEFT(Cálculos!OD27,LEN(Cálculos!OD27)-3)))</f>
        <v/>
      </c>
      <c r="AP27" s="133"/>
      <c r="AQ27" s="134"/>
      <c r="AR27" s="134"/>
      <c r="AS27" s="134"/>
      <c r="AT27" s="34" t="str">
        <f>IF(Configurações!$B$3&lt;&gt;"Linhas","",IF(Cálculos!CJ27=1,Cálculos!CK27,""))</f>
        <v/>
      </c>
      <c r="AU27" s="133"/>
      <c r="AV27" s="134"/>
      <c r="AW27" s="134"/>
      <c r="AX27" s="134"/>
      <c r="AY27" s="34" t="str">
        <f>IF(Configurações!$B$3&lt;&gt;"Linhas","",IF(Cálculos!CU27=1,Cálculos!CV27,""))</f>
        <v/>
      </c>
      <c r="AZ27" s="133"/>
      <c r="BA27" s="134"/>
      <c r="BB27" s="134"/>
      <c r="BC27" s="134"/>
      <c r="BD27" s="34" t="str">
        <f>IF(Configurações!$B$3&lt;&gt;"Linhas","",IF(Cálculos!DF27=1,Cálculos!DG27,""))</f>
        <v/>
      </c>
      <c r="BE27" s="133"/>
      <c r="BF27" s="134"/>
      <c r="BG27" s="134"/>
      <c r="BH27" s="134"/>
      <c r="BI27" s="34" t="str">
        <f>IF(Configurações!$B$3&lt;&gt;"Linhas","",IF(Cálculos!DQ27=1,Cálculos!DR27,""))</f>
        <v/>
      </c>
      <c r="BJ27" s="133"/>
      <c r="BK27" s="134"/>
      <c r="BL27" s="134"/>
      <c r="BM27" s="134"/>
      <c r="BN27" s="34" t="str">
        <f>IF(Configurações!$B$3&lt;&gt;"Linhas","",IF(Cálculos!EB27=1,Cálculos!EC27,""))</f>
        <v/>
      </c>
      <c r="BO27" s="133"/>
      <c r="BP27" s="134"/>
      <c r="BQ27" s="134"/>
      <c r="BR27" s="134"/>
      <c r="BS27" s="34" t="str">
        <f>IF(Configurações!$B$3&lt;&gt;"Linhas","",IF(Cálculos!EM27=1,Cálculos!EN27,""))</f>
        <v/>
      </c>
      <c r="BT27" s="133"/>
      <c r="BU27" s="134"/>
      <c r="BV27" s="134"/>
      <c r="BW27" s="134"/>
      <c r="BX27" s="34" t="str">
        <f>IF(Configurações!$B$3&lt;&gt;"Linhas","",IF(Cálculos!EX27=1,Cálculos!EY27,""))</f>
        <v/>
      </c>
      <c r="BY27" s="35" t="str">
        <f>IF(OR($B27="",Configurações!$B$3&lt;&gt;"Linhas"),"",Cálculos!OG27)</f>
        <v/>
      </c>
      <c r="BZ27" s="36" t="str">
        <f>IF(OR($B27="",Configurações!$B$3&lt;&gt;"Linhas"),"",Cálculos!OH27)</f>
        <v/>
      </c>
      <c r="CA27" s="37" t="str">
        <f>IF(OR($B27="",Configurações!$B$3&lt;&gt;"Linhas"),"",IF(Cálculos!OI27="","✔ OK",LEFT(Cálculos!OI27,LEN(Cálculos!OI27)-3)))</f>
        <v/>
      </c>
      <c r="CB27" s="133"/>
      <c r="CC27" s="134"/>
      <c r="CD27" s="134"/>
      <c r="CE27" s="134"/>
      <c r="CF27" s="138" t="str">
        <f>IF(Configurações!$B$3&lt;&gt;"Linhas","",IF(Cálculos!FI27=1,Cálculos!FJ27,""))</f>
        <v/>
      </c>
      <c r="CG27" s="133"/>
      <c r="CH27" s="134"/>
      <c r="CI27" s="134"/>
      <c r="CJ27" s="134"/>
      <c r="CK27" s="34" t="str">
        <f>IF(Configurações!$B$3&lt;&gt;"Linhas","",IF(Cálculos!FT27=1,Cálculos!FU27,""))</f>
        <v/>
      </c>
      <c r="CL27" s="133"/>
      <c r="CM27" s="134"/>
      <c r="CN27" s="134"/>
      <c r="CO27" s="134"/>
      <c r="CP27" s="34" t="str">
        <f>IF(Configurações!$B$3&lt;&gt;"Linhas","",IF(Cálculos!GE27=1,Cálculos!GF27,""))</f>
        <v/>
      </c>
      <c r="CQ27" s="133"/>
      <c r="CR27" s="134"/>
      <c r="CS27" s="134"/>
      <c r="CT27" s="134"/>
      <c r="CU27" s="34" t="str">
        <f>IF(Configurações!$B$3&lt;&gt;"Linhas","",IF(Cálculos!GP27=1,Cálculos!GQ27,""))</f>
        <v/>
      </c>
      <c r="CV27" s="133"/>
      <c r="CW27" s="134"/>
      <c r="CX27" s="134"/>
      <c r="CY27" s="134"/>
      <c r="CZ27" s="34" t="str">
        <f>IF(Configurações!$B$3&lt;&gt;"Linhas","",IF(Cálculos!HA27=1,Cálculos!HB27,""))</f>
        <v/>
      </c>
      <c r="DA27" s="133"/>
      <c r="DB27" s="134"/>
      <c r="DC27" s="134"/>
      <c r="DD27" s="134"/>
      <c r="DE27" s="34" t="str">
        <f>IF(Configurações!$B$3&lt;&gt;"Linhas","",IF(Cálculos!HL27=1,Cálculos!HM27,""))</f>
        <v/>
      </c>
      <c r="DF27" s="133"/>
      <c r="DG27" s="134"/>
      <c r="DH27" s="134"/>
      <c r="DI27" s="134"/>
      <c r="DJ27" s="34" t="str">
        <f>IF(Configurações!$B$3&lt;&gt;"Linhas","",IF(Cálculos!HW27=1,Cálculos!HX27,""))</f>
        <v/>
      </c>
      <c r="DK27" s="35" t="str">
        <f>IF(OR($B27="",Configurações!$B$3&lt;&gt;"Linhas"),"",Cálculos!OL27)</f>
        <v/>
      </c>
      <c r="DL27" s="36" t="str">
        <f>IF(OR($B27="",Configurações!$B$3&lt;&gt;"Linhas"),"",Cálculos!OM27)</f>
        <v/>
      </c>
      <c r="DM27" s="37" t="str">
        <f>IF(OR($B27="",Configurações!$B$3&lt;&gt;"Linhas"),"",IF(Cálculos!ON27="","✔ OK",LEFT(Cálculos!ON27,LEN(Cálculos!ON27)-3)))</f>
        <v/>
      </c>
      <c r="DN27" s="133"/>
      <c r="DO27" s="134"/>
      <c r="DP27" s="134"/>
      <c r="DQ27" s="134"/>
      <c r="DR27" s="34" t="str">
        <f>IF(Configurações!$B$3&lt;&gt;"Linhas","",IF(Cálculos!IH27=1,Cálculos!II27,""))</f>
        <v/>
      </c>
      <c r="DS27" s="133"/>
      <c r="DT27" s="134"/>
      <c r="DU27" s="134"/>
      <c r="DV27" s="134"/>
      <c r="DW27" s="34" t="str">
        <f>IF(Configurações!$B$3&lt;&gt;"Linhas","",IF(Cálculos!IS27=1,Cálculos!IT27,""))</f>
        <v/>
      </c>
      <c r="DX27" s="133"/>
      <c r="DY27" s="134"/>
      <c r="DZ27" s="134"/>
      <c r="EA27" s="134"/>
      <c r="EB27" s="34" t="str">
        <f>IF(Configurações!$B$3&lt;&gt;"Linhas","",IF(Cálculos!JD27=1,Cálculos!JE27,""))</f>
        <v/>
      </c>
      <c r="EC27" s="133"/>
      <c r="ED27" s="134"/>
      <c r="EE27" s="134"/>
      <c r="EF27" s="134"/>
      <c r="EG27" s="34" t="str">
        <f>IF(Configurações!$B$3&lt;&gt;"Linhas","",IF(Cálculos!JO27=1,Cálculos!JP27,""))</f>
        <v/>
      </c>
      <c r="EH27" s="133"/>
      <c r="EI27" s="134"/>
      <c r="EJ27" s="134"/>
      <c r="EK27" s="134"/>
      <c r="EL27" s="34" t="str">
        <f>IF(Configurações!$B$3&lt;&gt;"Linhas","",IF(Cálculos!JZ27=1,Cálculos!KA27,""))</f>
        <v/>
      </c>
      <c r="EM27" s="133"/>
      <c r="EN27" s="134"/>
      <c r="EO27" s="134"/>
      <c r="EP27" s="134"/>
      <c r="EQ27" s="34" t="str">
        <f>IF(Configurações!$B$3&lt;&gt;"Linhas","",IF(Cálculos!KK27=1,Cálculos!KL27,""))</f>
        <v/>
      </c>
      <c r="ER27" s="133"/>
      <c r="ES27" s="134"/>
      <c r="ET27" s="134"/>
      <c r="EU27" s="134"/>
      <c r="EV27" s="34" t="str">
        <f>IF(Configurações!$B$3&lt;&gt;"Linhas","",IF(Cálculos!KV27=1,Cálculos!KW27,""))</f>
        <v/>
      </c>
      <c r="EW27" s="35" t="str">
        <f>IF(OR($B27="",Configurações!$B$3&lt;&gt;"Linhas"),"",Cálculos!OQ27)</f>
        <v/>
      </c>
      <c r="EX27" s="36" t="str">
        <f>IF(OR($B27="",Configurações!$B$3&lt;&gt;"Linhas"),"",Cálculos!OR27)</f>
        <v/>
      </c>
      <c r="EY27" s="37" t="str">
        <f>IF(OR($B27="",Configurações!$B$3&lt;&gt;"Linhas"),"",IF(Cálculos!OS27="","✔ OK",LEFT(Cálculos!OS27,LEN(Cálculos!OS27)-3)))</f>
        <v/>
      </c>
      <c r="EZ27" s="133"/>
      <c r="FA27" s="134"/>
      <c r="FB27" s="134"/>
      <c r="FC27" s="134"/>
      <c r="FD27" s="34" t="str">
        <f>IF(Configurações!$B$3&lt;&gt;"Linhas","",IF(Cálculos!LG27=1,Cálculos!LH27,""))</f>
        <v/>
      </c>
      <c r="FE27" s="133"/>
      <c r="FF27" s="134"/>
      <c r="FG27" s="134"/>
      <c r="FH27" s="134"/>
      <c r="FI27" s="34" t="str">
        <f>IF(Configurações!$B$3&lt;&gt;"Linhas","",IF(Cálculos!LR27=1,Cálculos!LS27,""))</f>
        <v/>
      </c>
      <c r="FJ27" s="133"/>
      <c r="FK27" s="134"/>
      <c r="FL27" s="134"/>
      <c r="FM27" s="134"/>
      <c r="FN27" s="34" t="str">
        <f>IF(Configurações!$B$3&lt;&gt;"Linhas","",IF(Cálculos!MC27=1,Cálculos!MD27,""))</f>
        <v/>
      </c>
      <c r="FO27" s="133"/>
      <c r="FP27" s="134"/>
      <c r="FQ27" s="134"/>
      <c r="FR27" s="134"/>
      <c r="FS27" s="34" t="str">
        <f>IF(Configurações!$B$3&lt;&gt;"Linhas","",IF(Cálculos!MN27=1,Cálculos!MO27,""))</f>
        <v/>
      </c>
      <c r="FT27" s="133"/>
      <c r="FU27" s="134"/>
      <c r="FV27" s="134"/>
      <c r="FW27" s="134"/>
      <c r="FX27" s="34" t="str">
        <f>IF(Configurações!$B$3&lt;&gt;"Linhas","",IF(Cálculos!MY27=1,Cálculos!MZ27,""))</f>
        <v/>
      </c>
      <c r="FY27" s="133"/>
      <c r="FZ27" s="134"/>
      <c r="GA27" s="134"/>
      <c r="GB27" s="134"/>
      <c r="GC27" s="34" t="str">
        <f>IF(Configurações!$B$3&lt;&gt;"Linhas","",IF(Cálculos!NJ27=1,Cálculos!NK27,""))</f>
        <v/>
      </c>
      <c r="GD27" s="133"/>
      <c r="GE27" s="134"/>
      <c r="GF27" s="134"/>
      <c r="GG27" s="134"/>
      <c r="GH27" s="34" t="str">
        <f>IF(Configurações!$B$3&lt;&gt;"Linhas","",IF(Cálculos!NU27=1,Cálculos!NV27,""))</f>
        <v/>
      </c>
      <c r="GI27" s="35" t="str">
        <f>IF(OR($B27="",Configurações!$B$3&lt;&gt;"Linhas"),"",Cálculos!OV27)</f>
        <v/>
      </c>
      <c r="GJ27" s="36" t="str">
        <f>IF(OR($B27="",Configurações!$B$3&lt;&gt;"Linhas"),"",Cálculos!OW27)</f>
        <v/>
      </c>
      <c r="GK27" s="37" t="str">
        <f>IF(OR($B27="",Configurações!$B$3&lt;&gt;"Linhas"),"",IF(Cálculos!OX27="","✔ OK",LEFT(Cálculos!OX27,LEN(Cálculos!OX27)-3)))</f>
        <v/>
      </c>
      <c r="GL27" s="131" t="str">
        <f>IF(OR($B27="",Configurações!$B$3&lt;&gt;"Linhas"),"",IF(Cálculos!PP27="","",IF(Configurações!$B$6="Sim","","Informativo (sem CCT/ACT) – ")&amp;LEFT(Cálculos!PP27,LEN(Cálculos!PP27)-3)))</f>
        <v/>
      </c>
    </row>
    <row r="28" spans="1:194" ht="30.75" customHeight="1" x14ac:dyDescent="0.25">
      <c r="A28" s="32" t="str">
        <f t="shared" si="0"/>
        <v/>
      </c>
      <c r="B28" s="132"/>
      <c r="C28" s="33" t="str">
        <f>IF($B28="","",IFERROR(INDEX(Funcionários!$D$5:$D$84,MATCH($B28,Funcionários!$B$5:$B$84,0)),""))</f>
        <v/>
      </c>
      <c r="D28" s="133"/>
      <c r="E28" s="134"/>
      <c r="F28" s="134"/>
      <c r="G28" s="134"/>
      <c r="H28" s="34" t="str">
        <f>IF(Configurações!$B$3&lt;&gt;"Linhas","",IF(Cálculos!K28=1,Cálculos!L28,""))</f>
        <v/>
      </c>
      <c r="I28" s="133"/>
      <c r="J28" s="134"/>
      <c r="K28" s="134"/>
      <c r="L28" s="134"/>
      <c r="M28" s="34" t="str">
        <f>IF(Configurações!$B$3&lt;&gt;"Linhas","",IF(Cálculos!V28=1,Cálculos!W28,""))</f>
        <v/>
      </c>
      <c r="N28" s="133"/>
      <c r="O28" s="134"/>
      <c r="P28" s="134"/>
      <c r="Q28" s="134"/>
      <c r="R28" s="34" t="str">
        <f>IF(Configurações!$B$3&lt;&gt;"Linhas","",IF(Cálculos!AG28=1,Cálculos!AH28,""))</f>
        <v/>
      </c>
      <c r="S28" s="133"/>
      <c r="T28" s="134"/>
      <c r="U28" s="134"/>
      <c r="V28" s="134"/>
      <c r="W28" s="34" t="str">
        <f>IF(Configurações!$B$3&lt;&gt;"Linhas","",IF(Cálculos!AR28=1,Cálculos!AS28,""))</f>
        <v/>
      </c>
      <c r="X28" s="133"/>
      <c r="Y28" s="134"/>
      <c r="Z28" s="134"/>
      <c r="AA28" s="134"/>
      <c r="AB28" s="34" t="str">
        <f>IF(Configurações!$B$3&lt;&gt;"Linhas","",IF(Cálculos!BC28=1,Cálculos!BD28,""))</f>
        <v/>
      </c>
      <c r="AC28" s="133"/>
      <c r="AD28" s="134"/>
      <c r="AE28" s="134"/>
      <c r="AF28" s="134"/>
      <c r="AG28" s="34" t="str">
        <f>IF(Configurações!$B$3&lt;&gt;"Linhas","",IF(Cálculos!BN28=1,Cálculos!BO28,""))</f>
        <v/>
      </c>
      <c r="AH28" s="133"/>
      <c r="AI28" s="134"/>
      <c r="AJ28" s="134"/>
      <c r="AK28" s="134"/>
      <c r="AL28" s="34" t="str">
        <f>IF(Configurações!$B$3&lt;&gt;"Linhas","",IF(Cálculos!BY28=1,Cálculos!BZ28,""))</f>
        <v/>
      </c>
      <c r="AM28" s="35" t="str">
        <f>IF(OR($B28="",Configurações!$B$3&lt;&gt;"Linhas"),"",Cálculos!OB28)</f>
        <v/>
      </c>
      <c r="AN28" s="36" t="str">
        <f>IF(OR($B28="",Configurações!$B$3&lt;&gt;"Linhas"),"",Cálculos!OC28)</f>
        <v/>
      </c>
      <c r="AO28" s="37" t="str">
        <f>IF(OR($B28="",Configurações!$B$3&lt;&gt;"Linhas"),"",IF(Cálculos!OD28="","✔ OK",LEFT(Cálculos!OD28,LEN(Cálculos!OD28)-3)))</f>
        <v/>
      </c>
      <c r="AP28" s="133"/>
      <c r="AQ28" s="134"/>
      <c r="AR28" s="134"/>
      <c r="AS28" s="134"/>
      <c r="AT28" s="34" t="str">
        <f>IF(Configurações!$B$3&lt;&gt;"Linhas","",IF(Cálculos!CJ28=1,Cálculos!CK28,""))</f>
        <v/>
      </c>
      <c r="AU28" s="133"/>
      <c r="AV28" s="134"/>
      <c r="AW28" s="134"/>
      <c r="AX28" s="134"/>
      <c r="AY28" s="34" t="str">
        <f>IF(Configurações!$B$3&lt;&gt;"Linhas","",IF(Cálculos!CU28=1,Cálculos!CV28,""))</f>
        <v/>
      </c>
      <c r="AZ28" s="133"/>
      <c r="BA28" s="134"/>
      <c r="BB28" s="134"/>
      <c r="BC28" s="134"/>
      <c r="BD28" s="34" t="str">
        <f>IF(Configurações!$B$3&lt;&gt;"Linhas","",IF(Cálculos!DF28=1,Cálculos!DG28,""))</f>
        <v/>
      </c>
      <c r="BE28" s="133"/>
      <c r="BF28" s="134"/>
      <c r="BG28" s="134"/>
      <c r="BH28" s="134"/>
      <c r="BI28" s="34" t="str">
        <f>IF(Configurações!$B$3&lt;&gt;"Linhas","",IF(Cálculos!DQ28=1,Cálculos!DR28,""))</f>
        <v/>
      </c>
      <c r="BJ28" s="133"/>
      <c r="BK28" s="134"/>
      <c r="BL28" s="134"/>
      <c r="BM28" s="134"/>
      <c r="BN28" s="34" t="str">
        <f>IF(Configurações!$B$3&lt;&gt;"Linhas","",IF(Cálculos!EB28=1,Cálculos!EC28,""))</f>
        <v/>
      </c>
      <c r="BO28" s="133"/>
      <c r="BP28" s="134"/>
      <c r="BQ28" s="134"/>
      <c r="BR28" s="134"/>
      <c r="BS28" s="34" t="str">
        <f>IF(Configurações!$B$3&lt;&gt;"Linhas","",IF(Cálculos!EM28=1,Cálculos!EN28,""))</f>
        <v/>
      </c>
      <c r="BT28" s="133"/>
      <c r="BU28" s="134"/>
      <c r="BV28" s="134"/>
      <c r="BW28" s="134"/>
      <c r="BX28" s="34" t="str">
        <f>IF(Configurações!$B$3&lt;&gt;"Linhas","",IF(Cálculos!EX28=1,Cálculos!EY28,""))</f>
        <v/>
      </c>
      <c r="BY28" s="35" t="str">
        <f>IF(OR($B28="",Configurações!$B$3&lt;&gt;"Linhas"),"",Cálculos!OG28)</f>
        <v/>
      </c>
      <c r="BZ28" s="36" t="str">
        <f>IF(OR($B28="",Configurações!$B$3&lt;&gt;"Linhas"),"",Cálculos!OH28)</f>
        <v/>
      </c>
      <c r="CA28" s="37" t="str">
        <f>IF(OR($B28="",Configurações!$B$3&lt;&gt;"Linhas"),"",IF(Cálculos!OI28="","✔ OK",LEFT(Cálculos!OI28,LEN(Cálculos!OI28)-3)))</f>
        <v/>
      </c>
      <c r="CB28" s="133"/>
      <c r="CC28" s="134"/>
      <c r="CD28" s="134"/>
      <c r="CE28" s="134"/>
      <c r="CF28" s="138" t="str">
        <f>IF(Configurações!$B$3&lt;&gt;"Linhas","",IF(Cálculos!FI28=1,Cálculos!FJ28,""))</f>
        <v/>
      </c>
      <c r="CG28" s="133"/>
      <c r="CH28" s="134"/>
      <c r="CI28" s="134"/>
      <c r="CJ28" s="134"/>
      <c r="CK28" s="34" t="str">
        <f>IF(Configurações!$B$3&lt;&gt;"Linhas","",IF(Cálculos!FT28=1,Cálculos!FU28,""))</f>
        <v/>
      </c>
      <c r="CL28" s="133"/>
      <c r="CM28" s="134"/>
      <c r="CN28" s="134"/>
      <c r="CO28" s="134"/>
      <c r="CP28" s="34" t="str">
        <f>IF(Configurações!$B$3&lt;&gt;"Linhas","",IF(Cálculos!GE28=1,Cálculos!GF28,""))</f>
        <v/>
      </c>
      <c r="CQ28" s="133"/>
      <c r="CR28" s="134"/>
      <c r="CS28" s="134"/>
      <c r="CT28" s="134"/>
      <c r="CU28" s="34" t="str">
        <f>IF(Configurações!$B$3&lt;&gt;"Linhas","",IF(Cálculos!GP28=1,Cálculos!GQ28,""))</f>
        <v/>
      </c>
      <c r="CV28" s="133"/>
      <c r="CW28" s="134"/>
      <c r="CX28" s="134"/>
      <c r="CY28" s="134"/>
      <c r="CZ28" s="34" t="str">
        <f>IF(Configurações!$B$3&lt;&gt;"Linhas","",IF(Cálculos!HA28=1,Cálculos!HB28,""))</f>
        <v/>
      </c>
      <c r="DA28" s="133"/>
      <c r="DB28" s="134"/>
      <c r="DC28" s="134"/>
      <c r="DD28" s="134"/>
      <c r="DE28" s="34" t="str">
        <f>IF(Configurações!$B$3&lt;&gt;"Linhas","",IF(Cálculos!HL28=1,Cálculos!HM28,""))</f>
        <v/>
      </c>
      <c r="DF28" s="133"/>
      <c r="DG28" s="134"/>
      <c r="DH28" s="134"/>
      <c r="DI28" s="134"/>
      <c r="DJ28" s="34" t="str">
        <f>IF(Configurações!$B$3&lt;&gt;"Linhas","",IF(Cálculos!HW28=1,Cálculos!HX28,""))</f>
        <v/>
      </c>
      <c r="DK28" s="35" t="str">
        <f>IF(OR($B28="",Configurações!$B$3&lt;&gt;"Linhas"),"",Cálculos!OL28)</f>
        <v/>
      </c>
      <c r="DL28" s="36" t="str">
        <f>IF(OR($B28="",Configurações!$B$3&lt;&gt;"Linhas"),"",Cálculos!OM28)</f>
        <v/>
      </c>
      <c r="DM28" s="37" t="str">
        <f>IF(OR($B28="",Configurações!$B$3&lt;&gt;"Linhas"),"",IF(Cálculos!ON28="","✔ OK",LEFT(Cálculos!ON28,LEN(Cálculos!ON28)-3)))</f>
        <v/>
      </c>
      <c r="DN28" s="133"/>
      <c r="DO28" s="134"/>
      <c r="DP28" s="134"/>
      <c r="DQ28" s="134"/>
      <c r="DR28" s="34" t="str">
        <f>IF(Configurações!$B$3&lt;&gt;"Linhas","",IF(Cálculos!IH28=1,Cálculos!II28,""))</f>
        <v/>
      </c>
      <c r="DS28" s="133"/>
      <c r="DT28" s="134"/>
      <c r="DU28" s="134"/>
      <c r="DV28" s="134"/>
      <c r="DW28" s="34" t="str">
        <f>IF(Configurações!$B$3&lt;&gt;"Linhas","",IF(Cálculos!IS28=1,Cálculos!IT28,""))</f>
        <v/>
      </c>
      <c r="DX28" s="133"/>
      <c r="DY28" s="134"/>
      <c r="DZ28" s="134"/>
      <c r="EA28" s="134"/>
      <c r="EB28" s="34" t="str">
        <f>IF(Configurações!$B$3&lt;&gt;"Linhas","",IF(Cálculos!JD28=1,Cálculos!JE28,""))</f>
        <v/>
      </c>
      <c r="EC28" s="133"/>
      <c r="ED28" s="134"/>
      <c r="EE28" s="134"/>
      <c r="EF28" s="134"/>
      <c r="EG28" s="34" t="str">
        <f>IF(Configurações!$B$3&lt;&gt;"Linhas","",IF(Cálculos!JO28=1,Cálculos!JP28,""))</f>
        <v/>
      </c>
      <c r="EH28" s="133"/>
      <c r="EI28" s="134"/>
      <c r="EJ28" s="134"/>
      <c r="EK28" s="134"/>
      <c r="EL28" s="34" t="str">
        <f>IF(Configurações!$B$3&lt;&gt;"Linhas","",IF(Cálculos!JZ28=1,Cálculos!KA28,""))</f>
        <v/>
      </c>
      <c r="EM28" s="133"/>
      <c r="EN28" s="134"/>
      <c r="EO28" s="134"/>
      <c r="EP28" s="134"/>
      <c r="EQ28" s="34" t="str">
        <f>IF(Configurações!$B$3&lt;&gt;"Linhas","",IF(Cálculos!KK28=1,Cálculos!KL28,""))</f>
        <v/>
      </c>
      <c r="ER28" s="133"/>
      <c r="ES28" s="134"/>
      <c r="ET28" s="134"/>
      <c r="EU28" s="134"/>
      <c r="EV28" s="34" t="str">
        <f>IF(Configurações!$B$3&lt;&gt;"Linhas","",IF(Cálculos!KV28=1,Cálculos!KW28,""))</f>
        <v/>
      </c>
      <c r="EW28" s="35" t="str">
        <f>IF(OR($B28="",Configurações!$B$3&lt;&gt;"Linhas"),"",Cálculos!OQ28)</f>
        <v/>
      </c>
      <c r="EX28" s="36" t="str">
        <f>IF(OR($B28="",Configurações!$B$3&lt;&gt;"Linhas"),"",Cálculos!OR28)</f>
        <v/>
      </c>
      <c r="EY28" s="37" t="str">
        <f>IF(OR($B28="",Configurações!$B$3&lt;&gt;"Linhas"),"",IF(Cálculos!OS28="","✔ OK",LEFT(Cálculos!OS28,LEN(Cálculos!OS28)-3)))</f>
        <v/>
      </c>
      <c r="EZ28" s="133"/>
      <c r="FA28" s="134"/>
      <c r="FB28" s="134"/>
      <c r="FC28" s="134"/>
      <c r="FD28" s="34" t="str">
        <f>IF(Configurações!$B$3&lt;&gt;"Linhas","",IF(Cálculos!LG28=1,Cálculos!LH28,""))</f>
        <v/>
      </c>
      <c r="FE28" s="133"/>
      <c r="FF28" s="134"/>
      <c r="FG28" s="134"/>
      <c r="FH28" s="134"/>
      <c r="FI28" s="34" t="str">
        <f>IF(Configurações!$B$3&lt;&gt;"Linhas","",IF(Cálculos!LR28=1,Cálculos!LS28,""))</f>
        <v/>
      </c>
      <c r="FJ28" s="133"/>
      <c r="FK28" s="134"/>
      <c r="FL28" s="134"/>
      <c r="FM28" s="134"/>
      <c r="FN28" s="34" t="str">
        <f>IF(Configurações!$B$3&lt;&gt;"Linhas","",IF(Cálculos!MC28=1,Cálculos!MD28,""))</f>
        <v/>
      </c>
      <c r="FO28" s="133"/>
      <c r="FP28" s="134"/>
      <c r="FQ28" s="134"/>
      <c r="FR28" s="134"/>
      <c r="FS28" s="34" t="str">
        <f>IF(Configurações!$B$3&lt;&gt;"Linhas","",IF(Cálculos!MN28=1,Cálculos!MO28,""))</f>
        <v/>
      </c>
      <c r="FT28" s="133"/>
      <c r="FU28" s="134"/>
      <c r="FV28" s="134"/>
      <c r="FW28" s="134"/>
      <c r="FX28" s="34" t="str">
        <f>IF(Configurações!$B$3&lt;&gt;"Linhas","",IF(Cálculos!MY28=1,Cálculos!MZ28,""))</f>
        <v/>
      </c>
      <c r="FY28" s="133"/>
      <c r="FZ28" s="134"/>
      <c r="GA28" s="134"/>
      <c r="GB28" s="134"/>
      <c r="GC28" s="34" t="str">
        <f>IF(Configurações!$B$3&lt;&gt;"Linhas","",IF(Cálculos!NJ28=1,Cálculos!NK28,""))</f>
        <v/>
      </c>
      <c r="GD28" s="133"/>
      <c r="GE28" s="134"/>
      <c r="GF28" s="134"/>
      <c r="GG28" s="134"/>
      <c r="GH28" s="34" t="str">
        <f>IF(Configurações!$B$3&lt;&gt;"Linhas","",IF(Cálculos!NU28=1,Cálculos!NV28,""))</f>
        <v/>
      </c>
      <c r="GI28" s="35" t="str">
        <f>IF(OR($B28="",Configurações!$B$3&lt;&gt;"Linhas"),"",Cálculos!OV28)</f>
        <v/>
      </c>
      <c r="GJ28" s="36" t="str">
        <f>IF(OR($B28="",Configurações!$B$3&lt;&gt;"Linhas"),"",Cálculos!OW28)</f>
        <v/>
      </c>
      <c r="GK28" s="37" t="str">
        <f>IF(OR($B28="",Configurações!$B$3&lt;&gt;"Linhas"),"",IF(Cálculos!OX28="","✔ OK",LEFT(Cálculos!OX28,LEN(Cálculos!OX28)-3)))</f>
        <v/>
      </c>
      <c r="GL28" s="131" t="str">
        <f>IF(OR($B28="",Configurações!$B$3&lt;&gt;"Linhas"),"",IF(Cálculos!PP28="","",IF(Configurações!$B$6="Sim","","Informativo (sem CCT/ACT) – ")&amp;LEFT(Cálculos!PP28,LEN(Cálculos!PP28)-3)))</f>
        <v/>
      </c>
    </row>
    <row r="29" spans="1:194" ht="30.75" customHeight="1" x14ac:dyDescent="0.25">
      <c r="A29" s="32" t="str">
        <f t="shared" si="0"/>
        <v/>
      </c>
      <c r="B29" s="132"/>
      <c r="C29" s="33" t="str">
        <f>IF($B29="","",IFERROR(INDEX(Funcionários!$D$5:$D$84,MATCH($B29,Funcionários!$B$5:$B$84,0)),""))</f>
        <v/>
      </c>
      <c r="D29" s="133"/>
      <c r="E29" s="134"/>
      <c r="F29" s="134"/>
      <c r="G29" s="134"/>
      <c r="H29" s="34" t="str">
        <f>IF(Configurações!$B$3&lt;&gt;"Linhas","",IF(Cálculos!K29=1,Cálculos!L29,""))</f>
        <v/>
      </c>
      <c r="I29" s="133"/>
      <c r="J29" s="134"/>
      <c r="K29" s="134"/>
      <c r="L29" s="134"/>
      <c r="M29" s="34" t="str">
        <f>IF(Configurações!$B$3&lt;&gt;"Linhas","",IF(Cálculos!V29=1,Cálculos!W29,""))</f>
        <v/>
      </c>
      <c r="N29" s="133"/>
      <c r="O29" s="134"/>
      <c r="P29" s="134"/>
      <c r="Q29" s="134"/>
      <c r="R29" s="34" t="str">
        <f>IF(Configurações!$B$3&lt;&gt;"Linhas","",IF(Cálculos!AG29=1,Cálculos!AH29,""))</f>
        <v/>
      </c>
      <c r="S29" s="133"/>
      <c r="T29" s="134"/>
      <c r="U29" s="134"/>
      <c r="V29" s="134"/>
      <c r="W29" s="34" t="str">
        <f>IF(Configurações!$B$3&lt;&gt;"Linhas","",IF(Cálculos!AR29=1,Cálculos!AS29,""))</f>
        <v/>
      </c>
      <c r="X29" s="133"/>
      <c r="Y29" s="134"/>
      <c r="Z29" s="134"/>
      <c r="AA29" s="134"/>
      <c r="AB29" s="34" t="str">
        <f>IF(Configurações!$B$3&lt;&gt;"Linhas","",IF(Cálculos!BC29=1,Cálculos!BD29,""))</f>
        <v/>
      </c>
      <c r="AC29" s="133"/>
      <c r="AD29" s="134"/>
      <c r="AE29" s="134"/>
      <c r="AF29" s="134"/>
      <c r="AG29" s="34" t="str">
        <f>IF(Configurações!$B$3&lt;&gt;"Linhas","",IF(Cálculos!BN29=1,Cálculos!BO29,""))</f>
        <v/>
      </c>
      <c r="AH29" s="133"/>
      <c r="AI29" s="134"/>
      <c r="AJ29" s="134"/>
      <c r="AK29" s="134"/>
      <c r="AL29" s="34" t="str">
        <f>IF(Configurações!$B$3&lt;&gt;"Linhas","",IF(Cálculos!BY29=1,Cálculos!BZ29,""))</f>
        <v/>
      </c>
      <c r="AM29" s="35" t="str">
        <f>IF(OR($B29="",Configurações!$B$3&lt;&gt;"Linhas"),"",Cálculos!OB29)</f>
        <v/>
      </c>
      <c r="AN29" s="36" t="str">
        <f>IF(OR($B29="",Configurações!$B$3&lt;&gt;"Linhas"),"",Cálculos!OC29)</f>
        <v/>
      </c>
      <c r="AO29" s="37" t="str">
        <f>IF(OR($B29="",Configurações!$B$3&lt;&gt;"Linhas"),"",IF(Cálculos!OD29="","✔ OK",LEFT(Cálculos!OD29,LEN(Cálculos!OD29)-3)))</f>
        <v/>
      </c>
      <c r="AP29" s="133"/>
      <c r="AQ29" s="134"/>
      <c r="AR29" s="134"/>
      <c r="AS29" s="134"/>
      <c r="AT29" s="34" t="str">
        <f>IF(Configurações!$B$3&lt;&gt;"Linhas","",IF(Cálculos!CJ29=1,Cálculos!CK29,""))</f>
        <v/>
      </c>
      <c r="AU29" s="133"/>
      <c r="AV29" s="134"/>
      <c r="AW29" s="134"/>
      <c r="AX29" s="134"/>
      <c r="AY29" s="34" t="str">
        <f>IF(Configurações!$B$3&lt;&gt;"Linhas","",IF(Cálculos!CU29=1,Cálculos!CV29,""))</f>
        <v/>
      </c>
      <c r="AZ29" s="133"/>
      <c r="BA29" s="134"/>
      <c r="BB29" s="134"/>
      <c r="BC29" s="134"/>
      <c r="BD29" s="34" t="str">
        <f>IF(Configurações!$B$3&lt;&gt;"Linhas","",IF(Cálculos!DF29=1,Cálculos!DG29,""))</f>
        <v/>
      </c>
      <c r="BE29" s="133"/>
      <c r="BF29" s="134"/>
      <c r="BG29" s="134"/>
      <c r="BH29" s="134"/>
      <c r="BI29" s="34" t="str">
        <f>IF(Configurações!$B$3&lt;&gt;"Linhas","",IF(Cálculos!DQ29=1,Cálculos!DR29,""))</f>
        <v/>
      </c>
      <c r="BJ29" s="133"/>
      <c r="BK29" s="134"/>
      <c r="BL29" s="134"/>
      <c r="BM29" s="134"/>
      <c r="BN29" s="34" t="str">
        <f>IF(Configurações!$B$3&lt;&gt;"Linhas","",IF(Cálculos!EB29=1,Cálculos!EC29,""))</f>
        <v/>
      </c>
      <c r="BO29" s="133"/>
      <c r="BP29" s="134"/>
      <c r="BQ29" s="134"/>
      <c r="BR29" s="134"/>
      <c r="BS29" s="34" t="str">
        <f>IF(Configurações!$B$3&lt;&gt;"Linhas","",IF(Cálculos!EM29=1,Cálculos!EN29,""))</f>
        <v/>
      </c>
      <c r="BT29" s="133"/>
      <c r="BU29" s="134"/>
      <c r="BV29" s="134"/>
      <c r="BW29" s="134"/>
      <c r="BX29" s="34" t="str">
        <f>IF(Configurações!$B$3&lt;&gt;"Linhas","",IF(Cálculos!EX29=1,Cálculos!EY29,""))</f>
        <v/>
      </c>
      <c r="BY29" s="35" t="str">
        <f>IF(OR($B29="",Configurações!$B$3&lt;&gt;"Linhas"),"",Cálculos!OG29)</f>
        <v/>
      </c>
      <c r="BZ29" s="36" t="str">
        <f>IF(OR($B29="",Configurações!$B$3&lt;&gt;"Linhas"),"",Cálculos!OH29)</f>
        <v/>
      </c>
      <c r="CA29" s="37" t="str">
        <f>IF(OR($B29="",Configurações!$B$3&lt;&gt;"Linhas"),"",IF(Cálculos!OI29="","✔ OK",LEFT(Cálculos!OI29,LEN(Cálculos!OI29)-3)))</f>
        <v/>
      </c>
      <c r="CB29" s="133"/>
      <c r="CC29" s="134"/>
      <c r="CD29" s="134"/>
      <c r="CE29" s="134"/>
      <c r="CF29" s="138" t="str">
        <f>IF(Configurações!$B$3&lt;&gt;"Linhas","",IF(Cálculos!FI29=1,Cálculos!FJ29,""))</f>
        <v/>
      </c>
      <c r="CG29" s="133"/>
      <c r="CH29" s="134"/>
      <c r="CI29" s="134"/>
      <c r="CJ29" s="134"/>
      <c r="CK29" s="34" t="str">
        <f>IF(Configurações!$B$3&lt;&gt;"Linhas","",IF(Cálculos!FT29=1,Cálculos!FU29,""))</f>
        <v/>
      </c>
      <c r="CL29" s="133"/>
      <c r="CM29" s="134"/>
      <c r="CN29" s="134"/>
      <c r="CO29" s="134"/>
      <c r="CP29" s="34" t="str">
        <f>IF(Configurações!$B$3&lt;&gt;"Linhas","",IF(Cálculos!GE29=1,Cálculos!GF29,""))</f>
        <v/>
      </c>
      <c r="CQ29" s="133"/>
      <c r="CR29" s="134"/>
      <c r="CS29" s="134"/>
      <c r="CT29" s="134"/>
      <c r="CU29" s="34" t="str">
        <f>IF(Configurações!$B$3&lt;&gt;"Linhas","",IF(Cálculos!GP29=1,Cálculos!GQ29,""))</f>
        <v/>
      </c>
      <c r="CV29" s="133"/>
      <c r="CW29" s="134"/>
      <c r="CX29" s="134"/>
      <c r="CY29" s="134"/>
      <c r="CZ29" s="34" t="str">
        <f>IF(Configurações!$B$3&lt;&gt;"Linhas","",IF(Cálculos!HA29=1,Cálculos!HB29,""))</f>
        <v/>
      </c>
      <c r="DA29" s="133"/>
      <c r="DB29" s="134"/>
      <c r="DC29" s="134"/>
      <c r="DD29" s="134"/>
      <c r="DE29" s="34" t="str">
        <f>IF(Configurações!$B$3&lt;&gt;"Linhas","",IF(Cálculos!HL29=1,Cálculos!HM29,""))</f>
        <v/>
      </c>
      <c r="DF29" s="133"/>
      <c r="DG29" s="134"/>
      <c r="DH29" s="134"/>
      <c r="DI29" s="134"/>
      <c r="DJ29" s="34" t="str">
        <f>IF(Configurações!$B$3&lt;&gt;"Linhas","",IF(Cálculos!HW29=1,Cálculos!HX29,""))</f>
        <v/>
      </c>
      <c r="DK29" s="35" t="str">
        <f>IF(OR($B29="",Configurações!$B$3&lt;&gt;"Linhas"),"",Cálculos!OL29)</f>
        <v/>
      </c>
      <c r="DL29" s="36" t="str">
        <f>IF(OR($B29="",Configurações!$B$3&lt;&gt;"Linhas"),"",Cálculos!OM29)</f>
        <v/>
      </c>
      <c r="DM29" s="37" t="str">
        <f>IF(OR($B29="",Configurações!$B$3&lt;&gt;"Linhas"),"",IF(Cálculos!ON29="","✔ OK",LEFT(Cálculos!ON29,LEN(Cálculos!ON29)-3)))</f>
        <v/>
      </c>
      <c r="DN29" s="133"/>
      <c r="DO29" s="134"/>
      <c r="DP29" s="134"/>
      <c r="DQ29" s="134"/>
      <c r="DR29" s="34" t="str">
        <f>IF(Configurações!$B$3&lt;&gt;"Linhas","",IF(Cálculos!IH29=1,Cálculos!II29,""))</f>
        <v/>
      </c>
      <c r="DS29" s="133"/>
      <c r="DT29" s="134"/>
      <c r="DU29" s="134"/>
      <c r="DV29" s="134"/>
      <c r="DW29" s="34" t="str">
        <f>IF(Configurações!$B$3&lt;&gt;"Linhas","",IF(Cálculos!IS29=1,Cálculos!IT29,""))</f>
        <v/>
      </c>
      <c r="DX29" s="133"/>
      <c r="DY29" s="134"/>
      <c r="DZ29" s="134"/>
      <c r="EA29" s="134"/>
      <c r="EB29" s="34" t="str">
        <f>IF(Configurações!$B$3&lt;&gt;"Linhas","",IF(Cálculos!JD29=1,Cálculos!JE29,""))</f>
        <v/>
      </c>
      <c r="EC29" s="133"/>
      <c r="ED29" s="134"/>
      <c r="EE29" s="134"/>
      <c r="EF29" s="134"/>
      <c r="EG29" s="34" t="str">
        <f>IF(Configurações!$B$3&lt;&gt;"Linhas","",IF(Cálculos!JO29=1,Cálculos!JP29,""))</f>
        <v/>
      </c>
      <c r="EH29" s="133"/>
      <c r="EI29" s="134"/>
      <c r="EJ29" s="134"/>
      <c r="EK29" s="134"/>
      <c r="EL29" s="34" t="str">
        <f>IF(Configurações!$B$3&lt;&gt;"Linhas","",IF(Cálculos!JZ29=1,Cálculos!KA29,""))</f>
        <v/>
      </c>
      <c r="EM29" s="133"/>
      <c r="EN29" s="134"/>
      <c r="EO29" s="134"/>
      <c r="EP29" s="134"/>
      <c r="EQ29" s="34" t="str">
        <f>IF(Configurações!$B$3&lt;&gt;"Linhas","",IF(Cálculos!KK29=1,Cálculos!KL29,""))</f>
        <v/>
      </c>
      <c r="ER29" s="133"/>
      <c r="ES29" s="134"/>
      <c r="ET29" s="134"/>
      <c r="EU29" s="134"/>
      <c r="EV29" s="34" t="str">
        <f>IF(Configurações!$B$3&lt;&gt;"Linhas","",IF(Cálculos!KV29=1,Cálculos!KW29,""))</f>
        <v/>
      </c>
      <c r="EW29" s="35" t="str">
        <f>IF(OR($B29="",Configurações!$B$3&lt;&gt;"Linhas"),"",Cálculos!OQ29)</f>
        <v/>
      </c>
      <c r="EX29" s="36" t="str">
        <f>IF(OR($B29="",Configurações!$B$3&lt;&gt;"Linhas"),"",Cálculos!OR29)</f>
        <v/>
      </c>
      <c r="EY29" s="37" t="str">
        <f>IF(OR($B29="",Configurações!$B$3&lt;&gt;"Linhas"),"",IF(Cálculos!OS29="","✔ OK",LEFT(Cálculos!OS29,LEN(Cálculos!OS29)-3)))</f>
        <v/>
      </c>
      <c r="EZ29" s="133"/>
      <c r="FA29" s="134"/>
      <c r="FB29" s="134"/>
      <c r="FC29" s="134"/>
      <c r="FD29" s="34" t="str">
        <f>IF(Configurações!$B$3&lt;&gt;"Linhas","",IF(Cálculos!LG29=1,Cálculos!LH29,""))</f>
        <v/>
      </c>
      <c r="FE29" s="133"/>
      <c r="FF29" s="134"/>
      <c r="FG29" s="134"/>
      <c r="FH29" s="134"/>
      <c r="FI29" s="34" t="str">
        <f>IF(Configurações!$B$3&lt;&gt;"Linhas","",IF(Cálculos!LR29=1,Cálculos!LS29,""))</f>
        <v/>
      </c>
      <c r="FJ29" s="133"/>
      <c r="FK29" s="134"/>
      <c r="FL29" s="134"/>
      <c r="FM29" s="134"/>
      <c r="FN29" s="34" t="str">
        <f>IF(Configurações!$B$3&lt;&gt;"Linhas","",IF(Cálculos!MC29=1,Cálculos!MD29,""))</f>
        <v/>
      </c>
      <c r="FO29" s="133"/>
      <c r="FP29" s="134"/>
      <c r="FQ29" s="134"/>
      <c r="FR29" s="134"/>
      <c r="FS29" s="34" t="str">
        <f>IF(Configurações!$B$3&lt;&gt;"Linhas","",IF(Cálculos!MN29=1,Cálculos!MO29,""))</f>
        <v/>
      </c>
      <c r="FT29" s="133"/>
      <c r="FU29" s="134"/>
      <c r="FV29" s="134"/>
      <c r="FW29" s="134"/>
      <c r="FX29" s="34" t="str">
        <f>IF(Configurações!$B$3&lt;&gt;"Linhas","",IF(Cálculos!MY29=1,Cálculos!MZ29,""))</f>
        <v/>
      </c>
      <c r="FY29" s="133"/>
      <c r="FZ29" s="134"/>
      <c r="GA29" s="134"/>
      <c r="GB29" s="134"/>
      <c r="GC29" s="34" t="str">
        <f>IF(Configurações!$B$3&lt;&gt;"Linhas","",IF(Cálculos!NJ29=1,Cálculos!NK29,""))</f>
        <v/>
      </c>
      <c r="GD29" s="133"/>
      <c r="GE29" s="134"/>
      <c r="GF29" s="134"/>
      <c r="GG29" s="134"/>
      <c r="GH29" s="34" t="str">
        <f>IF(Configurações!$B$3&lt;&gt;"Linhas","",IF(Cálculos!NU29=1,Cálculos!NV29,""))</f>
        <v/>
      </c>
      <c r="GI29" s="35" t="str">
        <f>IF(OR($B29="",Configurações!$B$3&lt;&gt;"Linhas"),"",Cálculos!OV29)</f>
        <v/>
      </c>
      <c r="GJ29" s="36" t="str">
        <f>IF(OR($B29="",Configurações!$B$3&lt;&gt;"Linhas"),"",Cálculos!OW29)</f>
        <v/>
      </c>
      <c r="GK29" s="37" t="str">
        <f>IF(OR($B29="",Configurações!$B$3&lt;&gt;"Linhas"),"",IF(Cálculos!OX29="","✔ OK",LEFT(Cálculos!OX29,LEN(Cálculos!OX29)-3)))</f>
        <v/>
      </c>
      <c r="GL29" s="131" t="str">
        <f>IF(OR($B29="",Configurações!$B$3&lt;&gt;"Linhas"),"",IF(Cálculos!PP29="","",IF(Configurações!$B$6="Sim","","Informativo (sem CCT/ACT) – ")&amp;LEFT(Cálculos!PP29,LEN(Cálculos!PP29)-3)))</f>
        <v/>
      </c>
    </row>
    <row r="30" spans="1:194" ht="30.75" customHeight="1" x14ac:dyDescent="0.25">
      <c r="A30" s="32" t="str">
        <f t="shared" si="0"/>
        <v/>
      </c>
      <c r="B30" s="132"/>
      <c r="C30" s="33" t="str">
        <f>IF($B30="","",IFERROR(INDEX(Funcionários!$D$5:$D$84,MATCH($B30,Funcionários!$B$5:$B$84,0)),""))</f>
        <v/>
      </c>
      <c r="D30" s="133"/>
      <c r="E30" s="134"/>
      <c r="F30" s="134"/>
      <c r="G30" s="134"/>
      <c r="H30" s="34" t="str">
        <f>IF(Configurações!$B$3&lt;&gt;"Linhas","",IF(Cálculos!K30=1,Cálculos!L30,""))</f>
        <v/>
      </c>
      <c r="I30" s="133"/>
      <c r="J30" s="134"/>
      <c r="K30" s="134"/>
      <c r="L30" s="134"/>
      <c r="M30" s="34" t="str">
        <f>IF(Configurações!$B$3&lt;&gt;"Linhas","",IF(Cálculos!V30=1,Cálculos!W30,""))</f>
        <v/>
      </c>
      <c r="N30" s="133"/>
      <c r="O30" s="134"/>
      <c r="P30" s="134"/>
      <c r="Q30" s="134"/>
      <c r="R30" s="34" t="str">
        <f>IF(Configurações!$B$3&lt;&gt;"Linhas","",IF(Cálculos!AG30=1,Cálculos!AH30,""))</f>
        <v/>
      </c>
      <c r="S30" s="133"/>
      <c r="T30" s="134"/>
      <c r="U30" s="134"/>
      <c r="V30" s="134"/>
      <c r="W30" s="34" t="str">
        <f>IF(Configurações!$B$3&lt;&gt;"Linhas","",IF(Cálculos!AR30=1,Cálculos!AS30,""))</f>
        <v/>
      </c>
      <c r="X30" s="133"/>
      <c r="Y30" s="134"/>
      <c r="Z30" s="134"/>
      <c r="AA30" s="134"/>
      <c r="AB30" s="34" t="str">
        <f>IF(Configurações!$B$3&lt;&gt;"Linhas","",IF(Cálculos!BC30=1,Cálculos!BD30,""))</f>
        <v/>
      </c>
      <c r="AC30" s="133"/>
      <c r="AD30" s="134"/>
      <c r="AE30" s="134"/>
      <c r="AF30" s="134"/>
      <c r="AG30" s="34" t="str">
        <f>IF(Configurações!$B$3&lt;&gt;"Linhas","",IF(Cálculos!BN30=1,Cálculos!BO30,""))</f>
        <v/>
      </c>
      <c r="AH30" s="133"/>
      <c r="AI30" s="134"/>
      <c r="AJ30" s="134"/>
      <c r="AK30" s="134"/>
      <c r="AL30" s="34" t="str">
        <f>IF(Configurações!$B$3&lt;&gt;"Linhas","",IF(Cálculos!BY30=1,Cálculos!BZ30,""))</f>
        <v/>
      </c>
      <c r="AM30" s="35" t="str">
        <f>IF(OR($B30="",Configurações!$B$3&lt;&gt;"Linhas"),"",Cálculos!OB30)</f>
        <v/>
      </c>
      <c r="AN30" s="36" t="str">
        <f>IF(OR($B30="",Configurações!$B$3&lt;&gt;"Linhas"),"",Cálculos!OC30)</f>
        <v/>
      </c>
      <c r="AO30" s="37" t="str">
        <f>IF(OR($B30="",Configurações!$B$3&lt;&gt;"Linhas"),"",IF(Cálculos!OD30="","✔ OK",LEFT(Cálculos!OD30,LEN(Cálculos!OD30)-3)))</f>
        <v/>
      </c>
      <c r="AP30" s="133"/>
      <c r="AQ30" s="134"/>
      <c r="AR30" s="134"/>
      <c r="AS30" s="134"/>
      <c r="AT30" s="34" t="str">
        <f>IF(Configurações!$B$3&lt;&gt;"Linhas","",IF(Cálculos!CJ30=1,Cálculos!CK30,""))</f>
        <v/>
      </c>
      <c r="AU30" s="133"/>
      <c r="AV30" s="134"/>
      <c r="AW30" s="134"/>
      <c r="AX30" s="134"/>
      <c r="AY30" s="34" t="str">
        <f>IF(Configurações!$B$3&lt;&gt;"Linhas","",IF(Cálculos!CU30=1,Cálculos!CV30,""))</f>
        <v/>
      </c>
      <c r="AZ30" s="133"/>
      <c r="BA30" s="134"/>
      <c r="BB30" s="134"/>
      <c r="BC30" s="134"/>
      <c r="BD30" s="34" t="str">
        <f>IF(Configurações!$B$3&lt;&gt;"Linhas","",IF(Cálculos!DF30=1,Cálculos!DG30,""))</f>
        <v/>
      </c>
      <c r="BE30" s="133"/>
      <c r="BF30" s="134"/>
      <c r="BG30" s="134"/>
      <c r="BH30" s="134"/>
      <c r="BI30" s="34" t="str">
        <f>IF(Configurações!$B$3&lt;&gt;"Linhas","",IF(Cálculos!DQ30=1,Cálculos!DR30,""))</f>
        <v/>
      </c>
      <c r="BJ30" s="133"/>
      <c r="BK30" s="134"/>
      <c r="BL30" s="134"/>
      <c r="BM30" s="134"/>
      <c r="BN30" s="34" t="str">
        <f>IF(Configurações!$B$3&lt;&gt;"Linhas","",IF(Cálculos!EB30=1,Cálculos!EC30,""))</f>
        <v/>
      </c>
      <c r="BO30" s="133"/>
      <c r="BP30" s="134"/>
      <c r="BQ30" s="134"/>
      <c r="BR30" s="134"/>
      <c r="BS30" s="34" t="str">
        <f>IF(Configurações!$B$3&lt;&gt;"Linhas","",IF(Cálculos!EM30=1,Cálculos!EN30,""))</f>
        <v/>
      </c>
      <c r="BT30" s="133"/>
      <c r="BU30" s="134"/>
      <c r="BV30" s="134"/>
      <c r="BW30" s="134"/>
      <c r="BX30" s="34" t="str">
        <f>IF(Configurações!$B$3&lt;&gt;"Linhas","",IF(Cálculos!EX30=1,Cálculos!EY30,""))</f>
        <v/>
      </c>
      <c r="BY30" s="35" t="str">
        <f>IF(OR($B30="",Configurações!$B$3&lt;&gt;"Linhas"),"",Cálculos!OG30)</f>
        <v/>
      </c>
      <c r="BZ30" s="36" t="str">
        <f>IF(OR($B30="",Configurações!$B$3&lt;&gt;"Linhas"),"",Cálculos!OH30)</f>
        <v/>
      </c>
      <c r="CA30" s="37" t="str">
        <f>IF(OR($B30="",Configurações!$B$3&lt;&gt;"Linhas"),"",IF(Cálculos!OI30="","✔ OK",LEFT(Cálculos!OI30,LEN(Cálculos!OI30)-3)))</f>
        <v/>
      </c>
      <c r="CB30" s="133"/>
      <c r="CC30" s="134"/>
      <c r="CD30" s="134"/>
      <c r="CE30" s="134"/>
      <c r="CF30" s="138" t="str">
        <f>IF(Configurações!$B$3&lt;&gt;"Linhas","",IF(Cálculos!FI30=1,Cálculos!FJ30,""))</f>
        <v/>
      </c>
      <c r="CG30" s="133"/>
      <c r="CH30" s="134"/>
      <c r="CI30" s="134"/>
      <c r="CJ30" s="134"/>
      <c r="CK30" s="34" t="str">
        <f>IF(Configurações!$B$3&lt;&gt;"Linhas","",IF(Cálculos!FT30=1,Cálculos!FU30,""))</f>
        <v/>
      </c>
      <c r="CL30" s="133"/>
      <c r="CM30" s="134"/>
      <c r="CN30" s="134"/>
      <c r="CO30" s="134"/>
      <c r="CP30" s="34" t="str">
        <f>IF(Configurações!$B$3&lt;&gt;"Linhas","",IF(Cálculos!GE30=1,Cálculos!GF30,""))</f>
        <v/>
      </c>
      <c r="CQ30" s="133"/>
      <c r="CR30" s="134"/>
      <c r="CS30" s="134"/>
      <c r="CT30" s="134"/>
      <c r="CU30" s="34" t="str">
        <f>IF(Configurações!$B$3&lt;&gt;"Linhas","",IF(Cálculos!GP30=1,Cálculos!GQ30,""))</f>
        <v/>
      </c>
      <c r="CV30" s="133"/>
      <c r="CW30" s="134"/>
      <c r="CX30" s="134"/>
      <c r="CY30" s="134"/>
      <c r="CZ30" s="34" t="str">
        <f>IF(Configurações!$B$3&lt;&gt;"Linhas","",IF(Cálculos!HA30=1,Cálculos!HB30,""))</f>
        <v/>
      </c>
      <c r="DA30" s="133"/>
      <c r="DB30" s="134"/>
      <c r="DC30" s="134"/>
      <c r="DD30" s="134"/>
      <c r="DE30" s="34" t="str">
        <f>IF(Configurações!$B$3&lt;&gt;"Linhas","",IF(Cálculos!HL30=1,Cálculos!HM30,""))</f>
        <v/>
      </c>
      <c r="DF30" s="133"/>
      <c r="DG30" s="134"/>
      <c r="DH30" s="134"/>
      <c r="DI30" s="134"/>
      <c r="DJ30" s="34" t="str">
        <f>IF(Configurações!$B$3&lt;&gt;"Linhas","",IF(Cálculos!HW30=1,Cálculos!HX30,""))</f>
        <v/>
      </c>
      <c r="DK30" s="35" t="str">
        <f>IF(OR($B30="",Configurações!$B$3&lt;&gt;"Linhas"),"",Cálculos!OL30)</f>
        <v/>
      </c>
      <c r="DL30" s="36" t="str">
        <f>IF(OR($B30="",Configurações!$B$3&lt;&gt;"Linhas"),"",Cálculos!OM30)</f>
        <v/>
      </c>
      <c r="DM30" s="37" t="str">
        <f>IF(OR($B30="",Configurações!$B$3&lt;&gt;"Linhas"),"",IF(Cálculos!ON30="","✔ OK",LEFT(Cálculos!ON30,LEN(Cálculos!ON30)-3)))</f>
        <v/>
      </c>
      <c r="DN30" s="133"/>
      <c r="DO30" s="134"/>
      <c r="DP30" s="134"/>
      <c r="DQ30" s="134"/>
      <c r="DR30" s="34" t="str">
        <f>IF(Configurações!$B$3&lt;&gt;"Linhas","",IF(Cálculos!IH30=1,Cálculos!II30,""))</f>
        <v/>
      </c>
      <c r="DS30" s="133"/>
      <c r="DT30" s="134"/>
      <c r="DU30" s="134"/>
      <c r="DV30" s="134"/>
      <c r="DW30" s="34" t="str">
        <f>IF(Configurações!$B$3&lt;&gt;"Linhas","",IF(Cálculos!IS30=1,Cálculos!IT30,""))</f>
        <v/>
      </c>
      <c r="DX30" s="133"/>
      <c r="DY30" s="134"/>
      <c r="DZ30" s="134"/>
      <c r="EA30" s="134"/>
      <c r="EB30" s="34" t="str">
        <f>IF(Configurações!$B$3&lt;&gt;"Linhas","",IF(Cálculos!JD30=1,Cálculos!JE30,""))</f>
        <v/>
      </c>
      <c r="EC30" s="133"/>
      <c r="ED30" s="134"/>
      <c r="EE30" s="134"/>
      <c r="EF30" s="134"/>
      <c r="EG30" s="34" t="str">
        <f>IF(Configurações!$B$3&lt;&gt;"Linhas","",IF(Cálculos!JO30=1,Cálculos!JP30,""))</f>
        <v/>
      </c>
      <c r="EH30" s="133"/>
      <c r="EI30" s="134"/>
      <c r="EJ30" s="134"/>
      <c r="EK30" s="134"/>
      <c r="EL30" s="34" t="str">
        <f>IF(Configurações!$B$3&lt;&gt;"Linhas","",IF(Cálculos!JZ30=1,Cálculos!KA30,""))</f>
        <v/>
      </c>
      <c r="EM30" s="133"/>
      <c r="EN30" s="134"/>
      <c r="EO30" s="134"/>
      <c r="EP30" s="134"/>
      <c r="EQ30" s="34" t="str">
        <f>IF(Configurações!$B$3&lt;&gt;"Linhas","",IF(Cálculos!KK30=1,Cálculos!KL30,""))</f>
        <v/>
      </c>
      <c r="ER30" s="133"/>
      <c r="ES30" s="134"/>
      <c r="ET30" s="134"/>
      <c r="EU30" s="134"/>
      <c r="EV30" s="34" t="str">
        <f>IF(Configurações!$B$3&lt;&gt;"Linhas","",IF(Cálculos!KV30=1,Cálculos!KW30,""))</f>
        <v/>
      </c>
      <c r="EW30" s="35" t="str">
        <f>IF(OR($B30="",Configurações!$B$3&lt;&gt;"Linhas"),"",Cálculos!OQ30)</f>
        <v/>
      </c>
      <c r="EX30" s="36" t="str">
        <f>IF(OR($B30="",Configurações!$B$3&lt;&gt;"Linhas"),"",Cálculos!OR30)</f>
        <v/>
      </c>
      <c r="EY30" s="37" t="str">
        <f>IF(OR($B30="",Configurações!$B$3&lt;&gt;"Linhas"),"",IF(Cálculos!OS30="","✔ OK",LEFT(Cálculos!OS30,LEN(Cálculos!OS30)-3)))</f>
        <v/>
      </c>
      <c r="EZ30" s="133"/>
      <c r="FA30" s="134"/>
      <c r="FB30" s="134"/>
      <c r="FC30" s="134"/>
      <c r="FD30" s="34" t="str">
        <f>IF(Configurações!$B$3&lt;&gt;"Linhas","",IF(Cálculos!LG30=1,Cálculos!LH30,""))</f>
        <v/>
      </c>
      <c r="FE30" s="133"/>
      <c r="FF30" s="134"/>
      <c r="FG30" s="134"/>
      <c r="FH30" s="134"/>
      <c r="FI30" s="34" t="str">
        <f>IF(Configurações!$B$3&lt;&gt;"Linhas","",IF(Cálculos!LR30=1,Cálculos!LS30,""))</f>
        <v/>
      </c>
      <c r="FJ30" s="133"/>
      <c r="FK30" s="134"/>
      <c r="FL30" s="134"/>
      <c r="FM30" s="134"/>
      <c r="FN30" s="34" t="str">
        <f>IF(Configurações!$B$3&lt;&gt;"Linhas","",IF(Cálculos!MC30=1,Cálculos!MD30,""))</f>
        <v/>
      </c>
      <c r="FO30" s="133"/>
      <c r="FP30" s="134"/>
      <c r="FQ30" s="134"/>
      <c r="FR30" s="134"/>
      <c r="FS30" s="34" t="str">
        <f>IF(Configurações!$B$3&lt;&gt;"Linhas","",IF(Cálculos!MN30=1,Cálculos!MO30,""))</f>
        <v/>
      </c>
      <c r="FT30" s="133"/>
      <c r="FU30" s="134"/>
      <c r="FV30" s="134"/>
      <c r="FW30" s="134"/>
      <c r="FX30" s="34" t="str">
        <f>IF(Configurações!$B$3&lt;&gt;"Linhas","",IF(Cálculos!MY30=1,Cálculos!MZ30,""))</f>
        <v/>
      </c>
      <c r="FY30" s="133"/>
      <c r="FZ30" s="134"/>
      <c r="GA30" s="134"/>
      <c r="GB30" s="134"/>
      <c r="GC30" s="34" t="str">
        <f>IF(Configurações!$B$3&lt;&gt;"Linhas","",IF(Cálculos!NJ30=1,Cálculos!NK30,""))</f>
        <v/>
      </c>
      <c r="GD30" s="133"/>
      <c r="GE30" s="134"/>
      <c r="GF30" s="134"/>
      <c r="GG30" s="134"/>
      <c r="GH30" s="34" t="str">
        <f>IF(Configurações!$B$3&lt;&gt;"Linhas","",IF(Cálculos!NU30=1,Cálculos!NV30,""))</f>
        <v/>
      </c>
      <c r="GI30" s="35" t="str">
        <f>IF(OR($B30="",Configurações!$B$3&lt;&gt;"Linhas"),"",Cálculos!OV30)</f>
        <v/>
      </c>
      <c r="GJ30" s="36" t="str">
        <f>IF(OR($B30="",Configurações!$B$3&lt;&gt;"Linhas"),"",Cálculos!OW30)</f>
        <v/>
      </c>
      <c r="GK30" s="37" t="str">
        <f>IF(OR($B30="",Configurações!$B$3&lt;&gt;"Linhas"),"",IF(Cálculos!OX30="","✔ OK",LEFT(Cálculos!OX30,LEN(Cálculos!OX30)-3)))</f>
        <v/>
      </c>
      <c r="GL30" s="131" t="str">
        <f>IF(OR($B30="",Configurações!$B$3&lt;&gt;"Linhas"),"",IF(Cálculos!PP30="","",IF(Configurações!$B$6="Sim","","Informativo (sem CCT/ACT) – ")&amp;LEFT(Cálculos!PP30,LEN(Cálculos!PP30)-3)))</f>
        <v/>
      </c>
    </row>
    <row r="31" spans="1:194" ht="30.75" customHeight="1" x14ac:dyDescent="0.25">
      <c r="A31" s="32" t="str">
        <f t="shared" si="0"/>
        <v/>
      </c>
      <c r="B31" s="132"/>
      <c r="C31" s="33" t="str">
        <f>IF($B31="","",IFERROR(INDEX(Funcionários!$D$5:$D$84,MATCH($B31,Funcionários!$B$5:$B$84,0)),""))</f>
        <v/>
      </c>
      <c r="D31" s="133"/>
      <c r="E31" s="134"/>
      <c r="F31" s="134"/>
      <c r="G31" s="134"/>
      <c r="H31" s="34" t="str">
        <f>IF(Configurações!$B$3&lt;&gt;"Linhas","",IF(Cálculos!K31=1,Cálculos!L31,""))</f>
        <v/>
      </c>
      <c r="I31" s="133"/>
      <c r="J31" s="134"/>
      <c r="K31" s="134"/>
      <c r="L31" s="134"/>
      <c r="M31" s="34" t="str">
        <f>IF(Configurações!$B$3&lt;&gt;"Linhas","",IF(Cálculos!V31=1,Cálculos!W31,""))</f>
        <v/>
      </c>
      <c r="N31" s="133"/>
      <c r="O31" s="134"/>
      <c r="P31" s="134"/>
      <c r="Q31" s="134"/>
      <c r="R31" s="34" t="str">
        <f>IF(Configurações!$B$3&lt;&gt;"Linhas","",IF(Cálculos!AG31=1,Cálculos!AH31,""))</f>
        <v/>
      </c>
      <c r="S31" s="133"/>
      <c r="T31" s="134"/>
      <c r="U31" s="134"/>
      <c r="V31" s="134"/>
      <c r="W31" s="34" t="str">
        <f>IF(Configurações!$B$3&lt;&gt;"Linhas","",IF(Cálculos!AR31=1,Cálculos!AS31,""))</f>
        <v/>
      </c>
      <c r="X31" s="133"/>
      <c r="Y31" s="134"/>
      <c r="Z31" s="134"/>
      <c r="AA31" s="134"/>
      <c r="AB31" s="34" t="str">
        <f>IF(Configurações!$B$3&lt;&gt;"Linhas","",IF(Cálculos!BC31=1,Cálculos!BD31,""))</f>
        <v/>
      </c>
      <c r="AC31" s="133"/>
      <c r="AD31" s="134"/>
      <c r="AE31" s="134"/>
      <c r="AF31" s="134"/>
      <c r="AG31" s="34" t="str">
        <f>IF(Configurações!$B$3&lt;&gt;"Linhas","",IF(Cálculos!BN31=1,Cálculos!BO31,""))</f>
        <v/>
      </c>
      <c r="AH31" s="133"/>
      <c r="AI31" s="134"/>
      <c r="AJ31" s="134"/>
      <c r="AK31" s="134"/>
      <c r="AL31" s="34" t="str">
        <f>IF(Configurações!$B$3&lt;&gt;"Linhas","",IF(Cálculos!BY31=1,Cálculos!BZ31,""))</f>
        <v/>
      </c>
      <c r="AM31" s="35" t="str">
        <f>IF(OR($B31="",Configurações!$B$3&lt;&gt;"Linhas"),"",Cálculos!OB31)</f>
        <v/>
      </c>
      <c r="AN31" s="36" t="str">
        <f>IF(OR($B31="",Configurações!$B$3&lt;&gt;"Linhas"),"",Cálculos!OC31)</f>
        <v/>
      </c>
      <c r="AO31" s="37" t="str">
        <f>IF(OR($B31="",Configurações!$B$3&lt;&gt;"Linhas"),"",IF(Cálculos!OD31="","✔ OK",LEFT(Cálculos!OD31,LEN(Cálculos!OD31)-3)))</f>
        <v/>
      </c>
      <c r="AP31" s="133"/>
      <c r="AQ31" s="134"/>
      <c r="AR31" s="134"/>
      <c r="AS31" s="134"/>
      <c r="AT31" s="34" t="str">
        <f>IF(Configurações!$B$3&lt;&gt;"Linhas","",IF(Cálculos!CJ31=1,Cálculos!CK31,""))</f>
        <v/>
      </c>
      <c r="AU31" s="133"/>
      <c r="AV31" s="134"/>
      <c r="AW31" s="134"/>
      <c r="AX31" s="134"/>
      <c r="AY31" s="34" t="str">
        <f>IF(Configurações!$B$3&lt;&gt;"Linhas","",IF(Cálculos!CU31=1,Cálculos!CV31,""))</f>
        <v/>
      </c>
      <c r="AZ31" s="133"/>
      <c r="BA31" s="134"/>
      <c r="BB31" s="134"/>
      <c r="BC31" s="134"/>
      <c r="BD31" s="34" t="str">
        <f>IF(Configurações!$B$3&lt;&gt;"Linhas","",IF(Cálculos!DF31=1,Cálculos!DG31,""))</f>
        <v/>
      </c>
      <c r="BE31" s="133"/>
      <c r="BF31" s="134"/>
      <c r="BG31" s="134"/>
      <c r="BH31" s="134"/>
      <c r="BI31" s="34" t="str">
        <f>IF(Configurações!$B$3&lt;&gt;"Linhas","",IF(Cálculos!DQ31=1,Cálculos!DR31,""))</f>
        <v/>
      </c>
      <c r="BJ31" s="133"/>
      <c r="BK31" s="134"/>
      <c r="BL31" s="134"/>
      <c r="BM31" s="134"/>
      <c r="BN31" s="34" t="str">
        <f>IF(Configurações!$B$3&lt;&gt;"Linhas","",IF(Cálculos!EB31=1,Cálculos!EC31,""))</f>
        <v/>
      </c>
      <c r="BO31" s="133"/>
      <c r="BP31" s="134"/>
      <c r="BQ31" s="134"/>
      <c r="BR31" s="134"/>
      <c r="BS31" s="34" t="str">
        <f>IF(Configurações!$B$3&lt;&gt;"Linhas","",IF(Cálculos!EM31=1,Cálculos!EN31,""))</f>
        <v/>
      </c>
      <c r="BT31" s="133"/>
      <c r="BU31" s="134"/>
      <c r="BV31" s="134"/>
      <c r="BW31" s="134"/>
      <c r="BX31" s="34" t="str">
        <f>IF(Configurações!$B$3&lt;&gt;"Linhas","",IF(Cálculos!EX31=1,Cálculos!EY31,""))</f>
        <v/>
      </c>
      <c r="BY31" s="35" t="str">
        <f>IF(OR($B31="",Configurações!$B$3&lt;&gt;"Linhas"),"",Cálculos!OG31)</f>
        <v/>
      </c>
      <c r="BZ31" s="36" t="str">
        <f>IF(OR($B31="",Configurações!$B$3&lt;&gt;"Linhas"),"",Cálculos!OH31)</f>
        <v/>
      </c>
      <c r="CA31" s="37" t="str">
        <f>IF(OR($B31="",Configurações!$B$3&lt;&gt;"Linhas"),"",IF(Cálculos!OI31="","✔ OK",LEFT(Cálculos!OI31,LEN(Cálculos!OI31)-3)))</f>
        <v/>
      </c>
      <c r="CB31" s="133"/>
      <c r="CC31" s="134"/>
      <c r="CD31" s="134"/>
      <c r="CE31" s="134"/>
      <c r="CF31" s="138" t="str">
        <f>IF(Configurações!$B$3&lt;&gt;"Linhas","",IF(Cálculos!FI31=1,Cálculos!FJ31,""))</f>
        <v/>
      </c>
      <c r="CG31" s="133"/>
      <c r="CH31" s="134"/>
      <c r="CI31" s="134"/>
      <c r="CJ31" s="134"/>
      <c r="CK31" s="34" t="str">
        <f>IF(Configurações!$B$3&lt;&gt;"Linhas","",IF(Cálculos!FT31=1,Cálculos!FU31,""))</f>
        <v/>
      </c>
      <c r="CL31" s="133"/>
      <c r="CM31" s="134"/>
      <c r="CN31" s="134"/>
      <c r="CO31" s="134"/>
      <c r="CP31" s="34" t="str">
        <f>IF(Configurações!$B$3&lt;&gt;"Linhas","",IF(Cálculos!GE31=1,Cálculos!GF31,""))</f>
        <v/>
      </c>
      <c r="CQ31" s="133"/>
      <c r="CR31" s="134"/>
      <c r="CS31" s="134"/>
      <c r="CT31" s="134"/>
      <c r="CU31" s="34" t="str">
        <f>IF(Configurações!$B$3&lt;&gt;"Linhas","",IF(Cálculos!GP31=1,Cálculos!GQ31,""))</f>
        <v/>
      </c>
      <c r="CV31" s="133"/>
      <c r="CW31" s="134"/>
      <c r="CX31" s="134"/>
      <c r="CY31" s="134"/>
      <c r="CZ31" s="34" t="str">
        <f>IF(Configurações!$B$3&lt;&gt;"Linhas","",IF(Cálculos!HA31=1,Cálculos!HB31,""))</f>
        <v/>
      </c>
      <c r="DA31" s="133"/>
      <c r="DB31" s="134"/>
      <c r="DC31" s="134"/>
      <c r="DD31" s="134"/>
      <c r="DE31" s="34" t="str">
        <f>IF(Configurações!$B$3&lt;&gt;"Linhas","",IF(Cálculos!HL31=1,Cálculos!HM31,""))</f>
        <v/>
      </c>
      <c r="DF31" s="133"/>
      <c r="DG31" s="134"/>
      <c r="DH31" s="134"/>
      <c r="DI31" s="134"/>
      <c r="DJ31" s="34" t="str">
        <f>IF(Configurações!$B$3&lt;&gt;"Linhas","",IF(Cálculos!HW31=1,Cálculos!HX31,""))</f>
        <v/>
      </c>
      <c r="DK31" s="35" t="str">
        <f>IF(OR($B31="",Configurações!$B$3&lt;&gt;"Linhas"),"",Cálculos!OL31)</f>
        <v/>
      </c>
      <c r="DL31" s="36" t="str">
        <f>IF(OR($B31="",Configurações!$B$3&lt;&gt;"Linhas"),"",Cálculos!OM31)</f>
        <v/>
      </c>
      <c r="DM31" s="37" t="str">
        <f>IF(OR($B31="",Configurações!$B$3&lt;&gt;"Linhas"),"",IF(Cálculos!ON31="","✔ OK",LEFT(Cálculos!ON31,LEN(Cálculos!ON31)-3)))</f>
        <v/>
      </c>
      <c r="DN31" s="133"/>
      <c r="DO31" s="134"/>
      <c r="DP31" s="134"/>
      <c r="DQ31" s="134"/>
      <c r="DR31" s="34" t="str">
        <f>IF(Configurações!$B$3&lt;&gt;"Linhas","",IF(Cálculos!IH31=1,Cálculos!II31,""))</f>
        <v/>
      </c>
      <c r="DS31" s="133"/>
      <c r="DT31" s="134"/>
      <c r="DU31" s="134"/>
      <c r="DV31" s="134"/>
      <c r="DW31" s="34" t="str">
        <f>IF(Configurações!$B$3&lt;&gt;"Linhas","",IF(Cálculos!IS31=1,Cálculos!IT31,""))</f>
        <v/>
      </c>
      <c r="DX31" s="133"/>
      <c r="DY31" s="134"/>
      <c r="DZ31" s="134"/>
      <c r="EA31" s="134"/>
      <c r="EB31" s="34" t="str">
        <f>IF(Configurações!$B$3&lt;&gt;"Linhas","",IF(Cálculos!JD31=1,Cálculos!JE31,""))</f>
        <v/>
      </c>
      <c r="EC31" s="133"/>
      <c r="ED31" s="134"/>
      <c r="EE31" s="134"/>
      <c r="EF31" s="134"/>
      <c r="EG31" s="34" t="str">
        <f>IF(Configurações!$B$3&lt;&gt;"Linhas","",IF(Cálculos!JO31=1,Cálculos!JP31,""))</f>
        <v/>
      </c>
      <c r="EH31" s="133"/>
      <c r="EI31" s="134"/>
      <c r="EJ31" s="134"/>
      <c r="EK31" s="134"/>
      <c r="EL31" s="34" t="str">
        <f>IF(Configurações!$B$3&lt;&gt;"Linhas","",IF(Cálculos!JZ31=1,Cálculos!KA31,""))</f>
        <v/>
      </c>
      <c r="EM31" s="133"/>
      <c r="EN31" s="134"/>
      <c r="EO31" s="134"/>
      <c r="EP31" s="134"/>
      <c r="EQ31" s="34" t="str">
        <f>IF(Configurações!$B$3&lt;&gt;"Linhas","",IF(Cálculos!KK31=1,Cálculos!KL31,""))</f>
        <v/>
      </c>
      <c r="ER31" s="133"/>
      <c r="ES31" s="134"/>
      <c r="ET31" s="134"/>
      <c r="EU31" s="134"/>
      <c r="EV31" s="34" t="str">
        <f>IF(Configurações!$B$3&lt;&gt;"Linhas","",IF(Cálculos!KV31=1,Cálculos!KW31,""))</f>
        <v/>
      </c>
      <c r="EW31" s="35" t="str">
        <f>IF(OR($B31="",Configurações!$B$3&lt;&gt;"Linhas"),"",Cálculos!OQ31)</f>
        <v/>
      </c>
      <c r="EX31" s="36" t="str">
        <f>IF(OR($B31="",Configurações!$B$3&lt;&gt;"Linhas"),"",Cálculos!OR31)</f>
        <v/>
      </c>
      <c r="EY31" s="37" t="str">
        <f>IF(OR($B31="",Configurações!$B$3&lt;&gt;"Linhas"),"",IF(Cálculos!OS31="","✔ OK",LEFT(Cálculos!OS31,LEN(Cálculos!OS31)-3)))</f>
        <v/>
      </c>
      <c r="EZ31" s="133"/>
      <c r="FA31" s="134"/>
      <c r="FB31" s="134"/>
      <c r="FC31" s="134"/>
      <c r="FD31" s="34" t="str">
        <f>IF(Configurações!$B$3&lt;&gt;"Linhas","",IF(Cálculos!LG31=1,Cálculos!LH31,""))</f>
        <v/>
      </c>
      <c r="FE31" s="133"/>
      <c r="FF31" s="134"/>
      <c r="FG31" s="134"/>
      <c r="FH31" s="134"/>
      <c r="FI31" s="34" t="str">
        <f>IF(Configurações!$B$3&lt;&gt;"Linhas","",IF(Cálculos!LR31=1,Cálculos!LS31,""))</f>
        <v/>
      </c>
      <c r="FJ31" s="133"/>
      <c r="FK31" s="134"/>
      <c r="FL31" s="134"/>
      <c r="FM31" s="134"/>
      <c r="FN31" s="34" t="str">
        <f>IF(Configurações!$B$3&lt;&gt;"Linhas","",IF(Cálculos!MC31=1,Cálculos!MD31,""))</f>
        <v/>
      </c>
      <c r="FO31" s="133"/>
      <c r="FP31" s="134"/>
      <c r="FQ31" s="134"/>
      <c r="FR31" s="134"/>
      <c r="FS31" s="34" t="str">
        <f>IF(Configurações!$B$3&lt;&gt;"Linhas","",IF(Cálculos!MN31=1,Cálculos!MO31,""))</f>
        <v/>
      </c>
      <c r="FT31" s="133"/>
      <c r="FU31" s="134"/>
      <c r="FV31" s="134"/>
      <c r="FW31" s="134"/>
      <c r="FX31" s="34" t="str">
        <f>IF(Configurações!$B$3&lt;&gt;"Linhas","",IF(Cálculos!MY31=1,Cálculos!MZ31,""))</f>
        <v/>
      </c>
      <c r="FY31" s="133"/>
      <c r="FZ31" s="134"/>
      <c r="GA31" s="134"/>
      <c r="GB31" s="134"/>
      <c r="GC31" s="34" t="str">
        <f>IF(Configurações!$B$3&lt;&gt;"Linhas","",IF(Cálculos!NJ31=1,Cálculos!NK31,""))</f>
        <v/>
      </c>
      <c r="GD31" s="133"/>
      <c r="GE31" s="134"/>
      <c r="GF31" s="134"/>
      <c r="GG31" s="134"/>
      <c r="GH31" s="34" t="str">
        <f>IF(Configurações!$B$3&lt;&gt;"Linhas","",IF(Cálculos!NU31=1,Cálculos!NV31,""))</f>
        <v/>
      </c>
      <c r="GI31" s="35" t="str">
        <f>IF(OR($B31="",Configurações!$B$3&lt;&gt;"Linhas"),"",Cálculos!OV31)</f>
        <v/>
      </c>
      <c r="GJ31" s="36" t="str">
        <f>IF(OR($B31="",Configurações!$B$3&lt;&gt;"Linhas"),"",Cálculos!OW31)</f>
        <v/>
      </c>
      <c r="GK31" s="37" t="str">
        <f>IF(OR($B31="",Configurações!$B$3&lt;&gt;"Linhas"),"",IF(Cálculos!OX31="","✔ OK",LEFT(Cálculos!OX31,LEN(Cálculos!OX31)-3)))</f>
        <v/>
      </c>
      <c r="GL31" s="131" t="str">
        <f>IF(OR($B31="",Configurações!$B$3&lt;&gt;"Linhas"),"",IF(Cálculos!PP31="","",IF(Configurações!$B$6="Sim","","Informativo (sem CCT/ACT) – ")&amp;LEFT(Cálculos!PP31,LEN(Cálculos!PP31)-3)))</f>
        <v/>
      </c>
    </row>
    <row r="32" spans="1:194" ht="30.75" customHeight="1" x14ac:dyDescent="0.25">
      <c r="A32" s="32" t="str">
        <f t="shared" si="0"/>
        <v/>
      </c>
      <c r="B32" s="132"/>
      <c r="C32" s="33" t="str">
        <f>IF($B32="","",IFERROR(INDEX(Funcionários!$D$5:$D$84,MATCH($B32,Funcionários!$B$5:$B$84,0)),""))</f>
        <v/>
      </c>
      <c r="D32" s="133"/>
      <c r="E32" s="134"/>
      <c r="F32" s="134"/>
      <c r="G32" s="134"/>
      <c r="H32" s="34" t="str">
        <f>IF(Configurações!$B$3&lt;&gt;"Linhas","",IF(Cálculos!K32=1,Cálculos!L32,""))</f>
        <v/>
      </c>
      <c r="I32" s="133"/>
      <c r="J32" s="134"/>
      <c r="K32" s="134"/>
      <c r="L32" s="134"/>
      <c r="M32" s="34" t="str">
        <f>IF(Configurações!$B$3&lt;&gt;"Linhas","",IF(Cálculos!V32=1,Cálculos!W32,""))</f>
        <v/>
      </c>
      <c r="N32" s="133"/>
      <c r="O32" s="134"/>
      <c r="P32" s="134"/>
      <c r="Q32" s="134"/>
      <c r="R32" s="34" t="str">
        <f>IF(Configurações!$B$3&lt;&gt;"Linhas","",IF(Cálculos!AG32=1,Cálculos!AH32,""))</f>
        <v/>
      </c>
      <c r="S32" s="133"/>
      <c r="T32" s="134"/>
      <c r="U32" s="134"/>
      <c r="V32" s="134"/>
      <c r="W32" s="34" t="str">
        <f>IF(Configurações!$B$3&lt;&gt;"Linhas","",IF(Cálculos!AR32=1,Cálculos!AS32,""))</f>
        <v/>
      </c>
      <c r="X32" s="133"/>
      <c r="Y32" s="134"/>
      <c r="Z32" s="134"/>
      <c r="AA32" s="134"/>
      <c r="AB32" s="34" t="str">
        <f>IF(Configurações!$B$3&lt;&gt;"Linhas","",IF(Cálculos!BC32=1,Cálculos!BD32,""))</f>
        <v/>
      </c>
      <c r="AC32" s="133"/>
      <c r="AD32" s="134"/>
      <c r="AE32" s="134"/>
      <c r="AF32" s="134"/>
      <c r="AG32" s="34" t="str">
        <f>IF(Configurações!$B$3&lt;&gt;"Linhas","",IF(Cálculos!BN32=1,Cálculos!BO32,""))</f>
        <v/>
      </c>
      <c r="AH32" s="133"/>
      <c r="AI32" s="134"/>
      <c r="AJ32" s="134"/>
      <c r="AK32" s="134"/>
      <c r="AL32" s="34" t="str">
        <f>IF(Configurações!$B$3&lt;&gt;"Linhas","",IF(Cálculos!BY32=1,Cálculos!BZ32,""))</f>
        <v/>
      </c>
      <c r="AM32" s="35" t="str">
        <f>IF(OR($B32="",Configurações!$B$3&lt;&gt;"Linhas"),"",Cálculos!OB32)</f>
        <v/>
      </c>
      <c r="AN32" s="36" t="str">
        <f>IF(OR($B32="",Configurações!$B$3&lt;&gt;"Linhas"),"",Cálculos!OC32)</f>
        <v/>
      </c>
      <c r="AO32" s="37" t="str">
        <f>IF(OR($B32="",Configurações!$B$3&lt;&gt;"Linhas"),"",IF(Cálculos!OD32="","✔ OK",LEFT(Cálculos!OD32,LEN(Cálculos!OD32)-3)))</f>
        <v/>
      </c>
      <c r="AP32" s="133"/>
      <c r="AQ32" s="134"/>
      <c r="AR32" s="134"/>
      <c r="AS32" s="134"/>
      <c r="AT32" s="34" t="str">
        <f>IF(Configurações!$B$3&lt;&gt;"Linhas","",IF(Cálculos!CJ32=1,Cálculos!CK32,""))</f>
        <v/>
      </c>
      <c r="AU32" s="133"/>
      <c r="AV32" s="134"/>
      <c r="AW32" s="134"/>
      <c r="AX32" s="134"/>
      <c r="AY32" s="34" t="str">
        <f>IF(Configurações!$B$3&lt;&gt;"Linhas","",IF(Cálculos!CU32=1,Cálculos!CV32,""))</f>
        <v/>
      </c>
      <c r="AZ32" s="133"/>
      <c r="BA32" s="134"/>
      <c r="BB32" s="134"/>
      <c r="BC32" s="134"/>
      <c r="BD32" s="34" t="str">
        <f>IF(Configurações!$B$3&lt;&gt;"Linhas","",IF(Cálculos!DF32=1,Cálculos!DG32,""))</f>
        <v/>
      </c>
      <c r="BE32" s="133"/>
      <c r="BF32" s="134"/>
      <c r="BG32" s="134"/>
      <c r="BH32" s="134"/>
      <c r="BI32" s="34" t="str">
        <f>IF(Configurações!$B$3&lt;&gt;"Linhas","",IF(Cálculos!DQ32=1,Cálculos!DR32,""))</f>
        <v/>
      </c>
      <c r="BJ32" s="133"/>
      <c r="BK32" s="134"/>
      <c r="BL32" s="134"/>
      <c r="BM32" s="134"/>
      <c r="BN32" s="34" t="str">
        <f>IF(Configurações!$B$3&lt;&gt;"Linhas","",IF(Cálculos!EB32=1,Cálculos!EC32,""))</f>
        <v/>
      </c>
      <c r="BO32" s="133"/>
      <c r="BP32" s="134"/>
      <c r="BQ32" s="134"/>
      <c r="BR32" s="134"/>
      <c r="BS32" s="34" t="str">
        <f>IF(Configurações!$B$3&lt;&gt;"Linhas","",IF(Cálculos!EM32=1,Cálculos!EN32,""))</f>
        <v/>
      </c>
      <c r="BT32" s="133"/>
      <c r="BU32" s="134"/>
      <c r="BV32" s="134"/>
      <c r="BW32" s="134"/>
      <c r="BX32" s="34" t="str">
        <f>IF(Configurações!$B$3&lt;&gt;"Linhas","",IF(Cálculos!EX32=1,Cálculos!EY32,""))</f>
        <v/>
      </c>
      <c r="BY32" s="35" t="str">
        <f>IF(OR($B32="",Configurações!$B$3&lt;&gt;"Linhas"),"",Cálculos!OG32)</f>
        <v/>
      </c>
      <c r="BZ32" s="36" t="str">
        <f>IF(OR($B32="",Configurações!$B$3&lt;&gt;"Linhas"),"",Cálculos!OH32)</f>
        <v/>
      </c>
      <c r="CA32" s="37" t="str">
        <f>IF(OR($B32="",Configurações!$B$3&lt;&gt;"Linhas"),"",IF(Cálculos!OI32="","✔ OK",LEFT(Cálculos!OI32,LEN(Cálculos!OI32)-3)))</f>
        <v/>
      </c>
      <c r="CB32" s="133"/>
      <c r="CC32" s="134"/>
      <c r="CD32" s="134"/>
      <c r="CE32" s="134"/>
      <c r="CF32" s="138" t="str">
        <f>IF(Configurações!$B$3&lt;&gt;"Linhas","",IF(Cálculos!FI32=1,Cálculos!FJ32,""))</f>
        <v/>
      </c>
      <c r="CG32" s="133"/>
      <c r="CH32" s="134"/>
      <c r="CI32" s="134"/>
      <c r="CJ32" s="134"/>
      <c r="CK32" s="34" t="str">
        <f>IF(Configurações!$B$3&lt;&gt;"Linhas","",IF(Cálculos!FT32=1,Cálculos!FU32,""))</f>
        <v/>
      </c>
      <c r="CL32" s="133"/>
      <c r="CM32" s="134"/>
      <c r="CN32" s="134"/>
      <c r="CO32" s="134"/>
      <c r="CP32" s="34" t="str">
        <f>IF(Configurações!$B$3&lt;&gt;"Linhas","",IF(Cálculos!GE32=1,Cálculos!GF32,""))</f>
        <v/>
      </c>
      <c r="CQ32" s="133"/>
      <c r="CR32" s="134"/>
      <c r="CS32" s="134"/>
      <c r="CT32" s="134"/>
      <c r="CU32" s="34" t="str">
        <f>IF(Configurações!$B$3&lt;&gt;"Linhas","",IF(Cálculos!GP32=1,Cálculos!GQ32,""))</f>
        <v/>
      </c>
      <c r="CV32" s="133"/>
      <c r="CW32" s="134"/>
      <c r="CX32" s="134"/>
      <c r="CY32" s="134"/>
      <c r="CZ32" s="34" t="str">
        <f>IF(Configurações!$B$3&lt;&gt;"Linhas","",IF(Cálculos!HA32=1,Cálculos!HB32,""))</f>
        <v/>
      </c>
      <c r="DA32" s="133"/>
      <c r="DB32" s="134"/>
      <c r="DC32" s="134"/>
      <c r="DD32" s="134"/>
      <c r="DE32" s="34" t="str">
        <f>IF(Configurações!$B$3&lt;&gt;"Linhas","",IF(Cálculos!HL32=1,Cálculos!HM32,""))</f>
        <v/>
      </c>
      <c r="DF32" s="133"/>
      <c r="DG32" s="134"/>
      <c r="DH32" s="134"/>
      <c r="DI32" s="134"/>
      <c r="DJ32" s="34" t="str">
        <f>IF(Configurações!$B$3&lt;&gt;"Linhas","",IF(Cálculos!HW32=1,Cálculos!HX32,""))</f>
        <v/>
      </c>
      <c r="DK32" s="35" t="str">
        <f>IF(OR($B32="",Configurações!$B$3&lt;&gt;"Linhas"),"",Cálculos!OL32)</f>
        <v/>
      </c>
      <c r="DL32" s="36" t="str">
        <f>IF(OR($B32="",Configurações!$B$3&lt;&gt;"Linhas"),"",Cálculos!OM32)</f>
        <v/>
      </c>
      <c r="DM32" s="37" t="str">
        <f>IF(OR($B32="",Configurações!$B$3&lt;&gt;"Linhas"),"",IF(Cálculos!ON32="","✔ OK",LEFT(Cálculos!ON32,LEN(Cálculos!ON32)-3)))</f>
        <v/>
      </c>
      <c r="DN32" s="133"/>
      <c r="DO32" s="134"/>
      <c r="DP32" s="134"/>
      <c r="DQ32" s="134"/>
      <c r="DR32" s="34" t="str">
        <f>IF(Configurações!$B$3&lt;&gt;"Linhas","",IF(Cálculos!IH32=1,Cálculos!II32,""))</f>
        <v/>
      </c>
      <c r="DS32" s="133"/>
      <c r="DT32" s="134"/>
      <c r="DU32" s="134"/>
      <c r="DV32" s="134"/>
      <c r="DW32" s="34" t="str">
        <f>IF(Configurações!$B$3&lt;&gt;"Linhas","",IF(Cálculos!IS32=1,Cálculos!IT32,""))</f>
        <v/>
      </c>
      <c r="DX32" s="133"/>
      <c r="DY32" s="134"/>
      <c r="DZ32" s="134"/>
      <c r="EA32" s="134"/>
      <c r="EB32" s="34" t="str">
        <f>IF(Configurações!$B$3&lt;&gt;"Linhas","",IF(Cálculos!JD32=1,Cálculos!JE32,""))</f>
        <v/>
      </c>
      <c r="EC32" s="133"/>
      <c r="ED32" s="134"/>
      <c r="EE32" s="134"/>
      <c r="EF32" s="134"/>
      <c r="EG32" s="34" t="str">
        <f>IF(Configurações!$B$3&lt;&gt;"Linhas","",IF(Cálculos!JO32=1,Cálculos!JP32,""))</f>
        <v/>
      </c>
      <c r="EH32" s="133"/>
      <c r="EI32" s="134"/>
      <c r="EJ32" s="134"/>
      <c r="EK32" s="134"/>
      <c r="EL32" s="34" t="str">
        <f>IF(Configurações!$B$3&lt;&gt;"Linhas","",IF(Cálculos!JZ32=1,Cálculos!KA32,""))</f>
        <v/>
      </c>
      <c r="EM32" s="133"/>
      <c r="EN32" s="134"/>
      <c r="EO32" s="134"/>
      <c r="EP32" s="134"/>
      <c r="EQ32" s="34" t="str">
        <f>IF(Configurações!$B$3&lt;&gt;"Linhas","",IF(Cálculos!KK32=1,Cálculos!KL32,""))</f>
        <v/>
      </c>
      <c r="ER32" s="133"/>
      <c r="ES32" s="134"/>
      <c r="ET32" s="134"/>
      <c r="EU32" s="134"/>
      <c r="EV32" s="34" t="str">
        <f>IF(Configurações!$B$3&lt;&gt;"Linhas","",IF(Cálculos!KV32=1,Cálculos!KW32,""))</f>
        <v/>
      </c>
      <c r="EW32" s="35" t="str">
        <f>IF(OR($B32="",Configurações!$B$3&lt;&gt;"Linhas"),"",Cálculos!OQ32)</f>
        <v/>
      </c>
      <c r="EX32" s="36" t="str">
        <f>IF(OR($B32="",Configurações!$B$3&lt;&gt;"Linhas"),"",Cálculos!OR32)</f>
        <v/>
      </c>
      <c r="EY32" s="37" t="str">
        <f>IF(OR($B32="",Configurações!$B$3&lt;&gt;"Linhas"),"",IF(Cálculos!OS32="","✔ OK",LEFT(Cálculos!OS32,LEN(Cálculos!OS32)-3)))</f>
        <v/>
      </c>
      <c r="EZ32" s="133"/>
      <c r="FA32" s="134"/>
      <c r="FB32" s="134"/>
      <c r="FC32" s="134"/>
      <c r="FD32" s="34" t="str">
        <f>IF(Configurações!$B$3&lt;&gt;"Linhas","",IF(Cálculos!LG32=1,Cálculos!LH32,""))</f>
        <v/>
      </c>
      <c r="FE32" s="133"/>
      <c r="FF32" s="134"/>
      <c r="FG32" s="134"/>
      <c r="FH32" s="134"/>
      <c r="FI32" s="34" t="str">
        <f>IF(Configurações!$B$3&lt;&gt;"Linhas","",IF(Cálculos!LR32=1,Cálculos!LS32,""))</f>
        <v/>
      </c>
      <c r="FJ32" s="133"/>
      <c r="FK32" s="134"/>
      <c r="FL32" s="134"/>
      <c r="FM32" s="134"/>
      <c r="FN32" s="34" t="str">
        <f>IF(Configurações!$B$3&lt;&gt;"Linhas","",IF(Cálculos!MC32=1,Cálculos!MD32,""))</f>
        <v/>
      </c>
      <c r="FO32" s="133"/>
      <c r="FP32" s="134"/>
      <c r="FQ32" s="134"/>
      <c r="FR32" s="134"/>
      <c r="FS32" s="34" t="str">
        <f>IF(Configurações!$B$3&lt;&gt;"Linhas","",IF(Cálculos!MN32=1,Cálculos!MO32,""))</f>
        <v/>
      </c>
      <c r="FT32" s="133"/>
      <c r="FU32" s="134"/>
      <c r="FV32" s="134"/>
      <c r="FW32" s="134"/>
      <c r="FX32" s="34" t="str">
        <f>IF(Configurações!$B$3&lt;&gt;"Linhas","",IF(Cálculos!MY32=1,Cálculos!MZ32,""))</f>
        <v/>
      </c>
      <c r="FY32" s="133"/>
      <c r="FZ32" s="134"/>
      <c r="GA32" s="134"/>
      <c r="GB32" s="134"/>
      <c r="GC32" s="34" t="str">
        <f>IF(Configurações!$B$3&lt;&gt;"Linhas","",IF(Cálculos!NJ32=1,Cálculos!NK32,""))</f>
        <v/>
      </c>
      <c r="GD32" s="133"/>
      <c r="GE32" s="134"/>
      <c r="GF32" s="134"/>
      <c r="GG32" s="134"/>
      <c r="GH32" s="34" t="str">
        <f>IF(Configurações!$B$3&lt;&gt;"Linhas","",IF(Cálculos!NU32=1,Cálculos!NV32,""))</f>
        <v/>
      </c>
      <c r="GI32" s="35" t="str">
        <f>IF(OR($B32="",Configurações!$B$3&lt;&gt;"Linhas"),"",Cálculos!OV32)</f>
        <v/>
      </c>
      <c r="GJ32" s="36" t="str">
        <f>IF(OR($B32="",Configurações!$B$3&lt;&gt;"Linhas"),"",Cálculos!OW32)</f>
        <v/>
      </c>
      <c r="GK32" s="37" t="str">
        <f>IF(OR($B32="",Configurações!$B$3&lt;&gt;"Linhas"),"",IF(Cálculos!OX32="","✔ OK",LEFT(Cálculos!OX32,LEN(Cálculos!OX32)-3)))</f>
        <v/>
      </c>
      <c r="GL32" s="131" t="str">
        <f>IF(OR($B32="",Configurações!$B$3&lt;&gt;"Linhas"),"",IF(Cálculos!PP32="","",IF(Configurações!$B$6="Sim","","Informativo (sem CCT/ACT) – ")&amp;LEFT(Cálculos!PP32,LEN(Cálculos!PP32)-3)))</f>
        <v/>
      </c>
    </row>
    <row r="33" spans="1:194" ht="30.75" customHeight="1" x14ac:dyDescent="0.25">
      <c r="A33" s="32" t="str">
        <f t="shared" si="0"/>
        <v/>
      </c>
      <c r="B33" s="132"/>
      <c r="C33" s="33" t="str">
        <f>IF($B33="","",IFERROR(INDEX(Funcionários!$D$5:$D$84,MATCH($B33,Funcionários!$B$5:$B$84,0)),""))</f>
        <v/>
      </c>
      <c r="D33" s="133"/>
      <c r="E33" s="134"/>
      <c r="F33" s="134"/>
      <c r="G33" s="134"/>
      <c r="H33" s="34" t="str">
        <f>IF(Configurações!$B$3&lt;&gt;"Linhas","",IF(Cálculos!K33=1,Cálculos!L33,""))</f>
        <v/>
      </c>
      <c r="I33" s="133"/>
      <c r="J33" s="134"/>
      <c r="K33" s="134"/>
      <c r="L33" s="134"/>
      <c r="M33" s="34" t="str">
        <f>IF(Configurações!$B$3&lt;&gt;"Linhas","",IF(Cálculos!V33=1,Cálculos!W33,""))</f>
        <v/>
      </c>
      <c r="N33" s="133"/>
      <c r="O33" s="134"/>
      <c r="P33" s="134"/>
      <c r="Q33" s="134"/>
      <c r="R33" s="34" t="str">
        <f>IF(Configurações!$B$3&lt;&gt;"Linhas","",IF(Cálculos!AG33=1,Cálculos!AH33,""))</f>
        <v/>
      </c>
      <c r="S33" s="133"/>
      <c r="T33" s="134"/>
      <c r="U33" s="134"/>
      <c r="V33" s="134"/>
      <c r="W33" s="34" t="str">
        <f>IF(Configurações!$B$3&lt;&gt;"Linhas","",IF(Cálculos!AR33=1,Cálculos!AS33,""))</f>
        <v/>
      </c>
      <c r="X33" s="133"/>
      <c r="Y33" s="134"/>
      <c r="Z33" s="134"/>
      <c r="AA33" s="134"/>
      <c r="AB33" s="34" t="str">
        <f>IF(Configurações!$B$3&lt;&gt;"Linhas","",IF(Cálculos!BC33=1,Cálculos!BD33,""))</f>
        <v/>
      </c>
      <c r="AC33" s="133"/>
      <c r="AD33" s="134"/>
      <c r="AE33" s="134"/>
      <c r="AF33" s="134"/>
      <c r="AG33" s="34" t="str">
        <f>IF(Configurações!$B$3&lt;&gt;"Linhas","",IF(Cálculos!BN33=1,Cálculos!BO33,""))</f>
        <v/>
      </c>
      <c r="AH33" s="133"/>
      <c r="AI33" s="134"/>
      <c r="AJ33" s="134"/>
      <c r="AK33" s="134"/>
      <c r="AL33" s="34" t="str">
        <f>IF(Configurações!$B$3&lt;&gt;"Linhas","",IF(Cálculos!BY33=1,Cálculos!BZ33,""))</f>
        <v/>
      </c>
      <c r="AM33" s="35" t="str">
        <f>IF(OR($B33="",Configurações!$B$3&lt;&gt;"Linhas"),"",Cálculos!OB33)</f>
        <v/>
      </c>
      <c r="AN33" s="36" t="str">
        <f>IF(OR($B33="",Configurações!$B$3&lt;&gt;"Linhas"),"",Cálculos!OC33)</f>
        <v/>
      </c>
      <c r="AO33" s="37" t="str">
        <f>IF(OR($B33="",Configurações!$B$3&lt;&gt;"Linhas"),"",IF(Cálculos!OD33="","✔ OK",LEFT(Cálculos!OD33,LEN(Cálculos!OD33)-3)))</f>
        <v/>
      </c>
      <c r="AP33" s="133"/>
      <c r="AQ33" s="134"/>
      <c r="AR33" s="134"/>
      <c r="AS33" s="134"/>
      <c r="AT33" s="34" t="str">
        <f>IF(Configurações!$B$3&lt;&gt;"Linhas","",IF(Cálculos!CJ33=1,Cálculos!CK33,""))</f>
        <v/>
      </c>
      <c r="AU33" s="133"/>
      <c r="AV33" s="134"/>
      <c r="AW33" s="134"/>
      <c r="AX33" s="134"/>
      <c r="AY33" s="34" t="str">
        <f>IF(Configurações!$B$3&lt;&gt;"Linhas","",IF(Cálculos!CU33=1,Cálculos!CV33,""))</f>
        <v/>
      </c>
      <c r="AZ33" s="133"/>
      <c r="BA33" s="134"/>
      <c r="BB33" s="134"/>
      <c r="BC33" s="134"/>
      <c r="BD33" s="34" t="str">
        <f>IF(Configurações!$B$3&lt;&gt;"Linhas","",IF(Cálculos!DF33=1,Cálculos!DG33,""))</f>
        <v/>
      </c>
      <c r="BE33" s="133"/>
      <c r="BF33" s="134"/>
      <c r="BG33" s="134"/>
      <c r="BH33" s="134"/>
      <c r="BI33" s="34" t="str">
        <f>IF(Configurações!$B$3&lt;&gt;"Linhas","",IF(Cálculos!DQ33=1,Cálculos!DR33,""))</f>
        <v/>
      </c>
      <c r="BJ33" s="133"/>
      <c r="BK33" s="134"/>
      <c r="BL33" s="134"/>
      <c r="BM33" s="134"/>
      <c r="BN33" s="34" t="str">
        <f>IF(Configurações!$B$3&lt;&gt;"Linhas","",IF(Cálculos!EB33=1,Cálculos!EC33,""))</f>
        <v/>
      </c>
      <c r="BO33" s="133"/>
      <c r="BP33" s="134"/>
      <c r="BQ33" s="134"/>
      <c r="BR33" s="134"/>
      <c r="BS33" s="34" t="str">
        <f>IF(Configurações!$B$3&lt;&gt;"Linhas","",IF(Cálculos!EM33=1,Cálculos!EN33,""))</f>
        <v/>
      </c>
      <c r="BT33" s="133"/>
      <c r="BU33" s="134"/>
      <c r="BV33" s="134"/>
      <c r="BW33" s="134"/>
      <c r="BX33" s="34" t="str">
        <f>IF(Configurações!$B$3&lt;&gt;"Linhas","",IF(Cálculos!EX33=1,Cálculos!EY33,""))</f>
        <v/>
      </c>
      <c r="BY33" s="35" t="str">
        <f>IF(OR($B33="",Configurações!$B$3&lt;&gt;"Linhas"),"",Cálculos!OG33)</f>
        <v/>
      </c>
      <c r="BZ33" s="36" t="str">
        <f>IF(OR($B33="",Configurações!$B$3&lt;&gt;"Linhas"),"",Cálculos!OH33)</f>
        <v/>
      </c>
      <c r="CA33" s="37" t="str">
        <f>IF(OR($B33="",Configurações!$B$3&lt;&gt;"Linhas"),"",IF(Cálculos!OI33="","✔ OK",LEFT(Cálculos!OI33,LEN(Cálculos!OI33)-3)))</f>
        <v/>
      </c>
      <c r="CB33" s="133"/>
      <c r="CC33" s="134"/>
      <c r="CD33" s="134"/>
      <c r="CE33" s="134"/>
      <c r="CF33" s="138" t="str">
        <f>IF(Configurações!$B$3&lt;&gt;"Linhas","",IF(Cálculos!FI33=1,Cálculos!FJ33,""))</f>
        <v/>
      </c>
      <c r="CG33" s="133"/>
      <c r="CH33" s="134"/>
      <c r="CI33" s="134"/>
      <c r="CJ33" s="134"/>
      <c r="CK33" s="34" t="str">
        <f>IF(Configurações!$B$3&lt;&gt;"Linhas","",IF(Cálculos!FT33=1,Cálculos!FU33,""))</f>
        <v/>
      </c>
      <c r="CL33" s="133"/>
      <c r="CM33" s="134"/>
      <c r="CN33" s="134"/>
      <c r="CO33" s="134"/>
      <c r="CP33" s="34" t="str">
        <f>IF(Configurações!$B$3&lt;&gt;"Linhas","",IF(Cálculos!GE33=1,Cálculos!GF33,""))</f>
        <v/>
      </c>
      <c r="CQ33" s="133"/>
      <c r="CR33" s="134"/>
      <c r="CS33" s="134"/>
      <c r="CT33" s="134"/>
      <c r="CU33" s="34" t="str">
        <f>IF(Configurações!$B$3&lt;&gt;"Linhas","",IF(Cálculos!GP33=1,Cálculos!GQ33,""))</f>
        <v/>
      </c>
      <c r="CV33" s="133"/>
      <c r="CW33" s="134"/>
      <c r="CX33" s="134"/>
      <c r="CY33" s="134"/>
      <c r="CZ33" s="34" t="str">
        <f>IF(Configurações!$B$3&lt;&gt;"Linhas","",IF(Cálculos!HA33=1,Cálculos!HB33,""))</f>
        <v/>
      </c>
      <c r="DA33" s="133"/>
      <c r="DB33" s="134"/>
      <c r="DC33" s="134"/>
      <c r="DD33" s="134"/>
      <c r="DE33" s="34" t="str">
        <f>IF(Configurações!$B$3&lt;&gt;"Linhas","",IF(Cálculos!HL33=1,Cálculos!HM33,""))</f>
        <v/>
      </c>
      <c r="DF33" s="133"/>
      <c r="DG33" s="134"/>
      <c r="DH33" s="134"/>
      <c r="DI33" s="134"/>
      <c r="DJ33" s="34" t="str">
        <f>IF(Configurações!$B$3&lt;&gt;"Linhas","",IF(Cálculos!HW33=1,Cálculos!HX33,""))</f>
        <v/>
      </c>
      <c r="DK33" s="35" t="str">
        <f>IF(OR($B33="",Configurações!$B$3&lt;&gt;"Linhas"),"",Cálculos!OL33)</f>
        <v/>
      </c>
      <c r="DL33" s="36" t="str">
        <f>IF(OR($B33="",Configurações!$B$3&lt;&gt;"Linhas"),"",Cálculos!OM33)</f>
        <v/>
      </c>
      <c r="DM33" s="37" t="str">
        <f>IF(OR($B33="",Configurações!$B$3&lt;&gt;"Linhas"),"",IF(Cálculos!ON33="","✔ OK",LEFT(Cálculos!ON33,LEN(Cálculos!ON33)-3)))</f>
        <v/>
      </c>
      <c r="DN33" s="133"/>
      <c r="DO33" s="134"/>
      <c r="DP33" s="134"/>
      <c r="DQ33" s="134"/>
      <c r="DR33" s="34" t="str">
        <f>IF(Configurações!$B$3&lt;&gt;"Linhas","",IF(Cálculos!IH33=1,Cálculos!II33,""))</f>
        <v/>
      </c>
      <c r="DS33" s="133"/>
      <c r="DT33" s="134"/>
      <c r="DU33" s="134"/>
      <c r="DV33" s="134"/>
      <c r="DW33" s="34" t="str">
        <f>IF(Configurações!$B$3&lt;&gt;"Linhas","",IF(Cálculos!IS33=1,Cálculos!IT33,""))</f>
        <v/>
      </c>
      <c r="DX33" s="133"/>
      <c r="DY33" s="134"/>
      <c r="DZ33" s="134"/>
      <c r="EA33" s="134"/>
      <c r="EB33" s="34" t="str">
        <f>IF(Configurações!$B$3&lt;&gt;"Linhas","",IF(Cálculos!JD33=1,Cálculos!JE33,""))</f>
        <v/>
      </c>
      <c r="EC33" s="133"/>
      <c r="ED33" s="134"/>
      <c r="EE33" s="134"/>
      <c r="EF33" s="134"/>
      <c r="EG33" s="34" t="str">
        <f>IF(Configurações!$B$3&lt;&gt;"Linhas","",IF(Cálculos!JO33=1,Cálculos!JP33,""))</f>
        <v/>
      </c>
      <c r="EH33" s="133"/>
      <c r="EI33" s="134"/>
      <c r="EJ33" s="134"/>
      <c r="EK33" s="134"/>
      <c r="EL33" s="34" t="str">
        <f>IF(Configurações!$B$3&lt;&gt;"Linhas","",IF(Cálculos!JZ33=1,Cálculos!KA33,""))</f>
        <v/>
      </c>
      <c r="EM33" s="133"/>
      <c r="EN33" s="134"/>
      <c r="EO33" s="134"/>
      <c r="EP33" s="134"/>
      <c r="EQ33" s="34" t="str">
        <f>IF(Configurações!$B$3&lt;&gt;"Linhas","",IF(Cálculos!KK33=1,Cálculos!KL33,""))</f>
        <v/>
      </c>
      <c r="ER33" s="133"/>
      <c r="ES33" s="134"/>
      <c r="ET33" s="134"/>
      <c r="EU33" s="134"/>
      <c r="EV33" s="34" t="str">
        <f>IF(Configurações!$B$3&lt;&gt;"Linhas","",IF(Cálculos!KV33=1,Cálculos!KW33,""))</f>
        <v/>
      </c>
      <c r="EW33" s="35" t="str">
        <f>IF(OR($B33="",Configurações!$B$3&lt;&gt;"Linhas"),"",Cálculos!OQ33)</f>
        <v/>
      </c>
      <c r="EX33" s="36" t="str">
        <f>IF(OR($B33="",Configurações!$B$3&lt;&gt;"Linhas"),"",Cálculos!OR33)</f>
        <v/>
      </c>
      <c r="EY33" s="37" t="str">
        <f>IF(OR($B33="",Configurações!$B$3&lt;&gt;"Linhas"),"",IF(Cálculos!OS33="","✔ OK",LEFT(Cálculos!OS33,LEN(Cálculos!OS33)-3)))</f>
        <v/>
      </c>
      <c r="EZ33" s="133"/>
      <c r="FA33" s="134"/>
      <c r="FB33" s="134"/>
      <c r="FC33" s="134"/>
      <c r="FD33" s="34" t="str">
        <f>IF(Configurações!$B$3&lt;&gt;"Linhas","",IF(Cálculos!LG33=1,Cálculos!LH33,""))</f>
        <v/>
      </c>
      <c r="FE33" s="133"/>
      <c r="FF33" s="134"/>
      <c r="FG33" s="134"/>
      <c r="FH33" s="134"/>
      <c r="FI33" s="34" t="str">
        <f>IF(Configurações!$B$3&lt;&gt;"Linhas","",IF(Cálculos!LR33=1,Cálculos!LS33,""))</f>
        <v/>
      </c>
      <c r="FJ33" s="133"/>
      <c r="FK33" s="134"/>
      <c r="FL33" s="134"/>
      <c r="FM33" s="134"/>
      <c r="FN33" s="34" t="str">
        <f>IF(Configurações!$B$3&lt;&gt;"Linhas","",IF(Cálculos!MC33=1,Cálculos!MD33,""))</f>
        <v/>
      </c>
      <c r="FO33" s="133"/>
      <c r="FP33" s="134"/>
      <c r="FQ33" s="134"/>
      <c r="FR33" s="134"/>
      <c r="FS33" s="34" t="str">
        <f>IF(Configurações!$B$3&lt;&gt;"Linhas","",IF(Cálculos!MN33=1,Cálculos!MO33,""))</f>
        <v/>
      </c>
      <c r="FT33" s="133"/>
      <c r="FU33" s="134"/>
      <c r="FV33" s="134"/>
      <c r="FW33" s="134"/>
      <c r="FX33" s="34" t="str">
        <f>IF(Configurações!$B$3&lt;&gt;"Linhas","",IF(Cálculos!MY33=1,Cálculos!MZ33,""))</f>
        <v/>
      </c>
      <c r="FY33" s="133"/>
      <c r="FZ33" s="134"/>
      <c r="GA33" s="134"/>
      <c r="GB33" s="134"/>
      <c r="GC33" s="34" t="str">
        <f>IF(Configurações!$B$3&lt;&gt;"Linhas","",IF(Cálculos!NJ33=1,Cálculos!NK33,""))</f>
        <v/>
      </c>
      <c r="GD33" s="133"/>
      <c r="GE33" s="134"/>
      <c r="GF33" s="134"/>
      <c r="GG33" s="134"/>
      <c r="GH33" s="34" t="str">
        <f>IF(Configurações!$B$3&lt;&gt;"Linhas","",IF(Cálculos!NU33=1,Cálculos!NV33,""))</f>
        <v/>
      </c>
      <c r="GI33" s="35" t="str">
        <f>IF(OR($B33="",Configurações!$B$3&lt;&gt;"Linhas"),"",Cálculos!OV33)</f>
        <v/>
      </c>
      <c r="GJ33" s="36" t="str">
        <f>IF(OR($B33="",Configurações!$B$3&lt;&gt;"Linhas"),"",Cálculos!OW33)</f>
        <v/>
      </c>
      <c r="GK33" s="37" t="str">
        <f>IF(OR($B33="",Configurações!$B$3&lt;&gt;"Linhas"),"",IF(Cálculos!OX33="","✔ OK",LEFT(Cálculos!OX33,LEN(Cálculos!OX33)-3)))</f>
        <v/>
      </c>
      <c r="GL33" s="131" t="str">
        <f>IF(OR($B33="",Configurações!$B$3&lt;&gt;"Linhas"),"",IF(Cálculos!PP33="","",IF(Configurações!$B$6="Sim","","Informativo (sem CCT/ACT) – ")&amp;LEFT(Cálculos!PP33,LEN(Cálculos!PP33)-3)))</f>
        <v/>
      </c>
    </row>
    <row r="34" spans="1:194" ht="30.75" customHeight="1" x14ac:dyDescent="0.25">
      <c r="A34" s="32" t="str">
        <f t="shared" si="0"/>
        <v/>
      </c>
      <c r="B34" s="132"/>
      <c r="C34" s="33" t="str">
        <f>IF($B34="","",IFERROR(INDEX(Funcionários!$D$5:$D$84,MATCH($B34,Funcionários!$B$5:$B$84,0)),""))</f>
        <v/>
      </c>
      <c r="D34" s="133"/>
      <c r="E34" s="134"/>
      <c r="F34" s="134"/>
      <c r="G34" s="134"/>
      <c r="H34" s="34" t="str">
        <f>IF(Configurações!$B$3&lt;&gt;"Linhas","",IF(Cálculos!K34=1,Cálculos!L34,""))</f>
        <v/>
      </c>
      <c r="I34" s="133"/>
      <c r="J34" s="134"/>
      <c r="K34" s="134"/>
      <c r="L34" s="134"/>
      <c r="M34" s="34" t="str">
        <f>IF(Configurações!$B$3&lt;&gt;"Linhas","",IF(Cálculos!V34=1,Cálculos!W34,""))</f>
        <v/>
      </c>
      <c r="N34" s="133"/>
      <c r="O34" s="134"/>
      <c r="P34" s="134"/>
      <c r="Q34" s="134"/>
      <c r="R34" s="34" t="str">
        <f>IF(Configurações!$B$3&lt;&gt;"Linhas","",IF(Cálculos!AG34=1,Cálculos!AH34,""))</f>
        <v/>
      </c>
      <c r="S34" s="133"/>
      <c r="T34" s="134"/>
      <c r="U34" s="134"/>
      <c r="V34" s="134"/>
      <c r="W34" s="34" t="str">
        <f>IF(Configurações!$B$3&lt;&gt;"Linhas","",IF(Cálculos!AR34=1,Cálculos!AS34,""))</f>
        <v/>
      </c>
      <c r="X34" s="133"/>
      <c r="Y34" s="134"/>
      <c r="Z34" s="134"/>
      <c r="AA34" s="134"/>
      <c r="AB34" s="34" t="str">
        <f>IF(Configurações!$B$3&lt;&gt;"Linhas","",IF(Cálculos!BC34=1,Cálculos!BD34,""))</f>
        <v/>
      </c>
      <c r="AC34" s="133"/>
      <c r="AD34" s="134"/>
      <c r="AE34" s="134"/>
      <c r="AF34" s="134"/>
      <c r="AG34" s="34" t="str">
        <f>IF(Configurações!$B$3&lt;&gt;"Linhas","",IF(Cálculos!BN34=1,Cálculos!BO34,""))</f>
        <v/>
      </c>
      <c r="AH34" s="133"/>
      <c r="AI34" s="134"/>
      <c r="AJ34" s="134"/>
      <c r="AK34" s="134"/>
      <c r="AL34" s="34" t="str">
        <f>IF(Configurações!$B$3&lt;&gt;"Linhas","",IF(Cálculos!BY34=1,Cálculos!BZ34,""))</f>
        <v/>
      </c>
      <c r="AM34" s="35" t="str">
        <f>IF(OR($B34="",Configurações!$B$3&lt;&gt;"Linhas"),"",Cálculos!OB34)</f>
        <v/>
      </c>
      <c r="AN34" s="36" t="str">
        <f>IF(OR($B34="",Configurações!$B$3&lt;&gt;"Linhas"),"",Cálculos!OC34)</f>
        <v/>
      </c>
      <c r="AO34" s="37" t="str">
        <f>IF(OR($B34="",Configurações!$B$3&lt;&gt;"Linhas"),"",IF(Cálculos!OD34="","✔ OK",LEFT(Cálculos!OD34,LEN(Cálculos!OD34)-3)))</f>
        <v/>
      </c>
      <c r="AP34" s="133"/>
      <c r="AQ34" s="134"/>
      <c r="AR34" s="134"/>
      <c r="AS34" s="134"/>
      <c r="AT34" s="34" t="str">
        <f>IF(Configurações!$B$3&lt;&gt;"Linhas","",IF(Cálculos!CJ34=1,Cálculos!CK34,""))</f>
        <v/>
      </c>
      <c r="AU34" s="133"/>
      <c r="AV34" s="134"/>
      <c r="AW34" s="134"/>
      <c r="AX34" s="134"/>
      <c r="AY34" s="34" t="str">
        <f>IF(Configurações!$B$3&lt;&gt;"Linhas","",IF(Cálculos!CU34=1,Cálculos!CV34,""))</f>
        <v/>
      </c>
      <c r="AZ34" s="133"/>
      <c r="BA34" s="134"/>
      <c r="BB34" s="134"/>
      <c r="BC34" s="134"/>
      <c r="BD34" s="34" t="str">
        <f>IF(Configurações!$B$3&lt;&gt;"Linhas","",IF(Cálculos!DF34=1,Cálculos!DG34,""))</f>
        <v/>
      </c>
      <c r="BE34" s="133"/>
      <c r="BF34" s="134"/>
      <c r="BG34" s="134"/>
      <c r="BH34" s="134"/>
      <c r="BI34" s="34" t="str">
        <f>IF(Configurações!$B$3&lt;&gt;"Linhas","",IF(Cálculos!DQ34=1,Cálculos!DR34,""))</f>
        <v/>
      </c>
      <c r="BJ34" s="133"/>
      <c r="BK34" s="134"/>
      <c r="BL34" s="134"/>
      <c r="BM34" s="134"/>
      <c r="BN34" s="34" t="str">
        <f>IF(Configurações!$B$3&lt;&gt;"Linhas","",IF(Cálculos!EB34=1,Cálculos!EC34,""))</f>
        <v/>
      </c>
      <c r="BO34" s="133"/>
      <c r="BP34" s="134"/>
      <c r="BQ34" s="134"/>
      <c r="BR34" s="134"/>
      <c r="BS34" s="34" t="str">
        <f>IF(Configurações!$B$3&lt;&gt;"Linhas","",IF(Cálculos!EM34=1,Cálculos!EN34,""))</f>
        <v/>
      </c>
      <c r="BT34" s="133"/>
      <c r="BU34" s="134"/>
      <c r="BV34" s="134"/>
      <c r="BW34" s="134"/>
      <c r="BX34" s="34" t="str">
        <f>IF(Configurações!$B$3&lt;&gt;"Linhas","",IF(Cálculos!EX34=1,Cálculos!EY34,""))</f>
        <v/>
      </c>
      <c r="BY34" s="35" t="str">
        <f>IF(OR($B34="",Configurações!$B$3&lt;&gt;"Linhas"),"",Cálculos!OG34)</f>
        <v/>
      </c>
      <c r="BZ34" s="36" t="str">
        <f>IF(OR($B34="",Configurações!$B$3&lt;&gt;"Linhas"),"",Cálculos!OH34)</f>
        <v/>
      </c>
      <c r="CA34" s="37" t="str">
        <f>IF(OR($B34="",Configurações!$B$3&lt;&gt;"Linhas"),"",IF(Cálculos!OI34="","✔ OK",LEFT(Cálculos!OI34,LEN(Cálculos!OI34)-3)))</f>
        <v/>
      </c>
      <c r="CB34" s="133"/>
      <c r="CC34" s="134"/>
      <c r="CD34" s="134"/>
      <c r="CE34" s="134"/>
      <c r="CF34" s="138" t="str">
        <f>IF(Configurações!$B$3&lt;&gt;"Linhas","",IF(Cálculos!FI34=1,Cálculos!FJ34,""))</f>
        <v/>
      </c>
      <c r="CG34" s="133"/>
      <c r="CH34" s="134"/>
      <c r="CI34" s="134"/>
      <c r="CJ34" s="134"/>
      <c r="CK34" s="34" t="str">
        <f>IF(Configurações!$B$3&lt;&gt;"Linhas","",IF(Cálculos!FT34=1,Cálculos!FU34,""))</f>
        <v/>
      </c>
      <c r="CL34" s="133"/>
      <c r="CM34" s="134"/>
      <c r="CN34" s="134"/>
      <c r="CO34" s="134"/>
      <c r="CP34" s="34" t="str">
        <f>IF(Configurações!$B$3&lt;&gt;"Linhas","",IF(Cálculos!GE34=1,Cálculos!GF34,""))</f>
        <v/>
      </c>
      <c r="CQ34" s="133"/>
      <c r="CR34" s="134"/>
      <c r="CS34" s="134"/>
      <c r="CT34" s="134"/>
      <c r="CU34" s="34" t="str">
        <f>IF(Configurações!$B$3&lt;&gt;"Linhas","",IF(Cálculos!GP34=1,Cálculos!GQ34,""))</f>
        <v/>
      </c>
      <c r="CV34" s="133"/>
      <c r="CW34" s="134"/>
      <c r="CX34" s="134"/>
      <c r="CY34" s="134"/>
      <c r="CZ34" s="34" t="str">
        <f>IF(Configurações!$B$3&lt;&gt;"Linhas","",IF(Cálculos!HA34=1,Cálculos!HB34,""))</f>
        <v/>
      </c>
      <c r="DA34" s="133"/>
      <c r="DB34" s="134"/>
      <c r="DC34" s="134"/>
      <c r="DD34" s="134"/>
      <c r="DE34" s="34" t="str">
        <f>IF(Configurações!$B$3&lt;&gt;"Linhas","",IF(Cálculos!HL34=1,Cálculos!HM34,""))</f>
        <v/>
      </c>
      <c r="DF34" s="133"/>
      <c r="DG34" s="134"/>
      <c r="DH34" s="134"/>
      <c r="DI34" s="134"/>
      <c r="DJ34" s="34" t="str">
        <f>IF(Configurações!$B$3&lt;&gt;"Linhas","",IF(Cálculos!HW34=1,Cálculos!HX34,""))</f>
        <v/>
      </c>
      <c r="DK34" s="35" t="str">
        <f>IF(OR($B34="",Configurações!$B$3&lt;&gt;"Linhas"),"",Cálculos!OL34)</f>
        <v/>
      </c>
      <c r="DL34" s="36" t="str">
        <f>IF(OR($B34="",Configurações!$B$3&lt;&gt;"Linhas"),"",Cálculos!OM34)</f>
        <v/>
      </c>
      <c r="DM34" s="37" t="str">
        <f>IF(OR($B34="",Configurações!$B$3&lt;&gt;"Linhas"),"",IF(Cálculos!ON34="","✔ OK",LEFT(Cálculos!ON34,LEN(Cálculos!ON34)-3)))</f>
        <v/>
      </c>
      <c r="DN34" s="133"/>
      <c r="DO34" s="134"/>
      <c r="DP34" s="134"/>
      <c r="DQ34" s="134"/>
      <c r="DR34" s="34" t="str">
        <f>IF(Configurações!$B$3&lt;&gt;"Linhas","",IF(Cálculos!IH34=1,Cálculos!II34,""))</f>
        <v/>
      </c>
      <c r="DS34" s="133"/>
      <c r="DT34" s="134"/>
      <c r="DU34" s="134"/>
      <c r="DV34" s="134"/>
      <c r="DW34" s="34" t="str">
        <f>IF(Configurações!$B$3&lt;&gt;"Linhas","",IF(Cálculos!IS34=1,Cálculos!IT34,""))</f>
        <v/>
      </c>
      <c r="DX34" s="133"/>
      <c r="DY34" s="134"/>
      <c r="DZ34" s="134"/>
      <c r="EA34" s="134"/>
      <c r="EB34" s="34" t="str">
        <f>IF(Configurações!$B$3&lt;&gt;"Linhas","",IF(Cálculos!JD34=1,Cálculos!JE34,""))</f>
        <v/>
      </c>
      <c r="EC34" s="133"/>
      <c r="ED34" s="134"/>
      <c r="EE34" s="134"/>
      <c r="EF34" s="134"/>
      <c r="EG34" s="34" t="str">
        <f>IF(Configurações!$B$3&lt;&gt;"Linhas","",IF(Cálculos!JO34=1,Cálculos!JP34,""))</f>
        <v/>
      </c>
      <c r="EH34" s="133"/>
      <c r="EI34" s="134"/>
      <c r="EJ34" s="134"/>
      <c r="EK34" s="134"/>
      <c r="EL34" s="34" t="str">
        <f>IF(Configurações!$B$3&lt;&gt;"Linhas","",IF(Cálculos!JZ34=1,Cálculos!KA34,""))</f>
        <v/>
      </c>
      <c r="EM34" s="133"/>
      <c r="EN34" s="134"/>
      <c r="EO34" s="134"/>
      <c r="EP34" s="134"/>
      <c r="EQ34" s="34" t="str">
        <f>IF(Configurações!$B$3&lt;&gt;"Linhas","",IF(Cálculos!KK34=1,Cálculos!KL34,""))</f>
        <v/>
      </c>
      <c r="ER34" s="133"/>
      <c r="ES34" s="134"/>
      <c r="ET34" s="134"/>
      <c r="EU34" s="134"/>
      <c r="EV34" s="34" t="str">
        <f>IF(Configurações!$B$3&lt;&gt;"Linhas","",IF(Cálculos!KV34=1,Cálculos!KW34,""))</f>
        <v/>
      </c>
      <c r="EW34" s="35" t="str">
        <f>IF(OR($B34="",Configurações!$B$3&lt;&gt;"Linhas"),"",Cálculos!OQ34)</f>
        <v/>
      </c>
      <c r="EX34" s="36" t="str">
        <f>IF(OR($B34="",Configurações!$B$3&lt;&gt;"Linhas"),"",Cálculos!OR34)</f>
        <v/>
      </c>
      <c r="EY34" s="37" t="str">
        <f>IF(OR($B34="",Configurações!$B$3&lt;&gt;"Linhas"),"",IF(Cálculos!OS34="","✔ OK",LEFT(Cálculos!OS34,LEN(Cálculos!OS34)-3)))</f>
        <v/>
      </c>
      <c r="EZ34" s="133"/>
      <c r="FA34" s="134"/>
      <c r="FB34" s="134"/>
      <c r="FC34" s="134"/>
      <c r="FD34" s="34" t="str">
        <f>IF(Configurações!$B$3&lt;&gt;"Linhas","",IF(Cálculos!LG34=1,Cálculos!LH34,""))</f>
        <v/>
      </c>
      <c r="FE34" s="133"/>
      <c r="FF34" s="134"/>
      <c r="FG34" s="134"/>
      <c r="FH34" s="134"/>
      <c r="FI34" s="34" t="str">
        <f>IF(Configurações!$B$3&lt;&gt;"Linhas","",IF(Cálculos!LR34=1,Cálculos!LS34,""))</f>
        <v/>
      </c>
      <c r="FJ34" s="133"/>
      <c r="FK34" s="134"/>
      <c r="FL34" s="134"/>
      <c r="FM34" s="134"/>
      <c r="FN34" s="34" t="str">
        <f>IF(Configurações!$B$3&lt;&gt;"Linhas","",IF(Cálculos!MC34=1,Cálculos!MD34,""))</f>
        <v/>
      </c>
      <c r="FO34" s="133"/>
      <c r="FP34" s="134"/>
      <c r="FQ34" s="134"/>
      <c r="FR34" s="134"/>
      <c r="FS34" s="34" t="str">
        <f>IF(Configurações!$B$3&lt;&gt;"Linhas","",IF(Cálculos!MN34=1,Cálculos!MO34,""))</f>
        <v/>
      </c>
      <c r="FT34" s="133"/>
      <c r="FU34" s="134"/>
      <c r="FV34" s="134"/>
      <c r="FW34" s="134"/>
      <c r="FX34" s="34" t="str">
        <f>IF(Configurações!$B$3&lt;&gt;"Linhas","",IF(Cálculos!MY34=1,Cálculos!MZ34,""))</f>
        <v/>
      </c>
      <c r="FY34" s="133"/>
      <c r="FZ34" s="134"/>
      <c r="GA34" s="134"/>
      <c r="GB34" s="134"/>
      <c r="GC34" s="34" t="str">
        <f>IF(Configurações!$B$3&lt;&gt;"Linhas","",IF(Cálculos!NJ34=1,Cálculos!NK34,""))</f>
        <v/>
      </c>
      <c r="GD34" s="133"/>
      <c r="GE34" s="134"/>
      <c r="GF34" s="134"/>
      <c r="GG34" s="134"/>
      <c r="GH34" s="34" t="str">
        <f>IF(Configurações!$B$3&lt;&gt;"Linhas","",IF(Cálculos!NU34=1,Cálculos!NV34,""))</f>
        <v/>
      </c>
      <c r="GI34" s="35" t="str">
        <f>IF(OR($B34="",Configurações!$B$3&lt;&gt;"Linhas"),"",Cálculos!OV34)</f>
        <v/>
      </c>
      <c r="GJ34" s="36" t="str">
        <f>IF(OR($B34="",Configurações!$B$3&lt;&gt;"Linhas"),"",Cálculos!OW34)</f>
        <v/>
      </c>
      <c r="GK34" s="37" t="str">
        <f>IF(OR($B34="",Configurações!$B$3&lt;&gt;"Linhas"),"",IF(Cálculos!OX34="","✔ OK",LEFT(Cálculos!OX34,LEN(Cálculos!OX34)-3)))</f>
        <v/>
      </c>
      <c r="GL34" s="131" t="str">
        <f>IF(OR($B34="",Configurações!$B$3&lt;&gt;"Linhas"),"",IF(Cálculos!PP34="","",IF(Configurações!$B$6="Sim","","Informativo (sem CCT/ACT) – ")&amp;LEFT(Cálculos!PP34,LEN(Cálculos!PP34)-3)))</f>
        <v/>
      </c>
    </row>
    <row r="35" spans="1:194" ht="30.75" customHeight="1" x14ac:dyDescent="0.25">
      <c r="A35" s="32" t="str">
        <f t="shared" si="0"/>
        <v/>
      </c>
      <c r="B35" s="132"/>
      <c r="C35" s="33" t="str">
        <f>IF($B35="","",IFERROR(INDEX(Funcionários!$D$5:$D$84,MATCH($B35,Funcionários!$B$5:$B$84,0)),""))</f>
        <v/>
      </c>
      <c r="D35" s="133"/>
      <c r="E35" s="134"/>
      <c r="F35" s="134"/>
      <c r="G35" s="134"/>
      <c r="H35" s="34" t="str">
        <f>IF(Configurações!$B$3&lt;&gt;"Linhas","",IF(Cálculos!K35=1,Cálculos!L35,""))</f>
        <v/>
      </c>
      <c r="I35" s="133"/>
      <c r="J35" s="134"/>
      <c r="K35" s="134"/>
      <c r="L35" s="134"/>
      <c r="M35" s="34" t="str">
        <f>IF(Configurações!$B$3&lt;&gt;"Linhas","",IF(Cálculos!V35=1,Cálculos!W35,""))</f>
        <v/>
      </c>
      <c r="N35" s="133"/>
      <c r="O35" s="134"/>
      <c r="P35" s="134"/>
      <c r="Q35" s="134"/>
      <c r="R35" s="34" t="str">
        <f>IF(Configurações!$B$3&lt;&gt;"Linhas","",IF(Cálculos!AG35=1,Cálculos!AH35,""))</f>
        <v/>
      </c>
      <c r="S35" s="133"/>
      <c r="T35" s="134"/>
      <c r="U35" s="134"/>
      <c r="V35" s="134"/>
      <c r="W35" s="34" t="str">
        <f>IF(Configurações!$B$3&lt;&gt;"Linhas","",IF(Cálculos!AR35=1,Cálculos!AS35,""))</f>
        <v/>
      </c>
      <c r="X35" s="133"/>
      <c r="Y35" s="134"/>
      <c r="Z35" s="134"/>
      <c r="AA35" s="134"/>
      <c r="AB35" s="34" t="str">
        <f>IF(Configurações!$B$3&lt;&gt;"Linhas","",IF(Cálculos!BC35=1,Cálculos!BD35,""))</f>
        <v/>
      </c>
      <c r="AC35" s="133"/>
      <c r="AD35" s="134"/>
      <c r="AE35" s="134"/>
      <c r="AF35" s="134"/>
      <c r="AG35" s="34" t="str">
        <f>IF(Configurações!$B$3&lt;&gt;"Linhas","",IF(Cálculos!BN35=1,Cálculos!BO35,""))</f>
        <v/>
      </c>
      <c r="AH35" s="133"/>
      <c r="AI35" s="134"/>
      <c r="AJ35" s="134"/>
      <c r="AK35" s="134"/>
      <c r="AL35" s="34" t="str">
        <f>IF(Configurações!$B$3&lt;&gt;"Linhas","",IF(Cálculos!BY35=1,Cálculos!BZ35,""))</f>
        <v/>
      </c>
      <c r="AM35" s="35" t="str">
        <f>IF(OR($B35="",Configurações!$B$3&lt;&gt;"Linhas"),"",Cálculos!OB35)</f>
        <v/>
      </c>
      <c r="AN35" s="36" t="str">
        <f>IF(OR($B35="",Configurações!$B$3&lt;&gt;"Linhas"),"",Cálculos!OC35)</f>
        <v/>
      </c>
      <c r="AO35" s="37" t="str">
        <f>IF(OR($B35="",Configurações!$B$3&lt;&gt;"Linhas"),"",IF(Cálculos!OD35="","✔ OK",LEFT(Cálculos!OD35,LEN(Cálculos!OD35)-3)))</f>
        <v/>
      </c>
      <c r="AP35" s="133"/>
      <c r="AQ35" s="134"/>
      <c r="AR35" s="134"/>
      <c r="AS35" s="134"/>
      <c r="AT35" s="34" t="str">
        <f>IF(Configurações!$B$3&lt;&gt;"Linhas","",IF(Cálculos!CJ35=1,Cálculos!CK35,""))</f>
        <v/>
      </c>
      <c r="AU35" s="133"/>
      <c r="AV35" s="134"/>
      <c r="AW35" s="134"/>
      <c r="AX35" s="134"/>
      <c r="AY35" s="34" t="str">
        <f>IF(Configurações!$B$3&lt;&gt;"Linhas","",IF(Cálculos!CU35=1,Cálculos!CV35,""))</f>
        <v/>
      </c>
      <c r="AZ35" s="133"/>
      <c r="BA35" s="134"/>
      <c r="BB35" s="134"/>
      <c r="BC35" s="134"/>
      <c r="BD35" s="34" t="str">
        <f>IF(Configurações!$B$3&lt;&gt;"Linhas","",IF(Cálculos!DF35=1,Cálculos!DG35,""))</f>
        <v/>
      </c>
      <c r="BE35" s="133"/>
      <c r="BF35" s="134"/>
      <c r="BG35" s="134"/>
      <c r="BH35" s="134"/>
      <c r="BI35" s="34" t="str">
        <f>IF(Configurações!$B$3&lt;&gt;"Linhas","",IF(Cálculos!DQ35=1,Cálculos!DR35,""))</f>
        <v/>
      </c>
      <c r="BJ35" s="133"/>
      <c r="BK35" s="134"/>
      <c r="BL35" s="134"/>
      <c r="BM35" s="134"/>
      <c r="BN35" s="34" t="str">
        <f>IF(Configurações!$B$3&lt;&gt;"Linhas","",IF(Cálculos!EB35=1,Cálculos!EC35,""))</f>
        <v/>
      </c>
      <c r="BO35" s="133"/>
      <c r="BP35" s="134"/>
      <c r="BQ35" s="134"/>
      <c r="BR35" s="134"/>
      <c r="BS35" s="34" t="str">
        <f>IF(Configurações!$B$3&lt;&gt;"Linhas","",IF(Cálculos!EM35=1,Cálculos!EN35,""))</f>
        <v/>
      </c>
      <c r="BT35" s="133"/>
      <c r="BU35" s="134"/>
      <c r="BV35" s="134"/>
      <c r="BW35" s="134"/>
      <c r="BX35" s="34" t="str">
        <f>IF(Configurações!$B$3&lt;&gt;"Linhas","",IF(Cálculos!EX35=1,Cálculos!EY35,""))</f>
        <v/>
      </c>
      <c r="BY35" s="35" t="str">
        <f>IF(OR($B35="",Configurações!$B$3&lt;&gt;"Linhas"),"",Cálculos!OG35)</f>
        <v/>
      </c>
      <c r="BZ35" s="36" t="str">
        <f>IF(OR($B35="",Configurações!$B$3&lt;&gt;"Linhas"),"",Cálculos!OH35)</f>
        <v/>
      </c>
      <c r="CA35" s="37" t="str">
        <f>IF(OR($B35="",Configurações!$B$3&lt;&gt;"Linhas"),"",IF(Cálculos!OI35="","✔ OK",LEFT(Cálculos!OI35,LEN(Cálculos!OI35)-3)))</f>
        <v/>
      </c>
      <c r="CB35" s="133"/>
      <c r="CC35" s="134"/>
      <c r="CD35" s="134"/>
      <c r="CE35" s="134"/>
      <c r="CF35" s="138" t="str">
        <f>IF(Configurações!$B$3&lt;&gt;"Linhas","",IF(Cálculos!FI35=1,Cálculos!FJ35,""))</f>
        <v/>
      </c>
      <c r="CG35" s="133"/>
      <c r="CH35" s="134"/>
      <c r="CI35" s="134"/>
      <c r="CJ35" s="134"/>
      <c r="CK35" s="34" t="str">
        <f>IF(Configurações!$B$3&lt;&gt;"Linhas","",IF(Cálculos!FT35=1,Cálculos!FU35,""))</f>
        <v/>
      </c>
      <c r="CL35" s="133"/>
      <c r="CM35" s="134"/>
      <c r="CN35" s="134"/>
      <c r="CO35" s="134"/>
      <c r="CP35" s="34" t="str">
        <f>IF(Configurações!$B$3&lt;&gt;"Linhas","",IF(Cálculos!GE35=1,Cálculos!GF35,""))</f>
        <v/>
      </c>
      <c r="CQ35" s="133"/>
      <c r="CR35" s="134"/>
      <c r="CS35" s="134"/>
      <c r="CT35" s="134"/>
      <c r="CU35" s="34" t="str">
        <f>IF(Configurações!$B$3&lt;&gt;"Linhas","",IF(Cálculos!GP35=1,Cálculos!GQ35,""))</f>
        <v/>
      </c>
      <c r="CV35" s="133"/>
      <c r="CW35" s="134"/>
      <c r="CX35" s="134"/>
      <c r="CY35" s="134"/>
      <c r="CZ35" s="34" t="str">
        <f>IF(Configurações!$B$3&lt;&gt;"Linhas","",IF(Cálculos!HA35=1,Cálculos!HB35,""))</f>
        <v/>
      </c>
      <c r="DA35" s="133"/>
      <c r="DB35" s="134"/>
      <c r="DC35" s="134"/>
      <c r="DD35" s="134"/>
      <c r="DE35" s="34" t="str">
        <f>IF(Configurações!$B$3&lt;&gt;"Linhas","",IF(Cálculos!HL35=1,Cálculos!HM35,""))</f>
        <v/>
      </c>
      <c r="DF35" s="133"/>
      <c r="DG35" s="134"/>
      <c r="DH35" s="134"/>
      <c r="DI35" s="134"/>
      <c r="DJ35" s="34" t="str">
        <f>IF(Configurações!$B$3&lt;&gt;"Linhas","",IF(Cálculos!HW35=1,Cálculos!HX35,""))</f>
        <v/>
      </c>
      <c r="DK35" s="35" t="str">
        <f>IF(OR($B35="",Configurações!$B$3&lt;&gt;"Linhas"),"",Cálculos!OL35)</f>
        <v/>
      </c>
      <c r="DL35" s="36" t="str">
        <f>IF(OR($B35="",Configurações!$B$3&lt;&gt;"Linhas"),"",Cálculos!OM35)</f>
        <v/>
      </c>
      <c r="DM35" s="37" t="str">
        <f>IF(OR($B35="",Configurações!$B$3&lt;&gt;"Linhas"),"",IF(Cálculos!ON35="","✔ OK",LEFT(Cálculos!ON35,LEN(Cálculos!ON35)-3)))</f>
        <v/>
      </c>
      <c r="DN35" s="133"/>
      <c r="DO35" s="134"/>
      <c r="DP35" s="134"/>
      <c r="DQ35" s="134"/>
      <c r="DR35" s="34" t="str">
        <f>IF(Configurações!$B$3&lt;&gt;"Linhas","",IF(Cálculos!IH35=1,Cálculos!II35,""))</f>
        <v/>
      </c>
      <c r="DS35" s="133"/>
      <c r="DT35" s="134"/>
      <c r="DU35" s="134"/>
      <c r="DV35" s="134"/>
      <c r="DW35" s="34" t="str">
        <f>IF(Configurações!$B$3&lt;&gt;"Linhas","",IF(Cálculos!IS35=1,Cálculos!IT35,""))</f>
        <v/>
      </c>
      <c r="DX35" s="133"/>
      <c r="DY35" s="134"/>
      <c r="DZ35" s="134"/>
      <c r="EA35" s="134"/>
      <c r="EB35" s="34" t="str">
        <f>IF(Configurações!$B$3&lt;&gt;"Linhas","",IF(Cálculos!JD35=1,Cálculos!JE35,""))</f>
        <v/>
      </c>
      <c r="EC35" s="133"/>
      <c r="ED35" s="134"/>
      <c r="EE35" s="134"/>
      <c r="EF35" s="134"/>
      <c r="EG35" s="34" t="str">
        <f>IF(Configurações!$B$3&lt;&gt;"Linhas","",IF(Cálculos!JO35=1,Cálculos!JP35,""))</f>
        <v/>
      </c>
      <c r="EH35" s="133"/>
      <c r="EI35" s="134"/>
      <c r="EJ35" s="134"/>
      <c r="EK35" s="134"/>
      <c r="EL35" s="34" t="str">
        <f>IF(Configurações!$B$3&lt;&gt;"Linhas","",IF(Cálculos!JZ35=1,Cálculos!KA35,""))</f>
        <v/>
      </c>
      <c r="EM35" s="133"/>
      <c r="EN35" s="134"/>
      <c r="EO35" s="134"/>
      <c r="EP35" s="134"/>
      <c r="EQ35" s="34" t="str">
        <f>IF(Configurações!$B$3&lt;&gt;"Linhas","",IF(Cálculos!KK35=1,Cálculos!KL35,""))</f>
        <v/>
      </c>
      <c r="ER35" s="133"/>
      <c r="ES35" s="134"/>
      <c r="ET35" s="134"/>
      <c r="EU35" s="134"/>
      <c r="EV35" s="34" t="str">
        <f>IF(Configurações!$B$3&lt;&gt;"Linhas","",IF(Cálculos!KV35=1,Cálculos!KW35,""))</f>
        <v/>
      </c>
      <c r="EW35" s="35" t="str">
        <f>IF(OR($B35="",Configurações!$B$3&lt;&gt;"Linhas"),"",Cálculos!OQ35)</f>
        <v/>
      </c>
      <c r="EX35" s="36" t="str">
        <f>IF(OR($B35="",Configurações!$B$3&lt;&gt;"Linhas"),"",Cálculos!OR35)</f>
        <v/>
      </c>
      <c r="EY35" s="37" t="str">
        <f>IF(OR($B35="",Configurações!$B$3&lt;&gt;"Linhas"),"",IF(Cálculos!OS35="","✔ OK",LEFT(Cálculos!OS35,LEN(Cálculos!OS35)-3)))</f>
        <v/>
      </c>
      <c r="EZ35" s="133"/>
      <c r="FA35" s="134"/>
      <c r="FB35" s="134"/>
      <c r="FC35" s="134"/>
      <c r="FD35" s="34" t="str">
        <f>IF(Configurações!$B$3&lt;&gt;"Linhas","",IF(Cálculos!LG35=1,Cálculos!LH35,""))</f>
        <v/>
      </c>
      <c r="FE35" s="133"/>
      <c r="FF35" s="134"/>
      <c r="FG35" s="134"/>
      <c r="FH35" s="134"/>
      <c r="FI35" s="34" t="str">
        <f>IF(Configurações!$B$3&lt;&gt;"Linhas","",IF(Cálculos!LR35=1,Cálculos!LS35,""))</f>
        <v/>
      </c>
      <c r="FJ35" s="133"/>
      <c r="FK35" s="134"/>
      <c r="FL35" s="134"/>
      <c r="FM35" s="134"/>
      <c r="FN35" s="34" t="str">
        <f>IF(Configurações!$B$3&lt;&gt;"Linhas","",IF(Cálculos!MC35=1,Cálculos!MD35,""))</f>
        <v/>
      </c>
      <c r="FO35" s="133"/>
      <c r="FP35" s="134"/>
      <c r="FQ35" s="134"/>
      <c r="FR35" s="134"/>
      <c r="FS35" s="34" t="str">
        <f>IF(Configurações!$B$3&lt;&gt;"Linhas","",IF(Cálculos!MN35=1,Cálculos!MO35,""))</f>
        <v/>
      </c>
      <c r="FT35" s="133"/>
      <c r="FU35" s="134"/>
      <c r="FV35" s="134"/>
      <c r="FW35" s="134"/>
      <c r="FX35" s="34" t="str">
        <f>IF(Configurações!$B$3&lt;&gt;"Linhas","",IF(Cálculos!MY35=1,Cálculos!MZ35,""))</f>
        <v/>
      </c>
      <c r="FY35" s="133"/>
      <c r="FZ35" s="134"/>
      <c r="GA35" s="134"/>
      <c r="GB35" s="134"/>
      <c r="GC35" s="34" t="str">
        <f>IF(Configurações!$B$3&lt;&gt;"Linhas","",IF(Cálculos!NJ35=1,Cálculos!NK35,""))</f>
        <v/>
      </c>
      <c r="GD35" s="133"/>
      <c r="GE35" s="134"/>
      <c r="GF35" s="134"/>
      <c r="GG35" s="134"/>
      <c r="GH35" s="34" t="str">
        <f>IF(Configurações!$B$3&lt;&gt;"Linhas","",IF(Cálculos!NU35=1,Cálculos!NV35,""))</f>
        <v/>
      </c>
      <c r="GI35" s="35" t="str">
        <f>IF(OR($B35="",Configurações!$B$3&lt;&gt;"Linhas"),"",Cálculos!OV35)</f>
        <v/>
      </c>
      <c r="GJ35" s="36" t="str">
        <f>IF(OR($B35="",Configurações!$B$3&lt;&gt;"Linhas"),"",Cálculos!OW35)</f>
        <v/>
      </c>
      <c r="GK35" s="37" t="str">
        <f>IF(OR($B35="",Configurações!$B$3&lt;&gt;"Linhas"),"",IF(Cálculos!OX35="","✔ OK",LEFT(Cálculos!OX35,LEN(Cálculos!OX35)-3)))</f>
        <v/>
      </c>
      <c r="GL35" s="131" t="str">
        <f>IF(OR($B35="",Configurações!$B$3&lt;&gt;"Linhas"),"",IF(Cálculos!PP35="","",IF(Configurações!$B$6="Sim","","Informativo (sem CCT/ACT) – ")&amp;LEFT(Cálculos!PP35,LEN(Cálculos!PP35)-3)))</f>
        <v/>
      </c>
    </row>
    <row r="36" spans="1:194" ht="30.75" customHeight="1" x14ac:dyDescent="0.25">
      <c r="A36" s="32" t="str">
        <f t="shared" si="0"/>
        <v/>
      </c>
      <c r="B36" s="132"/>
      <c r="C36" s="33" t="str">
        <f>IF($B36="","",IFERROR(INDEX(Funcionários!$D$5:$D$84,MATCH($B36,Funcionários!$B$5:$B$84,0)),""))</f>
        <v/>
      </c>
      <c r="D36" s="133"/>
      <c r="E36" s="134"/>
      <c r="F36" s="134"/>
      <c r="G36" s="134"/>
      <c r="H36" s="34" t="str">
        <f>IF(Configurações!$B$3&lt;&gt;"Linhas","",IF(Cálculos!K36=1,Cálculos!L36,""))</f>
        <v/>
      </c>
      <c r="I36" s="133"/>
      <c r="J36" s="134"/>
      <c r="K36" s="134"/>
      <c r="L36" s="134"/>
      <c r="M36" s="34" t="str">
        <f>IF(Configurações!$B$3&lt;&gt;"Linhas","",IF(Cálculos!V36=1,Cálculos!W36,""))</f>
        <v/>
      </c>
      <c r="N36" s="133"/>
      <c r="O36" s="134"/>
      <c r="P36" s="134"/>
      <c r="Q36" s="134"/>
      <c r="R36" s="34" t="str">
        <f>IF(Configurações!$B$3&lt;&gt;"Linhas","",IF(Cálculos!AG36=1,Cálculos!AH36,""))</f>
        <v/>
      </c>
      <c r="S36" s="133"/>
      <c r="T36" s="134"/>
      <c r="U36" s="134"/>
      <c r="V36" s="134"/>
      <c r="W36" s="34" t="str">
        <f>IF(Configurações!$B$3&lt;&gt;"Linhas","",IF(Cálculos!AR36=1,Cálculos!AS36,""))</f>
        <v/>
      </c>
      <c r="X36" s="133"/>
      <c r="Y36" s="134"/>
      <c r="Z36" s="134"/>
      <c r="AA36" s="134"/>
      <c r="AB36" s="34" t="str">
        <f>IF(Configurações!$B$3&lt;&gt;"Linhas","",IF(Cálculos!BC36=1,Cálculos!BD36,""))</f>
        <v/>
      </c>
      <c r="AC36" s="133"/>
      <c r="AD36" s="134"/>
      <c r="AE36" s="134"/>
      <c r="AF36" s="134"/>
      <c r="AG36" s="34" t="str">
        <f>IF(Configurações!$B$3&lt;&gt;"Linhas","",IF(Cálculos!BN36=1,Cálculos!BO36,""))</f>
        <v/>
      </c>
      <c r="AH36" s="133"/>
      <c r="AI36" s="134"/>
      <c r="AJ36" s="134"/>
      <c r="AK36" s="134"/>
      <c r="AL36" s="34" t="str">
        <f>IF(Configurações!$B$3&lt;&gt;"Linhas","",IF(Cálculos!BY36=1,Cálculos!BZ36,""))</f>
        <v/>
      </c>
      <c r="AM36" s="35" t="str">
        <f>IF(OR($B36="",Configurações!$B$3&lt;&gt;"Linhas"),"",Cálculos!OB36)</f>
        <v/>
      </c>
      <c r="AN36" s="36" t="str">
        <f>IF(OR($B36="",Configurações!$B$3&lt;&gt;"Linhas"),"",Cálculos!OC36)</f>
        <v/>
      </c>
      <c r="AO36" s="37" t="str">
        <f>IF(OR($B36="",Configurações!$B$3&lt;&gt;"Linhas"),"",IF(Cálculos!OD36="","✔ OK",LEFT(Cálculos!OD36,LEN(Cálculos!OD36)-3)))</f>
        <v/>
      </c>
      <c r="AP36" s="133"/>
      <c r="AQ36" s="134"/>
      <c r="AR36" s="134"/>
      <c r="AS36" s="134"/>
      <c r="AT36" s="34" t="str">
        <f>IF(Configurações!$B$3&lt;&gt;"Linhas","",IF(Cálculos!CJ36=1,Cálculos!CK36,""))</f>
        <v/>
      </c>
      <c r="AU36" s="133"/>
      <c r="AV36" s="134"/>
      <c r="AW36" s="134"/>
      <c r="AX36" s="134"/>
      <c r="AY36" s="34" t="str">
        <f>IF(Configurações!$B$3&lt;&gt;"Linhas","",IF(Cálculos!CU36=1,Cálculos!CV36,""))</f>
        <v/>
      </c>
      <c r="AZ36" s="133"/>
      <c r="BA36" s="134"/>
      <c r="BB36" s="134"/>
      <c r="BC36" s="134"/>
      <c r="BD36" s="34" t="str">
        <f>IF(Configurações!$B$3&lt;&gt;"Linhas","",IF(Cálculos!DF36=1,Cálculos!DG36,""))</f>
        <v/>
      </c>
      <c r="BE36" s="133"/>
      <c r="BF36" s="134"/>
      <c r="BG36" s="134"/>
      <c r="BH36" s="134"/>
      <c r="BI36" s="34" t="str">
        <f>IF(Configurações!$B$3&lt;&gt;"Linhas","",IF(Cálculos!DQ36=1,Cálculos!DR36,""))</f>
        <v/>
      </c>
      <c r="BJ36" s="133"/>
      <c r="BK36" s="134"/>
      <c r="BL36" s="134"/>
      <c r="BM36" s="134"/>
      <c r="BN36" s="34" t="str">
        <f>IF(Configurações!$B$3&lt;&gt;"Linhas","",IF(Cálculos!EB36=1,Cálculos!EC36,""))</f>
        <v/>
      </c>
      <c r="BO36" s="133"/>
      <c r="BP36" s="134"/>
      <c r="BQ36" s="134"/>
      <c r="BR36" s="134"/>
      <c r="BS36" s="34" t="str">
        <f>IF(Configurações!$B$3&lt;&gt;"Linhas","",IF(Cálculos!EM36=1,Cálculos!EN36,""))</f>
        <v/>
      </c>
      <c r="BT36" s="133"/>
      <c r="BU36" s="134"/>
      <c r="BV36" s="134"/>
      <c r="BW36" s="134"/>
      <c r="BX36" s="34" t="str">
        <f>IF(Configurações!$B$3&lt;&gt;"Linhas","",IF(Cálculos!EX36=1,Cálculos!EY36,""))</f>
        <v/>
      </c>
      <c r="BY36" s="35" t="str">
        <f>IF(OR($B36="",Configurações!$B$3&lt;&gt;"Linhas"),"",Cálculos!OG36)</f>
        <v/>
      </c>
      <c r="BZ36" s="36" t="str">
        <f>IF(OR($B36="",Configurações!$B$3&lt;&gt;"Linhas"),"",Cálculos!OH36)</f>
        <v/>
      </c>
      <c r="CA36" s="37" t="str">
        <f>IF(OR($B36="",Configurações!$B$3&lt;&gt;"Linhas"),"",IF(Cálculos!OI36="","✔ OK",LEFT(Cálculos!OI36,LEN(Cálculos!OI36)-3)))</f>
        <v/>
      </c>
      <c r="CB36" s="133"/>
      <c r="CC36" s="134"/>
      <c r="CD36" s="134"/>
      <c r="CE36" s="134"/>
      <c r="CF36" s="138" t="str">
        <f>IF(Configurações!$B$3&lt;&gt;"Linhas","",IF(Cálculos!FI36=1,Cálculos!FJ36,""))</f>
        <v/>
      </c>
      <c r="CG36" s="133"/>
      <c r="CH36" s="134"/>
      <c r="CI36" s="134"/>
      <c r="CJ36" s="134"/>
      <c r="CK36" s="34" t="str">
        <f>IF(Configurações!$B$3&lt;&gt;"Linhas","",IF(Cálculos!FT36=1,Cálculos!FU36,""))</f>
        <v/>
      </c>
      <c r="CL36" s="133"/>
      <c r="CM36" s="134"/>
      <c r="CN36" s="134"/>
      <c r="CO36" s="134"/>
      <c r="CP36" s="34" t="str">
        <f>IF(Configurações!$B$3&lt;&gt;"Linhas","",IF(Cálculos!GE36=1,Cálculos!GF36,""))</f>
        <v/>
      </c>
      <c r="CQ36" s="133"/>
      <c r="CR36" s="134"/>
      <c r="CS36" s="134"/>
      <c r="CT36" s="134"/>
      <c r="CU36" s="34" t="str">
        <f>IF(Configurações!$B$3&lt;&gt;"Linhas","",IF(Cálculos!GP36=1,Cálculos!GQ36,""))</f>
        <v/>
      </c>
      <c r="CV36" s="133"/>
      <c r="CW36" s="134"/>
      <c r="CX36" s="134"/>
      <c r="CY36" s="134"/>
      <c r="CZ36" s="34" t="str">
        <f>IF(Configurações!$B$3&lt;&gt;"Linhas","",IF(Cálculos!HA36=1,Cálculos!HB36,""))</f>
        <v/>
      </c>
      <c r="DA36" s="133"/>
      <c r="DB36" s="134"/>
      <c r="DC36" s="134"/>
      <c r="DD36" s="134"/>
      <c r="DE36" s="34" t="str">
        <f>IF(Configurações!$B$3&lt;&gt;"Linhas","",IF(Cálculos!HL36=1,Cálculos!HM36,""))</f>
        <v/>
      </c>
      <c r="DF36" s="133"/>
      <c r="DG36" s="134"/>
      <c r="DH36" s="134"/>
      <c r="DI36" s="134"/>
      <c r="DJ36" s="34" t="str">
        <f>IF(Configurações!$B$3&lt;&gt;"Linhas","",IF(Cálculos!HW36=1,Cálculos!HX36,""))</f>
        <v/>
      </c>
      <c r="DK36" s="35" t="str">
        <f>IF(OR($B36="",Configurações!$B$3&lt;&gt;"Linhas"),"",Cálculos!OL36)</f>
        <v/>
      </c>
      <c r="DL36" s="36" t="str">
        <f>IF(OR($B36="",Configurações!$B$3&lt;&gt;"Linhas"),"",Cálculos!OM36)</f>
        <v/>
      </c>
      <c r="DM36" s="37" t="str">
        <f>IF(OR($B36="",Configurações!$B$3&lt;&gt;"Linhas"),"",IF(Cálculos!ON36="","✔ OK",LEFT(Cálculos!ON36,LEN(Cálculos!ON36)-3)))</f>
        <v/>
      </c>
      <c r="DN36" s="133"/>
      <c r="DO36" s="134"/>
      <c r="DP36" s="134"/>
      <c r="DQ36" s="134"/>
      <c r="DR36" s="34" t="str">
        <f>IF(Configurações!$B$3&lt;&gt;"Linhas","",IF(Cálculos!IH36=1,Cálculos!II36,""))</f>
        <v/>
      </c>
      <c r="DS36" s="133"/>
      <c r="DT36" s="134"/>
      <c r="DU36" s="134"/>
      <c r="DV36" s="134"/>
      <c r="DW36" s="34" t="str">
        <f>IF(Configurações!$B$3&lt;&gt;"Linhas","",IF(Cálculos!IS36=1,Cálculos!IT36,""))</f>
        <v/>
      </c>
      <c r="DX36" s="133"/>
      <c r="DY36" s="134"/>
      <c r="DZ36" s="134"/>
      <c r="EA36" s="134"/>
      <c r="EB36" s="34" t="str">
        <f>IF(Configurações!$B$3&lt;&gt;"Linhas","",IF(Cálculos!JD36=1,Cálculos!JE36,""))</f>
        <v/>
      </c>
      <c r="EC36" s="133"/>
      <c r="ED36" s="134"/>
      <c r="EE36" s="134"/>
      <c r="EF36" s="134"/>
      <c r="EG36" s="34" t="str">
        <f>IF(Configurações!$B$3&lt;&gt;"Linhas","",IF(Cálculos!JO36=1,Cálculos!JP36,""))</f>
        <v/>
      </c>
      <c r="EH36" s="133"/>
      <c r="EI36" s="134"/>
      <c r="EJ36" s="134"/>
      <c r="EK36" s="134"/>
      <c r="EL36" s="34" t="str">
        <f>IF(Configurações!$B$3&lt;&gt;"Linhas","",IF(Cálculos!JZ36=1,Cálculos!KA36,""))</f>
        <v/>
      </c>
      <c r="EM36" s="133"/>
      <c r="EN36" s="134"/>
      <c r="EO36" s="134"/>
      <c r="EP36" s="134"/>
      <c r="EQ36" s="34" t="str">
        <f>IF(Configurações!$B$3&lt;&gt;"Linhas","",IF(Cálculos!KK36=1,Cálculos!KL36,""))</f>
        <v/>
      </c>
      <c r="ER36" s="133"/>
      <c r="ES36" s="134"/>
      <c r="ET36" s="134"/>
      <c r="EU36" s="134"/>
      <c r="EV36" s="34" t="str">
        <f>IF(Configurações!$B$3&lt;&gt;"Linhas","",IF(Cálculos!KV36=1,Cálculos!KW36,""))</f>
        <v/>
      </c>
      <c r="EW36" s="35" t="str">
        <f>IF(OR($B36="",Configurações!$B$3&lt;&gt;"Linhas"),"",Cálculos!OQ36)</f>
        <v/>
      </c>
      <c r="EX36" s="36" t="str">
        <f>IF(OR($B36="",Configurações!$B$3&lt;&gt;"Linhas"),"",Cálculos!OR36)</f>
        <v/>
      </c>
      <c r="EY36" s="37" t="str">
        <f>IF(OR($B36="",Configurações!$B$3&lt;&gt;"Linhas"),"",IF(Cálculos!OS36="","✔ OK",LEFT(Cálculos!OS36,LEN(Cálculos!OS36)-3)))</f>
        <v/>
      </c>
      <c r="EZ36" s="133"/>
      <c r="FA36" s="134"/>
      <c r="FB36" s="134"/>
      <c r="FC36" s="134"/>
      <c r="FD36" s="34" t="str">
        <f>IF(Configurações!$B$3&lt;&gt;"Linhas","",IF(Cálculos!LG36=1,Cálculos!LH36,""))</f>
        <v/>
      </c>
      <c r="FE36" s="133"/>
      <c r="FF36" s="134"/>
      <c r="FG36" s="134"/>
      <c r="FH36" s="134"/>
      <c r="FI36" s="34" t="str">
        <f>IF(Configurações!$B$3&lt;&gt;"Linhas","",IF(Cálculos!LR36=1,Cálculos!LS36,""))</f>
        <v/>
      </c>
      <c r="FJ36" s="133"/>
      <c r="FK36" s="134"/>
      <c r="FL36" s="134"/>
      <c r="FM36" s="134"/>
      <c r="FN36" s="34" t="str">
        <f>IF(Configurações!$B$3&lt;&gt;"Linhas","",IF(Cálculos!MC36=1,Cálculos!MD36,""))</f>
        <v/>
      </c>
      <c r="FO36" s="133"/>
      <c r="FP36" s="134"/>
      <c r="FQ36" s="134"/>
      <c r="FR36" s="134"/>
      <c r="FS36" s="34" t="str">
        <f>IF(Configurações!$B$3&lt;&gt;"Linhas","",IF(Cálculos!MN36=1,Cálculos!MO36,""))</f>
        <v/>
      </c>
      <c r="FT36" s="133"/>
      <c r="FU36" s="134"/>
      <c r="FV36" s="134"/>
      <c r="FW36" s="134"/>
      <c r="FX36" s="34" t="str">
        <f>IF(Configurações!$B$3&lt;&gt;"Linhas","",IF(Cálculos!MY36=1,Cálculos!MZ36,""))</f>
        <v/>
      </c>
      <c r="FY36" s="133"/>
      <c r="FZ36" s="134"/>
      <c r="GA36" s="134"/>
      <c r="GB36" s="134"/>
      <c r="GC36" s="34" t="str">
        <f>IF(Configurações!$B$3&lt;&gt;"Linhas","",IF(Cálculos!NJ36=1,Cálculos!NK36,""))</f>
        <v/>
      </c>
      <c r="GD36" s="133"/>
      <c r="GE36" s="134"/>
      <c r="GF36" s="134"/>
      <c r="GG36" s="134"/>
      <c r="GH36" s="34" t="str">
        <f>IF(Configurações!$B$3&lt;&gt;"Linhas","",IF(Cálculos!NU36=1,Cálculos!NV36,""))</f>
        <v/>
      </c>
      <c r="GI36" s="35" t="str">
        <f>IF(OR($B36="",Configurações!$B$3&lt;&gt;"Linhas"),"",Cálculos!OV36)</f>
        <v/>
      </c>
      <c r="GJ36" s="36" t="str">
        <f>IF(OR($B36="",Configurações!$B$3&lt;&gt;"Linhas"),"",Cálculos!OW36)</f>
        <v/>
      </c>
      <c r="GK36" s="37" t="str">
        <f>IF(OR($B36="",Configurações!$B$3&lt;&gt;"Linhas"),"",IF(Cálculos!OX36="","✔ OK",LEFT(Cálculos!OX36,LEN(Cálculos!OX36)-3)))</f>
        <v/>
      </c>
      <c r="GL36" s="131" t="str">
        <f>IF(OR($B36="",Configurações!$B$3&lt;&gt;"Linhas"),"",IF(Cálculos!PP36="","",IF(Configurações!$B$6="Sim","","Informativo (sem CCT/ACT) – ")&amp;LEFT(Cálculos!PP36,LEN(Cálculos!PP36)-3)))</f>
        <v/>
      </c>
    </row>
    <row r="37" spans="1:194" ht="30.75" customHeight="1" x14ac:dyDescent="0.25">
      <c r="A37" s="32" t="str">
        <f t="shared" si="0"/>
        <v/>
      </c>
      <c r="B37" s="132"/>
      <c r="C37" s="33" t="str">
        <f>IF($B37="","",IFERROR(INDEX(Funcionários!$D$5:$D$84,MATCH($B37,Funcionários!$B$5:$B$84,0)),""))</f>
        <v/>
      </c>
      <c r="D37" s="133"/>
      <c r="E37" s="134"/>
      <c r="F37" s="134"/>
      <c r="G37" s="134"/>
      <c r="H37" s="34" t="str">
        <f>IF(Configurações!$B$3&lt;&gt;"Linhas","",IF(Cálculos!K37=1,Cálculos!L37,""))</f>
        <v/>
      </c>
      <c r="I37" s="133"/>
      <c r="J37" s="134"/>
      <c r="K37" s="134"/>
      <c r="L37" s="134"/>
      <c r="M37" s="34" t="str">
        <f>IF(Configurações!$B$3&lt;&gt;"Linhas","",IF(Cálculos!V37=1,Cálculos!W37,""))</f>
        <v/>
      </c>
      <c r="N37" s="133"/>
      <c r="O37" s="134"/>
      <c r="P37" s="134"/>
      <c r="Q37" s="134"/>
      <c r="R37" s="34" t="str">
        <f>IF(Configurações!$B$3&lt;&gt;"Linhas","",IF(Cálculos!AG37=1,Cálculos!AH37,""))</f>
        <v/>
      </c>
      <c r="S37" s="133"/>
      <c r="T37" s="134"/>
      <c r="U37" s="134"/>
      <c r="V37" s="134"/>
      <c r="W37" s="34" t="str">
        <f>IF(Configurações!$B$3&lt;&gt;"Linhas","",IF(Cálculos!AR37=1,Cálculos!AS37,""))</f>
        <v/>
      </c>
      <c r="X37" s="133"/>
      <c r="Y37" s="134"/>
      <c r="Z37" s="134"/>
      <c r="AA37" s="134"/>
      <c r="AB37" s="34" t="str">
        <f>IF(Configurações!$B$3&lt;&gt;"Linhas","",IF(Cálculos!BC37=1,Cálculos!BD37,""))</f>
        <v/>
      </c>
      <c r="AC37" s="133"/>
      <c r="AD37" s="134"/>
      <c r="AE37" s="134"/>
      <c r="AF37" s="134"/>
      <c r="AG37" s="34" t="str">
        <f>IF(Configurações!$B$3&lt;&gt;"Linhas","",IF(Cálculos!BN37=1,Cálculos!BO37,""))</f>
        <v/>
      </c>
      <c r="AH37" s="133"/>
      <c r="AI37" s="134"/>
      <c r="AJ37" s="134"/>
      <c r="AK37" s="134"/>
      <c r="AL37" s="34" t="str">
        <f>IF(Configurações!$B$3&lt;&gt;"Linhas","",IF(Cálculos!BY37=1,Cálculos!BZ37,""))</f>
        <v/>
      </c>
      <c r="AM37" s="35" t="str">
        <f>IF(OR($B37="",Configurações!$B$3&lt;&gt;"Linhas"),"",Cálculos!OB37)</f>
        <v/>
      </c>
      <c r="AN37" s="36" t="str">
        <f>IF(OR($B37="",Configurações!$B$3&lt;&gt;"Linhas"),"",Cálculos!OC37)</f>
        <v/>
      </c>
      <c r="AO37" s="37" t="str">
        <f>IF(OR($B37="",Configurações!$B$3&lt;&gt;"Linhas"),"",IF(Cálculos!OD37="","✔ OK",LEFT(Cálculos!OD37,LEN(Cálculos!OD37)-3)))</f>
        <v/>
      </c>
      <c r="AP37" s="133"/>
      <c r="AQ37" s="134"/>
      <c r="AR37" s="134"/>
      <c r="AS37" s="134"/>
      <c r="AT37" s="34" t="str">
        <f>IF(Configurações!$B$3&lt;&gt;"Linhas","",IF(Cálculos!CJ37=1,Cálculos!CK37,""))</f>
        <v/>
      </c>
      <c r="AU37" s="133"/>
      <c r="AV37" s="134"/>
      <c r="AW37" s="134"/>
      <c r="AX37" s="134"/>
      <c r="AY37" s="34" t="str">
        <f>IF(Configurações!$B$3&lt;&gt;"Linhas","",IF(Cálculos!CU37=1,Cálculos!CV37,""))</f>
        <v/>
      </c>
      <c r="AZ37" s="133"/>
      <c r="BA37" s="134"/>
      <c r="BB37" s="134"/>
      <c r="BC37" s="134"/>
      <c r="BD37" s="34" t="str">
        <f>IF(Configurações!$B$3&lt;&gt;"Linhas","",IF(Cálculos!DF37=1,Cálculos!DG37,""))</f>
        <v/>
      </c>
      <c r="BE37" s="133"/>
      <c r="BF37" s="134"/>
      <c r="BG37" s="134"/>
      <c r="BH37" s="134"/>
      <c r="BI37" s="34" t="str">
        <f>IF(Configurações!$B$3&lt;&gt;"Linhas","",IF(Cálculos!DQ37=1,Cálculos!DR37,""))</f>
        <v/>
      </c>
      <c r="BJ37" s="133"/>
      <c r="BK37" s="134"/>
      <c r="BL37" s="134"/>
      <c r="BM37" s="134"/>
      <c r="BN37" s="34" t="str">
        <f>IF(Configurações!$B$3&lt;&gt;"Linhas","",IF(Cálculos!EB37=1,Cálculos!EC37,""))</f>
        <v/>
      </c>
      <c r="BO37" s="133"/>
      <c r="BP37" s="134"/>
      <c r="BQ37" s="134"/>
      <c r="BR37" s="134"/>
      <c r="BS37" s="34" t="str">
        <f>IF(Configurações!$B$3&lt;&gt;"Linhas","",IF(Cálculos!EM37=1,Cálculos!EN37,""))</f>
        <v/>
      </c>
      <c r="BT37" s="133"/>
      <c r="BU37" s="134"/>
      <c r="BV37" s="134"/>
      <c r="BW37" s="134"/>
      <c r="BX37" s="34" t="str">
        <f>IF(Configurações!$B$3&lt;&gt;"Linhas","",IF(Cálculos!EX37=1,Cálculos!EY37,""))</f>
        <v/>
      </c>
      <c r="BY37" s="35" t="str">
        <f>IF(OR($B37="",Configurações!$B$3&lt;&gt;"Linhas"),"",Cálculos!OG37)</f>
        <v/>
      </c>
      <c r="BZ37" s="36" t="str">
        <f>IF(OR($B37="",Configurações!$B$3&lt;&gt;"Linhas"),"",Cálculos!OH37)</f>
        <v/>
      </c>
      <c r="CA37" s="37" t="str">
        <f>IF(OR($B37="",Configurações!$B$3&lt;&gt;"Linhas"),"",IF(Cálculos!OI37="","✔ OK",LEFT(Cálculos!OI37,LEN(Cálculos!OI37)-3)))</f>
        <v/>
      </c>
      <c r="CB37" s="133"/>
      <c r="CC37" s="134"/>
      <c r="CD37" s="134"/>
      <c r="CE37" s="134"/>
      <c r="CF37" s="138" t="str">
        <f>IF(Configurações!$B$3&lt;&gt;"Linhas","",IF(Cálculos!FI37=1,Cálculos!FJ37,""))</f>
        <v/>
      </c>
      <c r="CG37" s="133"/>
      <c r="CH37" s="134"/>
      <c r="CI37" s="134"/>
      <c r="CJ37" s="134"/>
      <c r="CK37" s="34" t="str">
        <f>IF(Configurações!$B$3&lt;&gt;"Linhas","",IF(Cálculos!FT37=1,Cálculos!FU37,""))</f>
        <v/>
      </c>
      <c r="CL37" s="133"/>
      <c r="CM37" s="134"/>
      <c r="CN37" s="134"/>
      <c r="CO37" s="134"/>
      <c r="CP37" s="34" t="str">
        <f>IF(Configurações!$B$3&lt;&gt;"Linhas","",IF(Cálculos!GE37=1,Cálculos!GF37,""))</f>
        <v/>
      </c>
      <c r="CQ37" s="133"/>
      <c r="CR37" s="134"/>
      <c r="CS37" s="134"/>
      <c r="CT37" s="134"/>
      <c r="CU37" s="34" t="str">
        <f>IF(Configurações!$B$3&lt;&gt;"Linhas","",IF(Cálculos!GP37=1,Cálculos!GQ37,""))</f>
        <v/>
      </c>
      <c r="CV37" s="133"/>
      <c r="CW37" s="134"/>
      <c r="CX37" s="134"/>
      <c r="CY37" s="134"/>
      <c r="CZ37" s="34" t="str">
        <f>IF(Configurações!$B$3&lt;&gt;"Linhas","",IF(Cálculos!HA37=1,Cálculos!HB37,""))</f>
        <v/>
      </c>
      <c r="DA37" s="133"/>
      <c r="DB37" s="134"/>
      <c r="DC37" s="134"/>
      <c r="DD37" s="134"/>
      <c r="DE37" s="34" t="str">
        <f>IF(Configurações!$B$3&lt;&gt;"Linhas","",IF(Cálculos!HL37=1,Cálculos!HM37,""))</f>
        <v/>
      </c>
      <c r="DF37" s="133"/>
      <c r="DG37" s="134"/>
      <c r="DH37" s="134"/>
      <c r="DI37" s="134"/>
      <c r="DJ37" s="34" t="str">
        <f>IF(Configurações!$B$3&lt;&gt;"Linhas","",IF(Cálculos!HW37=1,Cálculos!HX37,""))</f>
        <v/>
      </c>
      <c r="DK37" s="35" t="str">
        <f>IF(OR($B37="",Configurações!$B$3&lt;&gt;"Linhas"),"",Cálculos!OL37)</f>
        <v/>
      </c>
      <c r="DL37" s="36" t="str">
        <f>IF(OR($B37="",Configurações!$B$3&lt;&gt;"Linhas"),"",Cálculos!OM37)</f>
        <v/>
      </c>
      <c r="DM37" s="37" t="str">
        <f>IF(OR($B37="",Configurações!$B$3&lt;&gt;"Linhas"),"",IF(Cálculos!ON37="","✔ OK",LEFT(Cálculos!ON37,LEN(Cálculos!ON37)-3)))</f>
        <v/>
      </c>
      <c r="DN37" s="133"/>
      <c r="DO37" s="134"/>
      <c r="DP37" s="134"/>
      <c r="DQ37" s="134"/>
      <c r="DR37" s="34" t="str">
        <f>IF(Configurações!$B$3&lt;&gt;"Linhas","",IF(Cálculos!IH37=1,Cálculos!II37,""))</f>
        <v/>
      </c>
      <c r="DS37" s="133"/>
      <c r="DT37" s="134"/>
      <c r="DU37" s="134"/>
      <c r="DV37" s="134"/>
      <c r="DW37" s="34" t="str">
        <f>IF(Configurações!$B$3&lt;&gt;"Linhas","",IF(Cálculos!IS37=1,Cálculos!IT37,""))</f>
        <v/>
      </c>
      <c r="DX37" s="133"/>
      <c r="DY37" s="134"/>
      <c r="DZ37" s="134"/>
      <c r="EA37" s="134"/>
      <c r="EB37" s="34" t="str">
        <f>IF(Configurações!$B$3&lt;&gt;"Linhas","",IF(Cálculos!JD37=1,Cálculos!JE37,""))</f>
        <v/>
      </c>
      <c r="EC37" s="133"/>
      <c r="ED37" s="134"/>
      <c r="EE37" s="134"/>
      <c r="EF37" s="134"/>
      <c r="EG37" s="34" t="str">
        <f>IF(Configurações!$B$3&lt;&gt;"Linhas","",IF(Cálculos!JO37=1,Cálculos!JP37,""))</f>
        <v/>
      </c>
      <c r="EH37" s="133"/>
      <c r="EI37" s="134"/>
      <c r="EJ37" s="134"/>
      <c r="EK37" s="134"/>
      <c r="EL37" s="34" t="str">
        <f>IF(Configurações!$B$3&lt;&gt;"Linhas","",IF(Cálculos!JZ37=1,Cálculos!KA37,""))</f>
        <v/>
      </c>
      <c r="EM37" s="133"/>
      <c r="EN37" s="134"/>
      <c r="EO37" s="134"/>
      <c r="EP37" s="134"/>
      <c r="EQ37" s="34" t="str">
        <f>IF(Configurações!$B$3&lt;&gt;"Linhas","",IF(Cálculos!KK37=1,Cálculos!KL37,""))</f>
        <v/>
      </c>
      <c r="ER37" s="133"/>
      <c r="ES37" s="134"/>
      <c r="ET37" s="134"/>
      <c r="EU37" s="134"/>
      <c r="EV37" s="34" t="str">
        <f>IF(Configurações!$B$3&lt;&gt;"Linhas","",IF(Cálculos!KV37=1,Cálculos!KW37,""))</f>
        <v/>
      </c>
      <c r="EW37" s="35" t="str">
        <f>IF(OR($B37="",Configurações!$B$3&lt;&gt;"Linhas"),"",Cálculos!OQ37)</f>
        <v/>
      </c>
      <c r="EX37" s="36" t="str">
        <f>IF(OR($B37="",Configurações!$B$3&lt;&gt;"Linhas"),"",Cálculos!OR37)</f>
        <v/>
      </c>
      <c r="EY37" s="37" t="str">
        <f>IF(OR($B37="",Configurações!$B$3&lt;&gt;"Linhas"),"",IF(Cálculos!OS37="","✔ OK",LEFT(Cálculos!OS37,LEN(Cálculos!OS37)-3)))</f>
        <v/>
      </c>
      <c r="EZ37" s="133"/>
      <c r="FA37" s="134"/>
      <c r="FB37" s="134"/>
      <c r="FC37" s="134"/>
      <c r="FD37" s="34" t="str">
        <f>IF(Configurações!$B$3&lt;&gt;"Linhas","",IF(Cálculos!LG37=1,Cálculos!LH37,""))</f>
        <v/>
      </c>
      <c r="FE37" s="133"/>
      <c r="FF37" s="134"/>
      <c r="FG37" s="134"/>
      <c r="FH37" s="134"/>
      <c r="FI37" s="34" t="str">
        <f>IF(Configurações!$B$3&lt;&gt;"Linhas","",IF(Cálculos!LR37=1,Cálculos!LS37,""))</f>
        <v/>
      </c>
      <c r="FJ37" s="133"/>
      <c r="FK37" s="134"/>
      <c r="FL37" s="134"/>
      <c r="FM37" s="134"/>
      <c r="FN37" s="34" t="str">
        <f>IF(Configurações!$B$3&lt;&gt;"Linhas","",IF(Cálculos!MC37=1,Cálculos!MD37,""))</f>
        <v/>
      </c>
      <c r="FO37" s="133"/>
      <c r="FP37" s="134"/>
      <c r="FQ37" s="134"/>
      <c r="FR37" s="134"/>
      <c r="FS37" s="34" t="str">
        <f>IF(Configurações!$B$3&lt;&gt;"Linhas","",IF(Cálculos!MN37=1,Cálculos!MO37,""))</f>
        <v/>
      </c>
      <c r="FT37" s="133"/>
      <c r="FU37" s="134"/>
      <c r="FV37" s="134"/>
      <c r="FW37" s="134"/>
      <c r="FX37" s="34" t="str">
        <f>IF(Configurações!$B$3&lt;&gt;"Linhas","",IF(Cálculos!MY37=1,Cálculos!MZ37,""))</f>
        <v/>
      </c>
      <c r="FY37" s="133"/>
      <c r="FZ37" s="134"/>
      <c r="GA37" s="134"/>
      <c r="GB37" s="134"/>
      <c r="GC37" s="34" t="str">
        <f>IF(Configurações!$B$3&lt;&gt;"Linhas","",IF(Cálculos!NJ37=1,Cálculos!NK37,""))</f>
        <v/>
      </c>
      <c r="GD37" s="133"/>
      <c r="GE37" s="134"/>
      <c r="GF37" s="134"/>
      <c r="GG37" s="134"/>
      <c r="GH37" s="34" t="str">
        <f>IF(Configurações!$B$3&lt;&gt;"Linhas","",IF(Cálculos!NU37=1,Cálculos!NV37,""))</f>
        <v/>
      </c>
      <c r="GI37" s="35" t="str">
        <f>IF(OR($B37="",Configurações!$B$3&lt;&gt;"Linhas"),"",Cálculos!OV37)</f>
        <v/>
      </c>
      <c r="GJ37" s="36" t="str">
        <f>IF(OR($B37="",Configurações!$B$3&lt;&gt;"Linhas"),"",Cálculos!OW37)</f>
        <v/>
      </c>
      <c r="GK37" s="37" t="str">
        <f>IF(OR($B37="",Configurações!$B$3&lt;&gt;"Linhas"),"",IF(Cálculos!OX37="","✔ OK",LEFT(Cálculos!OX37,LEN(Cálculos!OX37)-3)))</f>
        <v/>
      </c>
      <c r="GL37" s="131" t="str">
        <f>IF(OR($B37="",Configurações!$B$3&lt;&gt;"Linhas"),"",IF(Cálculos!PP37="","",IF(Configurações!$B$6="Sim","","Informativo (sem CCT/ACT) – ")&amp;LEFT(Cálculos!PP37,LEN(Cálculos!PP37)-3)))</f>
        <v/>
      </c>
    </row>
    <row r="38" spans="1:194" ht="30.75" customHeight="1" x14ac:dyDescent="0.25">
      <c r="A38" s="32" t="str">
        <f t="shared" si="0"/>
        <v/>
      </c>
      <c r="B38" s="132"/>
      <c r="C38" s="33" t="str">
        <f>IF($B38="","",IFERROR(INDEX(Funcionários!$D$5:$D$84,MATCH($B38,Funcionários!$B$5:$B$84,0)),""))</f>
        <v/>
      </c>
      <c r="D38" s="133"/>
      <c r="E38" s="134"/>
      <c r="F38" s="134"/>
      <c r="G38" s="134"/>
      <c r="H38" s="34" t="str">
        <f>IF(Configurações!$B$3&lt;&gt;"Linhas","",IF(Cálculos!K38=1,Cálculos!L38,""))</f>
        <v/>
      </c>
      <c r="I38" s="133"/>
      <c r="J38" s="134"/>
      <c r="K38" s="134"/>
      <c r="L38" s="134"/>
      <c r="M38" s="34" t="str">
        <f>IF(Configurações!$B$3&lt;&gt;"Linhas","",IF(Cálculos!V38=1,Cálculos!W38,""))</f>
        <v/>
      </c>
      <c r="N38" s="133"/>
      <c r="O38" s="134"/>
      <c r="P38" s="134"/>
      <c r="Q38" s="134"/>
      <c r="R38" s="34" t="str">
        <f>IF(Configurações!$B$3&lt;&gt;"Linhas","",IF(Cálculos!AG38=1,Cálculos!AH38,""))</f>
        <v/>
      </c>
      <c r="S38" s="133"/>
      <c r="T38" s="134"/>
      <c r="U38" s="134"/>
      <c r="V38" s="134"/>
      <c r="W38" s="34" t="str">
        <f>IF(Configurações!$B$3&lt;&gt;"Linhas","",IF(Cálculos!AR38=1,Cálculos!AS38,""))</f>
        <v/>
      </c>
      <c r="X38" s="133"/>
      <c r="Y38" s="134"/>
      <c r="Z38" s="134"/>
      <c r="AA38" s="134"/>
      <c r="AB38" s="34" t="str">
        <f>IF(Configurações!$B$3&lt;&gt;"Linhas","",IF(Cálculos!BC38=1,Cálculos!BD38,""))</f>
        <v/>
      </c>
      <c r="AC38" s="133"/>
      <c r="AD38" s="134"/>
      <c r="AE38" s="134"/>
      <c r="AF38" s="134"/>
      <c r="AG38" s="34" t="str">
        <f>IF(Configurações!$B$3&lt;&gt;"Linhas","",IF(Cálculos!BN38=1,Cálculos!BO38,""))</f>
        <v/>
      </c>
      <c r="AH38" s="133"/>
      <c r="AI38" s="134"/>
      <c r="AJ38" s="134"/>
      <c r="AK38" s="134"/>
      <c r="AL38" s="34" t="str">
        <f>IF(Configurações!$B$3&lt;&gt;"Linhas","",IF(Cálculos!BY38=1,Cálculos!BZ38,""))</f>
        <v/>
      </c>
      <c r="AM38" s="35" t="str">
        <f>IF(OR($B38="",Configurações!$B$3&lt;&gt;"Linhas"),"",Cálculos!OB38)</f>
        <v/>
      </c>
      <c r="AN38" s="36" t="str">
        <f>IF(OR($B38="",Configurações!$B$3&lt;&gt;"Linhas"),"",Cálculos!OC38)</f>
        <v/>
      </c>
      <c r="AO38" s="37" t="str">
        <f>IF(OR($B38="",Configurações!$B$3&lt;&gt;"Linhas"),"",IF(Cálculos!OD38="","✔ OK",LEFT(Cálculos!OD38,LEN(Cálculos!OD38)-3)))</f>
        <v/>
      </c>
      <c r="AP38" s="133"/>
      <c r="AQ38" s="134"/>
      <c r="AR38" s="134"/>
      <c r="AS38" s="134"/>
      <c r="AT38" s="34" t="str">
        <f>IF(Configurações!$B$3&lt;&gt;"Linhas","",IF(Cálculos!CJ38=1,Cálculos!CK38,""))</f>
        <v/>
      </c>
      <c r="AU38" s="133"/>
      <c r="AV38" s="134"/>
      <c r="AW38" s="134"/>
      <c r="AX38" s="134"/>
      <c r="AY38" s="34" t="str">
        <f>IF(Configurações!$B$3&lt;&gt;"Linhas","",IF(Cálculos!CU38=1,Cálculos!CV38,""))</f>
        <v/>
      </c>
      <c r="AZ38" s="133"/>
      <c r="BA38" s="134"/>
      <c r="BB38" s="134"/>
      <c r="BC38" s="134"/>
      <c r="BD38" s="34" t="str">
        <f>IF(Configurações!$B$3&lt;&gt;"Linhas","",IF(Cálculos!DF38=1,Cálculos!DG38,""))</f>
        <v/>
      </c>
      <c r="BE38" s="133"/>
      <c r="BF38" s="134"/>
      <c r="BG38" s="134"/>
      <c r="BH38" s="134"/>
      <c r="BI38" s="34" t="str">
        <f>IF(Configurações!$B$3&lt;&gt;"Linhas","",IF(Cálculos!DQ38=1,Cálculos!DR38,""))</f>
        <v/>
      </c>
      <c r="BJ38" s="133"/>
      <c r="BK38" s="134"/>
      <c r="BL38" s="134"/>
      <c r="BM38" s="134"/>
      <c r="BN38" s="34" t="str">
        <f>IF(Configurações!$B$3&lt;&gt;"Linhas","",IF(Cálculos!EB38=1,Cálculos!EC38,""))</f>
        <v/>
      </c>
      <c r="BO38" s="133"/>
      <c r="BP38" s="134"/>
      <c r="BQ38" s="134"/>
      <c r="BR38" s="134"/>
      <c r="BS38" s="34" t="str">
        <f>IF(Configurações!$B$3&lt;&gt;"Linhas","",IF(Cálculos!EM38=1,Cálculos!EN38,""))</f>
        <v/>
      </c>
      <c r="BT38" s="133"/>
      <c r="BU38" s="134"/>
      <c r="BV38" s="134"/>
      <c r="BW38" s="134"/>
      <c r="BX38" s="34" t="str">
        <f>IF(Configurações!$B$3&lt;&gt;"Linhas","",IF(Cálculos!EX38=1,Cálculos!EY38,""))</f>
        <v/>
      </c>
      <c r="BY38" s="35" t="str">
        <f>IF(OR($B38="",Configurações!$B$3&lt;&gt;"Linhas"),"",Cálculos!OG38)</f>
        <v/>
      </c>
      <c r="BZ38" s="36" t="str">
        <f>IF(OR($B38="",Configurações!$B$3&lt;&gt;"Linhas"),"",Cálculos!OH38)</f>
        <v/>
      </c>
      <c r="CA38" s="37" t="str">
        <f>IF(OR($B38="",Configurações!$B$3&lt;&gt;"Linhas"),"",IF(Cálculos!OI38="","✔ OK",LEFT(Cálculos!OI38,LEN(Cálculos!OI38)-3)))</f>
        <v/>
      </c>
      <c r="CB38" s="133"/>
      <c r="CC38" s="134"/>
      <c r="CD38" s="134"/>
      <c r="CE38" s="134"/>
      <c r="CF38" s="138" t="str">
        <f>IF(Configurações!$B$3&lt;&gt;"Linhas","",IF(Cálculos!FI38=1,Cálculos!FJ38,""))</f>
        <v/>
      </c>
      <c r="CG38" s="133"/>
      <c r="CH38" s="134"/>
      <c r="CI38" s="134"/>
      <c r="CJ38" s="134"/>
      <c r="CK38" s="34" t="str">
        <f>IF(Configurações!$B$3&lt;&gt;"Linhas","",IF(Cálculos!FT38=1,Cálculos!FU38,""))</f>
        <v/>
      </c>
      <c r="CL38" s="133"/>
      <c r="CM38" s="134"/>
      <c r="CN38" s="134"/>
      <c r="CO38" s="134"/>
      <c r="CP38" s="34" t="str">
        <f>IF(Configurações!$B$3&lt;&gt;"Linhas","",IF(Cálculos!GE38=1,Cálculos!GF38,""))</f>
        <v/>
      </c>
      <c r="CQ38" s="133"/>
      <c r="CR38" s="134"/>
      <c r="CS38" s="134"/>
      <c r="CT38" s="134"/>
      <c r="CU38" s="34" t="str">
        <f>IF(Configurações!$B$3&lt;&gt;"Linhas","",IF(Cálculos!GP38=1,Cálculos!GQ38,""))</f>
        <v/>
      </c>
      <c r="CV38" s="133"/>
      <c r="CW38" s="134"/>
      <c r="CX38" s="134"/>
      <c r="CY38" s="134"/>
      <c r="CZ38" s="34" t="str">
        <f>IF(Configurações!$B$3&lt;&gt;"Linhas","",IF(Cálculos!HA38=1,Cálculos!HB38,""))</f>
        <v/>
      </c>
      <c r="DA38" s="133"/>
      <c r="DB38" s="134"/>
      <c r="DC38" s="134"/>
      <c r="DD38" s="134"/>
      <c r="DE38" s="34" t="str">
        <f>IF(Configurações!$B$3&lt;&gt;"Linhas","",IF(Cálculos!HL38=1,Cálculos!HM38,""))</f>
        <v/>
      </c>
      <c r="DF38" s="133"/>
      <c r="DG38" s="134"/>
      <c r="DH38" s="134"/>
      <c r="DI38" s="134"/>
      <c r="DJ38" s="34" t="str">
        <f>IF(Configurações!$B$3&lt;&gt;"Linhas","",IF(Cálculos!HW38=1,Cálculos!HX38,""))</f>
        <v/>
      </c>
      <c r="DK38" s="35" t="str">
        <f>IF(OR($B38="",Configurações!$B$3&lt;&gt;"Linhas"),"",Cálculos!OL38)</f>
        <v/>
      </c>
      <c r="DL38" s="36" t="str">
        <f>IF(OR($B38="",Configurações!$B$3&lt;&gt;"Linhas"),"",Cálculos!OM38)</f>
        <v/>
      </c>
      <c r="DM38" s="37" t="str">
        <f>IF(OR($B38="",Configurações!$B$3&lt;&gt;"Linhas"),"",IF(Cálculos!ON38="","✔ OK",LEFT(Cálculos!ON38,LEN(Cálculos!ON38)-3)))</f>
        <v/>
      </c>
      <c r="DN38" s="133"/>
      <c r="DO38" s="134"/>
      <c r="DP38" s="134"/>
      <c r="DQ38" s="134"/>
      <c r="DR38" s="34" t="str">
        <f>IF(Configurações!$B$3&lt;&gt;"Linhas","",IF(Cálculos!IH38=1,Cálculos!II38,""))</f>
        <v/>
      </c>
      <c r="DS38" s="133"/>
      <c r="DT38" s="134"/>
      <c r="DU38" s="134"/>
      <c r="DV38" s="134"/>
      <c r="DW38" s="34" t="str">
        <f>IF(Configurações!$B$3&lt;&gt;"Linhas","",IF(Cálculos!IS38=1,Cálculos!IT38,""))</f>
        <v/>
      </c>
      <c r="DX38" s="133"/>
      <c r="DY38" s="134"/>
      <c r="DZ38" s="134"/>
      <c r="EA38" s="134"/>
      <c r="EB38" s="34" t="str">
        <f>IF(Configurações!$B$3&lt;&gt;"Linhas","",IF(Cálculos!JD38=1,Cálculos!JE38,""))</f>
        <v/>
      </c>
      <c r="EC38" s="133"/>
      <c r="ED38" s="134"/>
      <c r="EE38" s="134"/>
      <c r="EF38" s="134"/>
      <c r="EG38" s="34" t="str">
        <f>IF(Configurações!$B$3&lt;&gt;"Linhas","",IF(Cálculos!JO38=1,Cálculos!JP38,""))</f>
        <v/>
      </c>
      <c r="EH38" s="133"/>
      <c r="EI38" s="134"/>
      <c r="EJ38" s="134"/>
      <c r="EK38" s="134"/>
      <c r="EL38" s="34" t="str">
        <f>IF(Configurações!$B$3&lt;&gt;"Linhas","",IF(Cálculos!JZ38=1,Cálculos!KA38,""))</f>
        <v/>
      </c>
      <c r="EM38" s="133"/>
      <c r="EN38" s="134"/>
      <c r="EO38" s="134"/>
      <c r="EP38" s="134"/>
      <c r="EQ38" s="34" t="str">
        <f>IF(Configurações!$B$3&lt;&gt;"Linhas","",IF(Cálculos!KK38=1,Cálculos!KL38,""))</f>
        <v/>
      </c>
      <c r="ER38" s="133"/>
      <c r="ES38" s="134"/>
      <c r="ET38" s="134"/>
      <c r="EU38" s="134"/>
      <c r="EV38" s="34" t="str">
        <f>IF(Configurações!$B$3&lt;&gt;"Linhas","",IF(Cálculos!KV38=1,Cálculos!KW38,""))</f>
        <v/>
      </c>
      <c r="EW38" s="35" t="str">
        <f>IF(OR($B38="",Configurações!$B$3&lt;&gt;"Linhas"),"",Cálculos!OQ38)</f>
        <v/>
      </c>
      <c r="EX38" s="36" t="str">
        <f>IF(OR($B38="",Configurações!$B$3&lt;&gt;"Linhas"),"",Cálculos!OR38)</f>
        <v/>
      </c>
      <c r="EY38" s="37" t="str">
        <f>IF(OR($B38="",Configurações!$B$3&lt;&gt;"Linhas"),"",IF(Cálculos!OS38="","✔ OK",LEFT(Cálculos!OS38,LEN(Cálculos!OS38)-3)))</f>
        <v/>
      </c>
      <c r="EZ38" s="133"/>
      <c r="FA38" s="134"/>
      <c r="FB38" s="134"/>
      <c r="FC38" s="134"/>
      <c r="FD38" s="34" t="str">
        <f>IF(Configurações!$B$3&lt;&gt;"Linhas","",IF(Cálculos!LG38=1,Cálculos!LH38,""))</f>
        <v/>
      </c>
      <c r="FE38" s="133"/>
      <c r="FF38" s="134"/>
      <c r="FG38" s="134"/>
      <c r="FH38" s="134"/>
      <c r="FI38" s="34" t="str">
        <f>IF(Configurações!$B$3&lt;&gt;"Linhas","",IF(Cálculos!LR38=1,Cálculos!LS38,""))</f>
        <v/>
      </c>
      <c r="FJ38" s="133"/>
      <c r="FK38" s="134"/>
      <c r="FL38" s="134"/>
      <c r="FM38" s="134"/>
      <c r="FN38" s="34" t="str">
        <f>IF(Configurações!$B$3&lt;&gt;"Linhas","",IF(Cálculos!MC38=1,Cálculos!MD38,""))</f>
        <v/>
      </c>
      <c r="FO38" s="133"/>
      <c r="FP38" s="134"/>
      <c r="FQ38" s="134"/>
      <c r="FR38" s="134"/>
      <c r="FS38" s="34" t="str">
        <f>IF(Configurações!$B$3&lt;&gt;"Linhas","",IF(Cálculos!MN38=1,Cálculos!MO38,""))</f>
        <v/>
      </c>
      <c r="FT38" s="133"/>
      <c r="FU38" s="134"/>
      <c r="FV38" s="134"/>
      <c r="FW38" s="134"/>
      <c r="FX38" s="34" t="str">
        <f>IF(Configurações!$B$3&lt;&gt;"Linhas","",IF(Cálculos!MY38=1,Cálculos!MZ38,""))</f>
        <v/>
      </c>
      <c r="FY38" s="133"/>
      <c r="FZ38" s="134"/>
      <c r="GA38" s="134"/>
      <c r="GB38" s="134"/>
      <c r="GC38" s="34" t="str">
        <f>IF(Configurações!$B$3&lt;&gt;"Linhas","",IF(Cálculos!NJ38=1,Cálculos!NK38,""))</f>
        <v/>
      </c>
      <c r="GD38" s="133"/>
      <c r="GE38" s="134"/>
      <c r="GF38" s="134"/>
      <c r="GG38" s="134"/>
      <c r="GH38" s="34" t="str">
        <f>IF(Configurações!$B$3&lt;&gt;"Linhas","",IF(Cálculos!NU38=1,Cálculos!NV38,""))</f>
        <v/>
      </c>
      <c r="GI38" s="35" t="str">
        <f>IF(OR($B38="",Configurações!$B$3&lt;&gt;"Linhas"),"",Cálculos!OV38)</f>
        <v/>
      </c>
      <c r="GJ38" s="36" t="str">
        <f>IF(OR($B38="",Configurações!$B$3&lt;&gt;"Linhas"),"",Cálculos!OW38)</f>
        <v/>
      </c>
      <c r="GK38" s="37" t="str">
        <f>IF(OR($B38="",Configurações!$B$3&lt;&gt;"Linhas"),"",IF(Cálculos!OX38="","✔ OK",LEFT(Cálculos!OX38,LEN(Cálculos!OX38)-3)))</f>
        <v/>
      </c>
      <c r="GL38" s="131" t="str">
        <f>IF(OR($B38="",Configurações!$B$3&lt;&gt;"Linhas"),"",IF(Cálculos!PP38="","",IF(Configurações!$B$6="Sim","","Informativo (sem CCT/ACT) – ")&amp;LEFT(Cálculos!PP38,LEN(Cálculos!PP38)-3)))</f>
        <v/>
      </c>
    </row>
    <row r="39" spans="1:194" ht="30.75" customHeight="1" x14ac:dyDescent="0.25">
      <c r="A39" s="32" t="str">
        <f t="shared" si="0"/>
        <v/>
      </c>
      <c r="B39" s="132"/>
      <c r="C39" s="33" t="str">
        <f>IF($B39="","",IFERROR(INDEX(Funcionários!$D$5:$D$84,MATCH($B39,Funcionários!$B$5:$B$84,0)),""))</f>
        <v/>
      </c>
      <c r="D39" s="133"/>
      <c r="E39" s="134"/>
      <c r="F39" s="134"/>
      <c r="G39" s="134"/>
      <c r="H39" s="34" t="str">
        <f>IF(Configurações!$B$3&lt;&gt;"Linhas","",IF(Cálculos!K39=1,Cálculos!L39,""))</f>
        <v/>
      </c>
      <c r="I39" s="133"/>
      <c r="J39" s="134"/>
      <c r="K39" s="134"/>
      <c r="L39" s="134"/>
      <c r="M39" s="34" t="str">
        <f>IF(Configurações!$B$3&lt;&gt;"Linhas","",IF(Cálculos!V39=1,Cálculos!W39,""))</f>
        <v/>
      </c>
      <c r="N39" s="133"/>
      <c r="O39" s="134"/>
      <c r="P39" s="134"/>
      <c r="Q39" s="134"/>
      <c r="R39" s="34" t="str">
        <f>IF(Configurações!$B$3&lt;&gt;"Linhas","",IF(Cálculos!AG39=1,Cálculos!AH39,""))</f>
        <v/>
      </c>
      <c r="S39" s="133"/>
      <c r="T39" s="134"/>
      <c r="U39" s="134"/>
      <c r="V39" s="134"/>
      <c r="W39" s="34" t="str">
        <f>IF(Configurações!$B$3&lt;&gt;"Linhas","",IF(Cálculos!AR39=1,Cálculos!AS39,""))</f>
        <v/>
      </c>
      <c r="X39" s="133"/>
      <c r="Y39" s="134"/>
      <c r="Z39" s="134"/>
      <c r="AA39" s="134"/>
      <c r="AB39" s="34" t="str">
        <f>IF(Configurações!$B$3&lt;&gt;"Linhas","",IF(Cálculos!BC39=1,Cálculos!BD39,""))</f>
        <v/>
      </c>
      <c r="AC39" s="133"/>
      <c r="AD39" s="134"/>
      <c r="AE39" s="134"/>
      <c r="AF39" s="134"/>
      <c r="AG39" s="34" t="str">
        <f>IF(Configurações!$B$3&lt;&gt;"Linhas","",IF(Cálculos!BN39=1,Cálculos!BO39,""))</f>
        <v/>
      </c>
      <c r="AH39" s="133"/>
      <c r="AI39" s="134"/>
      <c r="AJ39" s="134"/>
      <c r="AK39" s="134"/>
      <c r="AL39" s="34" t="str">
        <f>IF(Configurações!$B$3&lt;&gt;"Linhas","",IF(Cálculos!BY39=1,Cálculos!BZ39,""))</f>
        <v/>
      </c>
      <c r="AM39" s="35" t="str">
        <f>IF(OR($B39="",Configurações!$B$3&lt;&gt;"Linhas"),"",Cálculos!OB39)</f>
        <v/>
      </c>
      <c r="AN39" s="36" t="str">
        <f>IF(OR($B39="",Configurações!$B$3&lt;&gt;"Linhas"),"",Cálculos!OC39)</f>
        <v/>
      </c>
      <c r="AO39" s="37" t="str">
        <f>IF(OR($B39="",Configurações!$B$3&lt;&gt;"Linhas"),"",IF(Cálculos!OD39="","✔ OK",LEFT(Cálculos!OD39,LEN(Cálculos!OD39)-3)))</f>
        <v/>
      </c>
      <c r="AP39" s="133"/>
      <c r="AQ39" s="134"/>
      <c r="AR39" s="134"/>
      <c r="AS39" s="134"/>
      <c r="AT39" s="34" t="str">
        <f>IF(Configurações!$B$3&lt;&gt;"Linhas","",IF(Cálculos!CJ39=1,Cálculos!CK39,""))</f>
        <v/>
      </c>
      <c r="AU39" s="133"/>
      <c r="AV39" s="134"/>
      <c r="AW39" s="134"/>
      <c r="AX39" s="134"/>
      <c r="AY39" s="34" t="str">
        <f>IF(Configurações!$B$3&lt;&gt;"Linhas","",IF(Cálculos!CU39=1,Cálculos!CV39,""))</f>
        <v/>
      </c>
      <c r="AZ39" s="133"/>
      <c r="BA39" s="134"/>
      <c r="BB39" s="134"/>
      <c r="BC39" s="134"/>
      <c r="BD39" s="34" t="str">
        <f>IF(Configurações!$B$3&lt;&gt;"Linhas","",IF(Cálculos!DF39=1,Cálculos!DG39,""))</f>
        <v/>
      </c>
      <c r="BE39" s="133"/>
      <c r="BF39" s="134"/>
      <c r="BG39" s="134"/>
      <c r="BH39" s="134"/>
      <c r="BI39" s="34" t="str">
        <f>IF(Configurações!$B$3&lt;&gt;"Linhas","",IF(Cálculos!DQ39=1,Cálculos!DR39,""))</f>
        <v/>
      </c>
      <c r="BJ39" s="133"/>
      <c r="BK39" s="134"/>
      <c r="BL39" s="134"/>
      <c r="BM39" s="134"/>
      <c r="BN39" s="34" t="str">
        <f>IF(Configurações!$B$3&lt;&gt;"Linhas","",IF(Cálculos!EB39=1,Cálculos!EC39,""))</f>
        <v/>
      </c>
      <c r="BO39" s="133"/>
      <c r="BP39" s="134"/>
      <c r="BQ39" s="134"/>
      <c r="BR39" s="134"/>
      <c r="BS39" s="34" t="str">
        <f>IF(Configurações!$B$3&lt;&gt;"Linhas","",IF(Cálculos!EM39=1,Cálculos!EN39,""))</f>
        <v/>
      </c>
      <c r="BT39" s="133"/>
      <c r="BU39" s="134"/>
      <c r="BV39" s="134"/>
      <c r="BW39" s="134"/>
      <c r="BX39" s="34" t="str">
        <f>IF(Configurações!$B$3&lt;&gt;"Linhas","",IF(Cálculos!EX39=1,Cálculos!EY39,""))</f>
        <v/>
      </c>
      <c r="BY39" s="35" t="str">
        <f>IF(OR($B39="",Configurações!$B$3&lt;&gt;"Linhas"),"",Cálculos!OG39)</f>
        <v/>
      </c>
      <c r="BZ39" s="36" t="str">
        <f>IF(OR($B39="",Configurações!$B$3&lt;&gt;"Linhas"),"",Cálculos!OH39)</f>
        <v/>
      </c>
      <c r="CA39" s="37" t="str">
        <f>IF(OR($B39="",Configurações!$B$3&lt;&gt;"Linhas"),"",IF(Cálculos!OI39="","✔ OK",LEFT(Cálculos!OI39,LEN(Cálculos!OI39)-3)))</f>
        <v/>
      </c>
      <c r="CB39" s="133"/>
      <c r="CC39" s="134"/>
      <c r="CD39" s="134"/>
      <c r="CE39" s="134"/>
      <c r="CF39" s="138" t="str">
        <f>IF(Configurações!$B$3&lt;&gt;"Linhas","",IF(Cálculos!FI39=1,Cálculos!FJ39,""))</f>
        <v/>
      </c>
      <c r="CG39" s="133"/>
      <c r="CH39" s="134"/>
      <c r="CI39" s="134"/>
      <c r="CJ39" s="134"/>
      <c r="CK39" s="34" t="str">
        <f>IF(Configurações!$B$3&lt;&gt;"Linhas","",IF(Cálculos!FT39=1,Cálculos!FU39,""))</f>
        <v/>
      </c>
      <c r="CL39" s="133"/>
      <c r="CM39" s="134"/>
      <c r="CN39" s="134"/>
      <c r="CO39" s="134"/>
      <c r="CP39" s="34" t="str">
        <f>IF(Configurações!$B$3&lt;&gt;"Linhas","",IF(Cálculos!GE39=1,Cálculos!GF39,""))</f>
        <v/>
      </c>
      <c r="CQ39" s="133"/>
      <c r="CR39" s="134"/>
      <c r="CS39" s="134"/>
      <c r="CT39" s="134"/>
      <c r="CU39" s="34" t="str">
        <f>IF(Configurações!$B$3&lt;&gt;"Linhas","",IF(Cálculos!GP39=1,Cálculos!GQ39,""))</f>
        <v/>
      </c>
      <c r="CV39" s="133"/>
      <c r="CW39" s="134"/>
      <c r="CX39" s="134"/>
      <c r="CY39" s="134"/>
      <c r="CZ39" s="34" t="str">
        <f>IF(Configurações!$B$3&lt;&gt;"Linhas","",IF(Cálculos!HA39=1,Cálculos!HB39,""))</f>
        <v/>
      </c>
      <c r="DA39" s="133"/>
      <c r="DB39" s="134"/>
      <c r="DC39" s="134"/>
      <c r="DD39" s="134"/>
      <c r="DE39" s="34" t="str">
        <f>IF(Configurações!$B$3&lt;&gt;"Linhas","",IF(Cálculos!HL39=1,Cálculos!HM39,""))</f>
        <v/>
      </c>
      <c r="DF39" s="133"/>
      <c r="DG39" s="134"/>
      <c r="DH39" s="134"/>
      <c r="DI39" s="134"/>
      <c r="DJ39" s="34" t="str">
        <f>IF(Configurações!$B$3&lt;&gt;"Linhas","",IF(Cálculos!HW39=1,Cálculos!HX39,""))</f>
        <v/>
      </c>
      <c r="DK39" s="35" t="str">
        <f>IF(OR($B39="",Configurações!$B$3&lt;&gt;"Linhas"),"",Cálculos!OL39)</f>
        <v/>
      </c>
      <c r="DL39" s="36" t="str">
        <f>IF(OR($B39="",Configurações!$B$3&lt;&gt;"Linhas"),"",Cálculos!OM39)</f>
        <v/>
      </c>
      <c r="DM39" s="37" t="str">
        <f>IF(OR($B39="",Configurações!$B$3&lt;&gt;"Linhas"),"",IF(Cálculos!ON39="","✔ OK",LEFT(Cálculos!ON39,LEN(Cálculos!ON39)-3)))</f>
        <v/>
      </c>
      <c r="DN39" s="133"/>
      <c r="DO39" s="134"/>
      <c r="DP39" s="134"/>
      <c r="DQ39" s="134"/>
      <c r="DR39" s="34" t="str">
        <f>IF(Configurações!$B$3&lt;&gt;"Linhas","",IF(Cálculos!IH39=1,Cálculos!II39,""))</f>
        <v/>
      </c>
      <c r="DS39" s="133"/>
      <c r="DT39" s="134"/>
      <c r="DU39" s="134"/>
      <c r="DV39" s="134"/>
      <c r="DW39" s="34" t="str">
        <f>IF(Configurações!$B$3&lt;&gt;"Linhas","",IF(Cálculos!IS39=1,Cálculos!IT39,""))</f>
        <v/>
      </c>
      <c r="DX39" s="133"/>
      <c r="DY39" s="134"/>
      <c r="DZ39" s="134"/>
      <c r="EA39" s="134"/>
      <c r="EB39" s="34" t="str">
        <f>IF(Configurações!$B$3&lt;&gt;"Linhas","",IF(Cálculos!JD39=1,Cálculos!JE39,""))</f>
        <v/>
      </c>
      <c r="EC39" s="133"/>
      <c r="ED39" s="134"/>
      <c r="EE39" s="134"/>
      <c r="EF39" s="134"/>
      <c r="EG39" s="34" t="str">
        <f>IF(Configurações!$B$3&lt;&gt;"Linhas","",IF(Cálculos!JO39=1,Cálculos!JP39,""))</f>
        <v/>
      </c>
      <c r="EH39" s="133"/>
      <c r="EI39" s="134"/>
      <c r="EJ39" s="134"/>
      <c r="EK39" s="134"/>
      <c r="EL39" s="34" t="str">
        <f>IF(Configurações!$B$3&lt;&gt;"Linhas","",IF(Cálculos!JZ39=1,Cálculos!KA39,""))</f>
        <v/>
      </c>
      <c r="EM39" s="133"/>
      <c r="EN39" s="134"/>
      <c r="EO39" s="134"/>
      <c r="EP39" s="134"/>
      <c r="EQ39" s="34" t="str">
        <f>IF(Configurações!$B$3&lt;&gt;"Linhas","",IF(Cálculos!KK39=1,Cálculos!KL39,""))</f>
        <v/>
      </c>
      <c r="ER39" s="133"/>
      <c r="ES39" s="134"/>
      <c r="ET39" s="134"/>
      <c r="EU39" s="134"/>
      <c r="EV39" s="34" t="str">
        <f>IF(Configurações!$B$3&lt;&gt;"Linhas","",IF(Cálculos!KV39=1,Cálculos!KW39,""))</f>
        <v/>
      </c>
      <c r="EW39" s="35" t="str">
        <f>IF(OR($B39="",Configurações!$B$3&lt;&gt;"Linhas"),"",Cálculos!OQ39)</f>
        <v/>
      </c>
      <c r="EX39" s="36" t="str">
        <f>IF(OR($B39="",Configurações!$B$3&lt;&gt;"Linhas"),"",Cálculos!OR39)</f>
        <v/>
      </c>
      <c r="EY39" s="37" t="str">
        <f>IF(OR($B39="",Configurações!$B$3&lt;&gt;"Linhas"),"",IF(Cálculos!OS39="","✔ OK",LEFT(Cálculos!OS39,LEN(Cálculos!OS39)-3)))</f>
        <v/>
      </c>
      <c r="EZ39" s="133"/>
      <c r="FA39" s="134"/>
      <c r="FB39" s="134"/>
      <c r="FC39" s="134"/>
      <c r="FD39" s="34" t="str">
        <f>IF(Configurações!$B$3&lt;&gt;"Linhas","",IF(Cálculos!LG39=1,Cálculos!LH39,""))</f>
        <v/>
      </c>
      <c r="FE39" s="133"/>
      <c r="FF39" s="134"/>
      <c r="FG39" s="134"/>
      <c r="FH39" s="134"/>
      <c r="FI39" s="34" t="str">
        <f>IF(Configurações!$B$3&lt;&gt;"Linhas","",IF(Cálculos!LR39=1,Cálculos!LS39,""))</f>
        <v/>
      </c>
      <c r="FJ39" s="133"/>
      <c r="FK39" s="134"/>
      <c r="FL39" s="134"/>
      <c r="FM39" s="134"/>
      <c r="FN39" s="34" t="str">
        <f>IF(Configurações!$B$3&lt;&gt;"Linhas","",IF(Cálculos!MC39=1,Cálculos!MD39,""))</f>
        <v/>
      </c>
      <c r="FO39" s="133"/>
      <c r="FP39" s="134"/>
      <c r="FQ39" s="134"/>
      <c r="FR39" s="134"/>
      <c r="FS39" s="34" t="str">
        <f>IF(Configurações!$B$3&lt;&gt;"Linhas","",IF(Cálculos!MN39=1,Cálculos!MO39,""))</f>
        <v/>
      </c>
      <c r="FT39" s="133"/>
      <c r="FU39" s="134"/>
      <c r="FV39" s="134"/>
      <c r="FW39" s="134"/>
      <c r="FX39" s="34" t="str">
        <f>IF(Configurações!$B$3&lt;&gt;"Linhas","",IF(Cálculos!MY39=1,Cálculos!MZ39,""))</f>
        <v/>
      </c>
      <c r="FY39" s="133"/>
      <c r="FZ39" s="134"/>
      <c r="GA39" s="134"/>
      <c r="GB39" s="134"/>
      <c r="GC39" s="34" t="str">
        <f>IF(Configurações!$B$3&lt;&gt;"Linhas","",IF(Cálculos!NJ39=1,Cálculos!NK39,""))</f>
        <v/>
      </c>
      <c r="GD39" s="133"/>
      <c r="GE39" s="134"/>
      <c r="GF39" s="134"/>
      <c r="GG39" s="134"/>
      <c r="GH39" s="34" t="str">
        <f>IF(Configurações!$B$3&lt;&gt;"Linhas","",IF(Cálculos!NU39=1,Cálculos!NV39,""))</f>
        <v/>
      </c>
      <c r="GI39" s="35" t="str">
        <f>IF(OR($B39="",Configurações!$B$3&lt;&gt;"Linhas"),"",Cálculos!OV39)</f>
        <v/>
      </c>
      <c r="GJ39" s="36" t="str">
        <f>IF(OR($B39="",Configurações!$B$3&lt;&gt;"Linhas"),"",Cálculos!OW39)</f>
        <v/>
      </c>
      <c r="GK39" s="37" t="str">
        <f>IF(OR($B39="",Configurações!$B$3&lt;&gt;"Linhas"),"",IF(Cálculos!OX39="","✔ OK",LEFT(Cálculos!OX39,LEN(Cálculos!OX39)-3)))</f>
        <v/>
      </c>
      <c r="GL39" s="131" t="str">
        <f>IF(OR($B39="",Configurações!$B$3&lt;&gt;"Linhas"),"",IF(Cálculos!PP39="","",IF(Configurações!$B$6="Sim","","Informativo (sem CCT/ACT) – ")&amp;LEFT(Cálculos!PP39,LEN(Cálculos!PP39)-3)))</f>
        <v/>
      </c>
    </row>
    <row r="40" spans="1:194" ht="30.75" customHeight="1" x14ac:dyDescent="0.25">
      <c r="A40" s="32" t="str">
        <f t="shared" si="0"/>
        <v/>
      </c>
      <c r="B40" s="132"/>
      <c r="C40" s="33" t="str">
        <f>IF($B40="","",IFERROR(INDEX(Funcionários!$D$5:$D$84,MATCH($B40,Funcionários!$B$5:$B$84,0)),""))</f>
        <v/>
      </c>
      <c r="D40" s="133"/>
      <c r="E40" s="134"/>
      <c r="F40" s="134"/>
      <c r="G40" s="134"/>
      <c r="H40" s="34" t="str">
        <f>IF(Configurações!$B$3&lt;&gt;"Linhas","",IF(Cálculos!K40=1,Cálculos!L40,""))</f>
        <v/>
      </c>
      <c r="I40" s="133"/>
      <c r="J40" s="134"/>
      <c r="K40" s="134"/>
      <c r="L40" s="134"/>
      <c r="M40" s="34" t="str">
        <f>IF(Configurações!$B$3&lt;&gt;"Linhas","",IF(Cálculos!V40=1,Cálculos!W40,""))</f>
        <v/>
      </c>
      <c r="N40" s="133"/>
      <c r="O40" s="134"/>
      <c r="P40" s="134"/>
      <c r="Q40" s="134"/>
      <c r="R40" s="34" t="str">
        <f>IF(Configurações!$B$3&lt;&gt;"Linhas","",IF(Cálculos!AG40=1,Cálculos!AH40,""))</f>
        <v/>
      </c>
      <c r="S40" s="133"/>
      <c r="T40" s="134"/>
      <c r="U40" s="134"/>
      <c r="V40" s="134"/>
      <c r="W40" s="34" t="str">
        <f>IF(Configurações!$B$3&lt;&gt;"Linhas","",IF(Cálculos!AR40=1,Cálculos!AS40,""))</f>
        <v/>
      </c>
      <c r="X40" s="133"/>
      <c r="Y40" s="134"/>
      <c r="Z40" s="134"/>
      <c r="AA40" s="134"/>
      <c r="AB40" s="34" t="str">
        <f>IF(Configurações!$B$3&lt;&gt;"Linhas","",IF(Cálculos!BC40=1,Cálculos!BD40,""))</f>
        <v/>
      </c>
      <c r="AC40" s="133"/>
      <c r="AD40" s="134"/>
      <c r="AE40" s="134"/>
      <c r="AF40" s="134"/>
      <c r="AG40" s="34" t="str">
        <f>IF(Configurações!$B$3&lt;&gt;"Linhas","",IF(Cálculos!BN40=1,Cálculos!BO40,""))</f>
        <v/>
      </c>
      <c r="AH40" s="133"/>
      <c r="AI40" s="134"/>
      <c r="AJ40" s="134"/>
      <c r="AK40" s="134"/>
      <c r="AL40" s="34" t="str">
        <f>IF(Configurações!$B$3&lt;&gt;"Linhas","",IF(Cálculos!BY40=1,Cálculos!BZ40,""))</f>
        <v/>
      </c>
      <c r="AM40" s="35" t="str">
        <f>IF(OR($B40="",Configurações!$B$3&lt;&gt;"Linhas"),"",Cálculos!OB40)</f>
        <v/>
      </c>
      <c r="AN40" s="36" t="str">
        <f>IF(OR($B40="",Configurações!$B$3&lt;&gt;"Linhas"),"",Cálculos!OC40)</f>
        <v/>
      </c>
      <c r="AO40" s="37" t="str">
        <f>IF(OR($B40="",Configurações!$B$3&lt;&gt;"Linhas"),"",IF(Cálculos!OD40="","✔ OK",LEFT(Cálculos!OD40,LEN(Cálculos!OD40)-3)))</f>
        <v/>
      </c>
      <c r="AP40" s="133"/>
      <c r="AQ40" s="134"/>
      <c r="AR40" s="134"/>
      <c r="AS40" s="134"/>
      <c r="AT40" s="34" t="str">
        <f>IF(Configurações!$B$3&lt;&gt;"Linhas","",IF(Cálculos!CJ40=1,Cálculos!CK40,""))</f>
        <v/>
      </c>
      <c r="AU40" s="133"/>
      <c r="AV40" s="134"/>
      <c r="AW40" s="134"/>
      <c r="AX40" s="134"/>
      <c r="AY40" s="34" t="str">
        <f>IF(Configurações!$B$3&lt;&gt;"Linhas","",IF(Cálculos!CU40=1,Cálculos!CV40,""))</f>
        <v/>
      </c>
      <c r="AZ40" s="133"/>
      <c r="BA40" s="134"/>
      <c r="BB40" s="134"/>
      <c r="BC40" s="134"/>
      <c r="BD40" s="34" t="str">
        <f>IF(Configurações!$B$3&lt;&gt;"Linhas","",IF(Cálculos!DF40=1,Cálculos!DG40,""))</f>
        <v/>
      </c>
      <c r="BE40" s="133"/>
      <c r="BF40" s="134"/>
      <c r="BG40" s="134"/>
      <c r="BH40" s="134"/>
      <c r="BI40" s="34" t="str">
        <f>IF(Configurações!$B$3&lt;&gt;"Linhas","",IF(Cálculos!DQ40=1,Cálculos!DR40,""))</f>
        <v/>
      </c>
      <c r="BJ40" s="133"/>
      <c r="BK40" s="134"/>
      <c r="BL40" s="134"/>
      <c r="BM40" s="134"/>
      <c r="BN40" s="34" t="str">
        <f>IF(Configurações!$B$3&lt;&gt;"Linhas","",IF(Cálculos!EB40=1,Cálculos!EC40,""))</f>
        <v/>
      </c>
      <c r="BO40" s="133"/>
      <c r="BP40" s="134"/>
      <c r="BQ40" s="134"/>
      <c r="BR40" s="134"/>
      <c r="BS40" s="34" t="str">
        <f>IF(Configurações!$B$3&lt;&gt;"Linhas","",IF(Cálculos!EM40=1,Cálculos!EN40,""))</f>
        <v/>
      </c>
      <c r="BT40" s="133"/>
      <c r="BU40" s="134"/>
      <c r="BV40" s="134"/>
      <c r="BW40" s="134"/>
      <c r="BX40" s="34" t="str">
        <f>IF(Configurações!$B$3&lt;&gt;"Linhas","",IF(Cálculos!EX40=1,Cálculos!EY40,""))</f>
        <v/>
      </c>
      <c r="BY40" s="35" t="str">
        <f>IF(OR($B40="",Configurações!$B$3&lt;&gt;"Linhas"),"",Cálculos!OG40)</f>
        <v/>
      </c>
      <c r="BZ40" s="36" t="str">
        <f>IF(OR($B40="",Configurações!$B$3&lt;&gt;"Linhas"),"",Cálculos!OH40)</f>
        <v/>
      </c>
      <c r="CA40" s="37" t="str">
        <f>IF(OR($B40="",Configurações!$B$3&lt;&gt;"Linhas"),"",IF(Cálculos!OI40="","✔ OK",LEFT(Cálculos!OI40,LEN(Cálculos!OI40)-3)))</f>
        <v/>
      </c>
      <c r="CB40" s="133"/>
      <c r="CC40" s="134"/>
      <c r="CD40" s="134"/>
      <c r="CE40" s="134"/>
      <c r="CF40" s="138" t="str">
        <f>IF(Configurações!$B$3&lt;&gt;"Linhas","",IF(Cálculos!FI40=1,Cálculos!FJ40,""))</f>
        <v/>
      </c>
      <c r="CG40" s="133"/>
      <c r="CH40" s="134"/>
      <c r="CI40" s="134"/>
      <c r="CJ40" s="134"/>
      <c r="CK40" s="34" t="str">
        <f>IF(Configurações!$B$3&lt;&gt;"Linhas","",IF(Cálculos!FT40=1,Cálculos!FU40,""))</f>
        <v/>
      </c>
      <c r="CL40" s="133"/>
      <c r="CM40" s="134"/>
      <c r="CN40" s="134"/>
      <c r="CO40" s="134"/>
      <c r="CP40" s="34" t="str">
        <f>IF(Configurações!$B$3&lt;&gt;"Linhas","",IF(Cálculos!GE40=1,Cálculos!GF40,""))</f>
        <v/>
      </c>
      <c r="CQ40" s="133"/>
      <c r="CR40" s="134"/>
      <c r="CS40" s="134"/>
      <c r="CT40" s="134"/>
      <c r="CU40" s="34" t="str">
        <f>IF(Configurações!$B$3&lt;&gt;"Linhas","",IF(Cálculos!GP40=1,Cálculos!GQ40,""))</f>
        <v/>
      </c>
      <c r="CV40" s="133"/>
      <c r="CW40" s="134"/>
      <c r="CX40" s="134"/>
      <c r="CY40" s="134"/>
      <c r="CZ40" s="34" t="str">
        <f>IF(Configurações!$B$3&lt;&gt;"Linhas","",IF(Cálculos!HA40=1,Cálculos!HB40,""))</f>
        <v/>
      </c>
      <c r="DA40" s="133"/>
      <c r="DB40" s="134"/>
      <c r="DC40" s="134"/>
      <c r="DD40" s="134"/>
      <c r="DE40" s="34" t="str">
        <f>IF(Configurações!$B$3&lt;&gt;"Linhas","",IF(Cálculos!HL40=1,Cálculos!HM40,""))</f>
        <v/>
      </c>
      <c r="DF40" s="133"/>
      <c r="DG40" s="134"/>
      <c r="DH40" s="134"/>
      <c r="DI40" s="134"/>
      <c r="DJ40" s="34" t="str">
        <f>IF(Configurações!$B$3&lt;&gt;"Linhas","",IF(Cálculos!HW40=1,Cálculos!HX40,""))</f>
        <v/>
      </c>
      <c r="DK40" s="35" t="str">
        <f>IF(OR($B40="",Configurações!$B$3&lt;&gt;"Linhas"),"",Cálculos!OL40)</f>
        <v/>
      </c>
      <c r="DL40" s="36" t="str">
        <f>IF(OR($B40="",Configurações!$B$3&lt;&gt;"Linhas"),"",Cálculos!OM40)</f>
        <v/>
      </c>
      <c r="DM40" s="37" t="str">
        <f>IF(OR($B40="",Configurações!$B$3&lt;&gt;"Linhas"),"",IF(Cálculos!ON40="","✔ OK",LEFT(Cálculos!ON40,LEN(Cálculos!ON40)-3)))</f>
        <v/>
      </c>
      <c r="DN40" s="133"/>
      <c r="DO40" s="134"/>
      <c r="DP40" s="134"/>
      <c r="DQ40" s="134"/>
      <c r="DR40" s="34" t="str">
        <f>IF(Configurações!$B$3&lt;&gt;"Linhas","",IF(Cálculos!IH40=1,Cálculos!II40,""))</f>
        <v/>
      </c>
      <c r="DS40" s="133"/>
      <c r="DT40" s="134"/>
      <c r="DU40" s="134"/>
      <c r="DV40" s="134"/>
      <c r="DW40" s="34" t="str">
        <f>IF(Configurações!$B$3&lt;&gt;"Linhas","",IF(Cálculos!IS40=1,Cálculos!IT40,""))</f>
        <v/>
      </c>
      <c r="DX40" s="133"/>
      <c r="DY40" s="134"/>
      <c r="DZ40" s="134"/>
      <c r="EA40" s="134"/>
      <c r="EB40" s="34" t="str">
        <f>IF(Configurações!$B$3&lt;&gt;"Linhas","",IF(Cálculos!JD40=1,Cálculos!JE40,""))</f>
        <v/>
      </c>
      <c r="EC40" s="133"/>
      <c r="ED40" s="134"/>
      <c r="EE40" s="134"/>
      <c r="EF40" s="134"/>
      <c r="EG40" s="34" t="str">
        <f>IF(Configurações!$B$3&lt;&gt;"Linhas","",IF(Cálculos!JO40=1,Cálculos!JP40,""))</f>
        <v/>
      </c>
      <c r="EH40" s="133"/>
      <c r="EI40" s="134"/>
      <c r="EJ40" s="134"/>
      <c r="EK40" s="134"/>
      <c r="EL40" s="34" t="str">
        <f>IF(Configurações!$B$3&lt;&gt;"Linhas","",IF(Cálculos!JZ40=1,Cálculos!KA40,""))</f>
        <v/>
      </c>
      <c r="EM40" s="133"/>
      <c r="EN40" s="134"/>
      <c r="EO40" s="134"/>
      <c r="EP40" s="134"/>
      <c r="EQ40" s="34" t="str">
        <f>IF(Configurações!$B$3&lt;&gt;"Linhas","",IF(Cálculos!KK40=1,Cálculos!KL40,""))</f>
        <v/>
      </c>
      <c r="ER40" s="133"/>
      <c r="ES40" s="134"/>
      <c r="ET40" s="134"/>
      <c r="EU40" s="134"/>
      <c r="EV40" s="34" t="str">
        <f>IF(Configurações!$B$3&lt;&gt;"Linhas","",IF(Cálculos!KV40=1,Cálculos!KW40,""))</f>
        <v/>
      </c>
      <c r="EW40" s="35" t="str">
        <f>IF(OR($B40="",Configurações!$B$3&lt;&gt;"Linhas"),"",Cálculos!OQ40)</f>
        <v/>
      </c>
      <c r="EX40" s="36" t="str">
        <f>IF(OR($B40="",Configurações!$B$3&lt;&gt;"Linhas"),"",Cálculos!OR40)</f>
        <v/>
      </c>
      <c r="EY40" s="37" t="str">
        <f>IF(OR($B40="",Configurações!$B$3&lt;&gt;"Linhas"),"",IF(Cálculos!OS40="","✔ OK",LEFT(Cálculos!OS40,LEN(Cálculos!OS40)-3)))</f>
        <v/>
      </c>
      <c r="EZ40" s="133"/>
      <c r="FA40" s="134"/>
      <c r="FB40" s="134"/>
      <c r="FC40" s="134"/>
      <c r="FD40" s="34" t="str">
        <f>IF(Configurações!$B$3&lt;&gt;"Linhas","",IF(Cálculos!LG40=1,Cálculos!LH40,""))</f>
        <v/>
      </c>
      <c r="FE40" s="133"/>
      <c r="FF40" s="134"/>
      <c r="FG40" s="134"/>
      <c r="FH40" s="134"/>
      <c r="FI40" s="34" t="str">
        <f>IF(Configurações!$B$3&lt;&gt;"Linhas","",IF(Cálculos!LR40=1,Cálculos!LS40,""))</f>
        <v/>
      </c>
      <c r="FJ40" s="133"/>
      <c r="FK40" s="134"/>
      <c r="FL40" s="134"/>
      <c r="FM40" s="134"/>
      <c r="FN40" s="34" t="str">
        <f>IF(Configurações!$B$3&lt;&gt;"Linhas","",IF(Cálculos!MC40=1,Cálculos!MD40,""))</f>
        <v/>
      </c>
      <c r="FO40" s="133"/>
      <c r="FP40" s="134"/>
      <c r="FQ40" s="134"/>
      <c r="FR40" s="134"/>
      <c r="FS40" s="34" t="str">
        <f>IF(Configurações!$B$3&lt;&gt;"Linhas","",IF(Cálculos!MN40=1,Cálculos!MO40,""))</f>
        <v/>
      </c>
      <c r="FT40" s="133"/>
      <c r="FU40" s="134"/>
      <c r="FV40" s="134"/>
      <c r="FW40" s="134"/>
      <c r="FX40" s="34" t="str">
        <f>IF(Configurações!$B$3&lt;&gt;"Linhas","",IF(Cálculos!MY40=1,Cálculos!MZ40,""))</f>
        <v/>
      </c>
      <c r="FY40" s="133"/>
      <c r="FZ40" s="134"/>
      <c r="GA40" s="134"/>
      <c r="GB40" s="134"/>
      <c r="GC40" s="34" t="str">
        <f>IF(Configurações!$B$3&lt;&gt;"Linhas","",IF(Cálculos!NJ40=1,Cálculos!NK40,""))</f>
        <v/>
      </c>
      <c r="GD40" s="133"/>
      <c r="GE40" s="134"/>
      <c r="GF40" s="134"/>
      <c r="GG40" s="134"/>
      <c r="GH40" s="34" t="str">
        <f>IF(Configurações!$B$3&lt;&gt;"Linhas","",IF(Cálculos!NU40=1,Cálculos!NV40,""))</f>
        <v/>
      </c>
      <c r="GI40" s="35" t="str">
        <f>IF(OR($B40="",Configurações!$B$3&lt;&gt;"Linhas"),"",Cálculos!OV40)</f>
        <v/>
      </c>
      <c r="GJ40" s="36" t="str">
        <f>IF(OR($B40="",Configurações!$B$3&lt;&gt;"Linhas"),"",Cálculos!OW40)</f>
        <v/>
      </c>
      <c r="GK40" s="37" t="str">
        <f>IF(OR($B40="",Configurações!$B$3&lt;&gt;"Linhas"),"",IF(Cálculos!OX40="","✔ OK",LEFT(Cálculos!OX40,LEN(Cálculos!OX40)-3)))</f>
        <v/>
      </c>
      <c r="GL40" s="131" t="str">
        <f>IF(OR($B40="",Configurações!$B$3&lt;&gt;"Linhas"),"",IF(Cálculos!PP40="","",IF(Configurações!$B$6="Sim","","Informativo (sem CCT/ACT) – ")&amp;LEFT(Cálculos!PP40,LEN(Cálculos!PP40)-3)))</f>
        <v/>
      </c>
    </row>
    <row r="41" spans="1:194" ht="30.75" customHeight="1" x14ac:dyDescent="0.25">
      <c r="A41" s="32" t="str">
        <f t="shared" si="0"/>
        <v/>
      </c>
      <c r="B41" s="132"/>
      <c r="C41" s="33" t="str">
        <f>IF($B41="","",IFERROR(INDEX(Funcionários!$D$5:$D$84,MATCH($B41,Funcionários!$B$5:$B$84,0)),""))</f>
        <v/>
      </c>
      <c r="D41" s="133"/>
      <c r="E41" s="134"/>
      <c r="F41" s="134"/>
      <c r="G41" s="134"/>
      <c r="H41" s="34" t="str">
        <f>IF(Configurações!$B$3&lt;&gt;"Linhas","",IF(Cálculos!K41=1,Cálculos!L41,""))</f>
        <v/>
      </c>
      <c r="I41" s="133"/>
      <c r="J41" s="134"/>
      <c r="K41" s="134"/>
      <c r="L41" s="134"/>
      <c r="M41" s="34" t="str">
        <f>IF(Configurações!$B$3&lt;&gt;"Linhas","",IF(Cálculos!V41=1,Cálculos!W41,""))</f>
        <v/>
      </c>
      <c r="N41" s="133"/>
      <c r="O41" s="134"/>
      <c r="P41" s="134"/>
      <c r="Q41" s="134"/>
      <c r="R41" s="34" t="str">
        <f>IF(Configurações!$B$3&lt;&gt;"Linhas","",IF(Cálculos!AG41=1,Cálculos!AH41,""))</f>
        <v/>
      </c>
      <c r="S41" s="133"/>
      <c r="T41" s="134"/>
      <c r="U41" s="134"/>
      <c r="V41" s="134"/>
      <c r="W41" s="34" t="str">
        <f>IF(Configurações!$B$3&lt;&gt;"Linhas","",IF(Cálculos!AR41=1,Cálculos!AS41,""))</f>
        <v/>
      </c>
      <c r="X41" s="133"/>
      <c r="Y41" s="134"/>
      <c r="Z41" s="134"/>
      <c r="AA41" s="134"/>
      <c r="AB41" s="34" t="str">
        <f>IF(Configurações!$B$3&lt;&gt;"Linhas","",IF(Cálculos!BC41=1,Cálculos!BD41,""))</f>
        <v/>
      </c>
      <c r="AC41" s="133"/>
      <c r="AD41" s="134"/>
      <c r="AE41" s="134"/>
      <c r="AF41" s="134"/>
      <c r="AG41" s="34" t="str">
        <f>IF(Configurações!$B$3&lt;&gt;"Linhas","",IF(Cálculos!BN41=1,Cálculos!BO41,""))</f>
        <v/>
      </c>
      <c r="AH41" s="133"/>
      <c r="AI41" s="134"/>
      <c r="AJ41" s="134"/>
      <c r="AK41" s="134"/>
      <c r="AL41" s="34" t="str">
        <f>IF(Configurações!$B$3&lt;&gt;"Linhas","",IF(Cálculos!BY41=1,Cálculos!BZ41,""))</f>
        <v/>
      </c>
      <c r="AM41" s="35" t="str">
        <f>IF(OR($B41="",Configurações!$B$3&lt;&gt;"Linhas"),"",Cálculos!OB41)</f>
        <v/>
      </c>
      <c r="AN41" s="36" t="str">
        <f>IF(OR($B41="",Configurações!$B$3&lt;&gt;"Linhas"),"",Cálculos!OC41)</f>
        <v/>
      </c>
      <c r="AO41" s="37" t="str">
        <f>IF(OR($B41="",Configurações!$B$3&lt;&gt;"Linhas"),"",IF(Cálculos!OD41="","✔ OK",LEFT(Cálculos!OD41,LEN(Cálculos!OD41)-3)))</f>
        <v/>
      </c>
      <c r="AP41" s="133"/>
      <c r="AQ41" s="134"/>
      <c r="AR41" s="134"/>
      <c r="AS41" s="134"/>
      <c r="AT41" s="34" t="str">
        <f>IF(Configurações!$B$3&lt;&gt;"Linhas","",IF(Cálculos!CJ41=1,Cálculos!CK41,""))</f>
        <v/>
      </c>
      <c r="AU41" s="133"/>
      <c r="AV41" s="134"/>
      <c r="AW41" s="134"/>
      <c r="AX41" s="134"/>
      <c r="AY41" s="34" t="str">
        <f>IF(Configurações!$B$3&lt;&gt;"Linhas","",IF(Cálculos!CU41=1,Cálculos!CV41,""))</f>
        <v/>
      </c>
      <c r="AZ41" s="133"/>
      <c r="BA41" s="134"/>
      <c r="BB41" s="134"/>
      <c r="BC41" s="134"/>
      <c r="BD41" s="34" t="str">
        <f>IF(Configurações!$B$3&lt;&gt;"Linhas","",IF(Cálculos!DF41=1,Cálculos!DG41,""))</f>
        <v/>
      </c>
      <c r="BE41" s="133"/>
      <c r="BF41" s="134"/>
      <c r="BG41" s="134"/>
      <c r="BH41" s="134"/>
      <c r="BI41" s="34" t="str">
        <f>IF(Configurações!$B$3&lt;&gt;"Linhas","",IF(Cálculos!DQ41=1,Cálculos!DR41,""))</f>
        <v/>
      </c>
      <c r="BJ41" s="133"/>
      <c r="BK41" s="134"/>
      <c r="BL41" s="134"/>
      <c r="BM41" s="134"/>
      <c r="BN41" s="34" t="str">
        <f>IF(Configurações!$B$3&lt;&gt;"Linhas","",IF(Cálculos!EB41=1,Cálculos!EC41,""))</f>
        <v/>
      </c>
      <c r="BO41" s="133"/>
      <c r="BP41" s="134"/>
      <c r="BQ41" s="134"/>
      <c r="BR41" s="134"/>
      <c r="BS41" s="34" t="str">
        <f>IF(Configurações!$B$3&lt;&gt;"Linhas","",IF(Cálculos!EM41=1,Cálculos!EN41,""))</f>
        <v/>
      </c>
      <c r="BT41" s="133"/>
      <c r="BU41" s="134"/>
      <c r="BV41" s="134"/>
      <c r="BW41" s="134"/>
      <c r="BX41" s="34" t="str">
        <f>IF(Configurações!$B$3&lt;&gt;"Linhas","",IF(Cálculos!EX41=1,Cálculos!EY41,""))</f>
        <v/>
      </c>
      <c r="BY41" s="35" t="str">
        <f>IF(OR($B41="",Configurações!$B$3&lt;&gt;"Linhas"),"",Cálculos!OG41)</f>
        <v/>
      </c>
      <c r="BZ41" s="36" t="str">
        <f>IF(OR($B41="",Configurações!$B$3&lt;&gt;"Linhas"),"",Cálculos!OH41)</f>
        <v/>
      </c>
      <c r="CA41" s="37" t="str">
        <f>IF(OR($B41="",Configurações!$B$3&lt;&gt;"Linhas"),"",IF(Cálculos!OI41="","✔ OK",LEFT(Cálculos!OI41,LEN(Cálculos!OI41)-3)))</f>
        <v/>
      </c>
      <c r="CB41" s="133"/>
      <c r="CC41" s="134"/>
      <c r="CD41" s="134"/>
      <c r="CE41" s="134"/>
      <c r="CF41" s="138" t="str">
        <f>IF(Configurações!$B$3&lt;&gt;"Linhas","",IF(Cálculos!FI41=1,Cálculos!FJ41,""))</f>
        <v/>
      </c>
      <c r="CG41" s="133"/>
      <c r="CH41" s="134"/>
      <c r="CI41" s="134"/>
      <c r="CJ41" s="134"/>
      <c r="CK41" s="34" t="str">
        <f>IF(Configurações!$B$3&lt;&gt;"Linhas","",IF(Cálculos!FT41=1,Cálculos!FU41,""))</f>
        <v/>
      </c>
      <c r="CL41" s="133"/>
      <c r="CM41" s="134"/>
      <c r="CN41" s="134"/>
      <c r="CO41" s="134"/>
      <c r="CP41" s="34" t="str">
        <f>IF(Configurações!$B$3&lt;&gt;"Linhas","",IF(Cálculos!GE41=1,Cálculos!GF41,""))</f>
        <v/>
      </c>
      <c r="CQ41" s="133"/>
      <c r="CR41" s="134"/>
      <c r="CS41" s="134"/>
      <c r="CT41" s="134"/>
      <c r="CU41" s="34" t="str">
        <f>IF(Configurações!$B$3&lt;&gt;"Linhas","",IF(Cálculos!GP41=1,Cálculos!GQ41,""))</f>
        <v/>
      </c>
      <c r="CV41" s="133"/>
      <c r="CW41" s="134"/>
      <c r="CX41" s="134"/>
      <c r="CY41" s="134"/>
      <c r="CZ41" s="34" t="str">
        <f>IF(Configurações!$B$3&lt;&gt;"Linhas","",IF(Cálculos!HA41=1,Cálculos!HB41,""))</f>
        <v/>
      </c>
      <c r="DA41" s="133"/>
      <c r="DB41" s="134"/>
      <c r="DC41" s="134"/>
      <c r="DD41" s="134"/>
      <c r="DE41" s="34" t="str">
        <f>IF(Configurações!$B$3&lt;&gt;"Linhas","",IF(Cálculos!HL41=1,Cálculos!HM41,""))</f>
        <v/>
      </c>
      <c r="DF41" s="133"/>
      <c r="DG41" s="134"/>
      <c r="DH41" s="134"/>
      <c r="DI41" s="134"/>
      <c r="DJ41" s="34" t="str">
        <f>IF(Configurações!$B$3&lt;&gt;"Linhas","",IF(Cálculos!HW41=1,Cálculos!HX41,""))</f>
        <v/>
      </c>
      <c r="DK41" s="35" t="str">
        <f>IF(OR($B41="",Configurações!$B$3&lt;&gt;"Linhas"),"",Cálculos!OL41)</f>
        <v/>
      </c>
      <c r="DL41" s="36" t="str">
        <f>IF(OR($B41="",Configurações!$B$3&lt;&gt;"Linhas"),"",Cálculos!OM41)</f>
        <v/>
      </c>
      <c r="DM41" s="37" t="str">
        <f>IF(OR($B41="",Configurações!$B$3&lt;&gt;"Linhas"),"",IF(Cálculos!ON41="","✔ OK",LEFT(Cálculos!ON41,LEN(Cálculos!ON41)-3)))</f>
        <v/>
      </c>
      <c r="DN41" s="133"/>
      <c r="DO41" s="134"/>
      <c r="DP41" s="134"/>
      <c r="DQ41" s="134"/>
      <c r="DR41" s="34" t="str">
        <f>IF(Configurações!$B$3&lt;&gt;"Linhas","",IF(Cálculos!IH41=1,Cálculos!II41,""))</f>
        <v/>
      </c>
      <c r="DS41" s="133"/>
      <c r="DT41" s="134"/>
      <c r="DU41" s="134"/>
      <c r="DV41" s="134"/>
      <c r="DW41" s="34" t="str">
        <f>IF(Configurações!$B$3&lt;&gt;"Linhas","",IF(Cálculos!IS41=1,Cálculos!IT41,""))</f>
        <v/>
      </c>
      <c r="DX41" s="133"/>
      <c r="DY41" s="134"/>
      <c r="DZ41" s="134"/>
      <c r="EA41" s="134"/>
      <c r="EB41" s="34" t="str">
        <f>IF(Configurações!$B$3&lt;&gt;"Linhas","",IF(Cálculos!JD41=1,Cálculos!JE41,""))</f>
        <v/>
      </c>
      <c r="EC41" s="133"/>
      <c r="ED41" s="134"/>
      <c r="EE41" s="134"/>
      <c r="EF41" s="134"/>
      <c r="EG41" s="34" t="str">
        <f>IF(Configurações!$B$3&lt;&gt;"Linhas","",IF(Cálculos!JO41=1,Cálculos!JP41,""))</f>
        <v/>
      </c>
      <c r="EH41" s="133"/>
      <c r="EI41" s="134"/>
      <c r="EJ41" s="134"/>
      <c r="EK41" s="134"/>
      <c r="EL41" s="34" t="str">
        <f>IF(Configurações!$B$3&lt;&gt;"Linhas","",IF(Cálculos!JZ41=1,Cálculos!KA41,""))</f>
        <v/>
      </c>
      <c r="EM41" s="133"/>
      <c r="EN41" s="134"/>
      <c r="EO41" s="134"/>
      <c r="EP41" s="134"/>
      <c r="EQ41" s="34" t="str">
        <f>IF(Configurações!$B$3&lt;&gt;"Linhas","",IF(Cálculos!KK41=1,Cálculos!KL41,""))</f>
        <v/>
      </c>
      <c r="ER41" s="133"/>
      <c r="ES41" s="134"/>
      <c r="ET41" s="134"/>
      <c r="EU41" s="134"/>
      <c r="EV41" s="34" t="str">
        <f>IF(Configurações!$B$3&lt;&gt;"Linhas","",IF(Cálculos!KV41=1,Cálculos!KW41,""))</f>
        <v/>
      </c>
      <c r="EW41" s="35" t="str">
        <f>IF(OR($B41="",Configurações!$B$3&lt;&gt;"Linhas"),"",Cálculos!OQ41)</f>
        <v/>
      </c>
      <c r="EX41" s="36" t="str">
        <f>IF(OR($B41="",Configurações!$B$3&lt;&gt;"Linhas"),"",Cálculos!OR41)</f>
        <v/>
      </c>
      <c r="EY41" s="37" t="str">
        <f>IF(OR($B41="",Configurações!$B$3&lt;&gt;"Linhas"),"",IF(Cálculos!OS41="","✔ OK",LEFT(Cálculos!OS41,LEN(Cálculos!OS41)-3)))</f>
        <v/>
      </c>
      <c r="EZ41" s="133"/>
      <c r="FA41" s="134"/>
      <c r="FB41" s="134"/>
      <c r="FC41" s="134"/>
      <c r="FD41" s="34" t="str">
        <f>IF(Configurações!$B$3&lt;&gt;"Linhas","",IF(Cálculos!LG41=1,Cálculos!LH41,""))</f>
        <v/>
      </c>
      <c r="FE41" s="133"/>
      <c r="FF41" s="134"/>
      <c r="FG41" s="134"/>
      <c r="FH41" s="134"/>
      <c r="FI41" s="34" t="str">
        <f>IF(Configurações!$B$3&lt;&gt;"Linhas","",IF(Cálculos!LR41=1,Cálculos!LS41,""))</f>
        <v/>
      </c>
      <c r="FJ41" s="133"/>
      <c r="FK41" s="134"/>
      <c r="FL41" s="134"/>
      <c r="FM41" s="134"/>
      <c r="FN41" s="34" t="str">
        <f>IF(Configurações!$B$3&lt;&gt;"Linhas","",IF(Cálculos!MC41=1,Cálculos!MD41,""))</f>
        <v/>
      </c>
      <c r="FO41" s="133"/>
      <c r="FP41" s="134"/>
      <c r="FQ41" s="134"/>
      <c r="FR41" s="134"/>
      <c r="FS41" s="34" t="str">
        <f>IF(Configurações!$B$3&lt;&gt;"Linhas","",IF(Cálculos!MN41=1,Cálculos!MO41,""))</f>
        <v/>
      </c>
      <c r="FT41" s="133"/>
      <c r="FU41" s="134"/>
      <c r="FV41" s="134"/>
      <c r="FW41" s="134"/>
      <c r="FX41" s="34" t="str">
        <f>IF(Configurações!$B$3&lt;&gt;"Linhas","",IF(Cálculos!MY41=1,Cálculos!MZ41,""))</f>
        <v/>
      </c>
      <c r="FY41" s="133"/>
      <c r="FZ41" s="134"/>
      <c r="GA41" s="134"/>
      <c r="GB41" s="134"/>
      <c r="GC41" s="34" t="str">
        <f>IF(Configurações!$B$3&lt;&gt;"Linhas","",IF(Cálculos!NJ41=1,Cálculos!NK41,""))</f>
        <v/>
      </c>
      <c r="GD41" s="133"/>
      <c r="GE41" s="134"/>
      <c r="GF41" s="134"/>
      <c r="GG41" s="134"/>
      <c r="GH41" s="34" t="str">
        <f>IF(Configurações!$B$3&lt;&gt;"Linhas","",IF(Cálculos!NU41=1,Cálculos!NV41,""))</f>
        <v/>
      </c>
      <c r="GI41" s="35" t="str">
        <f>IF(OR($B41="",Configurações!$B$3&lt;&gt;"Linhas"),"",Cálculos!OV41)</f>
        <v/>
      </c>
      <c r="GJ41" s="36" t="str">
        <f>IF(OR($B41="",Configurações!$B$3&lt;&gt;"Linhas"),"",Cálculos!OW41)</f>
        <v/>
      </c>
      <c r="GK41" s="37" t="str">
        <f>IF(OR($B41="",Configurações!$B$3&lt;&gt;"Linhas"),"",IF(Cálculos!OX41="","✔ OK",LEFT(Cálculos!OX41,LEN(Cálculos!OX41)-3)))</f>
        <v/>
      </c>
      <c r="GL41" s="131" t="str">
        <f>IF(OR($B41="",Configurações!$B$3&lt;&gt;"Linhas"),"",IF(Cálculos!PP41="","",IF(Configurações!$B$6="Sim","","Informativo (sem CCT/ACT) – ")&amp;LEFT(Cálculos!PP41,LEN(Cálculos!PP41)-3)))</f>
        <v/>
      </c>
    </row>
    <row r="42" spans="1:194" ht="30.75" customHeight="1" x14ac:dyDescent="0.25">
      <c r="A42" s="32" t="str">
        <f t="shared" si="0"/>
        <v/>
      </c>
      <c r="B42" s="132"/>
      <c r="C42" s="33" t="str">
        <f>IF($B42="","",IFERROR(INDEX(Funcionários!$D$5:$D$84,MATCH($B42,Funcionários!$B$5:$B$84,0)),""))</f>
        <v/>
      </c>
      <c r="D42" s="133"/>
      <c r="E42" s="134"/>
      <c r="F42" s="134"/>
      <c r="G42" s="134"/>
      <c r="H42" s="34" t="str">
        <f>IF(Configurações!$B$3&lt;&gt;"Linhas","",IF(Cálculos!K42=1,Cálculos!L42,""))</f>
        <v/>
      </c>
      <c r="I42" s="133"/>
      <c r="J42" s="134"/>
      <c r="K42" s="134"/>
      <c r="L42" s="134"/>
      <c r="M42" s="34" t="str">
        <f>IF(Configurações!$B$3&lt;&gt;"Linhas","",IF(Cálculos!V42=1,Cálculos!W42,""))</f>
        <v/>
      </c>
      <c r="N42" s="133"/>
      <c r="O42" s="134"/>
      <c r="P42" s="134"/>
      <c r="Q42" s="134"/>
      <c r="R42" s="34" t="str">
        <f>IF(Configurações!$B$3&lt;&gt;"Linhas","",IF(Cálculos!AG42=1,Cálculos!AH42,""))</f>
        <v/>
      </c>
      <c r="S42" s="133"/>
      <c r="T42" s="134"/>
      <c r="U42" s="134"/>
      <c r="V42" s="134"/>
      <c r="W42" s="34" t="str">
        <f>IF(Configurações!$B$3&lt;&gt;"Linhas","",IF(Cálculos!AR42=1,Cálculos!AS42,""))</f>
        <v/>
      </c>
      <c r="X42" s="133"/>
      <c r="Y42" s="134"/>
      <c r="Z42" s="134"/>
      <c r="AA42" s="134"/>
      <c r="AB42" s="34" t="str">
        <f>IF(Configurações!$B$3&lt;&gt;"Linhas","",IF(Cálculos!BC42=1,Cálculos!BD42,""))</f>
        <v/>
      </c>
      <c r="AC42" s="133"/>
      <c r="AD42" s="134"/>
      <c r="AE42" s="134"/>
      <c r="AF42" s="134"/>
      <c r="AG42" s="34" t="str">
        <f>IF(Configurações!$B$3&lt;&gt;"Linhas","",IF(Cálculos!BN42=1,Cálculos!BO42,""))</f>
        <v/>
      </c>
      <c r="AH42" s="133"/>
      <c r="AI42" s="134"/>
      <c r="AJ42" s="134"/>
      <c r="AK42" s="134"/>
      <c r="AL42" s="34" t="str">
        <f>IF(Configurações!$B$3&lt;&gt;"Linhas","",IF(Cálculos!BY42=1,Cálculos!BZ42,""))</f>
        <v/>
      </c>
      <c r="AM42" s="35" t="str">
        <f>IF(OR($B42="",Configurações!$B$3&lt;&gt;"Linhas"),"",Cálculos!OB42)</f>
        <v/>
      </c>
      <c r="AN42" s="36" t="str">
        <f>IF(OR($B42="",Configurações!$B$3&lt;&gt;"Linhas"),"",Cálculos!OC42)</f>
        <v/>
      </c>
      <c r="AO42" s="37" t="str">
        <f>IF(OR($B42="",Configurações!$B$3&lt;&gt;"Linhas"),"",IF(Cálculos!OD42="","✔ OK",LEFT(Cálculos!OD42,LEN(Cálculos!OD42)-3)))</f>
        <v/>
      </c>
      <c r="AP42" s="133"/>
      <c r="AQ42" s="134"/>
      <c r="AR42" s="134"/>
      <c r="AS42" s="134"/>
      <c r="AT42" s="34" t="str">
        <f>IF(Configurações!$B$3&lt;&gt;"Linhas","",IF(Cálculos!CJ42=1,Cálculos!CK42,""))</f>
        <v/>
      </c>
      <c r="AU42" s="133"/>
      <c r="AV42" s="134"/>
      <c r="AW42" s="134"/>
      <c r="AX42" s="134"/>
      <c r="AY42" s="34" t="str">
        <f>IF(Configurações!$B$3&lt;&gt;"Linhas","",IF(Cálculos!CU42=1,Cálculos!CV42,""))</f>
        <v/>
      </c>
      <c r="AZ42" s="133"/>
      <c r="BA42" s="134"/>
      <c r="BB42" s="134"/>
      <c r="BC42" s="134"/>
      <c r="BD42" s="34" t="str">
        <f>IF(Configurações!$B$3&lt;&gt;"Linhas","",IF(Cálculos!DF42=1,Cálculos!DG42,""))</f>
        <v/>
      </c>
      <c r="BE42" s="133"/>
      <c r="BF42" s="134"/>
      <c r="BG42" s="134"/>
      <c r="BH42" s="134"/>
      <c r="BI42" s="34" t="str">
        <f>IF(Configurações!$B$3&lt;&gt;"Linhas","",IF(Cálculos!DQ42=1,Cálculos!DR42,""))</f>
        <v/>
      </c>
      <c r="BJ42" s="133"/>
      <c r="BK42" s="134"/>
      <c r="BL42" s="134"/>
      <c r="BM42" s="134"/>
      <c r="BN42" s="34" t="str">
        <f>IF(Configurações!$B$3&lt;&gt;"Linhas","",IF(Cálculos!EB42=1,Cálculos!EC42,""))</f>
        <v/>
      </c>
      <c r="BO42" s="133"/>
      <c r="BP42" s="134"/>
      <c r="BQ42" s="134"/>
      <c r="BR42" s="134"/>
      <c r="BS42" s="34" t="str">
        <f>IF(Configurações!$B$3&lt;&gt;"Linhas","",IF(Cálculos!EM42=1,Cálculos!EN42,""))</f>
        <v/>
      </c>
      <c r="BT42" s="133"/>
      <c r="BU42" s="134"/>
      <c r="BV42" s="134"/>
      <c r="BW42" s="134"/>
      <c r="BX42" s="34" t="str">
        <f>IF(Configurações!$B$3&lt;&gt;"Linhas","",IF(Cálculos!EX42=1,Cálculos!EY42,""))</f>
        <v/>
      </c>
      <c r="BY42" s="35" t="str">
        <f>IF(OR($B42="",Configurações!$B$3&lt;&gt;"Linhas"),"",Cálculos!OG42)</f>
        <v/>
      </c>
      <c r="BZ42" s="36" t="str">
        <f>IF(OR($B42="",Configurações!$B$3&lt;&gt;"Linhas"),"",Cálculos!OH42)</f>
        <v/>
      </c>
      <c r="CA42" s="37" t="str">
        <f>IF(OR($B42="",Configurações!$B$3&lt;&gt;"Linhas"),"",IF(Cálculos!OI42="","✔ OK",LEFT(Cálculos!OI42,LEN(Cálculos!OI42)-3)))</f>
        <v/>
      </c>
      <c r="CB42" s="133"/>
      <c r="CC42" s="134"/>
      <c r="CD42" s="134"/>
      <c r="CE42" s="134"/>
      <c r="CF42" s="138" t="str">
        <f>IF(Configurações!$B$3&lt;&gt;"Linhas","",IF(Cálculos!FI42=1,Cálculos!FJ42,""))</f>
        <v/>
      </c>
      <c r="CG42" s="133"/>
      <c r="CH42" s="134"/>
      <c r="CI42" s="134"/>
      <c r="CJ42" s="134"/>
      <c r="CK42" s="34" t="str">
        <f>IF(Configurações!$B$3&lt;&gt;"Linhas","",IF(Cálculos!FT42=1,Cálculos!FU42,""))</f>
        <v/>
      </c>
      <c r="CL42" s="133"/>
      <c r="CM42" s="134"/>
      <c r="CN42" s="134"/>
      <c r="CO42" s="134"/>
      <c r="CP42" s="34" t="str">
        <f>IF(Configurações!$B$3&lt;&gt;"Linhas","",IF(Cálculos!GE42=1,Cálculos!GF42,""))</f>
        <v/>
      </c>
      <c r="CQ42" s="133"/>
      <c r="CR42" s="134"/>
      <c r="CS42" s="134"/>
      <c r="CT42" s="134"/>
      <c r="CU42" s="34" t="str">
        <f>IF(Configurações!$B$3&lt;&gt;"Linhas","",IF(Cálculos!GP42=1,Cálculos!GQ42,""))</f>
        <v/>
      </c>
      <c r="CV42" s="133"/>
      <c r="CW42" s="134"/>
      <c r="CX42" s="134"/>
      <c r="CY42" s="134"/>
      <c r="CZ42" s="34" t="str">
        <f>IF(Configurações!$B$3&lt;&gt;"Linhas","",IF(Cálculos!HA42=1,Cálculos!HB42,""))</f>
        <v/>
      </c>
      <c r="DA42" s="133"/>
      <c r="DB42" s="134"/>
      <c r="DC42" s="134"/>
      <c r="DD42" s="134"/>
      <c r="DE42" s="34" t="str">
        <f>IF(Configurações!$B$3&lt;&gt;"Linhas","",IF(Cálculos!HL42=1,Cálculos!HM42,""))</f>
        <v/>
      </c>
      <c r="DF42" s="133"/>
      <c r="DG42" s="134"/>
      <c r="DH42" s="134"/>
      <c r="DI42" s="134"/>
      <c r="DJ42" s="34" t="str">
        <f>IF(Configurações!$B$3&lt;&gt;"Linhas","",IF(Cálculos!HW42=1,Cálculos!HX42,""))</f>
        <v/>
      </c>
      <c r="DK42" s="35" t="str">
        <f>IF(OR($B42="",Configurações!$B$3&lt;&gt;"Linhas"),"",Cálculos!OL42)</f>
        <v/>
      </c>
      <c r="DL42" s="36" t="str">
        <f>IF(OR($B42="",Configurações!$B$3&lt;&gt;"Linhas"),"",Cálculos!OM42)</f>
        <v/>
      </c>
      <c r="DM42" s="37" t="str">
        <f>IF(OR($B42="",Configurações!$B$3&lt;&gt;"Linhas"),"",IF(Cálculos!ON42="","✔ OK",LEFT(Cálculos!ON42,LEN(Cálculos!ON42)-3)))</f>
        <v/>
      </c>
      <c r="DN42" s="133"/>
      <c r="DO42" s="134"/>
      <c r="DP42" s="134"/>
      <c r="DQ42" s="134"/>
      <c r="DR42" s="34" t="str">
        <f>IF(Configurações!$B$3&lt;&gt;"Linhas","",IF(Cálculos!IH42=1,Cálculos!II42,""))</f>
        <v/>
      </c>
      <c r="DS42" s="133"/>
      <c r="DT42" s="134"/>
      <c r="DU42" s="134"/>
      <c r="DV42" s="134"/>
      <c r="DW42" s="34" t="str">
        <f>IF(Configurações!$B$3&lt;&gt;"Linhas","",IF(Cálculos!IS42=1,Cálculos!IT42,""))</f>
        <v/>
      </c>
      <c r="DX42" s="133"/>
      <c r="DY42" s="134"/>
      <c r="DZ42" s="134"/>
      <c r="EA42" s="134"/>
      <c r="EB42" s="34" t="str">
        <f>IF(Configurações!$B$3&lt;&gt;"Linhas","",IF(Cálculos!JD42=1,Cálculos!JE42,""))</f>
        <v/>
      </c>
      <c r="EC42" s="133"/>
      <c r="ED42" s="134"/>
      <c r="EE42" s="134"/>
      <c r="EF42" s="134"/>
      <c r="EG42" s="34" t="str">
        <f>IF(Configurações!$B$3&lt;&gt;"Linhas","",IF(Cálculos!JO42=1,Cálculos!JP42,""))</f>
        <v/>
      </c>
      <c r="EH42" s="133"/>
      <c r="EI42" s="134"/>
      <c r="EJ42" s="134"/>
      <c r="EK42" s="134"/>
      <c r="EL42" s="34" t="str">
        <f>IF(Configurações!$B$3&lt;&gt;"Linhas","",IF(Cálculos!JZ42=1,Cálculos!KA42,""))</f>
        <v/>
      </c>
      <c r="EM42" s="133"/>
      <c r="EN42" s="134"/>
      <c r="EO42" s="134"/>
      <c r="EP42" s="134"/>
      <c r="EQ42" s="34" t="str">
        <f>IF(Configurações!$B$3&lt;&gt;"Linhas","",IF(Cálculos!KK42=1,Cálculos!KL42,""))</f>
        <v/>
      </c>
      <c r="ER42" s="133"/>
      <c r="ES42" s="134"/>
      <c r="ET42" s="134"/>
      <c r="EU42" s="134"/>
      <c r="EV42" s="34" t="str">
        <f>IF(Configurações!$B$3&lt;&gt;"Linhas","",IF(Cálculos!KV42=1,Cálculos!KW42,""))</f>
        <v/>
      </c>
      <c r="EW42" s="35" t="str">
        <f>IF(OR($B42="",Configurações!$B$3&lt;&gt;"Linhas"),"",Cálculos!OQ42)</f>
        <v/>
      </c>
      <c r="EX42" s="36" t="str">
        <f>IF(OR($B42="",Configurações!$B$3&lt;&gt;"Linhas"),"",Cálculos!OR42)</f>
        <v/>
      </c>
      <c r="EY42" s="37" t="str">
        <f>IF(OR($B42="",Configurações!$B$3&lt;&gt;"Linhas"),"",IF(Cálculos!OS42="","✔ OK",LEFT(Cálculos!OS42,LEN(Cálculos!OS42)-3)))</f>
        <v/>
      </c>
      <c r="EZ42" s="133"/>
      <c r="FA42" s="134"/>
      <c r="FB42" s="134"/>
      <c r="FC42" s="134"/>
      <c r="FD42" s="34" t="str">
        <f>IF(Configurações!$B$3&lt;&gt;"Linhas","",IF(Cálculos!LG42=1,Cálculos!LH42,""))</f>
        <v/>
      </c>
      <c r="FE42" s="133"/>
      <c r="FF42" s="134"/>
      <c r="FG42" s="134"/>
      <c r="FH42" s="134"/>
      <c r="FI42" s="34" t="str">
        <f>IF(Configurações!$B$3&lt;&gt;"Linhas","",IF(Cálculos!LR42=1,Cálculos!LS42,""))</f>
        <v/>
      </c>
      <c r="FJ42" s="133"/>
      <c r="FK42" s="134"/>
      <c r="FL42" s="134"/>
      <c r="FM42" s="134"/>
      <c r="FN42" s="34" t="str">
        <f>IF(Configurações!$B$3&lt;&gt;"Linhas","",IF(Cálculos!MC42=1,Cálculos!MD42,""))</f>
        <v/>
      </c>
      <c r="FO42" s="133"/>
      <c r="FP42" s="134"/>
      <c r="FQ42" s="134"/>
      <c r="FR42" s="134"/>
      <c r="FS42" s="34" t="str">
        <f>IF(Configurações!$B$3&lt;&gt;"Linhas","",IF(Cálculos!MN42=1,Cálculos!MO42,""))</f>
        <v/>
      </c>
      <c r="FT42" s="133"/>
      <c r="FU42" s="134"/>
      <c r="FV42" s="134"/>
      <c r="FW42" s="134"/>
      <c r="FX42" s="34" t="str">
        <f>IF(Configurações!$B$3&lt;&gt;"Linhas","",IF(Cálculos!MY42=1,Cálculos!MZ42,""))</f>
        <v/>
      </c>
      <c r="FY42" s="133"/>
      <c r="FZ42" s="134"/>
      <c r="GA42" s="134"/>
      <c r="GB42" s="134"/>
      <c r="GC42" s="34" t="str">
        <f>IF(Configurações!$B$3&lt;&gt;"Linhas","",IF(Cálculos!NJ42=1,Cálculos!NK42,""))</f>
        <v/>
      </c>
      <c r="GD42" s="133"/>
      <c r="GE42" s="134"/>
      <c r="GF42" s="134"/>
      <c r="GG42" s="134"/>
      <c r="GH42" s="34" t="str">
        <f>IF(Configurações!$B$3&lt;&gt;"Linhas","",IF(Cálculos!NU42=1,Cálculos!NV42,""))</f>
        <v/>
      </c>
      <c r="GI42" s="35" t="str">
        <f>IF(OR($B42="",Configurações!$B$3&lt;&gt;"Linhas"),"",Cálculos!OV42)</f>
        <v/>
      </c>
      <c r="GJ42" s="36" t="str">
        <f>IF(OR($B42="",Configurações!$B$3&lt;&gt;"Linhas"),"",Cálculos!OW42)</f>
        <v/>
      </c>
      <c r="GK42" s="37" t="str">
        <f>IF(OR($B42="",Configurações!$B$3&lt;&gt;"Linhas"),"",IF(Cálculos!OX42="","✔ OK",LEFT(Cálculos!OX42,LEN(Cálculos!OX42)-3)))</f>
        <v/>
      </c>
      <c r="GL42" s="131" t="str">
        <f>IF(OR($B42="",Configurações!$B$3&lt;&gt;"Linhas"),"",IF(Cálculos!PP42="","",IF(Configurações!$B$6="Sim","","Informativo (sem CCT/ACT) – ")&amp;LEFT(Cálculos!PP42,LEN(Cálculos!PP42)-3)))</f>
        <v/>
      </c>
    </row>
    <row r="43" spans="1:194" ht="30.75" customHeight="1" x14ac:dyDescent="0.25">
      <c r="A43" s="32" t="str">
        <f t="shared" si="0"/>
        <v/>
      </c>
      <c r="B43" s="132"/>
      <c r="C43" s="33" t="str">
        <f>IF($B43="","",IFERROR(INDEX(Funcionários!$D$5:$D$84,MATCH($B43,Funcionários!$B$5:$B$84,0)),""))</f>
        <v/>
      </c>
      <c r="D43" s="133"/>
      <c r="E43" s="134"/>
      <c r="F43" s="134"/>
      <c r="G43" s="134"/>
      <c r="H43" s="34" t="str">
        <f>IF(Configurações!$B$3&lt;&gt;"Linhas","",IF(Cálculos!K43=1,Cálculos!L43,""))</f>
        <v/>
      </c>
      <c r="I43" s="133"/>
      <c r="J43" s="134"/>
      <c r="K43" s="134"/>
      <c r="L43" s="134"/>
      <c r="M43" s="34" t="str">
        <f>IF(Configurações!$B$3&lt;&gt;"Linhas","",IF(Cálculos!V43=1,Cálculos!W43,""))</f>
        <v/>
      </c>
      <c r="N43" s="133"/>
      <c r="O43" s="134"/>
      <c r="P43" s="134"/>
      <c r="Q43" s="134"/>
      <c r="R43" s="34" t="str">
        <f>IF(Configurações!$B$3&lt;&gt;"Linhas","",IF(Cálculos!AG43=1,Cálculos!AH43,""))</f>
        <v/>
      </c>
      <c r="S43" s="133"/>
      <c r="T43" s="134"/>
      <c r="U43" s="134"/>
      <c r="V43" s="134"/>
      <c r="W43" s="34" t="str">
        <f>IF(Configurações!$B$3&lt;&gt;"Linhas","",IF(Cálculos!AR43=1,Cálculos!AS43,""))</f>
        <v/>
      </c>
      <c r="X43" s="133"/>
      <c r="Y43" s="134"/>
      <c r="Z43" s="134"/>
      <c r="AA43" s="134"/>
      <c r="AB43" s="34" t="str">
        <f>IF(Configurações!$B$3&lt;&gt;"Linhas","",IF(Cálculos!BC43=1,Cálculos!BD43,""))</f>
        <v/>
      </c>
      <c r="AC43" s="133"/>
      <c r="AD43" s="134"/>
      <c r="AE43" s="134"/>
      <c r="AF43" s="134"/>
      <c r="AG43" s="34" t="str">
        <f>IF(Configurações!$B$3&lt;&gt;"Linhas","",IF(Cálculos!BN43=1,Cálculos!BO43,""))</f>
        <v/>
      </c>
      <c r="AH43" s="133"/>
      <c r="AI43" s="134"/>
      <c r="AJ43" s="134"/>
      <c r="AK43" s="134"/>
      <c r="AL43" s="34" t="str">
        <f>IF(Configurações!$B$3&lt;&gt;"Linhas","",IF(Cálculos!BY43=1,Cálculos!BZ43,""))</f>
        <v/>
      </c>
      <c r="AM43" s="35" t="str">
        <f>IF(OR($B43="",Configurações!$B$3&lt;&gt;"Linhas"),"",Cálculos!OB43)</f>
        <v/>
      </c>
      <c r="AN43" s="36" t="str">
        <f>IF(OR($B43="",Configurações!$B$3&lt;&gt;"Linhas"),"",Cálculos!OC43)</f>
        <v/>
      </c>
      <c r="AO43" s="37" t="str">
        <f>IF(OR($B43="",Configurações!$B$3&lt;&gt;"Linhas"),"",IF(Cálculos!OD43="","✔ OK",LEFT(Cálculos!OD43,LEN(Cálculos!OD43)-3)))</f>
        <v/>
      </c>
      <c r="AP43" s="133"/>
      <c r="AQ43" s="134"/>
      <c r="AR43" s="134"/>
      <c r="AS43" s="134"/>
      <c r="AT43" s="34" t="str">
        <f>IF(Configurações!$B$3&lt;&gt;"Linhas","",IF(Cálculos!CJ43=1,Cálculos!CK43,""))</f>
        <v/>
      </c>
      <c r="AU43" s="133"/>
      <c r="AV43" s="134"/>
      <c r="AW43" s="134"/>
      <c r="AX43" s="134"/>
      <c r="AY43" s="34" t="str">
        <f>IF(Configurações!$B$3&lt;&gt;"Linhas","",IF(Cálculos!CU43=1,Cálculos!CV43,""))</f>
        <v/>
      </c>
      <c r="AZ43" s="133"/>
      <c r="BA43" s="134"/>
      <c r="BB43" s="134"/>
      <c r="BC43" s="134"/>
      <c r="BD43" s="34" t="str">
        <f>IF(Configurações!$B$3&lt;&gt;"Linhas","",IF(Cálculos!DF43=1,Cálculos!DG43,""))</f>
        <v/>
      </c>
      <c r="BE43" s="133"/>
      <c r="BF43" s="134"/>
      <c r="BG43" s="134"/>
      <c r="BH43" s="134"/>
      <c r="BI43" s="34" t="str">
        <f>IF(Configurações!$B$3&lt;&gt;"Linhas","",IF(Cálculos!DQ43=1,Cálculos!DR43,""))</f>
        <v/>
      </c>
      <c r="BJ43" s="133"/>
      <c r="BK43" s="134"/>
      <c r="BL43" s="134"/>
      <c r="BM43" s="134"/>
      <c r="BN43" s="34" t="str">
        <f>IF(Configurações!$B$3&lt;&gt;"Linhas","",IF(Cálculos!EB43=1,Cálculos!EC43,""))</f>
        <v/>
      </c>
      <c r="BO43" s="133"/>
      <c r="BP43" s="134"/>
      <c r="BQ43" s="134"/>
      <c r="BR43" s="134"/>
      <c r="BS43" s="34" t="str">
        <f>IF(Configurações!$B$3&lt;&gt;"Linhas","",IF(Cálculos!EM43=1,Cálculos!EN43,""))</f>
        <v/>
      </c>
      <c r="BT43" s="133"/>
      <c r="BU43" s="134"/>
      <c r="BV43" s="134"/>
      <c r="BW43" s="134"/>
      <c r="BX43" s="34" t="str">
        <f>IF(Configurações!$B$3&lt;&gt;"Linhas","",IF(Cálculos!EX43=1,Cálculos!EY43,""))</f>
        <v/>
      </c>
      <c r="BY43" s="35" t="str">
        <f>IF(OR($B43="",Configurações!$B$3&lt;&gt;"Linhas"),"",Cálculos!OG43)</f>
        <v/>
      </c>
      <c r="BZ43" s="36" t="str">
        <f>IF(OR($B43="",Configurações!$B$3&lt;&gt;"Linhas"),"",Cálculos!OH43)</f>
        <v/>
      </c>
      <c r="CA43" s="37" t="str">
        <f>IF(OR($B43="",Configurações!$B$3&lt;&gt;"Linhas"),"",IF(Cálculos!OI43="","✔ OK",LEFT(Cálculos!OI43,LEN(Cálculos!OI43)-3)))</f>
        <v/>
      </c>
      <c r="CB43" s="133"/>
      <c r="CC43" s="134"/>
      <c r="CD43" s="134"/>
      <c r="CE43" s="134"/>
      <c r="CF43" s="138" t="str">
        <f>IF(Configurações!$B$3&lt;&gt;"Linhas","",IF(Cálculos!FI43=1,Cálculos!FJ43,""))</f>
        <v/>
      </c>
      <c r="CG43" s="133"/>
      <c r="CH43" s="134"/>
      <c r="CI43" s="134"/>
      <c r="CJ43" s="134"/>
      <c r="CK43" s="34" t="str">
        <f>IF(Configurações!$B$3&lt;&gt;"Linhas","",IF(Cálculos!FT43=1,Cálculos!FU43,""))</f>
        <v/>
      </c>
      <c r="CL43" s="133"/>
      <c r="CM43" s="134"/>
      <c r="CN43" s="134"/>
      <c r="CO43" s="134"/>
      <c r="CP43" s="34" t="str">
        <f>IF(Configurações!$B$3&lt;&gt;"Linhas","",IF(Cálculos!GE43=1,Cálculos!GF43,""))</f>
        <v/>
      </c>
      <c r="CQ43" s="133"/>
      <c r="CR43" s="134"/>
      <c r="CS43" s="134"/>
      <c r="CT43" s="134"/>
      <c r="CU43" s="34" t="str">
        <f>IF(Configurações!$B$3&lt;&gt;"Linhas","",IF(Cálculos!GP43=1,Cálculos!GQ43,""))</f>
        <v/>
      </c>
      <c r="CV43" s="133"/>
      <c r="CW43" s="134"/>
      <c r="CX43" s="134"/>
      <c r="CY43" s="134"/>
      <c r="CZ43" s="34" t="str">
        <f>IF(Configurações!$B$3&lt;&gt;"Linhas","",IF(Cálculos!HA43=1,Cálculos!HB43,""))</f>
        <v/>
      </c>
      <c r="DA43" s="133"/>
      <c r="DB43" s="134"/>
      <c r="DC43" s="134"/>
      <c r="DD43" s="134"/>
      <c r="DE43" s="34" t="str">
        <f>IF(Configurações!$B$3&lt;&gt;"Linhas","",IF(Cálculos!HL43=1,Cálculos!HM43,""))</f>
        <v/>
      </c>
      <c r="DF43" s="133"/>
      <c r="DG43" s="134"/>
      <c r="DH43" s="134"/>
      <c r="DI43" s="134"/>
      <c r="DJ43" s="34" t="str">
        <f>IF(Configurações!$B$3&lt;&gt;"Linhas","",IF(Cálculos!HW43=1,Cálculos!HX43,""))</f>
        <v/>
      </c>
      <c r="DK43" s="35" t="str">
        <f>IF(OR($B43="",Configurações!$B$3&lt;&gt;"Linhas"),"",Cálculos!OL43)</f>
        <v/>
      </c>
      <c r="DL43" s="36" t="str">
        <f>IF(OR($B43="",Configurações!$B$3&lt;&gt;"Linhas"),"",Cálculos!OM43)</f>
        <v/>
      </c>
      <c r="DM43" s="37" t="str">
        <f>IF(OR($B43="",Configurações!$B$3&lt;&gt;"Linhas"),"",IF(Cálculos!ON43="","✔ OK",LEFT(Cálculos!ON43,LEN(Cálculos!ON43)-3)))</f>
        <v/>
      </c>
      <c r="DN43" s="133"/>
      <c r="DO43" s="134"/>
      <c r="DP43" s="134"/>
      <c r="DQ43" s="134"/>
      <c r="DR43" s="34" t="str">
        <f>IF(Configurações!$B$3&lt;&gt;"Linhas","",IF(Cálculos!IH43=1,Cálculos!II43,""))</f>
        <v/>
      </c>
      <c r="DS43" s="133"/>
      <c r="DT43" s="134"/>
      <c r="DU43" s="134"/>
      <c r="DV43" s="134"/>
      <c r="DW43" s="34" t="str">
        <f>IF(Configurações!$B$3&lt;&gt;"Linhas","",IF(Cálculos!IS43=1,Cálculos!IT43,""))</f>
        <v/>
      </c>
      <c r="DX43" s="133"/>
      <c r="DY43" s="134"/>
      <c r="DZ43" s="134"/>
      <c r="EA43" s="134"/>
      <c r="EB43" s="34" t="str">
        <f>IF(Configurações!$B$3&lt;&gt;"Linhas","",IF(Cálculos!JD43=1,Cálculos!JE43,""))</f>
        <v/>
      </c>
      <c r="EC43" s="133"/>
      <c r="ED43" s="134"/>
      <c r="EE43" s="134"/>
      <c r="EF43" s="134"/>
      <c r="EG43" s="34" t="str">
        <f>IF(Configurações!$B$3&lt;&gt;"Linhas","",IF(Cálculos!JO43=1,Cálculos!JP43,""))</f>
        <v/>
      </c>
      <c r="EH43" s="133"/>
      <c r="EI43" s="134"/>
      <c r="EJ43" s="134"/>
      <c r="EK43" s="134"/>
      <c r="EL43" s="34" t="str">
        <f>IF(Configurações!$B$3&lt;&gt;"Linhas","",IF(Cálculos!JZ43=1,Cálculos!KA43,""))</f>
        <v/>
      </c>
      <c r="EM43" s="133"/>
      <c r="EN43" s="134"/>
      <c r="EO43" s="134"/>
      <c r="EP43" s="134"/>
      <c r="EQ43" s="34" t="str">
        <f>IF(Configurações!$B$3&lt;&gt;"Linhas","",IF(Cálculos!KK43=1,Cálculos!KL43,""))</f>
        <v/>
      </c>
      <c r="ER43" s="133"/>
      <c r="ES43" s="134"/>
      <c r="ET43" s="134"/>
      <c r="EU43" s="134"/>
      <c r="EV43" s="34" t="str">
        <f>IF(Configurações!$B$3&lt;&gt;"Linhas","",IF(Cálculos!KV43=1,Cálculos!KW43,""))</f>
        <v/>
      </c>
      <c r="EW43" s="35" t="str">
        <f>IF(OR($B43="",Configurações!$B$3&lt;&gt;"Linhas"),"",Cálculos!OQ43)</f>
        <v/>
      </c>
      <c r="EX43" s="36" t="str">
        <f>IF(OR($B43="",Configurações!$B$3&lt;&gt;"Linhas"),"",Cálculos!OR43)</f>
        <v/>
      </c>
      <c r="EY43" s="37" t="str">
        <f>IF(OR($B43="",Configurações!$B$3&lt;&gt;"Linhas"),"",IF(Cálculos!OS43="","✔ OK",LEFT(Cálculos!OS43,LEN(Cálculos!OS43)-3)))</f>
        <v/>
      </c>
      <c r="EZ43" s="133"/>
      <c r="FA43" s="134"/>
      <c r="FB43" s="134"/>
      <c r="FC43" s="134"/>
      <c r="FD43" s="34" t="str">
        <f>IF(Configurações!$B$3&lt;&gt;"Linhas","",IF(Cálculos!LG43=1,Cálculos!LH43,""))</f>
        <v/>
      </c>
      <c r="FE43" s="133"/>
      <c r="FF43" s="134"/>
      <c r="FG43" s="134"/>
      <c r="FH43" s="134"/>
      <c r="FI43" s="34" t="str">
        <f>IF(Configurações!$B$3&lt;&gt;"Linhas","",IF(Cálculos!LR43=1,Cálculos!LS43,""))</f>
        <v/>
      </c>
      <c r="FJ43" s="133"/>
      <c r="FK43" s="134"/>
      <c r="FL43" s="134"/>
      <c r="FM43" s="134"/>
      <c r="FN43" s="34" t="str">
        <f>IF(Configurações!$B$3&lt;&gt;"Linhas","",IF(Cálculos!MC43=1,Cálculos!MD43,""))</f>
        <v/>
      </c>
      <c r="FO43" s="133"/>
      <c r="FP43" s="134"/>
      <c r="FQ43" s="134"/>
      <c r="FR43" s="134"/>
      <c r="FS43" s="34" t="str">
        <f>IF(Configurações!$B$3&lt;&gt;"Linhas","",IF(Cálculos!MN43=1,Cálculos!MO43,""))</f>
        <v/>
      </c>
      <c r="FT43" s="133"/>
      <c r="FU43" s="134"/>
      <c r="FV43" s="134"/>
      <c r="FW43" s="134"/>
      <c r="FX43" s="34" t="str">
        <f>IF(Configurações!$B$3&lt;&gt;"Linhas","",IF(Cálculos!MY43=1,Cálculos!MZ43,""))</f>
        <v/>
      </c>
      <c r="FY43" s="133"/>
      <c r="FZ43" s="134"/>
      <c r="GA43" s="134"/>
      <c r="GB43" s="134"/>
      <c r="GC43" s="34" t="str">
        <f>IF(Configurações!$B$3&lt;&gt;"Linhas","",IF(Cálculos!NJ43=1,Cálculos!NK43,""))</f>
        <v/>
      </c>
      <c r="GD43" s="133"/>
      <c r="GE43" s="134"/>
      <c r="GF43" s="134"/>
      <c r="GG43" s="134"/>
      <c r="GH43" s="34" t="str">
        <f>IF(Configurações!$B$3&lt;&gt;"Linhas","",IF(Cálculos!NU43=1,Cálculos!NV43,""))</f>
        <v/>
      </c>
      <c r="GI43" s="35" t="str">
        <f>IF(OR($B43="",Configurações!$B$3&lt;&gt;"Linhas"),"",Cálculos!OV43)</f>
        <v/>
      </c>
      <c r="GJ43" s="36" t="str">
        <f>IF(OR($B43="",Configurações!$B$3&lt;&gt;"Linhas"),"",Cálculos!OW43)</f>
        <v/>
      </c>
      <c r="GK43" s="37" t="str">
        <f>IF(OR($B43="",Configurações!$B$3&lt;&gt;"Linhas"),"",IF(Cálculos!OX43="","✔ OK",LEFT(Cálculos!OX43,LEN(Cálculos!OX43)-3)))</f>
        <v/>
      </c>
      <c r="GL43" s="131" t="str">
        <f>IF(OR($B43="",Configurações!$B$3&lt;&gt;"Linhas"),"",IF(Cálculos!PP43="","",IF(Configurações!$B$6="Sim","","Informativo (sem CCT/ACT) – ")&amp;LEFT(Cálculos!PP43,LEN(Cálculos!PP43)-3)))</f>
        <v/>
      </c>
    </row>
    <row r="44" spans="1:194" ht="30.75" customHeight="1" x14ac:dyDescent="0.25">
      <c r="A44" s="32" t="str">
        <f t="shared" si="0"/>
        <v/>
      </c>
      <c r="B44" s="132"/>
      <c r="C44" s="33" t="str">
        <f>IF($B44="","",IFERROR(INDEX(Funcionários!$D$5:$D$84,MATCH($B44,Funcionários!$B$5:$B$84,0)),""))</f>
        <v/>
      </c>
      <c r="D44" s="133"/>
      <c r="E44" s="134"/>
      <c r="F44" s="134"/>
      <c r="G44" s="134"/>
      <c r="H44" s="34" t="str">
        <f>IF(Configurações!$B$3&lt;&gt;"Linhas","",IF(Cálculos!K44=1,Cálculos!L44,""))</f>
        <v/>
      </c>
      <c r="I44" s="133"/>
      <c r="J44" s="134"/>
      <c r="K44" s="134"/>
      <c r="L44" s="134"/>
      <c r="M44" s="34" t="str">
        <f>IF(Configurações!$B$3&lt;&gt;"Linhas","",IF(Cálculos!V44=1,Cálculos!W44,""))</f>
        <v/>
      </c>
      <c r="N44" s="133"/>
      <c r="O44" s="134"/>
      <c r="P44" s="134"/>
      <c r="Q44" s="134"/>
      <c r="R44" s="34" t="str">
        <f>IF(Configurações!$B$3&lt;&gt;"Linhas","",IF(Cálculos!AG44=1,Cálculos!AH44,""))</f>
        <v/>
      </c>
      <c r="S44" s="133"/>
      <c r="T44" s="134"/>
      <c r="U44" s="134"/>
      <c r="V44" s="134"/>
      <c r="W44" s="34" t="str">
        <f>IF(Configurações!$B$3&lt;&gt;"Linhas","",IF(Cálculos!AR44=1,Cálculos!AS44,""))</f>
        <v/>
      </c>
      <c r="X44" s="133"/>
      <c r="Y44" s="134"/>
      <c r="Z44" s="134"/>
      <c r="AA44" s="134"/>
      <c r="AB44" s="34" t="str">
        <f>IF(Configurações!$B$3&lt;&gt;"Linhas","",IF(Cálculos!BC44=1,Cálculos!BD44,""))</f>
        <v/>
      </c>
      <c r="AC44" s="133"/>
      <c r="AD44" s="134"/>
      <c r="AE44" s="134"/>
      <c r="AF44" s="134"/>
      <c r="AG44" s="34" t="str">
        <f>IF(Configurações!$B$3&lt;&gt;"Linhas","",IF(Cálculos!BN44=1,Cálculos!BO44,""))</f>
        <v/>
      </c>
      <c r="AH44" s="133"/>
      <c r="AI44" s="134"/>
      <c r="AJ44" s="134"/>
      <c r="AK44" s="134"/>
      <c r="AL44" s="34" t="str">
        <f>IF(Configurações!$B$3&lt;&gt;"Linhas","",IF(Cálculos!BY44=1,Cálculos!BZ44,""))</f>
        <v/>
      </c>
      <c r="AM44" s="35" t="str">
        <f>IF(OR($B44="",Configurações!$B$3&lt;&gt;"Linhas"),"",Cálculos!OB44)</f>
        <v/>
      </c>
      <c r="AN44" s="36" t="str">
        <f>IF(OR($B44="",Configurações!$B$3&lt;&gt;"Linhas"),"",Cálculos!OC44)</f>
        <v/>
      </c>
      <c r="AO44" s="37" t="str">
        <f>IF(OR($B44="",Configurações!$B$3&lt;&gt;"Linhas"),"",IF(Cálculos!OD44="","✔ OK",LEFT(Cálculos!OD44,LEN(Cálculos!OD44)-3)))</f>
        <v/>
      </c>
      <c r="AP44" s="133"/>
      <c r="AQ44" s="134"/>
      <c r="AR44" s="134"/>
      <c r="AS44" s="134"/>
      <c r="AT44" s="34" t="str">
        <f>IF(Configurações!$B$3&lt;&gt;"Linhas","",IF(Cálculos!CJ44=1,Cálculos!CK44,""))</f>
        <v/>
      </c>
      <c r="AU44" s="133"/>
      <c r="AV44" s="134"/>
      <c r="AW44" s="134"/>
      <c r="AX44" s="134"/>
      <c r="AY44" s="34" t="str">
        <f>IF(Configurações!$B$3&lt;&gt;"Linhas","",IF(Cálculos!CU44=1,Cálculos!CV44,""))</f>
        <v/>
      </c>
      <c r="AZ44" s="133"/>
      <c r="BA44" s="134"/>
      <c r="BB44" s="134"/>
      <c r="BC44" s="134"/>
      <c r="BD44" s="34" t="str">
        <f>IF(Configurações!$B$3&lt;&gt;"Linhas","",IF(Cálculos!DF44=1,Cálculos!DG44,""))</f>
        <v/>
      </c>
      <c r="BE44" s="133"/>
      <c r="BF44" s="134"/>
      <c r="BG44" s="134"/>
      <c r="BH44" s="134"/>
      <c r="BI44" s="34" t="str">
        <f>IF(Configurações!$B$3&lt;&gt;"Linhas","",IF(Cálculos!DQ44=1,Cálculos!DR44,""))</f>
        <v/>
      </c>
      <c r="BJ44" s="133"/>
      <c r="BK44" s="134"/>
      <c r="BL44" s="134"/>
      <c r="BM44" s="134"/>
      <c r="BN44" s="34" t="str">
        <f>IF(Configurações!$B$3&lt;&gt;"Linhas","",IF(Cálculos!EB44=1,Cálculos!EC44,""))</f>
        <v/>
      </c>
      <c r="BO44" s="133"/>
      <c r="BP44" s="134"/>
      <c r="BQ44" s="134"/>
      <c r="BR44" s="134"/>
      <c r="BS44" s="34" t="str">
        <f>IF(Configurações!$B$3&lt;&gt;"Linhas","",IF(Cálculos!EM44=1,Cálculos!EN44,""))</f>
        <v/>
      </c>
      <c r="BT44" s="133"/>
      <c r="BU44" s="134"/>
      <c r="BV44" s="134"/>
      <c r="BW44" s="134"/>
      <c r="BX44" s="34" t="str">
        <f>IF(Configurações!$B$3&lt;&gt;"Linhas","",IF(Cálculos!EX44=1,Cálculos!EY44,""))</f>
        <v/>
      </c>
      <c r="BY44" s="35" t="str">
        <f>IF(OR($B44="",Configurações!$B$3&lt;&gt;"Linhas"),"",Cálculos!OG44)</f>
        <v/>
      </c>
      <c r="BZ44" s="36" t="str">
        <f>IF(OR($B44="",Configurações!$B$3&lt;&gt;"Linhas"),"",Cálculos!OH44)</f>
        <v/>
      </c>
      <c r="CA44" s="37" t="str">
        <f>IF(OR($B44="",Configurações!$B$3&lt;&gt;"Linhas"),"",IF(Cálculos!OI44="","✔ OK",LEFT(Cálculos!OI44,LEN(Cálculos!OI44)-3)))</f>
        <v/>
      </c>
      <c r="CB44" s="133"/>
      <c r="CC44" s="134"/>
      <c r="CD44" s="134"/>
      <c r="CE44" s="134"/>
      <c r="CF44" s="138" t="str">
        <f>IF(Configurações!$B$3&lt;&gt;"Linhas","",IF(Cálculos!FI44=1,Cálculos!FJ44,""))</f>
        <v/>
      </c>
      <c r="CG44" s="133"/>
      <c r="CH44" s="134"/>
      <c r="CI44" s="134"/>
      <c r="CJ44" s="134"/>
      <c r="CK44" s="34" t="str">
        <f>IF(Configurações!$B$3&lt;&gt;"Linhas","",IF(Cálculos!FT44=1,Cálculos!FU44,""))</f>
        <v/>
      </c>
      <c r="CL44" s="133"/>
      <c r="CM44" s="134"/>
      <c r="CN44" s="134"/>
      <c r="CO44" s="134"/>
      <c r="CP44" s="34" t="str">
        <f>IF(Configurações!$B$3&lt;&gt;"Linhas","",IF(Cálculos!GE44=1,Cálculos!GF44,""))</f>
        <v/>
      </c>
      <c r="CQ44" s="133"/>
      <c r="CR44" s="134"/>
      <c r="CS44" s="134"/>
      <c r="CT44" s="134"/>
      <c r="CU44" s="34" t="str">
        <f>IF(Configurações!$B$3&lt;&gt;"Linhas","",IF(Cálculos!GP44=1,Cálculos!GQ44,""))</f>
        <v/>
      </c>
      <c r="CV44" s="133"/>
      <c r="CW44" s="134"/>
      <c r="CX44" s="134"/>
      <c r="CY44" s="134"/>
      <c r="CZ44" s="34" t="str">
        <f>IF(Configurações!$B$3&lt;&gt;"Linhas","",IF(Cálculos!HA44=1,Cálculos!HB44,""))</f>
        <v/>
      </c>
      <c r="DA44" s="133"/>
      <c r="DB44" s="134"/>
      <c r="DC44" s="134"/>
      <c r="DD44" s="134"/>
      <c r="DE44" s="34" t="str">
        <f>IF(Configurações!$B$3&lt;&gt;"Linhas","",IF(Cálculos!HL44=1,Cálculos!HM44,""))</f>
        <v/>
      </c>
      <c r="DF44" s="133"/>
      <c r="DG44" s="134"/>
      <c r="DH44" s="134"/>
      <c r="DI44" s="134"/>
      <c r="DJ44" s="34" t="str">
        <f>IF(Configurações!$B$3&lt;&gt;"Linhas","",IF(Cálculos!HW44=1,Cálculos!HX44,""))</f>
        <v/>
      </c>
      <c r="DK44" s="35" t="str">
        <f>IF(OR($B44="",Configurações!$B$3&lt;&gt;"Linhas"),"",Cálculos!OL44)</f>
        <v/>
      </c>
      <c r="DL44" s="36" t="str">
        <f>IF(OR($B44="",Configurações!$B$3&lt;&gt;"Linhas"),"",Cálculos!OM44)</f>
        <v/>
      </c>
      <c r="DM44" s="37" t="str">
        <f>IF(OR($B44="",Configurações!$B$3&lt;&gt;"Linhas"),"",IF(Cálculos!ON44="","✔ OK",LEFT(Cálculos!ON44,LEN(Cálculos!ON44)-3)))</f>
        <v/>
      </c>
      <c r="DN44" s="133"/>
      <c r="DO44" s="134"/>
      <c r="DP44" s="134"/>
      <c r="DQ44" s="134"/>
      <c r="DR44" s="34" t="str">
        <f>IF(Configurações!$B$3&lt;&gt;"Linhas","",IF(Cálculos!IH44=1,Cálculos!II44,""))</f>
        <v/>
      </c>
      <c r="DS44" s="133"/>
      <c r="DT44" s="134"/>
      <c r="DU44" s="134"/>
      <c r="DV44" s="134"/>
      <c r="DW44" s="34" t="str">
        <f>IF(Configurações!$B$3&lt;&gt;"Linhas","",IF(Cálculos!IS44=1,Cálculos!IT44,""))</f>
        <v/>
      </c>
      <c r="DX44" s="133"/>
      <c r="DY44" s="134"/>
      <c r="DZ44" s="134"/>
      <c r="EA44" s="134"/>
      <c r="EB44" s="34" t="str">
        <f>IF(Configurações!$B$3&lt;&gt;"Linhas","",IF(Cálculos!JD44=1,Cálculos!JE44,""))</f>
        <v/>
      </c>
      <c r="EC44" s="133"/>
      <c r="ED44" s="134"/>
      <c r="EE44" s="134"/>
      <c r="EF44" s="134"/>
      <c r="EG44" s="34" t="str">
        <f>IF(Configurações!$B$3&lt;&gt;"Linhas","",IF(Cálculos!JO44=1,Cálculos!JP44,""))</f>
        <v/>
      </c>
      <c r="EH44" s="133"/>
      <c r="EI44" s="134"/>
      <c r="EJ44" s="134"/>
      <c r="EK44" s="134"/>
      <c r="EL44" s="34" t="str">
        <f>IF(Configurações!$B$3&lt;&gt;"Linhas","",IF(Cálculos!JZ44=1,Cálculos!KA44,""))</f>
        <v/>
      </c>
      <c r="EM44" s="133"/>
      <c r="EN44" s="134"/>
      <c r="EO44" s="134"/>
      <c r="EP44" s="134"/>
      <c r="EQ44" s="34" t="str">
        <f>IF(Configurações!$B$3&lt;&gt;"Linhas","",IF(Cálculos!KK44=1,Cálculos!KL44,""))</f>
        <v/>
      </c>
      <c r="ER44" s="133"/>
      <c r="ES44" s="134"/>
      <c r="ET44" s="134"/>
      <c r="EU44" s="134"/>
      <c r="EV44" s="34" t="str">
        <f>IF(Configurações!$B$3&lt;&gt;"Linhas","",IF(Cálculos!KV44=1,Cálculos!KW44,""))</f>
        <v/>
      </c>
      <c r="EW44" s="35" t="str">
        <f>IF(OR($B44="",Configurações!$B$3&lt;&gt;"Linhas"),"",Cálculos!OQ44)</f>
        <v/>
      </c>
      <c r="EX44" s="36" t="str">
        <f>IF(OR($B44="",Configurações!$B$3&lt;&gt;"Linhas"),"",Cálculos!OR44)</f>
        <v/>
      </c>
      <c r="EY44" s="37" t="str">
        <f>IF(OR($B44="",Configurações!$B$3&lt;&gt;"Linhas"),"",IF(Cálculos!OS44="","✔ OK",LEFT(Cálculos!OS44,LEN(Cálculos!OS44)-3)))</f>
        <v/>
      </c>
      <c r="EZ44" s="133"/>
      <c r="FA44" s="134"/>
      <c r="FB44" s="134"/>
      <c r="FC44" s="134"/>
      <c r="FD44" s="34" t="str">
        <f>IF(Configurações!$B$3&lt;&gt;"Linhas","",IF(Cálculos!LG44=1,Cálculos!LH44,""))</f>
        <v/>
      </c>
      <c r="FE44" s="133"/>
      <c r="FF44" s="134"/>
      <c r="FG44" s="134"/>
      <c r="FH44" s="134"/>
      <c r="FI44" s="34" t="str">
        <f>IF(Configurações!$B$3&lt;&gt;"Linhas","",IF(Cálculos!LR44=1,Cálculos!LS44,""))</f>
        <v/>
      </c>
      <c r="FJ44" s="133"/>
      <c r="FK44" s="134"/>
      <c r="FL44" s="134"/>
      <c r="FM44" s="134"/>
      <c r="FN44" s="34" t="str">
        <f>IF(Configurações!$B$3&lt;&gt;"Linhas","",IF(Cálculos!MC44=1,Cálculos!MD44,""))</f>
        <v/>
      </c>
      <c r="FO44" s="133"/>
      <c r="FP44" s="134"/>
      <c r="FQ44" s="134"/>
      <c r="FR44" s="134"/>
      <c r="FS44" s="34" t="str">
        <f>IF(Configurações!$B$3&lt;&gt;"Linhas","",IF(Cálculos!MN44=1,Cálculos!MO44,""))</f>
        <v/>
      </c>
      <c r="FT44" s="133"/>
      <c r="FU44" s="134"/>
      <c r="FV44" s="134"/>
      <c r="FW44" s="134"/>
      <c r="FX44" s="34" t="str">
        <f>IF(Configurações!$B$3&lt;&gt;"Linhas","",IF(Cálculos!MY44=1,Cálculos!MZ44,""))</f>
        <v/>
      </c>
      <c r="FY44" s="133"/>
      <c r="FZ44" s="134"/>
      <c r="GA44" s="134"/>
      <c r="GB44" s="134"/>
      <c r="GC44" s="34" t="str">
        <f>IF(Configurações!$B$3&lt;&gt;"Linhas","",IF(Cálculos!NJ44=1,Cálculos!NK44,""))</f>
        <v/>
      </c>
      <c r="GD44" s="133"/>
      <c r="GE44" s="134"/>
      <c r="GF44" s="134"/>
      <c r="GG44" s="134"/>
      <c r="GH44" s="34" t="str">
        <f>IF(Configurações!$B$3&lt;&gt;"Linhas","",IF(Cálculos!NU44=1,Cálculos!NV44,""))</f>
        <v/>
      </c>
      <c r="GI44" s="35" t="str">
        <f>IF(OR($B44="",Configurações!$B$3&lt;&gt;"Linhas"),"",Cálculos!OV44)</f>
        <v/>
      </c>
      <c r="GJ44" s="36" t="str">
        <f>IF(OR($B44="",Configurações!$B$3&lt;&gt;"Linhas"),"",Cálculos!OW44)</f>
        <v/>
      </c>
      <c r="GK44" s="37" t="str">
        <f>IF(OR($B44="",Configurações!$B$3&lt;&gt;"Linhas"),"",IF(Cálculos!OX44="","✔ OK",LEFT(Cálculos!OX44,LEN(Cálculos!OX44)-3)))</f>
        <v/>
      </c>
      <c r="GL44" s="131" t="str">
        <f>IF(OR($B44="",Configurações!$B$3&lt;&gt;"Linhas"),"",IF(Cálculos!PP44="","",IF(Configurações!$B$6="Sim","","Informativo (sem CCT/ACT) – ")&amp;LEFT(Cálculos!PP44,LEN(Cálculos!PP44)-3)))</f>
        <v/>
      </c>
    </row>
    <row r="45" spans="1:194" ht="30.75" customHeight="1" x14ac:dyDescent="0.25">
      <c r="A45" s="32" t="str">
        <f t="shared" si="0"/>
        <v/>
      </c>
      <c r="B45" s="132"/>
      <c r="C45" s="33" t="str">
        <f>IF($B45="","",IFERROR(INDEX(Funcionários!$D$5:$D$84,MATCH($B45,Funcionários!$B$5:$B$84,0)),""))</f>
        <v/>
      </c>
      <c r="D45" s="133"/>
      <c r="E45" s="134"/>
      <c r="F45" s="134"/>
      <c r="G45" s="134"/>
      <c r="H45" s="34" t="str">
        <f>IF(Configurações!$B$3&lt;&gt;"Linhas","",IF(Cálculos!K45=1,Cálculos!L45,""))</f>
        <v/>
      </c>
      <c r="I45" s="133"/>
      <c r="J45" s="134"/>
      <c r="K45" s="134"/>
      <c r="L45" s="134"/>
      <c r="M45" s="34" t="str">
        <f>IF(Configurações!$B$3&lt;&gt;"Linhas","",IF(Cálculos!V45=1,Cálculos!W45,""))</f>
        <v/>
      </c>
      <c r="N45" s="133"/>
      <c r="O45" s="134"/>
      <c r="P45" s="134"/>
      <c r="Q45" s="134"/>
      <c r="R45" s="34" t="str">
        <f>IF(Configurações!$B$3&lt;&gt;"Linhas","",IF(Cálculos!AG45=1,Cálculos!AH45,""))</f>
        <v/>
      </c>
      <c r="S45" s="133"/>
      <c r="T45" s="134"/>
      <c r="U45" s="134"/>
      <c r="V45" s="134"/>
      <c r="W45" s="34" t="str">
        <f>IF(Configurações!$B$3&lt;&gt;"Linhas","",IF(Cálculos!AR45=1,Cálculos!AS45,""))</f>
        <v/>
      </c>
      <c r="X45" s="133"/>
      <c r="Y45" s="134"/>
      <c r="Z45" s="134"/>
      <c r="AA45" s="134"/>
      <c r="AB45" s="34" t="str">
        <f>IF(Configurações!$B$3&lt;&gt;"Linhas","",IF(Cálculos!BC45=1,Cálculos!BD45,""))</f>
        <v/>
      </c>
      <c r="AC45" s="133"/>
      <c r="AD45" s="134"/>
      <c r="AE45" s="134"/>
      <c r="AF45" s="134"/>
      <c r="AG45" s="34" t="str">
        <f>IF(Configurações!$B$3&lt;&gt;"Linhas","",IF(Cálculos!BN45=1,Cálculos!BO45,""))</f>
        <v/>
      </c>
      <c r="AH45" s="133"/>
      <c r="AI45" s="134"/>
      <c r="AJ45" s="134"/>
      <c r="AK45" s="134"/>
      <c r="AL45" s="34" t="str">
        <f>IF(Configurações!$B$3&lt;&gt;"Linhas","",IF(Cálculos!BY45=1,Cálculos!BZ45,""))</f>
        <v/>
      </c>
      <c r="AM45" s="35" t="str">
        <f>IF(OR($B45="",Configurações!$B$3&lt;&gt;"Linhas"),"",Cálculos!OB45)</f>
        <v/>
      </c>
      <c r="AN45" s="36" t="str">
        <f>IF(OR($B45="",Configurações!$B$3&lt;&gt;"Linhas"),"",Cálculos!OC45)</f>
        <v/>
      </c>
      <c r="AO45" s="37" t="str">
        <f>IF(OR($B45="",Configurações!$B$3&lt;&gt;"Linhas"),"",IF(Cálculos!OD45="","✔ OK",LEFT(Cálculos!OD45,LEN(Cálculos!OD45)-3)))</f>
        <v/>
      </c>
      <c r="AP45" s="133"/>
      <c r="AQ45" s="134"/>
      <c r="AR45" s="134"/>
      <c r="AS45" s="134"/>
      <c r="AT45" s="34" t="str">
        <f>IF(Configurações!$B$3&lt;&gt;"Linhas","",IF(Cálculos!CJ45=1,Cálculos!CK45,""))</f>
        <v/>
      </c>
      <c r="AU45" s="133"/>
      <c r="AV45" s="134"/>
      <c r="AW45" s="134"/>
      <c r="AX45" s="134"/>
      <c r="AY45" s="34" t="str">
        <f>IF(Configurações!$B$3&lt;&gt;"Linhas","",IF(Cálculos!CU45=1,Cálculos!CV45,""))</f>
        <v/>
      </c>
      <c r="AZ45" s="133"/>
      <c r="BA45" s="134"/>
      <c r="BB45" s="134"/>
      <c r="BC45" s="134"/>
      <c r="BD45" s="34" t="str">
        <f>IF(Configurações!$B$3&lt;&gt;"Linhas","",IF(Cálculos!DF45=1,Cálculos!DG45,""))</f>
        <v/>
      </c>
      <c r="BE45" s="133"/>
      <c r="BF45" s="134"/>
      <c r="BG45" s="134"/>
      <c r="BH45" s="134"/>
      <c r="BI45" s="34" t="str">
        <f>IF(Configurações!$B$3&lt;&gt;"Linhas","",IF(Cálculos!DQ45=1,Cálculos!DR45,""))</f>
        <v/>
      </c>
      <c r="BJ45" s="133"/>
      <c r="BK45" s="134"/>
      <c r="BL45" s="134"/>
      <c r="BM45" s="134"/>
      <c r="BN45" s="34" t="str">
        <f>IF(Configurações!$B$3&lt;&gt;"Linhas","",IF(Cálculos!EB45=1,Cálculos!EC45,""))</f>
        <v/>
      </c>
      <c r="BO45" s="133"/>
      <c r="BP45" s="134"/>
      <c r="BQ45" s="134"/>
      <c r="BR45" s="134"/>
      <c r="BS45" s="34" t="str">
        <f>IF(Configurações!$B$3&lt;&gt;"Linhas","",IF(Cálculos!EM45=1,Cálculos!EN45,""))</f>
        <v/>
      </c>
      <c r="BT45" s="133"/>
      <c r="BU45" s="134"/>
      <c r="BV45" s="134"/>
      <c r="BW45" s="134"/>
      <c r="BX45" s="34" t="str">
        <f>IF(Configurações!$B$3&lt;&gt;"Linhas","",IF(Cálculos!EX45=1,Cálculos!EY45,""))</f>
        <v/>
      </c>
      <c r="BY45" s="35" t="str">
        <f>IF(OR($B45="",Configurações!$B$3&lt;&gt;"Linhas"),"",Cálculos!OG45)</f>
        <v/>
      </c>
      <c r="BZ45" s="36" t="str">
        <f>IF(OR($B45="",Configurações!$B$3&lt;&gt;"Linhas"),"",Cálculos!OH45)</f>
        <v/>
      </c>
      <c r="CA45" s="37" t="str">
        <f>IF(OR($B45="",Configurações!$B$3&lt;&gt;"Linhas"),"",IF(Cálculos!OI45="","✔ OK",LEFT(Cálculos!OI45,LEN(Cálculos!OI45)-3)))</f>
        <v/>
      </c>
      <c r="CB45" s="133"/>
      <c r="CC45" s="134"/>
      <c r="CD45" s="134"/>
      <c r="CE45" s="134"/>
      <c r="CF45" s="138" t="str">
        <f>IF(Configurações!$B$3&lt;&gt;"Linhas","",IF(Cálculos!FI45=1,Cálculos!FJ45,""))</f>
        <v/>
      </c>
      <c r="CG45" s="133"/>
      <c r="CH45" s="134"/>
      <c r="CI45" s="134"/>
      <c r="CJ45" s="134"/>
      <c r="CK45" s="34" t="str">
        <f>IF(Configurações!$B$3&lt;&gt;"Linhas","",IF(Cálculos!FT45=1,Cálculos!FU45,""))</f>
        <v/>
      </c>
      <c r="CL45" s="133"/>
      <c r="CM45" s="134"/>
      <c r="CN45" s="134"/>
      <c r="CO45" s="134"/>
      <c r="CP45" s="34" t="str">
        <f>IF(Configurações!$B$3&lt;&gt;"Linhas","",IF(Cálculos!GE45=1,Cálculos!GF45,""))</f>
        <v/>
      </c>
      <c r="CQ45" s="133"/>
      <c r="CR45" s="134"/>
      <c r="CS45" s="134"/>
      <c r="CT45" s="134"/>
      <c r="CU45" s="34" t="str">
        <f>IF(Configurações!$B$3&lt;&gt;"Linhas","",IF(Cálculos!GP45=1,Cálculos!GQ45,""))</f>
        <v/>
      </c>
      <c r="CV45" s="133"/>
      <c r="CW45" s="134"/>
      <c r="CX45" s="134"/>
      <c r="CY45" s="134"/>
      <c r="CZ45" s="34" t="str">
        <f>IF(Configurações!$B$3&lt;&gt;"Linhas","",IF(Cálculos!HA45=1,Cálculos!HB45,""))</f>
        <v/>
      </c>
      <c r="DA45" s="133"/>
      <c r="DB45" s="134"/>
      <c r="DC45" s="134"/>
      <c r="DD45" s="134"/>
      <c r="DE45" s="34" t="str">
        <f>IF(Configurações!$B$3&lt;&gt;"Linhas","",IF(Cálculos!HL45=1,Cálculos!HM45,""))</f>
        <v/>
      </c>
      <c r="DF45" s="133"/>
      <c r="DG45" s="134"/>
      <c r="DH45" s="134"/>
      <c r="DI45" s="134"/>
      <c r="DJ45" s="34" t="str">
        <f>IF(Configurações!$B$3&lt;&gt;"Linhas","",IF(Cálculos!HW45=1,Cálculos!HX45,""))</f>
        <v/>
      </c>
      <c r="DK45" s="35" t="str">
        <f>IF(OR($B45="",Configurações!$B$3&lt;&gt;"Linhas"),"",Cálculos!OL45)</f>
        <v/>
      </c>
      <c r="DL45" s="36" t="str">
        <f>IF(OR($B45="",Configurações!$B$3&lt;&gt;"Linhas"),"",Cálculos!OM45)</f>
        <v/>
      </c>
      <c r="DM45" s="37" t="str">
        <f>IF(OR($B45="",Configurações!$B$3&lt;&gt;"Linhas"),"",IF(Cálculos!ON45="","✔ OK",LEFT(Cálculos!ON45,LEN(Cálculos!ON45)-3)))</f>
        <v/>
      </c>
      <c r="DN45" s="133"/>
      <c r="DO45" s="134"/>
      <c r="DP45" s="134"/>
      <c r="DQ45" s="134"/>
      <c r="DR45" s="34" t="str">
        <f>IF(Configurações!$B$3&lt;&gt;"Linhas","",IF(Cálculos!IH45=1,Cálculos!II45,""))</f>
        <v/>
      </c>
      <c r="DS45" s="133"/>
      <c r="DT45" s="134"/>
      <c r="DU45" s="134"/>
      <c r="DV45" s="134"/>
      <c r="DW45" s="34" t="str">
        <f>IF(Configurações!$B$3&lt;&gt;"Linhas","",IF(Cálculos!IS45=1,Cálculos!IT45,""))</f>
        <v/>
      </c>
      <c r="DX45" s="133"/>
      <c r="DY45" s="134"/>
      <c r="DZ45" s="134"/>
      <c r="EA45" s="134"/>
      <c r="EB45" s="34" t="str">
        <f>IF(Configurações!$B$3&lt;&gt;"Linhas","",IF(Cálculos!JD45=1,Cálculos!JE45,""))</f>
        <v/>
      </c>
      <c r="EC45" s="133"/>
      <c r="ED45" s="134"/>
      <c r="EE45" s="134"/>
      <c r="EF45" s="134"/>
      <c r="EG45" s="34" t="str">
        <f>IF(Configurações!$B$3&lt;&gt;"Linhas","",IF(Cálculos!JO45=1,Cálculos!JP45,""))</f>
        <v/>
      </c>
      <c r="EH45" s="133"/>
      <c r="EI45" s="134"/>
      <c r="EJ45" s="134"/>
      <c r="EK45" s="134"/>
      <c r="EL45" s="34" t="str">
        <f>IF(Configurações!$B$3&lt;&gt;"Linhas","",IF(Cálculos!JZ45=1,Cálculos!KA45,""))</f>
        <v/>
      </c>
      <c r="EM45" s="133"/>
      <c r="EN45" s="134"/>
      <c r="EO45" s="134"/>
      <c r="EP45" s="134"/>
      <c r="EQ45" s="34" t="str">
        <f>IF(Configurações!$B$3&lt;&gt;"Linhas","",IF(Cálculos!KK45=1,Cálculos!KL45,""))</f>
        <v/>
      </c>
      <c r="ER45" s="133"/>
      <c r="ES45" s="134"/>
      <c r="ET45" s="134"/>
      <c r="EU45" s="134"/>
      <c r="EV45" s="34" t="str">
        <f>IF(Configurações!$B$3&lt;&gt;"Linhas","",IF(Cálculos!KV45=1,Cálculos!KW45,""))</f>
        <v/>
      </c>
      <c r="EW45" s="35" t="str">
        <f>IF(OR($B45="",Configurações!$B$3&lt;&gt;"Linhas"),"",Cálculos!OQ45)</f>
        <v/>
      </c>
      <c r="EX45" s="36" t="str">
        <f>IF(OR($B45="",Configurações!$B$3&lt;&gt;"Linhas"),"",Cálculos!OR45)</f>
        <v/>
      </c>
      <c r="EY45" s="37" t="str">
        <f>IF(OR($B45="",Configurações!$B$3&lt;&gt;"Linhas"),"",IF(Cálculos!OS45="","✔ OK",LEFT(Cálculos!OS45,LEN(Cálculos!OS45)-3)))</f>
        <v/>
      </c>
      <c r="EZ45" s="133"/>
      <c r="FA45" s="134"/>
      <c r="FB45" s="134"/>
      <c r="FC45" s="134"/>
      <c r="FD45" s="34" t="str">
        <f>IF(Configurações!$B$3&lt;&gt;"Linhas","",IF(Cálculos!LG45=1,Cálculos!LH45,""))</f>
        <v/>
      </c>
      <c r="FE45" s="133"/>
      <c r="FF45" s="134"/>
      <c r="FG45" s="134"/>
      <c r="FH45" s="134"/>
      <c r="FI45" s="34" t="str">
        <f>IF(Configurações!$B$3&lt;&gt;"Linhas","",IF(Cálculos!LR45=1,Cálculos!LS45,""))</f>
        <v/>
      </c>
      <c r="FJ45" s="133"/>
      <c r="FK45" s="134"/>
      <c r="FL45" s="134"/>
      <c r="FM45" s="134"/>
      <c r="FN45" s="34" t="str">
        <f>IF(Configurações!$B$3&lt;&gt;"Linhas","",IF(Cálculos!MC45=1,Cálculos!MD45,""))</f>
        <v/>
      </c>
      <c r="FO45" s="133"/>
      <c r="FP45" s="134"/>
      <c r="FQ45" s="134"/>
      <c r="FR45" s="134"/>
      <c r="FS45" s="34" t="str">
        <f>IF(Configurações!$B$3&lt;&gt;"Linhas","",IF(Cálculos!MN45=1,Cálculos!MO45,""))</f>
        <v/>
      </c>
      <c r="FT45" s="133"/>
      <c r="FU45" s="134"/>
      <c r="FV45" s="134"/>
      <c r="FW45" s="134"/>
      <c r="FX45" s="34" t="str">
        <f>IF(Configurações!$B$3&lt;&gt;"Linhas","",IF(Cálculos!MY45=1,Cálculos!MZ45,""))</f>
        <v/>
      </c>
      <c r="FY45" s="133"/>
      <c r="FZ45" s="134"/>
      <c r="GA45" s="134"/>
      <c r="GB45" s="134"/>
      <c r="GC45" s="34" t="str">
        <f>IF(Configurações!$B$3&lt;&gt;"Linhas","",IF(Cálculos!NJ45=1,Cálculos!NK45,""))</f>
        <v/>
      </c>
      <c r="GD45" s="133"/>
      <c r="GE45" s="134"/>
      <c r="GF45" s="134"/>
      <c r="GG45" s="134"/>
      <c r="GH45" s="34" t="str">
        <f>IF(Configurações!$B$3&lt;&gt;"Linhas","",IF(Cálculos!NU45=1,Cálculos!NV45,""))</f>
        <v/>
      </c>
      <c r="GI45" s="35" t="str">
        <f>IF(OR($B45="",Configurações!$B$3&lt;&gt;"Linhas"),"",Cálculos!OV45)</f>
        <v/>
      </c>
      <c r="GJ45" s="36" t="str">
        <f>IF(OR($B45="",Configurações!$B$3&lt;&gt;"Linhas"),"",Cálculos!OW45)</f>
        <v/>
      </c>
      <c r="GK45" s="37" t="str">
        <f>IF(OR($B45="",Configurações!$B$3&lt;&gt;"Linhas"),"",IF(Cálculos!OX45="","✔ OK",LEFT(Cálculos!OX45,LEN(Cálculos!OX45)-3)))</f>
        <v/>
      </c>
      <c r="GL45" s="131" t="str">
        <f>IF(OR($B45="",Configurações!$B$3&lt;&gt;"Linhas"),"",IF(Cálculos!PP45="","",IF(Configurações!$B$6="Sim","","Informativo (sem CCT/ACT) – ")&amp;LEFT(Cálculos!PP45,LEN(Cálculos!PP45)-3)))</f>
        <v/>
      </c>
    </row>
    <row r="46" spans="1:194" ht="30.75" customHeight="1" x14ac:dyDescent="0.25">
      <c r="A46" s="32" t="str">
        <f t="shared" si="0"/>
        <v/>
      </c>
      <c r="B46" s="132"/>
      <c r="C46" s="33" t="str">
        <f>IF($B46="","",IFERROR(INDEX(Funcionários!$D$5:$D$84,MATCH($B46,Funcionários!$B$5:$B$84,0)),""))</f>
        <v/>
      </c>
      <c r="D46" s="133"/>
      <c r="E46" s="134"/>
      <c r="F46" s="134"/>
      <c r="G46" s="134"/>
      <c r="H46" s="34" t="str">
        <f>IF(Configurações!$B$3&lt;&gt;"Linhas","",IF(Cálculos!K46=1,Cálculos!L46,""))</f>
        <v/>
      </c>
      <c r="I46" s="133"/>
      <c r="J46" s="134"/>
      <c r="K46" s="134"/>
      <c r="L46" s="134"/>
      <c r="M46" s="34" t="str">
        <f>IF(Configurações!$B$3&lt;&gt;"Linhas","",IF(Cálculos!V46=1,Cálculos!W46,""))</f>
        <v/>
      </c>
      <c r="N46" s="133"/>
      <c r="O46" s="134"/>
      <c r="P46" s="134"/>
      <c r="Q46" s="134"/>
      <c r="R46" s="34" t="str">
        <f>IF(Configurações!$B$3&lt;&gt;"Linhas","",IF(Cálculos!AG46=1,Cálculos!AH46,""))</f>
        <v/>
      </c>
      <c r="S46" s="133"/>
      <c r="T46" s="134"/>
      <c r="U46" s="134"/>
      <c r="V46" s="134"/>
      <c r="W46" s="34" t="str">
        <f>IF(Configurações!$B$3&lt;&gt;"Linhas","",IF(Cálculos!AR46=1,Cálculos!AS46,""))</f>
        <v/>
      </c>
      <c r="X46" s="133"/>
      <c r="Y46" s="134"/>
      <c r="Z46" s="134"/>
      <c r="AA46" s="134"/>
      <c r="AB46" s="34" t="str">
        <f>IF(Configurações!$B$3&lt;&gt;"Linhas","",IF(Cálculos!BC46=1,Cálculos!BD46,""))</f>
        <v/>
      </c>
      <c r="AC46" s="133"/>
      <c r="AD46" s="134"/>
      <c r="AE46" s="134"/>
      <c r="AF46" s="134"/>
      <c r="AG46" s="34" t="str">
        <f>IF(Configurações!$B$3&lt;&gt;"Linhas","",IF(Cálculos!BN46=1,Cálculos!BO46,""))</f>
        <v/>
      </c>
      <c r="AH46" s="133"/>
      <c r="AI46" s="134"/>
      <c r="AJ46" s="134"/>
      <c r="AK46" s="134"/>
      <c r="AL46" s="34" t="str">
        <f>IF(Configurações!$B$3&lt;&gt;"Linhas","",IF(Cálculos!BY46=1,Cálculos!BZ46,""))</f>
        <v/>
      </c>
      <c r="AM46" s="35" t="str">
        <f>IF(OR($B46="",Configurações!$B$3&lt;&gt;"Linhas"),"",Cálculos!OB46)</f>
        <v/>
      </c>
      <c r="AN46" s="36" t="str">
        <f>IF(OR($B46="",Configurações!$B$3&lt;&gt;"Linhas"),"",Cálculos!OC46)</f>
        <v/>
      </c>
      <c r="AO46" s="37" t="str">
        <f>IF(OR($B46="",Configurações!$B$3&lt;&gt;"Linhas"),"",IF(Cálculos!OD46="","✔ OK",LEFT(Cálculos!OD46,LEN(Cálculos!OD46)-3)))</f>
        <v/>
      </c>
      <c r="AP46" s="133"/>
      <c r="AQ46" s="134"/>
      <c r="AR46" s="134"/>
      <c r="AS46" s="134"/>
      <c r="AT46" s="34" t="str">
        <f>IF(Configurações!$B$3&lt;&gt;"Linhas","",IF(Cálculos!CJ46=1,Cálculos!CK46,""))</f>
        <v/>
      </c>
      <c r="AU46" s="133"/>
      <c r="AV46" s="134"/>
      <c r="AW46" s="134"/>
      <c r="AX46" s="134"/>
      <c r="AY46" s="34" t="str">
        <f>IF(Configurações!$B$3&lt;&gt;"Linhas","",IF(Cálculos!CU46=1,Cálculos!CV46,""))</f>
        <v/>
      </c>
      <c r="AZ46" s="133"/>
      <c r="BA46" s="134"/>
      <c r="BB46" s="134"/>
      <c r="BC46" s="134"/>
      <c r="BD46" s="34" t="str">
        <f>IF(Configurações!$B$3&lt;&gt;"Linhas","",IF(Cálculos!DF46=1,Cálculos!DG46,""))</f>
        <v/>
      </c>
      <c r="BE46" s="133"/>
      <c r="BF46" s="134"/>
      <c r="BG46" s="134"/>
      <c r="BH46" s="134"/>
      <c r="BI46" s="34" t="str">
        <f>IF(Configurações!$B$3&lt;&gt;"Linhas","",IF(Cálculos!DQ46=1,Cálculos!DR46,""))</f>
        <v/>
      </c>
      <c r="BJ46" s="133"/>
      <c r="BK46" s="134"/>
      <c r="BL46" s="134"/>
      <c r="BM46" s="134"/>
      <c r="BN46" s="34" t="str">
        <f>IF(Configurações!$B$3&lt;&gt;"Linhas","",IF(Cálculos!EB46=1,Cálculos!EC46,""))</f>
        <v/>
      </c>
      <c r="BO46" s="133"/>
      <c r="BP46" s="134"/>
      <c r="BQ46" s="134"/>
      <c r="BR46" s="134"/>
      <c r="BS46" s="34" t="str">
        <f>IF(Configurações!$B$3&lt;&gt;"Linhas","",IF(Cálculos!EM46=1,Cálculos!EN46,""))</f>
        <v/>
      </c>
      <c r="BT46" s="133"/>
      <c r="BU46" s="134"/>
      <c r="BV46" s="134"/>
      <c r="BW46" s="134"/>
      <c r="BX46" s="34" t="str">
        <f>IF(Configurações!$B$3&lt;&gt;"Linhas","",IF(Cálculos!EX46=1,Cálculos!EY46,""))</f>
        <v/>
      </c>
      <c r="BY46" s="35" t="str">
        <f>IF(OR($B46="",Configurações!$B$3&lt;&gt;"Linhas"),"",Cálculos!OG46)</f>
        <v/>
      </c>
      <c r="BZ46" s="36" t="str">
        <f>IF(OR($B46="",Configurações!$B$3&lt;&gt;"Linhas"),"",Cálculos!OH46)</f>
        <v/>
      </c>
      <c r="CA46" s="37" t="str">
        <f>IF(OR($B46="",Configurações!$B$3&lt;&gt;"Linhas"),"",IF(Cálculos!OI46="","✔ OK",LEFT(Cálculos!OI46,LEN(Cálculos!OI46)-3)))</f>
        <v/>
      </c>
      <c r="CB46" s="133"/>
      <c r="CC46" s="134"/>
      <c r="CD46" s="134"/>
      <c r="CE46" s="134"/>
      <c r="CF46" s="138" t="str">
        <f>IF(Configurações!$B$3&lt;&gt;"Linhas","",IF(Cálculos!FI46=1,Cálculos!FJ46,""))</f>
        <v/>
      </c>
      <c r="CG46" s="133"/>
      <c r="CH46" s="134"/>
      <c r="CI46" s="134"/>
      <c r="CJ46" s="134"/>
      <c r="CK46" s="34" t="str">
        <f>IF(Configurações!$B$3&lt;&gt;"Linhas","",IF(Cálculos!FT46=1,Cálculos!FU46,""))</f>
        <v/>
      </c>
      <c r="CL46" s="133"/>
      <c r="CM46" s="134"/>
      <c r="CN46" s="134"/>
      <c r="CO46" s="134"/>
      <c r="CP46" s="34" t="str">
        <f>IF(Configurações!$B$3&lt;&gt;"Linhas","",IF(Cálculos!GE46=1,Cálculos!GF46,""))</f>
        <v/>
      </c>
      <c r="CQ46" s="133"/>
      <c r="CR46" s="134"/>
      <c r="CS46" s="134"/>
      <c r="CT46" s="134"/>
      <c r="CU46" s="34" t="str">
        <f>IF(Configurações!$B$3&lt;&gt;"Linhas","",IF(Cálculos!GP46=1,Cálculos!GQ46,""))</f>
        <v/>
      </c>
      <c r="CV46" s="133"/>
      <c r="CW46" s="134"/>
      <c r="CX46" s="134"/>
      <c r="CY46" s="134"/>
      <c r="CZ46" s="34" t="str">
        <f>IF(Configurações!$B$3&lt;&gt;"Linhas","",IF(Cálculos!HA46=1,Cálculos!HB46,""))</f>
        <v/>
      </c>
      <c r="DA46" s="133"/>
      <c r="DB46" s="134"/>
      <c r="DC46" s="134"/>
      <c r="DD46" s="134"/>
      <c r="DE46" s="34" t="str">
        <f>IF(Configurações!$B$3&lt;&gt;"Linhas","",IF(Cálculos!HL46=1,Cálculos!HM46,""))</f>
        <v/>
      </c>
      <c r="DF46" s="133"/>
      <c r="DG46" s="134"/>
      <c r="DH46" s="134"/>
      <c r="DI46" s="134"/>
      <c r="DJ46" s="34" t="str">
        <f>IF(Configurações!$B$3&lt;&gt;"Linhas","",IF(Cálculos!HW46=1,Cálculos!HX46,""))</f>
        <v/>
      </c>
      <c r="DK46" s="35" t="str">
        <f>IF(OR($B46="",Configurações!$B$3&lt;&gt;"Linhas"),"",Cálculos!OL46)</f>
        <v/>
      </c>
      <c r="DL46" s="36" t="str">
        <f>IF(OR($B46="",Configurações!$B$3&lt;&gt;"Linhas"),"",Cálculos!OM46)</f>
        <v/>
      </c>
      <c r="DM46" s="37" t="str">
        <f>IF(OR($B46="",Configurações!$B$3&lt;&gt;"Linhas"),"",IF(Cálculos!ON46="","✔ OK",LEFT(Cálculos!ON46,LEN(Cálculos!ON46)-3)))</f>
        <v/>
      </c>
      <c r="DN46" s="133"/>
      <c r="DO46" s="134"/>
      <c r="DP46" s="134"/>
      <c r="DQ46" s="134"/>
      <c r="DR46" s="34" t="str">
        <f>IF(Configurações!$B$3&lt;&gt;"Linhas","",IF(Cálculos!IH46=1,Cálculos!II46,""))</f>
        <v/>
      </c>
      <c r="DS46" s="133"/>
      <c r="DT46" s="134"/>
      <c r="DU46" s="134"/>
      <c r="DV46" s="134"/>
      <c r="DW46" s="34" t="str">
        <f>IF(Configurações!$B$3&lt;&gt;"Linhas","",IF(Cálculos!IS46=1,Cálculos!IT46,""))</f>
        <v/>
      </c>
      <c r="DX46" s="133"/>
      <c r="DY46" s="134"/>
      <c r="DZ46" s="134"/>
      <c r="EA46" s="134"/>
      <c r="EB46" s="34" t="str">
        <f>IF(Configurações!$B$3&lt;&gt;"Linhas","",IF(Cálculos!JD46=1,Cálculos!JE46,""))</f>
        <v/>
      </c>
      <c r="EC46" s="133"/>
      <c r="ED46" s="134"/>
      <c r="EE46" s="134"/>
      <c r="EF46" s="134"/>
      <c r="EG46" s="34" t="str">
        <f>IF(Configurações!$B$3&lt;&gt;"Linhas","",IF(Cálculos!JO46=1,Cálculos!JP46,""))</f>
        <v/>
      </c>
      <c r="EH46" s="133"/>
      <c r="EI46" s="134"/>
      <c r="EJ46" s="134"/>
      <c r="EK46" s="134"/>
      <c r="EL46" s="34" t="str">
        <f>IF(Configurações!$B$3&lt;&gt;"Linhas","",IF(Cálculos!JZ46=1,Cálculos!KA46,""))</f>
        <v/>
      </c>
      <c r="EM46" s="133"/>
      <c r="EN46" s="134"/>
      <c r="EO46" s="134"/>
      <c r="EP46" s="134"/>
      <c r="EQ46" s="34" t="str">
        <f>IF(Configurações!$B$3&lt;&gt;"Linhas","",IF(Cálculos!KK46=1,Cálculos!KL46,""))</f>
        <v/>
      </c>
      <c r="ER46" s="133"/>
      <c r="ES46" s="134"/>
      <c r="ET46" s="134"/>
      <c r="EU46" s="134"/>
      <c r="EV46" s="34" t="str">
        <f>IF(Configurações!$B$3&lt;&gt;"Linhas","",IF(Cálculos!KV46=1,Cálculos!KW46,""))</f>
        <v/>
      </c>
      <c r="EW46" s="35" t="str">
        <f>IF(OR($B46="",Configurações!$B$3&lt;&gt;"Linhas"),"",Cálculos!OQ46)</f>
        <v/>
      </c>
      <c r="EX46" s="36" t="str">
        <f>IF(OR($B46="",Configurações!$B$3&lt;&gt;"Linhas"),"",Cálculos!OR46)</f>
        <v/>
      </c>
      <c r="EY46" s="37" t="str">
        <f>IF(OR($B46="",Configurações!$B$3&lt;&gt;"Linhas"),"",IF(Cálculos!OS46="","✔ OK",LEFT(Cálculos!OS46,LEN(Cálculos!OS46)-3)))</f>
        <v/>
      </c>
      <c r="EZ46" s="133"/>
      <c r="FA46" s="134"/>
      <c r="FB46" s="134"/>
      <c r="FC46" s="134"/>
      <c r="FD46" s="34" t="str">
        <f>IF(Configurações!$B$3&lt;&gt;"Linhas","",IF(Cálculos!LG46=1,Cálculos!LH46,""))</f>
        <v/>
      </c>
      <c r="FE46" s="133"/>
      <c r="FF46" s="134"/>
      <c r="FG46" s="134"/>
      <c r="FH46" s="134"/>
      <c r="FI46" s="34" t="str">
        <f>IF(Configurações!$B$3&lt;&gt;"Linhas","",IF(Cálculos!LR46=1,Cálculos!LS46,""))</f>
        <v/>
      </c>
      <c r="FJ46" s="133"/>
      <c r="FK46" s="134"/>
      <c r="FL46" s="134"/>
      <c r="FM46" s="134"/>
      <c r="FN46" s="34" t="str">
        <f>IF(Configurações!$B$3&lt;&gt;"Linhas","",IF(Cálculos!MC46=1,Cálculos!MD46,""))</f>
        <v/>
      </c>
      <c r="FO46" s="133"/>
      <c r="FP46" s="134"/>
      <c r="FQ46" s="134"/>
      <c r="FR46" s="134"/>
      <c r="FS46" s="34" t="str">
        <f>IF(Configurações!$B$3&lt;&gt;"Linhas","",IF(Cálculos!MN46=1,Cálculos!MO46,""))</f>
        <v/>
      </c>
      <c r="FT46" s="133"/>
      <c r="FU46" s="134"/>
      <c r="FV46" s="134"/>
      <c r="FW46" s="134"/>
      <c r="FX46" s="34" t="str">
        <f>IF(Configurações!$B$3&lt;&gt;"Linhas","",IF(Cálculos!MY46=1,Cálculos!MZ46,""))</f>
        <v/>
      </c>
      <c r="FY46" s="133"/>
      <c r="FZ46" s="134"/>
      <c r="GA46" s="134"/>
      <c r="GB46" s="134"/>
      <c r="GC46" s="34" t="str">
        <f>IF(Configurações!$B$3&lt;&gt;"Linhas","",IF(Cálculos!NJ46=1,Cálculos!NK46,""))</f>
        <v/>
      </c>
      <c r="GD46" s="133"/>
      <c r="GE46" s="134"/>
      <c r="GF46" s="134"/>
      <c r="GG46" s="134"/>
      <c r="GH46" s="34" t="str">
        <f>IF(Configurações!$B$3&lt;&gt;"Linhas","",IF(Cálculos!NU46=1,Cálculos!NV46,""))</f>
        <v/>
      </c>
      <c r="GI46" s="35" t="str">
        <f>IF(OR($B46="",Configurações!$B$3&lt;&gt;"Linhas"),"",Cálculos!OV46)</f>
        <v/>
      </c>
      <c r="GJ46" s="36" t="str">
        <f>IF(OR($B46="",Configurações!$B$3&lt;&gt;"Linhas"),"",Cálculos!OW46)</f>
        <v/>
      </c>
      <c r="GK46" s="37" t="str">
        <f>IF(OR($B46="",Configurações!$B$3&lt;&gt;"Linhas"),"",IF(Cálculos!OX46="","✔ OK",LEFT(Cálculos!OX46,LEN(Cálculos!OX46)-3)))</f>
        <v/>
      </c>
      <c r="GL46" s="131" t="str">
        <f>IF(OR($B46="",Configurações!$B$3&lt;&gt;"Linhas"),"",IF(Cálculos!PP46="","",IF(Configurações!$B$6="Sim","","Informativo (sem CCT/ACT) – ")&amp;LEFT(Cálculos!PP46,LEN(Cálculos!PP46)-3)))</f>
        <v/>
      </c>
    </row>
    <row r="47" spans="1:194" ht="30.75" customHeight="1" x14ac:dyDescent="0.25">
      <c r="A47" s="32" t="str">
        <f t="shared" si="0"/>
        <v/>
      </c>
      <c r="B47" s="132"/>
      <c r="C47" s="33" t="str">
        <f>IF($B47="","",IFERROR(INDEX(Funcionários!$D$5:$D$84,MATCH($B47,Funcionários!$B$5:$B$84,0)),""))</f>
        <v/>
      </c>
      <c r="D47" s="133"/>
      <c r="E47" s="134"/>
      <c r="F47" s="134"/>
      <c r="G47" s="134"/>
      <c r="H47" s="34" t="str">
        <f>IF(Configurações!$B$3&lt;&gt;"Linhas","",IF(Cálculos!K47=1,Cálculos!L47,""))</f>
        <v/>
      </c>
      <c r="I47" s="133"/>
      <c r="J47" s="134"/>
      <c r="K47" s="134"/>
      <c r="L47" s="134"/>
      <c r="M47" s="34" t="str">
        <f>IF(Configurações!$B$3&lt;&gt;"Linhas","",IF(Cálculos!V47=1,Cálculos!W47,""))</f>
        <v/>
      </c>
      <c r="N47" s="133"/>
      <c r="O47" s="134"/>
      <c r="P47" s="134"/>
      <c r="Q47" s="134"/>
      <c r="R47" s="34" t="str">
        <f>IF(Configurações!$B$3&lt;&gt;"Linhas","",IF(Cálculos!AG47=1,Cálculos!AH47,""))</f>
        <v/>
      </c>
      <c r="S47" s="133"/>
      <c r="T47" s="134"/>
      <c r="U47" s="134"/>
      <c r="V47" s="134"/>
      <c r="W47" s="34" t="str">
        <f>IF(Configurações!$B$3&lt;&gt;"Linhas","",IF(Cálculos!AR47=1,Cálculos!AS47,""))</f>
        <v/>
      </c>
      <c r="X47" s="133"/>
      <c r="Y47" s="134"/>
      <c r="Z47" s="134"/>
      <c r="AA47" s="134"/>
      <c r="AB47" s="34" t="str">
        <f>IF(Configurações!$B$3&lt;&gt;"Linhas","",IF(Cálculos!BC47=1,Cálculos!BD47,""))</f>
        <v/>
      </c>
      <c r="AC47" s="133"/>
      <c r="AD47" s="134"/>
      <c r="AE47" s="134"/>
      <c r="AF47" s="134"/>
      <c r="AG47" s="34" t="str">
        <f>IF(Configurações!$B$3&lt;&gt;"Linhas","",IF(Cálculos!BN47=1,Cálculos!BO47,""))</f>
        <v/>
      </c>
      <c r="AH47" s="133"/>
      <c r="AI47" s="134"/>
      <c r="AJ47" s="134"/>
      <c r="AK47" s="134"/>
      <c r="AL47" s="34" t="str">
        <f>IF(Configurações!$B$3&lt;&gt;"Linhas","",IF(Cálculos!BY47=1,Cálculos!BZ47,""))</f>
        <v/>
      </c>
      <c r="AM47" s="35" t="str">
        <f>IF(OR($B47="",Configurações!$B$3&lt;&gt;"Linhas"),"",Cálculos!OB47)</f>
        <v/>
      </c>
      <c r="AN47" s="36" t="str">
        <f>IF(OR($B47="",Configurações!$B$3&lt;&gt;"Linhas"),"",Cálculos!OC47)</f>
        <v/>
      </c>
      <c r="AO47" s="37" t="str">
        <f>IF(OR($B47="",Configurações!$B$3&lt;&gt;"Linhas"),"",IF(Cálculos!OD47="","✔ OK",LEFT(Cálculos!OD47,LEN(Cálculos!OD47)-3)))</f>
        <v/>
      </c>
      <c r="AP47" s="133"/>
      <c r="AQ47" s="134"/>
      <c r="AR47" s="134"/>
      <c r="AS47" s="134"/>
      <c r="AT47" s="34" t="str">
        <f>IF(Configurações!$B$3&lt;&gt;"Linhas","",IF(Cálculos!CJ47=1,Cálculos!CK47,""))</f>
        <v/>
      </c>
      <c r="AU47" s="133"/>
      <c r="AV47" s="134"/>
      <c r="AW47" s="134"/>
      <c r="AX47" s="134"/>
      <c r="AY47" s="34" t="str">
        <f>IF(Configurações!$B$3&lt;&gt;"Linhas","",IF(Cálculos!CU47=1,Cálculos!CV47,""))</f>
        <v/>
      </c>
      <c r="AZ47" s="133"/>
      <c r="BA47" s="134"/>
      <c r="BB47" s="134"/>
      <c r="BC47" s="134"/>
      <c r="BD47" s="34" t="str">
        <f>IF(Configurações!$B$3&lt;&gt;"Linhas","",IF(Cálculos!DF47=1,Cálculos!DG47,""))</f>
        <v/>
      </c>
      <c r="BE47" s="133"/>
      <c r="BF47" s="134"/>
      <c r="BG47" s="134"/>
      <c r="BH47" s="134"/>
      <c r="BI47" s="34" t="str">
        <f>IF(Configurações!$B$3&lt;&gt;"Linhas","",IF(Cálculos!DQ47=1,Cálculos!DR47,""))</f>
        <v/>
      </c>
      <c r="BJ47" s="133"/>
      <c r="BK47" s="134"/>
      <c r="BL47" s="134"/>
      <c r="BM47" s="134"/>
      <c r="BN47" s="34" t="str">
        <f>IF(Configurações!$B$3&lt;&gt;"Linhas","",IF(Cálculos!EB47=1,Cálculos!EC47,""))</f>
        <v/>
      </c>
      <c r="BO47" s="133"/>
      <c r="BP47" s="134"/>
      <c r="BQ47" s="134"/>
      <c r="BR47" s="134"/>
      <c r="BS47" s="34" t="str">
        <f>IF(Configurações!$B$3&lt;&gt;"Linhas","",IF(Cálculos!EM47=1,Cálculos!EN47,""))</f>
        <v/>
      </c>
      <c r="BT47" s="133"/>
      <c r="BU47" s="134"/>
      <c r="BV47" s="134"/>
      <c r="BW47" s="134"/>
      <c r="BX47" s="34" t="str">
        <f>IF(Configurações!$B$3&lt;&gt;"Linhas","",IF(Cálculos!EX47=1,Cálculos!EY47,""))</f>
        <v/>
      </c>
      <c r="BY47" s="35" t="str">
        <f>IF(OR($B47="",Configurações!$B$3&lt;&gt;"Linhas"),"",Cálculos!OG47)</f>
        <v/>
      </c>
      <c r="BZ47" s="36" t="str">
        <f>IF(OR($B47="",Configurações!$B$3&lt;&gt;"Linhas"),"",Cálculos!OH47)</f>
        <v/>
      </c>
      <c r="CA47" s="37" t="str">
        <f>IF(OR($B47="",Configurações!$B$3&lt;&gt;"Linhas"),"",IF(Cálculos!OI47="","✔ OK",LEFT(Cálculos!OI47,LEN(Cálculos!OI47)-3)))</f>
        <v/>
      </c>
      <c r="CB47" s="133"/>
      <c r="CC47" s="134"/>
      <c r="CD47" s="134"/>
      <c r="CE47" s="134"/>
      <c r="CF47" s="138" t="str">
        <f>IF(Configurações!$B$3&lt;&gt;"Linhas","",IF(Cálculos!FI47=1,Cálculos!FJ47,""))</f>
        <v/>
      </c>
      <c r="CG47" s="133"/>
      <c r="CH47" s="134"/>
      <c r="CI47" s="134"/>
      <c r="CJ47" s="134"/>
      <c r="CK47" s="34" t="str">
        <f>IF(Configurações!$B$3&lt;&gt;"Linhas","",IF(Cálculos!FT47=1,Cálculos!FU47,""))</f>
        <v/>
      </c>
      <c r="CL47" s="133"/>
      <c r="CM47" s="134"/>
      <c r="CN47" s="134"/>
      <c r="CO47" s="134"/>
      <c r="CP47" s="34" t="str">
        <f>IF(Configurações!$B$3&lt;&gt;"Linhas","",IF(Cálculos!GE47=1,Cálculos!GF47,""))</f>
        <v/>
      </c>
      <c r="CQ47" s="133"/>
      <c r="CR47" s="134"/>
      <c r="CS47" s="134"/>
      <c r="CT47" s="134"/>
      <c r="CU47" s="34" t="str">
        <f>IF(Configurações!$B$3&lt;&gt;"Linhas","",IF(Cálculos!GP47=1,Cálculos!GQ47,""))</f>
        <v/>
      </c>
      <c r="CV47" s="133"/>
      <c r="CW47" s="134"/>
      <c r="CX47" s="134"/>
      <c r="CY47" s="134"/>
      <c r="CZ47" s="34" t="str">
        <f>IF(Configurações!$B$3&lt;&gt;"Linhas","",IF(Cálculos!HA47=1,Cálculos!HB47,""))</f>
        <v/>
      </c>
      <c r="DA47" s="133"/>
      <c r="DB47" s="134"/>
      <c r="DC47" s="134"/>
      <c r="DD47" s="134"/>
      <c r="DE47" s="34" t="str">
        <f>IF(Configurações!$B$3&lt;&gt;"Linhas","",IF(Cálculos!HL47=1,Cálculos!HM47,""))</f>
        <v/>
      </c>
      <c r="DF47" s="133"/>
      <c r="DG47" s="134"/>
      <c r="DH47" s="134"/>
      <c r="DI47" s="134"/>
      <c r="DJ47" s="34" t="str">
        <f>IF(Configurações!$B$3&lt;&gt;"Linhas","",IF(Cálculos!HW47=1,Cálculos!HX47,""))</f>
        <v/>
      </c>
      <c r="DK47" s="35" t="str">
        <f>IF(OR($B47="",Configurações!$B$3&lt;&gt;"Linhas"),"",Cálculos!OL47)</f>
        <v/>
      </c>
      <c r="DL47" s="36" t="str">
        <f>IF(OR($B47="",Configurações!$B$3&lt;&gt;"Linhas"),"",Cálculos!OM47)</f>
        <v/>
      </c>
      <c r="DM47" s="37" t="str">
        <f>IF(OR($B47="",Configurações!$B$3&lt;&gt;"Linhas"),"",IF(Cálculos!ON47="","✔ OK",LEFT(Cálculos!ON47,LEN(Cálculos!ON47)-3)))</f>
        <v/>
      </c>
      <c r="DN47" s="133"/>
      <c r="DO47" s="134"/>
      <c r="DP47" s="134"/>
      <c r="DQ47" s="134"/>
      <c r="DR47" s="34" t="str">
        <f>IF(Configurações!$B$3&lt;&gt;"Linhas","",IF(Cálculos!IH47=1,Cálculos!II47,""))</f>
        <v/>
      </c>
      <c r="DS47" s="133"/>
      <c r="DT47" s="134"/>
      <c r="DU47" s="134"/>
      <c r="DV47" s="134"/>
      <c r="DW47" s="34" t="str">
        <f>IF(Configurações!$B$3&lt;&gt;"Linhas","",IF(Cálculos!IS47=1,Cálculos!IT47,""))</f>
        <v/>
      </c>
      <c r="DX47" s="133"/>
      <c r="DY47" s="134"/>
      <c r="DZ47" s="134"/>
      <c r="EA47" s="134"/>
      <c r="EB47" s="34" t="str">
        <f>IF(Configurações!$B$3&lt;&gt;"Linhas","",IF(Cálculos!JD47=1,Cálculos!JE47,""))</f>
        <v/>
      </c>
      <c r="EC47" s="133"/>
      <c r="ED47" s="134"/>
      <c r="EE47" s="134"/>
      <c r="EF47" s="134"/>
      <c r="EG47" s="34" t="str">
        <f>IF(Configurações!$B$3&lt;&gt;"Linhas","",IF(Cálculos!JO47=1,Cálculos!JP47,""))</f>
        <v/>
      </c>
      <c r="EH47" s="133"/>
      <c r="EI47" s="134"/>
      <c r="EJ47" s="134"/>
      <c r="EK47" s="134"/>
      <c r="EL47" s="34" t="str">
        <f>IF(Configurações!$B$3&lt;&gt;"Linhas","",IF(Cálculos!JZ47=1,Cálculos!KA47,""))</f>
        <v/>
      </c>
      <c r="EM47" s="133"/>
      <c r="EN47" s="134"/>
      <c r="EO47" s="134"/>
      <c r="EP47" s="134"/>
      <c r="EQ47" s="34" t="str">
        <f>IF(Configurações!$B$3&lt;&gt;"Linhas","",IF(Cálculos!KK47=1,Cálculos!KL47,""))</f>
        <v/>
      </c>
      <c r="ER47" s="133"/>
      <c r="ES47" s="134"/>
      <c r="ET47" s="134"/>
      <c r="EU47" s="134"/>
      <c r="EV47" s="34" t="str">
        <f>IF(Configurações!$B$3&lt;&gt;"Linhas","",IF(Cálculos!KV47=1,Cálculos!KW47,""))</f>
        <v/>
      </c>
      <c r="EW47" s="35" t="str">
        <f>IF(OR($B47="",Configurações!$B$3&lt;&gt;"Linhas"),"",Cálculos!OQ47)</f>
        <v/>
      </c>
      <c r="EX47" s="36" t="str">
        <f>IF(OR($B47="",Configurações!$B$3&lt;&gt;"Linhas"),"",Cálculos!OR47)</f>
        <v/>
      </c>
      <c r="EY47" s="37" t="str">
        <f>IF(OR($B47="",Configurações!$B$3&lt;&gt;"Linhas"),"",IF(Cálculos!OS47="","✔ OK",LEFT(Cálculos!OS47,LEN(Cálculos!OS47)-3)))</f>
        <v/>
      </c>
      <c r="EZ47" s="133"/>
      <c r="FA47" s="134"/>
      <c r="FB47" s="134"/>
      <c r="FC47" s="134"/>
      <c r="FD47" s="34" t="str">
        <f>IF(Configurações!$B$3&lt;&gt;"Linhas","",IF(Cálculos!LG47=1,Cálculos!LH47,""))</f>
        <v/>
      </c>
      <c r="FE47" s="133"/>
      <c r="FF47" s="134"/>
      <c r="FG47" s="134"/>
      <c r="FH47" s="134"/>
      <c r="FI47" s="34" t="str">
        <f>IF(Configurações!$B$3&lt;&gt;"Linhas","",IF(Cálculos!LR47=1,Cálculos!LS47,""))</f>
        <v/>
      </c>
      <c r="FJ47" s="133"/>
      <c r="FK47" s="134"/>
      <c r="FL47" s="134"/>
      <c r="FM47" s="134"/>
      <c r="FN47" s="34" t="str">
        <f>IF(Configurações!$B$3&lt;&gt;"Linhas","",IF(Cálculos!MC47=1,Cálculos!MD47,""))</f>
        <v/>
      </c>
      <c r="FO47" s="133"/>
      <c r="FP47" s="134"/>
      <c r="FQ47" s="134"/>
      <c r="FR47" s="134"/>
      <c r="FS47" s="34" t="str">
        <f>IF(Configurações!$B$3&lt;&gt;"Linhas","",IF(Cálculos!MN47=1,Cálculos!MO47,""))</f>
        <v/>
      </c>
      <c r="FT47" s="133"/>
      <c r="FU47" s="134"/>
      <c r="FV47" s="134"/>
      <c r="FW47" s="134"/>
      <c r="FX47" s="34" t="str">
        <f>IF(Configurações!$B$3&lt;&gt;"Linhas","",IF(Cálculos!MY47=1,Cálculos!MZ47,""))</f>
        <v/>
      </c>
      <c r="FY47" s="133"/>
      <c r="FZ47" s="134"/>
      <c r="GA47" s="134"/>
      <c r="GB47" s="134"/>
      <c r="GC47" s="34" t="str">
        <f>IF(Configurações!$B$3&lt;&gt;"Linhas","",IF(Cálculos!NJ47=1,Cálculos!NK47,""))</f>
        <v/>
      </c>
      <c r="GD47" s="133"/>
      <c r="GE47" s="134"/>
      <c r="GF47" s="134"/>
      <c r="GG47" s="134"/>
      <c r="GH47" s="34" t="str">
        <f>IF(Configurações!$B$3&lt;&gt;"Linhas","",IF(Cálculos!NU47=1,Cálculos!NV47,""))</f>
        <v/>
      </c>
      <c r="GI47" s="35" t="str">
        <f>IF(OR($B47="",Configurações!$B$3&lt;&gt;"Linhas"),"",Cálculos!OV47)</f>
        <v/>
      </c>
      <c r="GJ47" s="36" t="str">
        <f>IF(OR($B47="",Configurações!$B$3&lt;&gt;"Linhas"),"",Cálculos!OW47)</f>
        <v/>
      </c>
      <c r="GK47" s="37" t="str">
        <f>IF(OR($B47="",Configurações!$B$3&lt;&gt;"Linhas"),"",IF(Cálculos!OX47="","✔ OK",LEFT(Cálculos!OX47,LEN(Cálculos!OX47)-3)))</f>
        <v/>
      </c>
      <c r="GL47" s="131" t="str">
        <f>IF(OR($B47="",Configurações!$B$3&lt;&gt;"Linhas"),"",IF(Cálculos!PP47="","",IF(Configurações!$B$6="Sim","","Informativo (sem CCT/ACT) – ")&amp;LEFT(Cálculos!PP47,LEN(Cálculos!PP47)-3)))</f>
        <v/>
      </c>
    </row>
    <row r="48" spans="1:194" ht="30.75" customHeight="1" x14ac:dyDescent="0.25">
      <c r="A48" s="32" t="str">
        <f t="shared" si="0"/>
        <v/>
      </c>
      <c r="B48" s="132"/>
      <c r="C48" s="33" t="str">
        <f>IF($B48="","",IFERROR(INDEX(Funcionários!$D$5:$D$84,MATCH($B48,Funcionários!$B$5:$B$84,0)),""))</f>
        <v/>
      </c>
      <c r="D48" s="133"/>
      <c r="E48" s="134"/>
      <c r="F48" s="134"/>
      <c r="G48" s="134"/>
      <c r="H48" s="34" t="str">
        <f>IF(Configurações!$B$3&lt;&gt;"Linhas","",IF(Cálculos!K48=1,Cálculos!L48,""))</f>
        <v/>
      </c>
      <c r="I48" s="133"/>
      <c r="J48" s="134"/>
      <c r="K48" s="134"/>
      <c r="L48" s="134"/>
      <c r="M48" s="34" t="str">
        <f>IF(Configurações!$B$3&lt;&gt;"Linhas","",IF(Cálculos!V48=1,Cálculos!W48,""))</f>
        <v/>
      </c>
      <c r="N48" s="133"/>
      <c r="O48" s="134"/>
      <c r="P48" s="134"/>
      <c r="Q48" s="134"/>
      <c r="R48" s="34" t="str">
        <f>IF(Configurações!$B$3&lt;&gt;"Linhas","",IF(Cálculos!AG48=1,Cálculos!AH48,""))</f>
        <v/>
      </c>
      <c r="S48" s="133"/>
      <c r="T48" s="134"/>
      <c r="U48" s="134"/>
      <c r="V48" s="134"/>
      <c r="W48" s="34" t="str">
        <f>IF(Configurações!$B$3&lt;&gt;"Linhas","",IF(Cálculos!AR48=1,Cálculos!AS48,""))</f>
        <v/>
      </c>
      <c r="X48" s="133"/>
      <c r="Y48" s="134"/>
      <c r="Z48" s="134"/>
      <c r="AA48" s="134"/>
      <c r="AB48" s="34" t="str">
        <f>IF(Configurações!$B$3&lt;&gt;"Linhas","",IF(Cálculos!BC48=1,Cálculos!BD48,""))</f>
        <v/>
      </c>
      <c r="AC48" s="133"/>
      <c r="AD48" s="134"/>
      <c r="AE48" s="134"/>
      <c r="AF48" s="134"/>
      <c r="AG48" s="34" t="str">
        <f>IF(Configurações!$B$3&lt;&gt;"Linhas","",IF(Cálculos!BN48=1,Cálculos!BO48,""))</f>
        <v/>
      </c>
      <c r="AH48" s="133"/>
      <c r="AI48" s="134"/>
      <c r="AJ48" s="134"/>
      <c r="AK48" s="134"/>
      <c r="AL48" s="34" t="str">
        <f>IF(Configurações!$B$3&lt;&gt;"Linhas","",IF(Cálculos!BY48=1,Cálculos!BZ48,""))</f>
        <v/>
      </c>
      <c r="AM48" s="35" t="str">
        <f>IF(OR($B48="",Configurações!$B$3&lt;&gt;"Linhas"),"",Cálculos!OB48)</f>
        <v/>
      </c>
      <c r="AN48" s="36" t="str">
        <f>IF(OR($B48="",Configurações!$B$3&lt;&gt;"Linhas"),"",Cálculos!OC48)</f>
        <v/>
      </c>
      <c r="AO48" s="37" t="str">
        <f>IF(OR($B48="",Configurações!$B$3&lt;&gt;"Linhas"),"",IF(Cálculos!OD48="","✔ OK",LEFT(Cálculos!OD48,LEN(Cálculos!OD48)-3)))</f>
        <v/>
      </c>
      <c r="AP48" s="133"/>
      <c r="AQ48" s="134"/>
      <c r="AR48" s="134"/>
      <c r="AS48" s="134"/>
      <c r="AT48" s="34" t="str">
        <f>IF(Configurações!$B$3&lt;&gt;"Linhas","",IF(Cálculos!CJ48=1,Cálculos!CK48,""))</f>
        <v/>
      </c>
      <c r="AU48" s="133"/>
      <c r="AV48" s="134"/>
      <c r="AW48" s="134"/>
      <c r="AX48" s="134"/>
      <c r="AY48" s="34" t="str">
        <f>IF(Configurações!$B$3&lt;&gt;"Linhas","",IF(Cálculos!CU48=1,Cálculos!CV48,""))</f>
        <v/>
      </c>
      <c r="AZ48" s="133"/>
      <c r="BA48" s="134"/>
      <c r="BB48" s="134"/>
      <c r="BC48" s="134"/>
      <c r="BD48" s="34" t="str">
        <f>IF(Configurações!$B$3&lt;&gt;"Linhas","",IF(Cálculos!DF48=1,Cálculos!DG48,""))</f>
        <v/>
      </c>
      <c r="BE48" s="133"/>
      <c r="BF48" s="134"/>
      <c r="BG48" s="134"/>
      <c r="BH48" s="134"/>
      <c r="BI48" s="34" t="str">
        <f>IF(Configurações!$B$3&lt;&gt;"Linhas","",IF(Cálculos!DQ48=1,Cálculos!DR48,""))</f>
        <v/>
      </c>
      <c r="BJ48" s="133"/>
      <c r="BK48" s="134"/>
      <c r="BL48" s="134"/>
      <c r="BM48" s="134"/>
      <c r="BN48" s="34" t="str">
        <f>IF(Configurações!$B$3&lt;&gt;"Linhas","",IF(Cálculos!EB48=1,Cálculos!EC48,""))</f>
        <v/>
      </c>
      <c r="BO48" s="133"/>
      <c r="BP48" s="134"/>
      <c r="BQ48" s="134"/>
      <c r="BR48" s="134"/>
      <c r="BS48" s="34" t="str">
        <f>IF(Configurações!$B$3&lt;&gt;"Linhas","",IF(Cálculos!EM48=1,Cálculos!EN48,""))</f>
        <v/>
      </c>
      <c r="BT48" s="133"/>
      <c r="BU48" s="134"/>
      <c r="BV48" s="134"/>
      <c r="BW48" s="134"/>
      <c r="BX48" s="34" t="str">
        <f>IF(Configurações!$B$3&lt;&gt;"Linhas","",IF(Cálculos!EX48=1,Cálculos!EY48,""))</f>
        <v/>
      </c>
      <c r="BY48" s="35" t="str">
        <f>IF(OR($B48="",Configurações!$B$3&lt;&gt;"Linhas"),"",Cálculos!OG48)</f>
        <v/>
      </c>
      <c r="BZ48" s="36" t="str">
        <f>IF(OR($B48="",Configurações!$B$3&lt;&gt;"Linhas"),"",Cálculos!OH48)</f>
        <v/>
      </c>
      <c r="CA48" s="37" t="str">
        <f>IF(OR($B48="",Configurações!$B$3&lt;&gt;"Linhas"),"",IF(Cálculos!OI48="","✔ OK",LEFT(Cálculos!OI48,LEN(Cálculos!OI48)-3)))</f>
        <v/>
      </c>
      <c r="CB48" s="133"/>
      <c r="CC48" s="134"/>
      <c r="CD48" s="134"/>
      <c r="CE48" s="134"/>
      <c r="CF48" s="138" t="str">
        <f>IF(Configurações!$B$3&lt;&gt;"Linhas","",IF(Cálculos!FI48=1,Cálculos!FJ48,""))</f>
        <v/>
      </c>
      <c r="CG48" s="133"/>
      <c r="CH48" s="134"/>
      <c r="CI48" s="134"/>
      <c r="CJ48" s="134"/>
      <c r="CK48" s="34" t="str">
        <f>IF(Configurações!$B$3&lt;&gt;"Linhas","",IF(Cálculos!FT48=1,Cálculos!FU48,""))</f>
        <v/>
      </c>
      <c r="CL48" s="133"/>
      <c r="CM48" s="134"/>
      <c r="CN48" s="134"/>
      <c r="CO48" s="134"/>
      <c r="CP48" s="34" t="str">
        <f>IF(Configurações!$B$3&lt;&gt;"Linhas","",IF(Cálculos!GE48=1,Cálculos!GF48,""))</f>
        <v/>
      </c>
      <c r="CQ48" s="133"/>
      <c r="CR48" s="134"/>
      <c r="CS48" s="134"/>
      <c r="CT48" s="134"/>
      <c r="CU48" s="34" t="str">
        <f>IF(Configurações!$B$3&lt;&gt;"Linhas","",IF(Cálculos!GP48=1,Cálculos!GQ48,""))</f>
        <v/>
      </c>
      <c r="CV48" s="133"/>
      <c r="CW48" s="134"/>
      <c r="CX48" s="134"/>
      <c r="CY48" s="134"/>
      <c r="CZ48" s="34" t="str">
        <f>IF(Configurações!$B$3&lt;&gt;"Linhas","",IF(Cálculos!HA48=1,Cálculos!HB48,""))</f>
        <v/>
      </c>
      <c r="DA48" s="133"/>
      <c r="DB48" s="134"/>
      <c r="DC48" s="134"/>
      <c r="DD48" s="134"/>
      <c r="DE48" s="34" t="str">
        <f>IF(Configurações!$B$3&lt;&gt;"Linhas","",IF(Cálculos!HL48=1,Cálculos!HM48,""))</f>
        <v/>
      </c>
      <c r="DF48" s="133"/>
      <c r="DG48" s="134"/>
      <c r="DH48" s="134"/>
      <c r="DI48" s="134"/>
      <c r="DJ48" s="34" t="str">
        <f>IF(Configurações!$B$3&lt;&gt;"Linhas","",IF(Cálculos!HW48=1,Cálculos!HX48,""))</f>
        <v/>
      </c>
      <c r="DK48" s="35" t="str">
        <f>IF(OR($B48="",Configurações!$B$3&lt;&gt;"Linhas"),"",Cálculos!OL48)</f>
        <v/>
      </c>
      <c r="DL48" s="36" t="str">
        <f>IF(OR($B48="",Configurações!$B$3&lt;&gt;"Linhas"),"",Cálculos!OM48)</f>
        <v/>
      </c>
      <c r="DM48" s="37" t="str">
        <f>IF(OR($B48="",Configurações!$B$3&lt;&gt;"Linhas"),"",IF(Cálculos!ON48="","✔ OK",LEFT(Cálculos!ON48,LEN(Cálculos!ON48)-3)))</f>
        <v/>
      </c>
      <c r="DN48" s="133"/>
      <c r="DO48" s="134"/>
      <c r="DP48" s="134"/>
      <c r="DQ48" s="134"/>
      <c r="DR48" s="34" t="str">
        <f>IF(Configurações!$B$3&lt;&gt;"Linhas","",IF(Cálculos!IH48=1,Cálculos!II48,""))</f>
        <v/>
      </c>
      <c r="DS48" s="133"/>
      <c r="DT48" s="134"/>
      <c r="DU48" s="134"/>
      <c r="DV48" s="134"/>
      <c r="DW48" s="34" t="str">
        <f>IF(Configurações!$B$3&lt;&gt;"Linhas","",IF(Cálculos!IS48=1,Cálculos!IT48,""))</f>
        <v/>
      </c>
      <c r="DX48" s="133"/>
      <c r="DY48" s="134"/>
      <c r="DZ48" s="134"/>
      <c r="EA48" s="134"/>
      <c r="EB48" s="34" t="str">
        <f>IF(Configurações!$B$3&lt;&gt;"Linhas","",IF(Cálculos!JD48=1,Cálculos!JE48,""))</f>
        <v/>
      </c>
      <c r="EC48" s="133"/>
      <c r="ED48" s="134"/>
      <c r="EE48" s="134"/>
      <c r="EF48" s="134"/>
      <c r="EG48" s="34" t="str">
        <f>IF(Configurações!$B$3&lt;&gt;"Linhas","",IF(Cálculos!JO48=1,Cálculos!JP48,""))</f>
        <v/>
      </c>
      <c r="EH48" s="133"/>
      <c r="EI48" s="134"/>
      <c r="EJ48" s="134"/>
      <c r="EK48" s="134"/>
      <c r="EL48" s="34" t="str">
        <f>IF(Configurações!$B$3&lt;&gt;"Linhas","",IF(Cálculos!JZ48=1,Cálculos!KA48,""))</f>
        <v/>
      </c>
      <c r="EM48" s="133"/>
      <c r="EN48" s="134"/>
      <c r="EO48" s="134"/>
      <c r="EP48" s="134"/>
      <c r="EQ48" s="34" t="str">
        <f>IF(Configurações!$B$3&lt;&gt;"Linhas","",IF(Cálculos!KK48=1,Cálculos!KL48,""))</f>
        <v/>
      </c>
      <c r="ER48" s="133"/>
      <c r="ES48" s="134"/>
      <c r="ET48" s="134"/>
      <c r="EU48" s="134"/>
      <c r="EV48" s="34" t="str">
        <f>IF(Configurações!$B$3&lt;&gt;"Linhas","",IF(Cálculos!KV48=1,Cálculos!KW48,""))</f>
        <v/>
      </c>
      <c r="EW48" s="35" t="str">
        <f>IF(OR($B48="",Configurações!$B$3&lt;&gt;"Linhas"),"",Cálculos!OQ48)</f>
        <v/>
      </c>
      <c r="EX48" s="36" t="str">
        <f>IF(OR($B48="",Configurações!$B$3&lt;&gt;"Linhas"),"",Cálculos!OR48)</f>
        <v/>
      </c>
      <c r="EY48" s="37" t="str">
        <f>IF(OR($B48="",Configurações!$B$3&lt;&gt;"Linhas"),"",IF(Cálculos!OS48="","✔ OK",LEFT(Cálculos!OS48,LEN(Cálculos!OS48)-3)))</f>
        <v/>
      </c>
      <c r="EZ48" s="133"/>
      <c r="FA48" s="134"/>
      <c r="FB48" s="134"/>
      <c r="FC48" s="134"/>
      <c r="FD48" s="34" t="str">
        <f>IF(Configurações!$B$3&lt;&gt;"Linhas","",IF(Cálculos!LG48=1,Cálculos!LH48,""))</f>
        <v/>
      </c>
      <c r="FE48" s="133"/>
      <c r="FF48" s="134"/>
      <c r="FG48" s="134"/>
      <c r="FH48" s="134"/>
      <c r="FI48" s="34" t="str">
        <f>IF(Configurações!$B$3&lt;&gt;"Linhas","",IF(Cálculos!LR48=1,Cálculos!LS48,""))</f>
        <v/>
      </c>
      <c r="FJ48" s="133"/>
      <c r="FK48" s="134"/>
      <c r="FL48" s="134"/>
      <c r="FM48" s="134"/>
      <c r="FN48" s="34" t="str">
        <f>IF(Configurações!$B$3&lt;&gt;"Linhas","",IF(Cálculos!MC48=1,Cálculos!MD48,""))</f>
        <v/>
      </c>
      <c r="FO48" s="133"/>
      <c r="FP48" s="134"/>
      <c r="FQ48" s="134"/>
      <c r="FR48" s="134"/>
      <c r="FS48" s="34" t="str">
        <f>IF(Configurações!$B$3&lt;&gt;"Linhas","",IF(Cálculos!MN48=1,Cálculos!MO48,""))</f>
        <v/>
      </c>
      <c r="FT48" s="133"/>
      <c r="FU48" s="134"/>
      <c r="FV48" s="134"/>
      <c r="FW48" s="134"/>
      <c r="FX48" s="34" t="str">
        <f>IF(Configurações!$B$3&lt;&gt;"Linhas","",IF(Cálculos!MY48=1,Cálculos!MZ48,""))</f>
        <v/>
      </c>
      <c r="FY48" s="133"/>
      <c r="FZ48" s="134"/>
      <c r="GA48" s="134"/>
      <c r="GB48" s="134"/>
      <c r="GC48" s="34" t="str">
        <f>IF(Configurações!$B$3&lt;&gt;"Linhas","",IF(Cálculos!NJ48=1,Cálculos!NK48,""))</f>
        <v/>
      </c>
      <c r="GD48" s="133"/>
      <c r="GE48" s="134"/>
      <c r="GF48" s="134"/>
      <c r="GG48" s="134"/>
      <c r="GH48" s="34" t="str">
        <f>IF(Configurações!$B$3&lt;&gt;"Linhas","",IF(Cálculos!NU48=1,Cálculos!NV48,""))</f>
        <v/>
      </c>
      <c r="GI48" s="35" t="str">
        <f>IF(OR($B48="",Configurações!$B$3&lt;&gt;"Linhas"),"",Cálculos!OV48)</f>
        <v/>
      </c>
      <c r="GJ48" s="36" t="str">
        <f>IF(OR($B48="",Configurações!$B$3&lt;&gt;"Linhas"),"",Cálculos!OW48)</f>
        <v/>
      </c>
      <c r="GK48" s="37" t="str">
        <f>IF(OR($B48="",Configurações!$B$3&lt;&gt;"Linhas"),"",IF(Cálculos!OX48="","✔ OK",LEFT(Cálculos!OX48,LEN(Cálculos!OX48)-3)))</f>
        <v/>
      </c>
      <c r="GL48" s="131" t="str">
        <f>IF(OR($B48="",Configurações!$B$3&lt;&gt;"Linhas"),"",IF(Cálculos!PP48="","",IF(Configurações!$B$6="Sim","","Informativo (sem CCT/ACT) – ")&amp;LEFT(Cálculos!PP48,LEN(Cálculos!PP48)-3)))</f>
        <v/>
      </c>
    </row>
    <row r="49" spans="1:194" ht="30.75" customHeight="1" x14ac:dyDescent="0.25">
      <c r="A49" s="32" t="str">
        <f t="shared" si="0"/>
        <v/>
      </c>
      <c r="B49" s="132"/>
      <c r="C49" s="33" t="str">
        <f>IF($B49="","",IFERROR(INDEX(Funcionários!$D$5:$D$84,MATCH($B49,Funcionários!$B$5:$B$84,0)),""))</f>
        <v/>
      </c>
      <c r="D49" s="133"/>
      <c r="E49" s="134"/>
      <c r="F49" s="134"/>
      <c r="G49" s="134"/>
      <c r="H49" s="34" t="str">
        <f>IF(Configurações!$B$3&lt;&gt;"Linhas","",IF(Cálculos!K49=1,Cálculos!L49,""))</f>
        <v/>
      </c>
      <c r="I49" s="133"/>
      <c r="J49" s="134"/>
      <c r="K49" s="134"/>
      <c r="L49" s="134"/>
      <c r="M49" s="34" t="str">
        <f>IF(Configurações!$B$3&lt;&gt;"Linhas","",IF(Cálculos!V49=1,Cálculos!W49,""))</f>
        <v/>
      </c>
      <c r="N49" s="133"/>
      <c r="O49" s="134"/>
      <c r="P49" s="134"/>
      <c r="Q49" s="134"/>
      <c r="R49" s="34" t="str">
        <f>IF(Configurações!$B$3&lt;&gt;"Linhas","",IF(Cálculos!AG49=1,Cálculos!AH49,""))</f>
        <v/>
      </c>
      <c r="S49" s="133"/>
      <c r="T49" s="134"/>
      <c r="U49" s="134"/>
      <c r="V49" s="134"/>
      <c r="W49" s="34" t="str">
        <f>IF(Configurações!$B$3&lt;&gt;"Linhas","",IF(Cálculos!AR49=1,Cálculos!AS49,""))</f>
        <v/>
      </c>
      <c r="X49" s="133"/>
      <c r="Y49" s="134"/>
      <c r="Z49" s="134"/>
      <c r="AA49" s="134"/>
      <c r="AB49" s="34" t="str">
        <f>IF(Configurações!$B$3&lt;&gt;"Linhas","",IF(Cálculos!BC49=1,Cálculos!BD49,""))</f>
        <v/>
      </c>
      <c r="AC49" s="133"/>
      <c r="AD49" s="134"/>
      <c r="AE49" s="134"/>
      <c r="AF49" s="134"/>
      <c r="AG49" s="34" t="str">
        <f>IF(Configurações!$B$3&lt;&gt;"Linhas","",IF(Cálculos!BN49=1,Cálculos!BO49,""))</f>
        <v/>
      </c>
      <c r="AH49" s="133"/>
      <c r="AI49" s="134"/>
      <c r="AJ49" s="134"/>
      <c r="AK49" s="134"/>
      <c r="AL49" s="34" t="str">
        <f>IF(Configurações!$B$3&lt;&gt;"Linhas","",IF(Cálculos!BY49=1,Cálculos!BZ49,""))</f>
        <v/>
      </c>
      <c r="AM49" s="35" t="str">
        <f>IF(OR($B49="",Configurações!$B$3&lt;&gt;"Linhas"),"",Cálculos!OB49)</f>
        <v/>
      </c>
      <c r="AN49" s="36" t="str">
        <f>IF(OR($B49="",Configurações!$B$3&lt;&gt;"Linhas"),"",Cálculos!OC49)</f>
        <v/>
      </c>
      <c r="AO49" s="37" t="str">
        <f>IF(OR($B49="",Configurações!$B$3&lt;&gt;"Linhas"),"",IF(Cálculos!OD49="","✔ OK",LEFT(Cálculos!OD49,LEN(Cálculos!OD49)-3)))</f>
        <v/>
      </c>
      <c r="AP49" s="133"/>
      <c r="AQ49" s="134"/>
      <c r="AR49" s="134"/>
      <c r="AS49" s="134"/>
      <c r="AT49" s="34" t="str">
        <f>IF(Configurações!$B$3&lt;&gt;"Linhas","",IF(Cálculos!CJ49=1,Cálculos!CK49,""))</f>
        <v/>
      </c>
      <c r="AU49" s="133"/>
      <c r="AV49" s="134"/>
      <c r="AW49" s="134"/>
      <c r="AX49" s="134"/>
      <c r="AY49" s="34" t="str">
        <f>IF(Configurações!$B$3&lt;&gt;"Linhas","",IF(Cálculos!CU49=1,Cálculos!CV49,""))</f>
        <v/>
      </c>
      <c r="AZ49" s="133"/>
      <c r="BA49" s="134"/>
      <c r="BB49" s="134"/>
      <c r="BC49" s="134"/>
      <c r="BD49" s="34" t="str">
        <f>IF(Configurações!$B$3&lt;&gt;"Linhas","",IF(Cálculos!DF49=1,Cálculos!DG49,""))</f>
        <v/>
      </c>
      <c r="BE49" s="133"/>
      <c r="BF49" s="134"/>
      <c r="BG49" s="134"/>
      <c r="BH49" s="134"/>
      <c r="BI49" s="34" t="str">
        <f>IF(Configurações!$B$3&lt;&gt;"Linhas","",IF(Cálculos!DQ49=1,Cálculos!DR49,""))</f>
        <v/>
      </c>
      <c r="BJ49" s="133"/>
      <c r="BK49" s="134"/>
      <c r="BL49" s="134"/>
      <c r="BM49" s="134"/>
      <c r="BN49" s="34" t="str">
        <f>IF(Configurações!$B$3&lt;&gt;"Linhas","",IF(Cálculos!EB49=1,Cálculos!EC49,""))</f>
        <v/>
      </c>
      <c r="BO49" s="133"/>
      <c r="BP49" s="134"/>
      <c r="BQ49" s="134"/>
      <c r="BR49" s="134"/>
      <c r="BS49" s="34" t="str">
        <f>IF(Configurações!$B$3&lt;&gt;"Linhas","",IF(Cálculos!EM49=1,Cálculos!EN49,""))</f>
        <v/>
      </c>
      <c r="BT49" s="133"/>
      <c r="BU49" s="134"/>
      <c r="BV49" s="134"/>
      <c r="BW49" s="134"/>
      <c r="BX49" s="34" t="str">
        <f>IF(Configurações!$B$3&lt;&gt;"Linhas","",IF(Cálculos!EX49=1,Cálculos!EY49,""))</f>
        <v/>
      </c>
      <c r="BY49" s="35" t="str">
        <f>IF(OR($B49="",Configurações!$B$3&lt;&gt;"Linhas"),"",Cálculos!OG49)</f>
        <v/>
      </c>
      <c r="BZ49" s="36" t="str">
        <f>IF(OR($B49="",Configurações!$B$3&lt;&gt;"Linhas"),"",Cálculos!OH49)</f>
        <v/>
      </c>
      <c r="CA49" s="37" t="str">
        <f>IF(OR($B49="",Configurações!$B$3&lt;&gt;"Linhas"),"",IF(Cálculos!OI49="","✔ OK",LEFT(Cálculos!OI49,LEN(Cálculos!OI49)-3)))</f>
        <v/>
      </c>
      <c r="CB49" s="133"/>
      <c r="CC49" s="134"/>
      <c r="CD49" s="134"/>
      <c r="CE49" s="134"/>
      <c r="CF49" s="138" t="str">
        <f>IF(Configurações!$B$3&lt;&gt;"Linhas","",IF(Cálculos!FI49=1,Cálculos!FJ49,""))</f>
        <v/>
      </c>
      <c r="CG49" s="133"/>
      <c r="CH49" s="134"/>
      <c r="CI49" s="134"/>
      <c r="CJ49" s="134"/>
      <c r="CK49" s="34" t="str">
        <f>IF(Configurações!$B$3&lt;&gt;"Linhas","",IF(Cálculos!FT49=1,Cálculos!FU49,""))</f>
        <v/>
      </c>
      <c r="CL49" s="133"/>
      <c r="CM49" s="134"/>
      <c r="CN49" s="134"/>
      <c r="CO49" s="134"/>
      <c r="CP49" s="34" t="str">
        <f>IF(Configurações!$B$3&lt;&gt;"Linhas","",IF(Cálculos!GE49=1,Cálculos!GF49,""))</f>
        <v/>
      </c>
      <c r="CQ49" s="133"/>
      <c r="CR49" s="134"/>
      <c r="CS49" s="134"/>
      <c r="CT49" s="134"/>
      <c r="CU49" s="34" t="str">
        <f>IF(Configurações!$B$3&lt;&gt;"Linhas","",IF(Cálculos!GP49=1,Cálculos!GQ49,""))</f>
        <v/>
      </c>
      <c r="CV49" s="133"/>
      <c r="CW49" s="134"/>
      <c r="CX49" s="134"/>
      <c r="CY49" s="134"/>
      <c r="CZ49" s="34" t="str">
        <f>IF(Configurações!$B$3&lt;&gt;"Linhas","",IF(Cálculos!HA49=1,Cálculos!HB49,""))</f>
        <v/>
      </c>
      <c r="DA49" s="133"/>
      <c r="DB49" s="134"/>
      <c r="DC49" s="134"/>
      <c r="DD49" s="134"/>
      <c r="DE49" s="34" t="str">
        <f>IF(Configurações!$B$3&lt;&gt;"Linhas","",IF(Cálculos!HL49=1,Cálculos!HM49,""))</f>
        <v/>
      </c>
      <c r="DF49" s="133"/>
      <c r="DG49" s="134"/>
      <c r="DH49" s="134"/>
      <c r="DI49" s="134"/>
      <c r="DJ49" s="34" t="str">
        <f>IF(Configurações!$B$3&lt;&gt;"Linhas","",IF(Cálculos!HW49=1,Cálculos!HX49,""))</f>
        <v/>
      </c>
      <c r="DK49" s="35" t="str">
        <f>IF(OR($B49="",Configurações!$B$3&lt;&gt;"Linhas"),"",Cálculos!OL49)</f>
        <v/>
      </c>
      <c r="DL49" s="36" t="str">
        <f>IF(OR($B49="",Configurações!$B$3&lt;&gt;"Linhas"),"",Cálculos!OM49)</f>
        <v/>
      </c>
      <c r="DM49" s="37" t="str">
        <f>IF(OR($B49="",Configurações!$B$3&lt;&gt;"Linhas"),"",IF(Cálculos!ON49="","✔ OK",LEFT(Cálculos!ON49,LEN(Cálculos!ON49)-3)))</f>
        <v/>
      </c>
      <c r="DN49" s="133"/>
      <c r="DO49" s="134"/>
      <c r="DP49" s="134"/>
      <c r="DQ49" s="134"/>
      <c r="DR49" s="34" t="str">
        <f>IF(Configurações!$B$3&lt;&gt;"Linhas","",IF(Cálculos!IH49=1,Cálculos!II49,""))</f>
        <v/>
      </c>
      <c r="DS49" s="133"/>
      <c r="DT49" s="134"/>
      <c r="DU49" s="134"/>
      <c r="DV49" s="134"/>
      <c r="DW49" s="34" t="str">
        <f>IF(Configurações!$B$3&lt;&gt;"Linhas","",IF(Cálculos!IS49=1,Cálculos!IT49,""))</f>
        <v/>
      </c>
      <c r="DX49" s="133"/>
      <c r="DY49" s="134"/>
      <c r="DZ49" s="134"/>
      <c r="EA49" s="134"/>
      <c r="EB49" s="34" t="str">
        <f>IF(Configurações!$B$3&lt;&gt;"Linhas","",IF(Cálculos!JD49=1,Cálculos!JE49,""))</f>
        <v/>
      </c>
      <c r="EC49" s="133"/>
      <c r="ED49" s="134"/>
      <c r="EE49" s="134"/>
      <c r="EF49" s="134"/>
      <c r="EG49" s="34" t="str">
        <f>IF(Configurações!$B$3&lt;&gt;"Linhas","",IF(Cálculos!JO49=1,Cálculos!JP49,""))</f>
        <v/>
      </c>
      <c r="EH49" s="133"/>
      <c r="EI49" s="134"/>
      <c r="EJ49" s="134"/>
      <c r="EK49" s="134"/>
      <c r="EL49" s="34" t="str">
        <f>IF(Configurações!$B$3&lt;&gt;"Linhas","",IF(Cálculos!JZ49=1,Cálculos!KA49,""))</f>
        <v/>
      </c>
      <c r="EM49" s="133"/>
      <c r="EN49" s="134"/>
      <c r="EO49" s="134"/>
      <c r="EP49" s="134"/>
      <c r="EQ49" s="34" t="str">
        <f>IF(Configurações!$B$3&lt;&gt;"Linhas","",IF(Cálculos!KK49=1,Cálculos!KL49,""))</f>
        <v/>
      </c>
      <c r="ER49" s="133"/>
      <c r="ES49" s="134"/>
      <c r="ET49" s="134"/>
      <c r="EU49" s="134"/>
      <c r="EV49" s="34" t="str">
        <f>IF(Configurações!$B$3&lt;&gt;"Linhas","",IF(Cálculos!KV49=1,Cálculos!KW49,""))</f>
        <v/>
      </c>
      <c r="EW49" s="35" t="str">
        <f>IF(OR($B49="",Configurações!$B$3&lt;&gt;"Linhas"),"",Cálculos!OQ49)</f>
        <v/>
      </c>
      <c r="EX49" s="36" t="str">
        <f>IF(OR($B49="",Configurações!$B$3&lt;&gt;"Linhas"),"",Cálculos!OR49)</f>
        <v/>
      </c>
      <c r="EY49" s="37" t="str">
        <f>IF(OR($B49="",Configurações!$B$3&lt;&gt;"Linhas"),"",IF(Cálculos!OS49="","✔ OK",LEFT(Cálculos!OS49,LEN(Cálculos!OS49)-3)))</f>
        <v/>
      </c>
      <c r="EZ49" s="133"/>
      <c r="FA49" s="134"/>
      <c r="FB49" s="134"/>
      <c r="FC49" s="134"/>
      <c r="FD49" s="34" t="str">
        <f>IF(Configurações!$B$3&lt;&gt;"Linhas","",IF(Cálculos!LG49=1,Cálculos!LH49,""))</f>
        <v/>
      </c>
      <c r="FE49" s="133"/>
      <c r="FF49" s="134"/>
      <c r="FG49" s="134"/>
      <c r="FH49" s="134"/>
      <c r="FI49" s="34" t="str">
        <f>IF(Configurações!$B$3&lt;&gt;"Linhas","",IF(Cálculos!LR49=1,Cálculos!LS49,""))</f>
        <v/>
      </c>
      <c r="FJ49" s="133"/>
      <c r="FK49" s="134"/>
      <c r="FL49" s="134"/>
      <c r="FM49" s="134"/>
      <c r="FN49" s="34" t="str">
        <f>IF(Configurações!$B$3&lt;&gt;"Linhas","",IF(Cálculos!MC49=1,Cálculos!MD49,""))</f>
        <v/>
      </c>
      <c r="FO49" s="133"/>
      <c r="FP49" s="134"/>
      <c r="FQ49" s="134"/>
      <c r="FR49" s="134"/>
      <c r="FS49" s="34" t="str">
        <f>IF(Configurações!$B$3&lt;&gt;"Linhas","",IF(Cálculos!MN49=1,Cálculos!MO49,""))</f>
        <v/>
      </c>
      <c r="FT49" s="133"/>
      <c r="FU49" s="134"/>
      <c r="FV49" s="134"/>
      <c r="FW49" s="134"/>
      <c r="FX49" s="34" t="str">
        <f>IF(Configurações!$B$3&lt;&gt;"Linhas","",IF(Cálculos!MY49=1,Cálculos!MZ49,""))</f>
        <v/>
      </c>
      <c r="FY49" s="133"/>
      <c r="FZ49" s="134"/>
      <c r="GA49" s="134"/>
      <c r="GB49" s="134"/>
      <c r="GC49" s="34" t="str">
        <f>IF(Configurações!$B$3&lt;&gt;"Linhas","",IF(Cálculos!NJ49=1,Cálculos!NK49,""))</f>
        <v/>
      </c>
      <c r="GD49" s="133"/>
      <c r="GE49" s="134"/>
      <c r="GF49" s="134"/>
      <c r="GG49" s="134"/>
      <c r="GH49" s="34" t="str">
        <f>IF(Configurações!$B$3&lt;&gt;"Linhas","",IF(Cálculos!NU49=1,Cálculos!NV49,""))</f>
        <v/>
      </c>
      <c r="GI49" s="35" t="str">
        <f>IF(OR($B49="",Configurações!$B$3&lt;&gt;"Linhas"),"",Cálculos!OV49)</f>
        <v/>
      </c>
      <c r="GJ49" s="36" t="str">
        <f>IF(OR($B49="",Configurações!$B$3&lt;&gt;"Linhas"),"",Cálculos!OW49)</f>
        <v/>
      </c>
      <c r="GK49" s="37" t="str">
        <f>IF(OR($B49="",Configurações!$B$3&lt;&gt;"Linhas"),"",IF(Cálculos!OX49="","✔ OK",LEFT(Cálculos!OX49,LEN(Cálculos!OX49)-3)))</f>
        <v/>
      </c>
      <c r="GL49" s="131" t="str">
        <f>IF(OR($B49="",Configurações!$B$3&lt;&gt;"Linhas"),"",IF(Cálculos!PP49="","",IF(Configurações!$B$6="Sim","","Informativo (sem CCT/ACT) – ")&amp;LEFT(Cálculos!PP49,LEN(Cálculos!PP49)-3)))</f>
        <v/>
      </c>
    </row>
    <row r="50" spans="1:194" ht="30.75" customHeight="1" x14ac:dyDescent="0.25">
      <c r="A50" s="32" t="str">
        <f t="shared" si="0"/>
        <v/>
      </c>
      <c r="B50" s="132"/>
      <c r="C50" s="33" t="str">
        <f>IF($B50="","",IFERROR(INDEX(Funcionários!$D$5:$D$84,MATCH($B50,Funcionários!$B$5:$B$84,0)),""))</f>
        <v/>
      </c>
      <c r="D50" s="133"/>
      <c r="E50" s="134"/>
      <c r="F50" s="134"/>
      <c r="G50" s="134"/>
      <c r="H50" s="34" t="str">
        <f>IF(Configurações!$B$3&lt;&gt;"Linhas","",IF(Cálculos!K50=1,Cálculos!L50,""))</f>
        <v/>
      </c>
      <c r="I50" s="133"/>
      <c r="J50" s="134"/>
      <c r="K50" s="134"/>
      <c r="L50" s="134"/>
      <c r="M50" s="34" t="str">
        <f>IF(Configurações!$B$3&lt;&gt;"Linhas","",IF(Cálculos!V50=1,Cálculos!W50,""))</f>
        <v/>
      </c>
      <c r="N50" s="133"/>
      <c r="O50" s="134"/>
      <c r="P50" s="134"/>
      <c r="Q50" s="134"/>
      <c r="R50" s="34" t="str">
        <f>IF(Configurações!$B$3&lt;&gt;"Linhas","",IF(Cálculos!AG50=1,Cálculos!AH50,""))</f>
        <v/>
      </c>
      <c r="S50" s="133"/>
      <c r="T50" s="134"/>
      <c r="U50" s="134"/>
      <c r="V50" s="134"/>
      <c r="W50" s="34" t="str">
        <f>IF(Configurações!$B$3&lt;&gt;"Linhas","",IF(Cálculos!AR50=1,Cálculos!AS50,""))</f>
        <v/>
      </c>
      <c r="X50" s="133"/>
      <c r="Y50" s="134"/>
      <c r="Z50" s="134"/>
      <c r="AA50" s="134"/>
      <c r="AB50" s="34" t="str">
        <f>IF(Configurações!$B$3&lt;&gt;"Linhas","",IF(Cálculos!BC50=1,Cálculos!BD50,""))</f>
        <v/>
      </c>
      <c r="AC50" s="133"/>
      <c r="AD50" s="134"/>
      <c r="AE50" s="134"/>
      <c r="AF50" s="134"/>
      <c r="AG50" s="34" t="str">
        <f>IF(Configurações!$B$3&lt;&gt;"Linhas","",IF(Cálculos!BN50=1,Cálculos!BO50,""))</f>
        <v/>
      </c>
      <c r="AH50" s="133"/>
      <c r="AI50" s="134"/>
      <c r="AJ50" s="134"/>
      <c r="AK50" s="134"/>
      <c r="AL50" s="34" t="str">
        <f>IF(Configurações!$B$3&lt;&gt;"Linhas","",IF(Cálculos!BY50=1,Cálculos!BZ50,""))</f>
        <v/>
      </c>
      <c r="AM50" s="35" t="str">
        <f>IF(OR($B50="",Configurações!$B$3&lt;&gt;"Linhas"),"",Cálculos!OB50)</f>
        <v/>
      </c>
      <c r="AN50" s="36" t="str">
        <f>IF(OR($B50="",Configurações!$B$3&lt;&gt;"Linhas"),"",Cálculos!OC50)</f>
        <v/>
      </c>
      <c r="AO50" s="37" t="str">
        <f>IF(OR($B50="",Configurações!$B$3&lt;&gt;"Linhas"),"",IF(Cálculos!OD50="","✔ OK",LEFT(Cálculos!OD50,LEN(Cálculos!OD50)-3)))</f>
        <v/>
      </c>
      <c r="AP50" s="133"/>
      <c r="AQ50" s="134"/>
      <c r="AR50" s="134"/>
      <c r="AS50" s="134"/>
      <c r="AT50" s="34" t="str">
        <f>IF(Configurações!$B$3&lt;&gt;"Linhas","",IF(Cálculos!CJ50=1,Cálculos!CK50,""))</f>
        <v/>
      </c>
      <c r="AU50" s="133"/>
      <c r="AV50" s="134"/>
      <c r="AW50" s="134"/>
      <c r="AX50" s="134"/>
      <c r="AY50" s="34" t="str">
        <f>IF(Configurações!$B$3&lt;&gt;"Linhas","",IF(Cálculos!CU50=1,Cálculos!CV50,""))</f>
        <v/>
      </c>
      <c r="AZ50" s="133"/>
      <c r="BA50" s="134"/>
      <c r="BB50" s="134"/>
      <c r="BC50" s="134"/>
      <c r="BD50" s="34" t="str">
        <f>IF(Configurações!$B$3&lt;&gt;"Linhas","",IF(Cálculos!DF50=1,Cálculos!DG50,""))</f>
        <v/>
      </c>
      <c r="BE50" s="133"/>
      <c r="BF50" s="134"/>
      <c r="BG50" s="134"/>
      <c r="BH50" s="134"/>
      <c r="BI50" s="34" t="str">
        <f>IF(Configurações!$B$3&lt;&gt;"Linhas","",IF(Cálculos!DQ50=1,Cálculos!DR50,""))</f>
        <v/>
      </c>
      <c r="BJ50" s="133"/>
      <c r="BK50" s="134"/>
      <c r="BL50" s="134"/>
      <c r="BM50" s="134"/>
      <c r="BN50" s="34" t="str">
        <f>IF(Configurações!$B$3&lt;&gt;"Linhas","",IF(Cálculos!EB50=1,Cálculos!EC50,""))</f>
        <v/>
      </c>
      <c r="BO50" s="133"/>
      <c r="BP50" s="134"/>
      <c r="BQ50" s="134"/>
      <c r="BR50" s="134"/>
      <c r="BS50" s="34" t="str">
        <f>IF(Configurações!$B$3&lt;&gt;"Linhas","",IF(Cálculos!EM50=1,Cálculos!EN50,""))</f>
        <v/>
      </c>
      <c r="BT50" s="133"/>
      <c r="BU50" s="134"/>
      <c r="BV50" s="134"/>
      <c r="BW50" s="134"/>
      <c r="BX50" s="34" t="str">
        <f>IF(Configurações!$B$3&lt;&gt;"Linhas","",IF(Cálculos!EX50=1,Cálculos!EY50,""))</f>
        <v/>
      </c>
      <c r="BY50" s="35" t="str">
        <f>IF(OR($B50="",Configurações!$B$3&lt;&gt;"Linhas"),"",Cálculos!OG50)</f>
        <v/>
      </c>
      <c r="BZ50" s="36" t="str">
        <f>IF(OR($B50="",Configurações!$B$3&lt;&gt;"Linhas"),"",Cálculos!OH50)</f>
        <v/>
      </c>
      <c r="CA50" s="37" t="str">
        <f>IF(OR($B50="",Configurações!$B$3&lt;&gt;"Linhas"),"",IF(Cálculos!OI50="","✔ OK",LEFT(Cálculos!OI50,LEN(Cálculos!OI50)-3)))</f>
        <v/>
      </c>
      <c r="CB50" s="133"/>
      <c r="CC50" s="134"/>
      <c r="CD50" s="134"/>
      <c r="CE50" s="134"/>
      <c r="CF50" s="138" t="str">
        <f>IF(Configurações!$B$3&lt;&gt;"Linhas","",IF(Cálculos!FI50=1,Cálculos!FJ50,""))</f>
        <v/>
      </c>
      <c r="CG50" s="133"/>
      <c r="CH50" s="134"/>
      <c r="CI50" s="134"/>
      <c r="CJ50" s="134"/>
      <c r="CK50" s="34" t="str">
        <f>IF(Configurações!$B$3&lt;&gt;"Linhas","",IF(Cálculos!FT50=1,Cálculos!FU50,""))</f>
        <v/>
      </c>
      <c r="CL50" s="133"/>
      <c r="CM50" s="134"/>
      <c r="CN50" s="134"/>
      <c r="CO50" s="134"/>
      <c r="CP50" s="34" t="str">
        <f>IF(Configurações!$B$3&lt;&gt;"Linhas","",IF(Cálculos!GE50=1,Cálculos!GF50,""))</f>
        <v/>
      </c>
      <c r="CQ50" s="133"/>
      <c r="CR50" s="134"/>
      <c r="CS50" s="134"/>
      <c r="CT50" s="134"/>
      <c r="CU50" s="34" t="str">
        <f>IF(Configurações!$B$3&lt;&gt;"Linhas","",IF(Cálculos!GP50=1,Cálculos!GQ50,""))</f>
        <v/>
      </c>
      <c r="CV50" s="133"/>
      <c r="CW50" s="134"/>
      <c r="CX50" s="134"/>
      <c r="CY50" s="134"/>
      <c r="CZ50" s="34" t="str">
        <f>IF(Configurações!$B$3&lt;&gt;"Linhas","",IF(Cálculos!HA50=1,Cálculos!HB50,""))</f>
        <v/>
      </c>
      <c r="DA50" s="133"/>
      <c r="DB50" s="134"/>
      <c r="DC50" s="134"/>
      <c r="DD50" s="134"/>
      <c r="DE50" s="34" t="str">
        <f>IF(Configurações!$B$3&lt;&gt;"Linhas","",IF(Cálculos!HL50=1,Cálculos!HM50,""))</f>
        <v/>
      </c>
      <c r="DF50" s="133"/>
      <c r="DG50" s="134"/>
      <c r="DH50" s="134"/>
      <c r="DI50" s="134"/>
      <c r="DJ50" s="34" t="str">
        <f>IF(Configurações!$B$3&lt;&gt;"Linhas","",IF(Cálculos!HW50=1,Cálculos!HX50,""))</f>
        <v/>
      </c>
      <c r="DK50" s="35" t="str">
        <f>IF(OR($B50="",Configurações!$B$3&lt;&gt;"Linhas"),"",Cálculos!OL50)</f>
        <v/>
      </c>
      <c r="DL50" s="36" t="str">
        <f>IF(OR($B50="",Configurações!$B$3&lt;&gt;"Linhas"),"",Cálculos!OM50)</f>
        <v/>
      </c>
      <c r="DM50" s="37" t="str">
        <f>IF(OR($B50="",Configurações!$B$3&lt;&gt;"Linhas"),"",IF(Cálculos!ON50="","✔ OK",LEFT(Cálculos!ON50,LEN(Cálculos!ON50)-3)))</f>
        <v/>
      </c>
      <c r="DN50" s="133"/>
      <c r="DO50" s="134"/>
      <c r="DP50" s="134"/>
      <c r="DQ50" s="134"/>
      <c r="DR50" s="34" t="str">
        <f>IF(Configurações!$B$3&lt;&gt;"Linhas","",IF(Cálculos!IH50=1,Cálculos!II50,""))</f>
        <v/>
      </c>
      <c r="DS50" s="133"/>
      <c r="DT50" s="134"/>
      <c r="DU50" s="134"/>
      <c r="DV50" s="134"/>
      <c r="DW50" s="34" t="str">
        <f>IF(Configurações!$B$3&lt;&gt;"Linhas","",IF(Cálculos!IS50=1,Cálculos!IT50,""))</f>
        <v/>
      </c>
      <c r="DX50" s="133"/>
      <c r="DY50" s="134"/>
      <c r="DZ50" s="134"/>
      <c r="EA50" s="134"/>
      <c r="EB50" s="34" t="str">
        <f>IF(Configurações!$B$3&lt;&gt;"Linhas","",IF(Cálculos!JD50=1,Cálculos!JE50,""))</f>
        <v/>
      </c>
      <c r="EC50" s="133"/>
      <c r="ED50" s="134"/>
      <c r="EE50" s="134"/>
      <c r="EF50" s="134"/>
      <c r="EG50" s="34" t="str">
        <f>IF(Configurações!$B$3&lt;&gt;"Linhas","",IF(Cálculos!JO50=1,Cálculos!JP50,""))</f>
        <v/>
      </c>
      <c r="EH50" s="133"/>
      <c r="EI50" s="134"/>
      <c r="EJ50" s="134"/>
      <c r="EK50" s="134"/>
      <c r="EL50" s="34" t="str">
        <f>IF(Configurações!$B$3&lt;&gt;"Linhas","",IF(Cálculos!JZ50=1,Cálculos!KA50,""))</f>
        <v/>
      </c>
      <c r="EM50" s="133"/>
      <c r="EN50" s="134"/>
      <c r="EO50" s="134"/>
      <c r="EP50" s="134"/>
      <c r="EQ50" s="34" t="str">
        <f>IF(Configurações!$B$3&lt;&gt;"Linhas","",IF(Cálculos!KK50=1,Cálculos!KL50,""))</f>
        <v/>
      </c>
      <c r="ER50" s="133"/>
      <c r="ES50" s="134"/>
      <c r="ET50" s="134"/>
      <c r="EU50" s="134"/>
      <c r="EV50" s="34" t="str">
        <f>IF(Configurações!$B$3&lt;&gt;"Linhas","",IF(Cálculos!KV50=1,Cálculos!KW50,""))</f>
        <v/>
      </c>
      <c r="EW50" s="35" t="str">
        <f>IF(OR($B50="",Configurações!$B$3&lt;&gt;"Linhas"),"",Cálculos!OQ50)</f>
        <v/>
      </c>
      <c r="EX50" s="36" t="str">
        <f>IF(OR($B50="",Configurações!$B$3&lt;&gt;"Linhas"),"",Cálculos!OR50)</f>
        <v/>
      </c>
      <c r="EY50" s="37" t="str">
        <f>IF(OR($B50="",Configurações!$B$3&lt;&gt;"Linhas"),"",IF(Cálculos!OS50="","✔ OK",LEFT(Cálculos!OS50,LEN(Cálculos!OS50)-3)))</f>
        <v/>
      </c>
      <c r="EZ50" s="133"/>
      <c r="FA50" s="134"/>
      <c r="FB50" s="134"/>
      <c r="FC50" s="134"/>
      <c r="FD50" s="34" t="str">
        <f>IF(Configurações!$B$3&lt;&gt;"Linhas","",IF(Cálculos!LG50=1,Cálculos!LH50,""))</f>
        <v/>
      </c>
      <c r="FE50" s="133"/>
      <c r="FF50" s="134"/>
      <c r="FG50" s="134"/>
      <c r="FH50" s="134"/>
      <c r="FI50" s="34" t="str">
        <f>IF(Configurações!$B$3&lt;&gt;"Linhas","",IF(Cálculos!LR50=1,Cálculos!LS50,""))</f>
        <v/>
      </c>
      <c r="FJ50" s="133"/>
      <c r="FK50" s="134"/>
      <c r="FL50" s="134"/>
      <c r="FM50" s="134"/>
      <c r="FN50" s="34" t="str">
        <f>IF(Configurações!$B$3&lt;&gt;"Linhas","",IF(Cálculos!MC50=1,Cálculos!MD50,""))</f>
        <v/>
      </c>
      <c r="FO50" s="133"/>
      <c r="FP50" s="134"/>
      <c r="FQ50" s="134"/>
      <c r="FR50" s="134"/>
      <c r="FS50" s="34" t="str">
        <f>IF(Configurações!$B$3&lt;&gt;"Linhas","",IF(Cálculos!MN50=1,Cálculos!MO50,""))</f>
        <v/>
      </c>
      <c r="FT50" s="133"/>
      <c r="FU50" s="134"/>
      <c r="FV50" s="134"/>
      <c r="FW50" s="134"/>
      <c r="FX50" s="34" t="str">
        <f>IF(Configurações!$B$3&lt;&gt;"Linhas","",IF(Cálculos!MY50=1,Cálculos!MZ50,""))</f>
        <v/>
      </c>
      <c r="FY50" s="133"/>
      <c r="FZ50" s="134"/>
      <c r="GA50" s="134"/>
      <c r="GB50" s="134"/>
      <c r="GC50" s="34" t="str">
        <f>IF(Configurações!$B$3&lt;&gt;"Linhas","",IF(Cálculos!NJ50=1,Cálculos!NK50,""))</f>
        <v/>
      </c>
      <c r="GD50" s="133"/>
      <c r="GE50" s="134"/>
      <c r="GF50" s="134"/>
      <c r="GG50" s="134"/>
      <c r="GH50" s="34" t="str">
        <f>IF(Configurações!$B$3&lt;&gt;"Linhas","",IF(Cálculos!NU50=1,Cálculos!NV50,""))</f>
        <v/>
      </c>
      <c r="GI50" s="35" t="str">
        <f>IF(OR($B50="",Configurações!$B$3&lt;&gt;"Linhas"),"",Cálculos!OV50)</f>
        <v/>
      </c>
      <c r="GJ50" s="36" t="str">
        <f>IF(OR($B50="",Configurações!$B$3&lt;&gt;"Linhas"),"",Cálculos!OW50)</f>
        <v/>
      </c>
      <c r="GK50" s="37" t="str">
        <f>IF(OR($B50="",Configurações!$B$3&lt;&gt;"Linhas"),"",IF(Cálculos!OX50="","✔ OK",LEFT(Cálculos!OX50,LEN(Cálculos!OX50)-3)))</f>
        <v/>
      </c>
      <c r="GL50" s="131" t="str">
        <f>IF(OR($B50="",Configurações!$B$3&lt;&gt;"Linhas"),"",IF(Cálculos!PP50="","",IF(Configurações!$B$6="Sim","","Informativo (sem CCT/ACT) – ")&amp;LEFT(Cálculos!PP50,LEN(Cálculos!PP50)-3)))</f>
        <v/>
      </c>
    </row>
    <row r="51" spans="1:194" ht="30.75" customHeight="1" x14ac:dyDescent="0.25">
      <c r="A51" s="32" t="str">
        <f t="shared" si="0"/>
        <v/>
      </c>
      <c r="B51" s="132"/>
      <c r="C51" s="33" t="str">
        <f>IF($B51="","",IFERROR(INDEX(Funcionários!$D$5:$D$84,MATCH($B51,Funcionários!$B$5:$B$84,0)),""))</f>
        <v/>
      </c>
      <c r="D51" s="133"/>
      <c r="E51" s="134"/>
      <c r="F51" s="134"/>
      <c r="G51" s="134"/>
      <c r="H51" s="34" t="str">
        <f>IF(Configurações!$B$3&lt;&gt;"Linhas","",IF(Cálculos!K51=1,Cálculos!L51,""))</f>
        <v/>
      </c>
      <c r="I51" s="133"/>
      <c r="J51" s="134"/>
      <c r="K51" s="134"/>
      <c r="L51" s="134"/>
      <c r="M51" s="34" t="str">
        <f>IF(Configurações!$B$3&lt;&gt;"Linhas","",IF(Cálculos!V51=1,Cálculos!W51,""))</f>
        <v/>
      </c>
      <c r="N51" s="133"/>
      <c r="O51" s="134"/>
      <c r="P51" s="134"/>
      <c r="Q51" s="134"/>
      <c r="R51" s="34" t="str">
        <f>IF(Configurações!$B$3&lt;&gt;"Linhas","",IF(Cálculos!AG51=1,Cálculos!AH51,""))</f>
        <v/>
      </c>
      <c r="S51" s="133"/>
      <c r="T51" s="134"/>
      <c r="U51" s="134"/>
      <c r="V51" s="134"/>
      <c r="W51" s="34" t="str">
        <f>IF(Configurações!$B$3&lt;&gt;"Linhas","",IF(Cálculos!AR51=1,Cálculos!AS51,""))</f>
        <v/>
      </c>
      <c r="X51" s="133"/>
      <c r="Y51" s="134"/>
      <c r="Z51" s="134"/>
      <c r="AA51" s="134"/>
      <c r="AB51" s="34" t="str">
        <f>IF(Configurações!$B$3&lt;&gt;"Linhas","",IF(Cálculos!BC51=1,Cálculos!BD51,""))</f>
        <v/>
      </c>
      <c r="AC51" s="133"/>
      <c r="AD51" s="134"/>
      <c r="AE51" s="134"/>
      <c r="AF51" s="134"/>
      <c r="AG51" s="34" t="str">
        <f>IF(Configurações!$B$3&lt;&gt;"Linhas","",IF(Cálculos!BN51=1,Cálculos!BO51,""))</f>
        <v/>
      </c>
      <c r="AH51" s="133"/>
      <c r="AI51" s="134"/>
      <c r="AJ51" s="134"/>
      <c r="AK51" s="134"/>
      <c r="AL51" s="34" t="str">
        <f>IF(Configurações!$B$3&lt;&gt;"Linhas","",IF(Cálculos!BY51=1,Cálculos!BZ51,""))</f>
        <v/>
      </c>
      <c r="AM51" s="35" t="str">
        <f>IF(OR($B51="",Configurações!$B$3&lt;&gt;"Linhas"),"",Cálculos!OB51)</f>
        <v/>
      </c>
      <c r="AN51" s="36" t="str">
        <f>IF(OR($B51="",Configurações!$B$3&lt;&gt;"Linhas"),"",Cálculos!OC51)</f>
        <v/>
      </c>
      <c r="AO51" s="37" t="str">
        <f>IF(OR($B51="",Configurações!$B$3&lt;&gt;"Linhas"),"",IF(Cálculos!OD51="","✔ OK",LEFT(Cálculos!OD51,LEN(Cálculos!OD51)-3)))</f>
        <v/>
      </c>
      <c r="AP51" s="133"/>
      <c r="AQ51" s="134"/>
      <c r="AR51" s="134"/>
      <c r="AS51" s="134"/>
      <c r="AT51" s="34" t="str">
        <f>IF(Configurações!$B$3&lt;&gt;"Linhas","",IF(Cálculos!CJ51=1,Cálculos!CK51,""))</f>
        <v/>
      </c>
      <c r="AU51" s="133"/>
      <c r="AV51" s="134"/>
      <c r="AW51" s="134"/>
      <c r="AX51" s="134"/>
      <c r="AY51" s="34" t="str">
        <f>IF(Configurações!$B$3&lt;&gt;"Linhas","",IF(Cálculos!CU51=1,Cálculos!CV51,""))</f>
        <v/>
      </c>
      <c r="AZ51" s="133"/>
      <c r="BA51" s="134"/>
      <c r="BB51" s="134"/>
      <c r="BC51" s="134"/>
      <c r="BD51" s="34" t="str">
        <f>IF(Configurações!$B$3&lt;&gt;"Linhas","",IF(Cálculos!DF51=1,Cálculos!DG51,""))</f>
        <v/>
      </c>
      <c r="BE51" s="133"/>
      <c r="BF51" s="134"/>
      <c r="BG51" s="134"/>
      <c r="BH51" s="134"/>
      <c r="BI51" s="34" t="str">
        <f>IF(Configurações!$B$3&lt;&gt;"Linhas","",IF(Cálculos!DQ51=1,Cálculos!DR51,""))</f>
        <v/>
      </c>
      <c r="BJ51" s="133"/>
      <c r="BK51" s="134"/>
      <c r="BL51" s="134"/>
      <c r="BM51" s="134"/>
      <c r="BN51" s="34" t="str">
        <f>IF(Configurações!$B$3&lt;&gt;"Linhas","",IF(Cálculos!EB51=1,Cálculos!EC51,""))</f>
        <v/>
      </c>
      <c r="BO51" s="133"/>
      <c r="BP51" s="134"/>
      <c r="BQ51" s="134"/>
      <c r="BR51" s="134"/>
      <c r="BS51" s="34" t="str">
        <f>IF(Configurações!$B$3&lt;&gt;"Linhas","",IF(Cálculos!EM51=1,Cálculos!EN51,""))</f>
        <v/>
      </c>
      <c r="BT51" s="133"/>
      <c r="BU51" s="134"/>
      <c r="BV51" s="134"/>
      <c r="BW51" s="134"/>
      <c r="BX51" s="34" t="str">
        <f>IF(Configurações!$B$3&lt;&gt;"Linhas","",IF(Cálculos!EX51=1,Cálculos!EY51,""))</f>
        <v/>
      </c>
      <c r="BY51" s="35" t="str">
        <f>IF(OR($B51="",Configurações!$B$3&lt;&gt;"Linhas"),"",Cálculos!OG51)</f>
        <v/>
      </c>
      <c r="BZ51" s="36" t="str">
        <f>IF(OR($B51="",Configurações!$B$3&lt;&gt;"Linhas"),"",Cálculos!OH51)</f>
        <v/>
      </c>
      <c r="CA51" s="37" t="str">
        <f>IF(OR($B51="",Configurações!$B$3&lt;&gt;"Linhas"),"",IF(Cálculos!OI51="","✔ OK",LEFT(Cálculos!OI51,LEN(Cálculos!OI51)-3)))</f>
        <v/>
      </c>
      <c r="CB51" s="133"/>
      <c r="CC51" s="134"/>
      <c r="CD51" s="134"/>
      <c r="CE51" s="134"/>
      <c r="CF51" s="138" t="str">
        <f>IF(Configurações!$B$3&lt;&gt;"Linhas","",IF(Cálculos!FI51=1,Cálculos!FJ51,""))</f>
        <v/>
      </c>
      <c r="CG51" s="133"/>
      <c r="CH51" s="134"/>
      <c r="CI51" s="134"/>
      <c r="CJ51" s="134"/>
      <c r="CK51" s="34" t="str">
        <f>IF(Configurações!$B$3&lt;&gt;"Linhas","",IF(Cálculos!FT51=1,Cálculos!FU51,""))</f>
        <v/>
      </c>
      <c r="CL51" s="133"/>
      <c r="CM51" s="134"/>
      <c r="CN51" s="134"/>
      <c r="CO51" s="134"/>
      <c r="CP51" s="34" t="str">
        <f>IF(Configurações!$B$3&lt;&gt;"Linhas","",IF(Cálculos!GE51=1,Cálculos!GF51,""))</f>
        <v/>
      </c>
      <c r="CQ51" s="133"/>
      <c r="CR51" s="134"/>
      <c r="CS51" s="134"/>
      <c r="CT51" s="134"/>
      <c r="CU51" s="34" t="str">
        <f>IF(Configurações!$B$3&lt;&gt;"Linhas","",IF(Cálculos!GP51=1,Cálculos!GQ51,""))</f>
        <v/>
      </c>
      <c r="CV51" s="133"/>
      <c r="CW51" s="134"/>
      <c r="CX51" s="134"/>
      <c r="CY51" s="134"/>
      <c r="CZ51" s="34" t="str">
        <f>IF(Configurações!$B$3&lt;&gt;"Linhas","",IF(Cálculos!HA51=1,Cálculos!HB51,""))</f>
        <v/>
      </c>
      <c r="DA51" s="133"/>
      <c r="DB51" s="134"/>
      <c r="DC51" s="134"/>
      <c r="DD51" s="134"/>
      <c r="DE51" s="34" t="str">
        <f>IF(Configurações!$B$3&lt;&gt;"Linhas","",IF(Cálculos!HL51=1,Cálculos!HM51,""))</f>
        <v/>
      </c>
      <c r="DF51" s="133"/>
      <c r="DG51" s="134"/>
      <c r="DH51" s="134"/>
      <c r="DI51" s="134"/>
      <c r="DJ51" s="34" t="str">
        <f>IF(Configurações!$B$3&lt;&gt;"Linhas","",IF(Cálculos!HW51=1,Cálculos!HX51,""))</f>
        <v/>
      </c>
      <c r="DK51" s="35" t="str">
        <f>IF(OR($B51="",Configurações!$B$3&lt;&gt;"Linhas"),"",Cálculos!OL51)</f>
        <v/>
      </c>
      <c r="DL51" s="36" t="str">
        <f>IF(OR($B51="",Configurações!$B$3&lt;&gt;"Linhas"),"",Cálculos!OM51)</f>
        <v/>
      </c>
      <c r="DM51" s="37" t="str">
        <f>IF(OR($B51="",Configurações!$B$3&lt;&gt;"Linhas"),"",IF(Cálculos!ON51="","✔ OK",LEFT(Cálculos!ON51,LEN(Cálculos!ON51)-3)))</f>
        <v/>
      </c>
      <c r="DN51" s="133"/>
      <c r="DO51" s="134"/>
      <c r="DP51" s="134"/>
      <c r="DQ51" s="134"/>
      <c r="DR51" s="34" t="str">
        <f>IF(Configurações!$B$3&lt;&gt;"Linhas","",IF(Cálculos!IH51=1,Cálculos!II51,""))</f>
        <v/>
      </c>
      <c r="DS51" s="133"/>
      <c r="DT51" s="134"/>
      <c r="DU51" s="134"/>
      <c r="DV51" s="134"/>
      <c r="DW51" s="34" t="str">
        <f>IF(Configurações!$B$3&lt;&gt;"Linhas","",IF(Cálculos!IS51=1,Cálculos!IT51,""))</f>
        <v/>
      </c>
      <c r="DX51" s="133"/>
      <c r="DY51" s="134"/>
      <c r="DZ51" s="134"/>
      <c r="EA51" s="134"/>
      <c r="EB51" s="34" t="str">
        <f>IF(Configurações!$B$3&lt;&gt;"Linhas","",IF(Cálculos!JD51=1,Cálculos!JE51,""))</f>
        <v/>
      </c>
      <c r="EC51" s="133"/>
      <c r="ED51" s="134"/>
      <c r="EE51" s="134"/>
      <c r="EF51" s="134"/>
      <c r="EG51" s="34" t="str">
        <f>IF(Configurações!$B$3&lt;&gt;"Linhas","",IF(Cálculos!JO51=1,Cálculos!JP51,""))</f>
        <v/>
      </c>
      <c r="EH51" s="133"/>
      <c r="EI51" s="134"/>
      <c r="EJ51" s="134"/>
      <c r="EK51" s="134"/>
      <c r="EL51" s="34" t="str">
        <f>IF(Configurações!$B$3&lt;&gt;"Linhas","",IF(Cálculos!JZ51=1,Cálculos!KA51,""))</f>
        <v/>
      </c>
      <c r="EM51" s="133"/>
      <c r="EN51" s="134"/>
      <c r="EO51" s="134"/>
      <c r="EP51" s="134"/>
      <c r="EQ51" s="34" t="str">
        <f>IF(Configurações!$B$3&lt;&gt;"Linhas","",IF(Cálculos!KK51=1,Cálculos!KL51,""))</f>
        <v/>
      </c>
      <c r="ER51" s="133"/>
      <c r="ES51" s="134"/>
      <c r="ET51" s="134"/>
      <c r="EU51" s="134"/>
      <c r="EV51" s="34" t="str">
        <f>IF(Configurações!$B$3&lt;&gt;"Linhas","",IF(Cálculos!KV51=1,Cálculos!KW51,""))</f>
        <v/>
      </c>
      <c r="EW51" s="35" t="str">
        <f>IF(OR($B51="",Configurações!$B$3&lt;&gt;"Linhas"),"",Cálculos!OQ51)</f>
        <v/>
      </c>
      <c r="EX51" s="36" t="str">
        <f>IF(OR($B51="",Configurações!$B$3&lt;&gt;"Linhas"),"",Cálculos!OR51)</f>
        <v/>
      </c>
      <c r="EY51" s="37" t="str">
        <f>IF(OR($B51="",Configurações!$B$3&lt;&gt;"Linhas"),"",IF(Cálculos!OS51="","✔ OK",LEFT(Cálculos!OS51,LEN(Cálculos!OS51)-3)))</f>
        <v/>
      </c>
      <c r="EZ51" s="133"/>
      <c r="FA51" s="134"/>
      <c r="FB51" s="134"/>
      <c r="FC51" s="134"/>
      <c r="FD51" s="34" t="str">
        <f>IF(Configurações!$B$3&lt;&gt;"Linhas","",IF(Cálculos!LG51=1,Cálculos!LH51,""))</f>
        <v/>
      </c>
      <c r="FE51" s="133"/>
      <c r="FF51" s="134"/>
      <c r="FG51" s="134"/>
      <c r="FH51" s="134"/>
      <c r="FI51" s="34" t="str">
        <f>IF(Configurações!$B$3&lt;&gt;"Linhas","",IF(Cálculos!LR51=1,Cálculos!LS51,""))</f>
        <v/>
      </c>
      <c r="FJ51" s="133"/>
      <c r="FK51" s="134"/>
      <c r="FL51" s="134"/>
      <c r="FM51" s="134"/>
      <c r="FN51" s="34" t="str">
        <f>IF(Configurações!$B$3&lt;&gt;"Linhas","",IF(Cálculos!MC51=1,Cálculos!MD51,""))</f>
        <v/>
      </c>
      <c r="FO51" s="133"/>
      <c r="FP51" s="134"/>
      <c r="FQ51" s="134"/>
      <c r="FR51" s="134"/>
      <c r="FS51" s="34" t="str">
        <f>IF(Configurações!$B$3&lt;&gt;"Linhas","",IF(Cálculos!MN51=1,Cálculos!MO51,""))</f>
        <v/>
      </c>
      <c r="FT51" s="133"/>
      <c r="FU51" s="134"/>
      <c r="FV51" s="134"/>
      <c r="FW51" s="134"/>
      <c r="FX51" s="34" t="str">
        <f>IF(Configurações!$B$3&lt;&gt;"Linhas","",IF(Cálculos!MY51=1,Cálculos!MZ51,""))</f>
        <v/>
      </c>
      <c r="FY51" s="133"/>
      <c r="FZ51" s="134"/>
      <c r="GA51" s="134"/>
      <c r="GB51" s="134"/>
      <c r="GC51" s="34" t="str">
        <f>IF(Configurações!$B$3&lt;&gt;"Linhas","",IF(Cálculos!NJ51=1,Cálculos!NK51,""))</f>
        <v/>
      </c>
      <c r="GD51" s="133"/>
      <c r="GE51" s="134"/>
      <c r="GF51" s="134"/>
      <c r="GG51" s="134"/>
      <c r="GH51" s="34" t="str">
        <f>IF(Configurações!$B$3&lt;&gt;"Linhas","",IF(Cálculos!NU51=1,Cálculos!NV51,""))</f>
        <v/>
      </c>
      <c r="GI51" s="35" t="str">
        <f>IF(OR($B51="",Configurações!$B$3&lt;&gt;"Linhas"),"",Cálculos!OV51)</f>
        <v/>
      </c>
      <c r="GJ51" s="36" t="str">
        <f>IF(OR($B51="",Configurações!$B$3&lt;&gt;"Linhas"),"",Cálculos!OW51)</f>
        <v/>
      </c>
      <c r="GK51" s="37" t="str">
        <f>IF(OR($B51="",Configurações!$B$3&lt;&gt;"Linhas"),"",IF(Cálculos!OX51="","✔ OK",LEFT(Cálculos!OX51,LEN(Cálculos!OX51)-3)))</f>
        <v/>
      </c>
      <c r="GL51" s="131" t="str">
        <f>IF(OR($B51="",Configurações!$B$3&lt;&gt;"Linhas"),"",IF(Cálculos!PP51="","",IF(Configurações!$B$6="Sim","","Informativo (sem CCT/ACT) – ")&amp;LEFT(Cálculos!PP51,LEN(Cálculos!PP51)-3)))</f>
        <v/>
      </c>
    </row>
    <row r="52" spans="1:194" ht="30.75" customHeight="1" x14ac:dyDescent="0.25">
      <c r="A52" s="32" t="str">
        <f t="shared" si="0"/>
        <v/>
      </c>
      <c r="B52" s="132"/>
      <c r="C52" s="33" t="str">
        <f>IF($B52="","",IFERROR(INDEX(Funcionários!$D$5:$D$84,MATCH($B52,Funcionários!$B$5:$B$84,0)),""))</f>
        <v/>
      </c>
      <c r="D52" s="133"/>
      <c r="E52" s="134"/>
      <c r="F52" s="134"/>
      <c r="G52" s="134"/>
      <c r="H52" s="34" t="str">
        <f>IF(Configurações!$B$3&lt;&gt;"Linhas","",IF(Cálculos!K52=1,Cálculos!L52,""))</f>
        <v/>
      </c>
      <c r="I52" s="133"/>
      <c r="J52" s="134"/>
      <c r="K52" s="134"/>
      <c r="L52" s="134"/>
      <c r="M52" s="34" t="str">
        <f>IF(Configurações!$B$3&lt;&gt;"Linhas","",IF(Cálculos!V52=1,Cálculos!W52,""))</f>
        <v/>
      </c>
      <c r="N52" s="133"/>
      <c r="O52" s="134"/>
      <c r="P52" s="134"/>
      <c r="Q52" s="134"/>
      <c r="R52" s="34" t="str">
        <f>IF(Configurações!$B$3&lt;&gt;"Linhas","",IF(Cálculos!AG52=1,Cálculos!AH52,""))</f>
        <v/>
      </c>
      <c r="S52" s="133"/>
      <c r="T52" s="134"/>
      <c r="U52" s="134"/>
      <c r="V52" s="134"/>
      <c r="W52" s="34" t="str">
        <f>IF(Configurações!$B$3&lt;&gt;"Linhas","",IF(Cálculos!AR52=1,Cálculos!AS52,""))</f>
        <v/>
      </c>
      <c r="X52" s="133"/>
      <c r="Y52" s="134"/>
      <c r="Z52" s="134"/>
      <c r="AA52" s="134"/>
      <c r="AB52" s="34" t="str">
        <f>IF(Configurações!$B$3&lt;&gt;"Linhas","",IF(Cálculos!BC52=1,Cálculos!BD52,""))</f>
        <v/>
      </c>
      <c r="AC52" s="133"/>
      <c r="AD52" s="134"/>
      <c r="AE52" s="134"/>
      <c r="AF52" s="134"/>
      <c r="AG52" s="34" t="str">
        <f>IF(Configurações!$B$3&lt;&gt;"Linhas","",IF(Cálculos!BN52=1,Cálculos!BO52,""))</f>
        <v/>
      </c>
      <c r="AH52" s="133"/>
      <c r="AI52" s="134"/>
      <c r="AJ52" s="134"/>
      <c r="AK52" s="134"/>
      <c r="AL52" s="34" t="str">
        <f>IF(Configurações!$B$3&lt;&gt;"Linhas","",IF(Cálculos!BY52=1,Cálculos!BZ52,""))</f>
        <v/>
      </c>
      <c r="AM52" s="35" t="str">
        <f>IF(OR($B52="",Configurações!$B$3&lt;&gt;"Linhas"),"",Cálculos!OB52)</f>
        <v/>
      </c>
      <c r="AN52" s="36" t="str">
        <f>IF(OR($B52="",Configurações!$B$3&lt;&gt;"Linhas"),"",Cálculos!OC52)</f>
        <v/>
      </c>
      <c r="AO52" s="37" t="str">
        <f>IF(OR($B52="",Configurações!$B$3&lt;&gt;"Linhas"),"",IF(Cálculos!OD52="","✔ OK",LEFT(Cálculos!OD52,LEN(Cálculos!OD52)-3)))</f>
        <v/>
      </c>
      <c r="AP52" s="133"/>
      <c r="AQ52" s="134"/>
      <c r="AR52" s="134"/>
      <c r="AS52" s="134"/>
      <c r="AT52" s="34" t="str">
        <f>IF(Configurações!$B$3&lt;&gt;"Linhas","",IF(Cálculos!CJ52=1,Cálculos!CK52,""))</f>
        <v/>
      </c>
      <c r="AU52" s="133"/>
      <c r="AV52" s="134"/>
      <c r="AW52" s="134"/>
      <c r="AX52" s="134"/>
      <c r="AY52" s="34" t="str">
        <f>IF(Configurações!$B$3&lt;&gt;"Linhas","",IF(Cálculos!CU52=1,Cálculos!CV52,""))</f>
        <v/>
      </c>
      <c r="AZ52" s="133"/>
      <c r="BA52" s="134"/>
      <c r="BB52" s="134"/>
      <c r="BC52" s="134"/>
      <c r="BD52" s="34" t="str">
        <f>IF(Configurações!$B$3&lt;&gt;"Linhas","",IF(Cálculos!DF52=1,Cálculos!DG52,""))</f>
        <v/>
      </c>
      <c r="BE52" s="133"/>
      <c r="BF52" s="134"/>
      <c r="BG52" s="134"/>
      <c r="BH52" s="134"/>
      <c r="BI52" s="34" t="str">
        <f>IF(Configurações!$B$3&lt;&gt;"Linhas","",IF(Cálculos!DQ52=1,Cálculos!DR52,""))</f>
        <v/>
      </c>
      <c r="BJ52" s="133"/>
      <c r="BK52" s="134"/>
      <c r="BL52" s="134"/>
      <c r="BM52" s="134"/>
      <c r="BN52" s="34" t="str">
        <f>IF(Configurações!$B$3&lt;&gt;"Linhas","",IF(Cálculos!EB52=1,Cálculos!EC52,""))</f>
        <v/>
      </c>
      <c r="BO52" s="133"/>
      <c r="BP52" s="134"/>
      <c r="BQ52" s="134"/>
      <c r="BR52" s="134"/>
      <c r="BS52" s="34" t="str">
        <f>IF(Configurações!$B$3&lt;&gt;"Linhas","",IF(Cálculos!EM52=1,Cálculos!EN52,""))</f>
        <v/>
      </c>
      <c r="BT52" s="133"/>
      <c r="BU52" s="134"/>
      <c r="BV52" s="134"/>
      <c r="BW52" s="134"/>
      <c r="BX52" s="34" t="str">
        <f>IF(Configurações!$B$3&lt;&gt;"Linhas","",IF(Cálculos!EX52=1,Cálculos!EY52,""))</f>
        <v/>
      </c>
      <c r="BY52" s="35" t="str">
        <f>IF(OR($B52="",Configurações!$B$3&lt;&gt;"Linhas"),"",Cálculos!OG52)</f>
        <v/>
      </c>
      <c r="BZ52" s="36" t="str">
        <f>IF(OR($B52="",Configurações!$B$3&lt;&gt;"Linhas"),"",Cálculos!OH52)</f>
        <v/>
      </c>
      <c r="CA52" s="37" t="str">
        <f>IF(OR($B52="",Configurações!$B$3&lt;&gt;"Linhas"),"",IF(Cálculos!OI52="","✔ OK",LEFT(Cálculos!OI52,LEN(Cálculos!OI52)-3)))</f>
        <v/>
      </c>
      <c r="CB52" s="133"/>
      <c r="CC52" s="134"/>
      <c r="CD52" s="134"/>
      <c r="CE52" s="134"/>
      <c r="CF52" s="138" t="str">
        <f>IF(Configurações!$B$3&lt;&gt;"Linhas","",IF(Cálculos!FI52=1,Cálculos!FJ52,""))</f>
        <v/>
      </c>
      <c r="CG52" s="133"/>
      <c r="CH52" s="134"/>
      <c r="CI52" s="134"/>
      <c r="CJ52" s="134"/>
      <c r="CK52" s="34" t="str">
        <f>IF(Configurações!$B$3&lt;&gt;"Linhas","",IF(Cálculos!FT52=1,Cálculos!FU52,""))</f>
        <v/>
      </c>
      <c r="CL52" s="133"/>
      <c r="CM52" s="134"/>
      <c r="CN52" s="134"/>
      <c r="CO52" s="134"/>
      <c r="CP52" s="34" t="str">
        <f>IF(Configurações!$B$3&lt;&gt;"Linhas","",IF(Cálculos!GE52=1,Cálculos!GF52,""))</f>
        <v/>
      </c>
      <c r="CQ52" s="133"/>
      <c r="CR52" s="134"/>
      <c r="CS52" s="134"/>
      <c r="CT52" s="134"/>
      <c r="CU52" s="34" t="str">
        <f>IF(Configurações!$B$3&lt;&gt;"Linhas","",IF(Cálculos!GP52=1,Cálculos!GQ52,""))</f>
        <v/>
      </c>
      <c r="CV52" s="133"/>
      <c r="CW52" s="134"/>
      <c r="CX52" s="134"/>
      <c r="CY52" s="134"/>
      <c r="CZ52" s="34" t="str">
        <f>IF(Configurações!$B$3&lt;&gt;"Linhas","",IF(Cálculos!HA52=1,Cálculos!HB52,""))</f>
        <v/>
      </c>
      <c r="DA52" s="133"/>
      <c r="DB52" s="134"/>
      <c r="DC52" s="134"/>
      <c r="DD52" s="134"/>
      <c r="DE52" s="34" t="str">
        <f>IF(Configurações!$B$3&lt;&gt;"Linhas","",IF(Cálculos!HL52=1,Cálculos!HM52,""))</f>
        <v/>
      </c>
      <c r="DF52" s="133"/>
      <c r="DG52" s="134"/>
      <c r="DH52" s="134"/>
      <c r="DI52" s="134"/>
      <c r="DJ52" s="34" t="str">
        <f>IF(Configurações!$B$3&lt;&gt;"Linhas","",IF(Cálculos!HW52=1,Cálculos!HX52,""))</f>
        <v/>
      </c>
      <c r="DK52" s="35" t="str">
        <f>IF(OR($B52="",Configurações!$B$3&lt;&gt;"Linhas"),"",Cálculos!OL52)</f>
        <v/>
      </c>
      <c r="DL52" s="36" t="str">
        <f>IF(OR($B52="",Configurações!$B$3&lt;&gt;"Linhas"),"",Cálculos!OM52)</f>
        <v/>
      </c>
      <c r="DM52" s="37" t="str">
        <f>IF(OR($B52="",Configurações!$B$3&lt;&gt;"Linhas"),"",IF(Cálculos!ON52="","✔ OK",LEFT(Cálculos!ON52,LEN(Cálculos!ON52)-3)))</f>
        <v/>
      </c>
      <c r="DN52" s="133"/>
      <c r="DO52" s="134"/>
      <c r="DP52" s="134"/>
      <c r="DQ52" s="134"/>
      <c r="DR52" s="34" t="str">
        <f>IF(Configurações!$B$3&lt;&gt;"Linhas","",IF(Cálculos!IH52=1,Cálculos!II52,""))</f>
        <v/>
      </c>
      <c r="DS52" s="133"/>
      <c r="DT52" s="134"/>
      <c r="DU52" s="134"/>
      <c r="DV52" s="134"/>
      <c r="DW52" s="34" t="str">
        <f>IF(Configurações!$B$3&lt;&gt;"Linhas","",IF(Cálculos!IS52=1,Cálculos!IT52,""))</f>
        <v/>
      </c>
      <c r="DX52" s="133"/>
      <c r="DY52" s="134"/>
      <c r="DZ52" s="134"/>
      <c r="EA52" s="134"/>
      <c r="EB52" s="34" t="str">
        <f>IF(Configurações!$B$3&lt;&gt;"Linhas","",IF(Cálculos!JD52=1,Cálculos!JE52,""))</f>
        <v/>
      </c>
      <c r="EC52" s="133"/>
      <c r="ED52" s="134"/>
      <c r="EE52" s="134"/>
      <c r="EF52" s="134"/>
      <c r="EG52" s="34" t="str">
        <f>IF(Configurações!$B$3&lt;&gt;"Linhas","",IF(Cálculos!JO52=1,Cálculos!JP52,""))</f>
        <v/>
      </c>
      <c r="EH52" s="133"/>
      <c r="EI52" s="134"/>
      <c r="EJ52" s="134"/>
      <c r="EK52" s="134"/>
      <c r="EL52" s="34" t="str">
        <f>IF(Configurações!$B$3&lt;&gt;"Linhas","",IF(Cálculos!JZ52=1,Cálculos!KA52,""))</f>
        <v/>
      </c>
      <c r="EM52" s="133"/>
      <c r="EN52" s="134"/>
      <c r="EO52" s="134"/>
      <c r="EP52" s="134"/>
      <c r="EQ52" s="34" t="str">
        <f>IF(Configurações!$B$3&lt;&gt;"Linhas","",IF(Cálculos!KK52=1,Cálculos!KL52,""))</f>
        <v/>
      </c>
      <c r="ER52" s="133"/>
      <c r="ES52" s="134"/>
      <c r="ET52" s="134"/>
      <c r="EU52" s="134"/>
      <c r="EV52" s="34" t="str">
        <f>IF(Configurações!$B$3&lt;&gt;"Linhas","",IF(Cálculos!KV52=1,Cálculos!KW52,""))</f>
        <v/>
      </c>
      <c r="EW52" s="35" t="str">
        <f>IF(OR($B52="",Configurações!$B$3&lt;&gt;"Linhas"),"",Cálculos!OQ52)</f>
        <v/>
      </c>
      <c r="EX52" s="36" t="str">
        <f>IF(OR($B52="",Configurações!$B$3&lt;&gt;"Linhas"),"",Cálculos!OR52)</f>
        <v/>
      </c>
      <c r="EY52" s="37" t="str">
        <f>IF(OR($B52="",Configurações!$B$3&lt;&gt;"Linhas"),"",IF(Cálculos!OS52="","✔ OK",LEFT(Cálculos!OS52,LEN(Cálculos!OS52)-3)))</f>
        <v/>
      </c>
      <c r="EZ52" s="133"/>
      <c r="FA52" s="134"/>
      <c r="FB52" s="134"/>
      <c r="FC52" s="134"/>
      <c r="FD52" s="34" t="str">
        <f>IF(Configurações!$B$3&lt;&gt;"Linhas","",IF(Cálculos!LG52=1,Cálculos!LH52,""))</f>
        <v/>
      </c>
      <c r="FE52" s="133"/>
      <c r="FF52" s="134"/>
      <c r="FG52" s="134"/>
      <c r="FH52" s="134"/>
      <c r="FI52" s="34" t="str">
        <f>IF(Configurações!$B$3&lt;&gt;"Linhas","",IF(Cálculos!LR52=1,Cálculos!LS52,""))</f>
        <v/>
      </c>
      <c r="FJ52" s="133"/>
      <c r="FK52" s="134"/>
      <c r="FL52" s="134"/>
      <c r="FM52" s="134"/>
      <c r="FN52" s="34" t="str">
        <f>IF(Configurações!$B$3&lt;&gt;"Linhas","",IF(Cálculos!MC52=1,Cálculos!MD52,""))</f>
        <v/>
      </c>
      <c r="FO52" s="133"/>
      <c r="FP52" s="134"/>
      <c r="FQ52" s="134"/>
      <c r="FR52" s="134"/>
      <c r="FS52" s="34" t="str">
        <f>IF(Configurações!$B$3&lt;&gt;"Linhas","",IF(Cálculos!MN52=1,Cálculos!MO52,""))</f>
        <v/>
      </c>
      <c r="FT52" s="133"/>
      <c r="FU52" s="134"/>
      <c r="FV52" s="134"/>
      <c r="FW52" s="134"/>
      <c r="FX52" s="34" t="str">
        <f>IF(Configurações!$B$3&lt;&gt;"Linhas","",IF(Cálculos!MY52=1,Cálculos!MZ52,""))</f>
        <v/>
      </c>
      <c r="FY52" s="133"/>
      <c r="FZ52" s="134"/>
      <c r="GA52" s="134"/>
      <c r="GB52" s="134"/>
      <c r="GC52" s="34" t="str">
        <f>IF(Configurações!$B$3&lt;&gt;"Linhas","",IF(Cálculos!NJ52=1,Cálculos!NK52,""))</f>
        <v/>
      </c>
      <c r="GD52" s="133"/>
      <c r="GE52" s="134"/>
      <c r="GF52" s="134"/>
      <c r="GG52" s="134"/>
      <c r="GH52" s="34" t="str">
        <f>IF(Configurações!$B$3&lt;&gt;"Linhas","",IF(Cálculos!NU52=1,Cálculos!NV52,""))</f>
        <v/>
      </c>
      <c r="GI52" s="35" t="str">
        <f>IF(OR($B52="",Configurações!$B$3&lt;&gt;"Linhas"),"",Cálculos!OV52)</f>
        <v/>
      </c>
      <c r="GJ52" s="36" t="str">
        <f>IF(OR($B52="",Configurações!$B$3&lt;&gt;"Linhas"),"",Cálculos!OW52)</f>
        <v/>
      </c>
      <c r="GK52" s="37" t="str">
        <f>IF(OR($B52="",Configurações!$B$3&lt;&gt;"Linhas"),"",IF(Cálculos!OX52="","✔ OK",LEFT(Cálculos!OX52,LEN(Cálculos!OX52)-3)))</f>
        <v/>
      </c>
      <c r="GL52" s="131" t="str">
        <f>IF(OR($B52="",Configurações!$B$3&lt;&gt;"Linhas"),"",IF(Cálculos!PP52="","",IF(Configurações!$B$6="Sim","","Informativo (sem CCT/ACT) – ")&amp;LEFT(Cálculos!PP52,LEN(Cálculos!PP52)-3)))</f>
        <v/>
      </c>
    </row>
    <row r="53" spans="1:194" ht="30.75" customHeight="1" x14ac:dyDescent="0.25">
      <c r="A53" s="32" t="str">
        <f t="shared" si="0"/>
        <v/>
      </c>
      <c r="B53" s="132"/>
      <c r="C53" s="33" t="str">
        <f>IF($B53="","",IFERROR(INDEX(Funcionários!$D$5:$D$84,MATCH($B53,Funcionários!$B$5:$B$84,0)),""))</f>
        <v/>
      </c>
      <c r="D53" s="133"/>
      <c r="E53" s="134"/>
      <c r="F53" s="134"/>
      <c r="G53" s="134"/>
      <c r="H53" s="34" t="str">
        <f>IF(Configurações!$B$3&lt;&gt;"Linhas","",IF(Cálculos!K53=1,Cálculos!L53,""))</f>
        <v/>
      </c>
      <c r="I53" s="133"/>
      <c r="J53" s="134"/>
      <c r="K53" s="134"/>
      <c r="L53" s="134"/>
      <c r="M53" s="34" t="str">
        <f>IF(Configurações!$B$3&lt;&gt;"Linhas","",IF(Cálculos!V53=1,Cálculos!W53,""))</f>
        <v/>
      </c>
      <c r="N53" s="133"/>
      <c r="O53" s="134"/>
      <c r="P53" s="134"/>
      <c r="Q53" s="134"/>
      <c r="R53" s="34" t="str">
        <f>IF(Configurações!$B$3&lt;&gt;"Linhas","",IF(Cálculos!AG53=1,Cálculos!AH53,""))</f>
        <v/>
      </c>
      <c r="S53" s="133"/>
      <c r="T53" s="134"/>
      <c r="U53" s="134"/>
      <c r="V53" s="134"/>
      <c r="W53" s="34" t="str">
        <f>IF(Configurações!$B$3&lt;&gt;"Linhas","",IF(Cálculos!AR53=1,Cálculos!AS53,""))</f>
        <v/>
      </c>
      <c r="X53" s="133"/>
      <c r="Y53" s="134"/>
      <c r="Z53" s="134"/>
      <c r="AA53" s="134"/>
      <c r="AB53" s="34" t="str">
        <f>IF(Configurações!$B$3&lt;&gt;"Linhas","",IF(Cálculos!BC53=1,Cálculos!BD53,""))</f>
        <v/>
      </c>
      <c r="AC53" s="133"/>
      <c r="AD53" s="134"/>
      <c r="AE53" s="134"/>
      <c r="AF53" s="134"/>
      <c r="AG53" s="34" t="str">
        <f>IF(Configurações!$B$3&lt;&gt;"Linhas","",IF(Cálculos!BN53=1,Cálculos!BO53,""))</f>
        <v/>
      </c>
      <c r="AH53" s="133"/>
      <c r="AI53" s="134"/>
      <c r="AJ53" s="134"/>
      <c r="AK53" s="134"/>
      <c r="AL53" s="34" t="str">
        <f>IF(Configurações!$B$3&lt;&gt;"Linhas","",IF(Cálculos!BY53=1,Cálculos!BZ53,""))</f>
        <v/>
      </c>
      <c r="AM53" s="35" t="str">
        <f>IF(OR($B53="",Configurações!$B$3&lt;&gt;"Linhas"),"",Cálculos!OB53)</f>
        <v/>
      </c>
      <c r="AN53" s="36" t="str">
        <f>IF(OR($B53="",Configurações!$B$3&lt;&gt;"Linhas"),"",Cálculos!OC53)</f>
        <v/>
      </c>
      <c r="AO53" s="37" t="str">
        <f>IF(OR($B53="",Configurações!$B$3&lt;&gt;"Linhas"),"",IF(Cálculos!OD53="","✔ OK",LEFT(Cálculos!OD53,LEN(Cálculos!OD53)-3)))</f>
        <v/>
      </c>
      <c r="AP53" s="133"/>
      <c r="AQ53" s="134"/>
      <c r="AR53" s="134"/>
      <c r="AS53" s="134"/>
      <c r="AT53" s="34" t="str">
        <f>IF(Configurações!$B$3&lt;&gt;"Linhas","",IF(Cálculos!CJ53=1,Cálculos!CK53,""))</f>
        <v/>
      </c>
      <c r="AU53" s="133"/>
      <c r="AV53" s="134"/>
      <c r="AW53" s="134"/>
      <c r="AX53" s="134"/>
      <c r="AY53" s="34" t="str">
        <f>IF(Configurações!$B$3&lt;&gt;"Linhas","",IF(Cálculos!CU53=1,Cálculos!CV53,""))</f>
        <v/>
      </c>
      <c r="AZ53" s="133"/>
      <c r="BA53" s="134"/>
      <c r="BB53" s="134"/>
      <c r="BC53" s="134"/>
      <c r="BD53" s="34" t="str">
        <f>IF(Configurações!$B$3&lt;&gt;"Linhas","",IF(Cálculos!DF53=1,Cálculos!DG53,""))</f>
        <v/>
      </c>
      <c r="BE53" s="133"/>
      <c r="BF53" s="134"/>
      <c r="BG53" s="134"/>
      <c r="BH53" s="134"/>
      <c r="BI53" s="34" t="str">
        <f>IF(Configurações!$B$3&lt;&gt;"Linhas","",IF(Cálculos!DQ53=1,Cálculos!DR53,""))</f>
        <v/>
      </c>
      <c r="BJ53" s="133"/>
      <c r="BK53" s="134"/>
      <c r="BL53" s="134"/>
      <c r="BM53" s="134"/>
      <c r="BN53" s="34" t="str">
        <f>IF(Configurações!$B$3&lt;&gt;"Linhas","",IF(Cálculos!EB53=1,Cálculos!EC53,""))</f>
        <v/>
      </c>
      <c r="BO53" s="133"/>
      <c r="BP53" s="134"/>
      <c r="BQ53" s="134"/>
      <c r="BR53" s="134"/>
      <c r="BS53" s="34" t="str">
        <f>IF(Configurações!$B$3&lt;&gt;"Linhas","",IF(Cálculos!EM53=1,Cálculos!EN53,""))</f>
        <v/>
      </c>
      <c r="BT53" s="133"/>
      <c r="BU53" s="134"/>
      <c r="BV53" s="134"/>
      <c r="BW53" s="134"/>
      <c r="BX53" s="34" t="str">
        <f>IF(Configurações!$B$3&lt;&gt;"Linhas","",IF(Cálculos!EX53=1,Cálculos!EY53,""))</f>
        <v/>
      </c>
      <c r="BY53" s="35" t="str">
        <f>IF(OR($B53="",Configurações!$B$3&lt;&gt;"Linhas"),"",Cálculos!OG53)</f>
        <v/>
      </c>
      <c r="BZ53" s="36" t="str">
        <f>IF(OR($B53="",Configurações!$B$3&lt;&gt;"Linhas"),"",Cálculos!OH53)</f>
        <v/>
      </c>
      <c r="CA53" s="37" t="str">
        <f>IF(OR($B53="",Configurações!$B$3&lt;&gt;"Linhas"),"",IF(Cálculos!OI53="","✔ OK",LEFT(Cálculos!OI53,LEN(Cálculos!OI53)-3)))</f>
        <v/>
      </c>
      <c r="CB53" s="133"/>
      <c r="CC53" s="134"/>
      <c r="CD53" s="134"/>
      <c r="CE53" s="134"/>
      <c r="CF53" s="138" t="str">
        <f>IF(Configurações!$B$3&lt;&gt;"Linhas","",IF(Cálculos!FI53=1,Cálculos!FJ53,""))</f>
        <v/>
      </c>
      <c r="CG53" s="133"/>
      <c r="CH53" s="134"/>
      <c r="CI53" s="134"/>
      <c r="CJ53" s="134"/>
      <c r="CK53" s="34" t="str">
        <f>IF(Configurações!$B$3&lt;&gt;"Linhas","",IF(Cálculos!FT53=1,Cálculos!FU53,""))</f>
        <v/>
      </c>
      <c r="CL53" s="133"/>
      <c r="CM53" s="134"/>
      <c r="CN53" s="134"/>
      <c r="CO53" s="134"/>
      <c r="CP53" s="34" t="str">
        <f>IF(Configurações!$B$3&lt;&gt;"Linhas","",IF(Cálculos!GE53=1,Cálculos!GF53,""))</f>
        <v/>
      </c>
      <c r="CQ53" s="133"/>
      <c r="CR53" s="134"/>
      <c r="CS53" s="134"/>
      <c r="CT53" s="134"/>
      <c r="CU53" s="34" t="str">
        <f>IF(Configurações!$B$3&lt;&gt;"Linhas","",IF(Cálculos!GP53=1,Cálculos!GQ53,""))</f>
        <v/>
      </c>
      <c r="CV53" s="133"/>
      <c r="CW53" s="134"/>
      <c r="CX53" s="134"/>
      <c r="CY53" s="134"/>
      <c r="CZ53" s="34" t="str">
        <f>IF(Configurações!$B$3&lt;&gt;"Linhas","",IF(Cálculos!HA53=1,Cálculos!HB53,""))</f>
        <v/>
      </c>
      <c r="DA53" s="133"/>
      <c r="DB53" s="134"/>
      <c r="DC53" s="134"/>
      <c r="DD53" s="134"/>
      <c r="DE53" s="34" t="str">
        <f>IF(Configurações!$B$3&lt;&gt;"Linhas","",IF(Cálculos!HL53=1,Cálculos!HM53,""))</f>
        <v/>
      </c>
      <c r="DF53" s="133"/>
      <c r="DG53" s="134"/>
      <c r="DH53" s="134"/>
      <c r="DI53" s="134"/>
      <c r="DJ53" s="34" t="str">
        <f>IF(Configurações!$B$3&lt;&gt;"Linhas","",IF(Cálculos!HW53=1,Cálculos!HX53,""))</f>
        <v/>
      </c>
      <c r="DK53" s="35" t="str">
        <f>IF(OR($B53="",Configurações!$B$3&lt;&gt;"Linhas"),"",Cálculos!OL53)</f>
        <v/>
      </c>
      <c r="DL53" s="36" t="str">
        <f>IF(OR($B53="",Configurações!$B$3&lt;&gt;"Linhas"),"",Cálculos!OM53)</f>
        <v/>
      </c>
      <c r="DM53" s="37" t="str">
        <f>IF(OR($B53="",Configurações!$B$3&lt;&gt;"Linhas"),"",IF(Cálculos!ON53="","✔ OK",LEFT(Cálculos!ON53,LEN(Cálculos!ON53)-3)))</f>
        <v/>
      </c>
      <c r="DN53" s="133"/>
      <c r="DO53" s="134"/>
      <c r="DP53" s="134"/>
      <c r="DQ53" s="134"/>
      <c r="DR53" s="34" t="str">
        <f>IF(Configurações!$B$3&lt;&gt;"Linhas","",IF(Cálculos!IH53=1,Cálculos!II53,""))</f>
        <v/>
      </c>
      <c r="DS53" s="133"/>
      <c r="DT53" s="134"/>
      <c r="DU53" s="134"/>
      <c r="DV53" s="134"/>
      <c r="DW53" s="34" t="str">
        <f>IF(Configurações!$B$3&lt;&gt;"Linhas","",IF(Cálculos!IS53=1,Cálculos!IT53,""))</f>
        <v/>
      </c>
      <c r="DX53" s="133"/>
      <c r="DY53" s="134"/>
      <c r="DZ53" s="134"/>
      <c r="EA53" s="134"/>
      <c r="EB53" s="34" t="str">
        <f>IF(Configurações!$B$3&lt;&gt;"Linhas","",IF(Cálculos!JD53=1,Cálculos!JE53,""))</f>
        <v/>
      </c>
      <c r="EC53" s="133"/>
      <c r="ED53" s="134"/>
      <c r="EE53" s="134"/>
      <c r="EF53" s="134"/>
      <c r="EG53" s="34" t="str">
        <f>IF(Configurações!$B$3&lt;&gt;"Linhas","",IF(Cálculos!JO53=1,Cálculos!JP53,""))</f>
        <v/>
      </c>
      <c r="EH53" s="133"/>
      <c r="EI53" s="134"/>
      <c r="EJ53" s="134"/>
      <c r="EK53" s="134"/>
      <c r="EL53" s="34" t="str">
        <f>IF(Configurações!$B$3&lt;&gt;"Linhas","",IF(Cálculos!JZ53=1,Cálculos!KA53,""))</f>
        <v/>
      </c>
      <c r="EM53" s="133"/>
      <c r="EN53" s="134"/>
      <c r="EO53" s="134"/>
      <c r="EP53" s="134"/>
      <c r="EQ53" s="34" t="str">
        <f>IF(Configurações!$B$3&lt;&gt;"Linhas","",IF(Cálculos!KK53=1,Cálculos!KL53,""))</f>
        <v/>
      </c>
      <c r="ER53" s="133"/>
      <c r="ES53" s="134"/>
      <c r="ET53" s="134"/>
      <c r="EU53" s="134"/>
      <c r="EV53" s="34" t="str">
        <f>IF(Configurações!$B$3&lt;&gt;"Linhas","",IF(Cálculos!KV53=1,Cálculos!KW53,""))</f>
        <v/>
      </c>
      <c r="EW53" s="35" t="str">
        <f>IF(OR($B53="",Configurações!$B$3&lt;&gt;"Linhas"),"",Cálculos!OQ53)</f>
        <v/>
      </c>
      <c r="EX53" s="36" t="str">
        <f>IF(OR($B53="",Configurações!$B$3&lt;&gt;"Linhas"),"",Cálculos!OR53)</f>
        <v/>
      </c>
      <c r="EY53" s="37" t="str">
        <f>IF(OR($B53="",Configurações!$B$3&lt;&gt;"Linhas"),"",IF(Cálculos!OS53="","✔ OK",LEFT(Cálculos!OS53,LEN(Cálculos!OS53)-3)))</f>
        <v/>
      </c>
      <c r="EZ53" s="133"/>
      <c r="FA53" s="134"/>
      <c r="FB53" s="134"/>
      <c r="FC53" s="134"/>
      <c r="FD53" s="34" t="str">
        <f>IF(Configurações!$B$3&lt;&gt;"Linhas","",IF(Cálculos!LG53=1,Cálculos!LH53,""))</f>
        <v/>
      </c>
      <c r="FE53" s="133"/>
      <c r="FF53" s="134"/>
      <c r="FG53" s="134"/>
      <c r="FH53" s="134"/>
      <c r="FI53" s="34" t="str">
        <f>IF(Configurações!$B$3&lt;&gt;"Linhas","",IF(Cálculos!LR53=1,Cálculos!LS53,""))</f>
        <v/>
      </c>
      <c r="FJ53" s="133"/>
      <c r="FK53" s="134"/>
      <c r="FL53" s="134"/>
      <c r="FM53" s="134"/>
      <c r="FN53" s="34" t="str">
        <f>IF(Configurações!$B$3&lt;&gt;"Linhas","",IF(Cálculos!MC53=1,Cálculos!MD53,""))</f>
        <v/>
      </c>
      <c r="FO53" s="133"/>
      <c r="FP53" s="134"/>
      <c r="FQ53" s="134"/>
      <c r="FR53" s="134"/>
      <c r="FS53" s="34" t="str">
        <f>IF(Configurações!$B$3&lt;&gt;"Linhas","",IF(Cálculos!MN53=1,Cálculos!MO53,""))</f>
        <v/>
      </c>
      <c r="FT53" s="133"/>
      <c r="FU53" s="134"/>
      <c r="FV53" s="134"/>
      <c r="FW53" s="134"/>
      <c r="FX53" s="34" t="str">
        <f>IF(Configurações!$B$3&lt;&gt;"Linhas","",IF(Cálculos!MY53=1,Cálculos!MZ53,""))</f>
        <v/>
      </c>
      <c r="FY53" s="133"/>
      <c r="FZ53" s="134"/>
      <c r="GA53" s="134"/>
      <c r="GB53" s="134"/>
      <c r="GC53" s="34" t="str">
        <f>IF(Configurações!$B$3&lt;&gt;"Linhas","",IF(Cálculos!NJ53=1,Cálculos!NK53,""))</f>
        <v/>
      </c>
      <c r="GD53" s="133"/>
      <c r="GE53" s="134"/>
      <c r="GF53" s="134"/>
      <c r="GG53" s="134"/>
      <c r="GH53" s="34" t="str">
        <f>IF(Configurações!$B$3&lt;&gt;"Linhas","",IF(Cálculos!NU53=1,Cálculos!NV53,""))</f>
        <v/>
      </c>
      <c r="GI53" s="35" t="str">
        <f>IF(OR($B53="",Configurações!$B$3&lt;&gt;"Linhas"),"",Cálculos!OV53)</f>
        <v/>
      </c>
      <c r="GJ53" s="36" t="str">
        <f>IF(OR($B53="",Configurações!$B$3&lt;&gt;"Linhas"),"",Cálculos!OW53)</f>
        <v/>
      </c>
      <c r="GK53" s="37" t="str">
        <f>IF(OR($B53="",Configurações!$B$3&lt;&gt;"Linhas"),"",IF(Cálculos!OX53="","✔ OK",LEFT(Cálculos!OX53,LEN(Cálculos!OX53)-3)))</f>
        <v/>
      </c>
      <c r="GL53" s="131" t="str">
        <f>IF(OR($B53="",Configurações!$B$3&lt;&gt;"Linhas"),"",IF(Cálculos!PP53="","",IF(Configurações!$B$6="Sim","","Informativo (sem CCT/ACT) – ")&amp;LEFT(Cálculos!PP53,LEN(Cálculos!PP53)-3)))</f>
        <v/>
      </c>
    </row>
    <row r="54" spans="1:194" ht="30.75" customHeight="1" x14ac:dyDescent="0.25">
      <c r="A54" s="32" t="str">
        <f t="shared" si="0"/>
        <v/>
      </c>
      <c r="B54" s="132"/>
      <c r="C54" s="33" t="str">
        <f>IF($B54="","",IFERROR(INDEX(Funcionários!$D$5:$D$84,MATCH($B54,Funcionários!$B$5:$B$84,0)),""))</f>
        <v/>
      </c>
      <c r="D54" s="133"/>
      <c r="E54" s="134"/>
      <c r="F54" s="134"/>
      <c r="G54" s="134"/>
      <c r="H54" s="34" t="str">
        <f>IF(Configurações!$B$3&lt;&gt;"Linhas","",IF(Cálculos!K54=1,Cálculos!L54,""))</f>
        <v/>
      </c>
      <c r="I54" s="133"/>
      <c r="J54" s="134"/>
      <c r="K54" s="134"/>
      <c r="L54" s="134"/>
      <c r="M54" s="34" t="str">
        <f>IF(Configurações!$B$3&lt;&gt;"Linhas","",IF(Cálculos!V54=1,Cálculos!W54,""))</f>
        <v/>
      </c>
      <c r="N54" s="133"/>
      <c r="O54" s="134"/>
      <c r="P54" s="134"/>
      <c r="Q54" s="134"/>
      <c r="R54" s="34" t="str">
        <f>IF(Configurações!$B$3&lt;&gt;"Linhas","",IF(Cálculos!AG54=1,Cálculos!AH54,""))</f>
        <v/>
      </c>
      <c r="S54" s="133"/>
      <c r="T54" s="134"/>
      <c r="U54" s="134"/>
      <c r="V54" s="134"/>
      <c r="W54" s="34" t="str">
        <f>IF(Configurações!$B$3&lt;&gt;"Linhas","",IF(Cálculos!AR54=1,Cálculos!AS54,""))</f>
        <v/>
      </c>
      <c r="X54" s="133"/>
      <c r="Y54" s="134"/>
      <c r="Z54" s="134"/>
      <c r="AA54" s="134"/>
      <c r="AB54" s="34" t="str">
        <f>IF(Configurações!$B$3&lt;&gt;"Linhas","",IF(Cálculos!BC54=1,Cálculos!BD54,""))</f>
        <v/>
      </c>
      <c r="AC54" s="133"/>
      <c r="AD54" s="134"/>
      <c r="AE54" s="134"/>
      <c r="AF54" s="134"/>
      <c r="AG54" s="34" t="str">
        <f>IF(Configurações!$B$3&lt;&gt;"Linhas","",IF(Cálculos!BN54=1,Cálculos!BO54,""))</f>
        <v/>
      </c>
      <c r="AH54" s="133"/>
      <c r="AI54" s="134"/>
      <c r="AJ54" s="134"/>
      <c r="AK54" s="134"/>
      <c r="AL54" s="34" t="str">
        <f>IF(Configurações!$B$3&lt;&gt;"Linhas","",IF(Cálculos!BY54=1,Cálculos!BZ54,""))</f>
        <v/>
      </c>
      <c r="AM54" s="35" t="str">
        <f>IF(OR($B54="",Configurações!$B$3&lt;&gt;"Linhas"),"",Cálculos!OB54)</f>
        <v/>
      </c>
      <c r="AN54" s="36" t="str">
        <f>IF(OR($B54="",Configurações!$B$3&lt;&gt;"Linhas"),"",Cálculos!OC54)</f>
        <v/>
      </c>
      <c r="AO54" s="37" t="str">
        <f>IF(OR($B54="",Configurações!$B$3&lt;&gt;"Linhas"),"",IF(Cálculos!OD54="","✔ OK",LEFT(Cálculos!OD54,LEN(Cálculos!OD54)-3)))</f>
        <v/>
      </c>
      <c r="AP54" s="133"/>
      <c r="AQ54" s="134"/>
      <c r="AR54" s="134"/>
      <c r="AS54" s="134"/>
      <c r="AT54" s="34" t="str">
        <f>IF(Configurações!$B$3&lt;&gt;"Linhas","",IF(Cálculos!CJ54=1,Cálculos!CK54,""))</f>
        <v/>
      </c>
      <c r="AU54" s="133"/>
      <c r="AV54" s="134"/>
      <c r="AW54" s="134"/>
      <c r="AX54" s="134"/>
      <c r="AY54" s="34" t="str">
        <f>IF(Configurações!$B$3&lt;&gt;"Linhas","",IF(Cálculos!CU54=1,Cálculos!CV54,""))</f>
        <v/>
      </c>
      <c r="AZ54" s="133"/>
      <c r="BA54" s="134"/>
      <c r="BB54" s="134"/>
      <c r="BC54" s="134"/>
      <c r="BD54" s="34" t="str">
        <f>IF(Configurações!$B$3&lt;&gt;"Linhas","",IF(Cálculos!DF54=1,Cálculos!DG54,""))</f>
        <v/>
      </c>
      <c r="BE54" s="133"/>
      <c r="BF54" s="134"/>
      <c r="BG54" s="134"/>
      <c r="BH54" s="134"/>
      <c r="BI54" s="34" t="str">
        <f>IF(Configurações!$B$3&lt;&gt;"Linhas","",IF(Cálculos!DQ54=1,Cálculos!DR54,""))</f>
        <v/>
      </c>
      <c r="BJ54" s="133"/>
      <c r="BK54" s="134"/>
      <c r="BL54" s="134"/>
      <c r="BM54" s="134"/>
      <c r="BN54" s="34" t="str">
        <f>IF(Configurações!$B$3&lt;&gt;"Linhas","",IF(Cálculos!EB54=1,Cálculos!EC54,""))</f>
        <v/>
      </c>
      <c r="BO54" s="133"/>
      <c r="BP54" s="134"/>
      <c r="BQ54" s="134"/>
      <c r="BR54" s="134"/>
      <c r="BS54" s="34" t="str">
        <f>IF(Configurações!$B$3&lt;&gt;"Linhas","",IF(Cálculos!EM54=1,Cálculos!EN54,""))</f>
        <v/>
      </c>
      <c r="BT54" s="133"/>
      <c r="BU54" s="134"/>
      <c r="BV54" s="134"/>
      <c r="BW54" s="134"/>
      <c r="BX54" s="34" t="str">
        <f>IF(Configurações!$B$3&lt;&gt;"Linhas","",IF(Cálculos!EX54=1,Cálculos!EY54,""))</f>
        <v/>
      </c>
      <c r="BY54" s="35" t="str">
        <f>IF(OR($B54="",Configurações!$B$3&lt;&gt;"Linhas"),"",Cálculos!OG54)</f>
        <v/>
      </c>
      <c r="BZ54" s="36" t="str">
        <f>IF(OR($B54="",Configurações!$B$3&lt;&gt;"Linhas"),"",Cálculos!OH54)</f>
        <v/>
      </c>
      <c r="CA54" s="37" t="str">
        <f>IF(OR($B54="",Configurações!$B$3&lt;&gt;"Linhas"),"",IF(Cálculos!OI54="","✔ OK",LEFT(Cálculos!OI54,LEN(Cálculos!OI54)-3)))</f>
        <v/>
      </c>
      <c r="CB54" s="133"/>
      <c r="CC54" s="134"/>
      <c r="CD54" s="134"/>
      <c r="CE54" s="134"/>
      <c r="CF54" s="138" t="str">
        <f>IF(Configurações!$B$3&lt;&gt;"Linhas","",IF(Cálculos!FI54=1,Cálculos!FJ54,""))</f>
        <v/>
      </c>
      <c r="CG54" s="133"/>
      <c r="CH54" s="134"/>
      <c r="CI54" s="134"/>
      <c r="CJ54" s="134"/>
      <c r="CK54" s="34" t="str">
        <f>IF(Configurações!$B$3&lt;&gt;"Linhas","",IF(Cálculos!FT54=1,Cálculos!FU54,""))</f>
        <v/>
      </c>
      <c r="CL54" s="133"/>
      <c r="CM54" s="134"/>
      <c r="CN54" s="134"/>
      <c r="CO54" s="134"/>
      <c r="CP54" s="34" t="str">
        <f>IF(Configurações!$B$3&lt;&gt;"Linhas","",IF(Cálculos!GE54=1,Cálculos!GF54,""))</f>
        <v/>
      </c>
      <c r="CQ54" s="133"/>
      <c r="CR54" s="134"/>
      <c r="CS54" s="134"/>
      <c r="CT54" s="134"/>
      <c r="CU54" s="34" t="str">
        <f>IF(Configurações!$B$3&lt;&gt;"Linhas","",IF(Cálculos!GP54=1,Cálculos!GQ54,""))</f>
        <v/>
      </c>
      <c r="CV54" s="133"/>
      <c r="CW54" s="134"/>
      <c r="CX54" s="134"/>
      <c r="CY54" s="134"/>
      <c r="CZ54" s="34" t="str">
        <f>IF(Configurações!$B$3&lt;&gt;"Linhas","",IF(Cálculos!HA54=1,Cálculos!HB54,""))</f>
        <v/>
      </c>
      <c r="DA54" s="133"/>
      <c r="DB54" s="134"/>
      <c r="DC54" s="134"/>
      <c r="DD54" s="134"/>
      <c r="DE54" s="34" t="str">
        <f>IF(Configurações!$B$3&lt;&gt;"Linhas","",IF(Cálculos!HL54=1,Cálculos!HM54,""))</f>
        <v/>
      </c>
      <c r="DF54" s="133"/>
      <c r="DG54" s="134"/>
      <c r="DH54" s="134"/>
      <c r="DI54" s="134"/>
      <c r="DJ54" s="34" t="str">
        <f>IF(Configurações!$B$3&lt;&gt;"Linhas","",IF(Cálculos!HW54=1,Cálculos!HX54,""))</f>
        <v/>
      </c>
      <c r="DK54" s="35" t="str">
        <f>IF(OR($B54="",Configurações!$B$3&lt;&gt;"Linhas"),"",Cálculos!OL54)</f>
        <v/>
      </c>
      <c r="DL54" s="36" t="str">
        <f>IF(OR($B54="",Configurações!$B$3&lt;&gt;"Linhas"),"",Cálculos!OM54)</f>
        <v/>
      </c>
      <c r="DM54" s="37" t="str">
        <f>IF(OR($B54="",Configurações!$B$3&lt;&gt;"Linhas"),"",IF(Cálculos!ON54="","✔ OK",LEFT(Cálculos!ON54,LEN(Cálculos!ON54)-3)))</f>
        <v/>
      </c>
      <c r="DN54" s="133"/>
      <c r="DO54" s="134"/>
      <c r="DP54" s="134"/>
      <c r="DQ54" s="134"/>
      <c r="DR54" s="34" t="str">
        <f>IF(Configurações!$B$3&lt;&gt;"Linhas","",IF(Cálculos!IH54=1,Cálculos!II54,""))</f>
        <v/>
      </c>
      <c r="DS54" s="133"/>
      <c r="DT54" s="134"/>
      <c r="DU54" s="134"/>
      <c r="DV54" s="134"/>
      <c r="DW54" s="34" t="str">
        <f>IF(Configurações!$B$3&lt;&gt;"Linhas","",IF(Cálculos!IS54=1,Cálculos!IT54,""))</f>
        <v/>
      </c>
      <c r="DX54" s="133"/>
      <c r="DY54" s="134"/>
      <c r="DZ54" s="134"/>
      <c r="EA54" s="134"/>
      <c r="EB54" s="34" t="str">
        <f>IF(Configurações!$B$3&lt;&gt;"Linhas","",IF(Cálculos!JD54=1,Cálculos!JE54,""))</f>
        <v/>
      </c>
      <c r="EC54" s="133"/>
      <c r="ED54" s="134"/>
      <c r="EE54" s="134"/>
      <c r="EF54" s="134"/>
      <c r="EG54" s="34" t="str">
        <f>IF(Configurações!$B$3&lt;&gt;"Linhas","",IF(Cálculos!JO54=1,Cálculos!JP54,""))</f>
        <v/>
      </c>
      <c r="EH54" s="133"/>
      <c r="EI54" s="134"/>
      <c r="EJ54" s="134"/>
      <c r="EK54" s="134"/>
      <c r="EL54" s="34" t="str">
        <f>IF(Configurações!$B$3&lt;&gt;"Linhas","",IF(Cálculos!JZ54=1,Cálculos!KA54,""))</f>
        <v/>
      </c>
      <c r="EM54" s="133"/>
      <c r="EN54" s="134"/>
      <c r="EO54" s="134"/>
      <c r="EP54" s="134"/>
      <c r="EQ54" s="34" t="str">
        <f>IF(Configurações!$B$3&lt;&gt;"Linhas","",IF(Cálculos!KK54=1,Cálculos!KL54,""))</f>
        <v/>
      </c>
      <c r="ER54" s="133"/>
      <c r="ES54" s="134"/>
      <c r="ET54" s="134"/>
      <c r="EU54" s="134"/>
      <c r="EV54" s="34" t="str">
        <f>IF(Configurações!$B$3&lt;&gt;"Linhas","",IF(Cálculos!KV54=1,Cálculos!KW54,""))</f>
        <v/>
      </c>
      <c r="EW54" s="35" t="str">
        <f>IF(OR($B54="",Configurações!$B$3&lt;&gt;"Linhas"),"",Cálculos!OQ54)</f>
        <v/>
      </c>
      <c r="EX54" s="36" t="str">
        <f>IF(OR($B54="",Configurações!$B$3&lt;&gt;"Linhas"),"",Cálculos!OR54)</f>
        <v/>
      </c>
      <c r="EY54" s="37" t="str">
        <f>IF(OR($B54="",Configurações!$B$3&lt;&gt;"Linhas"),"",IF(Cálculos!OS54="","✔ OK",LEFT(Cálculos!OS54,LEN(Cálculos!OS54)-3)))</f>
        <v/>
      </c>
      <c r="EZ54" s="133"/>
      <c r="FA54" s="134"/>
      <c r="FB54" s="134"/>
      <c r="FC54" s="134"/>
      <c r="FD54" s="34" t="str">
        <f>IF(Configurações!$B$3&lt;&gt;"Linhas","",IF(Cálculos!LG54=1,Cálculos!LH54,""))</f>
        <v/>
      </c>
      <c r="FE54" s="133"/>
      <c r="FF54" s="134"/>
      <c r="FG54" s="134"/>
      <c r="FH54" s="134"/>
      <c r="FI54" s="34" t="str">
        <f>IF(Configurações!$B$3&lt;&gt;"Linhas","",IF(Cálculos!LR54=1,Cálculos!LS54,""))</f>
        <v/>
      </c>
      <c r="FJ54" s="133"/>
      <c r="FK54" s="134"/>
      <c r="FL54" s="134"/>
      <c r="FM54" s="134"/>
      <c r="FN54" s="34" t="str">
        <f>IF(Configurações!$B$3&lt;&gt;"Linhas","",IF(Cálculos!MC54=1,Cálculos!MD54,""))</f>
        <v/>
      </c>
      <c r="FO54" s="133"/>
      <c r="FP54" s="134"/>
      <c r="FQ54" s="134"/>
      <c r="FR54" s="134"/>
      <c r="FS54" s="34" t="str">
        <f>IF(Configurações!$B$3&lt;&gt;"Linhas","",IF(Cálculos!MN54=1,Cálculos!MO54,""))</f>
        <v/>
      </c>
      <c r="FT54" s="133"/>
      <c r="FU54" s="134"/>
      <c r="FV54" s="134"/>
      <c r="FW54" s="134"/>
      <c r="FX54" s="34" t="str">
        <f>IF(Configurações!$B$3&lt;&gt;"Linhas","",IF(Cálculos!MY54=1,Cálculos!MZ54,""))</f>
        <v/>
      </c>
      <c r="FY54" s="133"/>
      <c r="FZ54" s="134"/>
      <c r="GA54" s="134"/>
      <c r="GB54" s="134"/>
      <c r="GC54" s="34" t="str">
        <f>IF(Configurações!$B$3&lt;&gt;"Linhas","",IF(Cálculos!NJ54=1,Cálculos!NK54,""))</f>
        <v/>
      </c>
      <c r="GD54" s="133"/>
      <c r="GE54" s="134"/>
      <c r="GF54" s="134"/>
      <c r="GG54" s="134"/>
      <c r="GH54" s="34" t="str">
        <f>IF(Configurações!$B$3&lt;&gt;"Linhas","",IF(Cálculos!NU54=1,Cálculos!NV54,""))</f>
        <v/>
      </c>
      <c r="GI54" s="35" t="str">
        <f>IF(OR($B54="",Configurações!$B$3&lt;&gt;"Linhas"),"",Cálculos!OV54)</f>
        <v/>
      </c>
      <c r="GJ54" s="36" t="str">
        <f>IF(OR($B54="",Configurações!$B$3&lt;&gt;"Linhas"),"",Cálculos!OW54)</f>
        <v/>
      </c>
      <c r="GK54" s="37" t="str">
        <f>IF(OR($B54="",Configurações!$B$3&lt;&gt;"Linhas"),"",IF(Cálculos!OX54="","✔ OK",LEFT(Cálculos!OX54,LEN(Cálculos!OX54)-3)))</f>
        <v/>
      </c>
      <c r="GL54" s="131" t="str">
        <f>IF(OR($B54="",Configurações!$B$3&lt;&gt;"Linhas"),"",IF(Cálculos!PP54="","",IF(Configurações!$B$6="Sim","","Informativo (sem CCT/ACT) – ")&amp;LEFT(Cálculos!PP54,LEN(Cálculos!PP54)-3)))</f>
        <v/>
      </c>
    </row>
    <row r="55" spans="1:194" ht="30.75" customHeight="1" x14ac:dyDescent="0.25">
      <c r="A55" s="32" t="str">
        <f t="shared" si="0"/>
        <v/>
      </c>
      <c r="B55" s="132"/>
      <c r="C55" s="33" t="str">
        <f>IF($B55="","",IFERROR(INDEX(Funcionários!$D$5:$D$84,MATCH($B55,Funcionários!$B$5:$B$84,0)),""))</f>
        <v/>
      </c>
      <c r="D55" s="133"/>
      <c r="E55" s="134"/>
      <c r="F55" s="134"/>
      <c r="G55" s="134"/>
      <c r="H55" s="34" t="str">
        <f>IF(Configurações!$B$3&lt;&gt;"Linhas","",IF(Cálculos!K55=1,Cálculos!L55,""))</f>
        <v/>
      </c>
      <c r="I55" s="133"/>
      <c r="J55" s="134"/>
      <c r="K55" s="134"/>
      <c r="L55" s="134"/>
      <c r="M55" s="34" t="str">
        <f>IF(Configurações!$B$3&lt;&gt;"Linhas","",IF(Cálculos!V55=1,Cálculos!W55,""))</f>
        <v/>
      </c>
      <c r="N55" s="133"/>
      <c r="O55" s="134"/>
      <c r="P55" s="134"/>
      <c r="Q55" s="134"/>
      <c r="R55" s="34" t="str">
        <f>IF(Configurações!$B$3&lt;&gt;"Linhas","",IF(Cálculos!AG55=1,Cálculos!AH55,""))</f>
        <v/>
      </c>
      <c r="S55" s="133"/>
      <c r="T55" s="134"/>
      <c r="U55" s="134"/>
      <c r="V55" s="134"/>
      <c r="W55" s="34" t="str">
        <f>IF(Configurações!$B$3&lt;&gt;"Linhas","",IF(Cálculos!AR55=1,Cálculos!AS55,""))</f>
        <v/>
      </c>
      <c r="X55" s="133"/>
      <c r="Y55" s="134"/>
      <c r="Z55" s="134"/>
      <c r="AA55" s="134"/>
      <c r="AB55" s="34" t="str">
        <f>IF(Configurações!$B$3&lt;&gt;"Linhas","",IF(Cálculos!BC55=1,Cálculos!BD55,""))</f>
        <v/>
      </c>
      <c r="AC55" s="133"/>
      <c r="AD55" s="134"/>
      <c r="AE55" s="134"/>
      <c r="AF55" s="134"/>
      <c r="AG55" s="34" t="str">
        <f>IF(Configurações!$B$3&lt;&gt;"Linhas","",IF(Cálculos!BN55=1,Cálculos!BO55,""))</f>
        <v/>
      </c>
      <c r="AH55" s="133"/>
      <c r="AI55" s="134"/>
      <c r="AJ55" s="134"/>
      <c r="AK55" s="134"/>
      <c r="AL55" s="34" t="str">
        <f>IF(Configurações!$B$3&lt;&gt;"Linhas","",IF(Cálculos!BY55=1,Cálculos!BZ55,""))</f>
        <v/>
      </c>
      <c r="AM55" s="35" t="str">
        <f>IF(OR($B55="",Configurações!$B$3&lt;&gt;"Linhas"),"",Cálculos!OB55)</f>
        <v/>
      </c>
      <c r="AN55" s="36" t="str">
        <f>IF(OR($B55="",Configurações!$B$3&lt;&gt;"Linhas"),"",Cálculos!OC55)</f>
        <v/>
      </c>
      <c r="AO55" s="37" t="str">
        <f>IF(OR($B55="",Configurações!$B$3&lt;&gt;"Linhas"),"",IF(Cálculos!OD55="","✔ OK",LEFT(Cálculos!OD55,LEN(Cálculos!OD55)-3)))</f>
        <v/>
      </c>
      <c r="AP55" s="133"/>
      <c r="AQ55" s="134"/>
      <c r="AR55" s="134"/>
      <c r="AS55" s="134"/>
      <c r="AT55" s="34" t="str">
        <f>IF(Configurações!$B$3&lt;&gt;"Linhas","",IF(Cálculos!CJ55=1,Cálculos!CK55,""))</f>
        <v/>
      </c>
      <c r="AU55" s="133"/>
      <c r="AV55" s="134"/>
      <c r="AW55" s="134"/>
      <c r="AX55" s="134"/>
      <c r="AY55" s="34" t="str">
        <f>IF(Configurações!$B$3&lt;&gt;"Linhas","",IF(Cálculos!CU55=1,Cálculos!CV55,""))</f>
        <v/>
      </c>
      <c r="AZ55" s="133"/>
      <c r="BA55" s="134"/>
      <c r="BB55" s="134"/>
      <c r="BC55" s="134"/>
      <c r="BD55" s="34" t="str">
        <f>IF(Configurações!$B$3&lt;&gt;"Linhas","",IF(Cálculos!DF55=1,Cálculos!DG55,""))</f>
        <v/>
      </c>
      <c r="BE55" s="133"/>
      <c r="BF55" s="134"/>
      <c r="BG55" s="134"/>
      <c r="BH55" s="134"/>
      <c r="BI55" s="34" t="str">
        <f>IF(Configurações!$B$3&lt;&gt;"Linhas","",IF(Cálculos!DQ55=1,Cálculos!DR55,""))</f>
        <v/>
      </c>
      <c r="BJ55" s="133"/>
      <c r="BK55" s="134"/>
      <c r="BL55" s="134"/>
      <c r="BM55" s="134"/>
      <c r="BN55" s="34" t="str">
        <f>IF(Configurações!$B$3&lt;&gt;"Linhas","",IF(Cálculos!EB55=1,Cálculos!EC55,""))</f>
        <v/>
      </c>
      <c r="BO55" s="133"/>
      <c r="BP55" s="134"/>
      <c r="BQ55" s="134"/>
      <c r="BR55" s="134"/>
      <c r="BS55" s="34" t="str">
        <f>IF(Configurações!$B$3&lt;&gt;"Linhas","",IF(Cálculos!EM55=1,Cálculos!EN55,""))</f>
        <v/>
      </c>
      <c r="BT55" s="133"/>
      <c r="BU55" s="134"/>
      <c r="BV55" s="134"/>
      <c r="BW55" s="134"/>
      <c r="BX55" s="34" t="str">
        <f>IF(Configurações!$B$3&lt;&gt;"Linhas","",IF(Cálculos!EX55=1,Cálculos!EY55,""))</f>
        <v/>
      </c>
      <c r="BY55" s="35" t="str">
        <f>IF(OR($B55="",Configurações!$B$3&lt;&gt;"Linhas"),"",Cálculos!OG55)</f>
        <v/>
      </c>
      <c r="BZ55" s="36" t="str">
        <f>IF(OR($B55="",Configurações!$B$3&lt;&gt;"Linhas"),"",Cálculos!OH55)</f>
        <v/>
      </c>
      <c r="CA55" s="37" t="str">
        <f>IF(OR($B55="",Configurações!$B$3&lt;&gt;"Linhas"),"",IF(Cálculos!OI55="","✔ OK",LEFT(Cálculos!OI55,LEN(Cálculos!OI55)-3)))</f>
        <v/>
      </c>
      <c r="CB55" s="133"/>
      <c r="CC55" s="134"/>
      <c r="CD55" s="134"/>
      <c r="CE55" s="134"/>
      <c r="CF55" s="138" t="str">
        <f>IF(Configurações!$B$3&lt;&gt;"Linhas","",IF(Cálculos!FI55=1,Cálculos!FJ55,""))</f>
        <v/>
      </c>
      <c r="CG55" s="133"/>
      <c r="CH55" s="134"/>
      <c r="CI55" s="134"/>
      <c r="CJ55" s="134"/>
      <c r="CK55" s="34" t="str">
        <f>IF(Configurações!$B$3&lt;&gt;"Linhas","",IF(Cálculos!FT55=1,Cálculos!FU55,""))</f>
        <v/>
      </c>
      <c r="CL55" s="133"/>
      <c r="CM55" s="134"/>
      <c r="CN55" s="134"/>
      <c r="CO55" s="134"/>
      <c r="CP55" s="34" t="str">
        <f>IF(Configurações!$B$3&lt;&gt;"Linhas","",IF(Cálculos!GE55=1,Cálculos!GF55,""))</f>
        <v/>
      </c>
      <c r="CQ55" s="133"/>
      <c r="CR55" s="134"/>
      <c r="CS55" s="134"/>
      <c r="CT55" s="134"/>
      <c r="CU55" s="34" t="str">
        <f>IF(Configurações!$B$3&lt;&gt;"Linhas","",IF(Cálculos!GP55=1,Cálculos!GQ55,""))</f>
        <v/>
      </c>
      <c r="CV55" s="133"/>
      <c r="CW55" s="134"/>
      <c r="CX55" s="134"/>
      <c r="CY55" s="134"/>
      <c r="CZ55" s="34" t="str">
        <f>IF(Configurações!$B$3&lt;&gt;"Linhas","",IF(Cálculos!HA55=1,Cálculos!HB55,""))</f>
        <v/>
      </c>
      <c r="DA55" s="133"/>
      <c r="DB55" s="134"/>
      <c r="DC55" s="134"/>
      <c r="DD55" s="134"/>
      <c r="DE55" s="34" t="str">
        <f>IF(Configurações!$B$3&lt;&gt;"Linhas","",IF(Cálculos!HL55=1,Cálculos!HM55,""))</f>
        <v/>
      </c>
      <c r="DF55" s="133"/>
      <c r="DG55" s="134"/>
      <c r="DH55" s="134"/>
      <c r="DI55" s="134"/>
      <c r="DJ55" s="34" t="str">
        <f>IF(Configurações!$B$3&lt;&gt;"Linhas","",IF(Cálculos!HW55=1,Cálculos!HX55,""))</f>
        <v/>
      </c>
      <c r="DK55" s="35" t="str">
        <f>IF(OR($B55="",Configurações!$B$3&lt;&gt;"Linhas"),"",Cálculos!OL55)</f>
        <v/>
      </c>
      <c r="DL55" s="36" t="str">
        <f>IF(OR($B55="",Configurações!$B$3&lt;&gt;"Linhas"),"",Cálculos!OM55)</f>
        <v/>
      </c>
      <c r="DM55" s="37" t="str">
        <f>IF(OR($B55="",Configurações!$B$3&lt;&gt;"Linhas"),"",IF(Cálculos!ON55="","✔ OK",LEFT(Cálculos!ON55,LEN(Cálculos!ON55)-3)))</f>
        <v/>
      </c>
      <c r="DN55" s="133"/>
      <c r="DO55" s="134"/>
      <c r="DP55" s="134"/>
      <c r="DQ55" s="134"/>
      <c r="DR55" s="34" t="str">
        <f>IF(Configurações!$B$3&lt;&gt;"Linhas","",IF(Cálculos!IH55=1,Cálculos!II55,""))</f>
        <v/>
      </c>
      <c r="DS55" s="133"/>
      <c r="DT55" s="134"/>
      <c r="DU55" s="134"/>
      <c r="DV55" s="134"/>
      <c r="DW55" s="34" t="str">
        <f>IF(Configurações!$B$3&lt;&gt;"Linhas","",IF(Cálculos!IS55=1,Cálculos!IT55,""))</f>
        <v/>
      </c>
      <c r="DX55" s="133"/>
      <c r="DY55" s="134"/>
      <c r="DZ55" s="134"/>
      <c r="EA55" s="134"/>
      <c r="EB55" s="34" t="str">
        <f>IF(Configurações!$B$3&lt;&gt;"Linhas","",IF(Cálculos!JD55=1,Cálculos!JE55,""))</f>
        <v/>
      </c>
      <c r="EC55" s="133"/>
      <c r="ED55" s="134"/>
      <c r="EE55" s="134"/>
      <c r="EF55" s="134"/>
      <c r="EG55" s="34" t="str">
        <f>IF(Configurações!$B$3&lt;&gt;"Linhas","",IF(Cálculos!JO55=1,Cálculos!JP55,""))</f>
        <v/>
      </c>
      <c r="EH55" s="133"/>
      <c r="EI55" s="134"/>
      <c r="EJ55" s="134"/>
      <c r="EK55" s="134"/>
      <c r="EL55" s="34" t="str">
        <f>IF(Configurações!$B$3&lt;&gt;"Linhas","",IF(Cálculos!JZ55=1,Cálculos!KA55,""))</f>
        <v/>
      </c>
      <c r="EM55" s="133"/>
      <c r="EN55" s="134"/>
      <c r="EO55" s="134"/>
      <c r="EP55" s="134"/>
      <c r="EQ55" s="34" t="str">
        <f>IF(Configurações!$B$3&lt;&gt;"Linhas","",IF(Cálculos!KK55=1,Cálculos!KL55,""))</f>
        <v/>
      </c>
      <c r="ER55" s="133"/>
      <c r="ES55" s="134"/>
      <c r="ET55" s="134"/>
      <c r="EU55" s="134"/>
      <c r="EV55" s="34" t="str">
        <f>IF(Configurações!$B$3&lt;&gt;"Linhas","",IF(Cálculos!KV55=1,Cálculos!KW55,""))</f>
        <v/>
      </c>
      <c r="EW55" s="35" t="str">
        <f>IF(OR($B55="",Configurações!$B$3&lt;&gt;"Linhas"),"",Cálculos!OQ55)</f>
        <v/>
      </c>
      <c r="EX55" s="36" t="str">
        <f>IF(OR($B55="",Configurações!$B$3&lt;&gt;"Linhas"),"",Cálculos!OR55)</f>
        <v/>
      </c>
      <c r="EY55" s="37" t="str">
        <f>IF(OR($B55="",Configurações!$B$3&lt;&gt;"Linhas"),"",IF(Cálculos!OS55="","✔ OK",LEFT(Cálculos!OS55,LEN(Cálculos!OS55)-3)))</f>
        <v/>
      </c>
      <c r="EZ55" s="133"/>
      <c r="FA55" s="134"/>
      <c r="FB55" s="134"/>
      <c r="FC55" s="134"/>
      <c r="FD55" s="34" t="str">
        <f>IF(Configurações!$B$3&lt;&gt;"Linhas","",IF(Cálculos!LG55=1,Cálculos!LH55,""))</f>
        <v/>
      </c>
      <c r="FE55" s="133"/>
      <c r="FF55" s="134"/>
      <c r="FG55" s="134"/>
      <c r="FH55" s="134"/>
      <c r="FI55" s="34" t="str">
        <f>IF(Configurações!$B$3&lt;&gt;"Linhas","",IF(Cálculos!LR55=1,Cálculos!LS55,""))</f>
        <v/>
      </c>
      <c r="FJ55" s="133"/>
      <c r="FK55" s="134"/>
      <c r="FL55" s="134"/>
      <c r="FM55" s="134"/>
      <c r="FN55" s="34" t="str">
        <f>IF(Configurações!$B$3&lt;&gt;"Linhas","",IF(Cálculos!MC55=1,Cálculos!MD55,""))</f>
        <v/>
      </c>
      <c r="FO55" s="133"/>
      <c r="FP55" s="134"/>
      <c r="FQ55" s="134"/>
      <c r="FR55" s="134"/>
      <c r="FS55" s="34" t="str">
        <f>IF(Configurações!$B$3&lt;&gt;"Linhas","",IF(Cálculos!MN55=1,Cálculos!MO55,""))</f>
        <v/>
      </c>
      <c r="FT55" s="133"/>
      <c r="FU55" s="134"/>
      <c r="FV55" s="134"/>
      <c r="FW55" s="134"/>
      <c r="FX55" s="34" t="str">
        <f>IF(Configurações!$B$3&lt;&gt;"Linhas","",IF(Cálculos!MY55=1,Cálculos!MZ55,""))</f>
        <v/>
      </c>
      <c r="FY55" s="133"/>
      <c r="FZ55" s="134"/>
      <c r="GA55" s="134"/>
      <c r="GB55" s="134"/>
      <c r="GC55" s="34" t="str">
        <f>IF(Configurações!$B$3&lt;&gt;"Linhas","",IF(Cálculos!NJ55=1,Cálculos!NK55,""))</f>
        <v/>
      </c>
      <c r="GD55" s="133"/>
      <c r="GE55" s="134"/>
      <c r="GF55" s="134"/>
      <c r="GG55" s="134"/>
      <c r="GH55" s="34" t="str">
        <f>IF(Configurações!$B$3&lt;&gt;"Linhas","",IF(Cálculos!NU55=1,Cálculos!NV55,""))</f>
        <v/>
      </c>
      <c r="GI55" s="35" t="str">
        <f>IF(OR($B55="",Configurações!$B$3&lt;&gt;"Linhas"),"",Cálculos!OV55)</f>
        <v/>
      </c>
      <c r="GJ55" s="36" t="str">
        <f>IF(OR($B55="",Configurações!$B$3&lt;&gt;"Linhas"),"",Cálculos!OW55)</f>
        <v/>
      </c>
      <c r="GK55" s="37" t="str">
        <f>IF(OR($B55="",Configurações!$B$3&lt;&gt;"Linhas"),"",IF(Cálculos!OX55="","✔ OK",LEFT(Cálculos!OX55,LEN(Cálculos!OX55)-3)))</f>
        <v/>
      </c>
      <c r="GL55" s="131" t="str">
        <f>IF(OR($B55="",Configurações!$B$3&lt;&gt;"Linhas"),"",IF(Cálculos!PP55="","",IF(Configurações!$B$6="Sim","","Informativo (sem CCT/ACT) – ")&amp;LEFT(Cálculos!PP55,LEN(Cálculos!PP55)-3)))</f>
        <v/>
      </c>
    </row>
    <row r="56" spans="1:194" ht="30.75" customHeight="1" x14ac:dyDescent="0.25">
      <c r="A56" s="32" t="str">
        <f t="shared" si="0"/>
        <v/>
      </c>
      <c r="B56" s="132"/>
      <c r="C56" s="33" t="str">
        <f>IF($B56="","",IFERROR(INDEX(Funcionários!$D$5:$D$84,MATCH($B56,Funcionários!$B$5:$B$84,0)),""))</f>
        <v/>
      </c>
      <c r="D56" s="133"/>
      <c r="E56" s="134"/>
      <c r="F56" s="134"/>
      <c r="G56" s="134"/>
      <c r="H56" s="34" t="str">
        <f>IF(Configurações!$B$3&lt;&gt;"Linhas","",IF(Cálculos!K56=1,Cálculos!L56,""))</f>
        <v/>
      </c>
      <c r="I56" s="133"/>
      <c r="J56" s="134"/>
      <c r="K56" s="134"/>
      <c r="L56" s="134"/>
      <c r="M56" s="34" t="str">
        <f>IF(Configurações!$B$3&lt;&gt;"Linhas","",IF(Cálculos!V56=1,Cálculos!W56,""))</f>
        <v/>
      </c>
      <c r="N56" s="133"/>
      <c r="O56" s="134"/>
      <c r="P56" s="134"/>
      <c r="Q56" s="134"/>
      <c r="R56" s="34" t="str">
        <f>IF(Configurações!$B$3&lt;&gt;"Linhas","",IF(Cálculos!AG56=1,Cálculos!AH56,""))</f>
        <v/>
      </c>
      <c r="S56" s="133"/>
      <c r="T56" s="134"/>
      <c r="U56" s="134"/>
      <c r="V56" s="134"/>
      <c r="W56" s="34" t="str">
        <f>IF(Configurações!$B$3&lt;&gt;"Linhas","",IF(Cálculos!AR56=1,Cálculos!AS56,""))</f>
        <v/>
      </c>
      <c r="X56" s="133"/>
      <c r="Y56" s="134"/>
      <c r="Z56" s="134"/>
      <c r="AA56" s="134"/>
      <c r="AB56" s="34" t="str">
        <f>IF(Configurações!$B$3&lt;&gt;"Linhas","",IF(Cálculos!BC56=1,Cálculos!BD56,""))</f>
        <v/>
      </c>
      <c r="AC56" s="133"/>
      <c r="AD56" s="134"/>
      <c r="AE56" s="134"/>
      <c r="AF56" s="134"/>
      <c r="AG56" s="34" t="str">
        <f>IF(Configurações!$B$3&lt;&gt;"Linhas","",IF(Cálculos!BN56=1,Cálculos!BO56,""))</f>
        <v/>
      </c>
      <c r="AH56" s="133"/>
      <c r="AI56" s="134"/>
      <c r="AJ56" s="134"/>
      <c r="AK56" s="134"/>
      <c r="AL56" s="34" t="str">
        <f>IF(Configurações!$B$3&lt;&gt;"Linhas","",IF(Cálculos!BY56=1,Cálculos!BZ56,""))</f>
        <v/>
      </c>
      <c r="AM56" s="35" t="str">
        <f>IF(OR($B56="",Configurações!$B$3&lt;&gt;"Linhas"),"",Cálculos!OB56)</f>
        <v/>
      </c>
      <c r="AN56" s="36" t="str">
        <f>IF(OR($B56="",Configurações!$B$3&lt;&gt;"Linhas"),"",Cálculos!OC56)</f>
        <v/>
      </c>
      <c r="AO56" s="37" t="str">
        <f>IF(OR($B56="",Configurações!$B$3&lt;&gt;"Linhas"),"",IF(Cálculos!OD56="","✔ OK",LEFT(Cálculos!OD56,LEN(Cálculos!OD56)-3)))</f>
        <v/>
      </c>
      <c r="AP56" s="133"/>
      <c r="AQ56" s="134"/>
      <c r="AR56" s="134"/>
      <c r="AS56" s="134"/>
      <c r="AT56" s="34" t="str">
        <f>IF(Configurações!$B$3&lt;&gt;"Linhas","",IF(Cálculos!CJ56=1,Cálculos!CK56,""))</f>
        <v/>
      </c>
      <c r="AU56" s="133"/>
      <c r="AV56" s="134"/>
      <c r="AW56" s="134"/>
      <c r="AX56" s="134"/>
      <c r="AY56" s="34" t="str">
        <f>IF(Configurações!$B$3&lt;&gt;"Linhas","",IF(Cálculos!CU56=1,Cálculos!CV56,""))</f>
        <v/>
      </c>
      <c r="AZ56" s="133"/>
      <c r="BA56" s="134"/>
      <c r="BB56" s="134"/>
      <c r="BC56" s="134"/>
      <c r="BD56" s="34" t="str">
        <f>IF(Configurações!$B$3&lt;&gt;"Linhas","",IF(Cálculos!DF56=1,Cálculos!DG56,""))</f>
        <v/>
      </c>
      <c r="BE56" s="133"/>
      <c r="BF56" s="134"/>
      <c r="BG56" s="134"/>
      <c r="BH56" s="134"/>
      <c r="BI56" s="34" t="str">
        <f>IF(Configurações!$B$3&lt;&gt;"Linhas","",IF(Cálculos!DQ56=1,Cálculos!DR56,""))</f>
        <v/>
      </c>
      <c r="BJ56" s="133"/>
      <c r="BK56" s="134"/>
      <c r="BL56" s="134"/>
      <c r="BM56" s="134"/>
      <c r="BN56" s="34" t="str">
        <f>IF(Configurações!$B$3&lt;&gt;"Linhas","",IF(Cálculos!EB56=1,Cálculos!EC56,""))</f>
        <v/>
      </c>
      <c r="BO56" s="133"/>
      <c r="BP56" s="134"/>
      <c r="BQ56" s="134"/>
      <c r="BR56" s="134"/>
      <c r="BS56" s="34" t="str">
        <f>IF(Configurações!$B$3&lt;&gt;"Linhas","",IF(Cálculos!EM56=1,Cálculos!EN56,""))</f>
        <v/>
      </c>
      <c r="BT56" s="133"/>
      <c r="BU56" s="134"/>
      <c r="BV56" s="134"/>
      <c r="BW56" s="134"/>
      <c r="BX56" s="34" t="str">
        <f>IF(Configurações!$B$3&lt;&gt;"Linhas","",IF(Cálculos!EX56=1,Cálculos!EY56,""))</f>
        <v/>
      </c>
      <c r="BY56" s="35" t="str">
        <f>IF(OR($B56="",Configurações!$B$3&lt;&gt;"Linhas"),"",Cálculos!OG56)</f>
        <v/>
      </c>
      <c r="BZ56" s="36" t="str">
        <f>IF(OR($B56="",Configurações!$B$3&lt;&gt;"Linhas"),"",Cálculos!OH56)</f>
        <v/>
      </c>
      <c r="CA56" s="37" t="str">
        <f>IF(OR($B56="",Configurações!$B$3&lt;&gt;"Linhas"),"",IF(Cálculos!OI56="","✔ OK",LEFT(Cálculos!OI56,LEN(Cálculos!OI56)-3)))</f>
        <v/>
      </c>
      <c r="CB56" s="133"/>
      <c r="CC56" s="134"/>
      <c r="CD56" s="134"/>
      <c r="CE56" s="134"/>
      <c r="CF56" s="138" t="str">
        <f>IF(Configurações!$B$3&lt;&gt;"Linhas","",IF(Cálculos!FI56=1,Cálculos!FJ56,""))</f>
        <v/>
      </c>
      <c r="CG56" s="133"/>
      <c r="CH56" s="134"/>
      <c r="CI56" s="134"/>
      <c r="CJ56" s="134"/>
      <c r="CK56" s="34" t="str">
        <f>IF(Configurações!$B$3&lt;&gt;"Linhas","",IF(Cálculos!FT56=1,Cálculos!FU56,""))</f>
        <v/>
      </c>
      <c r="CL56" s="133"/>
      <c r="CM56" s="134"/>
      <c r="CN56" s="134"/>
      <c r="CO56" s="134"/>
      <c r="CP56" s="34" t="str">
        <f>IF(Configurações!$B$3&lt;&gt;"Linhas","",IF(Cálculos!GE56=1,Cálculos!GF56,""))</f>
        <v/>
      </c>
      <c r="CQ56" s="133"/>
      <c r="CR56" s="134"/>
      <c r="CS56" s="134"/>
      <c r="CT56" s="134"/>
      <c r="CU56" s="34" t="str">
        <f>IF(Configurações!$B$3&lt;&gt;"Linhas","",IF(Cálculos!GP56=1,Cálculos!GQ56,""))</f>
        <v/>
      </c>
      <c r="CV56" s="133"/>
      <c r="CW56" s="134"/>
      <c r="CX56" s="134"/>
      <c r="CY56" s="134"/>
      <c r="CZ56" s="34" t="str">
        <f>IF(Configurações!$B$3&lt;&gt;"Linhas","",IF(Cálculos!HA56=1,Cálculos!HB56,""))</f>
        <v/>
      </c>
      <c r="DA56" s="133"/>
      <c r="DB56" s="134"/>
      <c r="DC56" s="134"/>
      <c r="DD56" s="134"/>
      <c r="DE56" s="34" t="str">
        <f>IF(Configurações!$B$3&lt;&gt;"Linhas","",IF(Cálculos!HL56=1,Cálculos!HM56,""))</f>
        <v/>
      </c>
      <c r="DF56" s="133"/>
      <c r="DG56" s="134"/>
      <c r="DH56" s="134"/>
      <c r="DI56" s="134"/>
      <c r="DJ56" s="34" t="str">
        <f>IF(Configurações!$B$3&lt;&gt;"Linhas","",IF(Cálculos!HW56=1,Cálculos!HX56,""))</f>
        <v/>
      </c>
      <c r="DK56" s="35" t="str">
        <f>IF(OR($B56="",Configurações!$B$3&lt;&gt;"Linhas"),"",Cálculos!OL56)</f>
        <v/>
      </c>
      <c r="DL56" s="36" t="str">
        <f>IF(OR($B56="",Configurações!$B$3&lt;&gt;"Linhas"),"",Cálculos!OM56)</f>
        <v/>
      </c>
      <c r="DM56" s="37" t="str">
        <f>IF(OR($B56="",Configurações!$B$3&lt;&gt;"Linhas"),"",IF(Cálculos!ON56="","✔ OK",LEFT(Cálculos!ON56,LEN(Cálculos!ON56)-3)))</f>
        <v/>
      </c>
      <c r="DN56" s="133"/>
      <c r="DO56" s="134"/>
      <c r="DP56" s="134"/>
      <c r="DQ56" s="134"/>
      <c r="DR56" s="34" t="str">
        <f>IF(Configurações!$B$3&lt;&gt;"Linhas","",IF(Cálculos!IH56=1,Cálculos!II56,""))</f>
        <v/>
      </c>
      <c r="DS56" s="133"/>
      <c r="DT56" s="134"/>
      <c r="DU56" s="134"/>
      <c r="DV56" s="134"/>
      <c r="DW56" s="34" t="str">
        <f>IF(Configurações!$B$3&lt;&gt;"Linhas","",IF(Cálculos!IS56=1,Cálculos!IT56,""))</f>
        <v/>
      </c>
      <c r="DX56" s="133"/>
      <c r="DY56" s="134"/>
      <c r="DZ56" s="134"/>
      <c r="EA56" s="134"/>
      <c r="EB56" s="34" t="str">
        <f>IF(Configurações!$B$3&lt;&gt;"Linhas","",IF(Cálculos!JD56=1,Cálculos!JE56,""))</f>
        <v/>
      </c>
      <c r="EC56" s="133"/>
      <c r="ED56" s="134"/>
      <c r="EE56" s="134"/>
      <c r="EF56" s="134"/>
      <c r="EG56" s="34" t="str">
        <f>IF(Configurações!$B$3&lt;&gt;"Linhas","",IF(Cálculos!JO56=1,Cálculos!JP56,""))</f>
        <v/>
      </c>
      <c r="EH56" s="133"/>
      <c r="EI56" s="134"/>
      <c r="EJ56" s="134"/>
      <c r="EK56" s="134"/>
      <c r="EL56" s="34" t="str">
        <f>IF(Configurações!$B$3&lt;&gt;"Linhas","",IF(Cálculos!JZ56=1,Cálculos!KA56,""))</f>
        <v/>
      </c>
      <c r="EM56" s="133"/>
      <c r="EN56" s="134"/>
      <c r="EO56" s="134"/>
      <c r="EP56" s="134"/>
      <c r="EQ56" s="34" t="str">
        <f>IF(Configurações!$B$3&lt;&gt;"Linhas","",IF(Cálculos!KK56=1,Cálculos!KL56,""))</f>
        <v/>
      </c>
      <c r="ER56" s="133"/>
      <c r="ES56" s="134"/>
      <c r="ET56" s="134"/>
      <c r="EU56" s="134"/>
      <c r="EV56" s="34" t="str">
        <f>IF(Configurações!$B$3&lt;&gt;"Linhas","",IF(Cálculos!KV56=1,Cálculos!KW56,""))</f>
        <v/>
      </c>
      <c r="EW56" s="35" t="str">
        <f>IF(OR($B56="",Configurações!$B$3&lt;&gt;"Linhas"),"",Cálculos!OQ56)</f>
        <v/>
      </c>
      <c r="EX56" s="36" t="str">
        <f>IF(OR($B56="",Configurações!$B$3&lt;&gt;"Linhas"),"",Cálculos!OR56)</f>
        <v/>
      </c>
      <c r="EY56" s="37" t="str">
        <f>IF(OR($B56="",Configurações!$B$3&lt;&gt;"Linhas"),"",IF(Cálculos!OS56="","✔ OK",LEFT(Cálculos!OS56,LEN(Cálculos!OS56)-3)))</f>
        <v/>
      </c>
      <c r="EZ56" s="133"/>
      <c r="FA56" s="134"/>
      <c r="FB56" s="134"/>
      <c r="FC56" s="134"/>
      <c r="FD56" s="34" t="str">
        <f>IF(Configurações!$B$3&lt;&gt;"Linhas","",IF(Cálculos!LG56=1,Cálculos!LH56,""))</f>
        <v/>
      </c>
      <c r="FE56" s="133"/>
      <c r="FF56" s="134"/>
      <c r="FG56" s="134"/>
      <c r="FH56" s="134"/>
      <c r="FI56" s="34" t="str">
        <f>IF(Configurações!$B$3&lt;&gt;"Linhas","",IF(Cálculos!LR56=1,Cálculos!LS56,""))</f>
        <v/>
      </c>
      <c r="FJ56" s="133"/>
      <c r="FK56" s="134"/>
      <c r="FL56" s="134"/>
      <c r="FM56" s="134"/>
      <c r="FN56" s="34" t="str">
        <f>IF(Configurações!$B$3&lt;&gt;"Linhas","",IF(Cálculos!MC56=1,Cálculos!MD56,""))</f>
        <v/>
      </c>
      <c r="FO56" s="133"/>
      <c r="FP56" s="134"/>
      <c r="FQ56" s="134"/>
      <c r="FR56" s="134"/>
      <c r="FS56" s="34" t="str">
        <f>IF(Configurações!$B$3&lt;&gt;"Linhas","",IF(Cálculos!MN56=1,Cálculos!MO56,""))</f>
        <v/>
      </c>
      <c r="FT56" s="133"/>
      <c r="FU56" s="134"/>
      <c r="FV56" s="134"/>
      <c r="FW56" s="134"/>
      <c r="FX56" s="34" t="str">
        <f>IF(Configurações!$B$3&lt;&gt;"Linhas","",IF(Cálculos!MY56=1,Cálculos!MZ56,""))</f>
        <v/>
      </c>
      <c r="FY56" s="133"/>
      <c r="FZ56" s="134"/>
      <c r="GA56" s="134"/>
      <c r="GB56" s="134"/>
      <c r="GC56" s="34" t="str">
        <f>IF(Configurações!$B$3&lt;&gt;"Linhas","",IF(Cálculos!NJ56=1,Cálculos!NK56,""))</f>
        <v/>
      </c>
      <c r="GD56" s="133"/>
      <c r="GE56" s="134"/>
      <c r="GF56" s="134"/>
      <c r="GG56" s="134"/>
      <c r="GH56" s="34" t="str">
        <f>IF(Configurações!$B$3&lt;&gt;"Linhas","",IF(Cálculos!NU56=1,Cálculos!NV56,""))</f>
        <v/>
      </c>
      <c r="GI56" s="35" t="str">
        <f>IF(OR($B56="",Configurações!$B$3&lt;&gt;"Linhas"),"",Cálculos!OV56)</f>
        <v/>
      </c>
      <c r="GJ56" s="36" t="str">
        <f>IF(OR($B56="",Configurações!$B$3&lt;&gt;"Linhas"),"",Cálculos!OW56)</f>
        <v/>
      </c>
      <c r="GK56" s="37" t="str">
        <f>IF(OR($B56="",Configurações!$B$3&lt;&gt;"Linhas"),"",IF(Cálculos!OX56="","✔ OK",LEFT(Cálculos!OX56,LEN(Cálculos!OX56)-3)))</f>
        <v/>
      </c>
      <c r="GL56" s="131" t="str">
        <f>IF(OR($B56="",Configurações!$B$3&lt;&gt;"Linhas"),"",IF(Cálculos!PP56="","",IF(Configurações!$B$6="Sim","","Informativo (sem CCT/ACT) – ")&amp;LEFT(Cálculos!PP56,LEN(Cálculos!PP56)-3)))</f>
        <v/>
      </c>
    </row>
    <row r="57" spans="1:194" ht="30.75" customHeight="1" x14ac:dyDescent="0.25">
      <c r="A57" s="32" t="str">
        <f t="shared" si="0"/>
        <v/>
      </c>
      <c r="B57" s="132"/>
      <c r="C57" s="33" t="str">
        <f>IF($B57="","",IFERROR(INDEX(Funcionários!$D$5:$D$84,MATCH($B57,Funcionários!$B$5:$B$84,0)),""))</f>
        <v/>
      </c>
      <c r="D57" s="133"/>
      <c r="E57" s="134"/>
      <c r="F57" s="134"/>
      <c r="G57" s="134"/>
      <c r="H57" s="34" t="str">
        <f>IF(Configurações!$B$3&lt;&gt;"Linhas","",IF(Cálculos!K57=1,Cálculos!L57,""))</f>
        <v/>
      </c>
      <c r="I57" s="133"/>
      <c r="J57" s="134"/>
      <c r="K57" s="134"/>
      <c r="L57" s="134"/>
      <c r="M57" s="34" t="str">
        <f>IF(Configurações!$B$3&lt;&gt;"Linhas","",IF(Cálculos!V57=1,Cálculos!W57,""))</f>
        <v/>
      </c>
      <c r="N57" s="133"/>
      <c r="O57" s="134"/>
      <c r="P57" s="134"/>
      <c r="Q57" s="134"/>
      <c r="R57" s="34" t="str">
        <f>IF(Configurações!$B$3&lt;&gt;"Linhas","",IF(Cálculos!AG57=1,Cálculos!AH57,""))</f>
        <v/>
      </c>
      <c r="S57" s="133"/>
      <c r="T57" s="134"/>
      <c r="U57" s="134"/>
      <c r="V57" s="134"/>
      <c r="W57" s="34" t="str">
        <f>IF(Configurações!$B$3&lt;&gt;"Linhas","",IF(Cálculos!AR57=1,Cálculos!AS57,""))</f>
        <v/>
      </c>
      <c r="X57" s="133"/>
      <c r="Y57" s="134"/>
      <c r="Z57" s="134"/>
      <c r="AA57" s="134"/>
      <c r="AB57" s="34" t="str">
        <f>IF(Configurações!$B$3&lt;&gt;"Linhas","",IF(Cálculos!BC57=1,Cálculos!BD57,""))</f>
        <v/>
      </c>
      <c r="AC57" s="133"/>
      <c r="AD57" s="134"/>
      <c r="AE57" s="134"/>
      <c r="AF57" s="134"/>
      <c r="AG57" s="34" t="str">
        <f>IF(Configurações!$B$3&lt;&gt;"Linhas","",IF(Cálculos!BN57=1,Cálculos!BO57,""))</f>
        <v/>
      </c>
      <c r="AH57" s="133"/>
      <c r="AI57" s="134"/>
      <c r="AJ57" s="134"/>
      <c r="AK57" s="134"/>
      <c r="AL57" s="34" t="str">
        <f>IF(Configurações!$B$3&lt;&gt;"Linhas","",IF(Cálculos!BY57=1,Cálculos!BZ57,""))</f>
        <v/>
      </c>
      <c r="AM57" s="35" t="str">
        <f>IF(OR($B57="",Configurações!$B$3&lt;&gt;"Linhas"),"",Cálculos!OB57)</f>
        <v/>
      </c>
      <c r="AN57" s="36" t="str">
        <f>IF(OR($B57="",Configurações!$B$3&lt;&gt;"Linhas"),"",Cálculos!OC57)</f>
        <v/>
      </c>
      <c r="AO57" s="37" t="str">
        <f>IF(OR($B57="",Configurações!$B$3&lt;&gt;"Linhas"),"",IF(Cálculos!OD57="","✔ OK",LEFT(Cálculos!OD57,LEN(Cálculos!OD57)-3)))</f>
        <v/>
      </c>
      <c r="AP57" s="133"/>
      <c r="AQ57" s="134"/>
      <c r="AR57" s="134"/>
      <c r="AS57" s="134"/>
      <c r="AT57" s="34" t="str">
        <f>IF(Configurações!$B$3&lt;&gt;"Linhas","",IF(Cálculos!CJ57=1,Cálculos!CK57,""))</f>
        <v/>
      </c>
      <c r="AU57" s="133"/>
      <c r="AV57" s="134"/>
      <c r="AW57" s="134"/>
      <c r="AX57" s="134"/>
      <c r="AY57" s="34" t="str">
        <f>IF(Configurações!$B$3&lt;&gt;"Linhas","",IF(Cálculos!CU57=1,Cálculos!CV57,""))</f>
        <v/>
      </c>
      <c r="AZ57" s="133"/>
      <c r="BA57" s="134"/>
      <c r="BB57" s="134"/>
      <c r="BC57" s="134"/>
      <c r="BD57" s="34" t="str">
        <f>IF(Configurações!$B$3&lt;&gt;"Linhas","",IF(Cálculos!DF57=1,Cálculos!DG57,""))</f>
        <v/>
      </c>
      <c r="BE57" s="133"/>
      <c r="BF57" s="134"/>
      <c r="BG57" s="134"/>
      <c r="BH57" s="134"/>
      <c r="BI57" s="34" t="str">
        <f>IF(Configurações!$B$3&lt;&gt;"Linhas","",IF(Cálculos!DQ57=1,Cálculos!DR57,""))</f>
        <v/>
      </c>
      <c r="BJ57" s="133"/>
      <c r="BK57" s="134"/>
      <c r="BL57" s="134"/>
      <c r="BM57" s="134"/>
      <c r="BN57" s="34" t="str">
        <f>IF(Configurações!$B$3&lt;&gt;"Linhas","",IF(Cálculos!EB57=1,Cálculos!EC57,""))</f>
        <v/>
      </c>
      <c r="BO57" s="133"/>
      <c r="BP57" s="134"/>
      <c r="BQ57" s="134"/>
      <c r="BR57" s="134"/>
      <c r="BS57" s="34" t="str">
        <f>IF(Configurações!$B$3&lt;&gt;"Linhas","",IF(Cálculos!EM57=1,Cálculos!EN57,""))</f>
        <v/>
      </c>
      <c r="BT57" s="133"/>
      <c r="BU57" s="134"/>
      <c r="BV57" s="134"/>
      <c r="BW57" s="134"/>
      <c r="BX57" s="34" t="str">
        <f>IF(Configurações!$B$3&lt;&gt;"Linhas","",IF(Cálculos!EX57=1,Cálculos!EY57,""))</f>
        <v/>
      </c>
      <c r="BY57" s="35" t="str">
        <f>IF(OR($B57="",Configurações!$B$3&lt;&gt;"Linhas"),"",Cálculos!OG57)</f>
        <v/>
      </c>
      <c r="BZ57" s="36" t="str">
        <f>IF(OR($B57="",Configurações!$B$3&lt;&gt;"Linhas"),"",Cálculos!OH57)</f>
        <v/>
      </c>
      <c r="CA57" s="37" t="str">
        <f>IF(OR($B57="",Configurações!$B$3&lt;&gt;"Linhas"),"",IF(Cálculos!OI57="","✔ OK",LEFT(Cálculos!OI57,LEN(Cálculos!OI57)-3)))</f>
        <v/>
      </c>
      <c r="CB57" s="133"/>
      <c r="CC57" s="134"/>
      <c r="CD57" s="134"/>
      <c r="CE57" s="134"/>
      <c r="CF57" s="138" t="str">
        <f>IF(Configurações!$B$3&lt;&gt;"Linhas","",IF(Cálculos!FI57=1,Cálculos!FJ57,""))</f>
        <v/>
      </c>
      <c r="CG57" s="133"/>
      <c r="CH57" s="134"/>
      <c r="CI57" s="134"/>
      <c r="CJ57" s="134"/>
      <c r="CK57" s="34" t="str">
        <f>IF(Configurações!$B$3&lt;&gt;"Linhas","",IF(Cálculos!FT57=1,Cálculos!FU57,""))</f>
        <v/>
      </c>
      <c r="CL57" s="133"/>
      <c r="CM57" s="134"/>
      <c r="CN57" s="134"/>
      <c r="CO57" s="134"/>
      <c r="CP57" s="34" t="str">
        <f>IF(Configurações!$B$3&lt;&gt;"Linhas","",IF(Cálculos!GE57=1,Cálculos!GF57,""))</f>
        <v/>
      </c>
      <c r="CQ57" s="133"/>
      <c r="CR57" s="134"/>
      <c r="CS57" s="134"/>
      <c r="CT57" s="134"/>
      <c r="CU57" s="34" t="str">
        <f>IF(Configurações!$B$3&lt;&gt;"Linhas","",IF(Cálculos!GP57=1,Cálculos!GQ57,""))</f>
        <v/>
      </c>
      <c r="CV57" s="133"/>
      <c r="CW57" s="134"/>
      <c r="CX57" s="134"/>
      <c r="CY57" s="134"/>
      <c r="CZ57" s="34" t="str">
        <f>IF(Configurações!$B$3&lt;&gt;"Linhas","",IF(Cálculos!HA57=1,Cálculos!HB57,""))</f>
        <v/>
      </c>
      <c r="DA57" s="133"/>
      <c r="DB57" s="134"/>
      <c r="DC57" s="134"/>
      <c r="DD57" s="134"/>
      <c r="DE57" s="34" t="str">
        <f>IF(Configurações!$B$3&lt;&gt;"Linhas","",IF(Cálculos!HL57=1,Cálculos!HM57,""))</f>
        <v/>
      </c>
      <c r="DF57" s="133"/>
      <c r="DG57" s="134"/>
      <c r="DH57" s="134"/>
      <c r="DI57" s="134"/>
      <c r="DJ57" s="34" t="str">
        <f>IF(Configurações!$B$3&lt;&gt;"Linhas","",IF(Cálculos!HW57=1,Cálculos!HX57,""))</f>
        <v/>
      </c>
      <c r="DK57" s="35" t="str">
        <f>IF(OR($B57="",Configurações!$B$3&lt;&gt;"Linhas"),"",Cálculos!OL57)</f>
        <v/>
      </c>
      <c r="DL57" s="36" t="str">
        <f>IF(OR($B57="",Configurações!$B$3&lt;&gt;"Linhas"),"",Cálculos!OM57)</f>
        <v/>
      </c>
      <c r="DM57" s="37" t="str">
        <f>IF(OR($B57="",Configurações!$B$3&lt;&gt;"Linhas"),"",IF(Cálculos!ON57="","✔ OK",LEFT(Cálculos!ON57,LEN(Cálculos!ON57)-3)))</f>
        <v/>
      </c>
      <c r="DN57" s="133"/>
      <c r="DO57" s="134"/>
      <c r="DP57" s="134"/>
      <c r="DQ57" s="134"/>
      <c r="DR57" s="34" t="str">
        <f>IF(Configurações!$B$3&lt;&gt;"Linhas","",IF(Cálculos!IH57=1,Cálculos!II57,""))</f>
        <v/>
      </c>
      <c r="DS57" s="133"/>
      <c r="DT57" s="134"/>
      <c r="DU57" s="134"/>
      <c r="DV57" s="134"/>
      <c r="DW57" s="34" t="str">
        <f>IF(Configurações!$B$3&lt;&gt;"Linhas","",IF(Cálculos!IS57=1,Cálculos!IT57,""))</f>
        <v/>
      </c>
      <c r="DX57" s="133"/>
      <c r="DY57" s="134"/>
      <c r="DZ57" s="134"/>
      <c r="EA57" s="134"/>
      <c r="EB57" s="34" t="str">
        <f>IF(Configurações!$B$3&lt;&gt;"Linhas","",IF(Cálculos!JD57=1,Cálculos!JE57,""))</f>
        <v/>
      </c>
      <c r="EC57" s="133"/>
      <c r="ED57" s="134"/>
      <c r="EE57" s="134"/>
      <c r="EF57" s="134"/>
      <c r="EG57" s="34" t="str">
        <f>IF(Configurações!$B$3&lt;&gt;"Linhas","",IF(Cálculos!JO57=1,Cálculos!JP57,""))</f>
        <v/>
      </c>
      <c r="EH57" s="133"/>
      <c r="EI57" s="134"/>
      <c r="EJ57" s="134"/>
      <c r="EK57" s="134"/>
      <c r="EL57" s="34" t="str">
        <f>IF(Configurações!$B$3&lt;&gt;"Linhas","",IF(Cálculos!JZ57=1,Cálculos!KA57,""))</f>
        <v/>
      </c>
      <c r="EM57" s="133"/>
      <c r="EN57" s="134"/>
      <c r="EO57" s="134"/>
      <c r="EP57" s="134"/>
      <c r="EQ57" s="34" t="str">
        <f>IF(Configurações!$B$3&lt;&gt;"Linhas","",IF(Cálculos!KK57=1,Cálculos!KL57,""))</f>
        <v/>
      </c>
      <c r="ER57" s="133"/>
      <c r="ES57" s="134"/>
      <c r="ET57" s="134"/>
      <c r="EU57" s="134"/>
      <c r="EV57" s="34" t="str">
        <f>IF(Configurações!$B$3&lt;&gt;"Linhas","",IF(Cálculos!KV57=1,Cálculos!KW57,""))</f>
        <v/>
      </c>
      <c r="EW57" s="35" t="str">
        <f>IF(OR($B57="",Configurações!$B$3&lt;&gt;"Linhas"),"",Cálculos!OQ57)</f>
        <v/>
      </c>
      <c r="EX57" s="36" t="str">
        <f>IF(OR($B57="",Configurações!$B$3&lt;&gt;"Linhas"),"",Cálculos!OR57)</f>
        <v/>
      </c>
      <c r="EY57" s="37" t="str">
        <f>IF(OR($B57="",Configurações!$B$3&lt;&gt;"Linhas"),"",IF(Cálculos!OS57="","✔ OK",LEFT(Cálculos!OS57,LEN(Cálculos!OS57)-3)))</f>
        <v/>
      </c>
      <c r="EZ57" s="133"/>
      <c r="FA57" s="134"/>
      <c r="FB57" s="134"/>
      <c r="FC57" s="134"/>
      <c r="FD57" s="34" t="str">
        <f>IF(Configurações!$B$3&lt;&gt;"Linhas","",IF(Cálculos!LG57=1,Cálculos!LH57,""))</f>
        <v/>
      </c>
      <c r="FE57" s="133"/>
      <c r="FF57" s="134"/>
      <c r="FG57" s="134"/>
      <c r="FH57" s="134"/>
      <c r="FI57" s="34" t="str">
        <f>IF(Configurações!$B$3&lt;&gt;"Linhas","",IF(Cálculos!LR57=1,Cálculos!LS57,""))</f>
        <v/>
      </c>
      <c r="FJ57" s="133"/>
      <c r="FK57" s="134"/>
      <c r="FL57" s="134"/>
      <c r="FM57" s="134"/>
      <c r="FN57" s="34" t="str">
        <f>IF(Configurações!$B$3&lt;&gt;"Linhas","",IF(Cálculos!MC57=1,Cálculos!MD57,""))</f>
        <v/>
      </c>
      <c r="FO57" s="133"/>
      <c r="FP57" s="134"/>
      <c r="FQ57" s="134"/>
      <c r="FR57" s="134"/>
      <c r="FS57" s="34" t="str">
        <f>IF(Configurações!$B$3&lt;&gt;"Linhas","",IF(Cálculos!MN57=1,Cálculos!MO57,""))</f>
        <v/>
      </c>
      <c r="FT57" s="133"/>
      <c r="FU57" s="134"/>
      <c r="FV57" s="134"/>
      <c r="FW57" s="134"/>
      <c r="FX57" s="34" t="str">
        <f>IF(Configurações!$B$3&lt;&gt;"Linhas","",IF(Cálculos!MY57=1,Cálculos!MZ57,""))</f>
        <v/>
      </c>
      <c r="FY57" s="133"/>
      <c r="FZ57" s="134"/>
      <c r="GA57" s="134"/>
      <c r="GB57" s="134"/>
      <c r="GC57" s="34" t="str">
        <f>IF(Configurações!$B$3&lt;&gt;"Linhas","",IF(Cálculos!NJ57=1,Cálculos!NK57,""))</f>
        <v/>
      </c>
      <c r="GD57" s="133"/>
      <c r="GE57" s="134"/>
      <c r="GF57" s="134"/>
      <c r="GG57" s="134"/>
      <c r="GH57" s="34" t="str">
        <f>IF(Configurações!$B$3&lt;&gt;"Linhas","",IF(Cálculos!NU57=1,Cálculos!NV57,""))</f>
        <v/>
      </c>
      <c r="GI57" s="35" t="str">
        <f>IF(OR($B57="",Configurações!$B$3&lt;&gt;"Linhas"),"",Cálculos!OV57)</f>
        <v/>
      </c>
      <c r="GJ57" s="36" t="str">
        <f>IF(OR($B57="",Configurações!$B$3&lt;&gt;"Linhas"),"",Cálculos!OW57)</f>
        <v/>
      </c>
      <c r="GK57" s="37" t="str">
        <f>IF(OR($B57="",Configurações!$B$3&lt;&gt;"Linhas"),"",IF(Cálculos!OX57="","✔ OK",LEFT(Cálculos!OX57,LEN(Cálculos!OX57)-3)))</f>
        <v/>
      </c>
      <c r="GL57" s="131" t="str">
        <f>IF(OR($B57="",Configurações!$B$3&lt;&gt;"Linhas"),"",IF(Cálculos!PP57="","",IF(Configurações!$B$6="Sim","","Informativo (sem CCT/ACT) – ")&amp;LEFT(Cálculos!PP57,LEN(Cálculos!PP57)-3)))</f>
        <v/>
      </c>
    </row>
    <row r="58" spans="1:194" ht="30.75" customHeight="1" x14ac:dyDescent="0.25">
      <c r="A58" s="32" t="str">
        <f t="shared" si="0"/>
        <v/>
      </c>
      <c r="B58" s="132"/>
      <c r="C58" s="33" t="str">
        <f>IF($B58="","",IFERROR(INDEX(Funcionários!$D$5:$D$84,MATCH($B58,Funcionários!$B$5:$B$84,0)),""))</f>
        <v/>
      </c>
      <c r="D58" s="133"/>
      <c r="E58" s="134"/>
      <c r="F58" s="134"/>
      <c r="G58" s="134"/>
      <c r="H58" s="34" t="str">
        <f>IF(Configurações!$B$3&lt;&gt;"Linhas","",IF(Cálculos!K58=1,Cálculos!L58,""))</f>
        <v/>
      </c>
      <c r="I58" s="133"/>
      <c r="J58" s="134"/>
      <c r="K58" s="134"/>
      <c r="L58" s="134"/>
      <c r="M58" s="34" t="str">
        <f>IF(Configurações!$B$3&lt;&gt;"Linhas","",IF(Cálculos!V58=1,Cálculos!W58,""))</f>
        <v/>
      </c>
      <c r="N58" s="133"/>
      <c r="O58" s="134"/>
      <c r="P58" s="134"/>
      <c r="Q58" s="134"/>
      <c r="R58" s="34" t="str">
        <f>IF(Configurações!$B$3&lt;&gt;"Linhas","",IF(Cálculos!AG58=1,Cálculos!AH58,""))</f>
        <v/>
      </c>
      <c r="S58" s="133"/>
      <c r="T58" s="134"/>
      <c r="U58" s="134"/>
      <c r="V58" s="134"/>
      <c r="W58" s="34" t="str">
        <f>IF(Configurações!$B$3&lt;&gt;"Linhas","",IF(Cálculos!AR58=1,Cálculos!AS58,""))</f>
        <v/>
      </c>
      <c r="X58" s="133"/>
      <c r="Y58" s="134"/>
      <c r="Z58" s="134"/>
      <c r="AA58" s="134"/>
      <c r="AB58" s="34" t="str">
        <f>IF(Configurações!$B$3&lt;&gt;"Linhas","",IF(Cálculos!BC58=1,Cálculos!BD58,""))</f>
        <v/>
      </c>
      <c r="AC58" s="133"/>
      <c r="AD58" s="134"/>
      <c r="AE58" s="134"/>
      <c r="AF58" s="134"/>
      <c r="AG58" s="34" t="str">
        <f>IF(Configurações!$B$3&lt;&gt;"Linhas","",IF(Cálculos!BN58=1,Cálculos!BO58,""))</f>
        <v/>
      </c>
      <c r="AH58" s="133"/>
      <c r="AI58" s="134"/>
      <c r="AJ58" s="134"/>
      <c r="AK58" s="134"/>
      <c r="AL58" s="34" t="str">
        <f>IF(Configurações!$B$3&lt;&gt;"Linhas","",IF(Cálculos!BY58=1,Cálculos!BZ58,""))</f>
        <v/>
      </c>
      <c r="AM58" s="35" t="str">
        <f>IF(OR($B58="",Configurações!$B$3&lt;&gt;"Linhas"),"",Cálculos!OB58)</f>
        <v/>
      </c>
      <c r="AN58" s="36" t="str">
        <f>IF(OR($B58="",Configurações!$B$3&lt;&gt;"Linhas"),"",Cálculos!OC58)</f>
        <v/>
      </c>
      <c r="AO58" s="37" t="str">
        <f>IF(OR($B58="",Configurações!$B$3&lt;&gt;"Linhas"),"",IF(Cálculos!OD58="","✔ OK",LEFT(Cálculos!OD58,LEN(Cálculos!OD58)-3)))</f>
        <v/>
      </c>
      <c r="AP58" s="133"/>
      <c r="AQ58" s="134"/>
      <c r="AR58" s="134"/>
      <c r="AS58" s="134"/>
      <c r="AT58" s="34" t="str">
        <f>IF(Configurações!$B$3&lt;&gt;"Linhas","",IF(Cálculos!CJ58=1,Cálculos!CK58,""))</f>
        <v/>
      </c>
      <c r="AU58" s="133"/>
      <c r="AV58" s="134"/>
      <c r="AW58" s="134"/>
      <c r="AX58" s="134"/>
      <c r="AY58" s="34" t="str">
        <f>IF(Configurações!$B$3&lt;&gt;"Linhas","",IF(Cálculos!CU58=1,Cálculos!CV58,""))</f>
        <v/>
      </c>
      <c r="AZ58" s="133"/>
      <c r="BA58" s="134"/>
      <c r="BB58" s="134"/>
      <c r="BC58" s="134"/>
      <c r="BD58" s="34" t="str">
        <f>IF(Configurações!$B$3&lt;&gt;"Linhas","",IF(Cálculos!DF58=1,Cálculos!DG58,""))</f>
        <v/>
      </c>
      <c r="BE58" s="133"/>
      <c r="BF58" s="134"/>
      <c r="BG58" s="134"/>
      <c r="BH58" s="134"/>
      <c r="BI58" s="34" t="str">
        <f>IF(Configurações!$B$3&lt;&gt;"Linhas","",IF(Cálculos!DQ58=1,Cálculos!DR58,""))</f>
        <v/>
      </c>
      <c r="BJ58" s="133"/>
      <c r="BK58" s="134"/>
      <c r="BL58" s="134"/>
      <c r="BM58" s="134"/>
      <c r="BN58" s="34" t="str">
        <f>IF(Configurações!$B$3&lt;&gt;"Linhas","",IF(Cálculos!EB58=1,Cálculos!EC58,""))</f>
        <v/>
      </c>
      <c r="BO58" s="133"/>
      <c r="BP58" s="134"/>
      <c r="BQ58" s="134"/>
      <c r="BR58" s="134"/>
      <c r="BS58" s="34" t="str">
        <f>IF(Configurações!$B$3&lt;&gt;"Linhas","",IF(Cálculos!EM58=1,Cálculos!EN58,""))</f>
        <v/>
      </c>
      <c r="BT58" s="133"/>
      <c r="BU58" s="134"/>
      <c r="BV58" s="134"/>
      <c r="BW58" s="134"/>
      <c r="BX58" s="34" t="str">
        <f>IF(Configurações!$B$3&lt;&gt;"Linhas","",IF(Cálculos!EX58=1,Cálculos!EY58,""))</f>
        <v/>
      </c>
      <c r="BY58" s="35" t="str">
        <f>IF(OR($B58="",Configurações!$B$3&lt;&gt;"Linhas"),"",Cálculos!OG58)</f>
        <v/>
      </c>
      <c r="BZ58" s="36" t="str">
        <f>IF(OR($B58="",Configurações!$B$3&lt;&gt;"Linhas"),"",Cálculos!OH58)</f>
        <v/>
      </c>
      <c r="CA58" s="37" t="str">
        <f>IF(OR($B58="",Configurações!$B$3&lt;&gt;"Linhas"),"",IF(Cálculos!OI58="","✔ OK",LEFT(Cálculos!OI58,LEN(Cálculos!OI58)-3)))</f>
        <v/>
      </c>
      <c r="CB58" s="133"/>
      <c r="CC58" s="134"/>
      <c r="CD58" s="134"/>
      <c r="CE58" s="134"/>
      <c r="CF58" s="138" t="str">
        <f>IF(Configurações!$B$3&lt;&gt;"Linhas","",IF(Cálculos!FI58=1,Cálculos!FJ58,""))</f>
        <v/>
      </c>
      <c r="CG58" s="133"/>
      <c r="CH58" s="134"/>
      <c r="CI58" s="134"/>
      <c r="CJ58" s="134"/>
      <c r="CK58" s="34" t="str">
        <f>IF(Configurações!$B$3&lt;&gt;"Linhas","",IF(Cálculos!FT58=1,Cálculos!FU58,""))</f>
        <v/>
      </c>
      <c r="CL58" s="133"/>
      <c r="CM58" s="134"/>
      <c r="CN58" s="134"/>
      <c r="CO58" s="134"/>
      <c r="CP58" s="34" t="str">
        <f>IF(Configurações!$B$3&lt;&gt;"Linhas","",IF(Cálculos!GE58=1,Cálculos!GF58,""))</f>
        <v/>
      </c>
      <c r="CQ58" s="133"/>
      <c r="CR58" s="134"/>
      <c r="CS58" s="134"/>
      <c r="CT58" s="134"/>
      <c r="CU58" s="34" t="str">
        <f>IF(Configurações!$B$3&lt;&gt;"Linhas","",IF(Cálculos!GP58=1,Cálculos!GQ58,""))</f>
        <v/>
      </c>
      <c r="CV58" s="133"/>
      <c r="CW58" s="134"/>
      <c r="CX58" s="134"/>
      <c r="CY58" s="134"/>
      <c r="CZ58" s="34" t="str">
        <f>IF(Configurações!$B$3&lt;&gt;"Linhas","",IF(Cálculos!HA58=1,Cálculos!HB58,""))</f>
        <v/>
      </c>
      <c r="DA58" s="133"/>
      <c r="DB58" s="134"/>
      <c r="DC58" s="134"/>
      <c r="DD58" s="134"/>
      <c r="DE58" s="34" t="str">
        <f>IF(Configurações!$B$3&lt;&gt;"Linhas","",IF(Cálculos!HL58=1,Cálculos!HM58,""))</f>
        <v/>
      </c>
      <c r="DF58" s="133"/>
      <c r="DG58" s="134"/>
      <c r="DH58" s="134"/>
      <c r="DI58" s="134"/>
      <c r="DJ58" s="34" t="str">
        <f>IF(Configurações!$B$3&lt;&gt;"Linhas","",IF(Cálculos!HW58=1,Cálculos!HX58,""))</f>
        <v/>
      </c>
      <c r="DK58" s="35" t="str">
        <f>IF(OR($B58="",Configurações!$B$3&lt;&gt;"Linhas"),"",Cálculos!OL58)</f>
        <v/>
      </c>
      <c r="DL58" s="36" t="str">
        <f>IF(OR($B58="",Configurações!$B$3&lt;&gt;"Linhas"),"",Cálculos!OM58)</f>
        <v/>
      </c>
      <c r="DM58" s="37" t="str">
        <f>IF(OR($B58="",Configurações!$B$3&lt;&gt;"Linhas"),"",IF(Cálculos!ON58="","✔ OK",LEFT(Cálculos!ON58,LEN(Cálculos!ON58)-3)))</f>
        <v/>
      </c>
      <c r="DN58" s="133"/>
      <c r="DO58" s="134"/>
      <c r="DP58" s="134"/>
      <c r="DQ58" s="134"/>
      <c r="DR58" s="34" t="str">
        <f>IF(Configurações!$B$3&lt;&gt;"Linhas","",IF(Cálculos!IH58=1,Cálculos!II58,""))</f>
        <v/>
      </c>
      <c r="DS58" s="133"/>
      <c r="DT58" s="134"/>
      <c r="DU58" s="134"/>
      <c r="DV58" s="134"/>
      <c r="DW58" s="34" t="str">
        <f>IF(Configurações!$B$3&lt;&gt;"Linhas","",IF(Cálculos!IS58=1,Cálculos!IT58,""))</f>
        <v/>
      </c>
      <c r="DX58" s="133"/>
      <c r="DY58" s="134"/>
      <c r="DZ58" s="134"/>
      <c r="EA58" s="134"/>
      <c r="EB58" s="34" t="str">
        <f>IF(Configurações!$B$3&lt;&gt;"Linhas","",IF(Cálculos!JD58=1,Cálculos!JE58,""))</f>
        <v/>
      </c>
      <c r="EC58" s="133"/>
      <c r="ED58" s="134"/>
      <c r="EE58" s="134"/>
      <c r="EF58" s="134"/>
      <c r="EG58" s="34" t="str">
        <f>IF(Configurações!$B$3&lt;&gt;"Linhas","",IF(Cálculos!JO58=1,Cálculos!JP58,""))</f>
        <v/>
      </c>
      <c r="EH58" s="133"/>
      <c r="EI58" s="134"/>
      <c r="EJ58" s="134"/>
      <c r="EK58" s="134"/>
      <c r="EL58" s="34" t="str">
        <f>IF(Configurações!$B$3&lt;&gt;"Linhas","",IF(Cálculos!JZ58=1,Cálculos!KA58,""))</f>
        <v/>
      </c>
      <c r="EM58" s="133"/>
      <c r="EN58" s="134"/>
      <c r="EO58" s="134"/>
      <c r="EP58" s="134"/>
      <c r="EQ58" s="34" t="str">
        <f>IF(Configurações!$B$3&lt;&gt;"Linhas","",IF(Cálculos!KK58=1,Cálculos!KL58,""))</f>
        <v/>
      </c>
      <c r="ER58" s="133"/>
      <c r="ES58" s="134"/>
      <c r="ET58" s="134"/>
      <c r="EU58" s="134"/>
      <c r="EV58" s="34" t="str">
        <f>IF(Configurações!$B$3&lt;&gt;"Linhas","",IF(Cálculos!KV58=1,Cálculos!KW58,""))</f>
        <v/>
      </c>
      <c r="EW58" s="35" t="str">
        <f>IF(OR($B58="",Configurações!$B$3&lt;&gt;"Linhas"),"",Cálculos!OQ58)</f>
        <v/>
      </c>
      <c r="EX58" s="36" t="str">
        <f>IF(OR($B58="",Configurações!$B$3&lt;&gt;"Linhas"),"",Cálculos!OR58)</f>
        <v/>
      </c>
      <c r="EY58" s="37" t="str">
        <f>IF(OR($B58="",Configurações!$B$3&lt;&gt;"Linhas"),"",IF(Cálculos!OS58="","✔ OK",LEFT(Cálculos!OS58,LEN(Cálculos!OS58)-3)))</f>
        <v/>
      </c>
      <c r="EZ58" s="133"/>
      <c r="FA58" s="134"/>
      <c r="FB58" s="134"/>
      <c r="FC58" s="134"/>
      <c r="FD58" s="34" t="str">
        <f>IF(Configurações!$B$3&lt;&gt;"Linhas","",IF(Cálculos!LG58=1,Cálculos!LH58,""))</f>
        <v/>
      </c>
      <c r="FE58" s="133"/>
      <c r="FF58" s="134"/>
      <c r="FG58" s="134"/>
      <c r="FH58" s="134"/>
      <c r="FI58" s="34" t="str">
        <f>IF(Configurações!$B$3&lt;&gt;"Linhas","",IF(Cálculos!LR58=1,Cálculos!LS58,""))</f>
        <v/>
      </c>
      <c r="FJ58" s="133"/>
      <c r="FK58" s="134"/>
      <c r="FL58" s="134"/>
      <c r="FM58" s="134"/>
      <c r="FN58" s="34" t="str">
        <f>IF(Configurações!$B$3&lt;&gt;"Linhas","",IF(Cálculos!MC58=1,Cálculos!MD58,""))</f>
        <v/>
      </c>
      <c r="FO58" s="133"/>
      <c r="FP58" s="134"/>
      <c r="FQ58" s="134"/>
      <c r="FR58" s="134"/>
      <c r="FS58" s="34" t="str">
        <f>IF(Configurações!$B$3&lt;&gt;"Linhas","",IF(Cálculos!MN58=1,Cálculos!MO58,""))</f>
        <v/>
      </c>
      <c r="FT58" s="133"/>
      <c r="FU58" s="134"/>
      <c r="FV58" s="134"/>
      <c r="FW58" s="134"/>
      <c r="FX58" s="34" t="str">
        <f>IF(Configurações!$B$3&lt;&gt;"Linhas","",IF(Cálculos!MY58=1,Cálculos!MZ58,""))</f>
        <v/>
      </c>
      <c r="FY58" s="133"/>
      <c r="FZ58" s="134"/>
      <c r="GA58" s="134"/>
      <c r="GB58" s="134"/>
      <c r="GC58" s="34" t="str">
        <f>IF(Configurações!$B$3&lt;&gt;"Linhas","",IF(Cálculos!NJ58=1,Cálculos!NK58,""))</f>
        <v/>
      </c>
      <c r="GD58" s="133"/>
      <c r="GE58" s="134"/>
      <c r="GF58" s="134"/>
      <c r="GG58" s="134"/>
      <c r="GH58" s="34" t="str">
        <f>IF(Configurações!$B$3&lt;&gt;"Linhas","",IF(Cálculos!NU58=1,Cálculos!NV58,""))</f>
        <v/>
      </c>
      <c r="GI58" s="35" t="str">
        <f>IF(OR($B58="",Configurações!$B$3&lt;&gt;"Linhas"),"",Cálculos!OV58)</f>
        <v/>
      </c>
      <c r="GJ58" s="36" t="str">
        <f>IF(OR($B58="",Configurações!$B$3&lt;&gt;"Linhas"),"",Cálculos!OW58)</f>
        <v/>
      </c>
      <c r="GK58" s="37" t="str">
        <f>IF(OR($B58="",Configurações!$B$3&lt;&gt;"Linhas"),"",IF(Cálculos!OX58="","✔ OK",LEFT(Cálculos!OX58,LEN(Cálculos!OX58)-3)))</f>
        <v/>
      </c>
      <c r="GL58" s="131" t="str">
        <f>IF(OR($B58="",Configurações!$B$3&lt;&gt;"Linhas"),"",IF(Cálculos!PP58="","",IF(Configurações!$B$6="Sim","","Informativo (sem CCT/ACT) – ")&amp;LEFT(Cálculos!PP58,LEN(Cálculos!PP58)-3)))</f>
        <v/>
      </c>
    </row>
    <row r="59" spans="1:194" ht="30.75" customHeight="1" x14ac:dyDescent="0.25">
      <c r="A59" s="32" t="str">
        <f t="shared" si="0"/>
        <v/>
      </c>
      <c r="B59" s="132"/>
      <c r="C59" s="33" t="str">
        <f>IF($B59="","",IFERROR(INDEX(Funcionários!$D$5:$D$84,MATCH($B59,Funcionários!$B$5:$B$84,0)),""))</f>
        <v/>
      </c>
      <c r="D59" s="133"/>
      <c r="E59" s="134"/>
      <c r="F59" s="134"/>
      <c r="G59" s="134"/>
      <c r="H59" s="34" t="str">
        <f>IF(Configurações!$B$3&lt;&gt;"Linhas","",IF(Cálculos!K59=1,Cálculos!L59,""))</f>
        <v/>
      </c>
      <c r="I59" s="133"/>
      <c r="J59" s="134"/>
      <c r="K59" s="134"/>
      <c r="L59" s="134"/>
      <c r="M59" s="34" t="str">
        <f>IF(Configurações!$B$3&lt;&gt;"Linhas","",IF(Cálculos!V59=1,Cálculos!W59,""))</f>
        <v/>
      </c>
      <c r="N59" s="133"/>
      <c r="O59" s="134"/>
      <c r="P59" s="134"/>
      <c r="Q59" s="134"/>
      <c r="R59" s="34" t="str">
        <f>IF(Configurações!$B$3&lt;&gt;"Linhas","",IF(Cálculos!AG59=1,Cálculos!AH59,""))</f>
        <v/>
      </c>
      <c r="S59" s="133"/>
      <c r="T59" s="134"/>
      <c r="U59" s="134"/>
      <c r="V59" s="134"/>
      <c r="W59" s="34" t="str">
        <f>IF(Configurações!$B$3&lt;&gt;"Linhas","",IF(Cálculos!AR59=1,Cálculos!AS59,""))</f>
        <v/>
      </c>
      <c r="X59" s="133"/>
      <c r="Y59" s="134"/>
      <c r="Z59" s="134"/>
      <c r="AA59" s="134"/>
      <c r="AB59" s="34" t="str">
        <f>IF(Configurações!$B$3&lt;&gt;"Linhas","",IF(Cálculos!BC59=1,Cálculos!BD59,""))</f>
        <v/>
      </c>
      <c r="AC59" s="133"/>
      <c r="AD59" s="134"/>
      <c r="AE59" s="134"/>
      <c r="AF59" s="134"/>
      <c r="AG59" s="34" t="str">
        <f>IF(Configurações!$B$3&lt;&gt;"Linhas","",IF(Cálculos!BN59=1,Cálculos!BO59,""))</f>
        <v/>
      </c>
      <c r="AH59" s="133"/>
      <c r="AI59" s="134"/>
      <c r="AJ59" s="134"/>
      <c r="AK59" s="134"/>
      <c r="AL59" s="34" t="str">
        <f>IF(Configurações!$B$3&lt;&gt;"Linhas","",IF(Cálculos!BY59=1,Cálculos!BZ59,""))</f>
        <v/>
      </c>
      <c r="AM59" s="35" t="str">
        <f>IF(OR($B59="",Configurações!$B$3&lt;&gt;"Linhas"),"",Cálculos!OB59)</f>
        <v/>
      </c>
      <c r="AN59" s="36" t="str">
        <f>IF(OR($B59="",Configurações!$B$3&lt;&gt;"Linhas"),"",Cálculos!OC59)</f>
        <v/>
      </c>
      <c r="AO59" s="37" t="str">
        <f>IF(OR($B59="",Configurações!$B$3&lt;&gt;"Linhas"),"",IF(Cálculos!OD59="","✔ OK",LEFT(Cálculos!OD59,LEN(Cálculos!OD59)-3)))</f>
        <v/>
      </c>
      <c r="AP59" s="133"/>
      <c r="AQ59" s="134"/>
      <c r="AR59" s="134"/>
      <c r="AS59" s="134"/>
      <c r="AT59" s="34" t="str">
        <f>IF(Configurações!$B$3&lt;&gt;"Linhas","",IF(Cálculos!CJ59=1,Cálculos!CK59,""))</f>
        <v/>
      </c>
      <c r="AU59" s="133"/>
      <c r="AV59" s="134"/>
      <c r="AW59" s="134"/>
      <c r="AX59" s="134"/>
      <c r="AY59" s="34" t="str">
        <f>IF(Configurações!$B$3&lt;&gt;"Linhas","",IF(Cálculos!CU59=1,Cálculos!CV59,""))</f>
        <v/>
      </c>
      <c r="AZ59" s="133"/>
      <c r="BA59" s="134"/>
      <c r="BB59" s="134"/>
      <c r="BC59" s="134"/>
      <c r="BD59" s="34" t="str">
        <f>IF(Configurações!$B$3&lt;&gt;"Linhas","",IF(Cálculos!DF59=1,Cálculos!DG59,""))</f>
        <v/>
      </c>
      <c r="BE59" s="133"/>
      <c r="BF59" s="134"/>
      <c r="BG59" s="134"/>
      <c r="BH59" s="134"/>
      <c r="BI59" s="34" t="str">
        <f>IF(Configurações!$B$3&lt;&gt;"Linhas","",IF(Cálculos!DQ59=1,Cálculos!DR59,""))</f>
        <v/>
      </c>
      <c r="BJ59" s="133"/>
      <c r="BK59" s="134"/>
      <c r="BL59" s="134"/>
      <c r="BM59" s="134"/>
      <c r="BN59" s="34" t="str">
        <f>IF(Configurações!$B$3&lt;&gt;"Linhas","",IF(Cálculos!EB59=1,Cálculos!EC59,""))</f>
        <v/>
      </c>
      <c r="BO59" s="133"/>
      <c r="BP59" s="134"/>
      <c r="BQ59" s="134"/>
      <c r="BR59" s="134"/>
      <c r="BS59" s="34" t="str">
        <f>IF(Configurações!$B$3&lt;&gt;"Linhas","",IF(Cálculos!EM59=1,Cálculos!EN59,""))</f>
        <v/>
      </c>
      <c r="BT59" s="133"/>
      <c r="BU59" s="134"/>
      <c r="BV59" s="134"/>
      <c r="BW59" s="134"/>
      <c r="BX59" s="34" t="str">
        <f>IF(Configurações!$B$3&lt;&gt;"Linhas","",IF(Cálculos!EX59=1,Cálculos!EY59,""))</f>
        <v/>
      </c>
      <c r="BY59" s="35" t="str">
        <f>IF(OR($B59="",Configurações!$B$3&lt;&gt;"Linhas"),"",Cálculos!OG59)</f>
        <v/>
      </c>
      <c r="BZ59" s="36" t="str">
        <f>IF(OR($B59="",Configurações!$B$3&lt;&gt;"Linhas"),"",Cálculos!OH59)</f>
        <v/>
      </c>
      <c r="CA59" s="37" t="str">
        <f>IF(OR($B59="",Configurações!$B$3&lt;&gt;"Linhas"),"",IF(Cálculos!OI59="","✔ OK",LEFT(Cálculos!OI59,LEN(Cálculos!OI59)-3)))</f>
        <v/>
      </c>
      <c r="CB59" s="133"/>
      <c r="CC59" s="134"/>
      <c r="CD59" s="134"/>
      <c r="CE59" s="134"/>
      <c r="CF59" s="138" t="str">
        <f>IF(Configurações!$B$3&lt;&gt;"Linhas","",IF(Cálculos!FI59=1,Cálculos!FJ59,""))</f>
        <v/>
      </c>
      <c r="CG59" s="133"/>
      <c r="CH59" s="134"/>
      <c r="CI59" s="134"/>
      <c r="CJ59" s="134"/>
      <c r="CK59" s="34" t="str">
        <f>IF(Configurações!$B$3&lt;&gt;"Linhas","",IF(Cálculos!FT59=1,Cálculos!FU59,""))</f>
        <v/>
      </c>
      <c r="CL59" s="133"/>
      <c r="CM59" s="134"/>
      <c r="CN59" s="134"/>
      <c r="CO59" s="134"/>
      <c r="CP59" s="34" t="str">
        <f>IF(Configurações!$B$3&lt;&gt;"Linhas","",IF(Cálculos!GE59=1,Cálculos!GF59,""))</f>
        <v/>
      </c>
      <c r="CQ59" s="133"/>
      <c r="CR59" s="134"/>
      <c r="CS59" s="134"/>
      <c r="CT59" s="134"/>
      <c r="CU59" s="34" t="str">
        <f>IF(Configurações!$B$3&lt;&gt;"Linhas","",IF(Cálculos!GP59=1,Cálculos!GQ59,""))</f>
        <v/>
      </c>
      <c r="CV59" s="133"/>
      <c r="CW59" s="134"/>
      <c r="CX59" s="134"/>
      <c r="CY59" s="134"/>
      <c r="CZ59" s="34" t="str">
        <f>IF(Configurações!$B$3&lt;&gt;"Linhas","",IF(Cálculos!HA59=1,Cálculos!HB59,""))</f>
        <v/>
      </c>
      <c r="DA59" s="133"/>
      <c r="DB59" s="134"/>
      <c r="DC59" s="134"/>
      <c r="DD59" s="134"/>
      <c r="DE59" s="34" t="str">
        <f>IF(Configurações!$B$3&lt;&gt;"Linhas","",IF(Cálculos!HL59=1,Cálculos!HM59,""))</f>
        <v/>
      </c>
      <c r="DF59" s="133"/>
      <c r="DG59" s="134"/>
      <c r="DH59" s="134"/>
      <c r="DI59" s="134"/>
      <c r="DJ59" s="34" t="str">
        <f>IF(Configurações!$B$3&lt;&gt;"Linhas","",IF(Cálculos!HW59=1,Cálculos!HX59,""))</f>
        <v/>
      </c>
      <c r="DK59" s="35" t="str">
        <f>IF(OR($B59="",Configurações!$B$3&lt;&gt;"Linhas"),"",Cálculos!OL59)</f>
        <v/>
      </c>
      <c r="DL59" s="36" t="str">
        <f>IF(OR($B59="",Configurações!$B$3&lt;&gt;"Linhas"),"",Cálculos!OM59)</f>
        <v/>
      </c>
      <c r="DM59" s="37" t="str">
        <f>IF(OR($B59="",Configurações!$B$3&lt;&gt;"Linhas"),"",IF(Cálculos!ON59="","✔ OK",LEFT(Cálculos!ON59,LEN(Cálculos!ON59)-3)))</f>
        <v/>
      </c>
      <c r="DN59" s="133"/>
      <c r="DO59" s="134"/>
      <c r="DP59" s="134"/>
      <c r="DQ59" s="134"/>
      <c r="DR59" s="34" t="str">
        <f>IF(Configurações!$B$3&lt;&gt;"Linhas","",IF(Cálculos!IH59=1,Cálculos!II59,""))</f>
        <v/>
      </c>
      <c r="DS59" s="133"/>
      <c r="DT59" s="134"/>
      <c r="DU59" s="134"/>
      <c r="DV59" s="134"/>
      <c r="DW59" s="34" t="str">
        <f>IF(Configurações!$B$3&lt;&gt;"Linhas","",IF(Cálculos!IS59=1,Cálculos!IT59,""))</f>
        <v/>
      </c>
      <c r="DX59" s="133"/>
      <c r="DY59" s="134"/>
      <c r="DZ59" s="134"/>
      <c r="EA59" s="134"/>
      <c r="EB59" s="34" t="str">
        <f>IF(Configurações!$B$3&lt;&gt;"Linhas","",IF(Cálculos!JD59=1,Cálculos!JE59,""))</f>
        <v/>
      </c>
      <c r="EC59" s="133"/>
      <c r="ED59" s="134"/>
      <c r="EE59" s="134"/>
      <c r="EF59" s="134"/>
      <c r="EG59" s="34" t="str">
        <f>IF(Configurações!$B$3&lt;&gt;"Linhas","",IF(Cálculos!JO59=1,Cálculos!JP59,""))</f>
        <v/>
      </c>
      <c r="EH59" s="133"/>
      <c r="EI59" s="134"/>
      <c r="EJ59" s="134"/>
      <c r="EK59" s="134"/>
      <c r="EL59" s="34" t="str">
        <f>IF(Configurações!$B$3&lt;&gt;"Linhas","",IF(Cálculos!JZ59=1,Cálculos!KA59,""))</f>
        <v/>
      </c>
      <c r="EM59" s="133"/>
      <c r="EN59" s="134"/>
      <c r="EO59" s="134"/>
      <c r="EP59" s="134"/>
      <c r="EQ59" s="34" t="str">
        <f>IF(Configurações!$B$3&lt;&gt;"Linhas","",IF(Cálculos!KK59=1,Cálculos!KL59,""))</f>
        <v/>
      </c>
      <c r="ER59" s="133"/>
      <c r="ES59" s="134"/>
      <c r="ET59" s="134"/>
      <c r="EU59" s="134"/>
      <c r="EV59" s="34" t="str">
        <f>IF(Configurações!$B$3&lt;&gt;"Linhas","",IF(Cálculos!KV59=1,Cálculos!KW59,""))</f>
        <v/>
      </c>
      <c r="EW59" s="35" t="str">
        <f>IF(OR($B59="",Configurações!$B$3&lt;&gt;"Linhas"),"",Cálculos!OQ59)</f>
        <v/>
      </c>
      <c r="EX59" s="36" t="str">
        <f>IF(OR($B59="",Configurações!$B$3&lt;&gt;"Linhas"),"",Cálculos!OR59)</f>
        <v/>
      </c>
      <c r="EY59" s="37" t="str">
        <f>IF(OR($B59="",Configurações!$B$3&lt;&gt;"Linhas"),"",IF(Cálculos!OS59="","✔ OK",LEFT(Cálculos!OS59,LEN(Cálculos!OS59)-3)))</f>
        <v/>
      </c>
      <c r="EZ59" s="133"/>
      <c r="FA59" s="134"/>
      <c r="FB59" s="134"/>
      <c r="FC59" s="134"/>
      <c r="FD59" s="34" t="str">
        <f>IF(Configurações!$B$3&lt;&gt;"Linhas","",IF(Cálculos!LG59=1,Cálculos!LH59,""))</f>
        <v/>
      </c>
      <c r="FE59" s="133"/>
      <c r="FF59" s="134"/>
      <c r="FG59" s="134"/>
      <c r="FH59" s="134"/>
      <c r="FI59" s="34" t="str">
        <f>IF(Configurações!$B$3&lt;&gt;"Linhas","",IF(Cálculos!LR59=1,Cálculos!LS59,""))</f>
        <v/>
      </c>
      <c r="FJ59" s="133"/>
      <c r="FK59" s="134"/>
      <c r="FL59" s="134"/>
      <c r="FM59" s="134"/>
      <c r="FN59" s="34" t="str">
        <f>IF(Configurações!$B$3&lt;&gt;"Linhas","",IF(Cálculos!MC59=1,Cálculos!MD59,""))</f>
        <v/>
      </c>
      <c r="FO59" s="133"/>
      <c r="FP59" s="134"/>
      <c r="FQ59" s="134"/>
      <c r="FR59" s="134"/>
      <c r="FS59" s="34" t="str">
        <f>IF(Configurações!$B$3&lt;&gt;"Linhas","",IF(Cálculos!MN59=1,Cálculos!MO59,""))</f>
        <v/>
      </c>
      <c r="FT59" s="133"/>
      <c r="FU59" s="134"/>
      <c r="FV59" s="134"/>
      <c r="FW59" s="134"/>
      <c r="FX59" s="34" t="str">
        <f>IF(Configurações!$B$3&lt;&gt;"Linhas","",IF(Cálculos!MY59=1,Cálculos!MZ59,""))</f>
        <v/>
      </c>
      <c r="FY59" s="133"/>
      <c r="FZ59" s="134"/>
      <c r="GA59" s="134"/>
      <c r="GB59" s="134"/>
      <c r="GC59" s="34" t="str">
        <f>IF(Configurações!$B$3&lt;&gt;"Linhas","",IF(Cálculos!NJ59=1,Cálculos!NK59,""))</f>
        <v/>
      </c>
      <c r="GD59" s="133"/>
      <c r="GE59" s="134"/>
      <c r="GF59" s="134"/>
      <c r="GG59" s="134"/>
      <c r="GH59" s="34" t="str">
        <f>IF(Configurações!$B$3&lt;&gt;"Linhas","",IF(Cálculos!NU59=1,Cálculos!NV59,""))</f>
        <v/>
      </c>
      <c r="GI59" s="35" t="str">
        <f>IF(OR($B59="",Configurações!$B$3&lt;&gt;"Linhas"),"",Cálculos!OV59)</f>
        <v/>
      </c>
      <c r="GJ59" s="36" t="str">
        <f>IF(OR($B59="",Configurações!$B$3&lt;&gt;"Linhas"),"",Cálculos!OW59)</f>
        <v/>
      </c>
      <c r="GK59" s="37" t="str">
        <f>IF(OR($B59="",Configurações!$B$3&lt;&gt;"Linhas"),"",IF(Cálculos!OX59="","✔ OK",LEFT(Cálculos!OX59,LEN(Cálculos!OX59)-3)))</f>
        <v/>
      </c>
      <c r="GL59" s="131" t="str">
        <f>IF(OR($B59="",Configurações!$B$3&lt;&gt;"Linhas"),"",IF(Cálculos!PP59="","",IF(Configurações!$B$6="Sim","","Informativo (sem CCT/ACT) – ")&amp;LEFT(Cálculos!PP59,LEN(Cálculos!PP59)-3)))</f>
        <v/>
      </c>
    </row>
    <row r="60" spans="1:194" ht="30.75" customHeight="1" x14ac:dyDescent="0.25">
      <c r="A60" s="32" t="str">
        <f t="shared" si="0"/>
        <v/>
      </c>
      <c r="B60" s="132"/>
      <c r="C60" s="33" t="str">
        <f>IF($B60="","",IFERROR(INDEX(Funcionários!$D$5:$D$84,MATCH($B60,Funcionários!$B$5:$B$84,0)),""))</f>
        <v/>
      </c>
      <c r="D60" s="133"/>
      <c r="E60" s="134"/>
      <c r="F60" s="134"/>
      <c r="G60" s="134"/>
      <c r="H60" s="34" t="str">
        <f>IF(Configurações!$B$3&lt;&gt;"Linhas","",IF(Cálculos!K60=1,Cálculos!L60,""))</f>
        <v/>
      </c>
      <c r="I60" s="133"/>
      <c r="J60" s="134"/>
      <c r="K60" s="134"/>
      <c r="L60" s="134"/>
      <c r="M60" s="34" t="str">
        <f>IF(Configurações!$B$3&lt;&gt;"Linhas","",IF(Cálculos!V60=1,Cálculos!W60,""))</f>
        <v/>
      </c>
      <c r="N60" s="133"/>
      <c r="O60" s="134"/>
      <c r="P60" s="134"/>
      <c r="Q60" s="134"/>
      <c r="R60" s="34" t="str">
        <f>IF(Configurações!$B$3&lt;&gt;"Linhas","",IF(Cálculos!AG60=1,Cálculos!AH60,""))</f>
        <v/>
      </c>
      <c r="S60" s="133"/>
      <c r="T60" s="134"/>
      <c r="U60" s="134"/>
      <c r="V60" s="134"/>
      <c r="W60" s="34" t="str">
        <f>IF(Configurações!$B$3&lt;&gt;"Linhas","",IF(Cálculos!AR60=1,Cálculos!AS60,""))</f>
        <v/>
      </c>
      <c r="X60" s="133"/>
      <c r="Y60" s="134"/>
      <c r="Z60" s="134"/>
      <c r="AA60" s="134"/>
      <c r="AB60" s="34" t="str">
        <f>IF(Configurações!$B$3&lt;&gt;"Linhas","",IF(Cálculos!BC60=1,Cálculos!BD60,""))</f>
        <v/>
      </c>
      <c r="AC60" s="133"/>
      <c r="AD60" s="134"/>
      <c r="AE60" s="134"/>
      <c r="AF60" s="134"/>
      <c r="AG60" s="34" t="str">
        <f>IF(Configurações!$B$3&lt;&gt;"Linhas","",IF(Cálculos!BN60=1,Cálculos!BO60,""))</f>
        <v/>
      </c>
      <c r="AH60" s="133"/>
      <c r="AI60" s="134"/>
      <c r="AJ60" s="134"/>
      <c r="AK60" s="134"/>
      <c r="AL60" s="34" t="str">
        <f>IF(Configurações!$B$3&lt;&gt;"Linhas","",IF(Cálculos!BY60=1,Cálculos!BZ60,""))</f>
        <v/>
      </c>
      <c r="AM60" s="35" t="str">
        <f>IF(OR($B60="",Configurações!$B$3&lt;&gt;"Linhas"),"",Cálculos!OB60)</f>
        <v/>
      </c>
      <c r="AN60" s="36" t="str">
        <f>IF(OR($B60="",Configurações!$B$3&lt;&gt;"Linhas"),"",Cálculos!OC60)</f>
        <v/>
      </c>
      <c r="AO60" s="37" t="str">
        <f>IF(OR($B60="",Configurações!$B$3&lt;&gt;"Linhas"),"",IF(Cálculos!OD60="","✔ OK",LEFT(Cálculos!OD60,LEN(Cálculos!OD60)-3)))</f>
        <v/>
      </c>
      <c r="AP60" s="133"/>
      <c r="AQ60" s="134"/>
      <c r="AR60" s="134"/>
      <c r="AS60" s="134"/>
      <c r="AT60" s="34" t="str">
        <f>IF(Configurações!$B$3&lt;&gt;"Linhas","",IF(Cálculos!CJ60=1,Cálculos!CK60,""))</f>
        <v/>
      </c>
      <c r="AU60" s="133"/>
      <c r="AV60" s="134"/>
      <c r="AW60" s="134"/>
      <c r="AX60" s="134"/>
      <c r="AY60" s="34" t="str">
        <f>IF(Configurações!$B$3&lt;&gt;"Linhas","",IF(Cálculos!CU60=1,Cálculos!CV60,""))</f>
        <v/>
      </c>
      <c r="AZ60" s="133"/>
      <c r="BA60" s="134"/>
      <c r="BB60" s="134"/>
      <c r="BC60" s="134"/>
      <c r="BD60" s="34" t="str">
        <f>IF(Configurações!$B$3&lt;&gt;"Linhas","",IF(Cálculos!DF60=1,Cálculos!DG60,""))</f>
        <v/>
      </c>
      <c r="BE60" s="133"/>
      <c r="BF60" s="134"/>
      <c r="BG60" s="134"/>
      <c r="BH60" s="134"/>
      <c r="BI60" s="34" t="str">
        <f>IF(Configurações!$B$3&lt;&gt;"Linhas","",IF(Cálculos!DQ60=1,Cálculos!DR60,""))</f>
        <v/>
      </c>
      <c r="BJ60" s="133"/>
      <c r="BK60" s="134"/>
      <c r="BL60" s="134"/>
      <c r="BM60" s="134"/>
      <c r="BN60" s="34" t="str">
        <f>IF(Configurações!$B$3&lt;&gt;"Linhas","",IF(Cálculos!EB60=1,Cálculos!EC60,""))</f>
        <v/>
      </c>
      <c r="BO60" s="133"/>
      <c r="BP60" s="134"/>
      <c r="BQ60" s="134"/>
      <c r="BR60" s="134"/>
      <c r="BS60" s="34" t="str">
        <f>IF(Configurações!$B$3&lt;&gt;"Linhas","",IF(Cálculos!EM60=1,Cálculos!EN60,""))</f>
        <v/>
      </c>
      <c r="BT60" s="133"/>
      <c r="BU60" s="134"/>
      <c r="BV60" s="134"/>
      <c r="BW60" s="134"/>
      <c r="BX60" s="34" t="str">
        <f>IF(Configurações!$B$3&lt;&gt;"Linhas","",IF(Cálculos!EX60=1,Cálculos!EY60,""))</f>
        <v/>
      </c>
      <c r="BY60" s="35" t="str">
        <f>IF(OR($B60="",Configurações!$B$3&lt;&gt;"Linhas"),"",Cálculos!OG60)</f>
        <v/>
      </c>
      <c r="BZ60" s="36" t="str">
        <f>IF(OR($B60="",Configurações!$B$3&lt;&gt;"Linhas"),"",Cálculos!OH60)</f>
        <v/>
      </c>
      <c r="CA60" s="37" t="str">
        <f>IF(OR($B60="",Configurações!$B$3&lt;&gt;"Linhas"),"",IF(Cálculos!OI60="","✔ OK",LEFT(Cálculos!OI60,LEN(Cálculos!OI60)-3)))</f>
        <v/>
      </c>
      <c r="CB60" s="133"/>
      <c r="CC60" s="134"/>
      <c r="CD60" s="134"/>
      <c r="CE60" s="134"/>
      <c r="CF60" s="138" t="str">
        <f>IF(Configurações!$B$3&lt;&gt;"Linhas","",IF(Cálculos!FI60=1,Cálculos!FJ60,""))</f>
        <v/>
      </c>
      <c r="CG60" s="133"/>
      <c r="CH60" s="134"/>
      <c r="CI60" s="134"/>
      <c r="CJ60" s="134"/>
      <c r="CK60" s="34" t="str">
        <f>IF(Configurações!$B$3&lt;&gt;"Linhas","",IF(Cálculos!FT60=1,Cálculos!FU60,""))</f>
        <v/>
      </c>
      <c r="CL60" s="133"/>
      <c r="CM60" s="134"/>
      <c r="CN60" s="134"/>
      <c r="CO60" s="134"/>
      <c r="CP60" s="34" t="str">
        <f>IF(Configurações!$B$3&lt;&gt;"Linhas","",IF(Cálculos!GE60=1,Cálculos!GF60,""))</f>
        <v/>
      </c>
      <c r="CQ60" s="133"/>
      <c r="CR60" s="134"/>
      <c r="CS60" s="134"/>
      <c r="CT60" s="134"/>
      <c r="CU60" s="34" t="str">
        <f>IF(Configurações!$B$3&lt;&gt;"Linhas","",IF(Cálculos!GP60=1,Cálculos!GQ60,""))</f>
        <v/>
      </c>
      <c r="CV60" s="133"/>
      <c r="CW60" s="134"/>
      <c r="CX60" s="134"/>
      <c r="CY60" s="134"/>
      <c r="CZ60" s="34" t="str">
        <f>IF(Configurações!$B$3&lt;&gt;"Linhas","",IF(Cálculos!HA60=1,Cálculos!HB60,""))</f>
        <v/>
      </c>
      <c r="DA60" s="133"/>
      <c r="DB60" s="134"/>
      <c r="DC60" s="134"/>
      <c r="DD60" s="134"/>
      <c r="DE60" s="34" t="str">
        <f>IF(Configurações!$B$3&lt;&gt;"Linhas","",IF(Cálculos!HL60=1,Cálculos!HM60,""))</f>
        <v/>
      </c>
      <c r="DF60" s="133"/>
      <c r="DG60" s="134"/>
      <c r="DH60" s="134"/>
      <c r="DI60" s="134"/>
      <c r="DJ60" s="34" t="str">
        <f>IF(Configurações!$B$3&lt;&gt;"Linhas","",IF(Cálculos!HW60=1,Cálculos!HX60,""))</f>
        <v/>
      </c>
      <c r="DK60" s="35" t="str">
        <f>IF(OR($B60="",Configurações!$B$3&lt;&gt;"Linhas"),"",Cálculos!OL60)</f>
        <v/>
      </c>
      <c r="DL60" s="36" t="str">
        <f>IF(OR($B60="",Configurações!$B$3&lt;&gt;"Linhas"),"",Cálculos!OM60)</f>
        <v/>
      </c>
      <c r="DM60" s="37" t="str">
        <f>IF(OR($B60="",Configurações!$B$3&lt;&gt;"Linhas"),"",IF(Cálculos!ON60="","✔ OK",LEFT(Cálculos!ON60,LEN(Cálculos!ON60)-3)))</f>
        <v/>
      </c>
      <c r="DN60" s="133"/>
      <c r="DO60" s="134"/>
      <c r="DP60" s="134"/>
      <c r="DQ60" s="134"/>
      <c r="DR60" s="34" t="str">
        <f>IF(Configurações!$B$3&lt;&gt;"Linhas","",IF(Cálculos!IH60=1,Cálculos!II60,""))</f>
        <v/>
      </c>
      <c r="DS60" s="133"/>
      <c r="DT60" s="134"/>
      <c r="DU60" s="134"/>
      <c r="DV60" s="134"/>
      <c r="DW60" s="34" t="str">
        <f>IF(Configurações!$B$3&lt;&gt;"Linhas","",IF(Cálculos!IS60=1,Cálculos!IT60,""))</f>
        <v/>
      </c>
      <c r="DX60" s="133"/>
      <c r="DY60" s="134"/>
      <c r="DZ60" s="134"/>
      <c r="EA60" s="134"/>
      <c r="EB60" s="34" t="str">
        <f>IF(Configurações!$B$3&lt;&gt;"Linhas","",IF(Cálculos!JD60=1,Cálculos!JE60,""))</f>
        <v/>
      </c>
      <c r="EC60" s="133"/>
      <c r="ED60" s="134"/>
      <c r="EE60" s="134"/>
      <c r="EF60" s="134"/>
      <c r="EG60" s="34" t="str">
        <f>IF(Configurações!$B$3&lt;&gt;"Linhas","",IF(Cálculos!JO60=1,Cálculos!JP60,""))</f>
        <v/>
      </c>
      <c r="EH60" s="133"/>
      <c r="EI60" s="134"/>
      <c r="EJ60" s="134"/>
      <c r="EK60" s="134"/>
      <c r="EL60" s="34" t="str">
        <f>IF(Configurações!$B$3&lt;&gt;"Linhas","",IF(Cálculos!JZ60=1,Cálculos!KA60,""))</f>
        <v/>
      </c>
      <c r="EM60" s="133"/>
      <c r="EN60" s="134"/>
      <c r="EO60" s="134"/>
      <c r="EP60" s="134"/>
      <c r="EQ60" s="34" t="str">
        <f>IF(Configurações!$B$3&lt;&gt;"Linhas","",IF(Cálculos!KK60=1,Cálculos!KL60,""))</f>
        <v/>
      </c>
      <c r="ER60" s="133"/>
      <c r="ES60" s="134"/>
      <c r="ET60" s="134"/>
      <c r="EU60" s="134"/>
      <c r="EV60" s="34" t="str">
        <f>IF(Configurações!$B$3&lt;&gt;"Linhas","",IF(Cálculos!KV60=1,Cálculos!KW60,""))</f>
        <v/>
      </c>
      <c r="EW60" s="35" t="str">
        <f>IF(OR($B60="",Configurações!$B$3&lt;&gt;"Linhas"),"",Cálculos!OQ60)</f>
        <v/>
      </c>
      <c r="EX60" s="36" t="str">
        <f>IF(OR($B60="",Configurações!$B$3&lt;&gt;"Linhas"),"",Cálculos!OR60)</f>
        <v/>
      </c>
      <c r="EY60" s="37" t="str">
        <f>IF(OR($B60="",Configurações!$B$3&lt;&gt;"Linhas"),"",IF(Cálculos!OS60="","✔ OK",LEFT(Cálculos!OS60,LEN(Cálculos!OS60)-3)))</f>
        <v/>
      </c>
      <c r="EZ60" s="133"/>
      <c r="FA60" s="134"/>
      <c r="FB60" s="134"/>
      <c r="FC60" s="134"/>
      <c r="FD60" s="34" t="str">
        <f>IF(Configurações!$B$3&lt;&gt;"Linhas","",IF(Cálculos!LG60=1,Cálculos!LH60,""))</f>
        <v/>
      </c>
      <c r="FE60" s="133"/>
      <c r="FF60" s="134"/>
      <c r="FG60" s="134"/>
      <c r="FH60" s="134"/>
      <c r="FI60" s="34" t="str">
        <f>IF(Configurações!$B$3&lt;&gt;"Linhas","",IF(Cálculos!LR60=1,Cálculos!LS60,""))</f>
        <v/>
      </c>
      <c r="FJ60" s="133"/>
      <c r="FK60" s="134"/>
      <c r="FL60" s="134"/>
      <c r="FM60" s="134"/>
      <c r="FN60" s="34" t="str">
        <f>IF(Configurações!$B$3&lt;&gt;"Linhas","",IF(Cálculos!MC60=1,Cálculos!MD60,""))</f>
        <v/>
      </c>
      <c r="FO60" s="133"/>
      <c r="FP60" s="134"/>
      <c r="FQ60" s="134"/>
      <c r="FR60" s="134"/>
      <c r="FS60" s="34" t="str">
        <f>IF(Configurações!$B$3&lt;&gt;"Linhas","",IF(Cálculos!MN60=1,Cálculos!MO60,""))</f>
        <v/>
      </c>
      <c r="FT60" s="133"/>
      <c r="FU60" s="134"/>
      <c r="FV60" s="134"/>
      <c r="FW60" s="134"/>
      <c r="FX60" s="34" t="str">
        <f>IF(Configurações!$B$3&lt;&gt;"Linhas","",IF(Cálculos!MY60=1,Cálculos!MZ60,""))</f>
        <v/>
      </c>
      <c r="FY60" s="133"/>
      <c r="FZ60" s="134"/>
      <c r="GA60" s="134"/>
      <c r="GB60" s="134"/>
      <c r="GC60" s="34" t="str">
        <f>IF(Configurações!$B$3&lt;&gt;"Linhas","",IF(Cálculos!NJ60=1,Cálculos!NK60,""))</f>
        <v/>
      </c>
      <c r="GD60" s="133"/>
      <c r="GE60" s="134"/>
      <c r="GF60" s="134"/>
      <c r="GG60" s="134"/>
      <c r="GH60" s="34" t="str">
        <f>IF(Configurações!$B$3&lt;&gt;"Linhas","",IF(Cálculos!NU60=1,Cálculos!NV60,""))</f>
        <v/>
      </c>
      <c r="GI60" s="35" t="str">
        <f>IF(OR($B60="",Configurações!$B$3&lt;&gt;"Linhas"),"",Cálculos!OV60)</f>
        <v/>
      </c>
      <c r="GJ60" s="36" t="str">
        <f>IF(OR($B60="",Configurações!$B$3&lt;&gt;"Linhas"),"",Cálculos!OW60)</f>
        <v/>
      </c>
      <c r="GK60" s="37" t="str">
        <f>IF(OR($B60="",Configurações!$B$3&lt;&gt;"Linhas"),"",IF(Cálculos!OX60="","✔ OK",LEFT(Cálculos!OX60,LEN(Cálculos!OX60)-3)))</f>
        <v/>
      </c>
      <c r="GL60" s="131" t="str">
        <f>IF(OR($B60="",Configurações!$B$3&lt;&gt;"Linhas"),"",IF(Cálculos!PP60="","",IF(Configurações!$B$6="Sim","","Informativo (sem CCT/ACT) – ")&amp;LEFT(Cálculos!PP60,LEN(Cálculos!PP60)-3)))</f>
        <v/>
      </c>
    </row>
    <row r="61" spans="1:194" ht="30.75" customHeight="1" x14ac:dyDescent="0.25">
      <c r="A61" s="32" t="str">
        <f t="shared" si="0"/>
        <v/>
      </c>
      <c r="B61" s="132"/>
      <c r="C61" s="33" t="str">
        <f>IF($B61="","",IFERROR(INDEX(Funcionários!$D$5:$D$84,MATCH($B61,Funcionários!$B$5:$B$84,0)),""))</f>
        <v/>
      </c>
      <c r="D61" s="133"/>
      <c r="E61" s="134"/>
      <c r="F61" s="134"/>
      <c r="G61" s="134"/>
      <c r="H61" s="34" t="str">
        <f>IF(Configurações!$B$3&lt;&gt;"Linhas","",IF(Cálculos!K61=1,Cálculos!L61,""))</f>
        <v/>
      </c>
      <c r="I61" s="133"/>
      <c r="J61" s="134"/>
      <c r="K61" s="134"/>
      <c r="L61" s="134"/>
      <c r="M61" s="34" t="str">
        <f>IF(Configurações!$B$3&lt;&gt;"Linhas","",IF(Cálculos!V61=1,Cálculos!W61,""))</f>
        <v/>
      </c>
      <c r="N61" s="133"/>
      <c r="O61" s="134"/>
      <c r="P61" s="134"/>
      <c r="Q61" s="134"/>
      <c r="R61" s="34" t="str">
        <f>IF(Configurações!$B$3&lt;&gt;"Linhas","",IF(Cálculos!AG61=1,Cálculos!AH61,""))</f>
        <v/>
      </c>
      <c r="S61" s="133"/>
      <c r="T61" s="134"/>
      <c r="U61" s="134"/>
      <c r="V61" s="134"/>
      <c r="W61" s="34" t="str">
        <f>IF(Configurações!$B$3&lt;&gt;"Linhas","",IF(Cálculos!AR61=1,Cálculos!AS61,""))</f>
        <v/>
      </c>
      <c r="X61" s="133"/>
      <c r="Y61" s="134"/>
      <c r="Z61" s="134"/>
      <c r="AA61" s="134"/>
      <c r="AB61" s="34" t="str">
        <f>IF(Configurações!$B$3&lt;&gt;"Linhas","",IF(Cálculos!BC61=1,Cálculos!BD61,""))</f>
        <v/>
      </c>
      <c r="AC61" s="133"/>
      <c r="AD61" s="134"/>
      <c r="AE61" s="134"/>
      <c r="AF61" s="134"/>
      <c r="AG61" s="34" t="str">
        <f>IF(Configurações!$B$3&lt;&gt;"Linhas","",IF(Cálculos!BN61=1,Cálculos!BO61,""))</f>
        <v/>
      </c>
      <c r="AH61" s="133"/>
      <c r="AI61" s="134"/>
      <c r="AJ61" s="134"/>
      <c r="AK61" s="134"/>
      <c r="AL61" s="34" t="str">
        <f>IF(Configurações!$B$3&lt;&gt;"Linhas","",IF(Cálculos!BY61=1,Cálculos!BZ61,""))</f>
        <v/>
      </c>
      <c r="AM61" s="35" t="str">
        <f>IF(OR($B61="",Configurações!$B$3&lt;&gt;"Linhas"),"",Cálculos!OB61)</f>
        <v/>
      </c>
      <c r="AN61" s="36" t="str">
        <f>IF(OR($B61="",Configurações!$B$3&lt;&gt;"Linhas"),"",Cálculos!OC61)</f>
        <v/>
      </c>
      <c r="AO61" s="37" t="str">
        <f>IF(OR($B61="",Configurações!$B$3&lt;&gt;"Linhas"),"",IF(Cálculos!OD61="","✔ OK",LEFT(Cálculos!OD61,LEN(Cálculos!OD61)-3)))</f>
        <v/>
      </c>
      <c r="AP61" s="133"/>
      <c r="AQ61" s="134"/>
      <c r="AR61" s="134"/>
      <c r="AS61" s="134"/>
      <c r="AT61" s="34" t="str">
        <f>IF(Configurações!$B$3&lt;&gt;"Linhas","",IF(Cálculos!CJ61=1,Cálculos!CK61,""))</f>
        <v/>
      </c>
      <c r="AU61" s="133"/>
      <c r="AV61" s="134"/>
      <c r="AW61" s="134"/>
      <c r="AX61" s="134"/>
      <c r="AY61" s="34" t="str">
        <f>IF(Configurações!$B$3&lt;&gt;"Linhas","",IF(Cálculos!CU61=1,Cálculos!CV61,""))</f>
        <v/>
      </c>
      <c r="AZ61" s="133"/>
      <c r="BA61" s="134"/>
      <c r="BB61" s="134"/>
      <c r="BC61" s="134"/>
      <c r="BD61" s="34" t="str">
        <f>IF(Configurações!$B$3&lt;&gt;"Linhas","",IF(Cálculos!DF61=1,Cálculos!DG61,""))</f>
        <v/>
      </c>
      <c r="BE61" s="133"/>
      <c r="BF61" s="134"/>
      <c r="BG61" s="134"/>
      <c r="BH61" s="134"/>
      <c r="BI61" s="34" t="str">
        <f>IF(Configurações!$B$3&lt;&gt;"Linhas","",IF(Cálculos!DQ61=1,Cálculos!DR61,""))</f>
        <v/>
      </c>
      <c r="BJ61" s="133"/>
      <c r="BK61" s="134"/>
      <c r="BL61" s="134"/>
      <c r="BM61" s="134"/>
      <c r="BN61" s="34" t="str">
        <f>IF(Configurações!$B$3&lt;&gt;"Linhas","",IF(Cálculos!EB61=1,Cálculos!EC61,""))</f>
        <v/>
      </c>
      <c r="BO61" s="133"/>
      <c r="BP61" s="134"/>
      <c r="BQ61" s="134"/>
      <c r="BR61" s="134"/>
      <c r="BS61" s="34" t="str">
        <f>IF(Configurações!$B$3&lt;&gt;"Linhas","",IF(Cálculos!EM61=1,Cálculos!EN61,""))</f>
        <v/>
      </c>
      <c r="BT61" s="133"/>
      <c r="BU61" s="134"/>
      <c r="BV61" s="134"/>
      <c r="BW61" s="134"/>
      <c r="BX61" s="34" t="str">
        <f>IF(Configurações!$B$3&lt;&gt;"Linhas","",IF(Cálculos!EX61=1,Cálculos!EY61,""))</f>
        <v/>
      </c>
      <c r="BY61" s="35" t="str">
        <f>IF(OR($B61="",Configurações!$B$3&lt;&gt;"Linhas"),"",Cálculos!OG61)</f>
        <v/>
      </c>
      <c r="BZ61" s="36" t="str">
        <f>IF(OR($B61="",Configurações!$B$3&lt;&gt;"Linhas"),"",Cálculos!OH61)</f>
        <v/>
      </c>
      <c r="CA61" s="37" t="str">
        <f>IF(OR($B61="",Configurações!$B$3&lt;&gt;"Linhas"),"",IF(Cálculos!OI61="","✔ OK",LEFT(Cálculos!OI61,LEN(Cálculos!OI61)-3)))</f>
        <v/>
      </c>
      <c r="CB61" s="133"/>
      <c r="CC61" s="134"/>
      <c r="CD61" s="134"/>
      <c r="CE61" s="134"/>
      <c r="CF61" s="138" t="str">
        <f>IF(Configurações!$B$3&lt;&gt;"Linhas","",IF(Cálculos!FI61=1,Cálculos!FJ61,""))</f>
        <v/>
      </c>
      <c r="CG61" s="133"/>
      <c r="CH61" s="134"/>
      <c r="CI61" s="134"/>
      <c r="CJ61" s="134"/>
      <c r="CK61" s="34" t="str">
        <f>IF(Configurações!$B$3&lt;&gt;"Linhas","",IF(Cálculos!FT61=1,Cálculos!FU61,""))</f>
        <v/>
      </c>
      <c r="CL61" s="133"/>
      <c r="CM61" s="134"/>
      <c r="CN61" s="134"/>
      <c r="CO61" s="134"/>
      <c r="CP61" s="34" t="str">
        <f>IF(Configurações!$B$3&lt;&gt;"Linhas","",IF(Cálculos!GE61=1,Cálculos!GF61,""))</f>
        <v/>
      </c>
      <c r="CQ61" s="133"/>
      <c r="CR61" s="134"/>
      <c r="CS61" s="134"/>
      <c r="CT61" s="134"/>
      <c r="CU61" s="34" t="str">
        <f>IF(Configurações!$B$3&lt;&gt;"Linhas","",IF(Cálculos!GP61=1,Cálculos!GQ61,""))</f>
        <v/>
      </c>
      <c r="CV61" s="133"/>
      <c r="CW61" s="134"/>
      <c r="CX61" s="134"/>
      <c r="CY61" s="134"/>
      <c r="CZ61" s="34" t="str">
        <f>IF(Configurações!$B$3&lt;&gt;"Linhas","",IF(Cálculos!HA61=1,Cálculos!HB61,""))</f>
        <v/>
      </c>
      <c r="DA61" s="133"/>
      <c r="DB61" s="134"/>
      <c r="DC61" s="134"/>
      <c r="DD61" s="134"/>
      <c r="DE61" s="34" t="str">
        <f>IF(Configurações!$B$3&lt;&gt;"Linhas","",IF(Cálculos!HL61=1,Cálculos!HM61,""))</f>
        <v/>
      </c>
      <c r="DF61" s="133"/>
      <c r="DG61" s="134"/>
      <c r="DH61" s="134"/>
      <c r="DI61" s="134"/>
      <c r="DJ61" s="34" t="str">
        <f>IF(Configurações!$B$3&lt;&gt;"Linhas","",IF(Cálculos!HW61=1,Cálculos!HX61,""))</f>
        <v/>
      </c>
      <c r="DK61" s="35" t="str">
        <f>IF(OR($B61="",Configurações!$B$3&lt;&gt;"Linhas"),"",Cálculos!OL61)</f>
        <v/>
      </c>
      <c r="DL61" s="36" t="str">
        <f>IF(OR($B61="",Configurações!$B$3&lt;&gt;"Linhas"),"",Cálculos!OM61)</f>
        <v/>
      </c>
      <c r="DM61" s="37" t="str">
        <f>IF(OR($B61="",Configurações!$B$3&lt;&gt;"Linhas"),"",IF(Cálculos!ON61="","✔ OK",LEFT(Cálculos!ON61,LEN(Cálculos!ON61)-3)))</f>
        <v/>
      </c>
      <c r="DN61" s="133"/>
      <c r="DO61" s="134"/>
      <c r="DP61" s="134"/>
      <c r="DQ61" s="134"/>
      <c r="DR61" s="34" t="str">
        <f>IF(Configurações!$B$3&lt;&gt;"Linhas","",IF(Cálculos!IH61=1,Cálculos!II61,""))</f>
        <v/>
      </c>
      <c r="DS61" s="133"/>
      <c r="DT61" s="134"/>
      <c r="DU61" s="134"/>
      <c r="DV61" s="134"/>
      <c r="DW61" s="34" t="str">
        <f>IF(Configurações!$B$3&lt;&gt;"Linhas","",IF(Cálculos!IS61=1,Cálculos!IT61,""))</f>
        <v/>
      </c>
      <c r="DX61" s="133"/>
      <c r="DY61" s="134"/>
      <c r="DZ61" s="134"/>
      <c r="EA61" s="134"/>
      <c r="EB61" s="34" t="str">
        <f>IF(Configurações!$B$3&lt;&gt;"Linhas","",IF(Cálculos!JD61=1,Cálculos!JE61,""))</f>
        <v/>
      </c>
      <c r="EC61" s="133"/>
      <c r="ED61" s="134"/>
      <c r="EE61" s="134"/>
      <c r="EF61" s="134"/>
      <c r="EG61" s="34" t="str">
        <f>IF(Configurações!$B$3&lt;&gt;"Linhas","",IF(Cálculos!JO61=1,Cálculos!JP61,""))</f>
        <v/>
      </c>
      <c r="EH61" s="133"/>
      <c r="EI61" s="134"/>
      <c r="EJ61" s="134"/>
      <c r="EK61" s="134"/>
      <c r="EL61" s="34" t="str">
        <f>IF(Configurações!$B$3&lt;&gt;"Linhas","",IF(Cálculos!JZ61=1,Cálculos!KA61,""))</f>
        <v/>
      </c>
      <c r="EM61" s="133"/>
      <c r="EN61" s="134"/>
      <c r="EO61" s="134"/>
      <c r="EP61" s="134"/>
      <c r="EQ61" s="34" t="str">
        <f>IF(Configurações!$B$3&lt;&gt;"Linhas","",IF(Cálculos!KK61=1,Cálculos!KL61,""))</f>
        <v/>
      </c>
      <c r="ER61" s="133"/>
      <c r="ES61" s="134"/>
      <c r="ET61" s="134"/>
      <c r="EU61" s="134"/>
      <c r="EV61" s="34" t="str">
        <f>IF(Configurações!$B$3&lt;&gt;"Linhas","",IF(Cálculos!KV61=1,Cálculos!KW61,""))</f>
        <v/>
      </c>
      <c r="EW61" s="35" t="str">
        <f>IF(OR($B61="",Configurações!$B$3&lt;&gt;"Linhas"),"",Cálculos!OQ61)</f>
        <v/>
      </c>
      <c r="EX61" s="36" t="str">
        <f>IF(OR($B61="",Configurações!$B$3&lt;&gt;"Linhas"),"",Cálculos!OR61)</f>
        <v/>
      </c>
      <c r="EY61" s="37" t="str">
        <f>IF(OR($B61="",Configurações!$B$3&lt;&gt;"Linhas"),"",IF(Cálculos!OS61="","✔ OK",LEFT(Cálculos!OS61,LEN(Cálculos!OS61)-3)))</f>
        <v/>
      </c>
      <c r="EZ61" s="133"/>
      <c r="FA61" s="134"/>
      <c r="FB61" s="134"/>
      <c r="FC61" s="134"/>
      <c r="FD61" s="34" t="str">
        <f>IF(Configurações!$B$3&lt;&gt;"Linhas","",IF(Cálculos!LG61=1,Cálculos!LH61,""))</f>
        <v/>
      </c>
      <c r="FE61" s="133"/>
      <c r="FF61" s="134"/>
      <c r="FG61" s="134"/>
      <c r="FH61" s="134"/>
      <c r="FI61" s="34" t="str">
        <f>IF(Configurações!$B$3&lt;&gt;"Linhas","",IF(Cálculos!LR61=1,Cálculos!LS61,""))</f>
        <v/>
      </c>
      <c r="FJ61" s="133"/>
      <c r="FK61" s="134"/>
      <c r="FL61" s="134"/>
      <c r="FM61" s="134"/>
      <c r="FN61" s="34" t="str">
        <f>IF(Configurações!$B$3&lt;&gt;"Linhas","",IF(Cálculos!MC61=1,Cálculos!MD61,""))</f>
        <v/>
      </c>
      <c r="FO61" s="133"/>
      <c r="FP61" s="134"/>
      <c r="FQ61" s="134"/>
      <c r="FR61" s="134"/>
      <c r="FS61" s="34" t="str">
        <f>IF(Configurações!$B$3&lt;&gt;"Linhas","",IF(Cálculos!MN61=1,Cálculos!MO61,""))</f>
        <v/>
      </c>
      <c r="FT61" s="133"/>
      <c r="FU61" s="134"/>
      <c r="FV61" s="134"/>
      <c r="FW61" s="134"/>
      <c r="FX61" s="34" t="str">
        <f>IF(Configurações!$B$3&lt;&gt;"Linhas","",IF(Cálculos!MY61=1,Cálculos!MZ61,""))</f>
        <v/>
      </c>
      <c r="FY61" s="133"/>
      <c r="FZ61" s="134"/>
      <c r="GA61" s="134"/>
      <c r="GB61" s="134"/>
      <c r="GC61" s="34" t="str">
        <f>IF(Configurações!$B$3&lt;&gt;"Linhas","",IF(Cálculos!NJ61=1,Cálculos!NK61,""))</f>
        <v/>
      </c>
      <c r="GD61" s="133"/>
      <c r="GE61" s="134"/>
      <c r="GF61" s="134"/>
      <c r="GG61" s="134"/>
      <c r="GH61" s="34" t="str">
        <f>IF(Configurações!$B$3&lt;&gt;"Linhas","",IF(Cálculos!NU61=1,Cálculos!NV61,""))</f>
        <v/>
      </c>
      <c r="GI61" s="35" t="str">
        <f>IF(OR($B61="",Configurações!$B$3&lt;&gt;"Linhas"),"",Cálculos!OV61)</f>
        <v/>
      </c>
      <c r="GJ61" s="36" t="str">
        <f>IF(OR($B61="",Configurações!$B$3&lt;&gt;"Linhas"),"",Cálculos!OW61)</f>
        <v/>
      </c>
      <c r="GK61" s="37" t="str">
        <f>IF(OR($B61="",Configurações!$B$3&lt;&gt;"Linhas"),"",IF(Cálculos!OX61="","✔ OK",LEFT(Cálculos!OX61,LEN(Cálculos!OX61)-3)))</f>
        <v/>
      </c>
      <c r="GL61" s="131" t="str">
        <f>IF(OR($B61="",Configurações!$B$3&lt;&gt;"Linhas"),"",IF(Cálculos!PP61="","",IF(Configurações!$B$6="Sim","","Informativo (sem CCT/ACT) – ")&amp;LEFT(Cálculos!PP61,LEN(Cálculos!PP61)-3)))</f>
        <v/>
      </c>
    </row>
    <row r="62" spans="1:194" ht="30.75" customHeight="1" x14ac:dyDescent="0.25">
      <c r="A62" s="32" t="str">
        <f t="shared" si="0"/>
        <v/>
      </c>
      <c r="B62" s="132"/>
      <c r="C62" s="33" t="str">
        <f>IF($B62="","",IFERROR(INDEX(Funcionários!$D$5:$D$84,MATCH($B62,Funcionários!$B$5:$B$84,0)),""))</f>
        <v/>
      </c>
      <c r="D62" s="133"/>
      <c r="E62" s="134"/>
      <c r="F62" s="134"/>
      <c r="G62" s="134"/>
      <c r="H62" s="34" t="str">
        <f>IF(Configurações!$B$3&lt;&gt;"Linhas","",IF(Cálculos!K62=1,Cálculos!L62,""))</f>
        <v/>
      </c>
      <c r="I62" s="133"/>
      <c r="J62" s="134"/>
      <c r="K62" s="134"/>
      <c r="L62" s="134"/>
      <c r="M62" s="34" t="str">
        <f>IF(Configurações!$B$3&lt;&gt;"Linhas","",IF(Cálculos!V62=1,Cálculos!W62,""))</f>
        <v/>
      </c>
      <c r="N62" s="133"/>
      <c r="O62" s="134"/>
      <c r="P62" s="134"/>
      <c r="Q62" s="134"/>
      <c r="R62" s="34" t="str">
        <f>IF(Configurações!$B$3&lt;&gt;"Linhas","",IF(Cálculos!AG62=1,Cálculos!AH62,""))</f>
        <v/>
      </c>
      <c r="S62" s="133"/>
      <c r="T62" s="134"/>
      <c r="U62" s="134"/>
      <c r="V62" s="134"/>
      <c r="W62" s="34" t="str">
        <f>IF(Configurações!$B$3&lt;&gt;"Linhas","",IF(Cálculos!AR62=1,Cálculos!AS62,""))</f>
        <v/>
      </c>
      <c r="X62" s="133"/>
      <c r="Y62" s="134"/>
      <c r="Z62" s="134"/>
      <c r="AA62" s="134"/>
      <c r="AB62" s="34" t="str">
        <f>IF(Configurações!$B$3&lt;&gt;"Linhas","",IF(Cálculos!BC62=1,Cálculos!BD62,""))</f>
        <v/>
      </c>
      <c r="AC62" s="133"/>
      <c r="AD62" s="134"/>
      <c r="AE62" s="134"/>
      <c r="AF62" s="134"/>
      <c r="AG62" s="34" t="str">
        <f>IF(Configurações!$B$3&lt;&gt;"Linhas","",IF(Cálculos!BN62=1,Cálculos!BO62,""))</f>
        <v/>
      </c>
      <c r="AH62" s="133"/>
      <c r="AI62" s="134"/>
      <c r="AJ62" s="134"/>
      <c r="AK62" s="134"/>
      <c r="AL62" s="34" t="str">
        <f>IF(Configurações!$B$3&lt;&gt;"Linhas","",IF(Cálculos!BY62=1,Cálculos!BZ62,""))</f>
        <v/>
      </c>
      <c r="AM62" s="35" t="str">
        <f>IF(OR($B62="",Configurações!$B$3&lt;&gt;"Linhas"),"",Cálculos!OB62)</f>
        <v/>
      </c>
      <c r="AN62" s="36" t="str">
        <f>IF(OR($B62="",Configurações!$B$3&lt;&gt;"Linhas"),"",Cálculos!OC62)</f>
        <v/>
      </c>
      <c r="AO62" s="37" t="str">
        <f>IF(OR($B62="",Configurações!$B$3&lt;&gt;"Linhas"),"",IF(Cálculos!OD62="","✔ OK",LEFT(Cálculos!OD62,LEN(Cálculos!OD62)-3)))</f>
        <v/>
      </c>
      <c r="AP62" s="133"/>
      <c r="AQ62" s="134"/>
      <c r="AR62" s="134"/>
      <c r="AS62" s="134"/>
      <c r="AT62" s="34" t="str">
        <f>IF(Configurações!$B$3&lt;&gt;"Linhas","",IF(Cálculos!CJ62=1,Cálculos!CK62,""))</f>
        <v/>
      </c>
      <c r="AU62" s="133"/>
      <c r="AV62" s="134"/>
      <c r="AW62" s="134"/>
      <c r="AX62" s="134"/>
      <c r="AY62" s="34" t="str">
        <f>IF(Configurações!$B$3&lt;&gt;"Linhas","",IF(Cálculos!CU62=1,Cálculos!CV62,""))</f>
        <v/>
      </c>
      <c r="AZ62" s="133"/>
      <c r="BA62" s="134"/>
      <c r="BB62" s="134"/>
      <c r="BC62" s="134"/>
      <c r="BD62" s="34" t="str">
        <f>IF(Configurações!$B$3&lt;&gt;"Linhas","",IF(Cálculos!DF62=1,Cálculos!DG62,""))</f>
        <v/>
      </c>
      <c r="BE62" s="133"/>
      <c r="BF62" s="134"/>
      <c r="BG62" s="134"/>
      <c r="BH62" s="134"/>
      <c r="BI62" s="34" t="str">
        <f>IF(Configurações!$B$3&lt;&gt;"Linhas","",IF(Cálculos!DQ62=1,Cálculos!DR62,""))</f>
        <v/>
      </c>
      <c r="BJ62" s="133"/>
      <c r="BK62" s="134"/>
      <c r="BL62" s="134"/>
      <c r="BM62" s="134"/>
      <c r="BN62" s="34" t="str">
        <f>IF(Configurações!$B$3&lt;&gt;"Linhas","",IF(Cálculos!EB62=1,Cálculos!EC62,""))</f>
        <v/>
      </c>
      <c r="BO62" s="133"/>
      <c r="BP62" s="134"/>
      <c r="BQ62" s="134"/>
      <c r="BR62" s="134"/>
      <c r="BS62" s="34" t="str">
        <f>IF(Configurações!$B$3&lt;&gt;"Linhas","",IF(Cálculos!EM62=1,Cálculos!EN62,""))</f>
        <v/>
      </c>
      <c r="BT62" s="133"/>
      <c r="BU62" s="134"/>
      <c r="BV62" s="134"/>
      <c r="BW62" s="134"/>
      <c r="BX62" s="34" t="str">
        <f>IF(Configurações!$B$3&lt;&gt;"Linhas","",IF(Cálculos!EX62=1,Cálculos!EY62,""))</f>
        <v/>
      </c>
      <c r="BY62" s="35" t="str">
        <f>IF(OR($B62="",Configurações!$B$3&lt;&gt;"Linhas"),"",Cálculos!OG62)</f>
        <v/>
      </c>
      <c r="BZ62" s="36" t="str">
        <f>IF(OR($B62="",Configurações!$B$3&lt;&gt;"Linhas"),"",Cálculos!OH62)</f>
        <v/>
      </c>
      <c r="CA62" s="37" t="str">
        <f>IF(OR($B62="",Configurações!$B$3&lt;&gt;"Linhas"),"",IF(Cálculos!OI62="","✔ OK",LEFT(Cálculos!OI62,LEN(Cálculos!OI62)-3)))</f>
        <v/>
      </c>
      <c r="CB62" s="133"/>
      <c r="CC62" s="134"/>
      <c r="CD62" s="134"/>
      <c r="CE62" s="134"/>
      <c r="CF62" s="138" t="str">
        <f>IF(Configurações!$B$3&lt;&gt;"Linhas","",IF(Cálculos!FI62=1,Cálculos!FJ62,""))</f>
        <v/>
      </c>
      <c r="CG62" s="133"/>
      <c r="CH62" s="134"/>
      <c r="CI62" s="134"/>
      <c r="CJ62" s="134"/>
      <c r="CK62" s="34" t="str">
        <f>IF(Configurações!$B$3&lt;&gt;"Linhas","",IF(Cálculos!FT62=1,Cálculos!FU62,""))</f>
        <v/>
      </c>
      <c r="CL62" s="133"/>
      <c r="CM62" s="134"/>
      <c r="CN62" s="134"/>
      <c r="CO62" s="134"/>
      <c r="CP62" s="34" t="str">
        <f>IF(Configurações!$B$3&lt;&gt;"Linhas","",IF(Cálculos!GE62=1,Cálculos!GF62,""))</f>
        <v/>
      </c>
      <c r="CQ62" s="133"/>
      <c r="CR62" s="134"/>
      <c r="CS62" s="134"/>
      <c r="CT62" s="134"/>
      <c r="CU62" s="34" t="str">
        <f>IF(Configurações!$B$3&lt;&gt;"Linhas","",IF(Cálculos!GP62=1,Cálculos!GQ62,""))</f>
        <v/>
      </c>
      <c r="CV62" s="133"/>
      <c r="CW62" s="134"/>
      <c r="CX62" s="134"/>
      <c r="CY62" s="134"/>
      <c r="CZ62" s="34" t="str">
        <f>IF(Configurações!$B$3&lt;&gt;"Linhas","",IF(Cálculos!HA62=1,Cálculos!HB62,""))</f>
        <v/>
      </c>
      <c r="DA62" s="133"/>
      <c r="DB62" s="134"/>
      <c r="DC62" s="134"/>
      <c r="DD62" s="134"/>
      <c r="DE62" s="34" t="str">
        <f>IF(Configurações!$B$3&lt;&gt;"Linhas","",IF(Cálculos!HL62=1,Cálculos!HM62,""))</f>
        <v/>
      </c>
      <c r="DF62" s="133"/>
      <c r="DG62" s="134"/>
      <c r="DH62" s="134"/>
      <c r="DI62" s="134"/>
      <c r="DJ62" s="34" t="str">
        <f>IF(Configurações!$B$3&lt;&gt;"Linhas","",IF(Cálculos!HW62=1,Cálculos!HX62,""))</f>
        <v/>
      </c>
      <c r="DK62" s="35" t="str">
        <f>IF(OR($B62="",Configurações!$B$3&lt;&gt;"Linhas"),"",Cálculos!OL62)</f>
        <v/>
      </c>
      <c r="DL62" s="36" t="str">
        <f>IF(OR($B62="",Configurações!$B$3&lt;&gt;"Linhas"),"",Cálculos!OM62)</f>
        <v/>
      </c>
      <c r="DM62" s="37" t="str">
        <f>IF(OR($B62="",Configurações!$B$3&lt;&gt;"Linhas"),"",IF(Cálculos!ON62="","✔ OK",LEFT(Cálculos!ON62,LEN(Cálculos!ON62)-3)))</f>
        <v/>
      </c>
      <c r="DN62" s="133"/>
      <c r="DO62" s="134"/>
      <c r="DP62" s="134"/>
      <c r="DQ62" s="134"/>
      <c r="DR62" s="34" t="str">
        <f>IF(Configurações!$B$3&lt;&gt;"Linhas","",IF(Cálculos!IH62=1,Cálculos!II62,""))</f>
        <v/>
      </c>
      <c r="DS62" s="133"/>
      <c r="DT62" s="134"/>
      <c r="DU62" s="134"/>
      <c r="DV62" s="134"/>
      <c r="DW62" s="34" t="str">
        <f>IF(Configurações!$B$3&lt;&gt;"Linhas","",IF(Cálculos!IS62=1,Cálculos!IT62,""))</f>
        <v/>
      </c>
      <c r="DX62" s="133"/>
      <c r="DY62" s="134"/>
      <c r="DZ62" s="134"/>
      <c r="EA62" s="134"/>
      <c r="EB62" s="34" t="str">
        <f>IF(Configurações!$B$3&lt;&gt;"Linhas","",IF(Cálculos!JD62=1,Cálculos!JE62,""))</f>
        <v/>
      </c>
      <c r="EC62" s="133"/>
      <c r="ED62" s="134"/>
      <c r="EE62" s="134"/>
      <c r="EF62" s="134"/>
      <c r="EG62" s="34" t="str">
        <f>IF(Configurações!$B$3&lt;&gt;"Linhas","",IF(Cálculos!JO62=1,Cálculos!JP62,""))</f>
        <v/>
      </c>
      <c r="EH62" s="133"/>
      <c r="EI62" s="134"/>
      <c r="EJ62" s="134"/>
      <c r="EK62" s="134"/>
      <c r="EL62" s="34" t="str">
        <f>IF(Configurações!$B$3&lt;&gt;"Linhas","",IF(Cálculos!JZ62=1,Cálculos!KA62,""))</f>
        <v/>
      </c>
      <c r="EM62" s="133"/>
      <c r="EN62" s="134"/>
      <c r="EO62" s="134"/>
      <c r="EP62" s="134"/>
      <c r="EQ62" s="34" t="str">
        <f>IF(Configurações!$B$3&lt;&gt;"Linhas","",IF(Cálculos!KK62=1,Cálculos!KL62,""))</f>
        <v/>
      </c>
      <c r="ER62" s="133"/>
      <c r="ES62" s="134"/>
      <c r="ET62" s="134"/>
      <c r="EU62" s="134"/>
      <c r="EV62" s="34" t="str">
        <f>IF(Configurações!$B$3&lt;&gt;"Linhas","",IF(Cálculos!KV62=1,Cálculos!KW62,""))</f>
        <v/>
      </c>
      <c r="EW62" s="35" t="str">
        <f>IF(OR($B62="",Configurações!$B$3&lt;&gt;"Linhas"),"",Cálculos!OQ62)</f>
        <v/>
      </c>
      <c r="EX62" s="36" t="str">
        <f>IF(OR($B62="",Configurações!$B$3&lt;&gt;"Linhas"),"",Cálculos!OR62)</f>
        <v/>
      </c>
      <c r="EY62" s="37" t="str">
        <f>IF(OR($B62="",Configurações!$B$3&lt;&gt;"Linhas"),"",IF(Cálculos!OS62="","✔ OK",LEFT(Cálculos!OS62,LEN(Cálculos!OS62)-3)))</f>
        <v/>
      </c>
      <c r="EZ62" s="133"/>
      <c r="FA62" s="134"/>
      <c r="FB62" s="134"/>
      <c r="FC62" s="134"/>
      <c r="FD62" s="34" t="str">
        <f>IF(Configurações!$B$3&lt;&gt;"Linhas","",IF(Cálculos!LG62=1,Cálculos!LH62,""))</f>
        <v/>
      </c>
      <c r="FE62" s="133"/>
      <c r="FF62" s="134"/>
      <c r="FG62" s="134"/>
      <c r="FH62" s="134"/>
      <c r="FI62" s="34" t="str">
        <f>IF(Configurações!$B$3&lt;&gt;"Linhas","",IF(Cálculos!LR62=1,Cálculos!LS62,""))</f>
        <v/>
      </c>
      <c r="FJ62" s="133"/>
      <c r="FK62" s="134"/>
      <c r="FL62" s="134"/>
      <c r="FM62" s="134"/>
      <c r="FN62" s="34" t="str">
        <f>IF(Configurações!$B$3&lt;&gt;"Linhas","",IF(Cálculos!MC62=1,Cálculos!MD62,""))</f>
        <v/>
      </c>
      <c r="FO62" s="133"/>
      <c r="FP62" s="134"/>
      <c r="FQ62" s="134"/>
      <c r="FR62" s="134"/>
      <c r="FS62" s="34" t="str">
        <f>IF(Configurações!$B$3&lt;&gt;"Linhas","",IF(Cálculos!MN62=1,Cálculos!MO62,""))</f>
        <v/>
      </c>
      <c r="FT62" s="133"/>
      <c r="FU62" s="134"/>
      <c r="FV62" s="134"/>
      <c r="FW62" s="134"/>
      <c r="FX62" s="34" t="str">
        <f>IF(Configurações!$B$3&lt;&gt;"Linhas","",IF(Cálculos!MY62=1,Cálculos!MZ62,""))</f>
        <v/>
      </c>
      <c r="FY62" s="133"/>
      <c r="FZ62" s="134"/>
      <c r="GA62" s="134"/>
      <c r="GB62" s="134"/>
      <c r="GC62" s="34" t="str">
        <f>IF(Configurações!$B$3&lt;&gt;"Linhas","",IF(Cálculos!NJ62=1,Cálculos!NK62,""))</f>
        <v/>
      </c>
      <c r="GD62" s="133"/>
      <c r="GE62" s="134"/>
      <c r="GF62" s="134"/>
      <c r="GG62" s="134"/>
      <c r="GH62" s="34" t="str">
        <f>IF(Configurações!$B$3&lt;&gt;"Linhas","",IF(Cálculos!NU62=1,Cálculos!NV62,""))</f>
        <v/>
      </c>
      <c r="GI62" s="35" t="str">
        <f>IF(OR($B62="",Configurações!$B$3&lt;&gt;"Linhas"),"",Cálculos!OV62)</f>
        <v/>
      </c>
      <c r="GJ62" s="36" t="str">
        <f>IF(OR($B62="",Configurações!$B$3&lt;&gt;"Linhas"),"",Cálculos!OW62)</f>
        <v/>
      </c>
      <c r="GK62" s="37" t="str">
        <f>IF(OR($B62="",Configurações!$B$3&lt;&gt;"Linhas"),"",IF(Cálculos!OX62="","✔ OK",LEFT(Cálculos!OX62,LEN(Cálculos!OX62)-3)))</f>
        <v/>
      </c>
      <c r="GL62" s="131" t="str">
        <f>IF(OR($B62="",Configurações!$B$3&lt;&gt;"Linhas"),"",IF(Cálculos!PP62="","",IF(Configurações!$B$6="Sim","","Informativo (sem CCT/ACT) – ")&amp;LEFT(Cálculos!PP62,LEN(Cálculos!PP62)-3)))</f>
        <v/>
      </c>
    </row>
    <row r="63" spans="1:194" ht="30.75" customHeight="1" x14ac:dyDescent="0.25">
      <c r="A63" s="32" t="str">
        <f t="shared" si="0"/>
        <v/>
      </c>
      <c r="B63" s="132"/>
      <c r="C63" s="33" t="str">
        <f>IF($B63="","",IFERROR(INDEX(Funcionários!$D$5:$D$84,MATCH($B63,Funcionários!$B$5:$B$84,0)),""))</f>
        <v/>
      </c>
      <c r="D63" s="133"/>
      <c r="E63" s="134"/>
      <c r="F63" s="134"/>
      <c r="G63" s="134"/>
      <c r="H63" s="34" t="str">
        <f>IF(Configurações!$B$3&lt;&gt;"Linhas","",IF(Cálculos!K63=1,Cálculos!L63,""))</f>
        <v/>
      </c>
      <c r="I63" s="133"/>
      <c r="J63" s="134"/>
      <c r="K63" s="134"/>
      <c r="L63" s="134"/>
      <c r="M63" s="34" t="str">
        <f>IF(Configurações!$B$3&lt;&gt;"Linhas","",IF(Cálculos!V63=1,Cálculos!W63,""))</f>
        <v/>
      </c>
      <c r="N63" s="133"/>
      <c r="O63" s="134"/>
      <c r="P63" s="134"/>
      <c r="Q63" s="134"/>
      <c r="R63" s="34" t="str">
        <f>IF(Configurações!$B$3&lt;&gt;"Linhas","",IF(Cálculos!AG63=1,Cálculos!AH63,""))</f>
        <v/>
      </c>
      <c r="S63" s="133"/>
      <c r="T63" s="134"/>
      <c r="U63" s="134"/>
      <c r="V63" s="134"/>
      <c r="W63" s="34" t="str">
        <f>IF(Configurações!$B$3&lt;&gt;"Linhas","",IF(Cálculos!AR63=1,Cálculos!AS63,""))</f>
        <v/>
      </c>
      <c r="X63" s="133"/>
      <c r="Y63" s="134"/>
      <c r="Z63" s="134"/>
      <c r="AA63" s="134"/>
      <c r="AB63" s="34" t="str">
        <f>IF(Configurações!$B$3&lt;&gt;"Linhas","",IF(Cálculos!BC63=1,Cálculos!BD63,""))</f>
        <v/>
      </c>
      <c r="AC63" s="133"/>
      <c r="AD63" s="134"/>
      <c r="AE63" s="134"/>
      <c r="AF63" s="134"/>
      <c r="AG63" s="34" t="str">
        <f>IF(Configurações!$B$3&lt;&gt;"Linhas","",IF(Cálculos!BN63=1,Cálculos!BO63,""))</f>
        <v/>
      </c>
      <c r="AH63" s="133"/>
      <c r="AI63" s="134"/>
      <c r="AJ63" s="134"/>
      <c r="AK63" s="134"/>
      <c r="AL63" s="34" t="str">
        <f>IF(Configurações!$B$3&lt;&gt;"Linhas","",IF(Cálculos!BY63=1,Cálculos!BZ63,""))</f>
        <v/>
      </c>
      <c r="AM63" s="35" t="str">
        <f>IF(OR($B63="",Configurações!$B$3&lt;&gt;"Linhas"),"",Cálculos!OB63)</f>
        <v/>
      </c>
      <c r="AN63" s="36" t="str">
        <f>IF(OR($B63="",Configurações!$B$3&lt;&gt;"Linhas"),"",Cálculos!OC63)</f>
        <v/>
      </c>
      <c r="AO63" s="37" t="str">
        <f>IF(OR($B63="",Configurações!$B$3&lt;&gt;"Linhas"),"",IF(Cálculos!OD63="","✔ OK",LEFT(Cálculos!OD63,LEN(Cálculos!OD63)-3)))</f>
        <v/>
      </c>
      <c r="AP63" s="133"/>
      <c r="AQ63" s="134"/>
      <c r="AR63" s="134"/>
      <c r="AS63" s="134"/>
      <c r="AT63" s="34" t="str">
        <f>IF(Configurações!$B$3&lt;&gt;"Linhas","",IF(Cálculos!CJ63=1,Cálculos!CK63,""))</f>
        <v/>
      </c>
      <c r="AU63" s="133"/>
      <c r="AV63" s="134"/>
      <c r="AW63" s="134"/>
      <c r="AX63" s="134"/>
      <c r="AY63" s="34" t="str">
        <f>IF(Configurações!$B$3&lt;&gt;"Linhas","",IF(Cálculos!CU63=1,Cálculos!CV63,""))</f>
        <v/>
      </c>
      <c r="AZ63" s="133"/>
      <c r="BA63" s="134"/>
      <c r="BB63" s="134"/>
      <c r="BC63" s="134"/>
      <c r="BD63" s="34" t="str">
        <f>IF(Configurações!$B$3&lt;&gt;"Linhas","",IF(Cálculos!DF63=1,Cálculos!DG63,""))</f>
        <v/>
      </c>
      <c r="BE63" s="133"/>
      <c r="BF63" s="134"/>
      <c r="BG63" s="134"/>
      <c r="BH63" s="134"/>
      <c r="BI63" s="34" t="str">
        <f>IF(Configurações!$B$3&lt;&gt;"Linhas","",IF(Cálculos!DQ63=1,Cálculos!DR63,""))</f>
        <v/>
      </c>
      <c r="BJ63" s="133"/>
      <c r="BK63" s="134"/>
      <c r="BL63" s="134"/>
      <c r="BM63" s="134"/>
      <c r="BN63" s="34" t="str">
        <f>IF(Configurações!$B$3&lt;&gt;"Linhas","",IF(Cálculos!EB63=1,Cálculos!EC63,""))</f>
        <v/>
      </c>
      <c r="BO63" s="133"/>
      <c r="BP63" s="134"/>
      <c r="BQ63" s="134"/>
      <c r="BR63" s="134"/>
      <c r="BS63" s="34" t="str">
        <f>IF(Configurações!$B$3&lt;&gt;"Linhas","",IF(Cálculos!EM63=1,Cálculos!EN63,""))</f>
        <v/>
      </c>
      <c r="BT63" s="133"/>
      <c r="BU63" s="134"/>
      <c r="BV63" s="134"/>
      <c r="BW63" s="134"/>
      <c r="BX63" s="34" t="str">
        <f>IF(Configurações!$B$3&lt;&gt;"Linhas","",IF(Cálculos!EX63=1,Cálculos!EY63,""))</f>
        <v/>
      </c>
      <c r="BY63" s="35" t="str">
        <f>IF(OR($B63="",Configurações!$B$3&lt;&gt;"Linhas"),"",Cálculos!OG63)</f>
        <v/>
      </c>
      <c r="BZ63" s="36" t="str">
        <f>IF(OR($B63="",Configurações!$B$3&lt;&gt;"Linhas"),"",Cálculos!OH63)</f>
        <v/>
      </c>
      <c r="CA63" s="37" t="str">
        <f>IF(OR($B63="",Configurações!$B$3&lt;&gt;"Linhas"),"",IF(Cálculos!OI63="","✔ OK",LEFT(Cálculos!OI63,LEN(Cálculos!OI63)-3)))</f>
        <v/>
      </c>
      <c r="CB63" s="133"/>
      <c r="CC63" s="134"/>
      <c r="CD63" s="134"/>
      <c r="CE63" s="134"/>
      <c r="CF63" s="138" t="str">
        <f>IF(Configurações!$B$3&lt;&gt;"Linhas","",IF(Cálculos!FI63=1,Cálculos!FJ63,""))</f>
        <v/>
      </c>
      <c r="CG63" s="133"/>
      <c r="CH63" s="134"/>
      <c r="CI63" s="134"/>
      <c r="CJ63" s="134"/>
      <c r="CK63" s="34" t="str">
        <f>IF(Configurações!$B$3&lt;&gt;"Linhas","",IF(Cálculos!FT63=1,Cálculos!FU63,""))</f>
        <v/>
      </c>
      <c r="CL63" s="133"/>
      <c r="CM63" s="134"/>
      <c r="CN63" s="134"/>
      <c r="CO63" s="134"/>
      <c r="CP63" s="34" t="str">
        <f>IF(Configurações!$B$3&lt;&gt;"Linhas","",IF(Cálculos!GE63=1,Cálculos!GF63,""))</f>
        <v/>
      </c>
      <c r="CQ63" s="133"/>
      <c r="CR63" s="134"/>
      <c r="CS63" s="134"/>
      <c r="CT63" s="134"/>
      <c r="CU63" s="34" t="str">
        <f>IF(Configurações!$B$3&lt;&gt;"Linhas","",IF(Cálculos!GP63=1,Cálculos!GQ63,""))</f>
        <v/>
      </c>
      <c r="CV63" s="133"/>
      <c r="CW63" s="134"/>
      <c r="CX63" s="134"/>
      <c r="CY63" s="134"/>
      <c r="CZ63" s="34" t="str">
        <f>IF(Configurações!$B$3&lt;&gt;"Linhas","",IF(Cálculos!HA63=1,Cálculos!HB63,""))</f>
        <v/>
      </c>
      <c r="DA63" s="133"/>
      <c r="DB63" s="134"/>
      <c r="DC63" s="134"/>
      <c r="DD63" s="134"/>
      <c r="DE63" s="34" t="str">
        <f>IF(Configurações!$B$3&lt;&gt;"Linhas","",IF(Cálculos!HL63=1,Cálculos!HM63,""))</f>
        <v/>
      </c>
      <c r="DF63" s="133"/>
      <c r="DG63" s="134"/>
      <c r="DH63" s="134"/>
      <c r="DI63" s="134"/>
      <c r="DJ63" s="34" t="str">
        <f>IF(Configurações!$B$3&lt;&gt;"Linhas","",IF(Cálculos!HW63=1,Cálculos!HX63,""))</f>
        <v/>
      </c>
      <c r="DK63" s="35" t="str">
        <f>IF(OR($B63="",Configurações!$B$3&lt;&gt;"Linhas"),"",Cálculos!OL63)</f>
        <v/>
      </c>
      <c r="DL63" s="36" t="str">
        <f>IF(OR($B63="",Configurações!$B$3&lt;&gt;"Linhas"),"",Cálculos!OM63)</f>
        <v/>
      </c>
      <c r="DM63" s="37" t="str">
        <f>IF(OR($B63="",Configurações!$B$3&lt;&gt;"Linhas"),"",IF(Cálculos!ON63="","✔ OK",LEFT(Cálculos!ON63,LEN(Cálculos!ON63)-3)))</f>
        <v/>
      </c>
      <c r="DN63" s="133"/>
      <c r="DO63" s="134"/>
      <c r="DP63" s="134"/>
      <c r="DQ63" s="134"/>
      <c r="DR63" s="34" t="str">
        <f>IF(Configurações!$B$3&lt;&gt;"Linhas","",IF(Cálculos!IH63=1,Cálculos!II63,""))</f>
        <v/>
      </c>
      <c r="DS63" s="133"/>
      <c r="DT63" s="134"/>
      <c r="DU63" s="134"/>
      <c r="DV63" s="134"/>
      <c r="DW63" s="34" t="str">
        <f>IF(Configurações!$B$3&lt;&gt;"Linhas","",IF(Cálculos!IS63=1,Cálculos!IT63,""))</f>
        <v/>
      </c>
      <c r="DX63" s="133"/>
      <c r="DY63" s="134"/>
      <c r="DZ63" s="134"/>
      <c r="EA63" s="134"/>
      <c r="EB63" s="34" t="str">
        <f>IF(Configurações!$B$3&lt;&gt;"Linhas","",IF(Cálculos!JD63=1,Cálculos!JE63,""))</f>
        <v/>
      </c>
      <c r="EC63" s="133"/>
      <c r="ED63" s="134"/>
      <c r="EE63" s="134"/>
      <c r="EF63" s="134"/>
      <c r="EG63" s="34" t="str">
        <f>IF(Configurações!$B$3&lt;&gt;"Linhas","",IF(Cálculos!JO63=1,Cálculos!JP63,""))</f>
        <v/>
      </c>
      <c r="EH63" s="133"/>
      <c r="EI63" s="134"/>
      <c r="EJ63" s="134"/>
      <c r="EK63" s="134"/>
      <c r="EL63" s="34" t="str">
        <f>IF(Configurações!$B$3&lt;&gt;"Linhas","",IF(Cálculos!JZ63=1,Cálculos!KA63,""))</f>
        <v/>
      </c>
      <c r="EM63" s="133"/>
      <c r="EN63" s="134"/>
      <c r="EO63" s="134"/>
      <c r="EP63" s="134"/>
      <c r="EQ63" s="34" t="str">
        <f>IF(Configurações!$B$3&lt;&gt;"Linhas","",IF(Cálculos!KK63=1,Cálculos!KL63,""))</f>
        <v/>
      </c>
      <c r="ER63" s="133"/>
      <c r="ES63" s="134"/>
      <c r="ET63" s="134"/>
      <c r="EU63" s="134"/>
      <c r="EV63" s="34" t="str">
        <f>IF(Configurações!$B$3&lt;&gt;"Linhas","",IF(Cálculos!KV63=1,Cálculos!KW63,""))</f>
        <v/>
      </c>
      <c r="EW63" s="35" t="str">
        <f>IF(OR($B63="",Configurações!$B$3&lt;&gt;"Linhas"),"",Cálculos!OQ63)</f>
        <v/>
      </c>
      <c r="EX63" s="36" t="str">
        <f>IF(OR($B63="",Configurações!$B$3&lt;&gt;"Linhas"),"",Cálculos!OR63)</f>
        <v/>
      </c>
      <c r="EY63" s="37" t="str">
        <f>IF(OR($B63="",Configurações!$B$3&lt;&gt;"Linhas"),"",IF(Cálculos!OS63="","✔ OK",LEFT(Cálculos!OS63,LEN(Cálculos!OS63)-3)))</f>
        <v/>
      </c>
      <c r="EZ63" s="133"/>
      <c r="FA63" s="134"/>
      <c r="FB63" s="134"/>
      <c r="FC63" s="134"/>
      <c r="FD63" s="34" t="str">
        <f>IF(Configurações!$B$3&lt;&gt;"Linhas","",IF(Cálculos!LG63=1,Cálculos!LH63,""))</f>
        <v/>
      </c>
      <c r="FE63" s="133"/>
      <c r="FF63" s="134"/>
      <c r="FG63" s="134"/>
      <c r="FH63" s="134"/>
      <c r="FI63" s="34" t="str">
        <f>IF(Configurações!$B$3&lt;&gt;"Linhas","",IF(Cálculos!LR63=1,Cálculos!LS63,""))</f>
        <v/>
      </c>
      <c r="FJ63" s="133"/>
      <c r="FK63" s="134"/>
      <c r="FL63" s="134"/>
      <c r="FM63" s="134"/>
      <c r="FN63" s="34" t="str">
        <f>IF(Configurações!$B$3&lt;&gt;"Linhas","",IF(Cálculos!MC63=1,Cálculos!MD63,""))</f>
        <v/>
      </c>
      <c r="FO63" s="133"/>
      <c r="FP63" s="134"/>
      <c r="FQ63" s="134"/>
      <c r="FR63" s="134"/>
      <c r="FS63" s="34" t="str">
        <f>IF(Configurações!$B$3&lt;&gt;"Linhas","",IF(Cálculos!MN63=1,Cálculos!MO63,""))</f>
        <v/>
      </c>
      <c r="FT63" s="133"/>
      <c r="FU63" s="134"/>
      <c r="FV63" s="134"/>
      <c r="FW63" s="134"/>
      <c r="FX63" s="34" t="str">
        <f>IF(Configurações!$B$3&lt;&gt;"Linhas","",IF(Cálculos!MY63=1,Cálculos!MZ63,""))</f>
        <v/>
      </c>
      <c r="FY63" s="133"/>
      <c r="FZ63" s="134"/>
      <c r="GA63" s="134"/>
      <c r="GB63" s="134"/>
      <c r="GC63" s="34" t="str">
        <f>IF(Configurações!$B$3&lt;&gt;"Linhas","",IF(Cálculos!NJ63=1,Cálculos!NK63,""))</f>
        <v/>
      </c>
      <c r="GD63" s="133"/>
      <c r="GE63" s="134"/>
      <c r="GF63" s="134"/>
      <c r="GG63" s="134"/>
      <c r="GH63" s="34" t="str">
        <f>IF(Configurações!$B$3&lt;&gt;"Linhas","",IF(Cálculos!NU63=1,Cálculos!NV63,""))</f>
        <v/>
      </c>
      <c r="GI63" s="35" t="str">
        <f>IF(OR($B63="",Configurações!$B$3&lt;&gt;"Linhas"),"",Cálculos!OV63)</f>
        <v/>
      </c>
      <c r="GJ63" s="36" t="str">
        <f>IF(OR($B63="",Configurações!$B$3&lt;&gt;"Linhas"),"",Cálculos!OW63)</f>
        <v/>
      </c>
      <c r="GK63" s="37" t="str">
        <f>IF(OR($B63="",Configurações!$B$3&lt;&gt;"Linhas"),"",IF(Cálculos!OX63="","✔ OK",LEFT(Cálculos!OX63,LEN(Cálculos!OX63)-3)))</f>
        <v/>
      </c>
      <c r="GL63" s="131" t="str">
        <f>IF(OR($B63="",Configurações!$B$3&lt;&gt;"Linhas"),"",IF(Cálculos!PP63="","",IF(Configurações!$B$6="Sim","","Informativo (sem CCT/ACT) – ")&amp;LEFT(Cálculos!PP63,LEN(Cálculos!PP63)-3)))</f>
        <v/>
      </c>
    </row>
    <row r="64" spans="1:194" ht="30.75" customHeight="1" x14ac:dyDescent="0.25">
      <c r="A64" s="32" t="str">
        <f t="shared" si="0"/>
        <v/>
      </c>
      <c r="B64" s="132"/>
      <c r="C64" s="33" t="str">
        <f>IF($B64="","",IFERROR(INDEX(Funcionários!$D$5:$D$84,MATCH($B64,Funcionários!$B$5:$B$84,0)),""))</f>
        <v/>
      </c>
      <c r="D64" s="133"/>
      <c r="E64" s="134"/>
      <c r="F64" s="134"/>
      <c r="G64" s="134"/>
      <c r="H64" s="34" t="str">
        <f>IF(Configurações!$B$3&lt;&gt;"Linhas","",IF(Cálculos!K64=1,Cálculos!L64,""))</f>
        <v/>
      </c>
      <c r="I64" s="133"/>
      <c r="J64" s="134"/>
      <c r="K64" s="134"/>
      <c r="L64" s="134"/>
      <c r="M64" s="34" t="str">
        <f>IF(Configurações!$B$3&lt;&gt;"Linhas","",IF(Cálculos!V64=1,Cálculos!W64,""))</f>
        <v/>
      </c>
      <c r="N64" s="133"/>
      <c r="O64" s="134"/>
      <c r="P64" s="134"/>
      <c r="Q64" s="134"/>
      <c r="R64" s="34" t="str">
        <f>IF(Configurações!$B$3&lt;&gt;"Linhas","",IF(Cálculos!AG64=1,Cálculos!AH64,""))</f>
        <v/>
      </c>
      <c r="S64" s="133"/>
      <c r="T64" s="134"/>
      <c r="U64" s="134"/>
      <c r="V64" s="134"/>
      <c r="W64" s="34" t="str">
        <f>IF(Configurações!$B$3&lt;&gt;"Linhas","",IF(Cálculos!AR64=1,Cálculos!AS64,""))</f>
        <v/>
      </c>
      <c r="X64" s="133"/>
      <c r="Y64" s="134"/>
      <c r="Z64" s="134"/>
      <c r="AA64" s="134"/>
      <c r="AB64" s="34" t="str">
        <f>IF(Configurações!$B$3&lt;&gt;"Linhas","",IF(Cálculos!BC64=1,Cálculos!BD64,""))</f>
        <v/>
      </c>
      <c r="AC64" s="133"/>
      <c r="AD64" s="134"/>
      <c r="AE64" s="134"/>
      <c r="AF64" s="134"/>
      <c r="AG64" s="34" t="str">
        <f>IF(Configurações!$B$3&lt;&gt;"Linhas","",IF(Cálculos!BN64=1,Cálculos!BO64,""))</f>
        <v/>
      </c>
      <c r="AH64" s="133"/>
      <c r="AI64" s="134"/>
      <c r="AJ64" s="134"/>
      <c r="AK64" s="134"/>
      <c r="AL64" s="34" t="str">
        <f>IF(Configurações!$B$3&lt;&gt;"Linhas","",IF(Cálculos!BY64=1,Cálculos!BZ64,""))</f>
        <v/>
      </c>
      <c r="AM64" s="35" t="str">
        <f>IF(OR($B64="",Configurações!$B$3&lt;&gt;"Linhas"),"",Cálculos!OB64)</f>
        <v/>
      </c>
      <c r="AN64" s="36" t="str">
        <f>IF(OR($B64="",Configurações!$B$3&lt;&gt;"Linhas"),"",Cálculos!OC64)</f>
        <v/>
      </c>
      <c r="AO64" s="37" t="str">
        <f>IF(OR($B64="",Configurações!$B$3&lt;&gt;"Linhas"),"",IF(Cálculos!OD64="","✔ OK",LEFT(Cálculos!OD64,LEN(Cálculos!OD64)-3)))</f>
        <v/>
      </c>
      <c r="AP64" s="133"/>
      <c r="AQ64" s="134"/>
      <c r="AR64" s="134"/>
      <c r="AS64" s="134"/>
      <c r="AT64" s="34" t="str">
        <f>IF(Configurações!$B$3&lt;&gt;"Linhas","",IF(Cálculos!CJ64=1,Cálculos!CK64,""))</f>
        <v/>
      </c>
      <c r="AU64" s="133"/>
      <c r="AV64" s="134"/>
      <c r="AW64" s="134"/>
      <c r="AX64" s="134"/>
      <c r="AY64" s="34" t="str">
        <f>IF(Configurações!$B$3&lt;&gt;"Linhas","",IF(Cálculos!CU64=1,Cálculos!CV64,""))</f>
        <v/>
      </c>
      <c r="AZ64" s="133"/>
      <c r="BA64" s="134"/>
      <c r="BB64" s="134"/>
      <c r="BC64" s="134"/>
      <c r="BD64" s="34" t="str">
        <f>IF(Configurações!$B$3&lt;&gt;"Linhas","",IF(Cálculos!DF64=1,Cálculos!DG64,""))</f>
        <v/>
      </c>
      <c r="BE64" s="133"/>
      <c r="BF64" s="134"/>
      <c r="BG64" s="134"/>
      <c r="BH64" s="134"/>
      <c r="BI64" s="34" t="str">
        <f>IF(Configurações!$B$3&lt;&gt;"Linhas","",IF(Cálculos!DQ64=1,Cálculos!DR64,""))</f>
        <v/>
      </c>
      <c r="BJ64" s="133"/>
      <c r="BK64" s="134"/>
      <c r="BL64" s="134"/>
      <c r="BM64" s="134"/>
      <c r="BN64" s="34" t="str">
        <f>IF(Configurações!$B$3&lt;&gt;"Linhas","",IF(Cálculos!EB64=1,Cálculos!EC64,""))</f>
        <v/>
      </c>
      <c r="BO64" s="133"/>
      <c r="BP64" s="134"/>
      <c r="BQ64" s="134"/>
      <c r="BR64" s="134"/>
      <c r="BS64" s="34" t="str">
        <f>IF(Configurações!$B$3&lt;&gt;"Linhas","",IF(Cálculos!EM64=1,Cálculos!EN64,""))</f>
        <v/>
      </c>
      <c r="BT64" s="133"/>
      <c r="BU64" s="134"/>
      <c r="BV64" s="134"/>
      <c r="BW64" s="134"/>
      <c r="BX64" s="34" t="str">
        <f>IF(Configurações!$B$3&lt;&gt;"Linhas","",IF(Cálculos!EX64=1,Cálculos!EY64,""))</f>
        <v/>
      </c>
      <c r="BY64" s="35" t="str">
        <f>IF(OR($B64="",Configurações!$B$3&lt;&gt;"Linhas"),"",Cálculos!OG64)</f>
        <v/>
      </c>
      <c r="BZ64" s="36" t="str">
        <f>IF(OR($B64="",Configurações!$B$3&lt;&gt;"Linhas"),"",Cálculos!OH64)</f>
        <v/>
      </c>
      <c r="CA64" s="37" t="str">
        <f>IF(OR($B64="",Configurações!$B$3&lt;&gt;"Linhas"),"",IF(Cálculos!OI64="","✔ OK",LEFT(Cálculos!OI64,LEN(Cálculos!OI64)-3)))</f>
        <v/>
      </c>
      <c r="CB64" s="133"/>
      <c r="CC64" s="134"/>
      <c r="CD64" s="134"/>
      <c r="CE64" s="134"/>
      <c r="CF64" s="138" t="str">
        <f>IF(Configurações!$B$3&lt;&gt;"Linhas","",IF(Cálculos!FI64=1,Cálculos!FJ64,""))</f>
        <v/>
      </c>
      <c r="CG64" s="133"/>
      <c r="CH64" s="134"/>
      <c r="CI64" s="134"/>
      <c r="CJ64" s="134"/>
      <c r="CK64" s="34" t="str">
        <f>IF(Configurações!$B$3&lt;&gt;"Linhas","",IF(Cálculos!FT64=1,Cálculos!FU64,""))</f>
        <v/>
      </c>
      <c r="CL64" s="133"/>
      <c r="CM64" s="134"/>
      <c r="CN64" s="134"/>
      <c r="CO64" s="134"/>
      <c r="CP64" s="34" t="str">
        <f>IF(Configurações!$B$3&lt;&gt;"Linhas","",IF(Cálculos!GE64=1,Cálculos!GF64,""))</f>
        <v/>
      </c>
      <c r="CQ64" s="133"/>
      <c r="CR64" s="134"/>
      <c r="CS64" s="134"/>
      <c r="CT64" s="134"/>
      <c r="CU64" s="34" t="str">
        <f>IF(Configurações!$B$3&lt;&gt;"Linhas","",IF(Cálculos!GP64=1,Cálculos!GQ64,""))</f>
        <v/>
      </c>
      <c r="CV64" s="133"/>
      <c r="CW64" s="134"/>
      <c r="CX64" s="134"/>
      <c r="CY64" s="134"/>
      <c r="CZ64" s="34" t="str">
        <f>IF(Configurações!$B$3&lt;&gt;"Linhas","",IF(Cálculos!HA64=1,Cálculos!HB64,""))</f>
        <v/>
      </c>
      <c r="DA64" s="133"/>
      <c r="DB64" s="134"/>
      <c r="DC64" s="134"/>
      <c r="DD64" s="134"/>
      <c r="DE64" s="34" t="str">
        <f>IF(Configurações!$B$3&lt;&gt;"Linhas","",IF(Cálculos!HL64=1,Cálculos!HM64,""))</f>
        <v/>
      </c>
      <c r="DF64" s="133"/>
      <c r="DG64" s="134"/>
      <c r="DH64" s="134"/>
      <c r="DI64" s="134"/>
      <c r="DJ64" s="34" t="str">
        <f>IF(Configurações!$B$3&lt;&gt;"Linhas","",IF(Cálculos!HW64=1,Cálculos!HX64,""))</f>
        <v/>
      </c>
      <c r="DK64" s="35" t="str">
        <f>IF(OR($B64="",Configurações!$B$3&lt;&gt;"Linhas"),"",Cálculos!OL64)</f>
        <v/>
      </c>
      <c r="DL64" s="36" t="str">
        <f>IF(OR($B64="",Configurações!$B$3&lt;&gt;"Linhas"),"",Cálculos!OM64)</f>
        <v/>
      </c>
      <c r="DM64" s="37" t="str">
        <f>IF(OR($B64="",Configurações!$B$3&lt;&gt;"Linhas"),"",IF(Cálculos!ON64="","✔ OK",LEFT(Cálculos!ON64,LEN(Cálculos!ON64)-3)))</f>
        <v/>
      </c>
      <c r="DN64" s="133"/>
      <c r="DO64" s="134"/>
      <c r="DP64" s="134"/>
      <c r="DQ64" s="134"/>
      <c r="DR64" s="34" t="str">
        <f>IF(Configurações!$B$3&lt;&gt;"Linhas","",IF(Cálculos!IH64=1,Cálculos!II64,""))</f>
        <v/>
      </c>
      <c r="DS64" s="133"/>
      <c r="DT64" s="134"/>
      <c r="DU64" s="134"/>
      <c r="DV64" s="134"/>
      <c r="DW64" s="34" t="str">
        <f>IF(Configurações!$B$3&lt;&gt;"Linhas","",IF(Cálculos!IS64=1,Cálculos!IT64,""))</f>
        <v/>
      </c>
      <c r="DX64" s="133"/>
      <c r="DY64" s="134"/>
      <c r="DZ64" s="134"/>
      <c r="EA64" s="134"/>
      <c r="EB64" s="34" t="str">
        <f>IF(Configurações!$B$3&lt;&gt;"Linhas","",IF(Cálculos!JD64=1,Cálculos!JE64,""))</f>
        <v/>
      </c>
      <c r="EC64" s="133"/>
      <c r="ED64" s="134"/>
      <c r="EE64" s="134"/>
      <c r="EF64" s="134"/>
      <c r="EG64" s="34" t="str">
        <f>IF(Configurações!$B$3&lt;&gt;"Linhas","",IF(Cálculos!JO64=1,Cálculos!JP64,""))</f>
        <v/>
      </c>
      <c r="EH64" s="133"/>
      <c r="EI64" s="134"/>
      <c r="EJ64" s="134"/>
      <c r="EK64" s="134"/>
      <c r="EL64" s="34" t="str">
        <f>IF(Configurações!$B$3&lt;&gt;"Linhas","",IF(Cálculos!JZ64=1,Cálculos!KA64,""))</f>
        <v/>
      </c>
      <c r="EM64" s="133"/>
      <c r="EN64" s="134"/>
      <c r="EO64" s="134"/>
      <c r="EP64" s="134"/>
      <c r="EQ64" s="34" t="str">
        <f>IF(Configurações!$B$3&lt;&gt;"Linhas","",IF(Cálculos!KK64=1,Cálculos!KL64,""))</f>
        <v/>
      </c>
      <c r="ER64" s="133"/>
      <c r="ES64" s="134"/>
      <c r="ET64" s="134"/>
      <c r="EU64" s="134"/>
      <c r="EV64" s="34" t="str">
        <f>IF(Configurações!$B$3&lt;&gt;"Linhas","",IF(Cálculos!KV64=1,Cálculos!KW64,""))</f>
        <v/>
      </c>
      <c r="EW64" s="35" t="str">
        <f>IF(OR($B64="",Configurações!$B$3&lt;&gt;"Linhas"),"",Cálculos!OQ64)</f>
        <v/>
      </c>
      <c r="EX64" s="36" t="str">
        <f>IF(OR($B64="",Configurações!$B$3&lt;&gt;"Linhas"),"",Cálculos!OR64)</f>
        <v/>
      </c>
      <c r="EY64" s="37" t="str">
        <f>IF(OR($B64="",Configurações!$B$3&lt;&gt;"Linhas"),"",IF(Cálculos!OS64="","✔ OK",LEFT(Cálculos!OS64,LEN(Cálculos!OS64)-3)))</f>
        <v/>
      </c>
      <c r="EZ64" s="133"/>
      <c r="FA64" s="134"/>
      <c r="FB64" s="134"/>
      <c r="FC64" s="134"/>
      <c r="FD64" s="34" t="str">
        <f>IF(Configurações!$B$3&lt;&gt;"Linhas","",IF(Cálculos!LG64=1,Cálculos!LH64,""))</f>
        <v/>
      </c>
      <c r="FE64" s="133"/>
      <c r="FF64" s="134"/>
      <c r="FG64" s="134"/>
      <c r="FH64" s="134"/>
      <c r="FI64" s="34" t="str">
        <f>IF(Configurações!$B$3&lt;&gt;"Linhas","",IF(Cálculos!LR64=1,Cálculos!LS64,""))</f>
        <v/>
      </c>
      <c r="FJ64" s="133"/>
      <c r="FK64" s="134"/>
      <c r="FL64" s="134"/>
      <c r="FM64" s="134"/>
      <c r="FN64" s="34" t="str">
        <f>IF(Configurações!$B$3&lt;&gt;"Linhas","",IF(Cálculos!MC64=1,Cálculos!MD64,""))</f>
        <v/>
      </c>
      <c r="FO64" s="133"/>
      <c r="FP64" s="134"/>
      <c r="FQ64" s="134"/>
      <c r="FR64" s="134"/>
      <c r="FS64" s="34" t="str">
        <f>IF(Configurações!$B$3&lt;&gt;"Linhas","",IF(Cálculos!MN64=1,Cálculos!MO64,""))</f>
        <v/>
      </c>
      <c r="FT64" s="133"/>
      <c r="FU64" s="134"/>
      <c r="FV64" s="134"/>
      <c r="FW64" s="134"/>
      <c r="FX64" s="34" t="str">
        <f>IF(Configurações!$B$3&lt;&gt;"Linhas","",IF(Cálculos!MY64=1,Cálculos!MZ64,""))</f>
        <v/>
      </c>
      <c r="FY64" s="133"/>
      <c r="FZ64" s="134"/>
      <c r="GA64" s="134"/>
      <c r="GB64" s="134"/>
      <c r="GC64" s="34" t="str">
        <f>IF(Configurações!$B$3&lt;&gt;"Linhas","",IF(Cálculos!NJ64=1,Cálculos!NK64,""))</f>
        <v/>
      </c>
      <c r="GD64" s="133"/>
      <c r="GE64" s="134"/>
      <c r="GF64" s="134"/>
      <c r="GG64" s="134"/>
      <c r="GH64" s="34" t="str">
        <f>IF(Configurações!$B$3&lt;&gt;"Linhas","",IF(Cálculos!NU64=1,Cálculos!NV64,""))</f>
        <v/>
      </c>
      <c r="GI64" s="35" t="str">
        <f>IF(OR($B64="",Configurações!$B$3&lt;&gt;"Linhas"),"",Cálculos!OV64)</f>
        <v/>
      </c>
      <c r="GJ64" s="36" t="str">
        <f>IF(OR($B64="",Configurações!$B$3&lt;&gt;"Linhas"),"",Cálculos!OW64)</f>
        <v/>
      </c>
      <c r="GK64" s="37" t="str">
        <f>IF(OR($B64="",Configurações!$B$3&lt;&gt;"Linhas"),"",IF(Cálculos!OX64="","✔ OK",LEFT(Cálculos!OX64,LEN(Cálculos!OX64)-3)))</f>
        <v/>
      </c>
      <c r="GL64" s="131" t="str">
        <f>IF(OR($B64="",Configurações!$B$3&lt;&gt;"Linhas"),"",IF(Cálculos!PP64="","",IF(Configurações!$B$6="Sim","","Informativo (sem CCT/ACT) – ")&amp;LEFT(Cálculos!PP64,LEN(Cálculos!PP64)-3)))</f>
        <v/>
      </c>
    </row>
    <row r="65" spans="1:194" ht="30.75" customHeight="1" x14ac:dyDescent="0.25">
      <c r="A65" s="32" t="str">
        <f t="shared" si="0"/>
        <v/>
      </c>
      <c r="B65" s="132"/>
      <c r="C65" s="33" t="str">
        <f>IF($B65="","",IFERROR(INDEX(Funcionários!$D$5:$D$84,MATCH($B65,Funcionários!$B$5:$B$84,0)),""))</f>
        <v/>
      </c>
      <c r="D65" s="133"/>
      <c r="E65" s="134"/>
      <c r="F65" s="134"/>
      <c r="G65" s="134"/>
      <c r="H65" s="34" t="str">
        <f>IF(Configurações!$B$3&lt;&gt;"Linhas","",IF(Cálculos!K65=1,Cálculos!L65,""))</f>
        <v/>
      </c>
      <c r="I65" s="133"/>
      <c r="J65" s="134"/>
      <c r="K65" s="134"/>
      <c r="L65" s="134"/>
      <c r="M65" s="34" t="str">
        <f>IF(Configurações!$B$3&lt;&gt;"Linhas","",IF(Cálculos!V65=1,Cálculos!W65,""))</f>
        <v/>
      </c>
      <c r="N65" s="133"/>
      <c r="O65" s="134"/>
      <c r="P65" s="134"/>
      <c r="Q65" s="134"/>
      <c r="R65" s="34" t="str">
        <f>IF(Configurações!$B$3&lt;&gt;"Linhas","",IF(Cálculos!AG65=1,Cálculos!AH65,""))</f>
        <v/>
      </c>
      <c r="S65" s="133"/>
      <c r="T65" s="134"/>
      <c r="U65" s="134"/>
      <c r="V65" s="134"/>
      <c r="W65" s="34" t="str">
        <f>IF(Configurações!$B$3&lt;&gt;"Linhas","",IF(Cálculos!AR65=1,Cálculos!AS65,""))</f>
        <v/>
      </c>
      <c r="X65" s="133"/>
      <c r="Y65" s="134"/>
      <c r="Z65" s="134"/>
      <c r="AA65" s="134"/>
      <c r="AB65" s="34" t="str">
        <f>IF(Configurações!$B$3&lt;&gt;"Linhas","",IF(Cálculos!BC65=1,Cálculos!BD65,""))</f>
        <v/>
      </c>
      <c r="AC65" s="133"/>
      <c r="AD65" s="134"/>
      <c r="AE65" s="134"/>
      <c r="AF65" s="134"/>
      <c r="AG65" s="34" t="str">
        <f>IF(Configurações!$B$3&lt;&gt;"Linhas","",IF(Cálculos!BN65=1,Cálculos!BO65,""))</f>
        <v/>
      </c>
      <c r="AH65" s="133"/>
      <c r="AI65" s="134"/>
      <c r="AJ65" s="134"/>
      <c r="AK65" s="134"/>
      <c r="AL65" s="34" t="str">
        <f>IF(Configurações!$B$3&lt;&gt;"Linhas","",IF(Cálculos!BY65=1,Cálculos!BZ65,""))</f>
        <v/>
      </c>
      <c r="AM65" s="35" t="str">
        <f>IF(OR($B65="",Configurações!$B$3&lt;&gt;"Linhas"),"",Cálculos!OB65)</f>
        <v/>
      </c>
      <c r="AN65" s="36" t="str">
        <f>IF(OR($B65="",Configurações!$B$3&lt;&gt;"Linhas"),"",Cálculos!OC65)</f>
        <v/>
      </c>
      <c r="AO65" s="37" t="str">
        <f>IF(OR($B65="",Configurações!$B$3&lt;&gt;"Linhas"),"",IF(Cálculos!OD65="","✔ OK",LEFT(Cálculos!OD65,LEN(Cálculos!OD65)-3)))</f>
        <v/>
      </c>
      <c r="AP65" s="133"/>
      <c r="AQ65" s="134"/>
      <c r="AR65" s="134"/>
      <c r="AS65" s="134"/>
      <c r="AT65" s="34" t="str">
        <f>IF(Configurações!$B$3&lt;&gt;"Linhas","",IF(Cálculos!CJ65=1,Cálculos!CK65,""))</f>
        <v/>
      </c>
      <c r="AU65" s="133"/>
      <c r="AV65" s="134"/>
      <c r="AW65" s="134"/>
      <c r="AX65" s="134"/>
      <c r="AY65" s="34" t="str">
        <f>IF(Configurações!$B$3&lt;&gt;"Linhas","",IF(Cálculos!CU65=1,Cálculos!CV65,""))</f>
        <v/>
      </c>
      <c r="AZ65" s="133"/>
      <c r="BA65" s="134"/>
      <c r="BB65" s="134"/>
      <c r="BC65" s="134"/>
      <c r="BD65" s="34" t="str">
        <f>IF(Configurações!$B$3&lt;&gt;"Linhas","",IF(Cálculos!DF65=1,Cálculos!DG65,""))</f>
        <v/>
      </c>
      <c r="BE65" s="133"/>
      <c r="BF65" s="134"/>
      <c r="BG65" s="134"/>
      <c r="BH65" s="134"/>
      <c r="BI65" s="34" t="str">
        <f>IF(Configurações!$B$3&lt;&gt;"Linhas","",IF(Cálculos!DQ65=1,Cálculos!DR65,""))</f>
        <v/>
      </c>
      <c r="BJ65" s="133"/>
      <c r="BK65" s="134"/>
      <c r="BL65" s="134"/>
      <c r="BM65" s="134"/>
      <c r="BN65" s="34" t="str">
        <f>IF(Configurações!$B$3&lt;&gt;"Linhas","",IF(Cálculos!EB65=1,Cálculos!EC65,""))</f>
        <v/>
      </c>
      <c r="BO65" s="133"/>
      <c r="BP65" s="134"/>
      <c r="BQ65" s="134"/>
      <c r="BR65" s="134"/>
      <c r="BS65" s="34" t="str">
        <f>IF(Configurações!$B$3&lt;&gt;"Linhas","",IF(Cálculos!EM65=1,Cálculos!EN65,""))</f>
        <v/>
      </c>
      <c r="BT65" s="133"/>
      <c r="BU65" s="134"/>
      <c r="BV65" s="134"/>
      <c r="BW65" s="134"/>
      <c r="BX65" s="34" t="str">
        <f>IF(Configurações!$B$3&lt;&gt;"Linhas","",IF(Cálculos!EX65=1,Cálculos!EY65,""))</f>
        <v/>
      </c>
      <c r="BY65" s="35" t="str">
        <f>IF(OR($B65="",Configurações!$B$3&lt;&gt;"Linhas"),"",Cálculos!OG65)</f>
        <v/>
      </c>
      <c r="BZ65" s="36" t="str">
        <f>IF(OR($B65="",Configurações!$B$3&lt;&gt;"Linhas"),"",Cálculos!OH65)</f>
        <v/>
      </c>
      <c r="CA65" s="37" t="str">
        <f>IF(OR($B65="",Configurações!$B$3&lt;&gt;"Linhas"),"",IF(Cálculos!OI65="","✔ OK",LEFT(Cálculos!OI65,LEN(Cálculos!OI65)-3)))</f>
        <v/>
      </c>
      <c r="CB65" s="133"/>
      <c r="CC65" s="134"/>
      <c r="CD65" s="134"/>
      <c r="CE65" s="134"/>
      <c r="CF65" s="138" t="str">
        <f>IF(Configurações!$B$3&lt;&gt;"Linhas","",IF(Cálculos!FI65=1,Cálculos!FJ65,""))</f>
        <v/>
      </c>
      <c r="CG65" s="133"/>
      <c r="CH65" s="134"/>
      <c r="CI65" s="134"/>
      <c r="CJ65" s="134"/>
      <c r="CK65" s="34" t="str">
        <f>IF(Configurações!$B$3&lt;&gt;"Linhas","",IF(Cálculos!FT65=1,Cálculos!FU65,""))</f>
        <v/>
      </c>
      <c r="CL65" s="133"/>
      <c r="CM65" s="134"/>
      <c r="CN65" s="134"/>
      <c r="CO65" s="134"/>
      <c r="CP65" s="34" t="str">
        <f>IF(Configurações!$B$3&lt;&gt;"Linhas","",IF(Cálculos!GE65=1,Cálculos!GF65,""))</f>
        <v/>
      </c>
      <c r="CQ65" s="133"/>
      <c r="CR65" s="134"/>
      <c r="CS65" s="134"/>
      <c r="CT65" s="134"/>
      <c r="CU65" s="34" t="str">
        <f>IF(Configurações!$B$3&lt;&gt;"Linhas","",IF(Cálculos!GP65=1,Cálculos!GQ65,""))</f>
        <v/>
      </c>
      <c r="CV65" s="133"/>
      <c r="CW65" s="134"/>
      <c r="CX65" s="134"/>
      <c r="CY65" s="134"/>
      <c r="CZ65" s="34" t="str">
        <f>IF(Configurações!$B$3&lt;&gt;"Linhas","",IF(Cálculos!HA65=1,Cálculos!HB65,""))</f>
        <v/>
      </c>
      <c r="DA65" s="133"/>
      <c r="DB65" s="134"/>
      <c r="DC65" s="134"/>
      <c r="DD65" s="134"/>
      <c r="DE65" s="34" t="str">
        <f>IF(Configurações!$B$3&lt;&gt;"Linhas","",IF(Cálculos!HL65=1,Cálculos!HM65,""))</f>
        <v/>
      </c>
      <c r="DF65" s="133"/>
      <c r="DG65" s="134"/>
      <c r="DH65" s="134"/>
      <c r="DI65" s="134"/>
      <c r="DJ65" s="34" t="str">
        <f>IF(Configurações!$B$3&lt;&gt;"Linhas","",IF(Cálculos!HW65=1,Cálculos!HX65,""))</f>
        <v/>
      </c>
      <c r="DK65" s="35" t="str">
        <f>IF(OR($B65="",Configurações!$B$3&lt;&gt;"Linhas"),"",Cálculos!OL65)</f>
        <v/>
      </c>
      <c r="DL65" s="36" t="str">
        <f>IF(OR($B65="",Configurações!$B$3&lt;&gt;"Linhas"),"",Cálculos!OM65)</f>
        <v/>
      </c>
      <c r="DM65" s="37" t="str">
        <f>IF(OR($B65="",Configurações!$B$3&lt;&gt;"Linhas"),"",IF(Cálculos!ON65="","✔ OK",LEFT(Cálculos!ON65,LEN(Cálculos!ON65)-3)))</f>
        <v/>
      </c>
      <c r="DN65" s="133"/>
      <c r="DO65" s="134"/>
      <c r="DP65" s="134"/>
      <c r="DQ65" s="134"/>
      <c r="DR65" s="34" t="str">
        <f>IF(Configurações!$B$3&lt;&gt;"Linhas","",IF(Cálculos!IH65=1,Cálculos!II65,""))</f>
        <v/>
      </c>
      <c r="DS65" s="133"/>
      <c r="DT65" s="134"/>
      <c r="DU65" s="134"/>
      <c r="DV65" s="134"/>
      <c r="DW65" s="34" t="str">
        <f>IF(Configurações!$B$3&lt;&gt;"Linhas","",IF(Cálculos!IS65=1,Cálculos!IT65,""))</f>
        <v/>
      </c>
      <c r="DX65" s="133"/>
      <c r="DY65" s="134"/>
      <c r="DZ65" s="134"/>
      <c r="EA65" s="134"/>
      <c r="EB65" s="34" t="str">
        <f>IF(Configurações!$B$3&lt;&gt;"Linhas","",IF(Cálculos!JD65=1,Cálculos!JE65,""))</f>
        <v/>
      </c>
      <c r="EC65" s="133"/>
      <c r="ED65" s="134"/>
      <c r="EE65" s="134"/>
      <c r="EF65" s="134"/>
      <c r="EG65" s="34" t="str">
        <f>IF(Configurações!$B$3&lt;&gt;"Linhas","",IF(Cálculos!JO65=1,Cálculos!JP65,""))</f>
        <v/>
      </c>
      <c r="EH65" s="133"/>
      <c r="EI65" s="134"/>
      <c r="EJ65" s="134"/>
      <c r="EK65" s="134"/>
      <c r="EL65" s="34" t="str">
        <f>IF(Configurações!$B$3&lt;&gt;"Linhas","",IF(Cálculos!JZ65=1,Cálculos!KA65,""))</f>
        <v/>
      </c>
      <c r="EM65" s="133"/>
      <c r="EN65" s="134"/>
      <c r="EO65" s="134"/>
      <c r="EP65" s="134"/>
      <c r="EQ65" s="34" t="str">
        <f>IF(Configurações!$B$3&lt;&gt;"Linhas","",IF(Cálculos!KK65=1,Cálculos!KL65,""))</f>
        <v/>
      </c>
      <c r="ER65" s="133"/>
      <c r="ES65" s="134"/>
      <c r="ET65" s="134"/>
      <c r="EU65" s="134"/>
      <c r="EV65" s="34" t="str">
        <f>IF(Configurações!$B$3&lt;&gt;"Linhas","",IF(Cálculos!KV65=1,Cálculos!KW65,""))</f>
        <v/>
      </c>
      <c r="EW65" s="35" t="str">
        <f>IF(OR($B65="",Configurações!$B$3&lt;&gt;"Linhas"),"",Cálculos!OQ65)</f>
        <v/>
      </c>
      <c r="EX65" s="36" t="str">
        <f>IF(OR($B65="",Configurações!$B$3&lt;&gt;"Linhas"),"",Cálculos!OR65)</f>
        <v/>
      </c>
      <c r="EY65" s="37" t="str">
        <f>IF(OR($B65="",Configurações!$B$3&lt;&gt;"Linhas"),"",IF(Cálculos!OS65="","✔ OK",LEFT(Cálculos!OS65,LEN(Cálculos!OS65)-3)))</f>
        <v/>
      </c>
      <c r="EZ65" s="133"/>
      <c r="FA65" s="134"/>
      <c r="FB65" s="134"/>
      <c r="FC65" s="134"/>
      <c r="FD65" s="34" t="str">
        <f>IF(Configurações!$B$3&lt;&gt;"Linhas","",IF(Cálculos!LG65=1,Cálculos!LH65,""))</f>
        <v/>
      </c>
      <c r="FE65" s="133"/>
      <c r="FF65" s="134"/>
      <c r="FG65" s="134"/>
      <c r="FH65" s="134"/>
      <c r="FI65" s="34" t="str">
        <f>IF(Configurações!$B$3&lt;&gt;"Linhas","",IF(Cálculos!LR65=1,Cálculos!LS65,""))</f>
        <v/>
      </c>
      <c r="FJ65" s="133"/>
      <c r="FK65" s="134"/>
      <c r="FL65" s="134"/>
      <c r="FM65" s="134"/>
      <c r="FN65" s="34" t="str">
        <f>IF(Configurações!$B$3&lt;&gt;"Linhas","",IF(Cálculos!MC65=1,Cálculos!MD65,""))</f>
        <v/>
      </c>
      <c r="FO65" s="133"/>
      <c r="FP65" s="134"/>
      <c r="FQ65" s="134"/>
      <c r="FR65" s="134"/>
      <c r="FS65" s="34" t="str">
        <f>IF(Configurações!$B$3&lt;&gt;"Linhas","",IF(Cálculos!MN65=1,Cálculos!MO65,""))</f>
        <v/>
      </c>
      <c r="FT65" s="133"/>
      <c r="FU65" s="134"/>
      <c r="FV65" s="134"/>
      <c r="FW65" s="134"/>
      <c r="FX65" s="34" t="str">
        <f>IF(Configurações!$B$3&lt;&gt;"Linhas","",IF(Cálculos!MY65=1,Cálculos!MZ65,""))</f>
        <v/>
      </c>
      <c r="FY65" s="133"/>
      <c r="FZ65" s="134"/>
      <c r="GA65" s="134"/>
      <c r="GB65" s="134"/>
      <c r="GC65" s="34" t="str">
        <f>IF(Configurações!$B$3&lt;&gt;"Linhas","",IF(Cálculos!NJ65=1,Cálculos!NK65,""))</f>
        <v/>
      </c>
      <c r="GD65" s="133"/>
      <c r="GE65" s="134"/>
      <c r="GF65" s="134"/>
      <c r="GG65" s="134"/>
      <c r="GH65" s="34" t="str">
        <f>IF(Configurações!$B$3&lt;&gt;"Linhas","",IF(Cálculos!NU65=1,Cálculos!NV65,""))</f>
        <v/>
      </c>
      <c r="GI65" s="35" t="str">
        <f>IF(OR($B65="",Configurações!$B$3&lt;&gt;"Linhas"),"",Cálculos!OV65)</f>
        <v/>
      </c>
      <c r="GJ65" s="36" t="str">
        <f>IF(OR($B65="",Configurações!$B$3&lt;&gt;"Linhas"),"",Cálculos!OW65)</f>
        <v/>
      </c>
      <c r="GK65" s="37" t="str">
        <f>IF(OR($B65="",Configurações!$B$3&lt;&gt;"Linhas"),"",IF(Cálculos!OX65="","✔ OK",LEFT(Cálculos!OX65,LEN(Cálculos!OX65)-3)))</f>
        <v/>
      </c>
      <c r="GL65" s="131" t="str">
        <f>IF(OR($B65="",Configurações!$B$3&lt;&gt;"Linhas"),"",IF(Cálculos!PP65="","",IF(Configurações!$B$6="Sim","","Informativo (sem CCT/ACT) – ")&amp;LEFT(Cálculos!PP65,LEN(Cálculos!PP65)-3)))</f>
        <v/>
      </c>
    </row>
    <row r="66" spans="1:194" ht="30.75" customHeight="1" x14ac:dyDescent="0.25">
      <c r="A66" s="32" t="str">
        <f t="shared" si="0"/>
        <v/>
      </c>
      <c r="B66" s="132"/>
      <c r="C66" s="33" t="str">
        <f>IF($B66="","",IFERROR(INDEX(Funcionários!$D$5:$D$84,MATCH($B66,Funcionários!$B$5:$B$84,0)),""))</f>
        <v/>
      </c>
      <c r="D66" s="133"/>
      <c r="E66" s="134"/>
      <c r="F66" s="134"/>
      <c r="G66" s="134"/>
      <c r="H66" s="34" t="str">
        <f>IF(Configurações!$B$3&lt;&gt;"Linhas","",IF(Cálculos!K66=1,Cálculos!L66,""))</f>
        <v/>
      </c>
      <c r="I66" s="133"/>
      <c r="J66" s="134"/>
      <c r="K66" s="134"/>
      <c r="L66" s="134"/>
      <c r="M66" s="34" t="str">
        <f>IF(Configurações!$B$3&lt;&gt;"Linhas","",IF(Cálculos!V66=1,Cálculos!W66,""))</f>
        <v/>
      </c>
      <c r="N66" s="133"/>
      <c r="O66" s="134"/>
      <c r="P66" s="134"/>
      <c r="Q66" s="134"/>
      <c r="R66" s="34" t="str">
        <f>IF(Configurações!$B$3&lt;&gt;"Linhas","",IF(Cálculos!AG66=1,Cálculos!AH66,""))</f>
        <v/>
      </c>
      <c r="S66" s="133"/>
      <c r="T66" s="134"/>
      <c r="U66" s="134"/>
      <c r="V66" s="134"/>
      <c r="W66" s="34" t="str">
        <f>IF(Configurações!$B$3&lt;&gt;"Linhas","",IF(Cálculos!AR66=1,Cálculos!AS66,""))</f>
        <v/>
      </c>
      <c r="X66" s="133"/>
      <c r="Y66" s="134"/>
      <c r="Z66" s="134"/>
      <c r="AA66" s="134"/>
      <c r="AB66" s="34" t="str">
        <f>IF(Configurações!$B$3&lt;&gt;"Linhas","",IF(Cálculos!BC66=1,Cálculos!BD66,""))</f>
        <v/>
      </c>
      <c r="AC66" s="133"/>
      <c r="AD66" s="134"/>
      <c r="AE66" s="134"/>
      <c r="AF66" s="134"/>
      <c r="AG66" s="34" t="str">
        <f>IF(Configurações!$B$3&lt;&gt;"Linhas","",IF(Cálculos!BN66=1,Cálculos!BO66,""))</f>
        <v/>
      </c>
      <c r="AH66" s="133"/>
      <c r="AI66" s="134"/>
      <c r="AJ66" s="134"/>
      <c r="AK66" s="134"/>
      <c r="AL66" s="34" t="str">
        <f>IF(Configurações!$B$3&lt;&gt;"Linhas","",IF(Cálculos!BY66=1,Cálculos!BZ66,""))</f>
        <v/>
      </c>
      <c r="AM66" s="35" t="str">
        <f>IF(OR($B66="",Configurações!$B$3&lt;&gt;"Linhas"),"",Cálculos!OB66)</f>
        <v/>
      </c>
      <c r="AN66" s="36" t="str">
        <f>IF(OR($B66="",Configurações!$B$3&lt;&gt;"Linhas"),"",Cálculos!OC66)</f>
        <v/>
      </c>
      <c r="AO66" s="37" t="str">
        <f>IF(OR($B66="",Configurações!$B$3&lt;&gt;"Linhas"),"",IF(Cálculos!OD66="","✔ OK",LEFT(Cálculos!OD66,LEN(Cálculos!OD66)-3)))</f>
        <v/>
      </c>
      <c r="AP66" s="133"/>
      <c r="AQ66" s="134"/>
      <c r="AR66" s="134"/>
      <c r="AS66" s="134"/>
      <c r="AT66" s="34" t="str">
        <f>IF(Configurações!$B$3&lt;&gt;"Linhas","",IF(Cálculos!CJ66=1,Cálculos!CK66,""))</f>
        <v/>
      </c>
      <c r="AU66" s="133"/>
      <c r="AV66" s="134"/>
      <c r="AW66" s="134"/>
      <c r="AX66" s="134"/>
      <c r="AY66" s="34" t="str">
        <f>IF(Configurações!$B$3&lt;&gt;"Linhas","",IF(Cálculos!CU66=1,Cálculos!CV66,""))</f>
        <v/>
      </c>
      <c r="AZ66" s="133"/>
      <c r="BA66" s="134"/>
      <c r="BB66" s="134"/>
      <c r="BC66" s="134"/>
      <c r="BD66" s="34" t="str">
        <f>IF(Configurações!$B$3&lt;&gt;"Linhas","",IF(Cálculos!DF66=1,Cálculos!DG66,""))</f>
        <v/>
      </c>
      <c r="BE66" s="133"/>
      <c r="BF66" s="134"/>
      <c r="BG66" s="134"/>
      <c r="BH66" s="134"/>
      <c r="BI66" s="34" t="str">
        <f>IF(Configurações!$B$3&lt;&gt;"Linhas","",IF(Cálculos!DQ66=1,Cálculos!DR66,""))</f>
        <v/>
      </c>
      <c r="BJ66" s="133"/>
      <c r="BK66" s="134"/>
      <c r="BL66" s="134"/>
      <c r="BM66" s="134"/>
      <c r="BN66" s="34" t="str">
        <f>IF(Configurações!$B$3&lt;&gt;"Linhas","",IF(Cálculos!EB66=1,Cálculos!EC66,""))</f>
        <v/>
      </c>
      <c r="BO66" s="133"/>
      <c r="BP66" s="134"/>
      <c r="BQ66" s="134"/>
      <c r="BR66" s="134"/>
      <c r="BS66" s="34" t="str">
        <f>IF(Configurações!$B$3&lt;&gt;"Linhas","",IF(Cálculos!EM66=1,Cálculos!EN66,""))</f>
        <v/>
      </c>
      <c r="BT66" s="133"/>
      <c r="BU66" s="134"/>
      <c r="BV66" s="134"/>
      <c r="BW66" s="134"/>
      <c r="BX66" s="34" t="str">
        <f>IF(Configurações!$B$3&lt;&gt;"Linhas","",IF(Cálculos!EX66=1,Cálculos!EY66,""))</f>
        <v/>
      </c>
      <c r="BY66" s="35" t="str">
        <f>IF(OR($B66="",Configurações!$B$3&lt;&gt;"Linhas"),"",Cálculos!OG66)</f>
        <v/>
      </c>
      <c r="BZ66" s="36" t="str">
        <f>IF(OR($B66="",Configurações!$B$3&lt;&gt;"Linhas"),"",Cálculos!OH66)</f>
        <v/>
      </c>
      <c r="CA66" s="37" t="str">
        <f>IF(OR($B66="",Configurações!$B$3&lt;&gt;"Linhas"),"",IF(Cálculos!OI66="","✔ OK",LEFT(Cálculos!OI66,LEN(Cálculos!OI66)-3)))</f>
        <v/>
      </c>
      <c r="CB66" s="133"/>
      <c r="CC66" s="134"/>
      <c r="CD66" s="134"/>
      <c r="CE66" s="134"/>
      <c r="CF66" s="138" t="str">
        <f>IF(Configurações!$B$3&lt;&gt;"Linhas","",IF(Cálculos!FI66=1,Cálculos!FJ66,""))</f>
        <v/>
      </c>
      <c r="CG66" s="133"/>
      <c r="CH66" s="134"/>
      <c r="CI66" s="134"/>
      <c r="CJ66" s="134"/>
      <c r="CK66" s="34" t="str">
        <f>IF(Configurações!$B$3&lt;&gt;"Linhas","",IF(Cálculos!FT66=1,Cálculos!FU66,""))</f>
        <v/>
      </c>
      <c r="CL66" s="133"/>
      <c r="CM66" s="134"/>
      <c r="CN66" s="134"/>
      <c r="CO66" s="134"/>
      <c r="CP66" s="34" t="str">
        <f>IF(Configurações!$B$3&lt;&gt;"Linhas","",IF(Cálculos!GE66=1,Cálculos!GF66,""))</f>
        <v/>
      </c>
      <c r="CQ66" s="133"/>
      <c r="CR66" s="134"/>
      <c r="CS66" s="134"/>
      <c r="CT66" s="134"/>
      <c r="CU66" s="34" t="str">
        <f>IF(Configurações!$B$3&lt;&gt;"Linhas","",IF(Cálculos!GP66=1,Cálculos!GQ66,""))</f>
        <v/>
      </c>
      <c r="CV66" s="133"/>
      <c r="CW66" s="134"/>
      <c r="CX66" s="134"/>
      <c r="CY66" s="134"/>
      <c r="CZ66" s="34" t="str">
        <f>IF(Configurações!$B$3&lt;&gt;"Linhas","",IF(Cálculos!HA66=1,Cálculos!HB66,""))</f>
        <v/>
      </c>
      <c r="DA66" s="133"/>
      <c r="DB66" s="134"/>
      <c r="DC66" s="134"/>
      <c r="DD66" s="134"/>
      <c r="DE66" s="34" t="str">
        <f>IF(Configurações!$B$3&lt;&gt;"Linhas","",IF(Cálculos!HL66=1,Cálculos!HM66,""))</f>
        <v/>
      </c>
      <c r="DF66" s="133"/>
      <c r="DG66" s="134"/>
      <c r="DH66" s="134"/>
      <c r="DI66" s="134"/>
      <c r="DJ66" s="34" t="str">
        <f>IF(Configurações!$B$3&lt;&gt;"Linhas","",IF(Cálculos!HW66=1,Cálculos!HX66,""))</f>
        <v/>
      </c>
      <c r="DK66" s="35" t="str">
        <f>IF(OR($B66="",Configurações!$B$3&lt;&gt;"Linhas"),"",Cálculos!OL66)</f>
        <v/>
      </c>
      <c r="DL66" s="36" t="str">
        <f>IF(OR($B66="",Configurações!$B$3&lt;&gt;"Linhas"),"",Cálculos!OM66)</f>
        <v/>
      </c>
      <c r="DM66" s="37" t="str">
        <f>IF(OR($B66="",Configurações!$B$3&lt;&gt;"Linhas"),"",IF(Cálculos!ON66="","✔ OK",LEFT(Cálculos!ON66,LEN(Cálculos!ON66)-3)))</f>
        <v/>
      </c>
      <c r="DN66" s="133"/>
      <c r="DO66" s="134"/>
      <c r="DP66" s="134"/>
      <c r="DQ66" s="134"/>
      <c r="DR66" s="34" t="str">
        <f>IF(Configurações!$B$3&lt;&gt;"Linhas","",IF(Cálculos!IH66=1,Cálculos!II66,""))</f>
        <v/>
      </c>
      <c r="DS66" s="133"/>
      <c r="DT66" s="134"/>
      <c r="DU66" s="134"/>
      <c r="DV66" s="134"/>
      <c r="DW66" s="34" t="str">
        <f>IF(Configurações!$B$3&lt;&gt;"Linhas","",IF(Cálculos!IS66=1,Cálculos!IT66,""))</f>
        <v/>
      </c>
      <c r="DX66" s="133"/>
      <c r="DY66" s="134"/>
      <c r="DZ66" s="134"/>
      <c r="EA66" s="134"/>
      <c r="EB66" s="34" t="str">
        <f>IF(Configurações!$B$3&lt;&gt;"Linhas","",IF(Cálculos!JD66=1,Cálculos!JE66,""))</f>
        <v/>
      </c>
      <c r="EC66" s="133"/>
      <c r="ED66" s="134"/>
      <c r="EE66" s="134"/>
      <c r="EF66" s="134"/>
      <c r="EG66" s="34" t="str">
        <f>IF(Configurações!$B$3&lt;&gt;"Linhas","",IF(Cálculos!JO66=1,Cálculos!JP66,""))</f>
        <v/>
      </c>
      <c r="EH66" s="133"/>
      <c r="EI66" s="134"/>
      <c r="EJ66" s="134"/>
      <c r="EK66" s="134"/>
      <c r="EL66" s="34" t="str">
        <f>IF(Configurações!$B$3&lt;&gt;"Linhas","",IF(Cálculos!JZ66=1,Cálculos!KA66,""))</f>
        <v/>
      </c>
      <c r="EM66" s="133"/>
      <c r="EN66" s="134"/>
      <c r="EO66" s="134"/>
      <c r="EP66" s="134"/>
      <c r="EQ66" s="34" t="str">
        <f>IF(Configurações!$B$3&lt;&gt;"Linhas","",IF(Cálculos!KK66=1,Cálculos!KL66,""))</f>
        <v/>
      </c>
      <c r="ER66" s="133"/>
      <c r="ES66" s="134"/>
      <c r="ET66" s="134"/>
      <c r="EU66" s="134"/>
      <c r="EV66" s="34" t="str">
        <f>IF(Configurações!$B$3&lt;&gt;"Linhas","",IF(Cálculos!KV66=1,Cálculos!KW66,""))</f>
        <v/>
      </c>
      <c r="EW66" s="35" t="str">
        <f>IF(OR($B66="",Configurações!$B$3&lt;&gt;"Linhas"),"",Cálculos!OQ66)</f>
        <v/>
      </c>
      <c r="EX66" s="36" t="str">
        <f>IF(OR($B66="",Configurações!$B$3&lt;&gt;"Linhas"),"",Cálculos!OR66)</f>
        <v/>
      </c>
      <c r="EY66" s="37" t="str">
        <f>IF(OR($B66="",Configurações!$B$3&lt;&gt;"Linhas"),"",IF(Cálculos!OS66="","✔ OK",LEFT(Cálculos!OS66,LEN(Cálculos!OS66)-3)))</f>
        <v/>
      </c>
      <c r="EZ66" s="133"/>
      <c r="FA66" s="134"/>
      <c r="FB66" s="134"/>
      <c r="FC66" s="134"/>
      <c r="FD66" s="34" t="str">
        <f>IF(Configurações!$B$3&lt;&gt;"Linhas","",IF(Cálculos!LG66=1,Cálculos!LH66,""))</f>
        <v/>
      </c>
      <c r="FE66" s="133"/>
      <c r="FF66" s="134"/>
      <c r="FG66" s="134"/>
      <c r="FH66" s="134"/>
      <c r="FI66" s="34" t="str">
        <f>IF(Configurações!$B$3&lt;&gt;"Linhas","",IF(Cálculos!LR66=1,Cálculos!LS66,""))</f>
        <v/>
      </c>
      <c r="FJ66" s="133"/>
      <c r="FK66" s="134"/>
      <c r="FL66" s="134"/>
      <c r="FM66" s="134"/>
      <c r="FN66" s="34" t="str">
        <f>IF(Configurações!$B$3&lt;&gt;"Linhas","",IF(Cálculos!MC66=1,Cálculos!MD66,""))</f>
        <v/>
      </c>
      <c r="FO66" s="133"/>
      <c r="FP66" s="134"/>
      <c r="FQ66" s="134"/>
      <c r="FR66" s="134"/>
      <c r="FS66" s="34" t="str">
        <f>IF(Configurações!$B$3&lt;&gt;"Linhas","",IF(Cálculos!MN66=1,Cálculos!MO66,""))</f>
        <v/>
      </c>
      <c r="FT66" s="133"/>
      <c r="FU66" s="134"/>
      <c r="FV66" s="134"/>
      <c r="FW66" s="134"/>
      <c r="FX66" s="34" t="str">
        <f>IF(Configurações!$B$3&lt;&gt;"Linhas","",IF(Cálculos!MY66=1,Cálculos!MZ66,""))</f>
        <v/>
      </c>
      <c r="FY66" s="133"/>
      <c r="FZ66" s="134"/>
      <c r="GA66" s="134"/>
      <c r="GB66" s="134"/>
      <c r="GC66" s="34" t="str">
        <f>IF(Configurações!$B$3&lt;&gt;"Linhas","",IF(Cálculos!NJ66=1,Cálculos!NK66,""))</f>
        <v/>
      </c>
      <c r="GD66" s="133"/>
      <c r="GE66" s="134"/>
      <c r="GF66" s="134"/>
      <c r="GG66" s="134"/>
      <c r="GH66" s="34" t="str">
        <f>IF(Configurações!$B$3&lt;&gt;"Linhas","",IF(Cálculos!NU66=1,Cálculos!NV66,""))</f>
        <v/>
      </c>
      <c r="GI66" s="35" t="str">
        <f>IF(OR($B66="",Configurações!$B$3&lt;&gt;"Linhas"),"",Cálculos!OV66)</f>
        <v/>
      </c>
      <c r="GJ66" s="36" t="str">
        <f>IF(OR($B66="",Configurações!$B$3&lt;&gt;"Linhas"),"",Cálculos!OW66)</f>
        <v/>
      </c>
      <c r="GK66" s="37" t="str">
        <f>IF(OR($B66="",Configurações!$B$3&lt;&gt;"Linhas"),"",IF(Cálculos!OX66="","✔ OK",LEFT(Cálculos!OX66,LEN(Cálculos!OX66)-3)))</f>
        <v/>
      </c>
      <c r="GL66" s="131" t="str">
        <f>IF(OR($B66="",Configurações!$B$3&lt;&gt;"Linhas"),"",IF(Cálculos!PP66="","",IF(Configurações!$B$6="Sim","","Informativo (sem CCT/ACT) – ")&amp;LEFT(Cálculos!PP66,LEN(Cálculos!PP66)-3)))</f>
        <v/>
      </c>
    </row>
    <row r="67" spans="1:194" ht="30.75" customHeight="1" x14ac:dyDescent="0.25">
      <c r="A67" s="32" t="str">
        <f t="shared" si="0"/>
        <v/>
      </c>
      <c r="B67" s="132"/>
      <c r="C67" s="33" t="str">
        <f>IF($B67="","",IFERROR(INDEX(Funcionários!$D$5:$D$84,MATCH($B67,Funcionários!$B$5:$B$84,0)),""))</f>
        <v/>
      </c>
      <c r="D67" s="133"/>
      <c r="E67" s="134"/>
      <c r="F67" s="134"/>
      <c r="G67" s="134"/>
      <c r="H67" s="34" t="str">
        <f>IF(Configurações!$B$3&lt;&gt;"Linhas","",IF(Cálculos!K67=1,Cálculos!L67,""))</f>
        <v/>
      </c>
      <c r="I67" s="133"/>
      <c r="J67" s="134"/>
      <c r="K67" s="134"/>
      <c r="L67" s="134"/>
      <c r="M67" s="34" t="str">
        <f>IF(Configurações!$B$3&lt;&gt;"Linhas","",IF(Cálculos!V67=1,Cálculos!W67,""))</f>
        <v/>
      </c>
      <c r="N67" s="133"/>
      <c r="O67" s="134"/>
      <c r="P67" s="134"/>
      <c r="Q67" s="134"/>
      <c r="R67" s="34" t="str">
        <f>IF(Configurações!$B$3&lt;&gt;"Linhas","",IF(Cálculos!AG67=1,Cálculos!AH67,""))</f>
        <v/>
      </c>
      <c r="S67" s="133"/>
      <c r="T67" s="134"/>
      <c r="U67" s="134"/>
      <c r="V67" s="134"/>
      <c r="W67" s="34" t="str">
        <f>IF(Configurações!$B$3&lt;&gt;"Linhas","",IF(Cálculos!AR67=1,Cálculos!AS67,""))</f>
        <v/>
      </c>
      <c r="X67" s="133"/>
      <c r="Y67" s="134"/>
      <c r="Z67" s="134"/>
      <c r="AA67" s="134"/>
      <c r="AB67" s="34" t="str">
        <f>IF(Configurações!$B$3&lt;&gt;"Linhas","",IF(Cálculos!BC67=1,Cálculos!BD67,""))</f>
        <v/>
      </c>
      <c r="AC67" s="133"/>
      <c r="AD67" s="134"/>
      <c r="AE67" s="134"/>
      <c r="AF67" s="134"/>
      <c r="AG67" s="34" t="str">
        <f>IF(Configurações!$B$3&lt;&gt;"Linhas","",IF(Cálculos!BN67=1,Cálculos!BO67,""))</f>
        <v/>
      </c>
      <c r="AH67" s="133"/>
      <c r="AI67" s="134"/>
      <c r="AJ67" s="134"/>
      <c r="AK67" s="134"/>
      <c r="AL67" s="34" t="str">
        <f>IF(Configurações!$B$3&lt;&gt;"Linhas","",IF(Cálculos!BY67=1,Cálculos!BZ67,""))</f>
        <v/>
      </c>
      <c r="AM67" s="35" t="str">
        <f>IF(OR($B67="",Configurações!$B$3&lt;&gt;"Linhas"),"",Cálculos!OB67)</f>
        <v/>
      </c>
      <c r="AN67" s="36" t="str">
        <f>IF(OR($B67="",Configurações!$B$3&lt;&gt;"Linhas"),"",Cálculos!OC67)</f>
        <v/>
      </c>
      <c r="AO67" s="37" t="str">
        <f>IF(OR($B67="",Configurações!$B$3&lt;&gt;"Linhas"),"",IF(Cálculos!OD67="","✔ OK",LEFT(Cálculos!OD67,LEN(Cálculos!OD67)-3)))</f>
        <v/>
      </c>
      <c r="AP67" s="133"/>
      <c r="AQ67" s="134"/>
      <c r="AR67" s="134"/>
      <c r="AS67" s="134"/>
      <c r="AT67" s="34" t="str">
        <f>IF(Configurações!$B$3&lt;&gt;"Linhas","",IF(Cálculos!CJ67=1,Cálculos!CK67,""))</f>
        <v/>
      </c>
      <c r="AU67" s="133"/>
      <c r="AV67" s="134"/>
      <c r="AW67" s="134"/>
      <c r="AX67" s="134"/>
      <c r="AY67" s="34" t="str">
        <f>IF(Configurações!$B$3&lt;&gt;"Linhas","",IF(Cálculos!CU67=1,Cálculos!CV67,""))</f>
        <v/>
      </c>
      <c r="AZ67" s="133"/>
      <c r="BA67" s="134"/>
      <c r="BB67" s="134"/>
      <c r="BC67" s="134"/>
      <c r="BD67" s="34" t="str">
        <f>IF(Configurações!$B$3&lt;&gt;"Linhas","",IF(Cálculos!DF67=1,Cálculos!DG67,""))</f>
        <v/>
      </c>
      <c r="BE67" s="133"/>
      <c r="BF67" s="134"/>
      <c r="BG67" s="134"/>
      <c r="BH67" s="134"/>
      <c r="BI67" s="34" t="str">
        <f>IF(Configurações!$B$3&lt;&gt;"Linhas","",IF(Cálculos!DQ67=1,Cálculos!DR67,""))</f>
        <v/>
      </c>
      <c r="BJ67" s="133"/>
      <c r="BK67" s="134"/>
      <c r="BL67" s="134"/>
      <c r="BM67" s="134"/>
      <c r="BN67" s="34" t="str">
        <f>IF(Configurações!$B$3&lt;&gt;"Linhas","",IF(Cálculos!EB67=1,Cálculos!EC67,""))</f>
        <v/>
      </c>
      <c r="BO67" s="133"/>
      <c r="BP67" s="134"/>
      <c r="BQ67" s="134"/>
      <c r="BR67" s="134"/>
      <c r="BS67" s="34" t="str">
        <f>IF(Configurações!$B$3&lt;&gt;"Linhas","",IF(Cálculos!EM67=1,Cálculos!EN67,""))</f>
        <v/>
      </c>
      <c r="BT67" s="133"/>
      <c r="BU67" s="134"/>
      <c r="BV67" s="134"/>
      <c r="BW67" s="134"/>
      <c r="BX67" s="34" t="str">
        <f>IF(Configurações!$B$3&lt;&gt;"Linhas","",IF(Cálculos!EX67=1,Cálculos!EY67,""))</f>
        <v/>
      </c>
      <c r="BY67" s="35" t="str">
        <f>IF(OR($B67="",Configurações!$B$3&lt;&gt;"Linhas"),"",Cálculos!OG67)</f>
        <v/>
      </c>
      <c r="BZ67" s="36" t="str">
        <f>IF(OR($B67="",Configurações!$B$3&lt;&gt;"Linhas"),"",Cálculos!OH67)</f>
        <v/>
      </c>
      <c r="CA67" s="37" t="str">
        <f>IF(OR($B67="",Configurações!$B$3&lt;&gt;"Linhas"),"",IF(Cálculos!OI67="","✔ OK",LEFT(Cálculos!OI67,LEN(Cálculos!OI67)-3)))</f>
        <v/>
      </c>
      <c r="CB67" s="133"/>
      <c r="CC67" s="134"/>
      <c r="CD67" s="134"/>
      <c r="CE67" s="134"/>
      <c r="CF67" s="138" t="str">
        <f>IF(Configurações!$B$3&lt;&gt;"Linhas","",IF(Cálculos!FI67=1,Cálculos!FJ67,""))</f>
        <v/>
      </c>
      <c r="CG67" s="133"/>
      <c r="CH67" s="134"/>
      <c r="CI67" s="134"/>
      <c r="CJ67" s="134"/>
      <c r="CK67" s="34" t="str">
        <f>IF(Configurações!$B$3&lt;&gt;"Linhas","",IF(Cálculos!FT67=1,Cálculos!FU67,""))</f>
        <v/>
      </c>
      <c r="CL67" s="133"/>
      <c r="CM67" s="134"/>
      <c r="CN67" s="134"/>
      <c r="CO67" s="134"/>
      <c r="CP67" s="34" t="str">
        <f>IF(Configurações!$B$3&lt;&gt;"Linhas","",IF(Cálculos!GE67=1,Cálculos!GF67,""))</f>
        <v/>
      </c>
      <c r="CQ67" s="133"/>
      <c r="CR67" s="134"/>
      <c r="CS67" s="134"/>
      <c r="CT67" s="134"/>
      <c r="CU67" s="34" t="str">
        <f>IF(Configurações!$B$3&lt;&gt;"Linhas","",IF(Cálculos!GP67=1,Cálculos!GQ67,""))</f>
        <v/>
      </c>
      <c r="CV67" s="133"/>
      <c r="CW67" s="134"/>
      <c r="CX67" s="134"/>
      <c r="CY67" s="134"/>
      <c r="CZ67" s="34" t="str">
        <f>IF(Configurações!$B$3&lt;&gt;"Linhas","",IF(Cálculos!HA67=1,Cálculos!HB67,""))</f>
        <v/>
      </c>
      <c r="DA67" s="133"/>
      <c r="DB67" s="134"/>
      <c r="DC67" s="134"/>
      <c r="DD67" s="134"/>
      <c r="DE67" s="34" t="str">
        <f>IF(Configurações!$B$3&lt;&gt;"Linhas","",IF(Cálculos!HL67=1,Cálculos!HM67,""))</f>
        <v/>
      </c>
      <c r="DF67" s="133"/>
      <c r="DG67" s="134"/>
      <c r="DH67" s="134"/>
      <c r="DI67" s="134"/>
      <c r="DJ67" s="34" t="str">
        <f>IF(Configurações!$B$3&lt;&gt;"Linhas","",IF(Cálculos!HW67=1,Cálculos!HX67,""))</f>
        <v/>
      </c>
      <c r="DK67" s="35" t="str">
        <f>IF(OR($B67="",Configurações!$B$3&lt;&gt;"Linhas"),"",Cálculos!OL67)</f>
        <v/>
      </c>
      <c r="DL67" s="36" t="str">
        <f>IF(OR($B67="",Configurações!$B$3&lt;&gt;"Linhas"),"",Cálculos!OM67)</f>
        <v/>
      </c>
      <c r="DM67" s="37" t="str">
        <f>IF(OR($B67="",Configurações!$B$3&lt;&gt;"Linhas"),"",IF(Cálculos!ON67="","✔ OK",LEFT(Cálculos!ON67,LEN(Cálculos!ON67)-3)))</f>
        <v/>
      </c>
      <c r="DN67" s="133"/>
      <c r="DO67" s="134"/>
      <c r="DP67" s="134"/>
      <c r="DQ67" s="134"/>
      <c r="DR67" s="34" t="str">
        <f>IF(Configurações!$B$3&lt;&gt;"Linhas","",IF(Cálculos!IH67=1,Cálculos!II67,""))</f>
        <v/>
      </c>
      <c r="DS67" s="133"/>
      <c r="DT67" s="134"/>
      <c r="DU67" s="134"/>
      <c r="DV67" s="134"/>
      <c r="DW67" s="34" t="str">
        <f>IF(Configurações!$B$3&lt;&gt;"Linhas","",IF(Cálculos!IS67=1,Cálculos!IT67,""))</f>
        <v/>
      </c>
      <c r="DX67" s="133"/>
      <c r="DY67" s="134"/>
      <c r="DZ67" s="134"/>
      <c r="EA67" s="134"/>
      <c r="EB67" s="34" t="str">
        <f>IF(Configurações!$B$3&lt;&gt;"Linhas","",IF(Cálculos!JD67=1,Cálculos!JE67,""))</f>
        <v/>
      </c>
      <c r="EC67" s="133"/>
      <c r="ED67" s="134"/>
      <c r="EE67" s="134"/>
      <c r="EF67" s="134"/>
      <c r="EG67" s="34" t="str">
        <f>IF(Configurações!$B$3&lt;&gt;"Linhas","",IF(Cálculos!JO67=1,Cálculos!JP67,""))</f>
        <v/>
      </c>
      <c r="EH67" s="133"/>
      <c r="EI67" s="134"/>
      <c r="EJ67" s="134"/>
      <c r="EK67" s="134"/>
      <c r="EL67" s="34" t="str">
        <f>IF(Configurações!$B$3&lt;&gt;"Linhas","",IF(Cálculos!JZ67=1,Cálculos!KA67,""))</f>
        <v/>
      </c>
      <c r="EM67" s="133"/>
      <c r="EN67" s="134"/>
      <c r="EO67" s="134"/>
      <c r="EP67" s="134"/>
      <c r="EQ67" s="34" t="str">
        <f>IF(Configurações!$B$3&lt;&gt;"Linhas","",IF(Cálculos!KK67=1,Cálculos!KL67,""))</f>
        <v/>
      </c>
      <c r="ER67" s="133"/>
      <c r="ES67" s="134"/>
      <c r="ET67" s="134"/>
      <c r="EU67" s="134"/>
      <c r="EV67" s="34" t="str">
        <f>IF(Configurações!$B$3&lt;&gt;"Linhas","",IF(Cálculos!KV67=1,Cálculos!KW67,""))</f>
        <v/>
      </c>
      <c r="EW67" s="35" t="str">
        <f>IF(OR($B67="",Configurações!$B$3&lt;&gt;"Linhas"),"",Cálculos!OQ67)</f>
        <v/>
      </c>
      <c r="EX67" s="36" t="str">
        <f>IF(OR($B67="",Configurações!$B$3&lt;&gt;"Linhas"),"",Cálculos!OR67)</f>
        <v/>
      </c>
      <c r="EY67" s="37" t="str">
        <f>IF(OR($B67="",Configurações!$B$3&lt;&gt;"Linhas"),"",IF(Cálculos!OS67="","✔ OK",LEFT(Cálculos!OS67,LEN(Cálculos!OS67)-3)))</f>
        <v/>
      </c>
      <c r="EZ67" s="133"/>
      <c r="FA67" s="134"/>
      <c r="FB67" s="134"/>
      <c r="FC67" s="134"/>
      <c r="FD67" s="34" t="str">
        <f>IF(Configurações!$B$3&lt;&gt;"Linhas","",IF(Cálculos!LG67=1,Cálculos!LH67,""))</f>
        <v/>
      </c>
      <c r="FE67" s="133"/>
      <c r="FF67" s="134"/>
      <c r="FG67" s="134"/>
      <c r="FH67" s="134"/>
      <c r="FI67" s="34" t="str">
        <f>IF(Configurações!$B$3&lt;&gt;"Linhas","",IF(Cálculos!LR67=1,Cálculos!LS67,""))</f>
        <v/>
      </c>
      <c r="FJ67" s="133"/>
      <c r="FK67" s="134"/>
      <c r="FL67" s="134"/>
      <c r="FM67" s="134"/>
      <c r="FN67" s="34" t="str">
        <f>IF(Configurações!$B$3&lt;&gt;"Linhas","",IF(Cálculos!MC67=1,Cálculos!MD67,""))</f>
        <v/>
      </c>
      <c r="FO67" s="133"/>
      <c r="FP67" s="134"/>
      <c r="FQ67" s="134"/>
      <c r="FR67" s="134"/>
      <c r="FS67" s="34" t="str">
        <f>IF(Configurações!$B$3&lt;&gt;"Linhas","",IF(Cálculos!MN67=1,Cálculos!MO67,""))</f>
        <v/>
      </c>
      <c r="FT67" s="133"/>
      <c r="FU67" s="134"/>
      <c r="FV67" s="134"/>
      <c r="FW67" s="134"/>
      <c r="FX67" s="34" t="str">
        <f>IF(Configurações!$B$3&lt;&gt;"Linhas","",IF(Cálculos!MY67=1,Cálculos!MZ67,""))</f>
        <v/>
      </c>
      <c r="FY67" s="133"/>
      <c r="FZ67" s="134"/>
      <c r="GA67" s="134"/>
      <c r="GB67" s="134"/>
      <c r="GC67" s="34" t="str">
        <f>IF(Configurações!$B$3&lt;&gt;"Linhas","",IF(Cálculos!NJ67=1,Cálculos!NK67,""))</f>
        <v/>
      </c>
      <c r="GD67" s="133"/>
      <c r="GE67" s="134"/>
      <c r="GF67" s="134"/>
      <c r="GG67" s="134"/>
      <c r="GH67" s="34" t="str">
        <f>IF(Configurações!$B$3&lt;&gt;"Linhas","",IF(Cálculos!NU67=1,Cálculos!NV67,""))</f>
        <v/>
      </c>
      <c r="GI67" s="35" t="str">
        <f>IF(OR($B67="",Configurações!$B$3&lt;&gt;"Linhas"),"",Cálculos!OV67)</f>
        <v/>
      </c>
      <c r="GJ67" s="36" t="str">
        <f>IF(OR($B67="",Configurações!$B$3&lt;&gt;"Linhas"),"",Cálculos!OW67)</f>
        <v/>
      </c>
      <c r="GK67" s="37" t="str">
        <f>IF(OR($B67="",Configurações!$B$3&lt;&gt;"Linhas"),"",IF(Cálculos!OX67="","✔ OK",LEFT(Cálculos!OX67,LEN(Cálculos!OX67)-3)))</f>
        <v/>
      </c>
      <c r="GL67" s="131" t="str">
        <f>IF(OR($B67="",Configurações!$B$3&lt;&gt;"Linhas"),"",IF(Cálculos!PP67="","",IF(Configurações!$B$6="Sim","","Informativo (sem CCT/ACT) – ")&amp;LEFT(Cálculos!PP67,LEN(Cálculos!PP67)-3)))</f>
        <v/>
      </c>
    </row>
    <row r="68" spans="1:194" ht="30.75" customHeight="1" x14ac:dyDescent="0.25">
      <c r="A68" s="32" t="str">
        <f t="shared" si="0"/>
        <v/>
      </c>
      <c r="B68" s="132"/>
      <c r="C68" s="33" t="str">
        <f>IF($B68="","",IFERROR(INDEX(Funcionários!$D$5:$D$84,MATCH($B68,Funcionários!$B$5:$B$84,0)),""))</f>
        <v/>
      </c>
      <c r="D68" s="133"/>
      <c r="E68" s="134"/>
      <c r="F68" s="134"/>
      <c r="G68" s="134"/>
      <c r="H68" s="34" t="str">
        <f>IF(Configurações!$B$3&lt;&gt;"Linhas","",IF(Cálculos!K68=1,Cálculos!L68,""))</f>
        <v/>
      </c>
      <c r="I68" s="133"/>
      <c r="J68" s="134"/>
      <c r="K68" s="134"/>
      <c r="L68" s="134"/>
      <c r="M68" s="34" t="str">
        <f>IF(Configurações!$B$3&lt;&gt;"Linhas","",IF(Cálculos!V68=1,Cálculos!W68,""))</f>
        <v/>
      </c>
      <c r="N68" s="133"/>
      <c r="O68" s="134"/>
      <c r="P68" s="134"/>
      <c r="Q68" s="134"/>
      <c r="R68" s="34" t="str">
        <f>IF(Configurações!$B$3&lt;&gt;"Linhas","",IF(Cálculos!AG68=1,Cálculos!AH68,""))</f>
        <v/>
      </c>
      <c r="S68" s="133"/>
      <c r="T68" s="134"/>
      <c r="U68" s="134"/>
      <c r="V68" s="134"/>
      <c r="W68" s="34" t="str">
        <f>IF(Configurações!$B$3&lt;&gt;"Linhas","",IF(Cálculos!AR68=1,Cálculos!AS68,""))</f>
        <v/>
      </c>
      <c r="X68" s="133"/>
      <c r="Y68" s="134"/>
      <c r="Z68" s="134"/>
      <c r="AA68" s="134"/>
      <c r="AB68" s="34" t="str">
        <f>IF(Configurações!$B$3&lt;&gt;"Linhas","",IF(Cálculos!BC68=1,Cálculos!BD68,""))</f>
        <v/>
      </c>
      <c r="AC68" s="133"/>
      <c r="AD68" s="134"/>
      <c r="AE68" s="134"/>
      <c r="AF68" s="134"/>
      <c r="AG68" s="34" t="str">
        <f>IF(Configurações!$B$3&lt;&gt;"Linhas","",IF(Cálculos!BN68=1,Cálculos!BO68,""))</f>
        <v/>
      </c>
      <c r="AH68" s="133"/>
      <c r="AI68" s="134"/>
      <c r="AJ68" s="134"/>
      <c r="AK68" s="134"/>
      <c r="AL68" s="34" t="str">
        <f>IF(Configurações!$B$3&lt;&gt;"Linhas","",IF(Cálculos!BY68=1,Cálculos!BZ68,""))</f>
        <v/>
      </c>
      <c r="AM68" s="35" t="str">
        <f>IF(OR($B68="",Configurações!$B$3&lt;&gt;"Linhas"),"",Cálculos!OB68)</f>
        <v/>
      </c>
      <c r="AN68" s="36" t="str">
        <f>IF(OR($B68="",Configurações!$B$3&lt;&gt;"Linhas"),"",Cálculos!OC68)</f>
        <v/>
      </c>
      <c r="AO68" s="37" t="str">
        <f>IF(OR($B68="",Configurações!$B$3&lt;&gt;"Linhas"),"",IF(Cálculos!OD68="","✔ OK",LEFT(Cálculos!OD68,LEN(Cálculos!OD68)-3)))</f>
        <v/>
      </c>
      <c r="AP68" s="133"/>
      <c r="AQ68" s="134"/>
      <c r="AR68" s="134"/>
      <c r="AS68" s="134"/>
      <c r="AT68" s="34" t="str">
        <f>IF(Configurações!$B$3&lt;&gt;"Linhas","",IF(Cálculos!CJ68=1,Cálculos!CK68,""))</f>
        <v/>
      </c>
      <c r="AU68" s="133"/>
      <c r="AV68" s="134"/>
      <c r="AW68" s="134"/>
      <c r="AX68" s="134"/>
      <c r="AY68" s="34" t="str">
        <f>IF(Configurações!$B$3&lt;&gt;"Linhas","",IF(Cálculos!CU68=1,Cálculos!CV68,""))</f>
        <v/>
      </c>
      <c r="AZ68" s="133"/>
      <c r="BA68" s="134"/>
      <c r="BB68" s="134"/>
      <c r="BC68" s="134"/>
      <c r="BD68" s="34" t="str">
        <f>IF(Configurações!$B$3&lt;&gt;"Linhas","",IF(Cálculos!DF68=1,Cálculos!DG68,""))</f>
        <v/>
      </c>
      <c r="BE68" s="133"/>
      <c r="BF68" s="134"/>
      <c r="BG68" s="134"/>
      <c r="BH68" s="134"/>
      <c r="BI68" s="34" t="str">
        <f>IF(Configurações!$B$3&lt;&gt;"Linhas","",IF(Cálculos!DQ68=1,Cálculos!DR68,""))</f>
        <v/>
      </c>
      <c r="BJ68" s="133"/>
      <c r="BK68" s="134"/>
      <c r="BL68" s="134"/>
      <c r="BM68" s="134"/>
      <c r="BN68" s="34" t="str">
        <f>IF(Configurações!$B$3&lt;&gt;"Linhas","",IF(Cálculos!EB68=1,Cálculos!EC68,""))</f>
        <v/>
      </c>
      <c r="BO68" s="133"/>
      <c r="BP68" s="134"/>
      <c r="BQ68" s="134"/>
      <c r="BR68" s="134"/>
      <c r="BS68" s="34" t="str">
        <f>IF(Configurações!$B$3&lt;&gt;"Linhas","",IF(Cálculos!EM68=1,Cálculos!EN68,""))</f>
        <v/>
      </c>
      <c r="BT68" s="133"/>
      <c r="BU68" s="134"/>
      <c r="BV68" s="134"/>
      <c r="BW68" s="134"/>
      <c r="BX68" s="34" t="str">
        <f>IF(Configurações!$B$3&lt;&gt;"Linhas","",IF(Cálculos!EX68=1,Cálculos!EY68,""))</f>
        <v/>
      </c>
      <c r="BY68" s="35" t="str">
        <f>IF(OR($B68="",Configurações!$B$3&lt;&gt;"Linhas"),"",Cálculos!OG68)</f>
        <v/>
      </c>
      <c r="BZ68" s="36" t="str">
        <f>IF(OR($B68="",Configurações!$B$3&lt;&gt;"Linhas"),"",Cálculos!OH68)</f>
        <v/>
      </c>
      <c r="CA68" s="37" t="str">
        <f>IF(OR($B68="",Configurações!$B$3&lt;&gt;"Linhas"),"",IF(Cálculos!OI68="","✔ OK",LEFT(Cálculos!OI68,LEN(Cálculos!OI68)-3)))</f>
        <v/>
      </c>
      <c r="CB68" s="133"/>
      <c r="CC68" s="134"/>
      <c r="CD68" s="134"/>
      <c r="CE68" s="134"/>
      <c r="CF68" s="138" t="str">
        <f>IF(Configurações!$B$3&lt;&gt;"Linhas","",IF(Cálculos!FI68=1,Cálculos!FJ68,""))</f>
        <v/>
      </c>
      <c r="CG68" s="133"/>
      <c r="CH68" s="134"/>
      <c r="CI68" s="134"/>
      <c r="CJ68" s="134"/>
      <c r="CK68" s="34" t="str">
        <f>IF(Configurações!$B$3&lt;&gt;"Linhas","",IF(Cálculos!FT68=1,Cálculos!FU68,""))</f>
        <v/>
      </c>
      <c r="CL68" s="133"/>
      <c r="CM68" s="134"/>
      <c r="CN68" s="134"/>
      <c r="CO68" s="134"/>
      <c r="CP68" s="34" t="str">
        <f>IF(Configurações!$B$3&lt;&gt;"Linhas","",IF(Cálculos!GE68=1,Cálculos!GF68,""))</f>
        <v/>
      </c>
      <c r="CQ68" s="133"/>
      <c r="CR68" s="134"/>
      <c r="CS68" s="134"/>
      <c r="CT68" s="134"/>
      <c r="CU68" s="34" t="str">
        <f>IF(Configurações!$B$3&lt;&gt;"Linhas","",IF(Cálculos!GP68=1,Cálculos!GQ68,""))</f>
        <v/>
      </c>
      <c r="CV68" s="133"/>
      <c r="CW68" s="134"/>
      <c r="CX68" s="134"/>
      <c r="CY68" s="134"/>
      <c r="CZ68" s="34" t="str">
        <f>IF(Configurações!$B$3&lt;&gt;"Linhas","",IF(Cálculos!HA68=1,Cálculos!HB68,""))</f>
        <v/>
      </c>
      <c r="DA68" s="133"/>
      <c r="DB68" s="134"/>
      <c r="DC68" s="134"/>
      <c r="DD68" s="134"/>
      <c r="DE68" s="34" t="str">
        <f>IF(Configurações!$B$3&lt;&gt;"Linhas","",IF(Cálculos!HL68=1,Cálculos!HM68,""))</f>
        <v/>
      </c>
      <c r="DF68" s="133"/>
      <c r="DG68" s="134"/>
      <c r="DH68" s="134"/>
      <c r="DI68" s="134"/>
      <c r="DJ68" s="34" t="str">
        <f>IF(Configurações!$B$3&lt;&gt;"Linhas","",IF(Cálculos!HW68=1,Cálculos!HX68,""))</f>
        <v/>
      </c>
      <c r="DK68" s="35" t="str">
        <f>IF(OR($B68="",Configurações!$B$3&lt;&gt;"Linhas"),"",Cálculos!OL68)</f>
        <v/>
      </c>
      <c r="DL68" s="36" t="str">
        <f>IF(OR($B68="",Configurações!$B$3&lt;&gt;"Linhas"),"",Cálculos!OM68)</f>
        <v/>
      </c>
      <c r="DM68" s="37" t="str">
        <f>IF(OR($B68="",Configurações!$B$3&lt;&gt;"Linhas"),"",IF(Cálculos!ON68="","✔ OK",LEFT(Cálculos!ON68,LEN(Cálculos!ON68)-3)))</f>
        <v/>
      </c>
      <c r="DN68" s="133"/>
      <c r="DO68" s="134"/>
      <c r="DP68" s="134"/>
      <c r="DQ68" s="134"/>
      <c r="DR68" s="34" t="str">
        <f>IF(Configurações!$B$3&lt;&gt;"Linhas","",IF(Cálculos!IH68=1,Cálculos!II68,""))</f>
        <v/>
      </c>
      <c r="DS68" s="133"/>
      <c r="DT68" s="134"/>
      <c r="DU68" s="134"/>
      <c r="DV68" s="134"/>
      <c r="DW68" s="34" t="str">
        <f>IF(Configurações!$B$3&lt;&gt;"Linhas","",IF(Cálculos!IS68=1,Cálculos!IT68,""))</f>
        <v/>
      </c>
      <c r="DX68" s="133"/>
      <c r="DY68" s="134"/>
      <c r="DZ68" s="134"/>
      <c r="EA68" s="134"/>
      <c r="EB68" s="34" t="str">
        <f>IF(Configurações!$B$3&lt;&gt;"Linhas","",IF(Cálculos!JD68=1,Cálculos!JE68,""))</f>
        <v/>
      </c>
      <c r="EC68" s="133"/>
      <c r="ED68" s="134"/>
      <c r="EE68" s="134"/>
      <c r="EF68" s="134"/>
      <c r="EG68" s="34" t="str">
        <f>IF(Configurações!$B$3&lt;&gt;"Linhas","",IF(Cálculos!JO68=1,Cálculos!JP68,""))</f>
        <v/>
      </c>
      <c r="EH68" s="133"/>
      <c r="EI68" s="134"/>
      <c r="EJ68" s="134"/>
      <c r="EK68" s="134"/>
      <c r="EL68" s="34" t="str">
        <f>IF(Configurações!$B$3&lt;&gt;"Linhas","",IF(Cálculos!JZ68=1,Cálculos!KA68,""))</f>
        <v/>
      </c>
      <c r="EM68" s="133"/>
      <c r="EN68" s="134"/>
      <c r="EO68" s="134"/>
      <c r="EP68" s="134"/>
      <c r="EQ68" s="34" t="str">
        <f>IF(Configurações!$B$3&lt;&gt;"Linhas","",IF(Cálculos!KK68=1,Cálculos!KL68,""))</f>
        <v/>
      </c>
      <c r="ER68" s="133"/>
      <c r="ES68" s="134"/>
      <c r="ET68" s="134"/>
      <c r="EU68" s="134"/>
      <c r="EV68" s="34" t="str">
        <f>IF(Configurações!$B$3&lt;&gt;"Linhas","",IF(Cálculos!KV68=1,Cálculos!KW68,""))</f>
        <v/>
      </c>
      <c r="EW68" s="35" t="str">
        <f>IF(OR($B68="",Configurações!$B$3&lt;&gt;"Linhas"),"",Cálculos!OQ68)</f>
        <v/>
      </c>
      <c r="EX68" s="36" t="str">
        <f>IF(OR($B68="",Configurações!$B$3&lt;&gt;"Linhas"),"",Cálculos!OR68)</f>
        <v/>
      </c>
      <c r="EY68" s="37" t="str">
        <f>IF(OR($B68="",Configurações!$B$3&lt;&gt;"Linhas"),"",IF(Cálculos!OS68="","✔ OK",LEFT(Cálculos!OS68,LEN(Cálculos!OS68)-3)))</f>
        <v/>
      </c>
      <c r="EZ68" s="133"/>
      <c r="FA68" s="134"/>
      <c r="FB68" s="134"/>
      <c r="FC68" s="134"/>
      <c r="FD68" s="34" t="str">
        <f>IF(Configurações!$B$3&lt;&gt;"Linhas","",IF(Cálculos!LG68=1,Cálculos!LH68,""))</f>
        <v/>
      </c>
      <c r="FE68" s="133"/>
      <c r="FF68" s="134"/>
      <c r="FG68" s="134"/>
      <c r="FH68" s="134"/>
      <c r="FI68" s="34" t="str">
        <f>IF(Configurações!$B$3&lt;&gt;"Linhas","",IF(Cálculos!LR68=1,Cálculos!LS68,""))</f>
        <v/>
      </c>
      <c r="FJ68" s="133"/>
      <c r="FK68" s="134"/>
      <c r="FL68" s="134"/>
      <c r="FM68" s="134"/>
      <c r="FN68" s="34" t="str">
        <f>IF(Configurações!$B$3&lt;&gt;"Linhas","",IF(Cálculos!MC68=1,Cálculos!MD68,""))</f>
        <v/>
      </c>
      <c r="FO68" s="133"/>
      <c r="FP68" s="134"/>
      <c r="FQ68" s="134"/>
      <c r="FR68" s="134"/>
      <c r="FS68" s="34" t="str">
        <f>IF(Configurações!$B$3&lt;&gt;"Linhas","",IF(Cálculos!MN68=1,Cálculos!MO68,""))</f>
        <v/>
      </c>
      <c r="FT68" s="133"/>
      <c r="FU68" s="134"/>
      <c r="FV68" s="134"/>
      <c r="FW68" s="134"/>
      <c r="FX68" s="34" t="str">
        <f>IF(Configurações!$B$3&lt;&gt;"Linhas","",IF(Cálculos!MY68=1,Cálculos!MZ68,""))</f>
        <v/>
      </c>
      <c r="FY68" s="133"/>
      <c r="FZ68" s="134"/>
      <c r="GA68" s="134"/>
      <c r="GB68" s="134"/>
      <c r="GC68" s="34" t="str">
        <f>IF(Configurações!$B$3&lt;&gt;"Linhas","",IF(Cálculos!NJ68=1,Cálculos!NK68,""))</f>
        <v/>
      </c>
      <c r="GD68" s="133"/>
      <c r="GE68" s="134"/>
      <c r="GF68" s="134"/>
      <c r="GG68" s="134"/>
      <c r="GH68" s="34" t="str">
        <f>IF(Configurações!$B$3&lt;&gt;"Linhas","",IF(Cálculos!NU68=1,Cálculos!NV68,""))</f>
        <v/>
      </c>
      <c r="GI68" s="35" t="str">
        <f>IF(OR($B68="",Configurações!$B$3&lt;&gt;"Linhas"),"",Cálculos!OV68)</f>
        <v/>
      </c>
      <c r="GJ68" s="36" t="str">
        <f>IF(OR($B68="",Configurações!$B$3&lt;&gt;"Linhas"),"",Cálculos!OW68)</f>
        <v/>
      </c>
      <c r="GK68" s="37" t="str">
        <f>IF(OR($B68="",Configurações!$B$3&lt;&gt;"Linhas"),"",IF(Cálculos!OX68="","✔ OK",LEFT(Cálculos!OX68,LEN(Cálculos!OX68)-3)))</f>
        <v/>
      </c>
      <c r="GL68" s="131" t="str">
        <f>IF(OR($B68="",Configurações!$B$3&lt;&gt;"Linhas"),"",IF(Cálculos!PP68="","",IF(Configurações!$B$6="Sim","","Informativo (sem CCT/ACT) – ")&amp;LEFT(Cálculos!PP68,LEN(Cálculos!PP68)-3)))</f>
        <v/>
      </c>
    </row>
    <row r="69" spans="1:194" ht="30.75" customHeight="1" x14ac:dyDescent="0.25">
      <c r="A69" s="32" t="str">
        <f t="shared" si="0"/>
        <v/>
      </c>
      <c r="B69" s="132"/>
      <c r="C69" s="33" t="str">
        <f>IF($B69="","",IFERROR(INDEX(Funcionários!$D$5:$D$84,MATCH($B69,Funcionários!$B$5:$B$84,0)),""))</f>
        <v/>
      </c>
      <c r="D69" s="133"/>
      <c r="E69" s="134"/>
      <c r="F69" s="134"/>
      <c r="G69" s="134"/>
      <c r="H69" s="34" t="str">
        <f>IF(Configurações!$B$3&lt;&gt;"Linhas","",IF(Cálculos!K69=1,Cálculos!L69,""))</f>
        <v/>
      </c>
      <c r="I69" s="133"/>
      <c r="J69" s="134"/>
      <c r="K69" s="134"/>
      <c r="L69" s="134"/>
      <c r="M69" s="34" t="str">
        <f>IF(Configurações!$B$3&lt;&gt;"Linhas","",IF(Cálculos!V69=1,Cálculos!W69,""))</f>
        <v/>
      </c>
      <c r="N69" s="133"/>
      <c r="O69" s="134"/>
      <c r="P69" s="134"/>
      <c r="Q69" s="134"/>
      <c r="R69" s="34" t="str">
        <f>IF(Configurações!$B$3&lt;&gt;"Linhas","",IF(Cálculos!AG69=1,Cálculos!AH69,""))</f>
        <v/>
      </c>
      <c r="S69" s="133"/>
      <c r="T69" s="134"/>
      <c r="U69" s="134"/>
      <c r="V69" s="134"/>
      <c r="W69" s="34" t="str">
        <f>IF(Configurações!$B$3&lt;&gt;"Linhas","",IF(Cálculos!AR69=1,Cálculos!AS69,""))</f>
        <v/>
      </c>
      <c r="X69" s="133"/>
      <c r="Y69" s="134"/>
      <c r="Z69" s="134"/>
      <c r="AA69" s="134"/>
      <c r="AB69" s="34" t="str">
        <f>IF(Configurações!$B$3&lt;&gt;"Linhas","",IF(Cálculos!BC69=1,Cálculos!BD69,""))</f>
        <v/>
      </c>
      <c r="AC69" s="133"/>
      <c r="AD69" s="134"/>
      <c r="AE69" s="134"/>
      <c r="AF69" s="134"/>
      <c r="AG69" s="34" t="str">
        <f>IF(Configurações!$B$3&lt;&gt;"Linhas","",IF(Cálculos!BN69=1,Cálculos!BO69,""))</f>
        <v/>
      </c>
      <c r="AH69" s="133"/>
      <c r="AI69" s="134"/>
      <c r="AJ69" s="134"/>
      <c r="AK69" s="134"/>
      <c r="AL69" s="34" t="str">
        <f>IF(Configurações!$B$3&lt;&gt;"Linhas","",IF(Cálculos!BY69=1,Cálculos!BZ69,""))</f>
        <v/>
      </c>
      <c r="AM69" s="35" t="str">
        <f>IF(OR($B69="",Configurações!$B$3&lt;&gt;"Linhas"),"",Cálculos!OB69)</f>
        <v/>
      </c>
      <c r="AN69" s="36" t="str">
        <f>IF(OR($B69="",Configurações!$B$3&lt;&gt;"Linhas"),"",Cálculos!OC69)</f>
        <v/>
      </c>
      <c r="AO69" s="37" t="str">
        <f>IF(OR($B69="",Configurações!$B$3&lt;&gt;"Linhas"),"",IF(Cálculos!OD69="","✔ OK",LEFT(Cálculos!OD69,LEN(Cálculos!OD69)-3)))</f>
        <v/>
      </c>
      <c r="AP69" s="133"/>
      <c r="AQ69" s="134"/>
      <c r="AR69" s="134"/>
      <c r="AS69" s="134"/>
      <c r="AT69" s="34" t="str">
        <f>IF(Configurações!$B$3&lt;&gt;"Linhas","",IF(Cálculos!CJ69=1,Cálculos!CK69,""))</f>
        <v/>
      </c>
      <c r="AU69" s="133"/>
      <c r="AV69" s="134"/>
      <c r="AW69" s="134"/>
      <c r="AX69" s="134"/>
      <c r="AY69" s="34" t="str">
        <f>IF(Configurações!$B$3&lt;&gt;"Linhas","",IF(Cálculos!CU69=1,Cálculos!CV69,""))</f>
        <v/>
      </c>
      <c r="AZ69" s="133"/>
      <c r="BA69" s="134"/>
      <c r="BB69" s="134"/>
      <c r="BC69" s="134"/>
      <c r="BD69" s="34" t="str">
        <f>IF(Configurações!$B$3&lt;&gt;"Linhas","",IF(Cálculos!DF69=1,Cálculos!DG69,""))</f>
        <v/>
      </c>
      <c r="BE69" s="133"/>
      <c r="BF69" s="134"/>
      <c r="BG69" s="134"/>
      <c r="BH69" s="134"/>
      <c r="BI69" s="34" t="str">
        <f>IF(Configurações!$B$3&lt;&gt;"Linhas","",IF(Cálculos!DQ69=1,Cálculos!DR69,""))</f>
        <v/>
      </c>
      <c r="BJ69" s="133"/>
      <c r="BK69" s="134"/>
      <c r="BL69" s="134"/>
      <c r="BM69" s="134"/>
      <c r="BN69" s="34" t="str">
        <f>IF(Configurações!$B$3&lt;&gt;"Linhas","",IF(Cálculos!EB69=1,Cálculos!EC69,""))</f>
        <v/>
      </c>
      <c r="BO69" s="133"/>
      <c r="BP69" s="134"/>
      <c r="BQ69" s="134"/>
      <c r="BR69" s="134"/>
      <c r="BS69" s="34" t="str">
        <f>IF(Configurações!$B$3&lt;&gt;"Linhas","",IF(Cálculos!EM69=1,Cálculos!EN69,""))</f>
        <v/>
      </c>
      <c r="BT69" s="133"/>
      <c r="BU69" s="134"/>
      <c r="BV69" s="134"/>
      <c r="BW69" s="134"/>
      <c r="BX69" s="34" t="str">
        <f>IF(Configurações!$B$3&lt;&gt;"Linhas","",IF(Cálculos!EX69=1,Cálculos!EY69,""))</f>
        <v/>
      </c>
      <c r="BY69" s="35" t="str">
        <f>IF(OR($B69="",Configurações!$B$3&lt;&gt;"Linhas"),"",Cálculos!OG69)</f>
        <v/>
      </c>
      <c r="BZ69" s="36" t="str">
        <f>IF(OR($B69="",Configurações!$B$3&lt;&gt;"Linhas"),"",Cálculos!OH69)</f>
        <v/>
      </c>
      <c r="CA69" s="37" t="str">
        <f>IF(OR($B69="",Configurações!$B$3&lt;&gt;"Linhas"),"",IF(Cálculos!OI69="","✔ OK",LEFT(Cálculos!OI69,LEN(Cálculos!OI69)-3)))</f>
        <v/>
      </c>
      <c r="CB69" s="133"/>
      <c r="CC69" s="134"/>
      <c r="CD69" s="134"/>
      <c r="CE69" s="134"/>
      <c r="CF69" s="138" t="str">
        <f>IF(Configurações!$B$3&lt;&gt;"Linhas","",IF(Cálculos!FI69=1,Cálculos!FJ69,""))</f>
        <v/>
      </c>
      <c r="CG69" s="133"/>
      <c r="CH69" s="134"/>
      <c r="CI69" s="134"/>
      <c r="CJ69" s="134"/>
      <c r="CK69" s="34" t="str">
        <f>IF(Configurações!$B$3&lt;&gt;"Linhas","",IF(Cálculos!FT69=1,Cálculos!FU69,""))</f>
        <v/>
      </c>
      <c r="CL69" s="133"/>
      <c r="CM69" s="134"/>
      <c r="CN69" s="134"/>
      <c r="CO69" s="134"/>
      <c r="CP69" s="34" t="str">
        <f>IF(Configurações!$B$3&lt;&gt;"Linhas","",IF(Cálculos!GE69=1,Cálculos!GF69,""))</f>
        <v/>
      </c>
      <c r="CQ69" s="133"/>
      <c r="CR69" s="134"/>
      <c r="CS69" s="134"/>
      <c r="CT69" s="134"/>
      <c r="CU69" s="34" t="str">
        <f>IF(Configurações!$B$3&lt;&gt;"Linhas","",IF(Cálculos!GP69=1,Cálculos!GQ69,""))</f>
        <v/>
      </c>
      <c r="CV69" s="133"/>
      <c r="CW69" s="134"/>
      <c r="CX69" s="134"/>
      <c r="CY69" s="134"/>
      <c r="CZ69" s="34" t="str">
        <f>IF(Configurações!$B$3&lt;&gt;"Linhas","",IF(Cálculos!HA69=1,Cálculos!HB69,""))</f>
        <v/>
      </c>
      <c r="DA69" s="133"/>
      <c r="DB69" s="134"/>
      <c r="DC69" s="134"/>
      <c r="DD69" s="134"/>
      <c r="DE69" s="34" t="str">
        <f>IF(Configurações!$B$3&lt;&gt;"Linhas","",IF(Cálculos!HL69=1,Cálculos!HM69,""))</f>
        <v/>
      </c>
      <c r="DF69" s="133"/>
      <c r="DG69" s="134"/>
      <c r="DH69" s="134"/>
      <c r="DI69" s="134"/>
      <c r="DJ69" s="34" t="str">
        <f>IF(Configurações!$B$3&lt;&gt;"Linhas","",IF(Cálculos!HW69=1,Cálculos!HX69,""))</f>
        <v/>
      </c>
      <c r="DK69" s="35" t="str">
        <f>IF(OR($B69="",Configurações!$B$3&lt;&gt;"Linhas"),"",Cálculos!OL69)</f>
        <v/>
      </c>
      <c r="DL69" s="36" t="str">
        <f>IF(OR($B69="",Configurações!$B$3&lt;&gt;"Linhas"),"",Cálculos!OM69)</f>
        <v/>
      </c>
      <c r="DM69" s="37" t="str">
        <f>IF(OR($B69="",Configurações!$B$3&lt;&gt;"Linhas"),"",IF(Cálculos!ON69="","✔ OK",LEFT(Cálculos!ON69,LEN(Cálculos!ON69)-3)))</f>
        <v/>
      </c>
      <c r="DN69" s="133"/>
      <c r="DO69" s="134"/>
      <c r="DP69" s="134"/>
      <c r="DQ69" s="134"/>
      <c r="DR69" s="34" t="str">
        <f>IF(Configurações!$B$3&lt;&gt;"Linhas","",IF(Cálculos!IH69=1,Cálculos!II69,""))</f>
        <v/>
      </c>
      <c r="DS69" s="133"/>
      <c r="DT69" s="134"/>
      <c r="DU69" s="134"/>
      <c r="DV69" s="134"/>
      <c r="DW69" s="34" t="str">
        <f>IF(Configurações!$B$3&lt;&gt;"Linhas","",IF(Cálculos!IS69=1,Cálculos!IT69,""))</f>
        <v/>
      </c>
      <c r="DX69" s="133"/>
      <c r="DY69" s="134"/>
      <c r="DZ69" s="134"/>
      <c r="EA69" s="134"/>
      <c r="EB69" s="34" t="str">
        <f>IF(Configurações!$B$3&lt;&gt;"Linhas","",IF(Cálculos!JD69=1,Cálculos!JE69,""))</f>
        <v/>
      </c>
      <c r="EC69" s="133"/>
      <c r="ED69" s="134"/>
      <c r="EE69" s="134"/>
      <c r="EF69" s="134"/>
      <c r="EG69" s="34" t="str">
        <f>IF(Configurações!$B$3&lt;&gt;"Linhas","",IF(Cálculos!JO69=1,Cálculos!JP69,""))</f>
        <v/>
      </c>
      <c r="EH69" s="133"/>
      <c r="EI69" s="134"/>
      <c r="EJ69" s="134"/>
      <c r="EK69" s="134"/>
      <c r="EL69" s="34" t="str">
        <f>IF(Configurações!$B$3&lt;&gt;"Linhas","",IF(Cálculos!JZ69=1,Cálculos!KA69,""))</f>
        <v/>
      </c>
      <c r="EM69" s="133"/>
      <c r="EN69" s="134"/>
      <c r="EO69" s="134"/>
      <c r="EP69" s="134"/>
      <c r="EQ69" s="34" t="str">
        <f>IF(Configurações!$B$3&lt;&gt;"Linhas","",IF(Cálculos!KK69=1,Cálculos!KL69,""))</f>
        <v/>
      </c>
      <c r="ER69" s="133"/>
      <c r="ES69" s="134"/>
      <c r="ET69" s="134"/>
      <c r="EU69" s="134"/>
      <c r="EV69" s="34" t="str">
        <f>IF(Configurações!$B$3&lt;&gt;"Linhas","",IF(Cálculos!KV69=1,Cálculos!KW69,""))</f>
        <v/>
      </c>
      <c r="EW69" s="35" t="str">
        <f>IF(OR($B69="",Configurações!$B$3&lt;&gt;"Linhas"),"",Cálculos!OQ69)</f>
        <v/>
      </c>
      <c r="EX69" s="36" t="str">
        <f>IF(OR($B69="",Configurações!$B$3&lt;&gt;"Linhas"),"",Cálculos!OR69)</f>
        <v/>
      </c>
      <c r="EY69" s="37" t="str">
        <f>IF(OR($B69="",Configurações!$B$3&lt;&gt;"Linhas"),"",IF(Cálculos!OS69="","✔ OK",LEFT(Cálculos!OS69,LEN(Cálculos!OS69)-3)))</f>
        <v/>
      </c>
      <c r="EZ69" s="133"/>
      <c r="FA69" s="134"/>
      <c r="FB69" s="134"/>
      <c r="FC69" s="134"/>
      <c r="FD69" s="34" t="str">
        <f>IF(Configurações!$B$3&lt;&gt;"Linhas","",IF(Cálculos!LG69=1,Cálculos!LH69,""))</f>
        <v/>
      </c>
      <c r="FE69" s="133"/>
      <c r="FF69" s="134"/>
      <c r="FG69" s="134"/>
      <c r="FH69" s="134"/>
      <c r="FI69" s="34" t="str">
        <f>IF(Configurações!$B$3&lt;&gt;"Linhas","",IF(Cálculos!LR69=1,Cálculos!LS69,""))</f>
        <v/>
      </c>
      <c r="FJ69" s="133"/>
      <c r="FK69" s="134"/>
      <c r="FL69" s="134"/>
      <c r="FM69" s="134"/>
      <c r="FN69" s="34" t="str">
        <f>IF(Configurações!$B$3&lt;&gt;"Linhas","",IF(Cálculos!MC69=1,Cálculos!MD69,""))</f>
        <v/>
      </c>
      <c r="FO69" s="133"/>
      <c r="FP69" s="134"/>
      <c r="FQ69" s="134"/>
      <c r="FR69" s="134"/>
      <c r="FS69" s="34" t="str">
        <f>IF(Configurações!$B$3&lt;&gt;"Linhas","",IF(Cálculos!MN69=1,Cálculos!MO69,""))</f>
        <v/>
      </c>
      <c r="FT69" s="133"/>
      <c r="FU69" s="134"/>
      <c r="FV69" s="134"/>
      <c r="FW69" s="134"/>
      <c r="FX69" s="34" t="str">
        <f>IF(Configurações!$B$3&lt;&gt;"Linhas","",IF(Cálculos!MY69=1,Cálculos!MZ69,""))</f>
        <v/>
      </c>
      <c r="FY69" s="133"/>
      <c r="FZ69" s="134"/>
      <c r="GA69" s="134"/>
      <c r="GB69" s="134"/>
      <c r="GC69" s="34" t="str">
        <f>IF(Configurações!$B$3&lt;&gt;"Linhas","",IF(Cálculos!NJ69=1,Cálculos!NK69,""))</f>
        <v/>
      </c>
      <c r="GD69" s="133"/>
      <c r="GE69" s="134"/>
      <c r="GF69" s="134"/>
      <c r="GG69" s="134"/>
      <c r="GH69" s="34" t="str">
        <f>IF(Configurações!$B$3&lt;&gt;"Linhas","",IF(Cálculos!NU69=1,Cálculos!NV69,""))</f>
        <v/>
      </c>
      <c r="GI69" s="35" t="str">
        <f>IF(OR($B69="",Configurações!$B$3&lt;&gt;"Linhas"),"",Cálculos!OV69)</f>
        <v/>
      </c>
      <c r="GJ69" s="36" t="str">
        <f>IF(OR($B69="",Configurações!$B$3&lt;&gt;"Linhas"),"",Cálculos!OW69)</f>
        <v/>
      </c>
      <c r="GK69" s="37" t="str">
        <f>IF(OR($B69="",Configurações!$B$3&lt;&gt;"Linhas"),"",IF(Cálculos!OX69="","✔ OK",LEFT(Cálculos!OX69,LEN(Cálculos!OX69)-3)))</f>
        <v/>
      </c>
      <c r="GL69" s="131" t="str">
        <f>IF(OR($B69="",Configurações!$B$3&lt;&gt;"Linhas"),"",IF(Cálculos!PP69="","",IF(Configurações!$B$6="Sim","","Informativo (sem CCT/ACT) – ")&amp;LEFT(Cálculos!PP69,LEN(Cálculos!PP69)-3)))</f>
        <v/>
      </c>
    </row>
    <row r="70" spans="1:194" ht="30.75" customHeight="1" x14ac:dyDescent="0.25">
      <c r="A70" s="32" t="str">
        <f t="shared" si="0"/>
        <v/>
      </c>
      <c r="B70" s="132"/>
      <c r="C70" s="33" t="str">
        <f>IF($B70="","",IFERROR(INDEX(Funcionários!$D$5:$D$84,MATCH($B70,Funcionários!$B$5:$B$84,0)),""))</f>
        <v/>
      </c>
      <c r="D70" s="133"/>
      <c r="E70" s="134"/>
      <c r="F70" s="134"/>
      <c r="G70" s="134"/>
      <c r="H70" s="34" t="str">
        <f>IF(Configurações!$B$3&lt;&gt;"Linhas","",IF(Cálculos!K70=1,Cálculos!L70,""))</f>
        <v/>
      </c>
      <c r="I70" s="133"/>
      <c r="J70" s="134"/>
      <c r="K70" s="134"/>
      <c r="L70" s="134"/>
      <c r="M70" s="34" t="str">
        <f>IF(Configurações!$B$3&lt;&gt;"Linhas","",IF(Cálculos!V70=1,Cálculos!W70,""))</f>
        <v/>
      </c>
      <c r="N70" s="133"/>
      <c r="O70" s="134"/>
      <c r="P70" s="134"/>
      <c r="Q70" s="134"/>
      <c r="R70" s="34" t="str">
        <f>IF(Configurações!$B$3&lt;&gt;"Linhas","",IF(Cálculos!AG70=1,Cálculos!AH70,""))</f>
        <v/>
      </c>
      <c r="S70" s="133"/>
      <c r="T70" s="134"/>
      <c r="U70" s="134"/>
      <c r="V70" s="134"/>
      <c r="W70" s="34" t="str">
        <f>IF(Configurações!$B$3&lt;&gt;"Linhas","",IF(Cálculos!AR70=1,Cálculos!AS70,""))</f>
        <v/>
      </c>
      <c r="X70" s="133"/>
      <c r="Y70" s="134"/>
      <c r="Z70" s="134"/>
      <c r="AA70" s="134"/>
      <c r="AB70" s="34" t="str">
        <f>IF(Configurações!$B$3&lt;&gt;"Linhas","",IF(Cálculos!BC70=1,Cálculos!BD70,""))</f>
        <v/>
      </c>
      <c r="AC70" s="133"/>
      <c r="AD70" s="134"/>
      <c r="AE70" s="134"/>
      <c r="AF70" s="134"/>
      <c r="AG70" s="34" t="str">
        <f>IF(Configurações!$B$3&lt;&gt;"Linhas","",IF(Cálculos!BN70=1,Cálculos!BO70,""))</f>
        <v/>
      </c>
      <c r="AH70" s="133"/>
      <c r="AI70" s="134"/>
      <c r="AJ70" s="134"/>
      <c r="AK70" s="134"/>
      <c r="AL70" s="34" t="str">
        <f>IF(Configurações!$B$3&lt;&gt;"Linhas","",IF(Cálculos!BY70=1,Cálculos!BZ70,""))</f>
        <v/>
      </c>
      <c r="AM70" s="35" t="str">
        <f>IF(OR($B70="",Configurações!$B$3&lt;&gt;"Linhas"),"",Cálculos!OB70)</f>
        <v/>
      </c>
      <c r="AN70" s="36" t="str">
        <f>IF(OR($B70="",Configurações!$B$3&lt;&gt;"Linhas"),"",Cálculos!OC70)</f>
        <v/>
      </c>
      <c r="AO70" s="37" t="str">
        <f>IF(OR($B70="",Configurações!$B$3&lt;&gt;"Linhas"),"",IF(Cálculos!OD70="","✔ OK",LEFT(Cálculos!OD70,LEN(Cálculos!OD70)-3)))</f>
        <v/>
      </c>
      <c r="AP70" s="133"/>
      <c r="AQ70" s="134"/>
      <c r="AR70" s="134"/>
      <c r="AS70" s="134"/>
      <c r="AT70" s="34" t="str">
        <f>IF(Configurações!$B$3&lt;&gt;"Linhas","",IF(Cálculos!CJ70=1,Cálculos!CK70,""))</f>
        <v/>
      </c>
      <c r="AU70" s="133"/>
      <c r="AV70" s="134"/>
      <c r="AW70" s="134"/>
      <c r="AX70" s="134"/>
      <c r="AY70" s="34" t="str">
        <f>IF(Configurações!$B$3&lt;&gt;"Linhas","",IF(Cálculos!CU70=1,Cálculos!CV70,""))</f>
        <v/>
      </c>
      <c r="AZ70" s="133"/>
      <c r="BA70" s="134"/>
      <c r="BB70" s="134"/>
      <c r="BC70" s="134"/>
      <c r="BD70" s="34" t="str">
        <f>IF(Configurações!$B$3&lt;&gt;"Linhas","",IF(Cálculos!DF70=1,Cálculos!DG70,""))</f>
        <v/>
      </c>
      <c r="BE70" s="133"/>
      <c r="BF70" s="134"/>
      <c r="BG70" s="134"/>
      <c r="BH70" s="134"/>
      <c r="BI70" s="34" t="str">
        <f>IF(Configurações!$B$3&lt;&gt;"Linhas","",IF(Cálculos!DQ70=1,Cálculos!DR70,""))</f>
        <v/>
      </c>
      <c r="BJ70" s="133"/>
      <c r="BK70" s="134"/>
      <c r="BL70" s="134"/>
      <c r="BM70" s="134"/>
      <c r="BN70" s="34" t="str">
        <f>IF(Configurações!$B$3&lt;&gt;"Linhas","",IF(Cálculos!EB70=1,Cálculos!EC70,""))</f>
        <v/>
      </c>
      <c r="BO70" s="133"/>
      <c r="BP70" s="134"/>
      <c r="BQ70" s="134"/>
      <c r="BR70" s="134"/>
      <c r="BS70" s="34" t="str">
        <f>IF(Configurações!$B$3&lt;&gt;"Linhas","",IF(Cálculos!EM70=1,Cálculos!EN70,""))</f>
        <v/>
      </c>
      <c r="BT70" s="133"/>
      <c r="BU70" s="134"/>
      <c r="BV70" s="134"/>
      <c r="BW70" s="134"/>
      <c r="BX70" s="34" t="str">
        <f>IF(Configurações!$B$3&lt;&gt;"Linhas","",IF(Cálculos!EX70=1,Cálculos!EY70,""))</f>
        <v/>
      </c>
      <c r="BY70" s="35" t="str">
        <f>IF(OR($B70="",Configurações!$B$3&lt;&gt;"Linhas"),"",Cálculos!OG70)</f>
        <v/>
      </c>
      <c r="BZ70" s="36" t="str">
        <f>IF(OR($B70="",Configurações!$B$3&lt;&gt;"Linhas"),"",Cálculos!OH70)</f>
        <v/>
      </c>
      <c r="CA70" s="37" t="str">
        <f>IF(OR($B70="",Configurações!$B$3&lt;&gt;"Linhas"),"",IF(Cálculos!OI70="","✔ OK",LEFT(Cálculos!OI70,LEN(Cálculos!OI70)-3)))</f>
        <v/>
      </c>
      <c r="CB70" s="133"/>
      <c r="CC70" s="134"/>
      <c r="CD70" s="134"/>
      <c r="CE70" s="134"/>
      <c r="CF70" s="138" t="str">
        <f>IF(Configurações!$B$3&lt;&gt;"Linhas","",IF(Cálculos!FI70=1,Cálculos!FJ70,""))</f>
        <v/>
      </c>
      <c r="CG70" s="133"/>
      <c r="CH70" s="134"/>
      <c r="CI70" s="134"/>
      <c r="CJ70" s="134"/>
      <c r="CK70" s="34" t="str">
        <f>IF(Configurações!$B$3&lt;&gt;"Linhas","",IF(Cálculos!FT70=1,Cálculos!FU70,""))</f>
        <v/>
      </c>
      <c r="CL70" s="133"/>
      <c r="CM70" s="134"/>
      <c r="CN70" s="134"/>
      <c r="CO70" s="134"/>
      <c r="CP70" s="34" t="str">
        <f>IF(Configurações!$B$3&lt;&gt;"Linhas","",IF(Cálculos!GE70=1,Cálculos!GF70,""))</f>
        <v/>
      </c>
      <c r="CQ70" s="133"/>
      <c r="CR70" s="134"/>
      <c r="CS70" s="134"/>
      <c r="CT70" s="134"/>
      <c r="CU70" s="34" t="str">
        <f>IF(Configurações!$B$3&lt;&gt;"Linhas","",IF(Cálculos!GP70=1,Cálculos!GQ70,""))</f>
        <v/>
      </c>
      <c r="CV70" s="133"/>
      <c r="CW70" s="134"/>
      <c r="CX70" s="134"/>
      <c r="CY70" s="134"/>
      <c r="CZ70" s="34" t="str">
        <f>IF(Configurações!$B$3&lt;&gt;"Linhas","",IF(Cálculos!HA70=1,Cálculos!HB70,""))</f>
        <v/>
      </c>
      <c r="DA70" s="133"/>
      <c r="DB70" s="134"/>
      <c r="DC70" s="134"/>
      <c r="DD70" s="134"/>
      <c r="DE70" s="34" t="str">
        <f>IF(Configurações!$B$3&lt;&gt;"Linhas","",IF(Cálculos!HL70=1,Cálculos!HM70,""))</f>
        <v/>
      </c>
      <c r="DF70" s="133"/>
      <c r="DG70" s="134"/>
      <c r="DH70" s="134"/>
      <c r="DI70" s="134"/>
      <c r="DJ70" s="34" t="str">
        <f>IF(Configurações!$B$3&lt;&gt;"Linhas","",IF(Cálculos!HW70=1,Cálculos!HX70,""))</f>
        <v/>
      </c>
      <c r="DK70" s="35" t="str">
        <f>IF(OR($B70="",Configurações!$B$3&lt;&gt;"Linhas"),"",Cálculos!OL70)</f>
        <v/>
      </c>
      <c r="DL70" s="36" t="str">
        <f>IF(OR($B70="",Configurações!$B$3&lt;&gt;"Linhas"),"",Cálculos!OM70)</f>
        <v/>
      </c>
      <c r="DM70" s="37" t="str">
        <f>IF(OR($B70="",Configurações!$B$3&lt;&gt;"Linhas"),"",IF(Cálculos!ON70="","✔ OK",LEFT(Cálculos!ON70,LEN(Cálculos!ON70)-3)))</f>
        <v/>
      </c>
      <c r="DN70" s="133"/>
      <c r="DO70" s="134"/>
      <c r="DP70" s="134"/>
      <c r="DQ70" s="134"/>
      <c r="DR70" s="34" t="str">
        <f>IF(Configurações!$B$3&lt;&gt;"Linhas","",IF(Cálculos!IH70=1,Cálculos!II70,""))</f>
        <v/>
      </c>
      <c r="DS70" s="133"/>
      <c r="DT70" s="134"/>
      <c r="DU70" s="134"/>
      <c r="DV70" s="134"/>
      <c r="DW70" s="34" t="str">
        <f>IF(Configurações!$B$3&lt;&gt;"Linhas","",IF(Cálculos!IS70=1,Cálculos!IT70,""))</f>
        <v/>
      </c>
      <c r="DX70" s="133"/>
      <c r="DY70" s="134"/>
      <c r="DZ70" s="134"/>
      <c r="EA70" s="134"/>
      <c r="EB70" s="34" t="str">
        <f>IF(Configurações!$B$3&lt;&gt;"Linhas","",IF(Cálculos!JD70=1,Cálculos!JE70,""))</f>
        <v/>
      </c>
      <c r="EC70" s="133"/>
      <c r="ED70" s="134"/>
      <c r="EE70" s="134"/>
      <c r="EF70" s="134"/>
      <c r="EG70" s="34" t="str">
        <f>IF(Configurações!$B$3&lt;&gt;"Linhas","",IF(Cálculos!JO70=1,Cálculos!JP70,""))</f>
        <v/>
      </c>
      <c r="EH70" s="133"/>
      <c r="EI70" s="134"/>
      <c r="EJ70" s="134"/>
      <c r="EK70" s="134"/>
      <c r="EL70" s="34" t="str">
        <f>IF(Configurações!$B$3&lt;&gt;"Linhas","",IF(Cálculos!JZ70=1,Cálculos!KA70,""))</f>
        <v/>
      </c>
      <c r="EM70" s="133"/>
      <c r="EN70" s="134"/>
      <c r="EO70" s="134"/>
      <c r="EP70" s="134"/>
      <c r="EQ70" s="34" t="str">
        <f>IF(Configurações!$B$3&lt;&gt;"Linhas","",IF(Cálculos!KK70=1,Cálculos!KL70,""))</f>
        <v/>
      </c>
      <c r="ER70" s="133"/>
      <c r="ES70" s="134"/>
      <c r="ET70" s="134"/>
      <c r="EU70" s="134"/>
      <c r="EV70" s="34" t="str">
        <f>IF(Configurações!$B$3&lt;&gt;"Linhas","",IF(Cálculos!KV70=1,Cálculos!KW70,""))</f>
        <v/>
      </c>
      <c r="EW70" s="35" t="str">
        <f>IF(OR($B70="",Configurações!$B$3&lt;&gt;"Linhas"),"",Cálculos!OQ70)</f>
        <v/>
      </c>
      <c r="EX70" s="36" t="str">
        <f>IF(OR($B70="",Configurações!$B$3&lt;&gt;"Linhas"),"",Cálculos!OR70)</f>
        <v/>
      </c>
      <c r="EY70" s="37" t="str">
        <f>IF(OR($B70="",Configurações!$B$3&lt;&gt;"Linhas"),"",IF(Cálculos!OS70="","✔ OK",LEFT(Cálculos!OS70,LEN(Cálculos!OS70)-3)))</f>
        <v/>
      </c>
      <c r="EZ70" s="133"/>
      <c r="FA70" s="134"/>
      <c r="FB70" s="134"/>
      <c r="FC70" s="134"/>
      <c r="FD70" s="34" t="str">
        <f>IF(Configurações!$B$3&lt;&gt;"Linhas","",IF(Cálculos!LG70=1,Cálculos!LH70,""))</f>
        <v/>
      </c>
      <c r="FE70" s="133"/>
      <c r="FF70" s="134"/>
      <c r="FG70" s="134"/>
      <c r="FH70" s="134"/>
      <c r="FI70" s="34" t="str">
        <f>IF(Configurações!$B$3&lt;&gt;"Linhas","",IF(Cálculos!LR70=1,Cálculos!LS70,""))</f>
        <v/>
      </c>
      <c r="FJ70" s="133"/>
      <c r="FK70" s="134"/>
      <c r="FL70" s="134"/>
      <c r="FM70" s="134"/>
      <c r="FN70" s="34" t="str">
        <f>IF(Configurações!$B$3&lt;&gt;"Linhas","",IF(Cálculos!MC70=1,Cálculos!MD70,""))</f>
        <v/>
      </c>
      <c r="FO70" s="133"/>
      <c r="FP70" s="134"/>
      <c r="FQ70" s="134"/>
      <c r="FR70" s="134"/>
      <c r="FS70" s="34" t="str">
        <f>IF(Configurações!$B$3&lt;&gt;"Linhas","",IF(Cálculos!MN70=1,Cálculos!MO70,""))</f>
        <v/>
      </c>
      <c r="FT70" s="133"/>
      <c r="FU70" s="134"/>
      <c r="FV70" s="134"/>
      <c r="FW70" s="134"/>
      <c r="FX70" s="34" t="str">
        <f>IF(Configurações!$B$3&lt;&gt;"Linhas","",IF(Cálculos!MY70=1,Cálculos!MZ70,""))</f>
        <v/>
      </c>
      <c r="FY70" s="133"/>
      <c r="FZ70" s="134"/>
      <c r="GA70" s="134"/>
      <c r="GB70" s="134"/>
      <c r="GC70" s="34" t="str">
        <f>IF(Configurações!$B$3&lt;&gt;"Linhas","",IF(Cálculos!NJ70=1,Cálculos!NK70,""))</f>
        <v/>
      </c>
      <c r="GD70" s="133"/>
      <c r="GE70" s="134"/>
      <c r="GF70" s="134"/>
      <c r="GG70" s="134"/>
      <c r="GH70" s="34" t="str">
        <f>IF(Configurações!$B$3&lt;&gt;"Linhas","",IF(Cálculos!NU70=1,Cálculos!NV70,""))</f>
        <v/>
      </c>
      <c r="GI70" s="35" t="str">
        <f>IF(OR($B70="",Configurações!$B$3&lt;&gt;"Linhas"),"",Cálculos!OV70)</f>
        <v/>
      </c>
      <c r="GJ70" s="36" t="str">
        <f>IF(OR($B70="",Configurações!$B$3&lt;&gt;"Linhas"),"",Cálculos!OW70)</f>
        <v/>
      </c>
      <c r="GK70" s="37" t="str">
        <f>IF(OR($B70="",Configurações!$B$3&lt;&gt;"Linhas"),"",IF(Cálculos!OX70="","✔ OK",LEFT(Cálculos!OX70,LEN(Cálculos!OX70)-3)))</f>
        <v/>
      </c>
      <c r="GL70" s="131" t="str">
        <f>IF(OR($B70="",Configurações!$B$3&lt;&gt;"Linhas"),"",IF(Cálculos!PP70="","",IF(Configurações!$B$6="Sim","","Informativo (sem CCT/ACT) – ")&amp;LEFT(Cálculos!PP70,LEN(Cálculos!PP70)-3)))</f>
        <v/>
      </c>
    </row>
    <row r="71" spans="1:194" ht="30.75" customHeight="1" x14ac:dyDescent="0.25">
      <c r="A71" s="32" t="str">
        <f t="shared" si="0"/>
        <v/>
      </c>
      <c r="B71" s="132"/>
      <c r="C71" s="33" t="str">
        <f>IF($B71="","",IFERROR(INDEX(Funcionários!$D$5:$D$84,MATCH($B71,Funcionários!$B$5:$B$84,0)),""))</f>
        <v/>
      </c>
      <c r="D71" s="133"/>
      <c r="E71" s="134"/>
      <c r="F71" s="134"/>
      <c r="G71" s="134"/>
      <c r="H71" s="34" t="str">
        <f>IF(Configurações!$B$3&lt;&gt;"Linhas","",IF(Cálculos!K71=1,Cálculos!L71,""))</f>
        <v/>
      </c>
      <c r="I71" s="133"/>
      <c r="J71" s="134"/>
      <c r="K71" s="134"/>
      <c r="L71" s="134"/>
      <c r="M71" s="34" t="str">
        <f>IF(Configurações!$B$3&lt;&gt;"Linhas","",IF(Cálculos!V71=1,Cálculos!W71,""))</f>
        <v/>
      </c>
      <c r="N71" s="133"/>
      <c r="O71" s="134"/>
      <c r="P71" s="134"/>
      <c r="Q71" s="134"/>
      <c r="R71" s="34" t="str">
        <f>IF(Configurações!$B$3&lt;&gt;"Linhas","",IF(Cálculos!AG71=1,Cálculos!AH71,""))</f>
        <v/>
      </c>
      <c r="S71" s="133"/>
      <c r="T71" s="134"/>
      <c r="U71" s="134"/>
      <c r="V71" s="134"/>
      <c r="W71" s="34" t="str">
        <f>IF(Configurações!$B$3&lt;&gt;"Linhas","",IF(Cálculos!AR71=1,Cálculos!AS71,""))</f>
        <v/>
      </c>
      <c r="X71" s="133"/>
      <c r="Y71" s="134"/>
      <c r="Z71" s="134"/>
      <c r="AA71" s="134"/>
      <c r="AB71" s="34" t="str">
        <f>IF(Configurações!$B$3&lt;&gt;"Linhas","",IF(Cálculos!BC71=1,Cálculos!BD71,""))</f>
        <v/>
      </c>
      <c r="AC71" s="133"/>
      <c r="AD71" s="134"/>
      <c r="AE71" s="134"/>
      <c r="AF71" s="134"/>
      <c r="AG71" s="34" t="str">
        <f>IF(Configurações!$B$3&lt;&gt;"Linhas","",IF(Cálculos!BN71=1,Cálculos!BO71,""))</f>
        <v/>
      </c>
      <c r="AH71" s="133"/>
      <c r="AI71" s="134"/>
      <c r="AJ71" s="134"/>
      <c r="AK71" s="134"/>
      <c r="AL71" s="34" t="str">
        <f>IF(Configurações!$B$3&lt;&gt;"Linhas","",IF(Cálculos!BY71=1,Cálculos!BZ71,""))</f>
        <v/>
      </c>
      <c r="AM71" s="35" t="str">
        <f>IF(OR($B71="",Configurações!$B$3&lt;&gt;"Linhas"),"",Cálculos!OB71)</f>
        <v/>
      </c>
      <c r="AN71" s="36" t="str">
        <f>IF(OR($B71="",Configurações!$B$3&lt;&gt;"Linhas"),"",Cálculos!OC71)</f>
        <v/>
      </c>
      <c r="AO71" s="37" t="str">
        <f>IF(OR($B71="",Configurações!$B$3&lt;&gt;"Linhas"),"",IF(Cálculos!OD71="","✔ OK",LEFT(Cálculos!OD71,LEN(Cálculos!OD71)-3)))</f>
        <v/>
      </c>
      <c r="AP71" s="133"/>
      <c r="AQ71" s="134"/>
      <c r="AR71" s="134"/>
      <c r="AS71" s="134"/>
      <c r="AT71" s="34" t="str">
        <f>IF(Configurações!$B$3&lt;&gt;"Linhas","",IF(Cálculos!CJ71=1,Cálculos!CK71,""))</f>
        <v/>
      </c>
      <c r="AU71" s="133"/>
      <c r="AV71" s="134"/>
      <c r="AW71" s="134"/>
      <c r="AX71" s="134"/>
      <c r="AY71" s="34" t="str">
        <f>IF(Configurações!$B$3&lt;&gt;"Linhas","",IF(Cálculos!CU71=1,Cálculos!CV71,""))</f>
        <v/>
      </c>
      <c r="AZ71" s="133"/>
      <c r="BA71" s="134"/>
      <c r="BB71" s="134"/>
      <c r="BC71" s="134"/>
      <c r="BD71" s="34" t="str">
        <f>IF(Configurações!$B$3&lt;&gt;"Linhas","",IF(Cálculos!DF71=1,Cálculos!DG71,""))</f>
        <v/>
      </c>
      <c r="BE71" s="133"/>
      <c r="BF71" s="134"/>
      <c r="BG71" s="134"/>
      <c r="BH71" s="134"/>
      <c r="BI71" s="34" t="str">
        <f>IF(Configurações!$B$3&lt;&gt;"Linhas","",IF(Cálculos!DQ71=1,Cálculos!DR71,""))</f>
        <v/>
      </c>
      <c r="BJ71" s="133"/>
      <c r="BK71" s="134"/>
      <c r="BL71" s="134"/>
      <c r="BM71" s="134"/>
      <c r="BN71" s="34" t="str">
        <f>IF(Configurações!$B$3&lt;&gt;"Linhas","",IF(Cálculos!EB71=1,Cálculos!EC71,""))</f>
        <v/>
      </c>
      <c r="BO71" s="133"/>
      <c r="BP71" s="134"/>
      <c r="BQ71" s="134"/>
      <c r="BR71" s="134"/>
      <c r="BS71" s="34" t="str">
        <f>IF(Configurações!$B$3&lt;&gt;"Linhas","",IF(Cálculos!EM71=1,Cálculos!EN71,""))</f>
        <v/>
      </c>
      <c r="BT71" s="133"/>
      <c r="BU71" s="134"/>
      <c r="BV71" s="134"/>
      <c r="BW71" s="134"/>
      <c r="BX71" s="34" t="str">
        <f>IF(Configurações!$B$3&lt;&gt;"Linhas","",IF(Cálculos!EX71=1,Cálculos!EY71,""))</f>
        <v/>
      </c>
      <c r="BY71" s="35" t="str">
        <f>IF(OR($B71="",Configurações!$B$3&lt;&gt;"Linhas"),"",Cálculos!OG71)</f>
        <v/>
      </c>
      <c r="BZ71" s="36" t="str">
        <f>IF(OR($B71="",Configurações!$B$3&lt;&gt;"Linhas"),"",Cálculos!OH71)</f>
        <v/>
      </c>
      <c r="CA71" s="37" t="str">
        <f>IF(OR($B71="",Configurações!$B$3&lt;&gt;"Linhas"),"",IF(Cálculos!OI71="","✔ OK",LEFT(Cálculos!OI71,LEN(Cálculos!OI71)-3)))</f>
        <v/>
      </c>
      <c r="CB71" s="133"/>
      <c r="CC71" s="134"/>
      <c r="CD71" s="134"/>
      <c r="CE71" s="134"/>
      <c r="CF71" s="138" t="str">
        <f>IF(Configurações!$B$3&lt;&gt;"Linhas","",IF(Cálculos!FI71=1,Cálculos!FJ71,""))</f>
        <v/>
      </c>
      <c r="CG71" s="133"/>
      <c r="CH71" s="134"/>
      <c r="CI71" s="134"/>
      <c r="CJ71" s="134"/>
      <c r="CK71" s="34" t="str">
        <f>IF(Configurações!$B$3&lt;&gt;"Linhas","",IF(Cálculos!FT71=1,Cálculos!FU71,""))</f>
        <v/>
      </c>
      <c r="CL71" s="133"/>
      <c r="CM71" s="134"/>
      <c r="CN71" s="134"/>
      <c r="CO71" s="134"/>
      <c r="CP71" s="34" t="str">
        <f>IF(Configurações!$B$3&lt;&gt;"Linhas","",IF(Cálculos!GE71=1,Cálculos!GF71,""))</f>
        <v/>
      </c>
      <c r="CQ71" s="133"/>
      <c r="CR71" s="134"/>
      <c r="CS71" s="134"/>
      <c r="CT71" s="134"/>
      <c r="CU71" s="34" t="str">
        <f>IF(Configurações!$B$3&lt;&gt;"Linhas","",IF(Cálculos!GP71=1,Cálculos!GQ71,""))</f>
        <v/>
      </c>
      <c r="CV71" s="133"/>
      <c r="CW71" s="134"/>
      <c r="CX71" s="134"/>
      <c r="CY71" s="134"/>
      <c r="CZ71" s="34" t="str">
        <f>IF(Configurações!$B$3&lt;&gt;"Linhas","",IF(Cálculos!HA71=1,Cálculos!HB71,""))</f>
        <v/>
      </c>
      <c r="DA71" s="133"/>
      <c r="DB71" s="134"/>
      <c r="DC71" s="134"/>
      <c r="DD71" s="134"/>
      <c r="DE71" s="34" t="str">
        <f>IF(Configurações!$B$3&lt;&gt;"Linhas","",IF(Cálculos!HL71=1,Cálculos!HM71,""))</f>
        <v/>
      </c>
      <c r="DF71" s="133"/>
      <c r="DG71" s="134"/>
      <c r="DH71" s="134"/>
      <c r="DI71" s="134"/>
      <c r="DJ71" s="34" t="str">
        <f>IF(Configurações!$B$3&lt;&gt;"Linhas","",IF(Cálculos!HW71=1,Cálculos!HX71,""))</f>
        <v/>
      </c>
      <c r="DK71" s="35" t="str">
        <f>IF(OR($B71="",Configurações!$B$3&lt;&gt;"Linhas"),"",Cálculos!OL71)</f>
        <v/>
      </c>
      <c r="DL71" s="36" t="str">
        <f>IF(OR($B71="",Configurações!$B$3&lt;&gt;"Linhas"),"",Cálculos!OM71)</f>
        <v/>
      </c>
      <c r="DM71" s="37" t="str">
        <f>IF(OR($B71="",Configurações!$B$3&lt;&gt;"Linhas"),"",IF(Cálculos!ON71="","✔ OK",LEFT(Cálculos!ON71,LEN(Cálculos!ON71)-3)))</f>
        <v/>
      </c>
      <c r="DN71" s="133"/>
      <c r="DO71" s="134"/>
      <c r="DP71" s="134"/>
      <c r="DQ71" s="134"/>
      <c r="DR71" s="34" t="str">
        <f>IF(Configurações!$B$3&lt;&gt;"Linhas","",IF(Cálculos!IH71=1,Cálculos!II71,""))</f>
        <v/>
      </c>
      <c r="DS71" s="133"/>
      <c r="DT71" s="134"/>
      <c r="DU71" s="134"/>
      <c r="DV71" s="134"/>
      <c r="DW71" s="34" t="str">
        <f>IF(Configurações!$B$3&lt;&gt;"Linhas","",IF(Cálculos!IS71=1,Cálculos!IT71,""))</f>
        <v/>
      </c>
      <c r="DX71" s="133"/>
      <c r="DY71" s="134"/>
      <c r="DZ71" s="134"/>
      <c r="EA71" s="134"/>
      <c r="EB71" s="34" t="str">
        <f>IF(Configurações!$B$3&lt;&gt;"Linhas","",IF(Cálculos!JD71=1,Cálculos!JE71,""))</f>
        <v/>
      </c>
      <c r="EC71" s="133"/>
      <c r="ED71" s="134"/>
      <c r="EE71" s="134"/>
      <c r="EF71" s="134"/>
      <c r="EG71" s="34" t="str">
        <f>IF(Configurações!$B$3&lt;&gt;"Linhas","",IF(Cálculos!JO71=1,Cálculos!JP71,""))</f>
        <v/>
      </c>
      <c r="EH71" s="133"/>
      <c r="EI71" s="134"/>
      <c r="EJ71" s="134"/>
      <c r="EK71" s="134"/>
      <c r="EL71" s="34" t="str">
        <f>IF(Configurações!$B$3&lt;&gt;"Linhas","",IF(Cálculos!JZ71=1,Cálculos!KA71,""))</f>
        <v/>
      </c>
      <c r="EM71" s="133"/>
      <c r="EN71" s="134"/>
      <c r="EO71" s="134"/>
      <c r="EP71" s="134"/>
      <c r="EQ71" s="34" t="str">
        <f>IF(Configurações!$B$3&lt;&gt;"Linhas","",IF(Cálculos!KK71=1,Cálculos!KL71,""))</f>
        <v/>
      </c>
      <c r="ER71" s="133"/>
      <c r="ES71" s="134"/>
      <c r="ET71" s="134"/>
      <c r="EU71" s="134"/>
      <c r="EV71" s="34" t="str">
        <f>IF(Configurações!$B$3&lt;&gt;"Linhas","",IF(Cálculos!KV71=1,Cálculos!KW71,""))</f>
        <v/>
      </c>
      <c r="EW71" s="35" t="str">
        <f>IF(OR($B71="",Configurações!$B$3&lt;&gt;"Linhas"),"",Cálculos!OQ71)</f>
        <v/>
      </c>
      <c r="EX71" s="36" t="str">
        <f>IF(OR($B71="",Configurações!$B$3&lt;&gt;"Linhas"),"",Cálculos!OR71)</f>
        <v/>
      </c>
      <c r="EY71" s="37" t="str">
        <f>IF(OR($B71="",Configurações!$B$3&lt;&gt;"Linhas"),"",IF(Cálculos!OS71="","✔ OK",LEFT(Cálculos!OS71,LEN(Cálculos!OS71)-3)))</f>
        <v/>
      </c>
      <c r="EZ71" s="133"/>
      <c r="FA71" s="134"/>
      <c r="FB71" s="134"/>
      <c r="FC71" s="134"/>
      <c r="FD71" s="34" t="str">
        <f>IF(Configurações!$B$3&lt;&gt;"Linhas","",IF(Cálculos!LG71=1,Cálculos!LH71,""))</f>
        <v/>
      </c>
      <c r="FE71" s="133"/>
      <c r="FF71" s="134"/>
      <c r="FG71" s="134"/>
      <c r="FH71" s="134"/>
      <c r="FI71" s="34" t="str">
        <f>IF(Configurações!$B$3&lt;&gt;"Linhas","",IF(Cálculos!LR71=1,Cálculos!LS71,""))</f>
        <v/>
      </c>
      <c r="FJ71" s="133"/>
      <c r="FK71" s="134"/>
      <c r="FL71" s="134"/>
      <c r="FM71" s="134"/>
      <c r="FN71" s="34" t="str">
        <f>IF(Configurações!$B$3&lt;&gt;"Linhas","",IF(Cálculos!MC71=1,Cálculos!MD71,""))</f>
        <v/>
      </c>
      <c r="FO71" s="133"/>
      <c r="FP71" s="134"/>
      <c r="FQ71" s="134"/>
      <c r="FR71" s="134"/>
      <c r="FS71" s="34" t="str">
        <f>IF(Configurações!$B$3&lt;&gt;"Linhas","",IF(Cálculos!MN71=1,Cálculos!MO71,""))</f>
        <v/>
      </c>
      <c r="FT71" s="133"/>
      <c r="FU71" s="134"/>
      <c r="FV71" s="134"/>
      <c r="FW71" s="134"/>
      <c r="FX71" s="34" t="str">
        <f>IF(Configurações!$B$3&lt;&gt;"Linhas","",IF(Cálculos!MY71=1,Cálculos!MZ71,""))</f>
        <v/>
      </c>
      <c r="FY71" s="133"/>
      <c r="FZ71" s="134"/>
      <c r="GA71" s="134"/>
      <c r="GB71" s="134"/>
      <c r="GC71" s="34" t="str">
        <f>IF(Configurações!$B$3&lt;&gt;"Linhas","",IF(Cálculos!NJ71=1,Cálculos!NK71,""))</f>
        <v/>
      </c>
      <c r="GD71" s="133"/>
      <c r="GE71" s="134"/>
      <c r="GF71" s="134"/>
      <c r="GG71" s="134"/>
      <c r="GH71" s="34" t="str">
        <f>IF(Configurações!$B$3&lt;&gt;"Linhas","",IF(Cálculos!NU71=1,Cálculos!NV71,""))</f>
        <v/>
      </c>
      <c r="GI71" s="35" t="str">
        <f>IF(OR($B71="",Configurações!$B$3&lt;&gt;"Linhas"),"",Cálculos!OV71)</f>
        <v/>
      </c>
      <c r="GJ71" s="36" t="str">
        <f>IF(OR($B71="",Configurações!$B$3&lt;&gt;"Linhas"),"",Cálculos!OW71)</f>
        <v/>
      </c>
      <c r="GK71" s="37" t="str">
        <f>IF(OR($B71="",Configurações!$B$3&lt;&gt;"Linhas"),"",IF(Cálculos!OX71="","✔ OK",LEFT(Cálculos!OX71,LEN(Cálculos!OX71)-3)))</f>
        <v/>
      </c>
      <c r="GL71" s="131" t="str">
        <f>IF(OR($B71="",Configurações!$B$3&lt;&gt;"Linhas"),"",IF(Cálculos!PP71="","",IF(Configurações!$B$6="Sim","","Informativo (sem CCT/ACT) – ")&amp;LEFT(Cálculos!PP71,LEN(Cálculos!PP71)-3)))</f>
        <v/>
      </c>
    </row>
    <row r="72" spans="1:194" ht="30.75" customHeight="1" x14ac:dyDescent="0.25">
      <c r="A72" s="32" t="str">
        <f t="shared" si="0"/>
        <v/>
      </c>
      <c r="B72" s="132"/>
      <c r="C72" s="33" t="str">
        <f>IF($B72="","",IFERROR(INDEX(Funcionários!$D$5:$D$84,MATCH($B72,Funcionários!$B$5:$B$84,0)),""))</f>
        <v/>
      </c>
      <c r="D72" s="133"/>
      <c r="E72" s="134"/>
      <c r="F72" s="134"/>
      <c r="G72" s="134"/>
      <c r="H72" s="34" t="str">
        <f>IF(Configurações!$B$3&lt;&gt;"Linhas","",IF(Cálculos!K72=1,Cálculos!L72,""))</f>
        <v/>
      </c>
      <c r="I72" s="133"/>
      <c r="J72" s="134"/>
      <c r="K72" s="134"/>
      <c r="L72" s="134"/>
      <c r="M72" s="34" t="str">
        <f>IF(Configurações!$B$3&lt;&gt;"Linhas","",IF(Cálculos!V72=1,Cálculos!W72,""))</f>
        <v/>
      </c>
      <c r="N72" s="133"/>
      <c r="O72" s="134"/>
      <c r="P72" s="134"/>
      <c r="Q72" s="134"/>
      <c r="R72" s="34" t="str">
        <f>IF(Configurações!$B$3&lt;&gt;"Linhas","",IF(Cálculos!AG72=1,Cálculos!AH72,""))</f>
        <v/>
      </c>
      <c r="S72" s="133"/>
      <c r="T72" s="134"/>
      <c r="U72" s="134"/>
      <c r="V72" s="134"/>
      <c r="W72" s="34" t="str">
        <f>IF(Configurações!$B$3&lt;&gt;"Linhas","",IF(Cálculos!AR72=1,Cálculos!AS72,""))</f>
        <v/>
      </c>
      <c r="X72" s="133"/>
      <c r="Y72" s="134"/>
      <c r="Z72" s="134"/>
      <c r="AA72" s="134"/>
      <c r="AB72" s="34" t="str">
        <f>IF(Configurações!$B$3&lt;&gt;"Linhas","",IF(Cálculos!BC72=1,Cálculos!BD72,""))</f>
        <v/>
      </c>
      <c r="AC72" s="133"/>
      <c r="AD72" s="134"/>
      <c r="AE72" s="134"/>
      <c r="AF72" s="134"/>
      <c r="AG72" s="34" t="str">
        <f>IF(Configurações!$B$3&lt;&gt;"Linhas","",IF(Cálculos!BN72=1,Cálculos!BO72,""))</f>
        <v/>
      </c>
      <c r="AH72" s="133"/>
      <c r="AI72" s="134"/>
      <c r="AJ72" s="134"/>
      <c r="AK72" s="134"/>
      <c r="AL72" s="34" t="str">
        <f>IF(Configurações!$B$3&lt;&gt;"Linhas","",IF(Cálculos!BY72=1,Cálculos!BZ72,""))</f>
        <v/>
      </c>
      <c r="AM72" s="35" t="str">
        <f>IF(OR($B72="",Configurações!$B$3&lt;&gt;"Linhas"),"",Cálculos!OB72)</f>
        <v/>
      </c>
      <c r="AN72" s="36" t="str">
        <f>IF(OR($B72="",Configurações!$B$3&lt;&gt;"Linhas"),"",Cálculos!OC72)</f>
        <v/>
      </c>
      <c r="AO72" s="37" t="str">
        <f>IF(OR($B72="",Configurações!$B$3&lt;&gt;"Linhas"),"",IF(Cálculos!OD72="","✔ OK",LEFT(Cálculos!OD72,LEN(Cálculos!OD72)-3)))</f>
        <v/>
      </c>
      <c r="AP72" s="133"/>
      <c r="AQ72" s="134"/>
      <c r="AR72" s="134"/>
      <c r="AS72" s="134"/>
      <c r="AT72" s="34" t="str">
        <f>IF(Configurações!$B$3&lt;&gt;"Linhas","",IF(Cálculos!CJ72=1,Cálculos!CK72,""))</f>
        <v/>
      </c>
      <c r="AU72" s="133"/>
      <c r="AV72" s="134"/>
      <c r="AW72" s="134"/>
      <c r="AX72" s="134"/>
      <c r="AY72" s="34" t="str">
        <f>IF(Configurações!$B$3&lt;&gt;"Linhas","",IF(Cálculos!CU72=1,Cálculos!CV72,""))</f>
        <v/>
      </c>
      <c r="AZ72" s="133"/>
      <c r="BA72" s="134"/>
      <c r="BB72" s="134"/>
      <c r="BC72" s="134"/>
      <c r="BD72" s="34" t="str">
        <f>IF(Configurações!$B$3&lt;&gt;"Linhas","",IF(Cálculos!DF72=1,Cálculos!DG72,""))</f>
        <v/>
      </c>
      <c r="BE72" s="133"/>
      <c r="BF72" s="134"/>
      <c r="BG72" s="134"/>
      <c r="BH72" s="134"/>
      <c r="BI72" s="34" t="str">
        <f>IF(Configurações!$B$3&lt;&gt;"Linhas","",IF(Cálculos!DQ72=1,Cálculos!DR72,""))</f>
        <v/>
      </c>
      <c r="BJ72" s="133"/>
      <c r="BK72" s="134"/>
      <c r="BL72" s="134"/>
      <c r="BM72" s="134"/>
      <c r="BN72" s="34" t="str">
        <f>IF(Configurações!$B$3&lt;&gt;"Linhas","",IF(Cálculos!EB72=1,Cálculos!EC72,""))</f>
        <v/>
      </c>
      <c r="BO72" s="133"/>
      <c r="BP72" s="134"/>
      <c r="BQ72" s="134"/>
      <c r="BR72" s="134"/>
      <c r="BS72" s="34" t="str">
        <f>IF(Configurações!$B$3&lt;&gt;"Linhas","",IF(Cálculos!EM72=1,Cálculos!EN72,""))</f>
        <v/>
      </c>
      <c r="BT72" s="133"/>
      <c r="BU72" s="134"/>
      <c r="BV72" s="134"/>
      <c r="BW72" s="134"/>
      <c r="BX72" s="34" t="str">
        <f>IF(Configurações!$B$3&lt;&gt;"Linhas","",IF(Cálculos!EX72=1,Cálculos!EY72,""))</f>
        <v/>
      </c>
      <c r="BY72" s="35" t="str">
        <f>IF(OR($B72="",Configurações!$B$3&lt;&gt;"Linhas"),"",Cálculos!OG72)</f>
        <v/>
      </c>
      <c r="BZ72" s="36" t="str">
        <f>IF(OR($B72="",Configurações!$B$3&lt;&gt;"Linhas"),"",Cálculos!OH72)</f>
        <v/>
      </c>
      <c r="CA72" s="37" t="str">
        <f>IF(OR($B72="",Configurações!$B$3&lt;&gt;"Linhas"),"",IF(Cálculos!OI72="","✔ OK",LEFT(Cálculos!OI72,LEN(Cálculos!OI72)-3)))</f>
        <v/>
      </c>
      <c r="CB72" s="133"/>
      <c r="CC72" s="134"/>
      <c r="CD72" s="134"/>
      <c r="CE72" s="134"/>
      <c r="CF72" s="138" t="str">
        <f>IF(Configurações!$B$3&lt;&gt;"Linhas","",IF(Cálculos!FI72=1,Cálculos!FJ72,""))</f>
        <v/>
      </c>
      <c r="CG72" s="133"/>
      <c r="CH72" s="134"/>
      <c r="CI72" s="134"/>
      <c r="CJ72" s="134"/>
      <c r="CK72" s="34" t="str">
        <f>IF(Configurações!$B$3&lt;&gt;"Linhas","",IF(Cálculos!FT72=1,Cálculos!FU72,""))</f>
        <v/>
      </c>
      <c r="CL72" s="133"/>
      <c r="CM72" s="134"/>
      <c r="CN72" s="134"/>
      <c r="CO72" s="134"/>
      <c r="CP72" s="34" t="str">
        <f>IF(Configurações!$B$3&lt;&gt;"Linhas","",IF(Cálculos!GE72=1,Cálculos!GF72,""))</f>
        <v/>
      </c>
      <c r="CQ72" s="133"/>
      <c r="CR72" s="134"/>
      <c r="CS72" s="134"/>
      <c r="CT72" s="134"/>
      <c r="CU72" s="34" t="str">
        <f>IF(Configurações!$B$3&lt;&gt;"Linhas","",IF(Cálculos!GP72=1,Cálculos!GQ72,""))</f>
        <v/>
      </c>
      <c r="CV72" s="133"/>
      <c r="CW72" s="134"/>
      <c r="CX72" s="134"/>
      <c r="CY72" s="134"/>
      <c r="CZ72" s="34" t="str">
        <f>IF(Configurações!$B$3&lt;&gt;"Linhas","",IF(Cálculos!HA72=1,Cálculos!HB72,""))</f>
        <v/>
      </c>
      <c r="DA72" s="133"/>
      <c r="DB72" s="134"/>
      <c r="DC72" s="134"/>
      <c r="DD72" s="134"/>
      <c r="DE72" s="34" t="str">
        <f>IF(Configurações!$B$3&lt;&gt;"Linhas","",IF(Cálculos!HL72=1,Cálculos!HM72,""))</f>
        <v/>
      </c>
      <c r="DF72" s="133"/>
      <c r="DG72" s="134"/>
      <c r="DH72" s="134"/>
      <c r="DI72" s="134"/>
      <c r="DJ72" s="34" t="str">
        <f>IF(Configurações!$B$3&lt;&gt;"Linhas","",IF(Cálculos!HW72=1,Cálculos!HX72,""))</f>
        <v/>
      </c>
      <c r="DK72" s="35" t="str">
        <f>IF(OR($B72="",Configurações!$B$3&lt;&gt;"Linhas"),"",Cálculos!OL72)</f>
        <v/>
      </c>
      <c r="DL72" s="36" t="str">
        <f>IF(OR($B72="",Configurações!$B$3&lt;&gt;"Linhas"),"",Cálculos!OM72)</f>
        <v/>
      </c>
      <c r="DM72" s="37" t="str">
        <f>IF(OR($B72="",Configurações!$B$3&lt;&gt;"Linhas"),"",IF(Cálculos!ON72="","✔ OK",LEFT(Cálculos!ON72,LEN(Cálculos!ON72)-3)))</f>
        <v/>
      </c>
      <c r="DN72" s="133"/>
      <c r="DO72" s="134"/>
      <c r="DP72" s="134"/>
      <c r="DQ72" s="134"/>
      <c r="DR72" s="34" t="str">
        <f>IF(Configurações!$B$3&lt;&gt;"Linhas","",IF(Cálculos!IH72=1,Cálculos!II72,""))</f>
        <v/>
      </c>
      <c r="DS72" s="133"/>
      <c r="DT72" s="134"/>
      <c r="DU72" s="134"/>
      <c r="DV72" s="134"/>
      <c r="DW72" s="34" t="str">
        <f>IF(Configurações!$B$3&lt;&gt;"Linhas","",IF(Cálculos!IS72=1,Cálculos!IT72,""))</f>
        <v/>
      </c>
      <c r="DX72" s="133"/>
      <c r="DY72" s="134"/>
      <c r="DZ72" s="134"/>
      <c r="EA72" s="134"/>
      <c r="EB72" s="34" t="str">
        <f>IF(Configurações!$B$3&lt;&gt;"Linhas","",IF(Cálculos!JD72=1,Cálculos!JE72,""))</f>
        <v/>
      </c>
      <c r="EC72" s="133"/>
      <c r="ED72" s="134"/>
      <c r="EE72" s="134"/>
      <c r="EF72" s="134"/>
      <c r="EG72" s="34" t="str">
        <f>IF(Configurações!$B$3&lt;&gt;"Linhas","",IF(Cálculos!JO72=1,Cálculos!JP72,""))</f>
        <v/>
      </c>
      <c r="EH72" s="133"/>
      <c r="EI72" s="134"/>
      <c r="EJ72" s="134"/>
      <c r="EK72" s="134"/>
      <c r="EL72" s="34" t="str">
        <f>IF(Configurações!$B$3&lt;&gt;"Linhas","",IF(Cálculos!JZ72=1,Cálculos!KA72,""))</f>
        <v/>
      </c>
      <c r="EM72" s="133"/>
      <c r="EN72" s="134"/>
      <c r="EO72" s="134"/>
      <c r="EP72" s="134"/>
      <c r="EQ72" s="34" t="str">
        <f>IF(Configurações!$B$3&lt;&gt;"Linhas","",IF(Cálculos!KK72=1,Cálculos!KL72,""))</f>
        <v/>
      </c>
      <c r="ER72" s="133"/>
      <c r="ES72" s="134"/>
      <c r="ET72" s="134"/>
      <c r="EU72" s="134"/>
      <c r="EV72" s="34" t="str">
        <f>IF(Configurações!$B$3&lt;&gt;"Linhas","",IF(Cálculos!KV72=1,Cálculos!KW72,""))</f>
        <v/>
      </c>
      <c r="EW72" s="35" t="str">
        <f>IF(OR($B72="",Configurações!$B$3&lt;&gt;"Linhas"),"",Cálculos!OQ72)</f>
        <v/>
      </c>
      <c r="EX72" s="36" t="str">
        <f>IF(OR($B72="",Configurações!$B$3&lt;&gt;"Linhas"),"",Cálculos!OR72)</f>
        <v/>
      </c>
      <c r="EY72" s="37" t="str">
        <f>IF(OR($B72="",Configurações!$B$3&lt;&gt;"Linhas"),"",IF(Cálculos!OS72="","✔ OK",LEFT(Cálculos!OS72,LEN(Cálculos!OS72)-3)))</f>
        <v/>
      </c>
      <c r="EZ72" s="133"/>
      <c r="FA72" s="134"/>
      <c r="FB72" s="134"/>
      <c r="FC72" s="134"/>
      <c r="FD72" s="34" t="str">
        <f>IF(Configurações!$B$3&lt;&gt;"Linhas","",IF(Cálculos!LG72=1,Cálculos!LH72,""))</f>
        <v/>
      </c>
      <c r="FE72" s="133"/>
      <c r="FF72" s="134"/>
      <c r="FG72" s="134"/>
      <c r="FH72" s="134"/>
      <c r="FI72" s="34" t="str">
        <f>IF(Configurações!$B$3&lt;&gt;"Linhas","",IF(Cálculos!LR72=1,Cálculos!LS72,""))</f>
        <v/>
      </c>
      <c r="FJ72" s="133"/>
      <c r="FK72" s="134"/>
      <c r="FL72" s="134"/>
      <c r="FM72" s="134"/>
      <c r="FN72" s="34" t="str">
        <f>IF(Configurações!$B$3&lt;&gt;"Linhas","",IF(Cálculos!MC72=1,Cálculos!MD72,""))</f>
        <v/>
      </c>
      <c r="FO72" s="133"/>
      <c r="FP72" s="134"/>
      <c r="FQ72" s="134"/>
      <c r="FR72" s="134"/>
      <c r="FS72" s="34" t="str">
        <f>IF(Configurações!$B$3&lt;&gt;"Linhas","",IF(Cálculos!MN72=1,Cálculos!MO72,""))</f>
        <v/>
      </c>
      <c r="FT72" s="133"/>
      <c r="FU72" s="134"/>
      <c r="FV72" s="134"/>
      <c r="FW72" s="134"/>
      <c r="FX72" s="34" t="str">
        <f>IF(Configurações!$B$3&lt;&gt;"Linhas","",IF(Cálculos!MY72=1,Cálculos!MZ72,""))</f>
        <v/>
      </c>
      <c r="FY72" s="133"/>
      <c r="FZ72" s="134"/>
      <c r="GA72" s="134"/>
      <c r="GB72" s="134"/>
      <c r="GC72" s="34" t="str">
        <f>IF(Configurações!$B$3&lt;&gt;"Linhas","",IF(Cálculos!NJ72=1,Cálculos!NK72,""))</f>
        <v/>
      </c>
      <c r="GD72" s="133"/>
      <c r="GE72" s="134"/>
      <c r="GF72" s="134"/>
      <c r="GG72" s="134"/>
      <c r="GH72" s="34" t="str">
        <f>IF(Configurações!$B$3&lt;&gt;"Linhas","",IF(Cálculos!NU72=1,Cálculos!NV72,""))</f>
        <v/>
      </c>
      <c r="GI72" s="35" t="str">
        <f>IF(OR($B72="",Configurações!$B$3&lt;&gt;"Linhas"),"",Cálculos!OV72)</f>
        <v/>
      </c>
      <c r="GJ72" s="36" t="str">
        <f>IF(OR($B72="",Configurações!$B$3&lt;&gt;"Linhas"),"",Cálculos!OW72)</f>
        <v/>
      </c>
      <c r="GK72" s="37" t="str">
        <f>IF(OR($B72="",Configurações!$B$3&lt;&gt;"Linhas"),"",IF(Cálculos!OX72="","✔ OK",LEFT(Cálculos!OX72,LEN(Cálculos!OX72)-3)))</f>
        <v/>
      </c>
      <c r="GL72" s="131" t="str">
        <f>IF(OR($B72="",Configurações!$B$3&lt;&gt;"Linhas"),"",IF(Cálculos!PP72="","",IF(Configurações!$B$6="Sim","","Informativo (sem CCT/ACT) – ")&amp;LEFT(Cálculos!PP72,LEN(Cálculos!PP72)-3)))</f>
        <v/>
      </c>
    </row>
    <row r="73" spans="1:194" ht="30.75" customHeight="1" x14ac:dyDescent="0.25">
      <c r="A73" s="32" t="str">
        <f t="shared" si="0"/>
        <v/>
      </c>
      <c r="B73" s="132"/>
      <c r="C73" s="33" t="str">
        <f>IF($B73="","",IFERROR(INDEX(Funcionários!$D$5:$D$84,MATCH($B73,Funcionários!$B$5:$B$84,0)),""))</f>
        <v/>
      </c>
      <c r="D73" s="133"/>
      <c r="E73" s="134"/>
      <c r="F73" s="134"/>
      <c r="G73" s="134"/>
      <c r="H73" s="34" t="str">
        <f>IF(Configurações!$B$3&lt;&gt;"Linhas","",IF(Cálculos!K73=1,Cálculos!L73,""))</f>
        <v/>
      </c>
      <c r="I73" s="133"/>
      <c r="J73" s="134"/>
      <c r="K73" s="134"/>
      <c r="L73" s="134"/>
      <c r="M73" s="34" t="str">
        <f>IF(Configurações!$B$3&lt;&gt;"Linhas","",IF(Cálculos!V73=1,Cálculos!W73,""))</f>
        <v/>
      </c>
      <c r="N73" s="133"/>
      <c r="O73" s="134"/>
      <c r="P73" s="134"/>
      <c r="Q73" s="134"/>
      <c r="R73" s="34" t="str">
        <f>IF(Configurações!$B$3&lt;&gt;"Linhas","",IF(Cálculos!AG73=1,Cálculos!AH73,""))</f>
        <v/>
      </c>
      <c r="S73" s="133"/>
      <c r="T73" s="134"/>
      <c r="U73" s="134"/>
      <c r="V73" s="134"/>
      <c r="W73" s="34" t="str">
        <f>IF(Configurações!$B$3&lt;&gt;"Linhas","",IF(Cálculos!AR73=1,Cálculos!AS73,""))</f>
        <v/>
      </c>
      <c r="X73" s="133"/>
      <c r="Y73" s="134"/>
      <c r="Z73" s="134"/>
      <c r="AA73" s="134"/>
      <c r="AB73" s="34" t="str">
        <f>IF(Configurações!$B$3&lt;&gt;"Linhas","",IF(Cálculos!BC73=1,Cálculos!BD73,""))</f>
        <v/>
      </c>
      <c r="AC73" s="133"/>
      <c r="AD73" s="134"/>
      <c r="AE73" s="134"/>
      <c r="AF73" s="134"/>
      <c r="AG73" s="34" t="str">
        <f>IF(Configurações!$B$3&lt;&gt;"Linhas","",IF(Cálculos!BN73=1,Cálculos!BO73,""))</f>
        <v/>
      </c>
      <c r="AH73" s="133"/>
      <c r="AI73" s="134"/>
      <c r="AJ73" s="134"/>
      <c r="AK73" s="134"/>
      <c r="AL73" s="34" t="str">
        <f>IF(Configurações!$B$3&lt;&gt;"Linhas","",IF(Cálculos!BY73=1,Cálculos!BZ73,""))</f>
        <v/>
      </c>
      <c r="AM73" s="35" t="str">
        <f>IF(OR($B73="",Configurações!$B$3&lt;&gt;"Linhas"),"",Cálculos!OB73)</f>
        <v/>
      </c>
      <c r="AN73" s="36" t="str">
        <f>IF(OR($B73="",Configurações!$B$3&lt;&gt;"Linhas"),"",Cálculos!OC73)</f>
        <v/>
      </c>
      <c r="AO73" s="37" t="str">
        <f>IF(OR($B73="",Configurações!$B$3&lt;&gt;"Linhas"),"",IF(Cálculos!OD73="","✔ OK",LEFT(Cálculos!OD73,LEN(Cálculos!OD73)-3)))</f>
        <v/>
      </c>
      <c r="AP73" s="133"/>
      <c r="AQ73" s="134"/>
      <c r="AR73" s="134"/>
      <c r="AS73" s="134"/>
      <c r="AT73" s="34" t="str">
        <f>IF(Configurações!$B$3&lt;&gt;"Linhas","",IF(Cálculos!CJ73=1,Cálculos!CK73,""))</f>
        <v/>
      </c>
      <c r="AU73" s="133"/>
      <c r="AV73" s="134"/>
      <c r="AW73" s="134"/>
      <c r="AX73" s="134"/>
      <c r="AY73" s="34" t="str">
        <f>IF(Configurações!$B$3&lt;&gt;"Linhas","",IF(Cálculos!CU73=1,Cálculos!CV73,""))</f>
        <v/>
      </c>
      <c r="AZ73" s="133"/>
      <c r="BA73" s="134"/>
      <c r="BB73" s="134"/>
      <c r="BC73" s="134"/>
      <c r="BD73" s="34" t="str">
        <f>IF(Configurações!$B$3&lt;&gt;"Linhas","",IF(Cálculos!DF73=1,Cálculos!DG73,""))</f>
        <v/>
      </c>
      <c r="BE73" s="133"/>
      <c r="BF73" s="134"/>
      <c r="BG73" s="134"/>
      <c r="BH73" s="134"/>
      <c r="BI73" s="34" t="str">
        <f>IF(Configurações!$B$3&lt;&gt;"Linhas","",IF(Cálculos!DQ73=1,Cálculos!DR73,""))</f>
        <v/>
      </c>
      <c r="BJ73" s="133"/>
      <c r="BK73" s="134"/>
      <c r="BL73" s="134"/>
      <c r="BM73" s="134"/>
      <c r="BN73" s="34" t="str">
        <f>IF(Configurações!$B$3&lt;&gt;"Linhas","",IF(Cálculos!EB73=1,Cálculos!EC73,""))</f>
        <v/>
      </c>
      <c r="BO73" s="133"/>
      <c r="BP73" s="134"/>
      <c r="BQ73" s="134"/>
      <c r="BR73" s="134"/>
      <c r="BS73" s="34" t="str">
        <f>IF(Configurações!$B$3&lt;&gt;"Linhas","",IF(Cálculos!EM73=1,Cálculos!EN73,""))</f>
        <v/>
      </c>
      <c r="BT73" s="133"/>
      <c r="BU73" s="134"/>
      <c r="BV73" s="134"/>
      <c r="BW73" s="134"/>
      <c r="BX73" s="34" t="str">
        <f>IF(Configurações!$B$3&lt;&gt;"Linhas","",IF(Cálculos!EX73=1,Cálculos!EY73,""))</f>
        <v/>
      </c>
      <c r="BY73" s="35" t="str">
        <f>IF(OR($B73="",Configurações!$B$3&lt;&gt;"Linhas"),"",Cálculos!OG73)</f>
        <v/>
      </c>
      <c r="BZ73" s="36" t="str">
        <f>IF(OR($B73="",Configurações!$B$3&lt;&gt;"Linhas"),"",Cálculos!OH73)</f>
        <v/>
      </c>
      <c r="CA73" s="37" t="str">
        <f>IF(OR($B73="",Configurações!$B$3&lt;&gt;"Linhas"),"",IF(Cálculos!OI73="","✔ OK",LEFT(Cálculos!OI73,LEN(Cálculos!OI73)-3)))</f>
        <v/>
      </c>
      <c r="CB73" s="133"/>
      <c r="CC73" s="134"/>
      <c r="CD73" s="134"/>
      <c r="CE73" s="134"/>
      <c r="CF73" s="138" t="str">
        <f>IF(Configurações!$B$3&lt;&gt;"Linhas","",IF(Cálculos!FI73=1,Cálculos!FJ73,""))</f>
        <v/>
      </c>
      <c r="CG73" s="133"/>
      <c r="CH73" s="134"/>
      <c r="CI73" s="134"/>
      <c r="CJ73" s="134"/>
      <c r="CK73" s="34" t="str">
        <f>IF(Configurações!$B$3&lt;&gt;"Linhas","",IF(Cálculos!FT73=1,Cálculos!FU73,""))</f>
        <v/>
      </c>
      <c r="CL73" s="133"/>
      <c r="CM73" s="134"/>
      <c r="CN73" s="134"/>
      <c r="CO73" s="134"/>
      <c r="CP73" s="34" t="str">
        <f>IF(Configurações!$B$3&lt;&gt;"Linhas","",IF(Cálculos!GE73=1,Cálculos!GF73,""))</f>
        <v/>
      </c>
      <c r="CQ73" s="133"/>
      <c r="CR73" s="134"/>
      <c r="CS73" s="134"/>
      <c r="CT73" s="134"/>
      <c r="CU73" s="34" t="str">
        <f>IF(Configurações!$B$3&lt;&gt;"Linhas","",IF(Cálculos!GP73=1,Cálculos!GQ73,""))</f>
        <v/>
      </c>
      <c r="CV73" s="133"/>
      <c r="CW73" s="134"/>
      <c r="CX73" s="134"/>
      <c r="CY73" s="134"/>
      <c r="CZ73" s="34" t="str">
        <f>IF(Configurações!$B$3&lt;&gt;"Linhas","",IF(Cálculos!HA73=1,Cálculos!HB73,""))</f>
        <v/>
      </c>
      <c r="DA73" s="133"/>
      <c r="DB73" s="134"/>
      <c r="DC73" s="134"/>
      <c r="DD73" s="134"/>
      <c r="DE73" s="34" t="str">
        <f>IF(Configurações!$B$3&lt;&gt;"Linhas","",IF(Cálculos!HL73=1,Cálculos!HM73,""))</f>
        <v/>
      </c>
      <c r="DF73" s="133"/>
      <c r="DG73" s="134"/>
      <c r="DH73" s="134"/>
      <c r="DI73" s="134"/>
      <c r="DJ73" s="34" t="str">
        <f>IF(Configurações!$B$3&lt;&gt;"Linhas","",IF(Cálculos!HW73=1,Cálculos!HX73,""))</f>
        <v/>
      </c>
      <c r="DK73" s="35" t="str">
        <f>IF(OR($B73="",Configurações!$B$3&lt;&gt;"Linhas"),"",Cálculos!OL73)</f>
        <v/>
      </c>
      <c r="DL73" s="36" t="str">
        <f>IF(OR($B73="",Configurações!$B$3&lt;&gt;"Linhas"),"",Cálculos!OM73)</f>
        <v/>
      </c>
      <c r="DM73" s="37" t="str">
        <f>IF(OR($B73="",Configurações!$B$3&lt;&gt;"Linhas"),"",IF(Cálculos!ON73="","✔ OK",LEFT(Cálculos!ON73,LEN(Cálculos!ON73)-3)))</f>
        <v/>
      </c>
      <c r="DN73" s="133"/>
      <c r="DO73" s="134"/>
      <c r="DP73" s="134"/>
      <c r="DQ73" s="134"/>
      <c r="DR73" s="34" t="str">
        <f>IF(Configurações!$B$3&lt;&gt;"Linhas","",IF(Cálculos!IH73=1,Cálculos!II73,""))</f>
        <v/>
      </c>
      <c r="DS73" s="133"/>
      <c r="DT73" s="134"/>
      <c r="DU73" s="134"/>
      <c r="DV73" s="134"/>
      <c r="DW73" s="34" t="str">
        <f>IF(Configurações!$B$3&lt;&gt;"Linhas","",IF(Cálculos!IS73=1,Cálculos!IT73,""))</f>
        <v/>
      </c>
      <c r="DX73" s="133"/>
      <c r="DY73" s="134"/>
      <c r="DZ73" s="134"/>
      <c r="EA73" s="134"/>
      <c r="EB73" s="34" t="str">
        <f>IF(Configurações!$B$3&lt;&gt;"Linhas","",IF(Cálculos!JD73=1,Cálculos!JE73,""))</f>
        <v/>
      </c>
      <c r="EC73" s="133"/>
      <c r="ED73" s="134"/>
      <c r="EE73" s="134"/>
      <c r="EF73" s="134"/>
      <c r="EG73" s="34" t="str">
        <f>IF(Configurações!$B$3&lt;&gt;"Linhas","",IF(Cálculos!JO73=1,Cálculos!JP73,""))</f>
        <v/>
      </c>
      <c r="EH73" s="133"/>
      <c r="EI73" s="134"/>
      <c r="EJ73" s="134"/>
      <c r="EK73" s="134"/>
      <c r="EL73" s="34" t="str">
        <f>IF(Configurações!$B$3&lt;&gt;"Linhas","",IF(Cálculos!JZ73=1,Cálculos!KA73,""))</f>
        <v/>
      </c>
      <c r="EM73" s="133"/>
      <c r="EN73" s="134"/>
      <c r="EO73" s="134"/>
      <c r="EP73" s="134"/>
      <c r="EQ73" s="34" t="str">
        <f>IF(Configurações!$B$3&lt;&gt;"Linhas","",IF(Cálculos!KK73=1,Cálculos!KL73,""))</f>
        <v/>
      </c>
      <c r="ER73" s="133"/>
      <c r="ES73" s="134"/>
      <c r="ET73" s="134"/>
      <c r="EU73" s="134"/>
      <c r="EV73" s="34" t="str">
        <f>IF(Configurações!$B$3&lt;&gt;"Linhas","",IF(Cálculos!KV73=1,Cálculos!KW73,""))</f>
        <v/>
      </c>
      <c r="EW73" s="35" t="str">
        <f>IF(OR($B73="",Configurações!$B$3&lt;&gt;"Linhas"),"",Cálculos!OQ73)</f>
        <v/>
      </c>
      <c r="EX73" s="36" t="str">
        <f>IF(OR($B73="",Configurações!$B$3&lt;&gt;"Linhas"),"",Cálculos!OR73)</f>
        <v/>
      </c>
      <c r="EY73" s="37" t="str">
        <f>IF(OR($B73="",Configurações!$B$3&lt;&gt;"Linhas"),"",IF(Cálculos!OS73="","✔ OK",LEFT(Cálculos!OS73,LEN(Cálculos!OS73)-3)))</f>
        <v/>
      </c>
      <c r="EZ73" s="133"/>
      <c r="FA73" s="134"/>
      <c r="FB73" s="134"/>
      <c r="FC73" s="134"/>
      <c r="FD73" s="34" t="str">
        <f>IF(Configurações!$B$3&lt;&gt;"Linhas","",IF(Cálculos!LG73=1,Cálculos!LH73,""))</f>
        <v/>
      </c>
      <c r="FE73" s="133"/>
      <c r="FF73" s="134"/>
      <c r="FG73" s="134"/>
      <c r="FH73" s="134"/>
      <c r="FI73" s="34" t="str">
        <f>IF(Configurações!$B$3&lt;&gt;"Linhas","",IF(Cálculos!LR73=1,Cálculos!LS73,""))</f>
        <v/>
      </c>
      <c r="FJ73" s="133"/>
      <c r="FK73" s="134"/>
      <c r="FL73" s="134"/>
      <c r="FM73" s="134"/>
      <c r="FN73" s="34" t="str">
        <f>IF(Configurações!$B$3&lt;&gt;"Linhas","",IF(Cálculos!MC73=1,Cálculos!MD73,""))</f>
        <v/>
      </c>
      <c r="FO73" s="133"/>
      <c r="FP73" s="134"/>
      <c r="FQ73" s="134"/>
      <c r="FR73" s="134"/>
      <c r="FS73" s="34" t="str">
        <f>IF(Configurações!$B$3&lt;&gt;"Linhas","",IF(Cálculos!MN73=1,Cálculos!MO73,""))</f>
        <v/>
      </c>
      <c r="FT73" s="133"/>
      <c r="FU73" s="134"/>
      <c r="FV73" s="134"/>
      <c r="FW73" s="134"/>
      <c r="FX73" s="34" t="str">
        <f>IF(Configurações!$B$3&lt;&gt;"Linhas","",IF(Cálculos!MY73=1,Cálculos!MZ73,""))</f>
        <v/>
      </c>
      <c r="FY73" s="133"/>
      <c r="FZ73" s="134"/>
      <c r="GA73" s="134"/>
      <c r="GB73" s="134"/>
      <c r="GC73" s="34" t="str">
        <f>IF(Configurações!$B$3&lt;&gt;"Linhas","",IF(Cálculos!NJ73=1,Cálculos!NK73,""))</f>
        <v/>
      </c>
      <c r="GD73" s="133"/>
      <c r="GE73" s="134"/>
      <c r="GF73" s="134"/>
      <c r="GG73" s="134"/>
      <c r="GH73" s="34" t="str">
        <f>IF(Configurações!$B$3&lt;&gt;"Linhas","",IF(Cálculos!NU73=1,Cálculos!NV73,""))</f>
        <v/>
      </c>
      <c r="GI73" s="35" t="str">
        <f>IF(OR($B73="",Configurações!$B$3&lt;&gt;"Linhas"),"",Cálculos!OV73)</f>
        <v/>
      </c>
      <c r="GJ73" s="36" t="str">
        <f>IF(OR($B73="",Configurações!$B$3&lt;&gt;"Linhas"),"",Cálculos!OW73)</f>
        <v/>
      </c>
      <c r="GK73" s="37" t="str">
        <f>IF(OR($B73="",Configurações!$B$3&lt;&gt;"Linhas"),"",IF(Cálculos!OX73="","✔ OK",LEFT(Cálculos!OX73,LEN(Cálculos!OX73)-3)))</f>
        <v/>
      </c>
      <c r="GL73" s="131" t="str">
        <f>IF(OR($B73="",Configurações!$B$3&lt;&gt;"Linhas"),"",IF(Cálculos!PP73="","",IF(Configurações!$B$6="Sim","","Informativo (sem CCT/ACT) – ")&amp;LEFT(Cálculos!PP73,LEN(Cálculos!PP73)-3)))</f>
        <v/>
      </c>
    </row>
    <row r="74" spans="1:194" ht="30.75" customHeight="1" x14ac:dyDescent="0.25">
      <c r="A74" s="32" t="str">
        <f t="shared" si="0"/>
        <v/>
      </c>
      <c r="B74" s="132"/>
      <c r="C74" s="33" t="str">
        <f>IF($B74="","",IFERROR(INDEX(Funcionários!$D$5:$D$84,MATCH($B74,Funcionários!$B$5:$B$84,0)),""))</f>
        <v/>
      </c>
      <c r="D74" s="133"/>
      <c r="E74" s="134"/>
      <c r="F74" s="134"/>
      <c r="G74" s="134"/>
      <c r="H74" s="34" t="str">
        <f>IF(Configurações!$B$3&lt;&gt;"Linhas","",IF(Cálculos!K74=1,Cálculos!L74,""))</f>
        <v/>
      </c>
      <c r="I74" s="133"/>
      <c r="J74" s="134"/>
      <c r="K74" s="134"/>
      <c r="L74" s="134"/>
      <c r="M74" s="34" t="str">
        <f>IF(Configurações!$B$3&lt;&gt;"Linhas","",IF(Cálculos!V74=1,Cálculos!W74,""))</f>
        <v/>
      </c>
      <c r="N74" s="133"/>
      <c r="O74" s="134"/>
      <c r="P74" s="134"/>
      <c r="Q74" s="134"/>
      <c r="R74" s="34" t="str">
        <f>IF(Configurações!$B$3&lt;&gt;"Linhas","",IF(Cálculos!AG74=1,Cálculos!AH74,""))</f>
        <v/>
      </c>
      <c r="S74" s="133"/>
      <c r="T74" s="134"/>
      <c r="U74" s="134"/>
      <c r="V74" s="134"/>
      <c r="W74" s="34" t="str">
        <f>IF(Configurações!$B$3&lt;&gt;"Linhas","",IF(Cálculos!AR74=1,Cálculos!AS74,""))</f>
        <v/>
      </c>
      <c r="X74" s="133"/>
      <c r="Y74" s="134"/>
      <c r="Z74" s="134"/>
      <c r="AA74" s="134"/>
      <c r="AB74" s="34" t="str">
        <f>IF(Configurações!$B$3&lt;&gt;"Linhas","",IF(Cálculos!BC74=1,Cálculos!BD74,""))</f>
        <v/>
      </c>
      <c r="AC74" s="133"/>
      <c r="AD74" s="134"/>
      <c r="AE74" s="134"/>
      <c r="AF74" s="134"/>
      <c r="AG74" s="34" t="str">
        <f>IF(Configurações!$B$3&lt;&gt;"Linhas","",IF(Cálculos!BN74=1,Cálculos!BO74,""))</f>
        <v/>
      </c>
      <c r="AH74" s="133"/>
      <c r="AI74" s="134"/>
      <c r="AJ74" s="134"/>
      <c r="AK74" s="134"/>
      <c r="AL74" s="34" t="str">
        <f>IF(Configurações!$B$3&lt;&gt;"Linhas","",IF(Cálculos!BY74=1,Cálculos!BZ74,""))</f>
        <v/>
      </c>
      <c r="AM74" s="35" t="str">
        <f>IF(OR($B74="",Configurações!$B$3&lt;&gt;"Linhas"),"",Cálculos!OB74)</f>
        <v/>
      </c>
      <c r="AN74" s="36" t="str">
        <f>IF(OR($B74="",Configurações!$B$3&lt;&gt;"Linhas"),"",Cálculos!OC74)</f>
        <v/>
      </c>
      <c r="AO74" s="37" t="str">
        <f>IF(OR($B74="",Configurações!$B$3&lt;&gt;"Linhas"),"",IF(Cálculos!OD74="","✔ OK",LEFT(Cálculos!OD74,LEN(Cálculos!OD74)-3)))</f>
        <v/>
      </c>
      <c r="AP74" s="133"/>
      <c r="AQ74" s="134"/>
      <c r="AR74" s="134"/>
      <c r="AS74" s="134"/>
      <c r="AT74" s="34" t="str">
        <f>IF(Configurações!$B$3&lt;&gt;"Linhas","",IF(Cálculos!CJ74=1,Cálculos!CK74,""))</f>
        <v/>
      </c>
      <c r="AU74" s="133"/>
      <c r="AV74" s="134"/>
      <c r="AW74" s="134"/>
      <c r="AX74" s="134"/>
      <c r="AY74" s="34" t="str">
        <f>IF(Configurações!$B$3&lt;&gt;"Linhas","",IF(Cálculos!CU74=1,Cálculos!CV74,""))</f>
        <v/>
      </c>
      <c r="AZ74" s="133"/>
      <c r="BA74" s="134"/>
      <c r="BB74" s="134"/>
      <c r="BC74" s="134"/>
      <c r="BD74" s="34" t="str">
        <f>IF(Configurações!$B$3&lt;&gt;"Linhas","",IF(Cálculos!DF74=1,Cálculos!DG74,""))</f>
        <v/>
      </c>
      <c r="BE74" s="133"/>
      <c r="BF74" s="134"/>
      <c r="BG74" s="134"/>
      <c r="BH74" s="134"/>
      <c r="BI74" s="34" t="str">
        <f>IF(Configurações!$B$3&lt;&gt;"Linhas","",IF(Cálculos!DQ74=1,Cálculos!DR74,""))</f>
        <v/>
      </c>
      <c r="BJ74" s="133"/>
      <c r="BK74" s="134"/>
      <c r="BL74" s="134"/>
      <c r="BM74" s="134"/>
      <c r="BN74" s="34" t="str">
        <f>IF(Configurações!$B$3&lt;&gt;"Linhas","",IF(Cálculos!EB74=1,Cálculos!EC74,""))</f>
        <v/>
      </c>
      <c r="BO74" s="133"/>
      <c r="BP74" s="134"/>
      <c r="BQ74" s="134"/>
      <c r="BR74" s="134"/>
      <c r="BS74" s="34" t="str">
        <f>IF(Configurações!$B$3&lt;&gt;"Linhas","",IF(Cálculos!EM74=1,Cálculos!EN74,""))</f>
        <v/>
      </c>
      <c r="BT74" s="133"/>
      <c r="BU74" s="134"/>
      <c r="BV74" s="134"/>
      <c r="BW74" s="134"/>
      <c r="BX74" s="34" t="str">
        <f>IF(Configurações!$B$3&lt;&gt;"Linhas","",IF(Cálculos!EX74=1,Cálculos!EY74,""))</f>
        <v/>
      </c>
      <c r="BY74" s="35" t="str">
        <f>IF(OR($B74="",Configurações!$B$3&lt;&gt;"Linhas"),"",Cálculos!OG74)</f>
        <v/>
      </c>
      <c r="BZ74" s="36" t="str">
        <f>IF(OR($B74="",Configurações!$B$3&lt;&gt;"Linhas"),"",Cálculos!OH74)</f>
        <v/>
      </c>
      <c r="CA74" s="37" t="str">
        <f>IF(OR($B74="",Configurações!$B$3&lt;&gt;"Linhas"),"",IF(Cálculos!OI74="","✔ OK",LEFT(Cálculos!OI74,LEN(Cálculos!OI74)-3)))</f>
        <v/>
      </c>
      <c r="CB74" s="133"/>
      <c r="CC74" s="134"/>
      <c r="CD74" s="134"/>
      <c r="CE74" s="134"/>
      <c r="CF74" s="138" t="str">
        <f>IF(Configurações!$B$3&lt;&gt;"Linhas","",IF(Cálculos!FI74=1,Cálculos!FJ74,""))</f>
        <v/>
      </c>
      <c r="CG74" s="133"/>
      <c r="CH74" s="134"/>
      <c r="CI74" s="134"/>
      <c r="CJ74" s="134"/>
      <c r="CK74" s="34" t="str">
        <f>IF(Configurações!$B$3&lt;&gt;"Linhas","",IF(Cálculos!FT74=1,Cálculos!FU74,""))</f>
        <v/>
      </c>
      <c r="CL74" s="133"/>
      <c r="CM74" s="134"/>
      <c r="CN74" s="134"/>
      <c r="CO74" s="134"/>
      <c r="CP74" s="34" t="str">
        <f>IF(Configurações!$B$3&lt;&gt;"Linhas","",IF(Cálculos!GE74=1,Cálculos!GF74,""))</f>
        <v/>
      </c>
      <c r="CQ74" s="133"/>
      <c r="CR74" s="134"/>
      <c r="CS74" s="134"/>
      <c r="CT74" s="134"/>
      <c r="CU74" s="34" t="str">
        <f>IF(Configurações!$B$3&lt;&gt;"Linhas","",IF(Cálculos!GP74=1,Cálculos!GQ74,""))</f>
        <v/>
      </c>
      <c r="CV74" s="133"/>
      <c r="CW74" s="134"/>
      <c r="CX74" s="134"/>
      <c r="CY74" s="134"/>
      <c r="CZ74" s="34" t="str">
        <f>IF(Configurações!$B$3&lt;&gt;"Linhas","",IF(Cálculos!HA74=1,Cálculos!HB74,""))</f>
        <v/>
      </c>
      <c r="DA74" s="133"/>
      <c r="DB74" s="134"/>
      <c r="DC74" s="134"/>
      <c r="DD74" s="134"/>
      <c r="DE74" s="34" t="str">
        <f>IF(Configurações!$B$3&lt;&gt;"Linhas","",IF(Cálculos!HL74=1,Cálculos!HM74,""))</f>
        <v/>
      </c>
      <c r="DF74" s="133"/>
      <c r="DG74" s="134"/>
      <c r="DH74" s="134"/>
      <c r="DI74" s="134"/>
      <c r="DJ74" s="34" t="str">
        <f>IF(Configurações!$B$3&lt;&gt;"Linhas","",IF(Cálculos!HW74=1,Cálculos!HX74,""))</f>
        <v/>
      </c>
      <c r="DK74" s="35" t="str">
        <f>IF(OR($B74="",Configurações!$B$3&lt;&gt;"Linhas"),"",Cálculos!OL74)</f>
        <v/>
      </c>
      <c r="DL74" s="36" t="str">
        <f>IF(OR($B74="",Configurações!$B$3&lt;&gt;"Linhas"),"",Cálculos!OM74)</f>
        <v/>
      </c>
      <c r="DM74" s="37" t="str">
        <f>IF(OR($B74="",Configurações!$B$3&lt;&gt;"Linhas"),"",IF(Cálculos!ON74="","✔ OK",LEFT(Cálculos!ON74,LEN(Cálculos!ON74)-3)))</f>
        <v/>
      </c>
      <c r="DN74" s="133"/>
      <c r="DO74" s="134"/>
      <c r="DP74" s="134"/>
      <c r="DQ74" s="134"/>
      <c r="DR74" s="34" t="str">
        <f>IF(Configurações!$B$3&lt;&gt;"Linhas","",IF(Cálculos!IH74=1,Cálculos!II74,""))</f>
        <v/>
      </c>
      <c r="DS74" s="133"/>
      <c r="DT74" s="134"/>
      <c r="DU74" s="134"/>
      <c r="DV74" s="134"/>
      <c r="DW74" s="34" t="str">
        <f>IF(Configurações!$B$3&lt;&gt;"Linhas","",IF(Cálculos!IS74=1,Cálculos!IT74,""))</f>
        <v/>
      </c>
      <c r="DX74" s="133"/>
      <c r="DY74" s="134"/>
      <c r="DZ74" s="134"/>
      <c r="EA74" s="134"/>
      <c r="EB74" s="34" t="str">
        <f>IF(Configurações!$B$3&lt;&gt;"Linhas","",IF(Cálculos!JD74=1,Cálculos!JE74,""))</f>
        <v/>
      </c>
      <c r="EC74" s="133"/>
      <c r="ED74" s="134"/>
      <c r="EE74" s="134"/>
      <c r="EF74" s="134"/>
      <c r="EG74" s="34" t="str">
        <f>IF(Configurações!$B$3&lt;&gt;"Linhas","",IF(Cálculos!JO74=1,Cálculos!JP74,""))</f>
        <v/>
      </c>
      <c r="EH74" s="133"/>
      <c r="EI74" s="134"/>
      <c r="EJ74" s="134"/>
      <c r="EK74" s="134"/>
      <c r="EL74" s="34" t="str">
        <f>IF(Configurações!$B$3&lt;&gt;"Linhas","",IF(Cálculos!JZ74=1,Cálculos!KA74,""))</f>
        <v/>
      </c>
      <c r="EM74" s="133"/>
      <c r="EN74" s="134"/>
      <c r="EO74" s="134"/>
      <c r="EP74" s="134"/>
      <c r="EQ74" s="34" t="str">
        <f>IF(Configurações!$B$3&lt;&gt;"Linhas","",IF(Cálculos!KK74=1,Cálculos!KL74,""))</f>
        <v/>
      </c>
      <c r="ER74" s="133"/>
      <c r="ES74" s="134"/>
      <c r="ET74" s="134"/>
      <c r="EU74" s="134"/>
      <c r="EV74" s="34" t="str">
        <f>IF(Configurações!$B$3&lt;&gt;"Linhas","",IF(Cálculos!KV74=1,Cálculos!KW74,""))</f>
        <v/>
      </c>
      <c r="EW74" s="35" t="str">
        <f>IF(OR($B74="",Configurações!$B$3&lt;&gt;"Linhas"),"",Cálculos!OQ74)</f>
        <v/>
      </c>
      <c r="EX74" s="36" t="str">
        <f>IF(OR($B74="",Configurações!$B$3&lt;&gt;"Linhas"),"",Cálculos!OR74)</f>
        <v/>
      </c>
      <c r="EY74" s="37" t="str">
        <f>IF(OR($B74="",Configurações!$B$3&lt;&gt;"Linhas"),"",IF(Cálculos!OS74="","✔ OK",LEFT(Cálculos!OS74,LEN(Cálculos!OS74)-3)))</f>
        <v/>
      </c>
      <c r="EZ74" s="133"/>
      <c r="FA74" s="134"/>
      <c r="FB74" s="134"/>
      <c r="FC74" s="134"/>
      <c r="FD74" s="34" t="str">
        <f>IF(Configurações!$B$3&lt;&gt;"Linhas","",IF(Cálculos!LG74=1,Cálculos!LH74,""))</f>
        <v/>
      </c>
      <c r="FE74" s="133"/>
      <c r="FF74" s="134"/>
      <c r="FG74" s="134"/>
      <c r="FH74" s="134"/>
      <c r="FI74" s="34" t="str">
        <f>IF(Configurações!$B$3&lt;&gt;"Linhas","",IF(Cálculos!LR74=1,Cálculos!LS74,""))</f>
        <v/>
      </c>
      <c r="FJ74" s="133"/>
      <c r="FK74" s="134"/>
      <c r="FL74" s="134"/>
      <c r="FM74" s="134"/>
      <c r="FN74" s="34" t="str">
        <f>IF(Configurações!$B$3&lt;&gt;"Linhas","",IF(Cálculos!MC74=1,Cálculos!MD74,""))</f>
        <v/>
      </c>
      <c r="FO74" s="133"/>
      <c r="FP74" s="134"/>
      <c r="FQ74" s="134"/>
      <c r="FR74" s="134"/>
      <c r="FS74" s="34" t="str">
        <f>IF(Configurações!$B$3&lt;&gt;"Linhas","",IF(Cálculos!MN74=1,Cálculos!MO74,""))</f>
        <v/>
      </c>
      <c r="FT74" s="133"/>
      <c r="FU74" s="134"/>
      <c r="FV74" s="134"/>
      <c r="FW74" s="134"/>
      <c r="FX74" s="34" t="str">
        <f>IF(Configurações!$B$3&lt;&gt;"Linhas","",IF(Cálculos!MY74=1,Cálculos!MZ74,""))</f>
        <v/>
      </c>
      <c r="FY74" s="133"/>
      <c r="FZ74" s="134"/>
      <c r="GA74" s="134"/>
      <c r="GB74" s="134"/>
      <c r="GC74" s="34" t="str">
        <f>IF(Configurações!$B$3&lt;&gt;"Linhas","",IF(Cálculos!NJ74=1,Cálculos!NK74,""))</f>
        <v/>
      </c>
      <c r="GD74" s="133"/>
      <c r="GE74" s="134"/>
      <c r="GF74" s="134"/>
      <c r="GG74" s="134"/>
      <c r="GH74" s="34" t="str">
        <f>IF(Configurações!$B$3&lt;&gt;"Linhas","",IF(Cálculos!NU74=1,Cálculos!NV74,""))</f>
        <v/>
      </c>
      <c r="GI74" s="35" t="str">
        <f>IF(OR($B74="",Configurações!$B$3&lt;&gt;"Linhas"),"",Cálculos!OV74)</f>
        <v/>
      </c>
      <c r="GJ74" s="36" t="str">
        <f>IF(OR($B74="",Configurações!$B$3&lt;&gt;"Linhas"),"",Cálculos!OW74)</f>
        <v/>
      </c>
      <c r="GK74" s="37" t="str">
        <f>IF(OR($B74="",Configurações!$B$3&lt;&gt;"Linhas"),"",IF(Cálculos!OX74="","✔ OK",LEFT(Cálculos!OX74,LEN(Cálculos!OX74)-3)))</f>
        <v/>
      </c>
      <c r="GL74" s="131" t="str">
        <f>IF(OR($B74="",Configurações!$B$3&lt;&gt;"Linhas"),"",IF(Cálculos!PP74="","",IF(Configurações!$B$6="Sim","","Informativo (sem CCT/ACT) – ")&amp;LEFT(Cálculos!PP74,LEN(Cálculos!PP74)-3)))</f>
        <v/>
      </c>
    </row>
    <row r="75" spans="1:194" ht="30.75" customHeight="1" x14ac:dyDescent="0.25">
      <c r="A75" s="32" t="str">
        <f t="shared" si="0"/>
        <v/>
      </c>
      <c r="B75" s="132"/>
      <c r="C75" s="33" t="str">
        <f>IF($B75="","",IFERROR(INDEX(Funcionários!$D$5:$D$84,MATCH($B75,Funcionários!$B$5:$B$84,0)),""))</f>
        <v/>
      </c>
      <c r="D75" s="133"/>
      <c r="E75" s="134"/>
      <c r="F75" s="134"/>
      <c r="G75" s="134"/>
      <c r="H75" s="34" t="str">
        <f>IF(Configurações!$B$3&lt;&gt;"Linhas","",IF(Cálculos!K75=1,Cálculos!L75,""))</f>
        <v/>
      </c>
      <c r="I75" s="133"/>
      <c r="J75" s="134"/>
      <c r="K75" s="134"/>
      <c r="L75" s="134"/>
      <c r="M75" s="34" t="str">
        <f>IF(Configurações!$B$3&lt;&gt;"Linhas","",IF(Cálculos!V75=1,Cálculos!W75,""))</f>
        <v/>
      </c>
      <c r="N75" s="133"/>
      <c r="O75" s="134"/>
      <c r="P75" s="134"/>
      <c r="Q75" s="134"/>
      <c r="R75" s="34" t="str">
        <f>IF(Configurações!$B$3&lt;&gt;"Linhas","",IF(Cálculos!AG75=1,Cálculos!AH75,""))</f>
        <v/>
      </c>
      <c r="S75" s="133"/>
      <c r="T75" s="134"/>
      <c r="U75" s="134"/>
      <c r="V75" s="134"/>
      <c r="W75" s="34" t="str">
        <f>IF(Configurações!$B$3&lt;&gt;"Linhas","",IF(Cálculos!AR75=1,Cálculos!AS75,""))</f>
        <v/>
      </c>
      <c r="X75" s="133"/>
      <c r="Y75" s="134"/>
      <c r="Z75" s="134"/>
      <c r="AA75" s="134"/>
      <c r="AB75" s="34" t="str">
        <f>IF(Configurações!$B$3&lt;&gt;"Linhas","",IF(Cálculos!BC75=1,Cálculos!BD75,""))</f>
        <v/>
      </c>
      <c r="AC75" s="133"/>
      <c r="AD75" s="134"/>
      <c r="AE75" s="134"/>
      <c r="AF75" s="134"/>
      <c r="AG75" s="34" t="str">
        <f>IF(Configurações!$B$3&lt;&gt;"Linhas","",IF(Cálculos!BN75=1,Cálculos!BO75,""))</f>
        <v/>
      </c>
      <c r="AH75" s="133"/>
      <c r="AI75" s="134"/>
      <c r="AJ75" s="134"/>
      <c r="AK75" s="134"/>
      <c r="AL75" s="34" t="str">
        <f>IF(Configurações!$B$3&lt;&gt;"Linhas","",IF(Cálculos!BY75=1,Cálculos!BZ75,""))</f>
        <v/>
      </c>
      <c r="AM75" s="35" t="str">
        <f>IF(OR($B75="",Configurações!$B$3&lt;&gt;"Linhas"),"",Cálculos!OB75)</f>
        <v/>
      </c>
      <c r="AN75" s="36" t="str">
        <f>IF(OR($B75="",Configurações!$B$3&lt;&gt;"Linhas"),"",Cálculos!OC75)</f>
        <v/>
      </c>
      <c r="AO75" s="37" t="str">
        <f>IF(OR($B75="",Configurações!$B$3&lt;&gt;"Linhas"),"",IF(Cálculos!OD75="","✔ OK",LEFT(Cálculos!OD75,LEN(Cálculos!OD75)-3)))</f>
        <v/>
      </c>
      <c r="AP75" s="133"/>
      <c r="AQ75" s="134"/>
      <c r="AR75" s="134"/>
      <c r="AS75" s="134"/>
      <c r="AT75" s="34" t="str">
        <f>IF(Configurações!$B$3&lt;&gt;"Linhas","",IF(Cálculos!CJ75=1,Cálculos!CK75,""))</f>
        <v/>
      </c>
      <c r="AU75" s="133"/>
      <c r="AV75" s="134"/>
      <c r="AW75" s="134"/>
      <c r="AX75" s="134"/>
      <c r="AY75" s="34" t="str">
        <f>IF(Configurações!$B$3&lt;&gt;"Linhas","",IF(Cálculos!CU75=1,Cálculos!CV75,""))</f>
        <v/>
      </c>
      <c r="AZ75" s="133"/>
      <c r="BA75" s="134"/>
      <c r="BB75" s="134"/>
      <c r="BC75" s="134"/>
      <c r="BD75" s="34" t="str">
        <f>IF(Configurações!$B$3&lt;&gt;"Linhas","",IF(Cálculos!DF75=1,Cálculos!DG75,""))</f>
        <v/>
      </c>
      <c r="BE75" s="133"/>
      <c r="BF75" s="134"/>
      <c r="BG75" s="134"/>
      <c r="BH75" s="134"/>
      <c r="BI75" s="34" t="str">
        <f>IF(Configurações!$B$3&lt;&gt;"Linhas","",IF(Cálculos!DQ75=1,Cálculos!DR75,""))</f>
        <v/>
      </c>
      <c r="BJ75" s="133"/>
      <c r="BK75" s="134"/>
      <c r="BL75" s="134"/>
      <c r="BM75" s="134"/>
      <c r="BN75" s="34" t="str">
        <f>IF(Configurações!$B$3&lt;&gt;"Linhas","",IF(Cálculos!EB75=1,Cálculos!EC75,""))</f>
        <v/>
      </c>
      <c r="BO75" s="133"/>
      <c r="BP75" s="134"/>
      <c r="BQ75" s="134"/>
      <c r="BR75" s="134"/>
      <c r="BS75" s="34" t="str">
        <f>IF(Configurações!$B$3&lt;&gt;"Linhas","",IF(Cálculos!EM75=1,Cálculos!EN75,""))</f>
        <v/>
      </c>
      <c r="BT75" s="133"/>
      <c r="BU75" s="134"/>
      <c r="BV75" s="134"/>
      <c r="BW75" s="134"/>
      <c r="BX75" s="34" t="str">
        <f>IF(Configurações!$B$3&lt;&gt;"Linhas","",IF(Cálculos!EX75=1,Cálculos!EY75,""))</f>
        <v/>
      </c>
      <c r="BY75" s="35" t="str">
        <f>IF(OR($B75="",Configurações!$B$3&lt;&gt;"Linhas"),"",Cálculos!OG75)</f>
        <v/>
      </c>
      <c r="BZ75" s="36" t="str">
        <f>IF(OR($B75="",Configurações!$B$3&lt;&gt;"Linhas"),"",Cálculos!OH75)</f>
        <v/>
      </c>
      <c r="CA75" s="37" t="str">
        <f>IF(OR($B75="",Configurações!$B$3&lt;&gt;"Linhas"),"",IF(Cálculos!OI75="","✔ OK",LEFT(Cálculos!OI75,LEN(Cálculos!OI75)-3)))</f>
        <v/>
      </c>
      <c r="CB75" s="133"/>
      <c r="CC75" s="134"/>
      <c r="CD75" s="134"/>
      <c r="CE75" s="134"/>
      <c r="CF75" s="138" t="str">
        <f>IF(Configurações!$B$3&lt;&gt;"Linhas","",IF(Cálculos!FI75=1,Cálculos!FJ75,""))</f>
        <v/>
      </c>
      <c r="CG75" s="133"/>
      <c r="CH75" s="134"/>
      <c r="CI75" s="134"/>
      <c r="CJ75" s="134"/>
      <c r="CK75" s="34" t="str">
        <f>IF(Configurações!$B$3&lt;&gt;"Linhas","",IF(Cálculos!FT75=1,Cálculos!FU75,""))</f>
        <v/>
      </c>
      <c r="CL75" s="133"/>
      <c r="CM75" s="134"/>
      <c r="CN75" s="134"/>
      <c r="CO75" s="134"/>
      <c r="CP75" s="34" t="str">
        <f>IF(Configurações!$B$3&lt;&gt;"Linhas","",IF(Cálculos!GE75=1,Cálculos!GF75,""))</f>
        <v/>
      </c>
      <c r="CQ75" s="133"/>
      <c r="CR75" s="134"/>
      <c r="CS75" s="134"/>
      <c r="CT75" s="134"/>
      <c r="CU75" s="34" t="str">
        <f>IF(Configurações!$B$3&lt;&gt;"Linhas","",IF(Cálculos!GP75=1,Cálculos!GQ75,""))</f>
        <v/>
      </c>
      <c r="CV75" s="133"/>
      <c r="CW75" s="134"/>
      <c r="CX75" s="134"/>
      <c r="CY75" s="134"/>
      <c r="CZ75" s="34" t="str">
        <f>IF(Configurações!$B$3&lt;&gt;"Linhas","",IF(Cálculos!HA75=1,Cálculos!HB75,""))</f>
        <v/>
      </c>
      <c r="DA75" s="133"/>
      <c r="DB75" s="134"/>
      <c r="DC75" s="134"/>
      <c r="DD75" s="134"/>
      <c r="DE75" s="34" t="str">
        <f>IF(Configurações!$B$3&lt;&gt;"Linhas","",IF(Cálculos!HL75=1,Cálculos!HM75,""))</f>
        <v/>
      </c>
      <c r="DF75" s="133"/>
      <c r="DG75" s="134"/>
      <c r="DH75" s="134"/>
      <c r="DI75" s="134"/>
      <c r="DJ75" s="34" t="str">
        <f>IF(Configurações!$B$3&lt;&gt;"Linhas","",IF(Cálculos!HW75=1,Cálculos!HX75,""))</f>
        <v/>
      </c>
      <c r="DK75" s="35" t="str">
        <f>IF(OR($B75="",Configurações!$B$3&lt;&gt;"Linhas"),"",Cálculos!OL75)</f>
        <v/>
      </c>
      <c r="DL75" s="36" t="str">
        <f>IF(OR($B75="",Configurações!$B$3&lt;&gt;"Linhas"),"",Cálculos!OM75)</f>
        <v/>
      </c>
      <c r="DM75" s="37" t="str">
        <f>IF(OR($B75="",Configurações!$B$3&lt;&gt;"Linhas"),"",IF(Cálculos!ON75="","✔ OK",LEFT(Cálculos!ON75,LEN(Cálculos!ON75)-3)))</f>
        <v/>
      </c>
      <c r="DN75" s="133"/>
      <c r="DO75" s="134"/>
      <c r="DP75" s="134"/>
      <c r="DQ75" s="134"/>
      <c r="DR75" s="34" t="str">
        <f>IF(Configurações!$B$3&lt;&gt;"Linhas","",IF(Cálculos!IH75=1,Cálculos!II75,""))</f>
        <v/>
      </c>
      <c r="DS75" s="133"/>
      <c r="DT75" s="134"/>
      <c r="DU75" s="134"/>
      <c r="DV75" s="134"/>
      <c r="DW75" s="34" t="str">
        <f>IF(Configurações!$B$3&lt;&gt;"Linhas","",IF(Cálculos!IS75=1,Cálculos!IT75,""))</f>
        <v/>
      </c>
      <c r="DX75" s="133"/>
      <c r="DY75" s="134"/>
      <c r="DZ75" s="134"/>
      <c r="EA75" s="134"/>
      <c r="EB75" s="34" t="str">
        <f>IF(Configurações!$B$3&lt;&gt;"Linhas","",IF(Cálculos!JD75=1,Cálculos!JE75,""))</f>
        <v/>
      </c>
      <c r="EC75" s="133"/>
      <c r="ED75" s="134"/>
      <c r="EE75" s="134"/>
      <c r="EF75" s="134"/>
      <c r="EG75" s="34" t="str">
        <f>IF(Configurações!$B$3&lt;&gt;"Linhas","",IF(Cálculos!JO75=1,Cálculos!JP75,""))</f>
        <v/>
      </c>
      <c r="EH75" s="133"/>
      <c r="EI75" s="134"/>
      <c r="EJ75" s="134"/>
      <c r="EK75" s="134"/>
      <c r="EL75" s="34" t="str">
        <f>IF(Configurações!$B$3&lt;&gt;"Linhas","",IF(Cálculos!JZ75=1,Cálculos!KA75,""))</f>
        <v/>
      </c>
      <c r="EM75" s="133"/>
      <c r="EN75" s="134"/>
      <c r="EO75" s="134"/>
      <c r="EP75" s="134"/>
      <c r="EQ75" s="34" t="str">
        <f>IF(Configurações!$B$3&lt;&gt;"Linhas","",IF(Cálculos!KK75=1,Cálculos!KL75,""))</f>
        <v/>
      </c>
      <c r="ER75" s="133"/>
      <c r="ES75" s="134"/>
      <c r="ET75" s="134"/>
      <c r="EU75" s="134"/>
      <c r="EV75" s="34" t="str">
        <f>IF(Configurações!$B$3&lt;&gt;"Linhas","",IF(Cálculos!KV75=1,Cálculos!KW75,""))</f>
        <v/>
      </c>
      <c r="EW75" s="35" t="str">
        <f>IF(OR($B75="",Configurações!$B$3&lt;&gt;"Linhas"),"",Cálculos!OQ75)</f>
        <v/>
      </c>
      <c r="EX75" s="36" t="str">
        <f>IF(OR($B75="",Configurações!$B$3&lt;&gt;"Linhas"),"",Cálculos!OR75)</f>
        <v/>
      </c>
      <c r="EY75" s="37" t="str">
        <f>IF(OR($B75="",Configurações!$B$3&lt;&gt;"Linhas"),"",IF(Cálculos!OS75="","✔ OK",LEFT(Cálculos!OS75,LEN(Cálculos!OS75)-3)))</f>
        <v/>
      </c>
      <c r="EZ75" s="133"/>
      <c r="FA75" s="134"/>
      <c r="FB75" s="134"/>
      <c r="FC75" s="134"/>
      <c r="FD75" s="34" t="str">
        <f>IF(Configurações!$B$3&lt;&gt;"Linhas","",IF(Cálculos!LG75=1,Cálculos!LH75,""))</f>
        <v/>
      </c>
      <c r="FE75" s="133"/>
      <c r="FF75" s="134"/>
      <c r="FG75" s="134"/>
      <c r="FH75" s="134"/>
      <c r="FI75" s="34" t="str">
        <f>IF(Configurações!$B$3&lt;&gt;"Linhas","",IF(Cálculos!LR75=1,Cálculos!LS75,""))</f>
        <v/>
      </c>
      <c r="FJ75" s="133"/>
      <c r="FK75" s="134"/>
      <c r="FL75" s="134"/>
      <c r="FM75" s="134"/>
      <c r="FN75" s="34" t="str">
        <f>IF(Configurações!$B$3&lt;&gt;"Linhas","",IF(Cálculos!MC75=1,Cálculos!MD75,""))</f>
        <v/>
      </c>
      <c r="FO75" s="133"/>
      <c r="FP75" s="134"/>
      <c r="FQ75" s="134"/>
      <c r="FR75" s="134"/>
      <c r="FS75" s="34" t="str">
        <f>IF(Configurações!$B$3&lt;&gt;"Linhas","",IF(Cálculos!MN75=1,Cálculos!MO75,""))</f>
        <v/>
      </c>
      <c r="FT75" s="133"/>
      <c r="FU75" s="134"/>
      <c r="FV75" s="134"/>
      <c r="FW75" s="134"/>
      <c r="FX75" s="34" t="str">
        <f>IF(Configurações!$B$3&lt;&gt;"Linhas","",IF(Cálculos!MY75=1,Cálculos!MZ75,""))</f>
        <v/>
      </c>
      <c r="FY75" s="133"/>
      <c r="FZ75" s="134"/>
      <c r="GA75" s="134"/>
      <c r="GB75" s="134"/>
      <c r="GC75" s="34" t="str">
        <f>IF(Configurações!$B$3&lt;&gt;"Linhas","",IF(Cálculos!NJ75=1,Cálculos!NK75,""))</f>
        <v/>
      </c>
      <c r="GD75" s="133"/>
      <c r="GE75" s="134"/>
      <c r="GF75" s="134"/>
      <c r="GG75" s="134"/>
      <c r="GH75" s="34" t="str">
        <f>IF(Configurações!$B$3&lt;&gt;"Linhas","",IF(Cálculos!NU75=1,Cálculos!NV75,""))</f>
        <v/>
      </c>
      <c r="GI75" s="35" t="str">
        <f>IF(OR($B75="",Configurações!$B$3&lt;&gt;"Linhas"),"",Cálculos!OV75)</f>
        <v/>
      </c>
      <c r="GJ75" s="36" t="str">
        <f>IF(OR($B75="",Configurações!$B$3&lt;&gt;"Linhas"),"",Cálculos!OW75)</f>
        <v/>
      </c>
      <c r="GK75" s="37" t="str">
        <f>IF(OR($B75="",Configurações!$B$3&lt;&gt;"Linhas"),"",IF(Cálculos!OX75="","✔ OK",LEFT(Cálculos!OX75,LEN(Cálculos!OX75)-3)))</f>
        <v/>
      </c>
      <c r="GL75" s="131" t="str">
        <f>IF(OR($B75="",Configurações!$B$3&lt;&gt;"Linhas"),"",IF(Cálculos!PP75="","",IF(Configurações!$B$6="Sim","","Informativo (sem CCT/ACT) – ")&amp;LEFT(Cálculos!PP75,LEN(Cálculos!PP75)-3)))</f>
        <v/>
      </c>
    </row>
    <row r="76" spans="1:194" ht="30.75" customHeight="1" x14ac:dyDescent="0.25">
      <c r="A76" s="32" t="str">
        <f t="shared" si="0"/>
        <v/>
      </c>
      <c r="B76" s="132"/>
      <c r="C76" s="33" t="str">
        <f>IF($B76="","",IFERROR(INDEX(Funcionários!$D$5:$D$84,MATCH($B76,Funcionários!$B$5:$B$84,0)),""))</f>
        <v/>
      </c>
      <c r="D76" s="133"/>
      <c r="E76" s="134"/>
      <c r="F76" s="134"/>
      <c r="G76" s="134"/>
      <c r="H76" s="34" t="str">
        <f>IF(Configurações!$B$3&lt;&gt;"Linhas","",IF(Cálculos!K76=1,Cálculos!L76,""))</f>
        <v/>
      </c>
      <c r="I76" s="133"/>
      <c r="J76" s="134"/>
      <c r="K76" s="134"/>
      <c r="L76" s="134"/>
      <c r="M76" s="34" t="str">
        <f>IF(Configurações!$B$3&lt;&gt;"Linhas","",IF(Cálculos!V76=1,Cálculos!W76,""))</f>
        <v/>
      </c>
      <c r="N76" s="133"/>
      <c r="O76" s="134"/>
      <c r="P76" s="134"/>
      <c r="Q76" s="134"/>
      <c r="R76" s="34" t="str">
        <f>IF(Configurações!$B$3&lt;&gt;"Linhas","",IF(Cálculos!AG76=1,Cálculos!AH76,""))</f>
        <v/>
      </c>
      <c r="S76" s="133"/>
      <c r="T76" s="134"/>
      <c r="U76" s="134"/>
      <c r="V76" s="134"/>
      <c r="W76" s="34" t="str">
        <f>IF(Configurações!$B$3&lt;&gt;"Linhas","",IF(Cálculos!AR76=1,Cálculos!AS76,""))</f>
        <v/>
      </c>
      <c r="X76" s="133"/>
      <c r="Y76" s="134"/>
      <c r="Z76" s="134"/>
      <c r="AA76" s="134"/>
      <c r="AB76" s="34" t="str">
        <f>IF(Configurações!$B$3&lt;&gt;"Linhas","",IF(Cálculos!BC76=1,Cálculos!BD76,""))</f>
        <v/>
      </c>
      <c r="AC76" s="133"/>
      <c r="AD76" s="134"/>
      <c r="AE76" s="134"/>
      <c r="AF76" s="134"/>
      <c r="AG76" s="34" t="str">
        <f>IF(Configurações!$B$3&lt;&gt;"Linhas","",IF(Cálculos!BN76=1,Cálculos!BO76,""))</f>
        <v/>
      </c>
      <c r="AH76" s="133"/>
      <c r="AI76" s="134"/>
      <c r="AJ76" s="134"/>
      <c r="AK76" s="134"/>
      <c r="AL76" s="34" t="str">
        <f>IF(Configurações!$B$3&lt;&gt;"Linhas","",IF(Cálculos!BY76=1,Cálculos!BZ76,""))</f>
        <v/>
      </c>
      <c r="AM76" s="35" t="str">
        <f>IF(OR($B76="",Configurações!$B$3&lt;&gt;"Linhas"),"",Cálculos!OB76)</f>
        <v/>
      </c>
      <c r="AN76" s="36" t="str">
        <f>IF(OR($B76="",Configurações!$B$3&lt;&gt;"Linhas"),"",Cálculos!OC76)</f>
        <v/>
      </c>
      <c r="AO76" s="37" t="str">
        <f>IF(OR($B76="",Configurações!$B$3&lt;&gt;"Linhas"),"",IF(Cálculos!OD76="","✔ OK",LEFT(Cálculos!OD76,LEN(Cálculos!OD76)-3)))</f>
        <v/>
      </c>
      <c r="AP76" s="133"/>
      <c r="AQ76" s="134"/>
      <c r="AR76" s="134"/>
      <c r="AS76" s="134"/>
      <c r="AT76" s="34" t="str">
        <f>IF(Configurações!$B$3&lt;&gt;"Linhas","",IF(Cálculos!CJ76=1,Cálculos!CK76,""))</f>
        <v/>
      </c>
      <c r="AU76" s="133"/>
      <c r="AV76" s="134"/>
      <c r="AW76" s="134"/>
      <c r="AX76" s="134"/>
      <c r="AY76" s="34" t="str">
        <f>IF(Configurações!$B$3&lt;&gt;"Linhas","",IF(Cálculos!CU76=1,Cálculos!CV76,""))</f>
        <v/>
      </c>
      <c r="AZ76" s="133"/>
      <c r="BA76" s="134"/>
      <c r="BB76" s="134"/>
      <c r="BC76" s="134"/>
      <c r="BD76" s="34" t="str">
        <f>IF(Configurações!$B$3&lt;&gt;"Linhas","",IF(Cálculos!DF76=1,Cálculos!DG76,""))</f>
        <v/>
      </c>
      <c r="BE76" s="133"/>
      <c r="BF76" s="134"/>
      <c r="BG76" s="134"/>
      <c r="BH76" s="134"/>
      <c r="BI76" s="34" t="str">
        <f>IF(Configurações!$B$3&lt;&gt;"Linhas","",IF(Cálculos!DQ76=1,Cálculos!DR76,""))</f>
        <v/>
      </c>
      <c r="BJ76" s="133"/>
      <c r="BK76" s="134"/>
      <c r="BL76" s="134"/>
      <c r="BM76" s="134"/>
      <c r="BN76" s="34" t="str">
        <f>IF(Configurações!$B$3&lt;&gt;"Linhas","",IF(Cálculos!EB76=1,Cálculos!EC76,""))</f>
        <v/>
      </c>
      <c r="BO76" s="133"/>
      <c r="BP76" s="134"/>
      <c r="BQ76" s="134"/>
      <c r="BR76" s="134"/>
      <c r="BS76" s="34" t="str">
        <f>IF(Configurações!$B$3&lt;&gt;"Linhas","",IF(Cálculos!EM76=1,Cálculos!EN76,""))</f>
        <v/>
      </c>
      <c r="BT76" s="133"/>
      <c r="BU76" s="134"/>
      <c r="BV76" s="134"/>
      <c r="BW76" s="134"/>
      <c r="BX76" s="34" t="str">
        <f>IF(Configurações!$B$3&lt;&gt;"Linhas","",IF(Cálculos!EX76=1,Cálculos!EY76,""))</f>
        <v/>
      </c>
      <c r="BY76" s="35" t="str">
        <f>IF(OR($B76="",Configurações!$B$3&lt;&gt;"Linhas"),"",Cálculos!OG76)</f>
        <v/>
      </c>
      <c r="BZ76" s="36" t="str">
        <f>IF(OR($B76="",Configurações!$B$3&lt;&gt;"Linhas"),"",Cálculos!OH76)</f>
        <v/>
      </c>
      <c r="CA76" s="37" t="str">
        <f>IF(OR($B76="",Configurações!$B$3&lt;&gt;"Linhas"),"",IF(Cálculos!OI76="","✔ OK",LEFT(Cálculos!OI76,LEN(Cálculos!OI76)-3)))</f>
        <v/>
      </c>
      <c r="CB76" s="133"/>
      <c r="CC76" s="134"/>
      <c r="CD76" s="134"/>
      <c r="CE76" s="134"/>
      <c r="CF76" s="138" t="str">
        <f>IF(Configurações!$B$3&lt;&gt;"Linhas","",IF(Cálculos!FI76=1,Cálculos!FJ76,""))</f>
        <v/>
      </c>
      <c r="CG76" s="133"/>
      <c r="CH76" s="134"/>
      <c r="CI76" s="134"/>
      <c r="CJ76" s="134"/>
      <c r="CK76" s="34" t="str">
        <f>IF(Configurações!$B$3&lt;&gt;"Linhas","",IF(Cálculos!FT76=1,Cálculos!FU76,""))</f>
        <v/>
      </c>
      <c r="CL76" s="133"/>
      <c r="CM76" s="134"/>
      <c r="CN76" s="134"/>
      <c r="CO76" s="134"/>
      <c r="CP76" s="34" t="str">
        <f>IF(Configurações!$B$3&lt;&gt;"Linhas","",IF(Cálculos!GE76=1,Cálculos!GF76,""))</f>
        <v/>
      </c>
      <c r="CQ76" s="133"/>
      <c r="CR76" s="134"/>
      <c r="CS76" s="134"/>
      <c r="CT76" s="134"/>
      <c r="CU76" s="34" t="str">
        <f>IF(Configurações!$B$3&lt;&gt;"Linhas","",IF(Cálculos!GP76=1,Cálculos!GQ76,""))</f>
        <v/>
      </c>
      <c r="CV76" s="133"/>
      <c r="CW76" s="134"/>
      <c r="CX76" s="134"/>
      <c r="CY76" s="134"/>
      <c r="CZ76" s="34" t="str">
        <f>IF(Configurações!$B$3&lt;&gt;"Linhas","",IF(Cálculos!HA76=1,Cálculos!HB76,""))</f>
        <v/>
      </c>
      <c r="DA76" s="133"/>
      <c r="DB76" s="134"/>
      <c r="DC76" s="134"/>
      <c r="DD76" s="134"/>
      <c r="DE76" s="34" t="str">
        <f>IF(Configurações!$B$3&lt;&gt;"Linhas","",IF(Cálculos!HL76=1,Cálculos!HM76,""))</f>
        <v/>
      </c>
      <c r="DF76" s="133"/>
      <c r="DG76" s="134"/>
      <c r="DH76" s="134"/>
      <c r="DI76" s="134"/>
      <c r="DJ76" s="34" t="str">
        <f>IF(Configurações!$B$3&lt;&gt;"Linhas","",IF(Cálculos!HW76=1,Cálculos!HX76,""))</f>
        <v/>
      </c>
      <c r="DK76" s="35" t="str">
        <f>IF(OR($B76="",Configurações!$B$3&lt;&gt;"Linhas"),"",Cálculos!OL76)</f>
        <v/>
      </c>
      <c r="DL76" s="36" t="str">
        <f>IF(OR($B76="",Configurações!$B$3&lt;&gt;"Linhas"),"",Cálculos!OM76)</f>
        <v/>
      </c>
      <c r="DM76" s="37" t="str">
        <f>IF(OR($B76="",Configurações!$B$3&lt;&gt;"Linhas"),"",IF(Cálculos!ON76="","✔ OK",LEFT(Cálculos!ON76,LEN(Cálculos!ON76)-3)))</f>
        <v/>
      </c>
      <c r="DN76" s="133"/>
      <c r="DO76" s="134"/>
      <c r="DP76" s="134"/>
      <c r="DQ76" s="134"/>
      <c r="DR76" s="34" t="str">
        <f>IF(Configurações!$B$3&lt;&gt;"Linhas","",IF(Cálculos!IH76=1,Cálculos!II76,""))</f>
        <v/>
      </c>
      <c r="DS76" s="133"/>
      <c r="DT76" s="134"/>
      <c r="DU76" s="134"/>
      <c r="DV76" s="134"/>
      <c r="DW76" s="34" t="str">
        <f>IF(Configurações!$B$3&lt;&gt;"Linhas","",IF(Cálculos!IS76=1,Cálculos!IT76,""))</f>
        <v/>
      </c>
      <c r="DX76" s="133"/>
      <c r="DY76" s="134"/>
      <c r="DZ76" s="134"/>
      <c r="EA76" s="134"/>
      <c r="EB76" s="34" t="str">
        <f>IF(Configurações!$B$3&lt;&gt;"Linhas","",IF(Cálculos!JD76=1,Cálculos!JE76,""))</f>
        <v/>
      </c>
      <c r="EC76" s="133"/>
      <c r="ED76" s="134"/>
      <c r="EE76" s="134"/>
      <c r="EF76" s="134"/>
      <c r="EG76" s="34" t="str">
        <f>IF(Configurações!$B$3&lt;&gt;"Linhas","",IF(Cálculos!JO76=1,Cálculos!JP76,""))</f>
        <v/>
      </c>
      <c r="EH76" s="133"/>
      <c r="EI76" s="134"/>
      <c r="EJ76" s="134"/>
      <c r="EK76" s="134"/>
      <c r="EL76" s="34" t="str">
        <f>IF(Configurações!$B$3&lt;&gt;"Linhas","",IF(Cálculos!JZ76=1,Cálculos!KA76,""))</f>
        <v/>
      </c>
      <c r="EM76" s="133"/>
      <c r="EN76" s="134"/>
      <c r="EO76" s="134"/>
      <c r="EP76" s="134"/>
      <c r="EQ76" s="34" t="str">
        <f>IF(Configurações!$B$3&lt;&gt;"Linhas","",IF(Cálculos!KK76=1,Cálculos!KL76,""))</f>
        <v/>
      </c>
      <c r="ER76" s="133"/>
      <c r="ES76" s="134"/>
      <c r="ET76" s="134"/>
      <c r="EU76" s="134"/>
      <c r="EV76" s="34" t="str">
        <f>IF(Configurações!$B$3&lt;&gt;"Linhas","",IF(Cálculos!KV76=1,Cálculos!KW76,""))</f>
        <v/>
      </c>
      <c r="EW76" s="35" t="str">
        <f>IF(OR($B76="",Configurações!$B$3&lt;&gt;"Linhas"),"",Cálculos!OQ76)</f>
        <v/>
      </c>
      <c r="EX76" s="36" t="str">
        <f>IF(OR($B76="",Configurações!$B$3&lt;&gt;"Linhas"),"",Cálculos!OR76)</f>
        <v/>
      </c>
      <c r="EY76" s="37" t="str">
        <f>IF(OR($B76="",Configurações!$B$3&lt;&gt;"Linhas"),"",IF(Cálculos!OS76="","✔ OK",LEFT(Cálculos!OS76,LEN(Cálculos!OS76)-3)))</f>
        <v/>
      </c>
      <c r="EZ76" s="133"/>
      <c r="FA76" s="134"/>
      <c r="FB76" s="134"/>
      <c r="FC76" s="134"/>
      <c r="FD76" s="34" t="str">
        <f>IF(Configurações!$B$3&lt;&gt;"Linhas","",IF(Cálculos!LG76=1,Cálculos!LH76,""))</f>
        <v/>
      </c>
      <c r="FE76" s="133"/>
      <c r="FF76" s="134"/>
      <c r="FG76" s="134"/>
      <c r="FH76" s="134"/>
      <c r="FI76" s="34" t="str">
        <f>IF(Configurações!$B$3&lt;&gt;"Linhas","",IF(Cálculos!LR76=1,Cálculos!LS76,""))</f>
        <v/>
      </c>
      <c r="FJ76" s="133"/>
      <c r="FK76" s="134"/>
      <c r="FL76" s="134"/>
      <c r="FM76" s="134"/>
      <c r="FN76" s="34" t="str">
        <f>IF(Configurações!$B$3&lt;&gt;"Linhas","",IF(Cálculos!MC76=1,Cálculos!MD76,""))</f>
        <v/>
      </c>
      <c r="FO76" s="133"/>
      <c r="FP76" s="134"/>
      <c r="FQ76" s="134"/>
      <c r="FR76" s="134"/>
      <c r="FS76" s="34" t="str">
        <f>IF(Configurações!$B$3&lt;&gt;"Linhas","",IF(Cálculos!MN76=1,Cálculos!MO76,""))</f>
        <v/>
      </c>
      <c r="FT76" s="133"/>
      <c r="FU76" s="134"/>
      <c r="FV76" s="134"/>
      <c r="FW76" s="134"/>
      <c r="FX76" s="34" t="str">
        <f>IF(Configurações!$B$3&lt;&gt;"Linhas","",IF(Cálculos!MY76=1,Cálculos!MZ76,""))</f>
        <v/>
      </c>
      <c r="FY76" s="133"/>
      <c r="FZ76" s="134"/>
      <c r="GA76" s="134"/>
      <c r="GB76" s="134"/>
      <c r="GC76" s="34" t="str">
        <f>IF(Configurações!$B$3&lt;&gt;"Linhas","",IF(Cálculos!NJ76=1,Cálculos!NK76,""))</f>
        <v/>
      </c>
      <c r="GD76" s="133"/>
      <c r="GE76" s="134"/>
      <c r="GF76" s="134"/>
      <c r="GG76" s="134"/>
      <c r="GH76" s="34" t="str">
        <f>IF(Configurações!$B$3&lt;&gt;"Linhas","",IF(Cálculos!NU76=1,Cálculos!NV76,""))</f>
        <v/>
      </c>
      <c r="GI76" s="35" t="str">
        <f>IF(OR($B76="",Configurações!$B$3&lt;&gt;"Linhas"),"",Cálculos!OV76)</f>
        <v/>
      </c>
      <c r="GJ76" s="36" t="str">
        <f>IF(OR($B76="",Configurações!$B$3&lt;&gt;"Linhas"),"",Cálculos!OW76)</f>
        <v/>
      </c>
      <c r="GK76" s="37" t="str">
        <f>IF(OR($B76="",Configurações!$B$3&lt;&gt;"Linhas"),"",IF(Cálculos!OX76="","✔ OK",LEFT(Cálculos!OX76,LEN(Cálculos!OX76)-3)))</f>
        <v/>
      </c>
      <c r="GL76" s="131" t="str">
        <f>IF(OR($B76="",Configurações!$B$3&lt;&gt;"Linhas"),"",IF(Cálculos!PP76="","",IF(Configurações!$B$6="Sim","","Informativo (sem CCT/ACT) – ")&amp;LEFT(Cálculos!PP76,LEN(Cálculos!PP76)-3)))</f>
        <v/>
      </c>
    </row>
    <row r="77" spans="1:194" ht="30.75" customHeight="1" x14ac:dyDescent="0.25">
      <c r="A77" s="32" t="str">
        <f t="shared" si="0"/>
        <v/>
      </c>
      <c r="B77" s="132"/>
      <c r="C77" s="33" t="str">
        <f>IF($B77="","",IFERROR(INDEX(Funcionários!$D$5:$D$84,MATCH($B77,Funcionários!$B$5:$B$84,0)),""))</f>
        <v/>
      </c>
      <c r="D77" s="133"/>
      <c r="E77" s="134"/>
      <c r="F77" s="134"/>
      <c r="G77" s="134"/>
      <c r="H77" s="34" t="str">
        <f>IF(Configurações!$B$3&lt;&gt;"Linhas","",IF(Cálculos!K77=1,Cálculos!L77,""))</f>
        <v/>
      </c>
      <c r="I77" s="133"/>
      <c r="J77" s="134"/>
      <c r="K77" s="134"/>
      <c r="L77" s="134"/>
      <c r="M77" s="34" t="str">
        <f>IF(Configurações!$B$3&lt;&gt;"Linhas","",IF(Cálculos!V77=1,Cálculos!W77,""))</f>
        <v/>
      </c>
      <c r="N77" s="133"/>
      <c r="O77" s="134"/>
      <c r="P77" s="134"/>
      <c r="Q77" s="134"/>
      <c r="R77" s="34" t="str">
        <f>IF(Configurações!$B$3&lt;&gt;"Linhas","",IF(Cálculos!AG77=1,Cálculos!AH77,""))</f>
        <v/>
      </c>
      <c r="S77" s="133"/>
      <c r="T77" s="134"/>
      <c r="U77" s="134"/>
      <c r="V77" s="134"/>
      <c r="W77" s="34" t="str">
        <f>IF(Configurações!$B$3&lt;&gt;"Linhas","",IF(Cálculos!AR77=1,Cálculos!AS77,""))</f>
        <v/>
      </c>
      <c r="X77" s="133"/>
      <c r="Y77" s="134"/>
      <c r="Z77" s="134"/>
      <c r="AA77" s="134"/>
      <c r="AB77" s="34" t="str">
        <f>IF(Configurações!$B$3&lt;&gt;"Linhas","",IF(Cálculos!BC77=1,Cálculos!BD77,""))</f>
        <v/>
      </c>
      <c r="AC77" s="133"/>
      <c r="AD77" s="134"/>
      <c r="AE77" s="134"/>
      <c r="AF77" s="134"/>
      <c r="AG77" s="34" t="str">
        <f>IF(Configurações!$B$3&lt;&gt;"Linhas","",IF(Cálculos!BN77=1,Cálculos!BO77,""))</f>
        <v/>
      </c>
      <c r="AH77" s="133"/>
      <c r="AI77" s="134"/>
      <c r="AJ77" s="134"/>
      <c r="AK77" s="134"/>
      <c r="AL77" s="34" t="str">
        <f>IF(Configurações!$B$3&lt;&gt;"Linhas","",IF(Cálculos!BY77=1,Cálculos!BZ77,""))</f>
        <v/>
      </c>
      <c r="AM77" s="35" t="str">
        <f>IF(OR($B77="",Configurações!$B$3&lt;&gt;"Linhas"),"",Cálculos!OB77)</f>
        <v/>
      </c>
      <c r="AN77" s="36" t="str">
        <f>IF(OR($B77="",Configurações!$B$3&lt;&gt;"Linhas"),"",Cálculos!OC77)</f>
        <v/>
      </c>
      <c r="AO77" s="37" t="str">
        <f>IF(OR($B77="",Configurações!$B$3&lt;&gt;"Linhas"),"",IF(Cálculos!OD77="","✔ OK",LEFT(Cálculos!OD77,LEN(Cálculos!OD77)-3)))</f>
        <v/>
      </c>
      <c r="AP77" s="133"/>
      <c r="AQ77" s="134"/>
      <c r="AR77" s="134"/>
      <c r="AS77" s="134"/>
      <c r="AT77" s="34" t="str">
        <f>IF(Configurações!$B$3&lt;&gt;"Linhas","",IF(Cálculos!CJ77=1,Cálculos!CK77,""))</f>
        <v/>
      </c>
      <c r="AU77" s="133"/>
      <c r="AV77" s="134"/>
      <c r="AW77" s="134"/>
      <c r="AX77" s="134"/>
      <c r="AY77" s="34" t="str">
        <f>IF(Configurações!$B$3&lt;&gt;"Linhas","",IF(Cálculos!CU77=1,Cálculos!CV77,""))</f>
        <v/>
      </c>
      <c r="AZ77" s="133"/>
      <c r="BA77" s="134"/>
      <c r="BB77" s="134"/>
      <c r="BC77" s="134"/>
      <c r="BD77" s="34" t="str">
        <f>IF(Configurações!$B$3&lt;&gt;"Linhas","",IF(Cálculos!DF77=1,Cálculos!DG77,""))</f>
        <v/>
      </c>
      <c r="BE77" s="133"/>
      <c r="BF77" s="134"/>
      <c r="BG77" s="134"/>
      <c r="BH77" s="134"/>
      <c r="BI77" s="34" t="str">
        <f>IF(Configurações!$B$3&lt;&gt;"Linhas","",IF(Cálculos!DQ77=1,Cálculos!DR77,""))</f>
        <v/>
      </c>
      <c r="BJ77" s="133"/>
      <c r="BK77" s="134"/>
      <c r="BL77" s="134"/>
      <c r="BM77" s="134"/>
      <c r="BN77" s="34" t="str">
        <f>IF(Configurações!$B$3&lt;&gt;"Linhas","",IF(Cálculos!EB77=1,Cálculos!EC77,""))</f>
        <v/>
      </c>
      <c r="BO77" s="133"/>
      <c r="BP77" s="134"/>
      <c r="BQ77" s="134"/>
      <c r="BR77" s="134"/>
      <c r="BS77" s="34" t="str">
        <f>IF(Configurações!$B$3&lt;&gt;"Linhas","",IF(Cálculos!EM77=1,Cálculos!EN77,""))</f>
        <v/>
      </c>
      <c r="BT77" s="133"/>
      <c r="BU77" s="134"/>
      <c r="BV77" s="134"/>
      <c r="BW77" s="134"/>
      <c r="BX77" s="34" t="str">
        <f>IF(Configurações!$B$3&lt;&gt;"Linhas","",IF(Cálculos!EX77=1,Cálculos!EY77,""))</f>
        <v/>
      </c>
      <c r="BY77" s="35" t="str">
        <f>IF(OR($B77="",Configurações!$B$3&lt;&gt;"Linhas"),"",Cálculos!OG77)</f>
        <v/>
      </c>
      <c r="BZ77" s="36" t="str">
        <f>IF(OR($B77="",Configurações!$B$3&lt;&gt;"Linhas"),"",Cálculos!OH77)</f>
        <v/>
      </c>
      <c r="CA77" s="37" t="str">
        <f>IF(OR($B77="",Configurações!$B$3&lt;&gt;"Linhas"),"",IF(Cálculos!OI77="","✔ OK",LEFT(Cálculos!OI77,LEN(Cálculos!OI77)-3)))</f>
        <v/>
      </c>
      <c r="CB77" s="133"/>
      <c r="CC77" s="134"/>
      <c r="CD77" s="134"/>
      <c r="CE77" s="134"/>
      <c r="CF77" s="138" t="str">
        <f>IF(Configurações!$B$3&lt;&gt;"Linhas","",IF(Cálculos!FI77=1,Cálculos!FJ77,""))</f>
        <v/>
      </c>
      <c r="CG77" s="133"/>
      <c r="CH77" s="134"/>
      <c r="CI77" s="134"/>
      <c r="CJ77" s="134"/>
      <c r="CK77" s="34" t="str">
        <f>IF(Configurações!$B$3&lt;&gt;"Linhas","",IF(Cálculos!FT77=1,Cálculos!FU77,""))</f>
        <v/>
      </c>
      <c r="CL77" s="133"/>
      <c r="CM77" s="134"/>
      <c r="CN77" s="134"/>
      <c r="CO77" s="134"/>
      <c r="CP77" s="34" t="str">
        <f>IF(Configurações!$B$3&lt;&gt;"Linhas","",IF(Cálculos!GE77=1,Cálculos!GF77,""))</f>
        <v/>
      </c>
      <c r="CQ77" s="133"/>
      <c r="CR77" s="134"/>
      <c r="CS77" s="134"/>
      <c r="CT77" s="134"/>
      <c r="CU77" s="34" t="str">
        <f>IF(Configurações!$B$3&lt;&gt;"Linhas","",IF(Cálculos!GP77=1,Cálculos!GQ77,""))</f>
        <v/>
      </c>
      <c r="CV77" s="133"/>
      <c r="CW77" s="134"/>
      <c r="CX77" s="134"/>
      <c r="CY77" s="134"/>
      <c r="CZ77" s="34" t="str">
        <f>IF(Configurações!$B$3&lt;&gt;"Linhas","",IF(Cálculos!HA77=1,Cálculos!HB77,""))</f>
        <v/>
      </c>
      <c r="DA77" s="133"/>
      <c r="DB77" s="134"/>
      <c r="DC77" s="134"/>
      <c r="DD77" s="134"/>
      <c r="DE77" s="34" t="str">
        <f>IF(Configurações!$B$3&lt;&gt;"Linhas","",IF(Cálculos!HL77=1,Cálculos!HM77,""))</f>
        <v/>
      </c>
      <c r="DF77" s="133"/>
      <c r="DG77" s="134"/>
      <c r="DH77" s="134"/>
      <c r="DI77" s="134"/>
      <c r="DJ77" s="34" t="str">
        <f>IF(Configurações!$B$3&lt;&gt;"Linhas","",IF(Cálculos!HW77=1,Cálculos!HX77,""))</f>
        <v/>
      </c>
      <c r="DK77" s="35" t="str">
        <f>IF(OR($B77="",Configurações!$B$3&lt;&gt;"Linhas"),"",Cálculos!OL77)</f>
        <v/>
      </c>
      <c r="DL77" s="36" t="str">
        <f>IF(OR($B77="",Configurações!$B$3&lt;&gt;"Linhas"),"",Cálculos!OM77)</f>
        <v/>
      </c>
      <c r="DM77" s="37" t="str">
        <f>IF(OR($B77="",Configurações!$B$3&lt;&gt;"Linhas"),"",IF(Cálculos!ON77="","✔ OK",LEFT(Cálculos!ON77,LEN(Cálculos!ON77)-3)))</f>
        <v/>
      </c>
      <c r="DN77" s="133"/>
      <c r="DO77" s="134"/>
      <c r="DP77" s="134"/>
      <c r="DQ77" s="134"/>
      <c r="DR77" s="34" t="str">
        <f>IF(Configurações!$B$3&lt;&gt;"Linhas","",IF(Cálculos!IH77=1,Cálculos!II77,""))</f>
        <v/>
      </c>
      <c r="DS77" s="133"/>
      <c r="DT77" s="134"/>
      <c r="DU77" s="134"/>
      <c r="DV77" s="134"/>
      <c r="DW77" s="34" t="str">
        <f>IF(Configurações!$B$3&lt;&gt;"Linhas","",IF(Cálculos!IS77=1,Cálculos!IT77,""))</f>
        <v/>
      </c>
      <c r="DX77" s="133"/>
      <c r="DY77" s="134"/>
      <c r="DZ77" s="134"/>
      <c r="EA77" s="134"/>
      <c r="EB77" s="34" t="str">
        <f>IF(Configurações!$B$3&lt;&gt;"Linhas","",IF(Cálculos!JD77=1,Cálculos!JE77,""))</f>
        <v/>
      </c>
      <c r="EC77" s="133"/>
      <c r="ED77" s="134"/>
      <c r="EE77" s="134"/>
      <c r="EF77" s="134"/>
      <c r="EG77" s="34" t="str">
        <f>IF(Configurações!$B$3&lt;&gt;"Linhas","",IF(Cálculos!JO77=1,Cálculos!JP77,""))</f>
        <v/>
      </c>
      <c r="EH77" s="133"/>
      <c r="EI77" s="134"/>
      <c r="EJ77" s="134"/>
      <c r="EK77" s="134"/>
      <c r="EL77" s="34" t="str">
        <f>IF(Configurações!$B$3&lt;&gt;"Linhas","",IF(Cálculos!JZ77=1,Cálculos!KA77,""))</f>
        <v/>
      </c>
      <c r="EM77" s="133"/>
      <c r="EN77" s="134"/>
      <c r="EO77" s="134"/>
      <c r="EP77" s="134"/>
      <c r="EQ77" s="34" t="str">
        <f>IF(Configurações!$B$3&lt;&gt;"Linhas","",IF(Cálculos!KK77=1,Cálculos!KL77,""))</f>
        <v/>
      </c>
      <c r="ER77" s="133"/>
      <c r="ES77" s="134"/>
      <c r="ET77" s="134"/>
      <c r="EU77" s="134"/>
      <c r="EV77" s="34" t="str">
        <f>IF(Configurações!$B$3&lt;&gt;"Linhas","",IF(Cálculos!KV77=1,Cálculos!KW77,""))</f>
        <v/>
      </c>
      <c r="EW77" s="35" t="str">
        <f>IF(OR($B77="",Configurações!$B$3&lt;&gt;"Linhas"),"",Cálculos!OQ77)</f>
        <v/>
      </c>
      <c r="EX77" s="36" t="str">
        <f>IF(OR($B77="",Configurações!$B$3&lt;&gt;"Linhas"),"",Cálculos!OR77)</f>
        <v/>
      </c>
      <c r="EY77" s="37" t="str">
        <f>IF(OR($B77="",Configurações!$B$3&lt;&gt;"Linhas"),"",IF(Cálculos!OS77="","✔ OK",LEFT(Cálculos!OS77,LEN(Cálculos!OS77)-3)))</f>
        <v/>
      </c>
      <c r="EZ77" s="133"/>
      <c r="FA77" s="134"/>
      <c r="FB77" s="134"/>
      <c r="FC77" s="134"/>
      <c r="FD77" s="34" t="str">
        <f>IF(Configurações!$B$3&lt;&gt;"Linhas","",IF(Cálculos!LG77=1,Cálculos!LH77,""))</f>
        <v/>
      </c>
      <c r="FE77" s="133"/>
      <c r="FF77" s="134"/>
      <c r="FG77" s="134"/>
      <c r="FH77" s="134"/>
      <c r="FI77" s="34" t="str">
        <f>IF(Configurações!$B$3&lt;&gt;"Linhas","",IF(Cálculos!LR77=1,Cálculos!LS77,""))</f>
        <v/>
      </c>
      <c r="FJ77" s="133"/>
      <c r="FK77" s="134"/>
      <c r="FL77" s="134"/>
      <c r="FM77" s="134"/>
      <c r="FN77" s="34" t="str">
        <f>IF(Configurações!$B$3&lt;&gt;"Linhas","",IF(Cálculos!MC77=1,Cálculos!MD77,""))</f>
        <v/>
      </c>
      <c r="FO77" s="133"/>
      <c r="FP77" s="134"/>
      <c r="FQ77" s="134"/>
      <c r="FR77" s="134"/>
      <c r="FS77" s="34" t="str">
        <f>IF(Configurações!$B$3&lt;&gt;"Linhas","",IF(Cálculos!MN77=1,Cálculos!MO77,""))</f>
        <v/>
      </c>
      <c r="FT77" s="133"/>
      <c r="FU77" s="134"/>
      <c r="FV77" s="134"/>
      <c r="FW77" s="134"/>
      <c r="FX77" s="34" t="str">
        <f>IF(Configurações!$B$3&lt;&gt;"Linhas","",IF(Cálculos!MY77=1,Cálculos!MZ77,""))</f>
        <v/>
      </c>
      <c r="FY77" s="133"/>
      <c r="FZ77" s="134"/>
      <c r="GA77" s="134"/>
      <c r="GB77" s="134"/>
      <c r="GC77" s="34" t="str">
        <f>IF(Configurações!$B$3&lt;&gt;"Linhas","",IF(Cálculos!NJ77=1,Cálculos!NK77,""))</f>
        <v/>
      </c>
      <c r="GD77" s="133"/>
      <c r="GE77" s="134"/>
      <c r="GF77" s="134"/>
      <c r="GG77" s="134"/>
      <c r="GH77" s="34" t="str">
        <f>IF(Configurações!$B$3&lt;&gt;"Linhas","",IF(Cálculos!NU77=1,Cálculos!NV77,""))</f>
        <v/>
      </c>
      <c r="GI77" s="35" t="str">
        <f>IF(OR($B77="",Configurações!$B$3&lt;&gt;"Linhas"),"",Cálculos!OV77)</f>
        <v/>
      </c>
      <c r="GJ77" s="36" t="str">
        <f>IF(OR($B77="",Configurações!$B$3&lt;&gt;"Linhas"),"",Cálculos!OW77)</f>
        <v/>
      </c>
      <c r="GK77" s="37" t="str">
        <f>IF(OR($B77="",Configurações!$B$3&lt;&gt;"Linhas"),"",IF(Cálculos!OX77="","✔ OK",LEFT(Cálculos!OX77,LEN(Cálculos!OX77)-3)))</f>
        <v/>
      </c>
      <c r="GL77" s="131" t="str">
        <f>IF(OR($B77="",Configurações!$B$3&lt;&gt;"Linhas"),"",IF(Cálculos!PP77="","",IF(Configurações!$B$6="Sim","","Informativo (sem CCT/ACT) – ")&amp;LEFT(Cálculos!PP77,LEN(Cálculos!PP77)-3)))</f>
        <v/>
      </c>
    </row>
    <row r="78" spans="1:194" ht="30.75" customHeight="1" x14ac:dyDescent="0.25">
      <c r="A78" s="32" t="str">
        <f t="shared" si="0"/>
        <v/>
      </c>
      <c r="B78" s="132"/>
      <c r="C78" s="33" t="str">
        <f>IF($B78="","",IFERROR(INDEX(Funcionários!$D$5:$D$84,MATCH($B78,Funcionários!$B$5:$B$84,0)),""))</f>
        <v/>
      </c>
      <c r="D78" s="133"/>
      <c r="E78" s="134"/>
      <c r="F78" s="134"/>
      <c r="G78" s="134"/>
      <c r="H78" s="34" t="str">
        <f>IF(Configurações!$B$3&lt;&gt;"Linhas","",IF(Cálculos!K78=1,Cálculos!L78,""))</f>
        <v/>
      </c>
      <c r="I78" s="133"/>
      <c r="J78" s="134"/>
      <c r="K78" s="134"/>
      <c r="L78" s="134"/>
      <c r="M78" s="34" t="str">
        <f>IF(Configurações!$B$3&lt;&gt;"Linhas","",IF(Cálculos!V78=1,Cálculos!W78,""))</f>
        <v/>
      </c>
      <c r="N78" s="133"/>
      <c r="O78" s="134"/>
      <c r="P78" s="134"/>
      <c r="Q78" s="134"/>
      <c r="R78" s="34" t="str">
        <f>IF(Configurações!$B$3&lt;&gt;"Linhas","",IF(Cálculos!AG78=1,Cálculos!AH78,""))</f>
        <v/>
      </c>
      <c r="S78" s="133"/>
      <c r="T78" s="134"/>
      <c r="U78" s="134"/>
      <c r="V78" s="134"/>
      <c r="W78" s="34" t="str">
        <f>IF(Configurações!$B$3&lt;&gt;"Linhas","",IF(Cálculos!AR78=1,Cálculos!AS78,""))</f>
        <v/>
      </c>
      <c r="X78" s="133"/>
      <c r="Y78" s="134"/>
      <c r="Z78" s="134"/>
      <c r="AA78" s="134"/>
      <c r="AB78" s="34" t="str">
        <f>IF(Configurações!$B$3&lt;&gt;"Linhas","",IF(Cálculos!BC78=1,Cálculos!BD78,""))</f>
        <v/>
      </c>
      <c r="AC78" s="133"/>
      <c r="AD78" s="134"/>
      <c r="AE78" s="134"/>
      <c r="AF78" s="134"/>
      <c r="AG78" s="34" t="str">
        <f>IF(Configurações!$B$3&lt;&gt;"Linhas","",IF(Cálculos!BN78=1,Cálculos!BO78,""))</f>
        <v/>
      </c>
      <c r="AH78" s="133"/>
      <c r="AI78" s="134"/>
      <c r="AJ78" s="134"/>
      <c r="AK78" s="134"/>
      <c r="AL78" s="34" t="str">
        <f>IF(Configurações!$B$3&lt;&gt;"Linhas","",IF(Cálculos!BY78=1,Cálculos!BZ78,""))</f>
        <v/>
      </c>
      <c r="AM78" s="35" t="str">
        <f>IF(OR($B78="",Configurações!$B$3&lt;&gt;"Linhas"),"",Cálculos!OB78)</f>
        <v/>
      </c>
      <c r="AN78" s="36" t="str">
        <f>IF(OR($B78="",Configurações!$B$3&lt;&gt;"Linhas"),"",Cálculos!OC78)</f>
        <v/>
      </c>
      <c r="AO78" s="37" t="str">
        <f>IF(OR($B78="",Configurações!$B$3&lt;&gt;"Linhas"),"",IF(Cálculos!OD78="","✔ OK",LEFT(Cálculos!OD78,LEN(Cálculos!OD78)-3)))</f>
        <v/>
      </c>
      <c r="AP78" s="133"/>
      <c r="AQ78" s="134"/>
      <c r="AR78" s="134"/>
      <c r="AS78" s="134"/>
      <c r="AT78" s="34" t="str">
        <f>IF(Configurações!$B$3&lt;&gt;"Linhas","",IF(Cálculos!CJ78=1,Cálculos!CK78,""))</f>
        <v/>
      </c>
      <c r="AU78" s="133"/>
      <c r="AV78" s="134"/>
      <c r="AW78" s="134"/>
      <c r="AX78" s="134"/>
      <c r="AY78" s="34" t="str">
        <f>IF(Configurações!$B$3&lt;&gt;"Linhas","",IF(Cálculos!CU78=1,Cálculos!CV78,""))</f>
        <v/>
      </c>
      <c r="AZ78" s="133"/>
      <c r="BA78" s="134"/>
      <c r="BB78" s="134"/>
      <c r="BC78" s="134"/>
      <c r="BD78" s="34" t="str">
        <f>IF(Configurações!$B$3&lt;&gt;"Linhas","",IF(Cálculos!DF78=1,Cálculos!DG78,""))</f>
        <v/>
      </c>
      <c r="BE78" s="133"/>
      <c r="BF78" s="134"/>
      <c r="BG78" s="134"/>
      <c r="BH78" s="134"/>
      <c r="BI78" s="34" t="str">
        <f>IF(Configurações!$B$3&lt;&gt;"Linhas","",IF(Cálculos!DQ78=1,Cálculos!DR78,""))</f>
        <v/>
      </c>
      <c r="BJ78" s="133"/>
      <c r="BK78" s="134"/>
      <c r="BL78" s="134"/>
      <c r="BM78" s="134"/>
      <c r="BN78" s="34" t="str">
        <f>IF(Configurações!$B$3&lt;&gt;"Linhas","",IF(Cálculos!EB78=1,Cálculos!EC78,""))</f>
        <v/>
      </c>
      <c r="BO78" s="133"/>
      <c r="BP78" s="134"/>
      <c r="BQ78" s="134"/>
      <c r="BR78" s="134"/>
      <c r="BS78" s="34" t="str">
        <f>IF(Configurações!$B$3&lt;&gt;"Linhas","",IF(Cálculos!EM78=1,Cálculos!EN78,""))</f>
        <v/>
      </c>
      <c r="BT78" s="133"/>
      <c r="BU78" s="134"/>
      <c r="BV78" s="134"/>
      <c r="BW78" s="134"/>
      <c r="BX78" s="34" t="str">
        <f>IF(Configurações!$B$3&lt;&gt;"Linhas","",IF(Cálculos!EX78=1,Cálculos!EY78,""))</f>
        <v/>
      </c>
      <c r="BY78" s="35" t="str">
        <f>IF(OR($B78="",Configurações!$B$3&lt;&gt;"Linhas"),"",Cálculos!OG78)</f>
        <v/>
      </c>
      <c r="BZ78" s="36" t="str">
        <f>IF(OR($B78="",Configurações!$B$3&lt;&gt;"Linhas"),"",Cálculos!OH78)</f>
        <v/>
      </c>
      <c r="CA78" s="37" t="str">
        <f>IF(OR($B78="",Configurações!$B$3&lt;&gt;"Linhas"),"",IF(Cálculos!OI78="","✔ OK",LEFT(Cálculos!OI78,LEN(Cálculos!OI78)-3)))</f>
        <v/>
      </c>
      <c r="CB78" s="133"/>
      <c r="CC78" s="134"/>
      <c r="CD78" s="134"/>
      <c r="CE78" s="134"/>
      <c r="CF78" s="138" t="str">
        <f>IF(Configurações!$B$3&lt;&gt;"Linhas","",IF(Cálculos!FI78=1,Cálculos!FJ78,""))</f>
        <v/>
      </c>
      <c r="CG78" s="133"/>
      <c r="CH78" s="134"/>
      <c r="CI78" s="134"/>
      <c r="CJ78" s="134"/>
      <c r="CK78" s="34" t="str">
        <f>IF(Configurações!$B$3&lt;&gt;"Linhas","",IF(Cálculos!FT78=1,Cálculos!FU78,""))</f>
        <v/>
      </c>
      <c r="CL78" s="133"/>
      <c r="CM78" s="134"/>
      <c r="CN78" s="134"/>
      <c r="CO78" s="134"/>
      <c r="CP78" s="34" t="str">
        <f>IF(Configurações!$B$3&lt;&gt;"Linhas","",IF(Cálculos!GE78=1,Cálculos!GF78,""))</f>
        <v/>
      </c>
      <c r="CQ78" s="133"/>
      <c r="CR78" s="134"/>
      <c r="CS78" s="134"/>
      <c r="CT78" s="134"/>
      <c r="CU78" s="34" t="str">
        <f>IF(Configurações!$B$3&lt;&gt;"Linhas","",IF(Cálculos!GP78=1,Cálculos!GQ78,""))</f>
        <v/>
      </c>
      <c r="CV78" s="133"/>
      <c r="CW78" s="134"/>
      <c r="CX78" s="134"/>
      <c r="CY78" s="134"/>
      <c r="CZ78" s="34" t="str">
        <f>IF(Configurações!$B$3&lt;&gt;"Linhas","",IF(Cálculos!HA78=1,Cálculos!HB78,""))</f>
        <v/>
      </c>
      <c r="DA78" s="133"/>
      <c r="DB78" s="134"/>
      <c r="DC78" s="134"/>
      <c r="DD78" s="134"/>
      <c r="DE78" s="34" t="str">
        <f>IF(Configurações!$B$3&lt;&gt;"Linhas","",IF(Cálculos!HL78=1,Cálculos!HM78,""))</f>
        <v/>
      </c>
      <c r="DF78" s="133"/>
      <c r="DG78" s="134"/>
      <c r="DH78" s="134"/>
      <c r="DI78" s="134"/>
      <c r="DJ78" s="34" t="str">
        <f>IF(Configurações!$B$3&lt;&gt;"Linhas","",IF(Cálculos!HW78=1,Cálculos!HX78,""))</f>
        <v/>
      </c>
      <c r="DK78" s="35" t="str">
        <f>IF(OR($B78="",Configurações!$B$3&lt;&gt;"Linhas"),"",Cálculos!OL78)</f>
        <v/>
      </c>
      <c r="DL78" s="36" t="str">
        <f>IF(OR($B78="",Configurações!$B$3&lt;&gt;"Linhas"),"",Cálculos!OM78)</f>
        <v/>
      </c>
      <c r="DM78" s="37" t="str">
        <f>IF(OR($B78="",Configurações!$B$3&lt;&gt;"Linhas"),"",IF(Cálculos!ON78="","✔ OK",LEFT(Cálculos!ON78,LEN(Cálculos!ON78)-3)))</f>
        <v/>
      </c>
      <c r="DN78" s="133"/>
      <c r="DO78" s="134"/>
      <c r="DP78" s="134"/>
      <c r="DQ78" s="134"/>
      <c r="DR78" s="34" t="str">
        <f>IF(Configurações!$B$3&lt;&gt;"Linhas","",IF(Cálculos!IH78=1,Cálculos!II78,""))</f>
        <v/>
      </c>
      <c r="DS78" s="133"/>
      <c r="DT78" s="134"/>
      <c r="DU78" s="134"/>
      <c r="DV78" s="134"/>
      <c r="DW78" s="34" t="str">
        <f>IF(Configurações!$B$3&lt;&gt;"Linhas","",IF(Cálculos!IS78=1,Cálculos!IT78,""))</f>
        <v/>
      </c>
      <c r="DX78" s="133"/>
      <c r="DY78" s="134"/>
      <c r="DZ78" s="134"/>
      <c r="EA78" s="134"/>
      <c r="EB78" s="34" t="str">
        <f>IF(Configurações!$B$3&lt;&gt;"Linhas","",IF(Cálculos!JD78=1,Cálculos!JE78,""))</f>
        <v/>
      </c>
      <c r="EC78" s="133"/>
      <c r="ED78" s="134"/>
      <c r="EE78" s="134"/>
      <c r="EF78" s="134"/>
      <c r="EG78" s="34" t="str">
        <f>IF(Configurações!$B$3&lt;&gt;"Linhas","",IF(Cálculos!JO78=1,Cálculos!JP78,""))</f>
        <v/>
      </c>
      <c r="EH78" s="133"/>
      <c r="EI78" s="134"/>
      <c r="EJ78" s="134"/>
      <c r="EK78" s="134"/>
      <c r="EL78" s="34" t="str">
        <f>IF(Configurações!$B$3&lt;&gt;"Linhas","",IF(Cálculos!JZ78=1,Cálculos!KA78,""))</f>
        <v/>
      </c>
      <c r="EM78" s="133"/>
      <c r="EN78" s="134"/>
      <c r="EO78" s="134"/>
      <c r="EP78" s="134"/>
      <c r="EQ78" s="34" t="str">
        <f>IF(Configurações!$B$3&lt;&gt;"Linhas","",IF(Cálculos!KK78=1,Cálculos!KL78,""))</f>
        <v/>
      </c>
      <c r="ER78" s="133"/>
      <c r="ES78" s="134"/>
      <c r="ET78" s="134"/>
      <c r="EU78" s="134"/>
      <c r="EV78" s="34" t="str">
        <f>IF(Configurações!$B$3&lt;&gt;"Linhas","",IF(Cálculos!KV78=1,Cálculos!KW78,""))</f>
        <v/>
      </c>
      <c r="EW78" s="35" t="str">
        <f>IF(OR($B78="",Configurações!$B$3&lt;&gt;"Linhas"),"",Cálculos!OQ78)</f>
        <v/>
      </c>
      <c r="EX78" s="36" t="str">
        <f>IF(OR($B78="",Configurações!$B$3&lt;&gt;"Linhas"),"",Cálculos!OR78)</f>
        <v/>
      </c>
      <c r="EY78" s="37" t="str">
        <f>IF(OR($B78="",Configurações!$B$3&lt;&gt;"Linhas"),"",IF(Cálculos!OS78="","✔ OK",LEFT(Cálculos!OS78,LEN(Cálculos!OS78)-3)))</f>
        <v/>
      </c>
      <c r="EZ78" s="133"/>
      <c r="FA78" s="134"/>
      <c r="FB78" s="134"/>
      <c r="FC78" s="134"/>
      <c r="FD78" s="34" t="str">
        <f>IF(Configurações!$B$3&lt;&gt;"Linhas","",IF(Cálculos!LG78=1,Cálculos!LH78,""))</f>
        <v/>
      </c>
      <c r="FE78" s="133"/>
      <c r="FF78" s="134"/>
      <c r="FG78" s="134"/>
      <c r="FH78" s="134"/>
      <c r="FI78" s="34" t="str">
        <f>IF(Configurações!$B$3&lt;&gt;"Linhas","",IF(Cálculos!LR78=1,Cálculos!LS78,""))</f>
        <v/>
      </c>
      <c r="FJ78" s="133"/>
      <c r="FK78" s="134"/>
      <c r="FL78" s="134"/>
      <c r="FM78" s="134"/>
      <c r="FN78" s="34" t="str">
        <f>IF(Configurações!$B$3&lt;&gt;"Linhas","",IF(Cálculos!MC78=1,Cálculos!MD78,""))</f>
        <v/>
      </c>
      <c r="FO78" s="133"/>
      <c r="FP78" s="134"/>
      <c r="FQ78" s="134"/>
      <c r="FR78" s="134"/>
      <c r="FS78" s="34" t="str">
        <f>IF(Configurações!$B$3&lt;&gt;"Linhas","",IF(Cálculos!MN78=1,Cálculos!MO78,""))</f>
        <v/>
      </c>
      <c r="FT78" s="133"/>
      <c r="FU78" s="134"/>
      <c r="FV78" s="134"/>
      <c r="FW78" s="134"/>
      <c r="FX78" s="34" t="str">
        <f>IF(Configurações!$B$3&lt;&gt;"Linhas","",IF(Cálculos!MY78=1,Cálculos!MZ78,""))</f>
        <v/>
      </c>
      <c r="FY78" s="133"/>
      <c r="FZ78" s="134"/>
      <c r="GA78" s="134"/>
      <c r="GB78" s="134"/>
      <c r="GC78" s="34" t="str">
        <f>IF(Configurações!$B$3&lt;&gt;"Linhas","",IF(Cálculos!NJ78=1,Cálculos!NK78,""))</f>
        <v/>
      </c>
      <c r="GD78" s="133"/>
      <c r="GE78" s="134"/>
      <c r="GF78" s="134"/>
      <c r="GG78" s="134"/>
      <c r="GH78" s="34" t="str">
        <f>IF(Configurações!$B$3&lt;&gt;"Linhas","",IF(Cálculos!NU78=1,Cálculos!NV78,""))</f>
        <v/>
      </c>
      <c r="GI78" s="35" t="str">
        <f>IF(OR($B78="",Configurações!$B$3&lt;&gt;"Linhas"),"",Cálculos!OV78)</f>
        <v/>
      </c>
      <c r="GJ78" s="36" t="str">
        <f>IF(OR($B78="",Configurações!$B$3&lt;&gt;"Linhas"),"",Cálculos!OW78)</f>
        <v/>
      </c>
      <c r="GK78" s="37" t="str">
        <f>IF(OR($B78="",Configurações!$B$3&lt;&gt;"Linhas"),"",IF(Cálculos!OX78="","✔ OK",LEFT(Cálculos!OX78,LEN(Cálculos!OX78)-3)))</f>
        <v/>
      </c>
      <c r="GL78" s="131" t="str">
        <f>IF(OR($B78="",Configurações!$B$3&lt;&gt;"Linhas"),"",IF(Cálculos!PP78="","",IF(Configurações!$B$6="Sim","","Informativo (sem CCT/ACT) – ")&amp;LEFT(Cálculos!PP78,LEN(Cálculos!PP78)-3)))</f>
        <v/>
      </c>
    </row>
    <row r="79" spans="1:194" ht="30.75" customHeight="1" x14ac:dyDescent="0.25">
      <c r="A79" s="32" t="str">
        <f t="shared" si="0"/>
        <v/>
      </c>
      <c r="B79" s="132"/>
      <c r="C79" s="33" t="str">
        <f>IF($B79="","",IFERROR(INDEX(Funcionários!$D$5:$D$84,MATCH($B79,Funcionários!$B$5:$B$84,0)),""))</f>
        <v/>
      </c>
      <c r="D79" s="133"/>
      <c r="E79" s="134"/>
      <c r="F79" s="134"/>
      <c r="G79" s="134"/>
      <c r="H79" s="34" t="str">
        <f>IF(Configurações!$B$3&lt;&gt;"Linhas","",IF(Cálculos!K79=1,Cálculos!L79,""))</f>
        <v/>
      </c>
      <c r="I79" s="133"/>
      <c r="J79" s="134"/>
      <c r="K79" s="134"/>
      <c r="L79" s="134"/>
      <c r="M79" s="34" t="str">
        <f>IF(Configurações!$B$3&lt;&gt;"Linhas","",IF(Cálculos!V79=1,Cálculos!W79,""))</f>
        <v/>
      </c>
      <c r="N79" s="133"/>
      <c r="O79" s="134"/>
      <c r="P79" s="134"/>
      <c r="Q79" s="134"/>
      <c r="R79" s="34" t="str">
        <f>IF(Configurações!$B$3&lt;&gt;"Linhas","",IF(Cálculos!AG79=1,Cálculos!AH79,""))</f>
        <v/>
      </c>
      <c r="S79" s="133"/>
      <c r="T79" s="134"/>
      <c r="U79" s="134"/>
      <c r="V79" s="134"/>
      <c r="W79" s="34" t="str">
        <f>IF(Configurações!$B$3&lt;&gt;"Linhas","",IF(Cálculos!AR79=1,Cálculos!AS79,""))</f>
        <v/>
      </c>
      <c r="X79" s="133"/>
      <c r="Y79" s="134"/>
      <c r="Z79" s="134"/>
      <c r="AA79" s="134"/>
      <c r="AB79" s="34" t="str">
        <f>IF(Configurações!$B$3&lt;&gt;"Linhas","",IF(Cálculos!BC79=1,Cálculos!BD79,""))</f>
        <v/>
      </c>
      <c r="AC79" s="133"/>
      <c r="AD79" s="134"/>
      <c r="AE79" s="134"/>
      <c r="AF79" s="134"/>
      <c r="AG79" s="34" t="str">
        <f>IF(Configurações!$B$3&lt;&gt;"Linhas","",IF(Cálculos!BN79=1,Cálculos!BO79,""))</f>
        <v/>
      </c>
      <c r="AH79" s="133"/>
      <c r="AI79" s="134"/>
      <c r="AJ79" s="134"/>
      <c r="AK79" s="134"/>
      <c r="AL79" s="34" t="str">
        <f>IF(Configurações!$B$3&lt;&gt;"Linhas","",IF(Cálculos!BY79=1,Cálculos!BZ79,""))</f>
        <v/>
      </c>
      <c r="AM79" s="35" t="str">
        <f>IF(OR($B79="",Configurações!$B$3&lt;&gt;"Linhas"),"",Cálculos!OB79)</f>
        <v/>
      </c>
      <c r="AN79" s="36" t="str">
        <f>IF(OR($B79="",Configurações!$B$3&lt;&gt;"Linhas"),"",Cálculos!OC79)</f>
        <v/>
      </c>
      <c r="AO79" s="37" t="str">
        <f>IF(OR($B79="",Configurações!$B$3&lt;&gt;"Linhas"),"",IF(Cálculos!OD79="","✔ OK",LEFT(Cálculos!OD79,LEN(Cálculos!OD79)-3)))</f>
        <v/>
      </c>
      <c r="AP79" s="133"/>
      <c r="AQ79" s="134"/>
      <c r="AR79" s="134"/>
      <c r="AS79" s="134"/>
      <c r="AT79" s="34" t="str">
        <f>IF(Configurações!$B$3&lt;&gt;"Linhas","",IF(Cálculos!CJ79=1,Cálculos!CK79,""))</f>
        <v/>
      </c>
      <c r="AU79" s="133"/>
      <c r="AV79" s="134"/>
      <c r="AW79" s="134"/>
      <c r="AX79" s="134"/>
      <c r="AY79" s="34" t="str">
        <f>IF(Configurações!$B$3&lt;&gt;"Linhas","",IF(Cálculos!CU79=1,Cálculos!CV79,""))</f>
        <v/>
      </c>
      <c r="AZ79" s="133"/>
      <c r="BA79" s="134"/>
      <c r="BB79" s="134"/>
      <c r="BC79" s="134"/>
      <c r="BD79" s="34" t="str">
        <f>IF(Configurações!$B$3&lt;&gt;"Linhas","",IF(Cálculos!DF79=1,Cálculos!DG79,""))</f>
        <v/>
      </c>
      <c r="BE79" s="133"/>
      <c r="BF79" s="134"/>
      <c r="BG79" s="134"/>
      <c r="BH79" s="134"/>
      <c r="BI79" s="34" t="str">
        <f>IF(Configurações!$B$3&lt;&gt;"Linhas","",IF(Cálculos!DQ79=1,Cálculos!DR79,""))</f>
        <v/>
      </c>
      <c r="BJ79" s="133"/>
      <c r="BK79" s="134"/>
      <c r="BL79" s="134"/>
      <c r="BM79" s="134"/>
      <c r="BN79" s="34" t="str">
        <f>IF(Configurações!$B$3&lt;&gt;"Linhas","",IF(Cálculos!EB79=1,Cálculos!EC79,""))</f>
        <v/>
      </c>
      <c r="BO79" s="133"/>
      <c r="BP79" s="134"/>
      <c r="BQ79" s="134"/>
      <c r="BR79" s="134"/>
      <c r="BS79" s="34" t="str">
        <f>IF(Configurações!$B$3&lt;&gt;"Linhas","",IF(Cálculos!EM79=1,Cálculos!EN79,""))</f>
        <v/>
      </c>
      <c r="BT79" s="133"/>
      <c r="BU79" s="134"/>
      <c r="BV79" s="134"/>
      <c r="BW79" s="134"/>
      <c r="BX79" s="34" t="str">
        <f>IF(Configurações!$B$3&lt;&gt;"Linhas","",IF(Cálculos!EX79=1,Cálculos!EY79,""))</f>
        <v/>
      </c>
      <c r="BY79" s="35" t="str">
        <f>IF(OR($B79="",Configurações!$B$3&lt;&gt;"Linhas"),"",Cálculos!OG79)</f>
        <v/>
      </c>
      <c r="BZ79" s="36" t="str">
        <f>IF(OR($B79="",Configurações!$B$3&lt;&gt;"Linhas"),"",Cálculos!OH79)</f>
        <v/>
      </c>
      <c r="CA79" s="37" t="str">
        <f>IF(OR($B79="",Configurações!$B$3&lt;&gt;"Linhas"),"",IF(Cálculos!OI79="","✔ OK",LEFT(Cálculos!OI79,LEN(Cálculos!OI79)-3)))</f>
        <v/>
      </c>
      <c r="CB79" s="133"/>
      <c r="CC79" s="134"/>
      <c r="CD79" s="134"/>
      <c r="CE79" s="134"/>
      <c r="CF79" s="138" t="str">
        <f>IF(Configurações!$B$3&lt;&gt;"Linhas","",IF(Cálculos!FI79=1,Cálculos!FJ79,""))</f>
        <v/>
      </c>
      <c r="CG79" s="133"/>
      <c r="CH79" s="134"/>
      <c r="CI79" s="134"/>
      <c r="CJ79" s="134"/>
      <c r="CK79" s="34" t="str">
        <f>IF(Configurações!$B$3&lt;&gt;"Linhas","",IF(Cálculos!FT79=1,Cálculos!FU79,""))</f>
        <v/>
      </c>
      <c r="CL79" s="133"/>
      <c r="CM79" s="134"/>
      <c r="CN79" s="134"/>
      <c r="CO79" s="134"/>
      <c r="CP79" s="34" t="str">
        <f>IF(Configurações!$B$3&lt;&gt;"Linhas","",IF(Cálculos!GE79=1,Cálculos!GF79,""))</f>
        <v/>
      </c>
      <c r="CQ79" s="133"/>
      <c r="CR79" s="134"/>
      <c r="CS79" s="134"/>
      <c r="CT79" s="134"/>
      <c r="CU79" s="34" t="str">
        <f>IF(Configurações!$B$3&lt;&gt;"Linhas","",IF(Cálculos!GP79=1,Cálculos!GQ79,""))</f>
        <v/>
      </c>
      <c r="CV79" s="133"/>
      <c r="CW79" s="134"/>
      <c r="CX79" s="134"/>
      <c r="CY79" s="134"/>
      <c r="CZ79" s="34" t="str">
        <f>IF(Configurações!$B$3&lt;&gt;"Linhas","",IF(Cálculos!HA79=1,Cálculos!HB79,""))</f>
        <v/>
      </c>
      <c r="DA79" s="133"/>
      <c r="DB79" s="134"/>
      <c r="DC79" s="134"/>
      <c r="DD79" s="134"/>
      <c r="DE79" s="34" t="str">
        <f>IF(Configurações!$B$3&lt;&gt;"Linhas","",IF(Cálculos!HL79=1,Cálculos!HM79,""))</f>
        <v/>
      </c>
      <c r="DF79" s="133"/>
      <c r="DG79" s="134"/>
      <c r="DH79" s="134"/>
      <c r="DI79" s="134"/>
      <c r="DJ79" s="34" t="str">
        <f>IF(Configurações!$B$3&lt;&gt;"Linhas","",IF(Cálculos!HW79=1,Cálculos!HX79,""))</f>
        <v/>
      </c>
      <c r="DK79" s="35" t="str">
        <f>IF(OR($B79="",Configurações!$B$3&lt;&gt;"Linhas"),"",Cálculos!OL79)</f>
        <v/>
      </c>
      <c r="DL79" s="36" t="str">
        <f>IF(OR($B79="",Configurações!$B$3&lt;&gt;"Linhas"),"",Cálculos!OM79)</f>
        <v/>
      </c>
      <c r="DM79" s="37" t="str">
        <f>IF(OR($B79="",Configurações!$B$3&lt;&gt;"Linhas"),"",IF(Cálculos!ON79="","✔ OK",LEFT(Cálculos!ON79,LEN(Cálculos!ON79)-3)))</f>
        <v/>
      </c>
      <c r="DN79" s="133"/>
      <c r="DO79" s="134"/>
      <c r="DP79" s="134"/>
      <c r="DQ79" s="134"/>
      <c r="DR79" s="34" t="str">
        <f>IF(Configurações!$B$3&lt;&gt;"Linhas","",IF(Cálculos!IH79=1,Cálculos!II79,""))</f>
        <v/>
      </c>
      <c r="DS79" s="133"/>
      <c r="DT79" s="134"/>
      <c r="DU79" s="134"/>
      <c r="DV79" s="134"/>
      <c r="DW79" s="34" t="str">
        <f>IF(Configurações!$B$3&lt;&gt;"Linhas","",IF(Cálculos!IS79=1,Cálculos!IT79,""))</f>
        <v/>
      </c>
      <c r="DX79" s="133"/>
      <c r="DY79" s="134"/>
      <c r="DZ79" s="134"/>
      <c r="EA79" s="134"/>
      <c r="EB79" s="34" t="str">
        <f>IF(Configurações!$B$3&lt;&gt;"Linhas","",IF(Cálculos!JD79=1,Cálculos!JE79,""))</f>
        <v/>
      </c>
      <c r="EC79" s="133"/>
      <c r="ED79" s="134"/>
      <c r="EE79" s="134"/>
      <c r="EF79" s="134"/>
      <c r="EG79" s="34" t="str">
        <f>IF(Configurações!$B$3&lt;&gt;"Linhas","",IF(Cálculos!JO79=1,Cálculos!JP79,""))</f>
        <v/>
      </c>
      <c r="EH79" s="133"/>
      <c r="EI79" s="134"/>
      <c r="EJ79" s="134"/>
      <c r="EK79" s="134"/>
      <c r="EL79" s="34" t="str">
        <f>IF(Configurações!$B$3&lt;&gt;"Linhas","",IF(Cálculos!JZ79=1,Cálculos!KA79,""))</f>
        <v/>
      </c>
      <c r="EM79" s="133"/>
      <c r="EN79" s="134"/>
      <c r="EO79" s="134"/>
      <c r="EP79" s="134"/>
      <c r="EQ79" s="34" t="str">
        <f>IF(Configurações!$B$3&lt;&gt;"Linhas","",IF(Cálculos!KK79=1,Cálculos!KL79,""))</f>
        <v/>
      </c>
      <c r="ER79" s="133"/>
      <c r="ES79" s="134"/>
      <c r="ET79" s="134"/>
      <c r="EU79" s="134"/>
      <c r="EV79" s="34" t="str">
        <f>IF(Configurações!$B$3&lt;&gt;"Linhas","",IF(Cálculos!KV79=1,Cálculos!KW79,""))</f>
        <v/>
      </c>
      <c r="EW79" s="35" t="str">
        <f>IF(OR($B79="",Configurações!$B$3&lt;&gt;"Linhas"),"",Cálculos!OQ79)</f>
        <v/>
      </c>
      <c r="EX79" s="36" t="str">
        <f>IF(OR($B79="",Configurações!$B$3&lt;&gt;"Linhas"),"",Cálculos!OR79)</f>
        <v/>
      </c>
      <c r="EY79" s="37" t="str">
        <f>IF(OR($B79="",Configurações!$B$3&lt;&gt;"Linhas"),"",IF(Cálculos!OS79="","✔ OK",LEFT(Cálculos!OS79,LEN(Cálculos!OS79)-3)))</f>
        <v/>
      </c>
      <c r="EZ79" s="133"/>
      <c r="FA79" s="134"/>
      <c r="FB79" s="134"/>
      <c r="FC79" s="134"/>
      <c r="FD79" s="34" t="str">
        <f>IF(Configurações!$B$3&lt;&gt;"Linhas","",IF(Cálculos!LG79=1,Cálculos!LH79,""))</f>
        <v/>
      </c>
      <c r="FE79" s="133"/>
      <c r="FF79" s="134"/>
      <c r="FG79" s="134"/>
      <c r="FH79" s="134"/>
      <c r="FI79" s="34" t="str">
        <f>IF(Configurações!$B$3&lt;&gt;"Linhas","",IF(Cálculos!LR79=1,Cálculos!LS79,""))</f>
        <v/>
      </c>
      <c r="FJ79" s="133"/>
      <c r="FK79" s="134"/>
      <c r="FL79" s="134"/>
      <c r="FM79" s="134"/>
      <c r="FN79" s="34" t="str">
        <f>IF(Configurações!$B$3&lt;&gt;"Linhas","",IF(Cálculos!MC79=1,Cálculos!MD79,""))</f>
        <v/>
      </c>
      <c r="FO79" s="133"/>
      <c r="FP79" s="134"/>
      <c r="FQ79" s="134"/>
      <c r="FR79" s="134"/>
      <c r="FS79" s="34" t="str">
        <f>IF(Configurações!$B$3&lt;&gt;"Linhas","",IF(Cálculos!MN79=1,Cálculos!MO79,""))</f>
        <v/>
      </c>
      <c r="FT79" s="133"/>
      <c r="FU79" s="134"/>
      <c r="FV79" s="134"/>
      <c r="FW79" s="134"/>
      <c r="FX79" s="34" t="str">
        <f>IF(Configurações!$B$3&lt;&gt;"Linhas","",IF(Cálculos!MY79=1,Cálculos!MZ79,""))</f>
        <v/>
      </c>
      <c r="FY79" s="133"/>
      <c r="FZ79" s="134"/>
      <c r="GA79" s="134"/>
      <c r="GB79" s="134"/>
      <c r="GC79" s="34" t="str">
        <f>IF(Configurações!$B$3&lt;&gt;"Linhas","",IF(Cálculos!NJ79=1,Cálculos!NK79,""))</f>
        <v/>
      </c>
      <c r="GD79" s="133"/>
      <c r="GE79" s="134"/>
      <c r="GF79" s="134"/>
      <c r="GG79" s="134"/>
      <c r="GH79" s="34" t="str">
        <f>IF(Configurações!$B$3&lt;&gt;"Linhas","",IF(Cálculos!NU79=1,Cálculos!NV79,""))</f>
        <v/>
      </c>
      <c r="GI79" s="35" t="str">
        <f>IF(OR($B79="",Configurações!$B$3&lt;&gt;"Linhas"),"",Cálculos!OV79)</f>
        <v/>
      </c>
      <c r="GJ79" s="36" t="str">
        <f>IF(OR($B79="",Configurações!$B$3&lt;&gt;"Linhas"),"",Cálculos!OW79)</f>
        <v/>
      </c>
      <c r="GK79" s="37" t="str">
        <f>IF(OR($B79="",Configurações!$B$3&lt;&gt;"Linhas"),"",IF(Cálculos!OX79="","✔ OK",LEFT(Cálculos!OX79,LEN(Cálculos!OX79)-3)))</f>
        <v/>
      </c>
      <c r="GL79" s="131" t="str">
        <f>IF(OR($B79="",Configurações!$B$3&lt;&gt;"Linhas"),"",IF(Cálculos!PP79="","",IF(Configurações!$B$6="Sim","","Informativo (sem CCT/ACT) – ")&amp;LEFT(Cálculos!PP79,LEN(Cálculos!PP79)-3)))</f>
        <v/>
      </c>
    </row>
    <row r="80" spans="1:194" ht="30.75" customHeight="1" x14ac:dyDescent="0.25">
      <c r="A80" s="32" t="str">
        <f t="shared" si="0"/>
        <v/>
      </c>
      <c r="B80" s="132"/>
      <c r="C80" s="33" t="str">
        <f>IF($B80="","",IFERROR(INDEX(Funcionários!$D$5:$D$84,MATCH($B80,Funcionários!$B$5:$B$84,0)),""))</f>
        <v/>
      </c>
      <c r="D80" s="133"/>
      <c r="E80" s="134"/>
      <c r="F80" s="134"/>
      <c r="G80" s="134"/>
      <c r="H80" s="34" t="str">
        <f>IF(Configurações!$B$3&lt;&gt;"Linhas","",IF(Cálculos!K80=1,Cálculos!L80,""))</f>
        <v/>
      </c>
      <c r="I80" s="133"/>
      <c r="J80" s="134"/>
      <c r="K80" s="134"/>
      <c r="L80" s="134"/>
      <c r="M80" s="34" t="str">
        <f>IF(Configurações!$B$3&lt;&gt;"Linhas","",IF(Cálculos!V80=1,Cálculos!W80,""))</f>
        <v/>
      </c>
      <c r="N80" s="133"/>
      <c r="O80" s="134"/>
      <c r="P80" s="134"/>
      <c r="Q80" s="134"/>
      <c r="R80" s="34" t="str">
        <f>IF(Configurações!$B$3&lt;&gt;"Linhas","",IF(Cálculos!AG80=1,Cálculos!AH80,""))</f>
        <v/>
      </c>
      <c r="S80" s="133"/>
      <c r="T80" s="134"/>
      <c r="U80" s="134"/>
      <c r="V80" s="134"/>
      <c r="W80" s="34" t="str">
        <f>IF(Configurações!$B$3&lt;&gt;"Linhas","",IF(Cálculos!AR80=1,Cálculos!AS80,""))</f>
        <v/>
      </c>
      <c r="X80" s="133"/>
      <c r="Y80" s="134"/>
      <c r="Z80" s="134"/>
      <c r="AA80" s="134"/>
      <c r="AB80" s="34" t="str">
        <f>IF(Configurações!$B$3&lt;&gt;"Linhas","",IF(Cálculos!BC80=1,Cálculos!BD80,""))</f>
        <v/>
      </c>
      <c r="AC80" s="133"/>
      <c r="AD80" s="134"/>
      <c r="AE80" s="134"/>
      <c r="AF80" s="134"/>
      <c r="AG80" s="34" t="str">
        <f>IF(Configurações!$B$3&lt;&gt;"Linhas","",IF(Cálculos!BN80=1,Cálculos!BO80,""))</f>
        <v/>
      </c>
      <c r="AH80" s="133"/>
      <c r="AI80" s="134"/>
      <c r="AJ80" s="134"/>
      <c r="AK80" s="134"/>
      <c r="AL80" s="34" t="str">
        <f>IF(Configurações!$B$3&lt;&gt;"Linhas","",IF(Cálculos!BY80=1,Cálculos!BZ80,""))</f>
        <v/>
      </c>
      <c r="AM80" s="35" t="str">
        <f>IF(OR($B80="",Configurações!$B$3&lt;&gt;"Linhas"),"",Cálculos!OB80)</f>
        <v/>
      </c>
      <c r="AN80" s="36" t="str">
        <f>IF(OR($B80="",Configurações!$B$3&lt;&gt;"Linhas"),"",Cálculos!OC80)</f>
        <v/>
      </c>
      <c r="AO80" s="37" t="str">
        <f>IF(OR($B80="",Configurações!$B$3&lt;&gt;"Linhas"),"",IF(Cálculos!OD80="","✔ OK",LEFT(Cálculos!OD80,LEN(Cálculos!OD80)-3)))</f>
        <v/>
      </c>
      <c r="AP80" s="133"/>
      <c r="AQ80" s="134"/>
      <c r="AR80" s="134"/>
      <c r="AS80" s="134"/>
      <c r="AT80" s="34" t="str">
        <f>IF(Configurações!$B$3&lt;&gt;"Linhas","",IF(Cálculos!CJ80=1,Cálculos!CK80,""))</f>
        <v/>
      </c>
      <c r="AU80" s="133"/>
      <c r="AV80" s="134"/>
      <c r="AW80" s="134"/>
      <c r="AX80" s="134"/>
      <c r="AY80" s="34" t="str">
        <f>IF(Configurações!$B$3&lt;&gt;"Linhas","",IF(Cálculos!CU80=1,Cálculos!CV80,""))</f>
        <v/>
      </c>
      <c r="AZ80" s="133"/>
      <c r="BA80" s="134"/>
      <c r="BB80" s="134"/>
      <c r="BC80" s="134"/>
      <c r="BD80" s="34" t="str">
        <f>IF(Configurações!$B$3&lt;&gt;"Linhas","",IF(Cálculos!DF80=1,Cálculos!DG80,""))</f>
        <v/>
      </c>
      <c r="BE80" s="133"/>
      <c r="BF80" s="134"/>
      <c r="BG80" s="134"/>
      <c r="BH80" s="134"/>
      <c r="BI80" s="34" t="str">
        <f>IF(Configurações!$B$3&lt;&gt;"Linhas","",IF(Cálculos!DQ80=1,Cálculos!DR80,""))</f>
        <v/>
      </c>
      <c r="BJ80" s="133"/>
      <c r="BK80" s="134"/>
      <c r="BL80" s="134"/>
      <c r="BM80" s="134"/>
      <c r="BN80" s="34" t="str">
        <f>IF(Configurações!$B$3&lt;&gt;"Linhas","",IF(Cálculos!EB80=1,Cálculos!EC80,""))</f>
        <v/>
      </c>
      <c r="BO80" s="133"/>
      <c r="BP80" s="134"/>
      <c r="BQ80" s="134"/>
      <c r="BR80" s="134"/>
      <c r="BS80" s="34" t="str">
        <f>IF(Configurações!$B$3&lt;&gt;"Linhas","",IF(Cálculos!EM80=1,Cálculos!EN80,""))</f>
        <v/>
      </c>
      <c r="BT80" s="133"/>
      <c r="BU80" s="134"/>
      <c r="BV80" s="134"/>
      <c r="BW80" s="134"/>
      <c r="BX80" s="34" t="str">
        <f>IF(Configurações!$B$3&lt;&gt;"Linhas","",IF(Cálculos!EX80=1,Cálculos!EY80,""))</f>
        <v/>
      </c>
      <c r="BY80" s="35" t="str">
        <f>IF(OR($B80="",Configurações!$B$3&lt;&gt;"Linhas"),"",Cálculos!OG80)</f>
        <v/>
      </c>
      <c r="BZ80" s="36" t="str">
        <f>IF(OR($B80="",Configurações!$B$3&lt;&gt;"Linhas"),"",Cálculos!OH80)</f>
        <v/>
      </c>
      <c r="CA80" s="37" t="str">
        <f>IF(OR($B80="",Configurações!$B$3&lt;&gt;"Linhas"),"",IF(Cálculos!OI80="","✔ OK",LEFT(Cálculos!OI80,LEN(Cálculos!OI80)-3)))</f>
        <v/>
      </c>
      <c r="CB80" s="133"/>
      <c r="CC80" s="134"/>
      <c r="CD80" s="134"/>
      <c r="CE80" s="134"/>
      <c r="CF80" s="138" t="str">
        <f>IF(Configurações!$B$3&lt;&gt;"Linhas","",IF(Cálculos!FI80=1,Cálculos!FJ80,""))</f>
        <v/>
      </c>
      <c r="CG80" s="133"/>
      <c r="CH80" s="134"/>
      <c r="CI80" s="134"/>
      <c r="CJ80" s="134"/>
      <c r="CK80" s="34" t="str">
        <f>IF(Configurações!$B$3&lt;&gt;"Linhas","",IF(Cálculos!FT80=1,Cálculos!FU80,""))</f>
        <v/>
      </c>
      <c r="CL80" s="133"/>
      <c r="CM80" s="134"/>
      <c r="CN80" s="134"/>
      <c r="CO80" s="134"/>
      <c r="CP80" s="34" t="str">
        <f>IF(Configurações!$B$3&lt;&gt;"Linhas","",IF(Cálculos!GE80=1,Cálculos!GF80,""))</f>
        <v/>
      </c>
      <c r="CQ80" s="133"/>
      <c r="CR80" s="134"/>
      <c r="CS80" s="134"/>
      <c r="CT80" s="134"/>
      <c r="CU80" s="34" t="str">
        <f>IF(Configurações!$B$3&lt;&gt;"Linhas","",IF(Cálculos!GP80=1,Cálculos!GQ80,""))</f>
        <v/>
      </c>
      <c r="CV80" s="133"/>
      <c r="CW80" s="134"/>
      <c r="CX80" s="134"/>
      <c r="CY80" s="134"/>
      <c r="CZ80" s="34" t="str">
        <f>IF(Configurações!$B$3&lt;&gt;"Linhas","",IF(Cálculos!HA80=1,Cálculos!HB80,""))</f>
        <v/>
      </c>
      <c r="DA80" s="133"/>
      <c r="DB80" s="134"/>
      <c r="DC80" s="134"/>
      <c r="DD80" s="134"/>
      <c r="DE80" s="34" t="str">
        <f>IF(Configurações!$B$3&lt;&gt;"Linhas","",IF(Cálculos!HL80=1,Cálculos!HM80,""))</f>
        <v/>
      </c>
      <c r="DF80" s="133"/>
      <c r="DG80" s="134"/>
      <c r="DH80" s="134"/>
      <c r="DI80" s="134"/>
      <c r="DJ80" s="34" t="str">
        <f>IF(Configurações!$B$3&lt;&gt;"Linhas","",IF(Cálculos!HW80=1,Cálculos!HX80,""))</f>
        <v/>
      </c>
      <c r="DK80" s="35" t="str">
        <f>IF(OR($B80="",Configurações!$B$3&lt;&gt;"Linhas"),"",Cálculos!OL80)</f>
        <v/>
      </c>
      <c r="DL80" s="36" t="str">
        <f>IF(OR($B80="",Configurações!$B$3&lt;&gt;"Linhas"),"",Cálculos!OM80)</f>
        <v/>
      </c>
      <c r="DM80" s="37" t="str">
        <f>IF(OR($B80="",Configurações!$B$3&lt;&gt;"Linhas"),"",IF(Cálculos!ON80="","✔ OK",LEFT(Cálculos!ON80,LEN(Cálculos!ON80)-3)))</f>
        <v/>
      </c>
      <c r="DN80" s="133"/>
      <c r="DO80" s="134"/>
      <c r="DP80" s="134"/>
      <c r="DQ80" s="134"/>
      <c r="DR80" s="34" t="str">
        <f>IF(Configurações!$B$3&lt;&gt;"Linhas","",IF(Cálculos!IH80=1,Cálculos!II80,""))</f>
        <v/>
      </c>
      <c r="DS80" s="133"/>
      <c r="DT80" s="134"/>
      <c r="DU80" s="134"/>
      <c r="DV80" s="134"/>
      <c r="DW80" s="34" t="str">
        <f>IF(Configurações!$B$3&lt;&gt;"Linhas","",IF(Cálculos!IS80=1,Cálculos!IT80,""))</f>
        <v/>
      </c>
      <c r="DX80" s="133"/>
      <c r="DY80" s="134"/>
      <c r="DZ80" s="134"/>
      <c r="EA80" s="134"/>
      <c r="EB80" s="34" t="str">
        <f>IF(Configurações!$B$3&lt;&gt;"Linhas","",IF(Cálculos!JD80=1,Cálculos!JE80,""))</f>
        <v/>
      </c>
      <c r="EC80" s="133"/>
      <c r="ED80" s="134"/>
      <c r="EE80" s="134"/>
      <c r="EF80" s="134"/>
      <c r="EG80" s="34" t="str">
        <f>IF(Configurações!$B$3&lt;&gt;"Linhas","",IF(Cálculos!JO80=1,Cálculos!JP80,""))</f>
        <v/>
      </c>
      <c r="EH80" s="133"/>
      <c r="EI80" s="134"/>
      <c r="EJ80" s="134"/>
      <c r="EK80" s="134"/>
      <c r="EL80" s="34" t="str">
        <f>IF(Configurações!$B$3&lt;&gt;"Linhas","",IF(Cálculos!JZ80=1,Cálculos!KA80,""))</f>
        <v/>
      </c>
      <c r="EM80" s="133"/>
      <c r="EN80" s="134"/>
      <c r="EO80" s="134"/>
      <c r="EP80" s="134"/>
      <c r="EQ80" s="34" t="str">
        <f>IF(Configurações!$B$3&lt;&gt;"Linhas","",IF(Cálculos!KK80=1,Cálculos!KL80,""))</f>
        <v/>
      </c>
      <c r="ER80" s="133"/>
      <c r="ES80" s="134"/>
      <c r="ET80" s="134"/>
      <c r="EU80" s="134"/>
      <c r="EV80" s="34" t="str">
        <f>IF(Configurações!$B$3&lt;&gt;"Linhas","",IF(Cálculos!KV80=1,Cálculos!KW80,""))</f>
        <v/>
      </c>
      <c r="EW80" s="35" t="str">
        <f>IF(OR($B80="",Configurações!$B$3&lt;&gt;"Linhas"),"",Cálculos!OQ80)</f>
        <v/>
      </c>
      <c r="EX80" s="36" t="str">
        <f>IF(OR($B80="",Configurações!$B$3&lt;&gt;"Linhas"),"",Cálculos!OR80)</f>
        <v/>
      </c>
      <c r="EY80" s="37" t="str">
        <f>IF(OR($B80="",Configurações!$B$3&lt;&gt;"Linhas"),"",IF(Cálculos!OS80="","✔ OK",LEFT(Cálculos!OS80,LEN(Cálculos!OS80)-3)))</f>
        <v/>
      </c>
      <c r="EZ80" s="133"/>
      <c r="FA80" s="134"/>
      <c r="FB80" s="134"/>
      <c r="FC80" s="134"/>
      <c r="FD80" s="34" t="str">
        <f>IF(Configurações!$B$3&lt;&gt;"Linhas","",IF(Cálculos!LG80=1,Cálculos!LH80,""))</f>
        <v/>
      </c>
      <c r="FE80" s="133"/>
      <c r="FF80" s="134"/>
      <c r="FG80" s="134"/>
      <c r="FH80" s="134"/>
      <c r="FI80" s="34" t="str">
        <f>IF(Configurações!$B$3&lt;&gt;"Linhas","",IF(Cálculos!LR80=1,Cálculos!LS80,""))</f>
        <v/>
      </c>
      <c r="FJ80" s="133"/>
      <c r="FK80" s="134"/>
      <c r="FL80" s="134"/>
      <c r="FM80" s="134"/>
      <c r="FN80" s="34" t="str">
        <f>IF(Configurações!$B$3&lt;&gt;"Linhas","",IF(Cálculos!MC80=1,Cálculos!MD80,""))</f>
        <v/>
      </c>
      <c r="FO80" s="133"/>
      <c r="FP80" s="134"/>
      <c r="FQ80" s="134"/>
      <c r="FR80" s="134"/>
      <c r="FS80" s="34" t="str">
        <f>IF(Configurações!$B$3&lt;&gt;"Linhas","",IF(Cálculos!MN80=1,Cálculos!MO80,""))</f>
        <v/>
      </c>
      <c r="FT80" s="133"/>
      <c r="FU80" s="134"/>
      <c r="FV80" s="134"/>
      <c r="FW80" s="134"/>
      <c r="FX80" s="34" t="str">
        <f>IF(Configurações!$B$3&lt;&gt;"Linhas","",IF(Cálculos!MY80=1,Cálculos!MZ80,""))</f>
        <v/>
      </c>
      <c r="FY80" s="133"/>
      <c r="FZ80" s="134"/>
      <c r="GA80" s="134"/>
      <c r="GB80" s="134"/>
      <c r="GC80" s="34" t="str">
        <f>IF(Configurações!$B$3&lt;&gt;"Linhas","",IF(Cálculos!NJ80=1,Cálculos!NK80,""))</f>
        <v/>
      </c>
      <c r="GD80" s="133"/>
      <c r="GE80" s="134"/>
      <c r="GF80" s="134"/>
      <c r="GG80" s="134"/>
      <c r="GH80" s="34" t="str">
        <f>IF(Configurações!$B$3&lt;&gt;"Linhas","",IF(Cálculos!NU80=1,Cálculos!NV80,""))</f>
        <v/>
      </c>
      <c r="GI80" s="35" t="str">
        <f>IF(OR($B80="",Configurações!$B$3&lt;&gt;"Linhas"),"",Cálculos!OV80)</f>
        <v/>
      </c>
      <c r="GJ80" s="36" t="str">
        <f>IF(OR($B80="",Configurações!$B$3&lt;&gt;"Linhas"),"",Cálculos!OW80)</f>
        <v/>
      </c>
      <c r="GK80" s="37" t="str">
        <f>IF(OR($B80="",Configurações!$B$3&lt;&gt;"Linhas"),"",IF(Cálculos!OX80="","✔ OK",LEFT(Cálculos!OX80,LEN(Cálculos!OX80)-3)))</f>
        <v/>
      </c>
      <c r="GL80" s="131" t="str">
        <f>IF(OR($B80="",Configurações!$B$3&lt;&gt;"Linhas"),"",IF(Cálculos!PP80="","",IF(Configurações!$B$6="Sim","","Informativo (sem CCT/ACT) – ")&amp;LEFT(Cálculos!PP80,LEN(Cálculos!PP80)-3)))</f>
        <v/>
      </c>
    </row>
    <row r="81" spans="1:194" ht="30.75" customHeight="1" x14ac:dyDescent="0.25">
      <c r="A81" s="32" t="str">
        <f t="shared" si="0"/>
        <v/>
      </c>
      <c r="B81" s="132"/>
      <c r="C81" s="33" t="str">
        <f>IF($B81="","",IFERROR(INDEX(Funcionários!$D$5:$D$84,MATCH($B81,Funcionários!$B$5:$B$84,0)),""))</f>
        <v/>
      </c>
      <c r="D81" s="133"/>
      <c r="E81" s="134"/>
      <c r="F81" s="134"/>
      <c r="G81" s="134"/>
      <c r="H81" s="34" t="str">
        <f>IF(Configurações!$B$3&lt;&gt;"Linhas","",IF(Cálculos!K81=1,Cálculos!L81,""))</f>
        <v/>
      </c>
      <c r="I81" s="133"/>
      <c r="J81" s="134"/>
      <c r="K81" s="134"/>
      <c r="L81" s="134"/>
      <c r="M81" s="34" t="str">
        <f>IF(Configurações!$B$3&lt;&gt;"Linhas","",IF(Cálculos!V81=1,Cálculos!W81,""))</f>
        <v/>
      </c>
      <c r="N81" s="133"/>
      <c r="O81" s="134"/>
      <c r="P81" s="134"/>
      <c r="Q81" s="134"/>
      <c r="R81" s="34" t="str">
        <f>IF(Configurações!$B$3&lt;&gt;"Linhas","",IF(Cálculos!AG81=1,Cálculos!AH81,""))</f>
        <v/>
      </c>
      <c r="S81" s="133"/>
      <c r="T81" s="134"/>
      <c r="U81" s="134"/>
      <c r="V81" s="134"/>
      <c r="W81" s="34" t="str">
        <f>IF(Configurações!$B$3&lt;&gt;"Linhas","",IF(Cálculos!AR81=1,Cálculos!AS81,""))</f>
        <v/>
      </c>
      <c r="X81" s="133"/>
      <c r="Y81" s="134"/>
      <c r="Z81" s="134"/>
      <c r="AA81" s="134"/>
      <c r="AB81" s="34" t="str">
        <f>IF(Configurações!$B$3&lt;&gt;"Linhas","",IF(Cálculos!BC81=1,Cálculos!BD81,""))</f>
        <v/>
      </c>
      <c r="AC81" s="133"/>
      <c r="AD81" s="134"/>
      <c r="AE81" s="134"/>
      <c r="AF81" s="134"/>
      <c r="AG81" s="34" t="str">
        <f>IF(Configurações!$B$3&lt;&gt;"Linhas","",IF(Cálculos!BN81=1,Cálculos!BO81,""))</f>
        <v/>
      </c>
      <c r="AH81" s="133"/>
      <c r="AI81" s="134"/>
      <c r="AJ81" s="134"/>
      <c r="AK81" s="134"/>
      <c r="AL81" s="34" t="str">
        <f>IF(Configurações!$B$3&lt;&gt;"Linhas","",IF(Cálculos!BY81=1,Cálculos!BZ81,""))</f>
        <v/>
      </c>
      <c r="AM81" s="35" t="str">
        <f>IF(OR($B81="",Configurações!$B$3&lt;&gt;"Linhas"),"",Cálculos!OB81)</f>
        <v/>
      </c>
      <c r="AN81" s="36" t="str">
        <f>IF(OR($B81="",Configurações!$B$3&lt;&gt;"Linhas"),"",Cálculos!OC81)</f>
        <v/>
      </c>
      <c r="AO81" s="37" t="str">
        <f>IF(OR($B81="",Configurações!$B$3&lt;&gt;"Linhas"),"",IF(Cálculos!OD81="","✔ OK",LEFT(Cálculos!OD81,LEN(Cálculos!OD81)-3)))</f>
        <v/>
      </c>
      <c r="AP81" s="133"/>
      <c r="AQ81" s="134"/>
      <c r="AR81" s="134"/>
      <c r="AS81" s="134"/>
      <c r="AT81" s="34" t="str">
        <f>IF(Configurações!$B$3&lt;&gt;"Linhas","",IF(Cálculos!CJ81=1,Cálculos!CK81,""))</f>
        <v/>
      </c>
      <c r="AU81" s="133"/>
      <c r="AV81" s="134"/>
      <c r="AW81" s="134"/>
      <c r="AX81" s="134"/>
      <c r="AY81" s="34" t="str">
        <f>IF(Configurações!$B$3&lt;&gt;"Linhas","",IF(Cálculos!CU81=1,Cálculos!CV81,""))</f>
        <v/>
      </c>
      <c r="AZ81" s="133"/>
      <c r="BA81" s="134"/>
      <c r="BB81" s="134"/>
      <c r="BC81" s="134"/>
      <c r="BD81" s="34" t="str">
        <f>IF(Configurações!$B$3&lt;&gt;"Linhas","",IF(Cálculos!DF81=1,Cálculos!DG81,""))</f>
        <v/>
      </c>
      <c r="BE81" s="133"/>
      <c r="BF81" s="134"/>
      <c r="BG81" s="134"/>
      <c r="BH81" s="134"/>
      <c r="BI81" s="34" t="str">
        <f>IF(Configurações!$B$3&lt;&gt;"Linhas","",IF(Cálculos!DQ81=1,Cálculos!DR81,""))</f>
        <v/>
      </c>
      <c r="BJ81" s="133"/>
      <c r="BK81" s="134"/>
      <c r="BL81" s="134"/>
      <c r="BM81" s="134"/>
      <c r="BN81" s="34" t="str">
        <f>IF(Configurações!$B$3&lt;&gt;"Linhas","",IF(Cálculos!EB81=1,Cálculos!EC81,""))</f>
        <v/>
      </c>
      <c r="BO81" s="133"/>
      <c r="BP81" s="134"/>
      <c r="BQ81" s="134"/>
      <c r="BR81" s="134"/>
      <c r="BS81" s="34" t="str">
        <f>IF(Configurações!$B$3&lt;&gt;"Linhas","",IF(Cálculos!EM81=1,Cálculos!EN81,""))</f>
        <v/>
      </c>
      <c r="BT81" s="133"/>
      <c r="BU81" s="134"/>
      <c r="BV81" s="134"/>
      <c r="BW81" s="134"/>
      <c r="BX81" s="34" t="str">
        <f>IF(Configurações!$B$3&lt;&gt;"Linhas","",IF(Cálculos!EX81=1,Cálculos!EY81,""))</f>
        <v/>
      </c>
      <c r="BY81" s="35" t="str">
        <f>IF(OR($B81="",Configurações!$B$3&lt;&gt;"Linhas"),"",Cálculos!OG81)</f>
        <v/>
      </c>
      <c r="BZ81" s="36" t="str">
        <f>IF(OR($B81="",Configurações!$B$3&lt;&gt;"Linhas"),"",Cálculos!OH81)</f>
        <v/>
      </c>
      <c r="CA81" s="37" t="str">
        <f>IF(OR($B81="",Configurações!$B$3&lt;&gt;"Linhas"),"",IF(Cálculos!OI81="","✔ OK",LEFT(Cálculos!OI81,LEN(Cálculos!OI81)-3)))</f>
        <v/>
      </c>
      <c r="CB81" s="133"/>
      <c r="CC81" s="134"/>
      <c r="CD81" s="134"/>
      <c r="CE81" s="134"/>
      <c r="CF81" s="138" t="str">
        <f>IF(Configurações!$B$3&lt;&gt;"Linhas","",IF(Cálculos!FI81=1,Cálculos!FJ81,""))</f>
        <v/>
      </c>
      <c r="CG81" s="133"/>
      <c r="CH81" s="134"/>
      <c r="CI81" s="134"/>
      <c r="CJ81" s="134"/>
      <c r="CK81" s="34" t="str">
        <f>IF(Configurações!$B$3&lt;&gt;"Linhas","",IF(Cálculos!FT81=1,Cálculos!FU81,""))</f>
        <v/>
      </c>
      <c r="CL81" s="133"/>
      <c r="CM81" s="134"/>
      <c r="CN81" s="134"/>
      <c r="CO81" s="134"/>
      <c r="CP81" s="34" t="str">
        <f>IF(Configurações!$B$3&lt;&gt;"Linhas","",IF(Cálculos!GE81=1,Cálculos!GF81,""))</f>
        <v/>
      </c>
      <c r="CQ81" s="133"/>
      <c r="CR81" s="134"/>
      <c r="CS81" s="134"/>
      <c r="CT81" s="134"/>
      <c r="CU81" s="34" t="str">
        <f>IF(Configurações!$B$3&lt;&gt;"Linhas","",IF(Cálculos!GP81=1,Cálculos!GQ81,""))</f>
        <v/>
      </c>
      <c r="CV81" s="133"/>
      <c r="CW81" s="134"/>
      <c r="CX81" s="134"/>
      <c r="CY81" s="134"/>
      <c r="CZ81" s="34" t="str">
        <f>IF(Configurações!$B$3&lt;&gt;"Linhas","",IF(Cálculos!HA81=1,Cálculos!HB81,""))</f>
        <v/>
      </c>
      <c r="DA81" s="133"/>
      <c r="DB81" s="134"/>
      <c r="DC81" s="134"/>
      <c r="DD81" s="134"/>
      <c r="DE81" s="34" t="str">
        <f>IF(Configurações!$B$3&lt;&gt;"Linhas","",IF(Cálculos!HL81=1,Cálculos!HM81,""))</f>
        <v/>
      </c>
      <c r="DF81" s="133"/>
      <c r="DG81" s="134"/>
      <c r="DH81" s="134"/>
      <c r="DI81" s="134"/>
      <c r="DJ81" s="34" t="str">
        <f>IF(Configurações!$B$3&lt;&gt;"Linhas","",IF(Cálculos!HW81=1,Cálculos!HX81,""))</f>
        <v/>
      </c>
      <c r="DK81" s="35" t="str">
        <f>IF(OR($B81="",Configurações!$B$3&lt;&gt;"Linhas"),"",Cálculos!OL81)</f>
        <v/>
      </c>
      <c r="DL81" s="36" t="str">
        <f>IF(OR($B81="",Configurações!$B$3&lt;&gt;"Linhas"),"",Cálculos!OM81)</f>
        <v/>
      </c>
      <c r="DM81" s="37" t="str">
        <f>IF(OR($B81="",Configurações!$B$3&lt;&gt;"Linhas"),"",IF(Cálculos!ON81="","✔ OK",LEFT(Cálculos!ON81,LEN(Cálculos!ON81)-3)))</f>
        <v/>
      </c>
      <c r="DN81" s="133"/>
      <c r="DO81" s="134"/>
      <c r="DP81" s="134"/>
      <c r="DQ81" s="134"/>
      <c r="DR81" s="34" t="str">
        <f>IF(Configurações!$B$3&lt;&gt;"Linhas","",IF(Cálculos!IH81=1,Cálculos!II81,""))</f>
        <v/>
      </c>
      <c r="DS81" s="133"/>
      <c r="DT81" s="134"/>
      <c r="DU81" s="134"/>
      <c r="DV81" s="134"/>
      <c r="DW81" s="34" t="str">
        <f>IF(Configurações!$B$3&lt;&gt;"Linhas","",IF(Cálculos!IS81=1,Cálculos!IT81,""))</f>
        <v/>
      </c>
      <c r="DX81" s="133"/>
      <c r="DY81" s="134"/>
      <c r="DZ81" s="134"/>
      <c r="EA81" s="134"/>
      <c r="EB81" s="34" t="str">
        <f>IF(Configurações!$B$3&lt;&gt;"Linhas","",IF(Cálculos!JD81=1,Cálculos!JE81,""))</f>
        <v/>
      </c>
      <c r="EC81" s="133"/>
      <c r="ED81" s="134"/>
      <c r="EE81" s="134"/>
      <c r="EF81" s="134"/>
      <c r="EG81" s="34" t="str">
        <f>IF(Configurações!$B$3&lt;&gt;"Linhas","",IF(Cálculos!JO81=1,Cálculos!JP81,""))</f>
        <v/>
      </c>
      <c r="EH81" s="133"/>
      <c r="EI81" s="134"/>
      <c r="EJ81" s="134"/>
      <c r="EK81" s="134"/>
      <c r="EL81" s="34" t="str">
        <f>IF(Configurações!$B$3&lt;&gt;"Linhas","",IF(Cálculos!JZ81=1,Cálculos!KA81,""))</f>
        <v/>
      </c>
      <c r="EM81" s="133"/>
      <c r="EN81" s="134"/>
      <c r="EO81" s="134"/>
      <c r="EP81" s="134"/>
      <c r="EQ81" s="34" t="str">
        <f>IF(Configurações!$B$3&lt;&gt;"Linhas","",IF(Cálculos!KK81=1,Cálculos!KL81,""))</f>
        <v/>
      </c>
      <c r="ER81" s="133"/>
      <c r="ES81" s="134"/>
      <c r="ET81" s="134"/>
      <c r="EU81" s="134"/>
      <c r="EV81" s="34" t="str">
        <f>IF(Configurações!$B$3&lt;&gt;"Linhas","",IF(Cálculos!KV81=1,Cálculos!KW81,""))</f>
        <v/>
      </c>
      <c r="EW81" s="35" t="str">
        <f>IF(OR($B81="",Configurações!$B$3&lt;&gt;"Linhas"),"",Cálculos!OQ81)</f>
        <v/>
      </c>
      <c r="EX81" s="36" t="str">
        <f>IF(OR($B81="",Configurações!$B$3&lt;&gt;"Linhas"),"",Cálculos!OR81)</f>
        <v/>
      </c>
      <c r="EY81" s="37" t="str">
        <f>IF(OR($B81="",Configurações!$B$3&lt;&gt;"Linhas"),"",IF(Cálculos!OS81="","✔ OK",LEFT(Cálculos!OS81,LEN(Cálculos!OS81)-3)))</f>
        <v/>
      </c>
      <c r="EZ81" s="133"/>
      <c r="FA81" s="134"/>
      <c r="FB81" s="134"/>
      <c r="FC81" s="134"/>
      <c r="FD81" s="34" t="str">
        <f>IF(Configurações!$B$3&lt;&gt;"Linhas","",IF(Cálculos!LG81=1,Cálculos!LH81,""))</f>
        <v/>
      </c>
      <c r="FE81" s="133"/>
      <c r="FF81" s="134"/>
      <c r="FG81" s="134"/>
      <c r="FH81" s="134"/>
      <c r="FI81" s="34" t="str">
        <f>IF(Configurações!$B$3&lt;&gt;"Linhas","",IF(Cálculos!LR81=1,Cálculos!LS81,""))</f>
        <v/>
      </c>
      <c r="FJ81" s="133"/>
      <c r="FK81" s="134"/>
      <c r="FL81" s="134"/>
      <c r="FM81" s="134"/>
      <c r="FN81" s="34" t="str">
        <f>IF(Configurações!$B$3&lt;&gt;"Linhas","",IF(Cálculos!MC81=1,Cálculos!MD81,""))</f>
        <v/>
      </c>
      <c r="FO81" s="133"/>
      <c r="FP81" s="134"/>
      <c r="FQ81" s="134"/>
      <c r="FR81" s="134"/>
      <c r="FS81" s="34" t="str">
        <f>IF(Configurações!$B$3&lt;&gt;"Linhas","",IF(Cálculos!MN81=1,Cálculos!MO81,""))</f>
        <v/>
      </c>
      <c r="FT81" s="133"/>
      <c r="FU81" s="134"/>
      <c r="FV81" s="134"/>
      <c r="FW81" s="134"/>
      <c r="FX81" s="34" t="str">
        <f>IF(Configurações!$B$3&lt;&gt;"Linhas","",IF(Cálculos!MY81=1,Cálculos!MZ81,""))</f>
        <v/>
      </c>
      <c r="FY81" s="133"/>
      <c r="FZ81" s="134"/>
      <c r="GA81" s="134"/>
      <c r="GB81" s="134"/>
      <c r="GC81" s="34" t="str">
        <f>IF(Configurações!$B$3&lt;&gt;"Linhas","",IF(Cálculos!NJ81=1,Cálculos!NK81,""))</f>
        <v/>
      </c>
      <c r="GD81" s="133"/>
      <c r="GE81" s="134"/>
      <c r="GF81" s="134"/>
      <c r="GG81" s="134"/>
      <c r="GH81" s="34" t="str">
        <f>IF(Configurações!$B$3&lt;&gt;"Linhas","",IF(Cálculos!NU81=1,Cálculos!NV81,""))</f>
        <v/>
      </c>
      <c r="GI81" s="35" t="str">
        <f>IF(OR($B81="",Configurações!$B$3&lt;&gt;"Linhas"),"",Cálculos!OV81)</f>
        <v/>
      </c>
      <c r="GJ81" s="36" t="str">
        <f>IF(OR($B81="",Configurações!$B$3&lt;&gt;"Linhas"),"",Cálculos!OW81)</f>
        <v/>
      </c>
      <c r="GK81" s="37" t="str">
        <f>IF(OR($B81="",Configurações!$B$3&lt;&gt;"Linhas"),"",IF(Cálculos!OX81="","✔ OK",LEFT(Cálculos!OX81,LEN(Cálculos!OX81)-3)))</f>
        <v/>
      </c>
      <c r="GL81" s="131" t="str">
        <f>IF(OR($B81="",Configurações!$B$3&lt;&gt;"Linhas"),"",IF(Cálculos!PP81="","",IF(Configurações!$B$6="Sim","","Informativo (sem CCT/ACT) – ")&amp;LEFT(Cálculos!PP81,LEN(Cálculos!PP81)-3)))</f>
        <v/>
      </c>
    </row>
    <row r="82" spans="1:194" ht="30.75" customHeight="1" x14ac:dyDescent="0.25">
      <c r="A82" s="32" t="str">
        <f t="shared" si="0"/>
        <v/>
      </c>
      <c r="B82" s="132"/>
      <c r="C82" s="33" t="str">
        <f>IF($B82="","",IFERROR(INDEX(Funcionários!$D$5:$D$84,MATCH($B82,Funcionários!$B$5:$B$84,0)),""))</f>
        <v/>
      </c>
      <c r="D82" s="133"/>
      <c r="E82" s="134"/>
      <c r="F82" s="134"/>
      <c r="G82" s="134"/>
      <c r="H82" s="34" t="str">
        <f>IF(Configurações!$B$3&lt;&gt;"Linhas","",IF(Cálculos!K82=1,Cálculos!L82,""))</f>
        <v/>
      </c>
      <c r="I82" s="133"/>
      <c r="J82" s="134"/>
      <c r="K82" s="134"/>
      <c r="L82" s="134"/>
      <c r="M82" s="34" t="str">
        <f>IF(Configurações!$B$3&lt;&gt;"Linhas","",IF(Cálculos!V82=1,Cálculos!W82,""))</f>
        <v/>
      </c>
      <c r="N82" s="133"/>
      <c r="O82" s="134"/>
      <c r="P82" s="134"/>
      <c r="Q82" s="134"/>
      <c r="R82" s="34" t="str">
        <f>IF(Configurações!$B$3&lt;&gt;"Linhas","",IF(Cálculos!AG82=1,Cálculos!AH82,""))</f>
        <v/>
      </c>
      <c r="S82" s="133"/>
      <c r="T82" s="134"/>
      <c r="U82" s="134"/>
      <c r="V82" s="134"/>
      <c r="W82" s="34" t="str">
        <f>IF(Configurações!$B$3&lt;&gt;"Linhas","",IF(Cálculos!AR82=1,Cálculos!AS82,""))</f>
        <v/>
      </c>
      <c r="X82" s="133"/>
      <c r="Y82" s="134"/>
      <c r="Z82" s="134"/>
      <c r="AA82" s="134"/>
      <c r="AB82" s="34" t="str">
        <f>IF(Configurações!$B$3&lt;&gt;"Linhas","",IF(Cálculos!BC82=1,Cálculos!BD82,""))</f>
        <v/>
      </c>
      <c r="AC82" s="133"/>
      <c r="AD82" s="134"/>
      <c r="AE82" s="134"/>
      <c r="AF82" s="134"/>
      <c r="AG82" s="34" t="str">
        <f>IF(Configurações!$B$3&lt;&gt;"Linhas","",IF(Cálculos!BN82=1,Cálculos!BO82,""))</f>
        <v/>
      </c>
      <c r="AH82" s="133"/>
      <c r="AI82" s="134"/>
      <c r="AJ82" s="134"/>
      <c r="AK82" s="134"/>
      <c r="AL82" s="34" t="str">
        <f>IF(Configurações!$B$3&lt;&gt;"Linhas","",IF(Cálculos!BY82=1,Cálculos!BZ82,""))</f>
        <v/>
      </c>
      <c r="AM82" s="35" t="str">
        <f>IF(OR($B82="",Configurações!$B$3&lt;&gt;"Linhas"),"",Cálculos!OB82)</f>
        <v/>
      </c>
      <c r="AN82" s="36" t="str">
        <f>IF(OR($B82="",Configurações!$B$3&lt;&gt;"Linhas"),"",Cálculos!OC82)</f>
        <v/>
      </c>
      <c r="AO82" s="37" t="str">
        <f>IF(OR($B82="",Configurações!$B$3&lt;&gt;"Linhas"),"",IF(Cálculos!OD82="","✔ OK",LEFT(Cálculos!OD82,LEN(Cálculos!OD82)-3)))</f>
        <v/>
      </c>
      <c r="AP82" s="133"/>
      <c r="AQ82" s="134"/>
      <c r="AR82" s="134"/>
      <c r="AS82" s="134"/>
      <c r="AT82" s="34" t="str">
        <f>IF(Configurações!$B$3&lt;&gt;"Linhas","",IF(Cálculos!CJ82=1,Cálculos!CK82,""))</f>
        <v/>
      </c>
      <c r="AU82" s="133"/>
      <c r="AV82" s="134"/>
      <c r="AW82" s="134"/>
      <c r="AX82" s="134"/>
      <c r="AY82" s="34" t="str">
        <f>IF(Configurações!$B$3&lt;&gt;"Linhas","",IF(Cálculos!CU82=1,Cálculos!CV82,""))</f>
        <v/>
      </c>
      <c r="AZ82" s="133"/>
      <c r="BA82" s="134"/>
      <c r="BB82" s="134"/>
      <c r="BC82" s="134"/>
      <c r="BD82" s="34" t="str">
        <f>IF(Configurações!$B$3&lt;&gt;"Linhas","",IF(Cálculos!DF82=1,Cálculos!DG82,""))</f>
        <v/>
      </c>
      <c r="BE82" s="133"/>
      <c r="BF82" s="134"/>
      <c r="BG82" s="134"/>
      <c r="BH82" s="134"/>
      <c r="BI82" s="34" t="str">
        <f>IF(Configurações!$B$3&lt;&gt;"Linhas","",IF(Cálculos!DQ82=1,Cálculos!DR82,""))</f>
        <v/>
      </c>
      <c r="BJ82" s="133"/>
      <c r="BK82" s="134"/>
      <c r="BL82" s="134"/>
      <c r="BM82" s="134"/>
      <c r="BN82" s="34" t="str">
        <f>IF(Configurações!$B$3&lt;&gt;"Linhas","",IF(Cálculos!EB82=1,Cálculos!EC82,""))</f>
        <v/>
      </c>
      <c r="BO82" s="133"/>
      <c r="BP82" s="134"/>
      <c r="BQ82" s="134"/>
      <c r="BR82" s="134"/>
      <c r="BS82" s="34" t="str">
        <f>IF(Configurações!$B$3&lt;&gt;"Linhas","",IF(Cálculos!EM82=1,Cálculos!EN82,""))</f>
        <v/>
      </c>
      <c r="BT82" s="133"/>
      <c r="BU82" s="134"/>
      <c r="BV82" s="134"/>
      <c r="BW82" s="134"/>
      <c r="BX82" s="34" t="str">
        <f>IF(Configurações!$B$3&lt;&gt;"Linhas","",IF(Cálculos!EX82=1,Cálculos!EY82,""))</f>
        <v/>
      </c>
      <c r="BY82" s="35" t="str">
        <f>IF(OR($B82="",Configurações!$B$3&lt;&gt;"Linhas"),"",Cálculos!OG82)</f>
        <v/>
      </c>
      <c r="BZ82" s="36" t="str">
        <f>IF(OR($B82="",Configurações!$B$3&lt;&gt;"Linhas"),"",Cálculos!OH82)</f>
        <v/>
      </c>
      <c r="CA82" s="37" t="str">
        <f>IF(OR($B82="",Configurações!$B$3&lt;&gt;"Linhas"),"",IF(Cálculos!OI82="","✔ OK",LEFT(Cálculos!OI82,LEN(Cálculos!OI82)-3)))</f>
        <v/>
      </c>
      <c r="CB82" s="133"/>
      <c r="CC82" s="134"/>
      <c r="CD82" s="134"/>
      <c r="CE82" s="134"/>
      <c r="CF82" s="138" t="str">
        <f>IF(Configurações!$B$3&lt;&gt;"Linhas","",IF(Cálculos!FI82=1,Cálculos!FJ82,""))</f>
        <v/>
      </c>
      <c r="CG82" s="133"/>
      <c r="CH82" s="134"/>
      <c r="CI82" s="134"/>
      <c r="CJ82" s="134"/>
      <c r="CK82" s="34" t="str">
        <f>IF(Configurações!$B$3&lt;&gt;"Linhas","",IF(Cálculos!FT82=1,Cálculos!FU82,""))</f>
        <v/>
      </c>
      <c r="CL82" s="133"/>
      <c r="CM82" s="134"/>
      <c r="CN82" s="134"/>
      <c r="CO82" s="134"/>
      <c r="CP82" s="34" t="str">
        <f>IF(Configurações!$B$3&lt;&gt;"Linhas","",IF(Cálculos!GE82=1,Cálculos!GF82,""))</f>
        <v/>
      </c>
      <c r="CQ82" s="133"/>
      <c r="CR82" s="134"/>
      <c r="CS82" s="134"/>
      <c r="CT82" s="134"/>
      <c r="CU82" s="34" t="str">
        <f>IF(Configurações!$B$3&lt;&gt;"Linhas","",IF(Cálculos!GP82=1,Cálculos!GQ82,""))</f>
        <v/>
      </c>
      <c r="CV82" s="133"/>
      <c r="CW82" s="134"/>
      <c r="CX82" s="134"/>
      <c r="CY82" s="134"/>
      <c r="CZ82" s="34" t="str">
        <f>IF(Configurações!$B$3&lt;&gt;"Linhas","",IF(Cálculos!HA82=1,Cálculos!HB82,""))</f>
        <v/>
      </c>
      <c r="DA82" s="133"/>
      <c r="DB82" s="134"/>
      <c r="DC82" s="134"/>
      <c r="DD82" s="134"/>
      <c r="DE82" s="34" t="str">
        <f>IF(Configurações!$B$3&lt;&gt;"Linhas","",IF(Cálculos!HL82=1,Cálculos!HM82,""))</f>
        <v/>
      </c>
      <c r="DF82" s="133"/>
      <c r="DG82" s="134"/>
      <c r="DH82" s="134"/>
      <c r="DI82" s="134"/>
      <c r="DJ82" s="34" t="str">
        <f>IF(Configurações!$B$3&lt;&gt;"Linhas","",IF(Cálculos!HW82=1,Cálculos!HX82,""))</f>
        <v/>
      </c>
      <c r="DK82" s="35" t="str">
        <f>IF(OR($B82="",Configurações!$B$3&lt;&gt;"Linhas"),"",Cálculos!OL82)</f>
        <v/>
      </c>
      <c r="DL82" s="36" t="str">
        <f>IF(OR($B82="",Configurações!$B$3&lt;&gt;"Linhas"),"",Cálculos!OM82)</f>
        <v/>
      </c>
      <c r="DM82" s="37" t="str">
        <f>IF(OR($B82="",Configurações!$B$3&lt;&gt;"Linhas"),"",IF(Cálculos!ON82="","✔ OK",LEFT(Cálculos!ON82,LEN(Cálculos!ON82)-3)))</f>
        <v/>
      </c>
      <c r="DN82" s="133"/>
      <c r="DO82" s="134"/>
      <c r="DP82" s="134"/>
      <c r="DQ82" s="134"/>
      <c r="DR82" s="34" t="str">
        <f>IF(Configurações!$B$3&lt;&gt;"Linhas","",IF(Cálculos!IH82=1,Cálculos!II82,""))</f>
        <v/>
      </c>
      <c r="DS82" s="133"/>
      <c r="DT82" s="134"/>
      <c r="DU82" s="134"/>
      <c r="DV82" s="134"/>
      <c r="DW82" s="34" t="str">
        <f>IF(Configurações!$B$3&lt;&gt;"Linhas","",IF(Cálculos!IS82=1,Cálculos!IT82,""))</f>
        <v/>
      </c>
      <c r="DX82" s="133"/>
      <c r="DY82" s="134"/>
      <c r="DZ82" s="134"/>
      <c r="EA82" s="134"/>
      <c r="EB82" s="34" t="str">
        <f>IF(Configurações!$B$3&lt;&gt;"Linhas","",IF(Cálculos!JD82=1,Cálculos!JE82,""))</f>
        <v/>
      </c>
      <c r="EC82" s="133"/>
      <c r="ED82" s="134"/>
      <c r="EE82" s="134"/>
      <c r="EF82" s="134"/>
      <c r="EG82" s="34" t="str">
        <f>IF(Configurações!$B$3&lt;&gt;"Linhas","",IF(Cálculos!JO82=1,Cálculos!JP82,""))</f>
        <v/>
      </c>
      <c r="EH82" s="133"/>
      <c r="EI82" s="134"/>
      <c r="EJ82" s="134"/>
      <c r="EK82" s="134"/>
      <c r="EL82" s="34" t="str">
        <f>IF(Configurações!$B$3&lt;&gt;"Linhas","",IF(Cálculos!JZ82=1,Cálculos!KA82,""))</f>
        <v/>
      </c>
      <c r="EM82" s="133"/>
      <c r="EN82" s="134"/>
      <c r="EO82" s="134"/>
      <c r="EP82" s="134"/>
      <c r="EQ82" s="34" t="str">
        <f>IF(Configurações!$B$3&lt;&gt;"Linhas","",IF(Cálculos!KK82=1,Cálculos!KL82,""))</f>
        <v/>
      </c>
      <c r="ER82" s="133"/>
      <c r="ES82" s="134"/>
      <c r="ET82" s="134"/>
      <c r="EU82" s="134"/>
      <c r="EV82" s="34" t="str">
        <f>IF(Configurações!$B$3&lt;&gt;"Linhas","",IF(Cálculos!KV82=1,Cálculos!KW82,""))</f>
        <v/>
      </c>
      <c r="EW82" s="35" t="str">
        <f>IF(OR($B82="",Configurações!$B$3&lt;&gt;"Linhas"),"",Cálculos!OQ82)</f>
        <v/>
      </c>
      <c r="EX82" s="36" t="str">
        <f>IF(OR($B82="",Configurações!$B$3&lt;&gt;"Linhas"),"",Cálculos!OR82)</f>
        <v/>
      </c>
      <c r="EY82" s="37" t="str">
        <f>IF(OR($B82="",Configurações!$B$3&lt;&gt;"Linhas"),"",IF(Cálculos!OS82="","✔ OK",LEFT(Cálculos!OS82,LEN(Cálculos!OS82)-3)))</f>
        <v/>
      </c>
      <c r="EZ82" s="133"/>
      <c r="FA82" s="134"/>
      <c r="FB82" s="134"/>
      <c r="FC82" s="134"/>
      <c r="FD82" s="34" t="str">
        <f>IF(Configurações!$B$3&lt;&gt;"Linhas","",IF(Cálculos!LG82=1,Cálculos!LH82,""))</f>
        <v/>
      </c>
      <c r="FE82" s="133"/>
      <c r="FF82" s="134"/>
      <c r="FG82" s="134"/>
      <c r="FH82" s="134"/>
      <c r="FI82" s="34" t="str">
        <f>IF(Configurações!$B$3&lt;&gt;"Linhas","",IF(Cálculos!LR82=1,Cálculos!LS82,""))</f>
        <v/>
      </c>
      <c r="FJ82" s="133"/>
      <c r="FK82" s="134"/>
      <c r="FL82" s="134"/>
      <c r="FM82" s="134"/>
      <c r="FN82" s="34" t="str">
        <f>IF(Configurações!$B$3&lt;&gt;"Linhas","",IF(Cálculos!MC82=1,Cálculos!MD82,""))</f>
        <v/>
      </c>
      <c r="FO82" s="133"/>
      <c r="FP82" s="134"/>
      <c r="FQ82" s="134"/>
      <c r="FR82" s="134"/>
      <c r="FS82" s="34" t="str">
        <f>IF(Configurações!$B$3&lt;&gt;"Linhas","",IF(Cálculos!MN82=1,Cálculos!MO82,""))</f>
        <v/>
      </c>
      <c r="FT82" s="133"/>
      <c r="FU82" s="134"/>
      <c r="FV82" s="134"/>
      <c r="FW82" s="134"/>
      <c r="FX82" s="34" t="str">
        <f>IF(Configurações!$B$3&lt;&gt;"Linhas","",IF(Cálculos!MY82=1,Cálculos!MZ82,""))</f>
        <v/>
      </c>
      <c r="FY82" s="133"/>
      <c r="FZ82" s="134"/>
      <c r="GA82" s="134"/>
      <c r="GB82" s="134"/>
      <c r="GC82" s="34" t="str">
        <f>IF(Configurações!$B$3&lt;&gt;"Linhas","",IF(Cálculos!NJ82=1,Cálculos!NK82,""))</f>
        <v/>
      </c>
      <c r="GD82" s="133"/>
      <c r="GE82" s="134"/>
      <c r="GF82" s="134"/>
      <c r="GG82" s="134"/>
      <c r="GH82" s="34" t="str">
        <f>IF(Configurações!$B$3&lt;&gt;"Linhas","",IF(Cálculos!NU82=1,Cálculos!NV82,""))</f>
        <v/>
      </c>
      <c r="GI82" s="35" t="str">
        <f>IF(OR($B82="",Configurações!$B$3&lt;&gt;"Linhas"),"",Cálculos!OV82)</f>
        <v/>
      </c>
      <c r="GJ82" s="36" t="str">
        <f>IF(OR($B82="",Configurações!$B$3&lt;&gt;"Linhas"),"",Cálculos!OW82)</f>
        <v/>
      </c>
      <c r="GK82" s="37" t="str">
        <f>IF(OR($B82="",Configurações!$B$3&lt;&gt;"Linhas"),"",IF(Cálculos!OX82="","✔ OK",LEFT(Cálculos!OX82,LEN(Cálculos!OX82)-3)))</f>
        <v/>
      </c>
      <c r="GL82" s="131" t="str">
        <f>IF(OR($B82="",Configurações!$B$3&lt;&gt;"Linhas"),"",IF(Cálculos!PP82="","",IF(Configurações!$B$6="Sim","","Informativo (sem CCT/ACT) – ")&amp;LEFT(Cálculos!PP82,LEN(Cálculos!PP82)-3)))</f>
        <v/>
      </c>
    </row>
    <row r="83" spans="1:194" ht="30.75" customHeight="1" x14ac:dyDescent="0.25">
      <c r="A83" s="32" t="str">
        <f t="shared" si="0"/>
        <v/>
      </c>
      <c r="B83" s="132"/>
      <c r="C83" s="33" t="str">
        <f>IF($B83="","",IFERROR(INDEX(Funcionários!$D$5:$D$84,MATCH($B83,Funcionários!$B$5:$B$84,0)),""))</f>
        <v/>
      </c>
      <c r="D83" s="133"/>
      <c r="E83" s="134"/>
      <c r="F83" s="134"/>
      <c r="G83" s="134"/>
      <c r="H83" s="34" t="str">
        <f>IF(Configurações!$B$3&lt;&gt;"Linhas","",IF(Cálculos!K83=1,Cálculos!L83,""))</f>
        <v/>
      </c>
      <c r="I83" s="133"/>
      <c r="J83" s="134"/>
      <c r="K83" s="134"/>
      <c r="L83" s="134"/>
      <c r="M83" s="34" t="str">
        <f>IF(Configurações!$B$3&lt;&gt;"Linhas","",IF(Cálculos!V83=1,Cálculos!W83,""))</f>
        <v/>
      </c>
      <c r="N83" s="133"/>
      <c r="O83" s="134"/>
      <c r="P83" s="134"/>
      <c r="Q83" s="134"/>
      <c r="R83" s="34" t="str">
        <f>IF(Configurações!$B$3&lt;&gt;"Linhas","",IF(Cálculos!AG83=1,Cálculos!AH83,""))</f>
        <v/>
      </c>
      <c r="S83" s="133"/>
      <c r="T83" s="134"/>
      <c r="U83" s="134"/>
      <c r="V83" s="134"/>
      <c r="W83" s="34" t="str">
        <f>IF(Configurações!$B$3&lt;&gt;"Linhas","",IF(Cálculos!AR83=1,Cálculos!AS83,""))</f>
        <v/>
      </c>
      <c r="X83" s="133"/>
      <c r="Y83" s="134"/>
      <c r="Z83" s="134"/>
      <c r="AA83" s="134"/>
      <c r="AB83" s="34" t="str">
        <f>IF(Configurações!$B$3&lt;&gt;"Linhas","",IF(Cálculos!BC83=1,Cálculos!BD83,""))</f>
        <v/>
      </c>
      <c r="AC83" s="133"/>
      <c r="AD83" s="134"/>
      <c r="AE83" s="134"/>
      <c r="AF83" s="134"/>
      <c r="AG83" s="34" t="str">
        <f>IF(Configurações!$B$3&lt;&gt;"Linhas","",IF(Cálculos!BN83=1,Cálculos!BO83,""))</f>
        <v/>
      </c>
      <c r="AH83" s="133"/>
      <c r="AI83" s="134"/>
      <c r="AJ83" s="134"/>
      <c r="AK83" s="134"/>
      <c r="AL83" s="34" t="str">
        <f>IF(Configurações!$B$3&lt;&gt;"Linhas","",IF(Cálculos!BY83=1,Cálculos!BZ83,""))</f>
        <v/>
      </c>
      <c r="AM83" s="35" t="str">
        <f>IF(OR($B83="",Configurações!$B$3&lt;&gt;"Linhas"),"",Cálculos!OB83)</f>
        <v/>
      </c>
      <c r="AN83" s="36" t="str">
        <f>IF(OR($B83="",Configurações!$B$3&lt;&gt;"Linhas"),"",Cálculos!OC83)</f>
        <v/>
      </c>
      <c r="AO83" s="37" t="str">
        <f>IF(OR($B83="",Configurações!$B$3&lt;&gt;"Linhas"),"",IF(Cálculos!OD83="","✔ OK",LEFT(Cálculos!OD83,LEN(Cálculos!OD83)-3)))</f>
        <v/>
      </c>
      <c r="AP83" s="133"/>
      <c r="AQ83" s="134"/>
      <c r="AR83" s="134"/>
      <c r="AS83" s="134"/>
      <c r="AT83" s="34" t="str">
        <f>IF(Configurações!$B$3&lt;&gt;"Linhas","",IF(Cálculos!CJ83=1,Cálculos!CK83,""))</f>
        <v/>
      </c>
      <c r="AU83" s="133"/>
      <c r="AV83" s="134"/>
      <c r="AW83" s="134"/>
      <c r="AX83" s="134"/>
      <c r="AY83" s="34" t="str">
        <f>IF(Configurações!$B$3&lt;&gt;"Linhas","",IF(Cálculos!CU83=1,Cálculos!CV83,""))</f>
        <v/>
      </c>
      <c r="AZ83" s="133"/>
      <c r="BA83" s="134"/>
      <c r="BB83" s="134"/>
      <c r="BC83" s="134"/>
      <c r="BD83" s="34" t="str">
        <f>IF(Configurações!$B$3&lt;&gt;"Linhas","",IF(Cálculos!DF83=1,Cálculos!DG83,""))</f>
        <v/>
      </c>
      <c r="BE83" s="133"/>
      <c r="BF83" s="134"/>
      <c r="BG83" s="134"/>
      <c r="BH83" s="134"/>
      <c r="BI83" s="34" t="str">
        <f>IF(Configurações!$B$3&lt;&gt;"Linhas","",IF(Cálculos!DQ83=1,Cálculos!DR83,""))</f>
        <v/>
      </c>
      <c r="BJ83" s="133"/>
      <c r="BK83" s="134"/>
      <c r="BL83" s="134"/>
      <c r="BM83" s="134"/>
      <c r="BN83" s="34" t="str">
        <f>IF(Configurações!$B$3&lt;&gt;"Linhas","",IF(Cálculos!EB83=1,Cálculos!EC83,""))</f>
        <v/>
      </c>
      <c r="BO83" s="133"/>
      <c r="BP83" s="134"/>
      <c r="BQ83" s="134"/>
      <c r="BR83" s="134"/>
      <c r="BS83" s="34" t="str">
        <f>IF(Configurações!$B$3&lt;&gt;"Linhas","",IF(Cálculos!EM83=1,Cálculos!EN83,""))</f>
        <v/>
      </c>
      <c r="BT83" s="133"/>
      <c r="BU83" s="134"/>
      <c r="BV83" s="134"/>
      <c r="BW83" s="134"/>
      <c r="BX83" s="34" t="str">
        <f>IF(Configurações!$B$3&lt;&gt;"Linhas","",IF(Cálculos!EX83=1,Cálculos!EY83,""))</f>
        <v/>
      </c>
      <c r="BY83" s="35" t="str">
        <f>IF(OR($B83="",Configurações!$B$3&lt;&gt;"Linhas"),"",Cálculos!OG83)</f>
        <v/>
      </c>
      <c r="BZ83" s="36" t="str">
        <f>IF(OR($B83="",Configurações!$B$3&lt;&gt;"Linhas"),"",Cálculos!OH83)</f>
        <v/>
      </c>
      <c r="CA83" s="37" t="str">
        <f>IF(OR($B83="",Configurações!$B$3&lt;&gt;"Linhas"),"",IF(Cálculos!OI83="","✔ OK",LEFT(Cálculos!OI83,LEN(Cálculos!OI83)-3)))</f>
        <v/>
      </c>
      <c r="CB83" s="133"/>
      <c r="CC83" s="134"/>
      <c r="CD83" s="134"/>
      <c r="CE83" s="134"/>
      <c r="CF83" s="138" t="str">
        <f>IF(Configurações!$B$3&lt;&gt;"Linhas","",IF(Cálculos!FI83=1,Cálculos!FJ83,""))</f>
        <v/>
      </c>
      <c r="CG83" s="133"/>
      <c r="CH83" s="134"/>
      <c r="CI83" s="134"/>
      <c r="CJ83" s="134"/>
      <c r="CK83" s="34" t="str">
        <f>IF(Configurações!$B$3&lt;&gt;"Linhas","",IF(Cálculos!FT83=1,Cálculos!FU83,""))</f>
        <v/>
      </c>
      <c r="CL83" s="133"/>
      <c r="CM83" s="134"/>
      <c r="CN83" s="134"/>
      <c r="CO83" s="134"/>
      <c r="CP83" s="34" t="str">
        <f>IF(Configurações!$B$3&lt;&gt;"Linhas","",IF(Cálculos!GE83=1,Cálculos!GF83,""))</f>
        <v/>
      </c>
      <c r="CQ83" s="133"/>
      <c r="CR83" s="134"/>
      <c r="CS83" s="134"/>
      <c r="CT83" s="134"/>
      <c r="CU83" s="34" t="str">
        <f>IF(Configurações!$B$3&lt;&gt;"Linhas","",IF(Cálculos!GP83=1,Cálculos!GQ83,""))</f>
        <v/>
      </c>
      <c r="CV83" s="133"/>
      <c r="CW83" s="134"/>
      <c r="CX83" s="134"/>
      <c r="CY83" s="134"/>
      <c r="CZ83" s="34" t="str">
        <f>IF(Configurações!$B$3&lt;&gt;"Linhas","",IF(Cálculos!HA83=1,Cálculos!HB83,""))</f>
        <v/>
      </c>
      <c r="DA83" s="133"/>
      <c r="DB83" s="134"/>
      <c r="DC83" s="134"/>
      <c r="DD83" s="134"/>
      <c r="DE83" s="34" t="str">
        <f>IF(Configurações!$B$3&lt;&gt;"Linhas","",IF(Cálculos!HL83=1,Cálculos!HM83,""))</f>
        <v/>
      </c>
      <c r="DF83" s="133"/>
      <c r="DG83" s="134"/>
      <c r="DH83" s="134"/>
      <c r="DI83" s="134"/>
      <c r="DJ83" s="34" t="str">
        <f>IF(Configurações!$B$3&lt;&gt;"Linhas","",IF(Cálculos!HW83=1,Cálculos!HX83,""))</f>
        <v/>
      </c>
      <c r="DK83" s="35" t="str">
        <f>IF(OR($B83="",Configurações!$B$3&lt;&gt;"Linhas"),"",Cálculos!OL83)</f>
        <v/>
      </c>
      <c r="DL83" s="36" t="str">
        <f>IF(OR($B83="",Configurações!$B$3&lt;&gt;"Linhas"),"",Cálculos!OM83)</f>
        <v/>
      </c>
      <c r="DM83" s="37" t="str">
        <f>IF(OR($B83="",Configurações!$B$3&lt;&gt;"Linhas"),"",IF(Cálculos!ON83="","✔ OK",LEFT(Cálculos!ON83,LEN(Cálculos!ON83)-3)))</f>
        <v/>
      </c>
      <c r="DN83" s="133"/>
      <c r="DO83" s="134"/>
      <c r="DP83" s="134"/>
      <c r="DQ83" s="134"/>
      <c r="DR83" s="34" t="str">
        <f>IF(Configurações!$B$3&lt;&gt;"Linhas","",IF(Cálculos!IH83=1,Cálculos!II83,""))</f>
        <v/>
      </c>
      <c r="DS83" s="133"/>
      <c r="DT83" s="134"/>
      <c r="DU83" s="134"/>
      <c r="DV83" s="134"/>
      <c r="DW83" s="34" t="str">
        <f>IF(Configurações!$B$3&lt;&gt;"Linhas","",IF(Cálculos!IS83=1,Cálculos!IT83,""))</f>
        <v/>
      </c>
      <c r="DX83" s="133"/>
      <c r="DY83" s="134"/>
      <c r="DZ83" s="134"/>
      <c r="EA83" s="134"/>
      <c r="EB83" s="34" t="str">
        <f>IF(Configurações!$B$3&lt;&gt;"Linhas","",IF(Cálculos!JD83=1,Cálculos!JE83,""))</f>
        <v/>
      </c>
      <c r="EC83" s="133"/>
      <c r="ED83" s="134"/>
      <c r="EE83" s="134"/>
      <c r="EF83" s="134"/>
      <c r="EG83" s="34" t="str">
        <f>IF(Configurações!$B$3&lt;&gt;"Linhas","",IF(Cálculos!JO83=1,Cálculos!JP83,""))</f>
        <v/>
      </c>
      <c r="EH83" s="133"/>
      <c r="EI83" s="134"/>
      <c r="EJ83" s="134"/>
      <c r="EK83" s="134"/>
      <c r="EL83" s="34" t="str">
        <f>IF(Configurações!$B$3&lt;&gt;"Linhas","",IF(Cálculos!JZ83=1,Cálculos!KA83,""))</f>
        <v/>
      </c>
      <c r="EM83" s="133"/>
      <c r="EN83" s="134"/>
      <c r="EO83" s="134"/>
      <c r="EP83" s="134"/>
      <c r="EQ83" s="34" t="str">
        <f>IF(Configurações!$B$3&lt;&gt;"Linhas","",IF(Cálculos!KK83=1,Cálculos!KL83,""))</f>
        <v/>
      </c>
      <c r="ER83" s="133"/>
      <c r="ES83" s="134"/>
      <c r="ET83" s="134"/>
      <c r="EU83" s="134"/>
      <c r="EV83" s="34" t="str">
        <f>IF(Configurações!$B$3&lt;&gt;"Linhas","",IF(Cálculos!KV83=1,Cálculos!KW83,""))</f>
        <v/>
      </c>
      <c r="EW83" s="35" t="str">
        <f>IF(OR($B83="",Configurações!$B$3&lt;&gt;"Linhas"),"",Cálculos!OQ83)</f>
        <v/>
      </c>
      <c r="EX83" s="36" t="str">
        <f>IF(OR($B83="",Configurações!$B$3&lt;&gt;"Linhas"),"",Cálculos!OR83)</f>
        <v/>
      </c>
      <c r="EY83" s="37" t="str">
        <f>IF(OR($B83="",Configurações!$B$3&lt;&gt;"Linhas"),"",IF(Cálculos!OS83="","✔ OK",LEFT(Cálculos!OS83,LEN(Cálculos!OS83)-3)))</f>
        <v/>
      </c>
      <c r="EZ83" s="133"/>
      <c r="FA83" s="134"/>
      <c r="FB83" s="134"/>
      <c r="FC83" s="134"/>
      <c r="FD83" s="34" t="str">
        <f>IF(Configurações!$B$3&lt;&gt;"Linhas","",IF(Cálculos!LG83=1,Cálculos!LH83,""))</f>
        <v/>
      </c>
      <c r="FE83" s="133"/>
      <c r="FF83" s="134"/>
      <c r="FG83" s="134"/>
      <c r="FH83" s="134"/>
      <c r="FI83" s="34" t="str">
        <f>IF(Configurações!$B$3&lt;&gt;"Linhas","",IF(Cálculos!LR83=1,Cálculos!LS83,""))</f>
        <v/>
      </c>
      <c r="FJ83" s="133"/>
      <c r="FK83" s="134"/>
      <c r="FL83" s="134"/>
      <c r="FM83" s="134"/>
      <c r="FN83" s="34" t="str">
        <f>IF(Configurações!$B$3&lt;&gt;"Linhas","",IF(Cálculos!MC83=1,Cálculos!MD83,""))</f>
        <v/>
      </c>
      <c r="FO83" s="133"/>
      <c r="FP83" s="134"/>
      <c r="FQ83" s="134"/>
      <c r="FR83" s="134"/>
      <c r="FS83" s="34" t="str">
        <f>IF(Configurações!$B$3&lt;&gt;"Linhas","",IF(Cálculos!MN83=1,Cálculos!MO83,""))</f>
        <v/>
      </c>
      <c r="FT83" s="133"/>
      <c r="FU83" s="134"/>
      <c r="FV83" s="134"/>
      <c r="FW83" s="134"/>
      <c r="FX83" s="34" t="str">
        <f>IF(Configurações!$B$3&lt;&gt;"Linhas","",IF(Cálculos!MY83=1,Cálculos!MZ83,""))</f>
        <v/>
      </c>
      <c r="FY83" s="133"/>
      <c r="FZ83" s="134"/>
      <c r="GA83" s="134"/>
      <c r="GB83" s="134"/>
      <c r="GC83" s="34" t="str">
        <f>IF(Configurações!$B$3&lt;&gt;"Linhas","",IF(Cálculos!NJ83=1,Cálculos!NK83,""))</f>
        <v/>
      </c>
      <c r="GD83" s="133"/>
      <c r="GE83" s="134"/>
      <c r="GF83" s="134"/>
      <c r="GG83" s="134"/>
      <c r="GH83" s="34" t="str">
        <f>IF(Configurações!$B$3&lt;&gt;"Linhas","",IF(Cálculos!NU83=1,Cálculos!NV83,""))</f>
        <v/>
      </c>
      <c r="GI83" s="35" t="str">
        <f>IF(OR($B83="",Configurações!$B$3&lt;&gt;"Linhas"),"",Cálculos!OV83)</f>
        <v/>
      </c>
      <c r="GJ83" s="36" t="str">
        <f>IF(OR($B83="",Configurações!$B$3&lt;&gt;"Linhas"),"",Cálculos!OW83)</f>
        <v/>
      </c>
      <c r="GK83" s="37" t="str">
        <f>IF(OR($B83="",Configurações!$B$3&lt;&gt;"Linhas"),"",IF(Cálculos!OX83="","✔ OK",LEFT(Cálculos!OX83,LEN(Cálculos!OX83)-3)))</f>
        <v/>
      </c>
      <c r="GL83" s="131" t="str">
        <f>IF(OR($B83="",Configurações!$B$3&lt;&gt;"Linhas"),"",IF(Cálculos!PP83="","",IF(Configurações!$B$6="Sim","","Informativo (sem CCT/ACT) – ")&amp;LEFT(Cálculos!PP83,LEN(Cálculos!PP83)-3)))</f>
        <v/>
      </c>
    </row>
    <row r="84" spans="1:194" ht="30.75" customHeight="1" x14ac:dyDescent="0.25">
      <c r="A84" s="32" t="str">
        <f t="shared" si="0"/>
        <v/>
      </c>
      <c r="B84" s="132"/>
      <c r="C84" s="33" t="str">
        <f>IF($B84="","",IFERROR(INDEX(Funcionários!$D$5:$D$84,MATCH($B84,Funcionários!$B$5:$B$84,0)),""))</f>
        <v/>
      </c>
      <c r="D84" s="133"/>
      <c r="E84" s="134"/>
      <c r="F84" s="134"/>
      <c r="G84" s="134"/>
      <c r="H84" s="34" t="str">
        <f>IF(Configurações!$B$3&lt;&gt;"Linhas","",IF(Cálculos!K84=1,Cálculos!L84,""))</f>
        <v/>
      </c>
      <c r="I84" s="133"/>
      <c r="J84" s="134"/>
      <c r="K84" s="134"/>
      <c r="L84" s="134"/>
      <c r="M84" s="34" t="str">
        <f>IF(Configurações!$B$3&lt;&gt;"Linhas","",IF(Cálculos!V84=1,Cálculos!W84,""))</f>
        <v/>
      </c>
      <c r="N84" s="133"/>
      <c r="O84" s="134"/>
      <c r="P84" s="134"/>
      <c r="Q84" s="134"/>
      <c r="R84" s="34" t="str">
        <f>IF(Configurações!$B$3&lt;&gt;"Linhas","",IF(Cálculos!AG84=1,Cálculos!AH84,""))</f>
        <v/>
      </c>
      <c r="S84" s="133"/>
      <c r="T84" s="134"/>
      <c r="U84" s="134"/>
      <c r="V84" s="134"/>
      <c r="W84" s="34" t="str">
        <f>IF(Configurações!$B$3&lt;&gt;"Linhas","",IF(Cálculos!AR84=1,Cálculos!AS84,""))</f>
        <v/>
      </c>
      <c r="X84" s="133"/>
      <c r="Y84" s="134"/>
      <c r="Z84" s="134"/>
      <c r="AA84" s="134"/>
      <c r="AB84" s="34" t="str">
        <f>IF(Configurações!$B$3&lt;&gt;"Linhas","",IF(Cálculos!BC84=1,Cálculos!BD84,""))</f>
        <v/>
      </c>
      <c r="AC84" s="133"/>
      <c r="AD84" s="134"/>
      <c r="AE84" s="134"/>
      <c r="AF84" s="134"/>
      <c r="AG84" s="34" t="str">
        <f>IF(Configurações!$B$3&lt;&gt;"Linhas","",IF(Cálculos!BN84=1,Cálculos!BO84,""))</f>
        <v/>
      </c>
      <c r="AH84" s="133"/>
      <c r="AI84" s="134"/>
      <c r="AJ84" s="134"/>
      <c r="AK84" s="134"/>
      <c r="AL84" s="34" t="str">
        <f>IF(Configurações!$B$3&lt;&gt;"Linhas","",IF(Cálculos!BY84=1,Cálculos!BZ84,""))</f>
        <v/>
      </c>
      <c r="AM84" s="35" t="str">
        <f>IF(OR($B84="",Configurações!$B$3&lt;&gt;"Linhas"),"",Cálculos!OB84)</f>
        <v/>
      </c>
      <c r="AN84" s="36" t="str">
        <f>IF(OR($B84="",Configurações!$B$3&lt;&gt;"Linhas"),"",Cálculos!OC84)</f>
        <v/>
      </c>
      <c r="AO84" s="37" t="str">
        <f>IF(OR($B84="",Configurações!$B$3&lt;&gt;"Linhas"),"",IF(Cálculos!OD84="","✔ OK",LEFT(Cálculos!OD84,LEN(Cálculos!OD84)-3)))</f>
        <v/>
      </c>
      <c r="AP84" s="133"/>
      <c r="AQ84" s="134"/>
      <c r="AR84" s="134"/>
      <c r="AS84" s="134"/>
      <c r="AT84" s="34" t="str">
        <f>IF(Configurações!$B$3&lt;&gt;"Linhas","",IF(Cálculos!CJ84=1,Cálculos!CK84,""))</f>
        <v/>
      </c>
      <c r="AU84" s="133"/>
      <c r="AV84" s="134"/>
      <c r="AW84" s="134"/>
      <c r="AX84" s="134"/>
      <c r="AY84" s="34" t="str">
        <f>IF(Configurações!$B$3&lt;&gt;"Linhas","",IF(Cálculos!CU84=1,Cálculos!CV84,""))</f>
        <v/>
      </c>
      <c r="AZ84" s="133"/>
      <c r="BA84" s="134"/>
      <c r="BB84" s="134"/>
      <c r="BC84" s="134"/>
      <c r="BD84" s="34" t="str">
        <f>IF(Configurações!$B$3&lt;&gt;"Linhas","",IF(Cálculos!DF84=1,Cálculos!DG84,""))</f>
        <v/>
      </c>
      <c r="BE84" s="133"/>
      <c r="BF84" s="134"/>
      <c r="BG84" s="134"/>
      <c r="BH84" s="134"/>
      <c r="BI84" s="34" t="str">
        <f>IF(Configurações!$B$3&lt;&gt;"Linhas","",IF(Cálculos!DQ84=1,Cálculos!DR84,""))</f>
        <v/>
      </c>
      <c r="BJ84" s="133"/>
      <c r="BK84" s="134"/>
      <c r="BL84" s="134"/>
      <c r="BM84" s="134"/>
      <c r="BN84" s="34" t="str">
        <f>IF(Configurações!$B$3&lt;&gt;"Linhas","",IF(Cálculos!EB84=1,Cálculos!EC84,""))</f>
        <v/>
      </c>
      <c r="BO84" s="133"/>
      <c r="BP84" s="134"/>
      <c r="BQ84" s="134"/>
      <c r="BR84" s="134"/>
      <c r="BS84" s="34" t="str">
        <f>IF(Configurações!$B$3&lt;&gt;"Linhas","",IF(Cálculos!EM84=1,Cálculos!EN84,""))</f>
        <v/>
      </c>
      <c r="BT84" s="133"/>
      <c r="BU84" s="134"/>
      <c r="BV84" s="134"/>
      <c r="BW84" s="134"/>
      <c r="BX84" s="34" t="str">
        <f>IF(Configurações!$B$3&lt;&gt;"Linhas","",IF(Cálculos!EX84=1,Cálculos!EY84,""))</f>
        <v/>
      </c>
      <c r="BY84" s="35" t="str">
        <f>IF(OR($B84="",Configurações!$B$3&lt;&gt;"Linhas"),"",Cálculos!OG84)</f>
        <v/>
      </c>
      <c r="BZ84" s="36" t="str">
        <f>IF(OR($B84="",Configurações!$B$3&lt;&gt;"Linhas"),"",Cálculos!OH84)</f>
        <v/>
      </c>
      <c r="CA84" s="37" t="str">
        <f>IF(OR($B84="",Configurações!$B$3&lt;&gt;"Linhas"),"",IF(Cálculos!OI84="","✔ OK",LEFT(Cálculos!OI84,LEN(Cálculos!OI84)-3)))</f>
        <v/>
      </c>
      <c r="CB84" s="133"/>
      <c r="CC84" s="134"/>
      <c r="CD84" s="134"/>
      <c r="CE84" s="134"/>
      <c r="CF84" s="138" t="str">
        <f>IF(Configurações!$B$3&lt;&gt;"Linhas","",IF(Cálculos!FI84=1,Cálculos!FJ84,""))</f>
        <v/>
      </c>
      <c r="CG84" s="133"/>
      <c r="CH84" s="134"/>
      <c r="CI84" s="134"/>
      <c r="CJ84" s="134"/>
      <c r="CK84" s="34" t="str">
        <f>IF(Configurações!$B$3&lt;&gt;"Linhas","",IF(Cálculos!FT84=1,Cálculos!FU84,""))</f>
        <v/>
      </c>
      <c r="CL84" s="133"/>
      <c r="CM84" s="134"/>
      <c r="CN84" s="134"/>
      <c r="CO84" s="134"/>
      <c r="CP84" s="34" t="str">
        <f>IF(Configurações!$B$3&lt;&gt;"Linhas","",IF(Cálculos!GE84=1,Cálculos!GF84,""))</f>
        <v/>
      </c>
      <c r="CQ84" s="133"/>
      <c r="CR84" s="134"/>
      <c r="CS84" s="134"/>
      <c r="CT84" s="134"/>
      <c r="CU84" s="34" t="str">
        <f>IF(Configurações!$B$3&lt;&gt;"Linhas","",IF(Cálculos!GP84=1,Cálculos!GQ84,""))</f>
        <v/>
      </c>
      <c r="CV84" s="133"/>
      <c r="CW84" s="134"/>
      <c r="CX84" s="134"/>
      <c r="CY84" s="134"/>
      <c r="CZ84" s="34" t="str">
        <f>IF(Configurações!$B$3&lt;&gt;"Linhas","",IF(Cálculos!HA84=1,Cálculos!HB84,""))</f>
        <v/>
      </c>
      <c r="DA84" s="133"/>
      <c r="DB84" s="134"/>
      <c r="DC84" s="134"/>
      <c r="DD84" s="134"/>
      <c r="DE84" s="34" t="str">
        <f>IF(Configurações!$B$3&lt;&gt;"Linhas","",IF(Cálculos!HL84=1,Cálculos!HM84,""))</f>
        <v/>
      </c>
      <c r="DF84" s="133"/>
      <c r="DG84" s="134"/>
      <c r="DH84" s="134"/>
      <c r="DI84" s="134"/>
      <c r="DJ84" s="34" t="str">
        <f>IF(Configurações!$B$3&lt;&gt;"Linhas","",IF(Cálculos!HW84=1,Cálculos!HX84,""))</f>
        <v/>
      </c>
      <c r="DK84" s="35" t="str">
        <f>IF(OR($B84="",Configurações!$B$3&lt;&gt;"Linhas"),"",Cálculos!OL84)</f>
        <v/>
      </c>
      <c r="DL84" s="36" t="str">
        <f>IF(OR($B84="",Configurações!$B$3&lt;&gt;"Linhas"),"",Cálculos!OM84)</f>
        <v/>
      </c>
      <c r="DM84" s="37" t="str">
        <f>IF(OR($B84="",Configurações!$B$3&lt;&gt;"Linhas"),"",IF(Cálculos!ON84="","✔ OK",LEFT(Cálculos!ON84,LEN(Cálculos!ON84)-3)))</f>
        <v/>
      </c>
      <c r="DN84" s="133"/>
      <c r="DO84" s="134"/>
      <c r="DP84" s="134"/>
      <c r="DQ84" s="134"/>
      <c r="DR84" s="34" t="str">
        <f>IF(Configurações!$B$3&lt;&gt;"Linhas","",IF(Cálculos!IH84=1,Cálculos!II84,""))</f>
        <v/>
      </c>
      <c r="DS84" s="133"/>
      <c r="DT84" s="134"/>
      <c r="DU84" s="134"/>
      <c r="DV84" s="134"/>
      <c r="DW84" s="34" t="str">
        <f>IF(Configurações!$B$3&lt;&gt;"Linhas","",IF(Cálculos!IS84=1,Cálculos!IT84,""))</f>
        <v/>
      </c>
      <c r="DX84" s="133"/>
      <c r="DY84" s="134"/>
      <c r="DZ84" s="134"/>
      <c r="EA84" s="134"/>
      <c r="EB84" s="34" t="str">
        <f>IF(Configurações!$B$3&lt;&gt;"Linhas","",IF(Cálculos!JD84=1,Cálculos!JE84,""))</f>
        <v/>
      </c>
      <c r="EC84" s="133"/>
      <c r="ED84" s="134"/>
      <c r="EE84" s="134"/>
      <c r="EF84" s="134"/>
      <c r="EG84" s="34" t="str">
        <f>IF(Configurações!$B$3&lt;&gt;"Linhas","",IF(Cálculos!JO84=1,Cálculos!JP84,""))</f>
        <v/>
      </c>
      <c r="EH84" s="133"/>
      <c r="EI84" s="134"/>
      <c r="EJ84" s="134"/>
      <c r="EK84" s="134"/>
      <c r="EL84" s="34" t="str">
        <f>IF(Configurações!$B$3&lt;&gt;"Linhas","",IF(Cálculos!JZ84=1,Cálculos!KA84,""))</f>
        <v/>
      </c>
      <c r="EM84" s="133"/>
      <c r="EN84" s="134"/>
      <c r="EO84" s="134"/>
      <c r="EP84" s="134"/>
      <c r="EQ84" s="34" t="str">
        <f>IF(Configurações!$B$3&lt;&gt;"Linhas","",IF(Cálculos!KK84=1,Cálculos!KL84,""))</f>
        <v/>
      </c>
      <c r="ER84" s="133"/>
      <c r="ES84" s="134"/>
      <c r="ET84" s="134"/>
      <c r="EU84" s="134"/>
      <c r="EV84" s="34" t="str">
        <f>IF(Configurações!$B$3&lt;&gt;"Linhas","",IF(Cálculos!KV84=1,Cálculos!KW84,""))</f>
        <v/>
      </c>
      <c r="EW84" s="35" t="str">
        <f>IF(OR($B84="",Configurações!$B$3&lt;&gt;"Linhas"),"",Cálculos!OQ84)</f>
        <v/>
      </c>
      <c r="EX84" s="36" t="str">
        <f>IF(OR($B84="",Configurações!$B$3&lt;&gt;"Linhas"),"",Cálculos!OR84)</f>
        <v/>
      </c>
      <c r="EY84" s="37" t="str">
        <f>IF(OR($B84="",Configurações!$B$3&lt;&gt;"Linhas"),"",IF(Cálculos!OS84="","✔ OK",LEFT(Cálculos!OS84,LEN(Cálculos!OS84)-3)))</f>
        <v/>
      </c>
      <c r="EZ84" s="133"/>
      <c r="FA84" s="134"/>
      <c r="FB84" s="134"/>
      <c r="FC84" s="134"/>
      <c r="FD84" s="34" t="str">
        <f>IF(Configurações!$B$3&lt;&gt;"Linhas","",IF(Cálculos!LG84=1,Cálculos!LH84,""))</f>
        <v/>
      </c>
      <c r="FE84" s="133"/>
      <c r="FF84" s="134"/>
      <c r="FG84" s="134"/>
      <c r="FH84" s="134"/>
      <c r="FI84" s="34" t="str">
        <f>IF(Configurações!$B$3&lt;&gt;"Linhas","",IF(Cálculos!LR84=1,Cálculos!LS84,""))</f>
        <v/>
      </c>
      <c r="FJ84" s="133"/>
      <c r="FK84" s="134"/>
      <c r="FL84" s="134"/>
      <c r="FM84" s="134"/>
      <c r="FN84" s="34" t="str">
        <f>IF(Configurações!$B$3&lt;&gt;"Linhas","",IF(Cálculos!MC84=1,Cálculos!MD84,""))</f>
        <v/>
      </c>
      <c r="FO84" s="133"/>
      <c r="FP84" s="134"/>
      <c r="FQ84" s="134"/>
      <c r="FR84" s="134"/>
      <c r="FS84" s="34" t="str">
        <f>IF(Configurações!$B$3&lt;&gt;"Linhas","",IF(Cálculos!MN84=1,Cálculos!MO84,""))</f>
        <v/>
      </c>
      <c r="FT84" s="133"/>
      <c r="FU84" s="134"/>
      <c r="FV84" s="134"/>
      <c r="FW84" s="134"/>
      <c r="FX84" s="34" t="str">
        <f>IF(Configurações!$B$3&lt;&gt;"Linhas","",IF(Cálculos!MY84=1,Cálculos!MZ84,""))</f>
        <v/>
      </c>
      <c r="FY84" s="133"/>
      <c r="FZ84" s="134"/>
      <c r="GA84" s="134"/>
      <c r="GB84" s="134"/>
      <c r="GC84" s="34" t="str">
        <f>IF(Configurações!$B$3&lt;&gt;"Linhas","",IF(Cálculos!NJ84=1,Cálculos!NK84,""))</f>
        <v/>
      </c>
      <c r="GD84" s="133"/>
      <c r="GE84" s="134"/>
      <c r="GF84" s="134"/>
      <c r="GG84" s="134"/>
      <c r="GH84" s="34" t="str">
        <f>IF(Configurações!$B$3&lt;&gt;"Linhas","",IF(Cálculos!NU84=1,Cálculos!NV84,""))</f>
        <v/>
      </c>
      <c r="GI84" s="35" t="str">
        <f>IF(OR($B84="",Configurações!$B$3&lt;&gt;"Linhas"),"",Cálculos!OV84)</f>
        <v/>
      </c>
      <c r="GJ84" s="36" t="str">
        <f>IF(OR($B84="",Configurações!$B$3&lt;&gt;"Linhas"),"",Cálculos!OW84)</f>
        <v/>
      </c>
      <c r="GK84" s="37" t="str">
        <f>IF(OR($B84="",Configurações!$B$3&lt;&gt;"Linhas"),"",IF(Cálculos!OX84="","✔ OK",LEFT(Cálculos!OX84,LEN(Cálculos!OX84)-3)))</f>
        <v/>
      </c>
      <c r="GL84" s="131" t="str">
        <f>IF(OR($B84="",Configurações!$B$3&lt;&gt;"Linhas"),"",IF(Cálculos!PP84="","",IF(Configurações!$B$6="Sim","","Informativo (sem CCT/ACT) – ")&amp;LEFT(Cálculos!PP84,LEN(Cálculos!PP84)-3)))</f>
        <v/>
      </c>
    </row>
    <row r="85" spans="1:194" ht="30.75" customHeight="1" x14ac:dyDescent="0.25">
      <c r="A85" s="32" t="str">
        <f t="shared" si="0"/>
        <v/>
      </c>
      <c r="B85" s="132"/>
      <c r="C85" s="33" t="str">
        <f>IF($B85="","",IFERROR(INDEX(Funcionários!$D$5:$D$84,MATCH($B85,Funcionários!$B$5:$B$84,0)),""))</f>
        <v/>
      </c>
      <c r="D85" s="133"/>
      <c r="E85" s="134"/>
      <c r="F85" s="134"/>
      <c r="G85" s="134"/>
      <c r="H85" s="34" t="str">
        <f>IF(Configurações!$B$3&lt;&gt;"Linhas","",IF(Cálculos!K85=1,Cálculos!L85,""))</f>
        <v/>
      </c>
      <c r="I85" s="133"/>
      <c r="J85" s="134"/>
      <c r="K85" s="134"/>
      <c r="L85" s="134"/>
      <c r="M85" s="34" t="str">
        <f>IF(Configurações!$B$3&lt;&gt;"Linhas","",IF(Cálculos!V85=1,Cálculos!W85,""))</f>
        <v/>
      </c>
      <c r="N85" s="133"/>
      <c r="O85" s="134"/>
      <c r="P85" s="134"/>
      <c r="Q85" s="134"/>
      <c r="R85" s="34" t="str">
        <f>IF(Configurações!$B$3&lt;&gt;"Linhas","",IF(Cálculos!AG85=1,Cálculos!AH85,""))</f>
        <v/>
      </c>
      <c r="S85" s="133"/>
      <c r="T85" s="134"/>
      <c r="U85" s="134"/>
      <c r="V85" s="134"/>
      <c r="W85" s="34" t="str">
        <f>IF(Configurações!$B$3&lt;&gt;"Linhas","",IF(Cálculos!AR85=1,Cálculos!AS85,""))</f>
        <v/>
      </c>
      <c r="X85" s="133"/>
      <c r="Y85" s="134"/>
      <c r="Z85" s="134"/>
      <c r="AA85" s="134"/>
      <c r="AB85" s="34" t="str">
        <f>IF(Configurações!$B$3&lt;&gt;"Linhas","",IF(Cálculos!BC85=1,Cálculos!BD85,""))</f>
        <v/>
      </c>
      <c r="AC85" s="133"/>
      <c r="AD85" s="134"/>
      <c r="AE85" s="134"/>
      <c r="AF85" s="134"/>
      <c r="AG85" s="34" t="str">
        <f>IF(Configurações!$B$3&lt;&gt;"Linhas","",IF(Cálculos!BN85=1,Cálculos!BO85,""))</f>
        <v/>
      </c>
      <c r="AH85" s="133"/>
      <c r="AI85" s="134"/>
      <c r="AJ85" s="134"/>
      <c r="AK85" s="134"/>
      <c r="AL85" s="34" t="str">
        <f>IF(Configurações!$B$3&lt;&gt;"Linhas","",IF(Cálculos!BY85=1,Cálculos!BZ85,""))</f>
        <v/>
      </c>
      <c r="AM85" s="35" t="str">
        <f>IF(OR($B85="",Configurações!$B$3&lt;&gt;"Linhas"),"",Cálculos!OB85)</f>
        <v/>
      </c>
      <c r="AN85" s="36" t="str">
        <f>IF(OR($B85="",Configurações!$B$3&lt;&gt;"Linhas"),"",Cálculos!OC85)</f>
        <v/>
      </c>
      <c r="AO85" s="37" t="str">
        <f>IF(OR($B85="",Configurações!$B$3&lt;&gt;"Linhas"),"",IF(Cálculos!OD85="","✔ OK",LEFT(Cálculos!OD85,LEN(Cálculos!OD85)-3)))</f>
        <v/>
      </c>
      <c r="AP85" s="133"/>
      <c r="AQ85" s="134"/>
      <c r="AR85" s="134"/>
      <c r="AS85" s="134"/>
      <c r="AT85" s="34" t="str">
        <f>IF(Configurações!$B$3&lt;&gt;"Linhas","",IF(Cálculos!CJ85=1,Cálculos!CK85,""))</f>
        <v/>
      </c>
      <c r="AU85" s="133"/>
      <c r="AV85" s="134"/>
      <c r="AW85" s="134"/>
      <c r="AX85" s="134"/>
      <c r="AY85" s="34" t="str">
        <f>IF(Configurações!$B$3&lt;&gt;"Linhas","",IF(Cálculos!CU85=1,Cálculos!CV85,""))</f>
        <v/>
      </c>
      <c r="AZ85" s="133"/>
      <c r="BA85" s="134"/>
      <c r="BB85" s="134"/>
      <c r="BC85" s="134"/>
      <c r="BD85" s="34" t="str">
        <f>IF(Configurações!$B$3&lt;&gt;"Linhas","",IF(Cálculos!DF85=1,Cálculos!DG85,""))</f>
        <v/>
      </c>
      <c r="BE85" s="133"/>
      <c r="BF85" s="134"/>
      <c r="BG85" s="134"/>
      <c r="BH85" s="134"/>
      <c r="BI85" s="34" t="str">
        <f>IF(Configurações!$B$3&lt;&gt;"Linhas","",IF(Cálculos!DQ85=1,Cálculos!DR85,""))</f>
        <v/>
      </c>
      <c r="BJ85" s="133"/>
      <c r="BK85" s="134"/>
      <c r="BL85" s="134"/>
      <c r="BM85" s="134"/>
      <c r="BN85" s="34" t="str">
        <f>IF(Configurações!$B$3&lt;&gt;"Linhas","",IF(Cálculos!EB85=1,Cálculos!EC85,""))</f>
        <v/>
      </c>
      <c r="BO85" s="133"/>
      <c r="BP85" s="134"/>
      <c r="BQ85" s="134"/>
      <c r="BR85" s="134"/>
      <c r="BS85" s="34" t="str">
        <f>IF(Configurações!$B$3&lt;&gt;"Linhas","",IF(Cálculos!EM85=1,Cálculos!EN85,""))</f>
        <v/>
      </c>
      <c r="BT85" s="133"/>
      <c r="BU85" s="134"/>
      <c r="BV85" s="134"/>
      <c r="BW85" s="134"/>
      <c r="BX85" s="34" t="str">
        <f>IF(Configurações!$B$3&lt;&gt;"Linhas","",IF(Cálculos!EX85=1,Cálculos!EY85,""))</f>
        <v/>
      </c>
      <c r="BY85" s="35" t="str">
        <f>IF(OR($B85="",Configurações!$B$3&lt;&gt;"Linhas"),"",Cálculos!OG85)</f>
        <v/>
      </c>
      <c r="BZ85" s="36" t="str">
        <f>IF(OR($B85="",Configurações!$B$3&lt;&gt;"Linhas"),"",Cálculos!OH85)</f>
        <v/>
      </c>
      <c r="CA85" s="37" t="str">
        <f>IF(OR($B85="",Configurações!$B$3&lt;&gt;"Linhas"),"",IF(Cálculos!OI85="","✔ OK",LEFT(Cálculos!OI85,LEN(Cálculos!OI85)-3)))</f>
        <v/>
      </c>
      <c r="CB85" s="133"/>
      <c r="CC85" s="134"/>
      <c r="CD85" s="134"/>
      <c r="CE85" s="134"/>
      <c r="CF85" s="138" t="str">
        <f>IF(Configurações!$B$3&lt;&gt;"Linhas","",IF(Cálculos!FI85=1,Cálculos!FJ85,""))</f>
        <v/>
      </c>
      <c r="CG85" s="133"/>
      <c r="CH85" s="134"/>
      <c r="CI85" s="134"/>
      <c r="CJ85" s="134"/>
      <c r="CK85" s="34" t="str">
        <f>IF(Configurações!$B$3&lt;&gt;"Linhas","",IF(Cálculos!FT85=1,Cálculos!FU85,""))</f>
        <v/>
      </c>
      <c r="CL85" s="133"/>
      <c r="CM85" s="134"/>
      <c r="CN85" s="134"/>
      <c r="CO85" s="134"/>
      <c r="CP85" s="34" t="str">
        <f>IF(Configurações!$B$3&lt;&gt;"Linhas","",IF(Cálculos!GE85=1,Cálculos!GF85,""))</f>
        <v/>
      </c>
      <c r="CQ85" s="133"/>
      <c r="CR85" s="134"/>
      <c r="CS85" s="134"/>
      <c r="CT85" s="134"/>
      <c r="CU85" s="34" t="str">
        <f>IF(Configurações!$B$3&lt;&gt;"Linhas","",IF(Cálculos!GP85=1,Cálculos!GQ85,""))</f>
        <v/>
      </c>
      <c r="CV85" s="133"/>
      <c r="CW85" s="134"/>
      <c r="CX85" s="134"/>
      <c r="CY85" s="134"/>
      <c r="CZ85" s="34" t="str">
        <f>IF(Configurações!$B$3&lt;&gt;"Linhas","",IF(Cálculos!HA85=1,Cálculos!HB85,""))</f>
        <v/>
      </c>
      <c r="DA85" s="133"/>
      <c r="DB85" s="134"/>
      <c r="DC85" s="134"/>
      <c r="DD85" s="134"/>
      <c r="DE85" s="34" t="str">
        <f>IF(Configurações!$B$3&lt;&gt;"Linhas","",IF(Cálculos!HL85=1,Cálculos!HM85,""))</f>
        <v/>
      </c>
      <c r="DF85" s="133"/>
      <c r="DG85" s="134"/>
      <c r="DH85" s="134"/>
      <c r="DI85" s="134"/>
      <c r="DJ85" s="34" t="str">
        <f>IF(Configurações!$B$3&lt;&gt;"Linhas","",IF(Cálculos!HW85=1,Cálculos!HX85,""))</f>
        <v/>
      </c>
      <c r="DK85" s="35" t="str">
        <f>IF(OR($B85="",Configurações!$B$3&lt;&gt;"Linhas"),"",Cálculos!OL85)</f>
        <v/>
      </c>
      <c r="DL85" s="36" t="str">
        <f>IF(OR($B85="",Configurações!$B$3&lt;&gt;"Linhas"),"",Cálculos!OM85)</f>
        <v/>
      </c>
      <c r="DM85" s="37" t="str">
        <f>IF(OR($B85="",Configurações!$B$3&lt;&gt;"Linhas"),"",IF(Cálculos!ON85="","✔ OK",LEFT(Cálculos!ON85,LEN(Cálculos!ON85)-3)))</f>
        <v/>
      </c>
      <c r="DN85" s="133"/>
      <c r="DO85" s="134"/>
      <c r="DP85" s="134"/>
      <c r="DQ85" s="134"/>
      <c r="DR85" s="34" t="str">
        <f>IF(Configurações!$B$3&lt;&gt;"Linhas","",IF(Cálculos!IH85=1,Cálculos!II85,""))</f>
        <v/>
      </c>
      <c r="DS85" s="133"/>
      <c r="DT85" s="134"/>
      <c r="DU85" s="134"/>
      <c r="DV85" s="134"/>
      <c r="DW85" s="34" t="str">
        <f>IF(Configurações!$B$3&lt;&gt;"Linhas","",IF(Cálculos!IS85=1,Cálculos!IT85,""))</f>
        <v/>
      </c>
      <c r="DX85" s="133"/>
      <c r="DY85" s="134"/>
      <c r="DZ85" s="134"/>
      <c r="EA85" s="134"/>
      <c r="EB85" s="34" t="str">
        <f>IF(Configurações!$B$3&lt;&gt;"Linhas","",IF(Cálculos!JD85=1,Cálculos!JE85,""))</f>
        <v/>
      </c>
      <c r="EC85" s="133"/>
      <c r="ED85" s="134"/>
      <c r="EE85" s="134"/>
      <c r="EF85" s="134"/>
      <c r="EG85" s="34" t="str">
        <f>IF(Configurações!$B$3&lt;&gt;"Linhas","",IF(Cálculos!JO85=1,Cálculos!JP85,""))</f>
        <v/>
      </c>
      <c r="EH85" s="133"/>
      <c r="EI85" s="134"/>
      <c r="EJ85" s="134"/>
      <c r="EK85" s="134"/>
      <c r="EL85" s="34" t="str">
        <f>IF(Configurações!$B$3&lt;&gt;"Linhas","",IF(Cálculos!JZ85=1,Cálculos!KA85,""))</f>
        <v/>
      </c>
      <c r="EM85" s="133"/>
      <c r="EN85" s="134"/>
      <c r="EO85" s="134"/>
      <c r="EP85" s="134"/>
      <c r="EQ85" s="34" t="str">
        <f>IF(Configurações!$B$3&lt;&gt;"Linhas","",IF(Cálculos!KK85=1,Cálculos!KL85,""))</f>
        <v/>
      </c>
      <c r="ER85" s="133"/>
      <c r="ES85" s="134"/>
      <c r="ET85" s="134"/>
      <c r="EU85" s="134"/>
      <c r="EV85" s="34" t="str">
        <f>IF(Configurações!$B$3&lt;&gt;"Linhas","",IF(Cálculos!KV85=1,Cálculos!KW85,""))</f>
        <v/>
      </c>
      <c r="EW85" s="35" t="str">
        <f>IF(OR($B85="",Configurações!$B$3&lt;&gt;"Linhas"),"",Cálculos!OQ85)</f>
        <v/>
      </c>
      <c r="EX85" s="36" t="str">
        <f>IF(OR($B85="",Configurações!$B$3&lt;&gt;"Linhas"),"",Cálculos!OR85)</f>
        <v/>
      </c>
      <c r="EY85" s="37" t="str">
        <f>IF(OR($B85="",Configurações!$B$3&lt;&gt;"Linhas"),"",IF(Cálculos!OS85="","✔ OK",LEFT(Cálculos!OS85,LEN(Cálculos!OS85)-3)))</f>
        <v/>
      </c>
      <c r="EZ85" s="133"/>
      <c r="FA85" s="134"/>
      <c r="FB85" s="134"/>
      <c r="FC85" s="134"/>
      <c r="FD85" s="34" t="str">
        <f>IF(Configurações!$B$3&lt;&gt;"Linhas","",IF(Cálculos!LG85=1,Cálculos!LH85,""))</f>
        <v/>
      </c>
      <c r="FE85" s="133"/>
      <c r="FF85" s="134"/>
      <c r="FG85" s="134"/>
      <c r="FH85" s="134"/>
      <c r="FI85" s="34" t="str">
        <f>IF(Configurações!$B$3&lt;&gt;"Linhas","",IF(Cálculos!LR85=1,Cálculos!LS85,""))</f>
        <v/>
      </c>
      <c r="FJ85" s="133"/>
      <c r="FK85" s="134"/>
      <c r="FL85" s="134"/>
      <c r="FM85" s="134"/>
      <c r="FN85" s="34" t="str">
        <f>IF(Configurações!$B$3&lt;&gt;"Linhas","",IF(Cálculos!MC85=1,Cálculos!MD85,""))</f>
        <v/>
      </c>
      <c r="FO85" s="133"/>
      <c r="FP85" s="134"/>
      <c r="FQ85" s="134"/>
      <c r="FR85" s="134"/>
      <c r="FS85" s="34" t="str">
        <f>IF(Configurações!$B$3&lt;&gt;"Linhas","",IF(Cálculos!MN85=1,Cálculos!MO85,""))</f>
        <v/>
      </c>
      <c r="FT85" s="133"/>
      <c r="FU85" s="134"/>
      <c r="FV85" s="134"/>
      <c r="FW85" s="134"/>
      <c r="FX85" s="34" t="str">
        <f>IF(Configurações!$B$3&lt;&gt;"Linhas","",IF(Cálculos!MY85=1,Cálculos!MZ85,""))</f>
        <v/>
      </c>
      <c r="FY85" s="133"/>
      <c r="FZ85" s="134"/>
      <c r="GA85" s="134"/>
      <c r="GB85" s="134"/>
      <c r="GC85" s="34" t="str">
        <f>IF(Configurações!$B$3&lt;&gt;"Linhas","",IF(Cálculos!NJ85=1,Cálculos!NK85,""))</f>
        <v/>
      </c>
      <c r="GD85" s="133"/>
      <c r="GE85" s="134"/>
      <c r="GF85" s="134"/>
      <c r="GG85" s="134"/>
      <c r="GH85" s="34" t="str">
        <f>IF(Configurações!$B$3&lt;&gt;"Linhas","",IF(Cálculos!NU85=1,Cálculos!NV85,""))</f>
        <v/>
      </c>
      <c r="GI85" s="35" t="str">
        <f>IF(OR($B85="",Configurações!$B$3&lt;&gt;"Linhas"),"",Cálculos!OV85)</f>
        <v/>
      </c>
      <c r="GJ85" s="36" t="str">
        <f>IF(OR($B85="",Configurações!$B$3&lt;&gt;"Linhas"),"",Cálculos!OW85)</f>
        <v/>
      </c>
      <c r="GK85" s="37" t="str">
        <f>IF(OR($B85="",Configurações!$B$3&lt;&gt;"Linhas"),"",IF(Cálculos!OX85="","✔ OK",LEFT(Cálculos!OX85,LEN(Cálculos!OX85)-3)))</f>
        <v/>
      </c>
      <c r="GL85" s="131" t="str">
        <f>IF(OR($B85="",Configurações!$B$3&lt;&gt;"Linhas"),"",IF(Cálculos!PP85="","",IF(Configurações!$B$6="Sim","","Informativo (sem CCT/ACT) – ")&amp;LEFT(Cálculos!PP85,LEN(Cálculos!PP85)-3)))</f>
        <v/>
      </c>
    </row>
    <row r="86" spans="1:194" ht="30.75" customHeight="1" x14ac:dyDescent="0.25">
      <c r="A86" s="32" t="str">
        <f t="shared" si="0"/>
        <v/>
      </c>
      <c r="B86" s="132"/>
      <c r="C86" s="33" t="str">
        <f>IF($B86="","",IFERROR(INDEX(Funcionários!$D$5:$D$84,MATCH($B86,Funcionários!$B$5:$B$84,0)),""))</f>
        <v/>
      </c>
      <c r="D86" s="133"/>
      <c r="E86" s="134"/>
      <c r="F86" s="134"/>
      <c r="G86" s="134"/>
      <c r="H86" s="34" t="str">
        <f>IF(Configurações!$B$3&lt;&gt;"Linhas","",IF(Cálculos!K86=1,Cálculos!L86,""))</f>
        <v/>
      </c>
      <c r="I86" s="133"/>
      <c r="J86" s="134"/>
      <c r="K86" s="134"/>
      <c r="L86" s="134"/>
      <c r="M86" s="34" t="str">
        <f>IF(Configurações!$B$3&lt;&gt;"Linhas","",IF(Cálculos!V86=1,Cálculos!W86,""))</f>
        <v/>
      </c>
      <c r="N86" s="133"/>
      <c r="O86" s="134"/>
      <c r="P86" s="134"/>
      <c r="Q86" s="134"/>
      <c r="R86" s="34" t="str">
        <f>IF(Configurações!$B$3&lt;&gt;"Linhas","",IF(Cálculos!AG86=1,Cálculos!AH86,""))</f>
        <v/>
      </c>
      <c r="S86" s="133"/>
      <c r="T86" s="134"/>
      <c r="U86" s="134"/>
      <c r="V86" s="134"/>
      <c r="W86" s="34" t="str">
        <f>IF(Configurações!$B$3&lt;&gt;"Linhas","",IF(Cálculos!AR86=1,Cálculos!AS86,""))</f>
        <v/>
      </c>
      <c r="X86" s="133"/>
      <c r="Y86" s="134"/>
      <c r="Z86" s="134"/>
      <c r="AA86" s="134"/>
      <c r="AB86" s="34" t="str">
        <f>IF(Configurações!$B$3&lt;&gt;"Linhas","",IF(Cálculos!BC86=1,Cálculos!BD86,""))</f>
        <v/>
      </c>
      <c r="AC86" s="133"/>
      <c r="AD86" s="134"/>
      <c r="AE86" s="134"/>
      <c r="AF86" s="134"/>
      <c r="AG86" s="34" t="str">
        <f>IF(Configurações!$B$3&lt;&gt;"Linhas","",IF(Cálculos!BN86=1,Cálculos!BO86,""))</f>
        <v/>
      </c>
      <c r="AH86" s="133"/>
      <c r="AI86" s="134"/>
      <c r="AJ86" s="134"/>
      <c r="AK86" s="134"/>
      <c r="AL86" s="34" t="str">
        <f>IF(Configurações!$B$3&lt;&gt;"Linhas","",IF(Cálculos!BY86=1,Cálculos!BZ86,""))</f>
        <v/>
      </c>
      <c r="AM86" s="35" t="str">
        <f>IF(OR($B86="",Configurações!$B$3&lt;&gt;"Linhas"),"",Cálculos!OB86)</f>
        <v/>
      </c>
      <c r="AN86" s="36" t="str">
        <f>IF(OR($B86="",Configurações!$B$3&lt;&gt;"Linhas"),"",Cálculos!OC86)</f>
        <v/>
      </c>
      <c r="AO86" s="37" t="str">
        <f>IF(OR($B86="",Configurações!$B$3&lt;&gt;"Linhas"),"",IF(Cálculos!OD86="","✔ OK",LEFT(Cálculos!OD86,LEN(Cálculos!OD86)-3)))</f>
        <v/>
      </c>
      <c r="AP86" s="133"/>
      <c r="AQ86" s="134"/>
      <c r="AR86" s="134"/>
      <c r="AS86" s="134"/>
      <c r="AT86" s="34" t="str">
        <f>IF(Configurações!$B$3&lt;&gt;"Linhas","",IF(Cálculos!CJ86=1,Cálculos!CK86,""))</f>
        <v/>
      </c>
      <c r="AU86" s="133"/>
      <c r="AV86" s="134"/>
      <c r="AW86" s="134"/>
      <c r="AX86" s="134"/>
      <c r="AY86" s="34" t="str">
        <f>IF(Configurações!$B$3&lt;&gt;"Linhas","",IF(Cálculos!CU86=1,Cálculos!CV86,""))</f>
        <v/>
      </c>
      <c r="AZ86" s="133"/>
      <c r="BA86" s="134"/>
      <c r="BB86" s="134"/>
      <c r="BC86" s="134"/>
      <c r="BD86" s="34" t="str">
        <f>IF(Configurações!$B$3&lt;&gt;"Linhas","",IF(Cálculos!DF86=1,Cálculos!DG86,""))</f>
        <v/>
      </c>
      <c r="BE86" s="133"/>
      <c r="BF86" s="134"/>
      <c r="BG86" s="134"/>
      <c r="BH86" s="134"/>
      <c r="BI86" s="34" t="str">
        <f>IF(Configurações!$B$3&lt;&gt;"Linhas","",IF(Cálculos!DQ86=1,Cálculos!DR86,""))</f>
        <v/>
      </c>
      <c r="BJ86" s="133"/>
      <c r="BK86" s="134"/>
      <c r="BL86" s="134"/>
      <c r="BM86" s="134"/>
      <c r="BN86" s="34" t="str">
        <f>IF(Configurações!$B$3&lt;&gt;"Linhas","",IF(Cálculos!EB86=1,Cálculos!EC86,""))</f>
        <v/>
      </c>
      <c r="BO86" s="133"/>
      <c r="BP86" s="134"/>
      <c r="BQ86" s="134"/>
      <c r="BR86" s="134"/>
      <c r="BS86" s="34" t="str">
        <f>IF(Configurações!$B$3&lt;&gt;"Linhas","",IF(Cálculos!EM86=1,Cálculos!EN86,""))</f>
        <v/>
      </c>
      <c r="BT86" s="133"/>
      <c r="BU86" s="134"/>
      <c r="BV86" s="134"/>
      <c r="BW86" s="134"/>
      <c r="BX86" s="34" t="str">
        <f>IF(Configurações!$B$3&lt;&gt;"Linhas","",IF(Cálculos!EX86=1,Cálculos!EY86,""))</f>
        <v/>
      </c>
      <c r="BY86" s="35" t="str">
        <f>IF(OR($B86="",Configurações!$B$3&lt;&gt;"Linhas"),"",Cálculos!OG86)</f>
        <v/>
      </c>
      <c r="BZ86" s="36" t="str">
        <f>IF(OR($B86="",Configurações!$B$3&lt;&gt;"Linhas"),"",Cálculos!OH86)</f>
        <v/>
      </c>
      <c r="CA86" s="37" t="str">
        <f>IF(OR($B86="",Configurações!$B$3&lt;&gt;"Linhas"),"",IF(Cálculos!OI86="","✔ OK",LEFT(Cálculos!OI86,LEN(Cálculos!OI86)-3)))</f>
        <v/>
      </c>
      <c r="CB86" s="133"/>
      <c r="CC86" s="134"/>
      <c r="CD86" s="134"/>
      <c r="CE86" s="134"/>
      <c r="CF86" s="138" t="str">
        <f>IF(Configurações!$B$3&lt;&gt;"Linhas","",IF(Cálculos!FI86=1,Cálculos!FJ86,""))</f>
        <v/>
      </c>
      <c r="CG86" s="133"/>
      <c r="CH86" s="134"/>
      <c r="CI86" s="134"/>
      <c r="CJ86" s="134"/>
      <c r="CK86" s="34" t="str">
        <f>IF(Configurações!$B$3&lt;&gt;"Linhas","",IF(Cálculos!FT86=1,Cálculos!FU86,""))</f>
        <v/>
      </c>
      <c r="CL86" s="133"/>
      <c r="CM86" s="134"/>
      <c r="CN86" s="134"/>
      <c r="CO86" s="134"/>
      <c r="CP86" s="34" t="str">
        <f>IF(Configurações!$B$3&lt;&gt;"Linhas","",IF(Cálculos!GE86=1,Cálculos!GF86,""))</f>
        <v/>
      </c>
      <c r="CQ86" s="133"/>
      <c r="CR86" s="134"/>
      <c r="CS86" s="134"/>
      <c r="CT86" s="134"/>
      <c r="CU86" s="34" t="str">
        <f>IF(Configurações!$B$3&lt;&gt;"Linhas","",IF(Cálculos!GP86=1,Cálculos!GQ86,""))</f>
        <v/>
      </c>
      <c r="CV86" s="133"/>
      <c r="CW86" s="134"/>
      <c r="CX86" s="134"/>
      <c r="CY86" s="134"/>
      <c r="CZ86" s="34" t="str">
        <f>IF(Configurações!$B$3&lt;&gt;"Linhas","",IF(Cálculos!HA86=1,Cálculos!HB86,""))</f>
        <v/>
      </c>
      <c r="DA86" s="133"/>
      <c r="DB86" s="134"/>
      <c r="DC86" s="134"/>
      <c r="DD86" s="134"/>
      <c r="DE86" s="34" t="str">
        <f>IF(Configurações!$B$3&lt;&gt;"Linhas","",IF(Cálculos!HL86=1,Cálculos!HM86,""))</f>
        <v/>
      </c>
      <c r="DF86" s="133"/>
      <c r="DG86" s="134"/>
      <c r="DH86" s="134"/>
      <c r="DI86" s="134"/>
      <c r="DJ86" s="34" t="str">
        <f>IF(Configurações!$B$3&lt;&gt;"Linhas","",IF(Cálculos!HW86=1,Cálculos!HX86,""))</f>
        <v/>
      </c>
      <c r="DK86" s="35" t="str">
        <f>IF(OR($B86="",Configurações!$B$3&lt;&gt;"Linhas"),"",Cálculos!OL86)</f>
        <v/>
      </c>
      <c r="DL86" s="36" t="str">
        <f>IF(OR($B86="",Configurações!$B$3&lt;&gt;"Linhas"),"",Cálculos!OM86)</f>
        <v/>
      </c>
      <c r="DM86" s="37" t="str">
        <f>IF(OR($B86="",Configurações!$B$3&lt;&gt;"Linhas"),"",IF(Cálculos!ON86="","✔ OK",LEFT(Cálculos!ON86,LEN(Cálculos!ON86)-3)))</f>
        <v/>
      </c>
      <c r="DN86" s="133"/>
      <c r="DO86" s="134"/>
      <c r="DP86" s="134"/>
      <c r="DQ86" s="134"/>
      <c r="DR86" s="34" t="str">
        <f>IF(Configurações!$B$3&lt;&gt;"Linhas","",IF(Cálculos!IH86=1,Cálculos!II86,""))</f>
        <v/>
      </c>
      <c r="DS86" s="133"/>
      <c r="DT86" s="134"/>
      <c r="DU86" s="134"/>
      <c r="DV86" s="134"/>
      <c r="DW86" s="34" t="str">
        <f>IF(Configurações!$B$3&lt;&gt;"Linhas","",IF(Cálculos!IS86=1,Cálculos!IT86,""))</f>
        <v/>
      </c>
      <c r="DX86" s="133"/>
      <c r="DY86" s="134"/>
      <c r="DZ86" s="134"/>
      <c r="EA86" s="134"/>
      <c r="EB86" s="34" t="str">
        <f>IF(Configurações!$B$3&lt;&gt;"Linhas","",IF(Cálculos!JD86=1,Cálculos!JE86,""))</f>
        <v/>
      </c>
      <c r="EC86" s="133"/>
      <c r="ED86" s="134"/>
      <c r="EE86" s="134"/>
      <c r="EF86" s="134"/>
      <c r="EG86" s="34" t="str">
        <f>IF(Configurações!$B$3&lt;&gt;"Linhas","",IF(Cálculos!JO86=1,Cálculos!JP86,""))</f>
        <v/>
      </c>
      <c r="EH86" s="133"/>
      <c r="EI86" s="134"/>
      <c r="EJ86" s="134"/>
      <c r="EK86" s="134"/>
      <c r="EL86" s="34" t="str">
        <f>IF(Configurações!$B$3&lt;&gt;"Linhas","",IF(Cálculos!JZ86=1,Cálculos!KA86,""))</f>
        <v/>
      </c>
      <c r="EM86" s="133"/>
      <c r="EN86" s="134"/>
      <c r="EO86" s="134"/>
      <c r="EP86" s="134"/>
      <c r="EQ86" s="34" t="str">
        <f>IF(Configurações!$B$3&lt;&gt;"Linhas","",IF(Cálculos!KK86=1,Cálculos!KL86,""))</f>
        <v/>
      </c>
      <c r="ER86" s="133"/>
      <c r="ES86" s="134"/>
      <c r="ET86" s="134"/>
      <c r="EU86" s="134"/>
      <c r="EV86" s="34" t="str">
        <f>IF(Configurações!$B$3&lt;&gt;"Linhas","",IF(Cálculos!KV86=1,Cálculos!KW86,""))</f>
        <v/>
      </c>
      <c r="EW86" s="35" t="str">
        <f>IF(OR($B86="",Configurações!$B$3&lt;&gt;"Linhas"),"",Cálculos!OQ86)</f>
        <v/>
      </c>
      <c r="EX86" s="36" t="str">
        <f>IF(OR($B86="",Configurações!$B$3&lt;&gt;"Linhas"),"",Cálculos!OR86)</f>
        <v/>
      </c>
      <c r="EY86" s="37" t="str">
        <f>IF(OR($B86="",Configurações!$B$3&lt;&gt;"Linhas"),"",IF(Cálculos!OS86="","✔ OK",LEFT(Cálculos!OS86,LEN(Cálculos!OS86)-3)))</f>
        <v/>
      </c>
      <c r="EZ86" s="133"/>
      <c r="FA86" s="134"/>
      <c r="FB86" s="134"/>
      <c r="FC86" s="134"/>
      <c r="FD86" s="34" t="str">
        <f>IF(Configurações!$B$3&lt;&gt;"Linhas","",IF(Cálculos!LG86=1,Cálculos!LH86,""))</f>
        <v/>
      </c>
      <c r="FE86" s="133"/>
      <c r="FF86" s="134"/>
      <c r="FG86" s="134"/>
      <c r="FH86" s="134"/>
      <c r="FI86" s="34" t="str">
        <f>IF(Configurações!$B$3&lt;&gt;"Linhas","",IF(Cálculos!LR86=1,Cálculos!LS86,""))</f>
        <v/>
      </c>
      <c r="FJ86" s="133"/>
      <c r="FK86" s="134"/>
      <c r="FL86" s="134"/>
      <c r="FM86" s="134"/>
      <c r="FN86" s="34" t="str">
        <f>IF(Configurações!$B$3&lt;&gt;"Linhas","",IF(Cálculos!MC86=1,Cálculos!MD86,""))</f>
        <v/>
      </c>
      <c r="FO86" s="133"/>
      <c r="FP86" s="134"/>
      <c r="FQ86" s="134"/>
      <c r="FR86" s="134"/>
      <c r="FS86" s="34" t="str">
        <f>IF(Configurações!$B$3&lt;&gt;"Linhas","",IF(Cálculos!MN86=1,Cálculos!MO86,""))</f>
        <v/>
      </c>
      <c r="FT86" s="133"/>
      <c r="FU86" s="134"/>
      <c r="FV86" s="134"/>
      <c r="FW86" s="134"/>
      <c r="FX86" s="34" t="str">
        <f>IF(Configurações!$B$3&lt;&gt;"Linhas","",IF(Cálculos!MY86=1,Cálculos!MZ86,""))</f>
        <v/>
      </c>
      <c r="FY86" s="133"/>
      <c r="FZ86" s="134"/>
      <c r="GA86" s="134"/>
      <c r="GB86" s="134"/>
      <c r="GC86" s="34" t="str">
        <f>IF(Configurações!$B$3&lt;&gt;"Linhas","",IF(Cálculos!NJ86=1,Cálculos!NK86,""))</f>
        <v/>
      </c>
      <c r="GD86" s="133"/>
      <c r="GE86" s="134"/>
      <c r="GF86" s="134"/>
      <c r="GG86" s="134"/>
      <c r="GH86" s="34" t="str">
        <f>IF(Configurações!$B$3&lt;&gt;"Linhas","",IF(Cálculos!NU86=1,Cálculos!NV86,""))</f>
        <v/>
      </c>
      <c r="GI86" s="35" t="str">
        <f>IF(OR($B86="",Configurações!$B$3&lt;&gt;"Linhas"),"",Cálculos!OV86)</f>
        <v/>
      </c>
      <c r="GJ86" s="36" t="str">
        <f>IF(OR($B86="",Configurações!$B$3&lt;&gt;"Linhas"),"",Cálculos!OW86)</f>
        <v/>
      </c>
      <c r="GK86" s="37" t="str">
        <f>IF(OR($B86="",Configurações!$B$3&lt;&gt;"Linhas"),"",IF(Cálculos!OX86="","✔ OK",LEFT(Cálculos!OX86,LEN(Cálculos!OX86)-3)))</f>
        <v/>
      </c>
      <c r="GL86" s="131" t="str">
        <f>IF(OR($B86="",Configurações!$B$3&lt;&gt;"Linhas"),"",IF(Cálculos!PP86="","",IF(Configurações!$B$6="Sim","","Informativo (sem CCT/ACT) – ")&amp;LEFT(Cálculos!PP86,LEN(Cálculos!PP86)-3)))</f>
        <v/>
      </c>
    </row>
    <row r="87" spans="1:194" ht="30.75" customHeight="1" x14ac:dyDescent="0.25">
      <c r="A87" s="32" t="str">
        <f t="shared" si="0"/>
        <v/>
      </c>
      <c r="B87" s="132"/>
      <c r="C87" s="33" t="str">
        <f>IF($B87="","",IFERROR(INDEX(Funcionários!$D$5:$D$84,MATCH($B87,Funcionários!$B$5:$B$84,0)),""))</f>
        <v/>
      </c>
      <c r="D87" s="133"/>
      <c r="E87" s="134"/>
      <c r="F87" s="134"/>
      <c r="G87" s="134"/>
      <c r="H87" s="34" t="str">
        <f>IF(Configurações!$B$3&lt;&gt;"Linhas","",IF(Cálculos!K87=1,Cálculos!L87,""))</f>
        <v/>
      </c>
      <c r="I87" s="133"/>
      <c r="J87" s="134"/>
      <c r="K87" s="134"/>
      <c r="L87" s="134"/>
      <c r="M87" s="34" t="str">
        <f>IF(Configurações!$B$3&lt;&gt;"Linhas","",IF(Cálculos!V87=1,Cálculos!W87,""))</f>
        <v/>
      </c>
      <c r="N87" s="133"/>
      <c r="O87" s="134"/>
      <c r="P87" s="134"/>
      <c r="Q87" s="134"/>
      <c r="R87" s="34" t="str">
        <f>IF(Configurações!$B$3&lt;&gt;"Linhas","",IF(Cálculos!AG87=1,Cálculos!AH87,""))</f>
        <v/>
      </c>
      <c r="S87" s="133"/>
      <c r="T87" s="134"/>
      <c r="U87" s="134"/>
      <c r="V87" s="134"/>
      <c r="W87" s="34" t="str">
        <f>IF(Configurações!$B$3&lt;&gt;"Linhas","",IF(Cálculos!AR87=1,Cálculos!AS87,""))</f>
        <v/>
      </c>
      <c r="X87" s="133"/>
      <c r="Y87" s="134"/>
      <c r="Z87" s="134"/>
      <c r="AA87" s="134"/>
      <c r="AB87" s="34" t="str">
        <f>IF(Configurações!$B$3&lt;&gt;"Linhas","",IF(Cálculos!BC87=1,Cálculos!BD87,""))</f>
        <v/>
      </c>
      <c r="AC87" s="133"/>
      <c r="AD87" s="134"/>
      <c r="AE87" s="134"/>
      <c r="AF87" s="134"/>
      <c r="AG87" s="34" t="str">
        <f>IF(Configurações!$B$3&lt;&gt;"Linhas","",IF(Cálculos!BN87=1,Cálculos!BO87,""))</f>
        <v/>
      </c>
      <c r="AH87" s="133"/>
      <c r="AI87" s="134"/>
      <c r="AJ87" s="134"/>
      <c r="AK87" s="134"/>
      <c r="AL87" s="34" t="str">
        <f>IF(Configurações!$B$3&lt;&gt;"Linhas","",IF(Cálculos!BY87=1,Cálculos!BZ87,""))</f>
        <v/>
      </c>
      <c r="AM87" s="35" t="str">
        <f>IF(OR($B87="",Configurações!$B$3&lt;&gt;"Linhas"),"",Cálculos!OB87)</f>
        <v/>
      </c>
      <c r="AN87" s="36" t="str">
        <f>IF(OR($B87="",Configurações!$B$3&lt;&gt;"Linhas"),"",Cálculos!OC87)</f>
        <v/>
      </c>
      <c r="AO87" s="37" t="str">
        <f>IF(OR($B87="",Configurações!$B$3&lt;&gt;"Linhas"),"",IF(Cálculos!OD87="","✔ OK",LEFT(Cálculos!OD87,LEN(Cálculos!OD87)-3)))</f>
        <v/>
      </c>
      <c r="AP87" s="133"/>
      <c r="AQ87" s="134"/>
      <c r="AR87" s="134"/>
      <c r="AS87" s="134"/>
      <c r="AT87" s="34" t="str">
        <f>IF(Configurações!$B$3&lt;&gt;"Linhas","",IF(Cálculos!CJ87=1,Cálculos!CK87,""))</f>
        <v/>
      </c>
      <c r="AU87" s="133"/>
      <c r="AV87" s="134"/>
      <c r="AW87" s="134"/>
      <c r="AX87" s="134"/>
      <c r="AY87" s="34" t="str">
        <f>IF(Configurações!$B$3&lt;&gt;"Linhas","",IF(Cálculos!CU87=1,Cálculos!CV87,""))</f>
        <v/>
      </c>
      <c r="AZ87" s="133"/>
      <c r="BA87" s="134"/>
      <c r="BB87" s="134"/>
      <c r="BC87" s="134"/>
      <c r="BD87" s="34" t="str">
        <f>IF(Configurações!$B$3&lt;&gt;"Linhas","",IF(Cálculos!DF87=1,Cálculos!DG87,""))</f>
        <v/>
      </c>
      <c r="BE87" s="133"/>
      <c r="BF87" s="134"/>
      <c r="BG87" s="134"/>
      <c r="BH87" s="134"/>
      <c r="BI87" s="34" t="str">
        <f>IF(Configurações!$B$3&lt;&gt;"Linhas","",IF(Cálculos!DQ87=1,Cálculos!DR87,""))</f>
        <v/>
      </c>
      <c r="BJ87" s="133"/>
      <c r="BK87" s="134"/>
      <c r="BL87" s="134"/>
      <c r="BM87" s="134"/>
      <c r="BN87" s="34" t="str">
        <f>IF(Configurações!$B$3&lt;&gt;"Linhas","",IF(Cálculos!EB87=1,Cálculos!EC87,""))</f>
        <v/>
      </c>
      <c r="BO87" s="133"/>
      <c r="BP87" s="134"/>
      <c r="BQ87" s="134"/>
      <c r="BR87" s="134"/>
      <c r="BS87" s="34" t="str">
        <f>IF(Configurações!$B$3&lt;&gt;"Linhas","",IF(Cálculos!EM87=1,Cálculos!EN87,""))</f>
        <v/>
      </c>
      <c r="BT87" s="133"/>
      <c r="BU87" s="134"/>
      <c r="BV87" s="134"/>
      <c r="BW87" s="134"/>
      <c r="BX87" s="34" t="str">
        <f>IF(Configurações!$B$3&lt;&gt;"Linhas","",IF(Cálculos!EX87=1,Cálculos!EY87,""))</f>
        <v/>
      </c>
      <c r="BY87" s="35" t="str">
        <f>IF(OR($B87="",Configurações!$B$3&lt;&gt;"Linhas"),"",Cálculos!OG87)</f>
        <v/>
      </c>
      <c r="BZ87" s="36" t="str">
        <f>IF(OR($B87="",Configurações!$B$3&lt;&gt;"Linhas"),"",Cálculos!OH87)</f>
        <v/>
      </c>
      <c r="CA87" s="37" t="str">
        <f>IF(OR($B87="",Configurações!$B$3&lt;&gt;"Linhas"),"",IF(Cálculos!OI87="","✔ OK",LEFT(Cálculos!OI87,LEN(Cálculos!OI87)-3)))</f>
        <v/>
      </c>
      <c r="CB87" s="133"/>
      <c r="CC87" s="134"/>
      <c r="CD87" s="134"/>
      <c r="CE87" s="134"/>
      <c r="CF87" s="138" t="str">
        <f>IF(Configurações!$B$3&lt;&gt;"Linhas","",IF(Cálculos!FI87=1,Cálculos!FJ87,""))</f>
        <v/>
      </c>
      <c r="CG87" s="133"/>
      <c r="CH87" s="134"/>
      <c r="CI87" s="134"/>
      <c r="CJ87" s="134"/>
      <c r="CK87" s="34" t="str">
        <f>IF(Configurações!$B$3&lt;&gt;"Linhas","",IF(Cálculos!FT87=1,Cálculos!FU87,""))</f>
        <v/>
      </c>
      <c r="CL87" s="133"/>
      <c r="CM87" s="134"/>
      <c r="CN87" s="134"/>
      <c r="CO87" s="134"/>
      <c r="CP87" s="34" t="str">
        <f>IF(Configurações!$B$3&lt;&gt;"Linhas","",IF(Cálculos!GE87=1,Cálculos!GF87,""))</f>
        <v/>
      </c>
      <c r="CQ87" s="133"/>
      <c r="CR87" s="134"/>
      <c r="CS87" s="134"/>
      <c r="CT87" s="134"/>
      <c r="CU87" s="34" t="str">
        <f>IF(Configurações!$B$3&lt;&gt;"Linhas","",IF(Cálculos!GP87=1,Cálculos!GQ87,""))</f>
        <v/>
      </c>
      <c r="CV87" s="133"/>
      <c r="CW87" s="134"/>
      <c r="CX87" s="134"/>
      <c r="CY87" s="134"/>
      <c r="CZ87" s="34" t="str">
        <f>IF(Configurações!$B$3&lt;&gt;"Linhas","",IF(Cálculos!HA87=1,Cálculos!HB87,""))</f>
        <v/>
      </c>
      <c r="DA87" s="133"/>
      <c r="DB87" s="134"/>
      <c r="DC87" s="134"/>
      <c r="DD87" s="134"/>
      <c r="DE87" s="34" t="str">
        <f>IF(Configurações!$B$3&lt;&gt;"Linhas","",IF(Cálculos!HL87=1,Cálculos!HM87,""))</f>
        <v/>
      </c>
      <c r="DF87" s="133"/>
      <c r="DG87" s="134"/>
      <c r="DH87" s="134"/>
      <c r="DI87" s="134"/>
      <c r="DJ87" s="34" t="str">
        <f>IF(Configurações!$B$3&lt;&gt;"Linhas","",IF(Cálculos!HW87=1,Cálculos!HX87,""))</f>
        <v/>
      </c>
      <c r="DK87" s="35" t="str">
        <f>IF(OR($B87="",Configurações!$B$3&lt;&gt;"Linhas"),"",Cálculos!OL87)</f>
        <v/>
      </c>
      <c r="DL87" s="36" t="str">
        <f>IF(OR($B87="",Configurações!$B$3&lt;&gt;"Linhas"),"",Cálculos!OM87)</f>
        <v/>
      </c>
      <c r="DM87" s="37" t="str">
        <f>IF(OR($B87="",Configurações!$B$3&lt;&gt;"Linhas"),"",IF(Cálculos!ON87="","✔ OK",LEFT(Cálculos!ON87,LEN(Cálculos!ON87)-3)))</f>
        <v/>
      </c>
      <c r="DN87" s="133"/>
      <c r="DO87" s="134"/>
      <c r="DP87" s="134"/>
      <c r="DQ87" s="134"/>
      <c r="DR87" s="34" t="str">
        <f>IF(Configurações!$B$3&lt;&gt;"Linhas","",IF(Cálculos!IH87=1,Cálculos!II87,""))</f>
        <v/>
      </c>
      <c r="DS87" s="133"/>
      <c r="DT87" s="134"/>
      <c r="DU87" s="134"/>
      <c r="DV87" s="134"/>
      <c r="DW87" s="34" t="str">
        <f>IF(Configurações!$B$3&lt;&gt;"Linhas","",IF(Cálculos!IS87=1,Cálculos!IT87,""))</f>
        <v/>
      </c>
      <c r="DX87" s="133"/>
      <c r="DY87" s="134"/>
      <c r="DZ87" s="134"/>
      <c r="EA87" s="134"/>
      <c r="EB87" s="34" t="str">
        <f>IF(Configurações!$B$3&lt;&gt;"Linhas","",IF(Cálculos!JD87=1,Cálculos!JE87,""))</f>
        <v/>
      </c>
      <c r="EC87" s="133"/>
      <c r="ED87" s="134"/>
      <c r="EE87" s="134"/>
      <c r="EF87" s="134"/>
      <c r="EG87" s="34" t="str">
        <f>IF(Configurações!$B$3&lt;&gt;"Linhas","",IF(Cálculos!JO87=1,Cálculos!JP87,""))</f>
        <v/>
      </c>
      <c r="EH87" s="133"/>
      <c r="EI87" s="134"/>
      <c r="EJ87" s="134"/>
      <c r="EK87" s="134"/>
      <c r="EL87" s="34" t="str">
        <f>IF(Configurações!$B$3&lt;&gt;"Linhas","",IF(Cálculos!JZ87=1,Cálculos!KA87,""))</f>
        <v/>
      </c>
      <c r="EM87" s="133"/>
      <c r="EN87" s="134"/>
      <c r="EO87" s="134"/>
      <c r="EP87" s="134"/>
      <c r="EQ87" s="34" t="str">
        <f>IF(Configurações!$B$3&lt;&gt;"Linhas","",IF(Cálculos!KK87=1,Cálculos!KL87,""))</f>
        <v/>
      </c>
      <c r="ER87" s="133"/>
      <c r="ES87" s="134"/>
      <c r="ET87" s="134"/>
      <c r="EU87" s="134"/>
      <c r="EV87" s="34" t="str">
        <f>IF(Configurações!$B$3&lt;&gt;"Linhas","",IF(Cálculos!KV87=1,Cálculos!KW87,""))</f>
        <v/>
      </c>
      <c r="EW87" s="35" t="str">
        <f>IF(OR($B87="",Configurações!$B$3&lt;&gt;"Linhas"),"",Cálculos!OQ87)</f>
        <v/>
      </c>
      <c r="EX87" s="36" t="str">
        <f>IF(OR($B87="",Configurações!$B$3&lt;&gt;"Linhas"),"",Cálculos!OR87)</f>
        <v/>
      </c>
      <c r="EY87" s="37" t="str">
        <f>IF(OR($B87="",Configurações!$B$3&lt;&gt;"Linhas"),"",IF(Cálculos!OS87="","✔ OK",LEFT(Cálculos!OS87,LEN(Cálculos!OS87)-3)))</f>
        <v/>
      </c>
      <c r="EZ87" s="133"/>
      <c r="FA87" s="134"/>
      <c r="FB87" s="134"/>
      <c r="FC87" s="134"/>
      <c r="FD87" s="34" t="str">
        <f>IF(Configurações!$B$3&lt;&gt;"Linhas","",IF(Cálculos!LG87=1,Cálculos!LH87,""))</f>
        <v/>
      </c>
      <c r="FE87" s="133"/>
      <c r="FF87" s="134"/>
      <c r="FG87" s="134"/>
      <c r="FH87" s="134"/>
      <c r="FI87" s="34" t="str">
        <f>IF(Configurações!$B$3&lt;&gt;"Linhas","",IF(Cálculos!LR87=1,Cálculos!LS87,""))</f>
        <v/>
      </c>
      <c r="FJ87" s="133"/>
      <c r="FK87" s="134"/>
      <c r="FL87" s="134"/>
      <c r="FM87" s="134"/>
      <c r="FN87" s="34" t="str">
        <f>IF(Configurações!$B$3&lt;&gt;"Linhas","",IF(Cálculos!MC87=1,Cálculos!MD87,""))</f>
        <v/>
      </c>
      <c r="FO87" s="133"/>
      <c r="FP87" s="134"/>
      <c r="FQ87" s="134"/>
      <c r="FR87" s="134"/>
      <c r="FS87" s="34" t="str">
        <f>IF(Configurações!$B$3&lt;&gt;"Linhas","",IF(Cálculos!MN87=1,Cálculos!MO87,""))</f>
        <v/>
      </c>
      <c r="FT87" s="133"/>
      <c r="FU87" s="134"/>
      <c r="FV87" s="134"/>
      <c r="FW87" s="134"/>
      <c r="FX87" s="34" t="str">
        <f>IF(Configurações!$B$3&lt;&gt;"Linhas","",IF(Cálculos!MY87=1,Cálculos!MZ87,""))</f>
        <v/>
      </c>
      <c r="FY87" s="133"/>
      <c r="FZ87" s="134"/>
      <c r="GA87" s="134"/>
      <c r="GB87" s="134"/>
      <c r="GC87" s="34" t="str">
        <f>IF(Configurações!$B$3&lt;&gt;"Linhas","",IF(Cálculos!NJ87=1,Cálculos!NK87,""))</f>
        <v/>
      </c>
      <c r="GD87" s="133"/>
      <c r="GE87" s="134"/>
      <c r="GF87" s="134"/>
      <c r="GG87" s="134"/>
      <c r="GH87" s="34" t="str">
        <f>IF(Configurações!$B$3&lt;&gt;"Linhas","",IF(Cálculos!NU87=1,Cálculos!NV87,""))</f>
        <v/>
      </c>
      <c r="GI87" s="35" t="str">
        <f>IF(OR($B87="",Configurações!$B$3&lt;&gt;"Linhas"),"",Cálculos!OV87)</f>
        <v/>
      </c>
      <c r="GJ87" s="36" t="str">
        <f>IF(OR($B87="",Configurações!$B$3&lt;&gt;"Linhas"),"",Cálculos!OW87)</f>
        <v/>
      </c>
      <c r="GK87" s="37" t="str">
        <f>IF(OR($B87="",Configurações!$B$3&lt;&gt;"Linhas"),"",IF(Cálculos!OX87="","✔ OK",LEFT(Cálculos!OX87,LEN(Cálculos!OX87)-3)))</f>
        <v/>
      </c>
      <c r="GL87" s="131" t="str">
        <f>IF(OR($B87="",Configurações!$B$3&lt;&gt;"Linhas"),"",IF(Cálculos!PP87="","",IF(Configurações!$B$6="Sim","","Informativo (sem CCT/ACT) – ")&amp;LEFT(Cálculos!PP87,LEN(Cálculos!PP87)-3)))</f>
        <v/>
      </c>
    </row>
    <row r="88" spans="1:194" x14ac:dyDescent="0.25"/>
    <row r="89" spans="1:194" hidden="1" x14ac:dyDescent="0.25">
      <c r="B89" s="38"/>
    </row>
  </sheetData>
  <sheetProtection algorithmName="SHA-512" hashValue="cCZfUBH7K3K7uVupN7ekDcIxw2jCW/k9Sx92Gy0XuRZGNvGDYM+28Av2PUO9Vfy/FvArkVjuVqVilWAJti3O5w==" saltValue="mSvqkbusuOfgphSVHQsw2w==" spinCount="100000" sheet="1" objects="1" scenarios="1"/>
  <mergeCells count="104">
    <mergeCell ref="A1:M1"/>
    <mergeCell ref="N1:AS1"/>
    <mergeCell ref="A2:C2"/>
    <mergeCell ref="D2:F2"/>
    <mergeCell ref="G2:AS2"/>
    <mergeCell ref="A3:A6"/>
    <mergeCell ref="B3:B6"/>
    <mergeCell ref="C3:C6"/>
    <mergeCell ref="D3:H3"/>
    <mergeCell ref="I3:M3"/>
    <mergeCell ref="N3:R3"/>
    <mergeCell ref="S3:W3"/>
    <mergeCell ref="X3:AB3"/>
    <mergeCell ref="AC3:AG3"/>
    <mergeCell ref="AH3:AL3"/>
    <mergeCell ref="AM3:AO3"/>
    <mergeCell ref="AP3:AT3"/>
    <mergeCell ref="D5:H5"/>
    <mergeCell ref="I5:M5"/>
    <mergeCell ref="N5:R5"/>
    <mergeCell ref="S5:W5"/>
    <mergeCell ref="X5:AB5"/>
    <mergeCell ref="AC5:AG5"/>
    <mergeCell ref="AH5:AL5"/>
    <mergeCell ref="DN3:DR3"/>
    <mergeCell ref="DS3:DW3"/>
    <mergeCell ref="DX3:EB3"/>
    <mergeCell ref="AU3:AY3"/>
    <mergeCell ref="AZ3:BD3"/>
    <mergeCell ref="BE3:BI3"/>
    <mergeCell ref="BJ3:BN3"/>
    <mergeCell ref="BO3:BS3"/>
    <mergeCell ref="BT3:BX3"/>
    <mergeCell ref="BY3:CA3"/>
    <mergeCell ref="CB3:CF3"/>
    <mergeCell ref="CG3:CK3"/>
    <mergeCell ref="FT3:FX3"/>
    <mergeCell ref="FY3:GC3"/>
    <mergeCell ref="GD3:GH3"/>
    <mergeCell ref="GI3:GK3"/>
    <mergeCell ref="D4:AO4"/>
    <mergeCell ref="AP4:CA4"/>
    <mergeCell ref="CB4:DM4"/>
    <mergeCell ref="DN4:EY4"/>
    <mergeCell ref="EZ4:GK4"/>
    <mergeCell ref="EC3:EG3"/>
    <mergeCell ref="EH3:EL3"/>
    <mergeCell ref="EM3:EQ3"/>
    <mergeCell ref="ER3:EV3"/>
    <mergeCell ref="EW3:EY3"/>
    <mergeCell ref="EZ3:FD3"/>
    <mergeCell ref="FE3:FI3"/>
    <mergeCell ref="FJ3:FN3"/>
    <mergeCell ref="FO3:FS3"/>
    <mergeCell ref="CL3:CP3"/>
    <mergeCell ref="CQ3:CU3"/>
    <mergeCell ref="CV3:CZ3"/>
    <mergeCell ref="DA3:DE3"/>
    <mergeCell ref="DF3:DJ3"/>
    <mergeCell ref="DK3:DM3"/>
    <mergeCell ref="AM5:AM6"/>
    <mergeCell ref="AN5:AN6"/>
    <mergeCell ref="AO5:AO6"/>
    <mergeCell ref="AP5:AT5"/>
    <mergeCell ref="AU5:AY5"/>
    <mergeCell ref="AZ5:BD5"/>
    <mergeCell ref="BE5:BI5"/>
    <mergeCell ref="BJ5:BN5"/>
    <mergeCell ref="BO5:BS5"/>
    <mergeCell ref="BT5:BX5"/>
    <mergeCell ref="BY5:BY6"/>
    <mergeCell ref="BZ5:BZ6"/>
    <mergeCell ref="CA5:CA6"/>
    <mergeCell ref="CB5:CF5"/>
    <mergeCell ref="CG5:CK5"/>
    <mergeCell ref="CL5:CP5"/>
    <mergeCell ref="CQ5:CU5"/>
    <mergeCell ref="CV5:CZ5"/>
    <mergeCell ref="DA5:DE5"/>
    <mergeCell ref="DF5:DJ5"/>
    <mergeCell ref="DK5:DK6"/>
    <mergeCell ref="DL5:DL6"/>
    <mergeCell ref="DM5:DM6"/>
    <mergeCell ref="DN5:DR5"/>
    <mergeCell ref="DS5:DW5"/>
    <mergeCell ref="DX5:EB5"/>
    <mergeCell ref="EC5:EG5"/>
    <mergeCell ref="FO5:FS5"/>
    <mergeCell ref="FT5:FX5"/>
    <mergeCell ref="FY5:GC5"/>
    <mergeCell ref="GD5:GH5"/>
    <mergeCell ref="GI5:GI6"/>
    <mergeCell ref="GJ5:GJ6"/>
    <mergeCell ref="GK5:GK6"/>
    <mergeCell ref="GL5:GL6"/>
    <mergeCell ref="EH5:EL5"/>
    <mergeCell ref="EM5:EQ5"/>
    <mergeCell ref="ER5:EV5"/>
    <mergeCell ref="EW5:EW6"/>
    <mergeCell ref="EX5:EX6"/>
    <mergeCell ref="EY5:EY6"/>
    <mergeCell ref="EZ5:FD5"/>
    <mergeCell ref="FE5:FI5"/>
    <mergeCell ref="FJ5:FN5"/>
  </mergeCells>
  <conditionalFormatting sqref="B7:GL87">
    <cfRule type="expression" dxfId="1222" priority="303">
      <formula>$B7=""</formula>
    </cfRule>
  </conditionalFormatting>
  <conditionalFormatting sqref="D7:H87">
    <cfRule type="expression" dxfId="1217" priority="7">
      <formula>WEEKDAY(D$3)=1</formula>
    </cfRule>
  </conditionalFormatting>
  <conditionalFormatting sqref="D5:AL6">
    <cfRule type="expression" dxfId="1215" priority="9">
      <formula>WEEKDAY(D$3)=1</formula>
    </cfRule>
  </conditionalFormatting>
  <conditionalFormatting sqref="I7:M87">
    <cfRule type="expression" dxfId="1209" priority="15">
      <formula>WEEKDAY(I$3)=1</formula>
    </cfRule>
  </conditionalFormatting>
  <conditionalFormatting sqref="N7:R87">
    <cfRule type="expression" dxfId="1204" priority="23">
      <formula>WEEKDAY(N$3)=1</formula>
    </cfRule>
  </conditionalFormatting>
  <conditionalFormatting sqref="S7:W87">
    <cfRule type="expression" dxfId="1199" priority="31">
      <formula>WEEKDAY(S$3)=1</formula>
    </cfRule>
  </conditionalFormatting>
  <conditionalFormatting sqref="X7:AB87">
    <cfRule type="expression" dxfId="1194" priority="39">
      <formula>WEEKDAY(X$3)=1</formula>
    </cfRule>
  </conditionalFormatting>
  <conditionalFormatting sqref="AC7:AG87">
    <cfRule type="expression" dxfId="1189" priority="47">
      <formula>WEEKDAY(AC$3)=1</formula>
    </cfRule>
  </conditionalFormatting>
  <conditionalFormatting sqref="AH7:AL87">
    <cfRule type="expression" dxfId="1184" priority="55">
      <formula>WEEKDAY(AH$3)=1</formula>
    </cfRule>
  </conditionalFormatting>
  <conditionalFormatting sqref="AO7:AO87">
    <cfRule type="expression" dxfId="1180" priority="285">
      <formula>AO7="✔ OK"</formula>
    </cfRule>
  </conditionalFormatting>
  <conditionalFormatting sqref="AP7:AT87">
    <cfRule type="expression" dxfId="1175" priority="63">
      <formula>WEEKDAY(AP$3)=1</formula>
    </cfRule>
  </conditionalFormatting>
  <conditionalFormatting sqref="AP5:BX6">
    <cfRule type="expression" dxfId="1173" priority="65">
      <formula>WEEKDAY(AP$3)=1</formula>
    </cfRule>
  </conditionalFormatting>
  <conditionalFormatting sqref="AU7:AY87">
    <cfRule type="expression" dxfId="1167" priority="71">
      <formula>WEEKDAY(AU$3)=1</formula>
    </cfRule>
  </conditionalFormatting>
  <conditionalFormatting sqref="AZ7:BD87">
    <cfRule type="expression" dxfId="1162" priority="79">
      <formula>WEEKDAY(AZ$3)=1</formula>
    </cfRule>
  </conditionalFormatting>
  <conditionalFormatting sqref="BE7:BI87">
    <cfRule type="expression" dxfId="1157" priority="87">
      <formula>WEEKDAY(BE$3)=1</formula>
    </cfRule>
  </conditionalFormatting>
  <conditionalFormatting sqref="BJ7:BN87">
    <cfRule type="expression" dxfId="1152" priority="95">
      <formula>WEEKDAY(BJ$3)=1</formula>
    </cfRule>
  </conditionalFormatting>
  <conditionalFormatting sqref="BO7:BS87">
    <cfRule type="expression" dxfId="1147" priority="103">
      <formula>WEEKDAY(BO$3)=1</formula>
    </cfRule>
  </conditionalFormatting>
  <conditionalFormatting sqref="BT7:BX87">
    <cfRule type="expression" dxfId="1142" priority="111">
      <formula>WEEKDAY(BT$3)=1</formula>
    </cfRule>
  </conditionalFormatting>
  <conditionalFormatting sqref="CA7:CA87">
    <cfRule type="expression" dxfId="1138" priority="289">
      <formula>CA7="✔ OK"</formula>
    </cfRule>
  </conditionalFormatting>
  <conditionalFormatting sqref="CB7:CF87">
    <cfRule type="expression" dxfId="1133" priority="119">
      <formula>WEEKDAY(CB$3)=1</formula>
    </cfRule>
  </conditionalFormatting>
  <conditionalFormatting sqref="CB5:DJ6">
    <cfRule type="expression" dxfId="1131" priority="121">
      <formula>WEEKDAY(CB$3)=1</formula>
    </cfRule>
  </conditionalFormatting>
  <conditionalFormatting sqref="CG7:CK87">
    <cfRule type="expression" dxfId="1125" priority="127">
      <formula>WEEKDAY(CG$3)=1</formula>
    </cfRule>
  </conditionalFormatting>
  <conditionalFormatting sqref="CL7:CP87">
    <cfRule type="expression" dxfId="1120" priority="135">
      <formula>WEEKDAY(CL$3)=1</formula>
    </cfRule>
  </conditionalFormatting>
  <conditionalFormatting sqref="CQ7:CU87">
    <cfRule type="expression" dxfId="1115" priority="143">
      <formula>WEEKDAY(CQ$3)=1</formula>
    </cfRule>
  </conditionalFormatting>
  <conditionalFormatting sqref="CV7:CZ87">
    <cfRule type="expression" dxfId="1110" priority="151">
      <formula>WEEKDAY(CV$3)=1</formula>
    </cfRule>
  </conditionalFormatting>
  <conditionalFormatting sqref="DA7:DE87">
    <cfRule type="expression" dxfId="1105" priority="159">
      <formula>WEEKDAY(DA$3)=1</formula>
    </cfRule>
  </conditionalFormatting>
  <conditionalFormatting sqref="DF7:DJ87">
    <cfRule type="expression" dxfId="1100" priority="167">
      <formula>WEEKDAY(DF$3)=1</formula>
    </cfRule>
  </conditionalFormatting>
  <conditionalFormatting sqref="DM7:DM87">
    <cfRule type="expression" dxfId="1096" priority="293">
      <formula>DM7="✔ OK"</formula>
    </cfRule>
  </conditionalFormatting>
  <conditionalFormatting sqref="DN7:DR87">
    <cfRule type="expression" dxfId="1091" priority="175">
      <formula>WEEKDAY(DN$3)=1</formula>
    </cfRule>
  </conditionalFormatting>
  <conditionalFormatting sqref="DN5:EV6">
    <cfRule type="expression" dxfId="1089" priority="177">
      <formula>WEEKDAY(DN$3)=1</formula>
    </cfRule>
  </conditionalFormatting>
  <conditionalFormatting sqref="DS7:DW87">
    <cfRule type="expression" dxfId="1083" priority="183">
      <formula>WEEKDAY(DS$3)=1</formula>
    </cfRule>
  </conditionalFormatting>
  <conditionalFormatting sqref="DX7:EB87">
    <cfRule type="expression" dxfId="1078" priority="191">
      <formula>WEEKDAY(DX$3)=1</formula>
    </cfRule>
  </conditionalFormatting>
  <conditionalFormatting sqref="EC7:EG87">
    <cfRule type="expression" dxfId="1073" priority="199">
      <formula>WEEKDAY(EC$3)=1</formula>
    </cfRule>
  </conditionalFormatting>
  <conditionalFormatting sqref="EH7:EL87">
    <cfRule type="expression" dxfId="1068" priority="207">
      <formula>WEEKDAY(EH$3)=1</formula>
    </cfRule>
  </conditionalFormatting>
  <conditionalFormatting sqref="EM7:EQ87">
    <cfRule type="expression" dxfId="1063" priority="215">
      <formula>WEEKDAY(EM$3)=1</formula>
    </cfRule>
  </conditionalFormatting>
  <conditionalFormatting sqref="ER7:EV87">
    <cfRule type="expression" dxfId="1058" priority="223">
      <formula>WEEKDAY(ER$3)=1</formula>
    </cfRule>
  </conditionalFormatting>
  <conditionalFormatting sqref="EY7:EY87">
    <cfRule type="expression" dxfId="1054" priority="297">
      <formula>EY7="✔ OK"</formula>
    </cfRule>
  </conditionalFormatting>
  <conditionalFormatting sqref="EZ7:FD87">
    <cfRule type="expression" dxfId="1049" priority="231">
      <formula>WEEKDAY(EZ$3)=1</formula>
    </cfRule>
  </conditionalFormatting>
  <conditionalFormatting sqref="EZ5:GH6">
    <cfRule type="expression" dxfId="1047" priority="233">
      <formula>WEEKDAY(EZ$3)=1</formula>
    </cfRule>
  </conditionalFormatting>
  <conditionalFormatting sqref="FE7:FI87">
    <cfRule type="expression" dxfId="1041" priority="239">
      <formula>WEEKDAY(FE$3)=1</formula>
    </cfRule>
  </conditionalFormatting>
  <conditionalFormatting sqref="FJ7:FN87">
    <cfRule type="expression" dxfId="1036" priority="247">
      <formula>WEEKDAY(FJ$3)=1</formula>
    </cfRule>
  </conditionalFormatting>
  <conditionalFormatting sqref="FO7:FS87">
    <cfRule type="expression" dxfId="1031" priority="255">
      <formula>WEEKDAY(FO$3)=1</formula>
    </cfRule>
  </conditionalFormatting>
  <conditionalFormatting sqref="FT7:FX87">
    <cfRule type="expression" dxfId="1026" priority="263">
      <formula>WEEKDAY(FT$3)=1</formula>
    </cfRule>
  </conditionalFormatting>
  <conditionalFormatting sqref="FY7:GC87">
    <cfRule type="expression" dxfId="1021" priority="271">
      <formula>WEEKDAY(FY$3)=1</formula>
    </cfRule>
  </conditionalFormatting>
  <conditionalFormatting sqref="GD7:GH87">
    <cfRule type="expression" dxfId="1016" priority="279">
      <formula>WEEKDAY(GD$3)=1</formula>
    </cfRule>
  </conditionalFormatting>
  <conditionalFormatting sqref="GK7:GK87">
    <cfRule type="expression" dxfId="1012" priority="301">
      <formula>GK7="✔ OK"</formula>
    </cfRule>
  </conditionalFormatting>
  <conditionalFormatting sqref="GL7:GL87">
    <cfRule type="expression" dxfId="1011" priority="302">
      <formula>ISNUMBER(SEARCH("INSUFICIENTE",GL7))</formula>
    </cfRule>
  </conditionalFormatting>
  <dataValidations count="3">
    <dataValidation type="date" operator="greaterThan" showErrorMessage="1" errorTitle="Data inválida" error="Digite uma data válida (dd/mm/aaaa)." sqref="D2" xr:uid="{00000000-0002-0000-0300-000000000000}">
      <formula1>36526</formula1>
      <formula2>0</formula2>
    </dataValidation>
    <dataValidation type="list" allowBlank="1" sqref="B7:B87" xr:uid="{00000000-0002-0000-0300-000001000000}">
      <formula1>ListaFuncionarios</formula1>
      <formula2>0</formula2>
    </dataValidation>
    <dataValidation type="time" allowBlank="1" showErrorMessage="1" errorTitle="Horário inválido" error="Formato hh:mm (ex.: 08:00)." sqref="N7:Q87 S7:V87 X7:AA87 AC7:AF87 AH7:AK87 AP7:AS87 AU7:AX87 AZ7:BC87 BE7:BH87 BJ7:BM87 BO7:BR87 BT7:BW87 CB7:CE87 CG7:CJ87 CL7:CO87 CQ7:CT87 CV7:CY87 DA7:DD87 DF7:DI87 DN7:DQ87 DS7:DV87 DX7:EA87 EC7:EF87 EH7:EK87 EM7:EP87 ER7:EU87 EZ7:FC87 FE7:FH87 FJ7:FM87 FO7:FR87 FT7:FW87 FY7:GB87 GD7:GG87 D7:G87 I7:L87" xr:uid="{00000000-0002-0000-0300-000002000000}">
      <formula1>0</formula1>
      <formula2>0.999999</formula2>
    </dataValidation>
  </dataValidations>
  <pageMargins left="0.35433070866141736" right="0.15748031496062992" top="0.59055118110236227" bottom="0.39370078740157483" header="0" footer="0"/>
  <pageSetup paperSize="9" scale="45" fitToWidth="6" fitToHeight="100" orientation="landscape" horizontalDpi="300" verticalDpi="300" r:id="rId1"/>
  <headerFooter>
    <oddFooter>&amp;LGestor Único – sistemas web – gestorunico.com.br&amp;RVersão 1.0 — 16/10/2026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00000000-000E-0000-0300-000003000000}">
            <xm:f>ISNUMBER(SEARCH("7DIA",Cálculos!$P7))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4" id="{00000000-000E-0000-0300-000004000000}">
            <xm:f>ISNUMBER(SEARCH("DOM",Cálculos!$P7))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5" id="{00000000-000E-0000-0300-000005000000}">
            <xm:f>ISNUMBER(SEARCH("INT",Cálculos!$P7))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6" id="{00000000-000E-0000-0300-000006000000}">
            <xm:f>COUNTIF(Configurações!$E$5:$E$24,D$3)&gt;0</xm:f>
            <x14:dxf>
              <fill>
                <patternFill>
                  <bgColor rgb="FFFFCC99"/>
                </patternFill>
              </fill>
            </x14:dxf>
          </x14:cfRule>
          <xm:sqref>D7:H87</xm:sqref>
        </x14:conditionalFormatting>
        <x14:conditionalFormatting xmlns:xm="http://schemas.microsoft.com/office/excel/2006/main">
          <x14:cfRule type="expression" priority="8" id="{00000000-000E-0000-0300-000008000000}">
            <xm:f>COUNTIF(Configurações!$E$5:$E$24,D$3)&gt;0</xm:f>
            <x14:dxf>
              <fill>
                <patternFill>
                  <bgColor rgb="FFED7D31"/>
                </patternFill>
              </fill>
            </x14:dxf>
          </x14:cfRule>
          <xm:sqref>D5:AL6</xm:sqref>
        </x14:conditionalFormatting>
        <x14:conditionalFormatting xmlns:xm="http://schemas.microsoft.com/office/excel/2006/main">
          <x14:cfRule type="expression" priority="2" id="{00000000-000E-0000-0300-000002000000}">
            <xm:f>Configurações!$B$3&lt;&gt;"Linhas"</xm:f>
            <x14:dxf>
              <font>
                <sz val="10"/>
                <color rgb="FFA6A6A6"/>
                <name val="Arial"/>
                <charset val="1"/>
              </font>
              <fill>
                <patternFill>
                  <bgColor rgb="FFD9D9D9"/>
                </patternFill>
              </fill>
            </x14:dxf>
          </x14:cfRule>
          <xm:sqref>D7:AL87</xm:sqref>
        </x14:conditionalFormatting>
        <x14:conditionalFormatting xmlns:xm="http://schemas.microsoft.com/office/excel/2006/main">
          <x14:cfRule type="expression" priority="11" id="{00000000-000E-0000-0300-00000B000000}">
            <xm:f>ISNUMBER(SEARCH("7DIA",Cálculos!$AA7))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2" id="{00000000-000E-0000-0300-00000C000000}">
            <xm:f>ISNUMBER(SEARCH("DOM",Cálculos!$AA7))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3" id="{00000000-000E-0000-0300-00000D000000}">
            <xm:f>ISNUMBER(SEARCH("INT",Cálculos!$AA7))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4" id="{00000000-000E-0000-0300-00000E000000}">
            <xm:f>COUNTIF(Configurações!$E$5:$E$24,I$3)&gt;0</xm:f>
            <x14:dxf>
              <fill>
                <patternFill>
                  <bgColor rgb="FFFFCC99"/>
                </patternFill>
              </fill>
            </x14:dxf>
          </x14:cfRule>
          <xm:sqref>I7:M87</xm:sqref>
        </x14:conditionalFormatting>
        <x14:conditionalFormatting xmlns:xm="http://schemas.microsoft.com/office/excel/2006/main">
          <x14:cfRule type="expression" priority="19" id="{00000000-000E-0000-0300-000013000000}">
            <xm:f>ISNUMBER(SEARCH("7DIA",Cálculos!$AL7))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0" id="{00000000-000E-0000-0300-000014000000}">
            <xm:f>ISNUMBER(SEARCH("DOM",Cálculos!$AL7))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1" id="{00000000-000E-0000-0300-000015000000}">
            <xm:f>ISNUMBER(SEARCH("INT",Cálculos!$AL7))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2" id="{00000000-000E-0000-0300-000016000000}">
            <xm:f>COUNTIF(Configurações!$E$5:$E$24,N$3)&gt;0</xm:f>
            <x14:dxf>
              <fill>
                <patternFill>
                  <bgColor rgb="FFFFCC99"/>
                </patternFill>
              </fill>
            </x14:dxf>
          </x14:cfRule>
          <xm:sqref>N7:R87</xm:sqref>
        </x14:conditionalFormatting>
        <x14:conditionalFormatting xmlns:xm="http://schemas.microsoft.com/office/excel/2006/main">
          <x14:cfRule type="expression" priority="27" id="{00000000-000E-0000-0300-00001B000000}">
            <xm:f>ISNUMBER(SEARCH("7DIA",Cálculos!$AW7))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8" id="{00000000-000E-0000-0300-00001C000000}">
            <xm:f>ISNUMBER(SEARCH("DOM",Cálculos!$AW7))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9" id="{00000000-000E-0000-0300-00001D000000}">
            <xm:f>ISNUMBER(SEARCH("INT",Cálculos!$AW7))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30" id="{00000000-000E-0000-0300-00001E000000}">
            <xm:f>COUNTIF(Configurações!$E$5:$E$24,S$3)&gt;0</xm:f>
            <x14:dxf>
              <fill>
                <patternFill>
                  <bgColor rgb="FFFFCC99"/>
                </patternFill>
              </fill>
            </x14:dxf>
          </x14:cfRule>
          <xm:sqref>S7:W87</xm:sqref>
        </x14:conditionalFormatting>
        <x14:conditionalFormatting xmlns:xm="http://schemas.microsoft.com/office/excel/2006/main">
          <x14:cfRule type="expression" priority="35" id="{00000000-000E-0000-0300-000023000000}">
            <xm:f>ISNUMBER(SEARCH("7DIA",Cálculos!$BH7))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36" id="{00000000-000E-0000-0300-000024000000}">
            <xm:f>ISNUMBER(SEARCH("DOM",Cálculos!$BH7))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37" id="{00000000-000E-0000-0300-000025000000}">
            <xm:f>ISNUMBER(SEARCH("INT",Cálculos!$BH7))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38" id="{00000000-000E-0000-0300-000026000000}">
            <xm:f>COUNTIF(Configurações!$E$5:$E$24,X$3)&gt;0</xm:f>
            <x14:dxf>
              <fill>
                <patternFill>
                  <bgColor rgb="FFFFCC99"/>
                </patternFill>
              </fill>
            </x14:dxf>
          </x14:cfRule>
          <xm:sqref>X7:AB87</xm:sqref>
        </x14:conditionalFormatting>
        <x14:conditionalFormatting xmlns:xm="http://schemas.microsoft.com/office/excel/2006/main">
          <x14:cfRule type="expression" priority="43" id="{00000000-000E-0000-0300-00002B000000}">
            <xm:f>ISNUMBER(SEARCH("7DIA",Cálculos!$BS7))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44" id="{00000000-000E-0000-0300-00002C000000}">
            <xm:f>ISNUMBER(SEARCH("DOM",Cálculos!$BS7))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45" id="{00000000-000E-0000-0300-00002D000000}">
            <xm:f>ISNUMBER(SEARCH("INT",Cálculos!$BS7))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46" id="{00000000-000E-0000-0300-00002E000000}">
            <xm:f>COUNTIF(Configurações!$E$5:$E$24,AC$3)&gt;0</xm:f>
            <x14:dxf>
              <fill>
                <patternFill>
                  <bgColor rgb="FFFFCC99"/>
                </patternFill>
              </fill>
            </x14:dxf>
          </x14:cfRule>
          <xm:sqref>AC7:AG87</xm:sqref>
        </x14:conditionalFormatting>
        <x14:conditionalFormatting xmlns:xm="http://schemas.microsoft.com/office/excel/2006/main">
          <x14:cfRule type="expression" priority="51" id="{00000000-000E-0000-0300-000033000000}">
            <xm:f>ISNUMBER(SEARCH("7DIA",Cálculos!$CD7))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52" id="{00000000-000E-0000-0300-000034000000}">
            <xm:f>ISNUMBER(SEARCH("DOM",Cálculos!$CD7))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53" id="{00000000-000E-0000-0300-000035000000}">
            <xm:f>ISNUMBER(SEARCH("INT",Cálculos!$CD7))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54" id="{00000000-000E-0000-0300-000036000000}">
            <xm:f>COUNTIF(Configurações!$E$5:$E$24,AH$3)&gt;0</xm:f>
            <x14:dxf>
              <fill>
                <patternFill>
                  <bgColor rgb="FFFFCC99"/>
                </patternFill>
              </fill>
            </x14:dxf>
          </x14:cfRule>
          <xm:sqref>AH7:AL87</xm:sqref>
        </x14:conditionalFormatting>
        <x14:conditionalFormatting xmlns:xm="http://schemas.microsoft.com/office/excel/2006/main">
          <x14:cfRule type="expression" priority="282" id="{00000000-000E-0000-0300-00001A010000}">
            <xm:f>AND(Configurações!$B$3="Linhas",Cálculos!$OE7=1)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4B084"/>
                </patternFill>
              </fill>
            </x14:dxf>
          </x14:cfRule>
          <xm:sqref>AM7:AM87</xm:sqref>
        </x14:conditionalFormatting>
        <x14:conditionalFormatting xmlns:xm="http://schemas.microsoft.com/office/excel/2006/main">
          <x14:cfRule type="expression" priority="283" id="{00000000-000E-0000-0300-00001B010000}">
            <xm:f>AND(Configurações!$B$3="Linhas",Cálculos!$OF7=1)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7C80"/>
                </patternFill>
              </fill>
            </x14:dxf>
          </x14:cfRule>
          <xm:sqref>AN7:AN87</xm:sqref>
        </x14:conditionalFormatting>
        <x14:conditionalFormatting xmlns:xm="http://schemas.microsoft.com/office/excel/2006/main">
          <x14:cfRule type="expression" priority="284" id="{00000000-000E-0000-0300-00001C010000}">
            <xm:f>AND(Configurações!$B$3="Linhas",$B7&lt;&gt;"",AO7&lt;&gt;"",AO7&lt;&gt;"✔ OK")</xm:f>
            <x14:dxf>
              <font>
                <b/>
                <sz val="9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AO7:AO87</xm:sqref>
        </x14:conditionalFormatting>
        <x14:conditionalFormatting xmlns:xm="http://schemas.microsoft.com/office/excel/2006/main">
          <x14:cfRule type="expression" priority="59" id="{00000000-000E-0000-0300-00003B000000}">
            <xm:f>ISNUMBER(SEARCH("7DIA",Cálculos!$CO7))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60" id="{00000000-000E-0000-0300-00003C000000}">
            <xm:f>ISNUMBER(SEARCH("DOM",Cálculos!$CO7))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61" id="{00000000-000E-0000-0300-00003D000000}">
            <xm:f>ISNUMBER(SEARCH("INT",Cálculos!$CO7))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62" id="{00000000-000E-0000-0300-00003E000000}">
            <xm:f>COUNTIF(Configurações!$E$5:$E$24,AP$3)&gt;0</xm:f>
            <x14:dxf>
              <fill>
                <patternFill>
                  <bgColor rgb="FFFFCC99"/>
                </patternFill>
              </fill>
            </x14:dxf>
          </x14:cfRule>
          <xm:sqref>AP7:AT87</xm:sqref>
        </x14:conditionalFormatting>
        <x14:conditionalFormatting xmlns:xm="http://schemas.microsoft.com/office/excel/2006/main">
          <x14:cfRule type="expression" priority="64" id="{00000000-000E-0000-0300-000040000000}">
            <xm:f>COUNTIF(Configurações!$E$5:$E$24,AP$3)&gt;0</xm:f>
            <x14:dxf>
              <fill>
                <patternFill>
                  <bgColor rgb="FFED7D31"/>
                </patternFill>
              </fill>
            </x14:dxf>
          </x14:cfRule>
          <xm:sqref>AP5:BX6</xm:sqref>
        </x14:conditionalFormatting>
        <x14:conditionalFormatting xmlns:xm="http://schemas.microsoft.com/office/excel/2006/main">
          <x14:cfRule type="expression" priority="58" id="{00000000-000E-0000-0300-00003A000000}">
            <xm:f>Configurações!$B$3&lt;&gt;"Linhas"</xm:f>
            <x14:dxf>
              <font>
                <sz val="10"/>
                <color rgb="FFA6A6A6"/>
                <name val="Arial"/>
                <charset val="1"/>
              </font>
              <fill>
                <patternFill>
                  <bgColor rgb="FFD9D9D9"/>
                </patternFill>
              </fill>
            </x14:dxf>
          </x14:cfRule>
          <xm:sqref>AP7:BX87</xm:sqref>
        </x14:conditionalFormatting>
        <x14:conditionalFormatting xmlns:xm="http://schemas.microsoft.com/office/excel/2006/main">
          <x14:cfRule type="expression" priority="67" id="{00000000-000E-0000-0300-000043000000}">
            <xm:f>ISNUMBER(SEARCH("7DIA",Cálculos!$CZ7))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68" id="{00000000-000E-0000-0300-000044000000}">
            <xm:f>ISNUMBER(SEARCH("DOM",Cálculos!$CZ7))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69" id="{00000000-000E-0000-0300-000045000000}">
            <xm:f>ISNUMBER(SEARCH("INT",Cálculos!$CZ7))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70" id="{00000000-000E-0000-0300-000046000000}">
            <xm:f>COUNTIF(Configurações!$E$5:$E$24,AU$3)&gt;0</xm:f>
            <x14:dxf>
              <fill>
                <patternFill>
                  <bgColor rgb="FFFFCC99"/>
                </patternFill>
              </fill>
            </x14:dxf>
          </x14:cfRule>
          <xm:sqref>AU7:AY87</xm:sqref>
        </x14:conditionalFormatting>
        <x14:conditionalFormatting xmlns:xm="http://schemas.microsoft.com/office/excel/2006/main">
          <x14:cfRule type="expression" priority="75" id="{00000000-000E-0000-0300-00004B000000}">
            <xm:f>ISNUMBER(SEARCH("7DIA",Cálculos!$DK7))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76" id="{00000000-000E-0000-0300-00004C000000}">
            <xm:f>ISNUMBER(SEARCH("DOM",Cálculos!$DK7))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77" id="{00000000-000E-0000-0300-00004D000000}">
            <xm:f>ISNUMBER(SEARCH("INT",Cálculos!$DK7))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78" id="{00000000-000E-0000-0300-00004E000000}">
            <xm:f>COUNTIF(Configurações!$E$5:$E$24,AZ$3)&gt;0</xm:f>
            <x14:dxf>
              <fill>
                <patternFill>
                  <bgColor rgb="FFFFCC99"/>
                </patternFill>
              </fill>
            </x14:dxf>
          </x14:cfRule>
          <xm:sqref>AZ7:BD87</xm:sqref>
        </x14:conditionalFormatting>
        <x14:conditionalFormatting xmlns:xm="http://schemas.microsoft.com/office/excel/2006/main">
          <x14:cfRule type="expression" priority="83" id="{00000000-000E-0000-0300-000053000000}">
            <xm:f>ISNUMBER(SEARCH("7DIA",Cálculos!$DV7))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84" id="{00000000-000E-0000-0300-000054000000}">
            <xm:f>ISNUMBER(SEARCH("DOM",Cálculos!$DV7))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85" id="{00000000-000E-0000-0300-000055000000}">
            <xm:f>ISNUMBER(SEARCH("INT",Cálculos!$DV7))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86" id="{00000000-000E-0000-0300-000056000000}">
            <xm:f>COUNTIF(Configurações!$E$5:$E$24,BE$3)&gt;0</xm:f>
            <x14:dxf>
              <fill>
                <patternFill>
                  <bgColor rgb="FFFFCC99"/>
                </patternFill>
              </fill>
            </x14:dxf>
          </x14:cfRule>
          <xm:sqref>BE7:BI87</xm:sqref>
        </x14:conditionalFormatting>
        <x14:conditionalFormatting xmlns:xm="http://schemas.microsoft.com/office/excel/2006/main">
          <x14:cfRule type="expression" priority="91" id="{00000000-000E-0000-0300-00005B000000}">
            <xm:f>ISNUMBER(SEARCH("7DIA",Cálculos!$EG7))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92" id="{00000000-000E-0000-0300-00005C000000}">
            <xm:f>ISNUMBER(SEARCH("DOM",Cálculos!$EG7))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93" id="{00000000-000E-0000-0300-00005D000000}">
            <xm:f>ISNUMBER(SEARCH("INT",Cálculos!$EG7))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94" id="{00000000-000E-0000-0300-00005E000000}">
            <xm:f>COUNTIF(Configurações!$E$5:$E$24,BJ$3)&gt;0</xm:f>
            <x14:dxf>
              <fill>
                <patternFill>
                  <bgColor rgb="FFFFCC99"/>
                </patternFill>
              </fill>
            </x14:dxf>
          </x14:cfRule>
          <xm:sqref>BJ7:BN87</xm:sqref>
        </x14:conditionalFormatting>
        <x14:conditionalFormatting xmlns:xm="http://schemas.microsoft.com/office/excel/2006/main">
          <x14:cfRule type="expression" priority="99" id="{00000000-000E-0000-0300-000063000000}">
            <xm:f>ISNUMBER(SEARCH("7DIA",Cálculos!$ER7))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00" id="{00000000-000E-0000-0300-000064000000}">
            <xm:f>ISNUMBER(SEARCH("DOM",Cálculos!$ER7))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01" id="{00000000-000E-0000-0300-000065000000}">
            <xm:f>ISNUMBER(SEARCH("INT",Cálculos!$ER7))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02" id="{00000000-000E-0000-0300-000066000000}">
            <xm:f>COUNTIF(Configurações!$E$5:$E$24,BO$3)&gt;0</xm:f>
            <x14:dxf>
              <fill>
                <patternFill>
                  <bgColor rgb="FFFFCC99"/>
                </patternFill>
              </fill>
            </x14:dxf>
          </x14:cfRule>
          <xm:sqref>BO7:BS87</xm:sqref>
        </x14:conditionalFormatting>
        <x14:conditionalFormatting xmlns:xm="http://schemas.microsoft.com/office/excel/2006/main">
          <x14:cfRule type="expression" priority="107" id="{00000000-000E-0000-0300-00006B000000}">
            <xm:f>ISNUMBER(SEARCH("7DIA",Cálculos!$FC7))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08" id="{00000000-000E-0000-0300-00006C000000}">
            <xm:f>ISNUMBER(SEARCH("DOM",Cálculos!$FC7))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09" id="{00000000-000E-0000-0300-00006D000000}">
            <xm:f>ISNUMBER(SEARCH("INT",Cálculos!$FC7))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10" id="{00000000-000E-0000-0300-00006E000000}">
            <xm:f>COUNTIF(Configurações!$E$5:$E$24,BT$3)&gt;0</xm:f>
            <x14:dxf>
              <fill>
                <patternFill>
                  <bgColor rgb="FFFFCC99"/>
                </patternFill>
              </fill>
            </x14:dxf>
          </x14:cfRule>
          <xm:sqref>BT7:BX87</xm:sqref>
        </x14:conditionalFormatting>
        <x14:conditionalFormatting xmlns:xm="http://schemas.microsoft.com/office/excel/2006/main">
          <x14:cfRule type="expression" priority="286" id="{00000000-000E-0000-0300-00001E010000}">
            <xm:f>AND(Configurações!$B$3="Linhas",Cálculos!$OJ7=1)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4B084"/>
                </patternFill>
              </fill>
            </x14:dxf>
          </x14:cfRule>
          <xm:sqref>BY7:BY87</xm:sqref>
        </x14:conditionalFormatting>
        <x14:conditionalFormatting xmlns:xm="http://schemas.microsoft.com/office/excel/2006/main">
          <x14:cfRule type="expression" priority="287" id="{00000000-000E-0000-0300-00001F010000}">
            <xm:f>AND(Configurações!$B$3="Linhas",Cálculos!$OK7=1)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7C80"/>
                </patternFill>
              </fill>
            </x14:dxf>
          </x14:cfRule>
          <xm:sqref>BZ7:BZ87</xm:sqref>
        </x14:conditionalFormatting>
        <x14:conditionalFormatting xmlns:xm="http://schemas.microsoft.com/office/excel/2006/main">
          <x14:cfRule type="expression" priority="288" id="{00000000-000E-0000-0300-000020010000}">
            <xm:f>AND(Configurações!$B$3="Linhas",$B7&lt;&gt;"",CA7&lt;&gt;"",CA7&lt;&gt;"✔ OK")</xm:f>
            <x14:dxf>
              <font>
                <b/>
                <sz val="9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CA7:CA87</xm:sqref>
        </x14:conditionalFormatting>
        <x14:conditionalFormatting xmlns:xm="http://schemas.microsoft.com/office/excel/2006/main">
          <x14:cfRule type="expression" priority="115" id="{00000000-000E-0000-0300-000073000000}">
            <xm:f>ISNUMBER(SEARCH("7DIA",Cálculos!$FN7))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16" id="{00000000-000E-0000-0300-000074000000}">
            <xm:f>ISNUMBER(SEARCH("DOM",Cálculos!$FN7))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17" id="{00000000-000E-0000-0300-000075000000}">
            <xm:f>ISNUMBER(SEARCH("INT",Cálculos!$FN7))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18" id="{00000000-000E-0000-0300-000076000000}">
            <xm:f>COUNTIF(Configurações!$E$5:$E$24,CB$3)&gt;0</xm:f>
            <x14:dxf>
              <fill>
                <patternFill>
                  <bgColor rgb="FFFFCC99"/>
                </patternFill>
              </fill>
            </x14:dxf>
          </x14:cfRule>
          <xm:sqref>CB7:CF87</xm:sqref>
        </x14:conditionalFormatting>
        <x14:conditionalFormatting xmlns:xm="http://schemas.microsoft.com/office/excel/2006/main">
          <x14:cfRule type="expression" priority="120" id="{00000000-000E-0000-0300-000078000000}">
            <xm:f>COUNTIF(Configurações!$E$5:$E$24,CB$3)&gt;0</xm:f>
            <x14:dxf>
              <fill>
                <patternFill>
                  <bgColor rgb="FFED7D31"/>
                </patternFill>
              </fill>
            </x14:dxf>
          </x14:cfRule>
          <xm:sqref>CB5:DJ6</xm:sqref>
        </x14:conditionalFormatting>
        <x14:conditionalFormatting xmlns:xm="http://schemas.microsoft.com/office/excel/2006/main">
          <x14:cfRule type="expression" priority="114" id="{00000000-000E-0000-0300-000072000000}">
            <xm:f>Configurações!$B$3&lt;&gt;"Linhas"</xm:f>
            <x14:dxf>
              <font>
                <sz val="10"/>
                <color rgb="FFA6A6A6"/>
                <name val="Arial"/>
                <charset val="1"/>
              </font>
              <fill>
                <patternFill>
                  <bgColor rgb="FFD9D9D9"/>
                </patternFill>
              </fill>
            </x14:dxf>
          </x14:cfRule>
          <xm:sqref>CB7:DJ87</xm:sqref>
        </x14:conditionalFormatting>
        <x14:conditionalFormatting xmlns:xm="http://schemas.microsoft.com/office/excel/2006/main">
          <x14:cfRule type="expression" priority="123" id="{00000000-000E-0000-0300-00007B000000}">
            <xm:f>ISNUMBER(SEARCH("7DIA",Cálculos!$FY7))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24" id="{00000000-000E-0000-0300-00007C000000}">
            <xm:f>ISNUMBER(SEARCH("DOM",Cálculos!$FY7))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25" id="{00000000-000E-0000-0300-00007D000000}">
            <xm:f>ISNUMBER(SEARCH("INT",Cálculos!$FY7))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26" id="{00000000-000E-0000-0300-00007E000000}">
            <xm:f>COUNTIF(Configurações!$E$5:$E$24,CG$3)&gt;0</xm:f>
            <x14:dxf>
              <fill>
                <patternFill>
                  <bgColor rgb="FFFFCC99"/>
                </patternFill>
              </fill>
            </x14:dxf>
          </x14:cfRule>
          <xm:sqref>CG7:CK87</xm:sqref>
        </x14:conditionalFormatting>
        <x14:conditionalFormatting xmlns:xm="http://schemas.microsoft.com/office/excel/2006/main">
          <x14:cfRule type="expression" priority="131" id="{00000000-000E-0000-0300-000083000000}">
            <xm:f>ISNUMBER(SEARCH("7DIA",Cálculos!$GJ7))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32" id="{00000000-000E-0000-0300-000084000000}">
            <xm:f>ISNUMBER(SEARCH("DOM",Cálculos!$GJ7))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33" id="{00000000-000E-0000-0300-000085000000}">
            <xm:f>ISNUMBER(SEARCH("INT",Cálculos!$GJ7))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34" id="{00000000-000E-0000-0300-000086000000}">
            <xm:f>COUNTIF(Configurações!$E$5:$E$24,CL$3)&gt;0</xm:f>
            <x14:dxf>
              <fill>
                <patternFill>
                  <bgColor rgb="FFFFCC99"/>
                </patternFill>
              </fill>
            </x14:dxf>
          </x14:cfRule>
          <xm:sqref>CL7:CP87</xm:sqref>
        </x14:conditionalFormatting>
        <x14:conditionalFormatting xmlns:xm="http://schemas.microsoft.com/office/excel/2006/main">
          <x14:cfRule type="expression" priority="139" id="{00000000-000E-0000-0300-00008B000000}">
            <xm:f>ISNUMBER(SEARCH("7DIA",Cálculos!$GU7))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40" id="{00000000-000E-0000-0300-00008C000000}">
            <xm:f>ISNUMBER(SEARCH("DOM",Cálculos!$GU7))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41" id="{00000000-000E-0000-0300-00008D000000}">
            <xm:f>ISNUMBER(SEARCH("INT",Cálculos!$GU7))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42" id="{00000000-000E-0000-0300-00008E000000}">
            <xm:f>COUNTIF(Configurações!$E$5:$E$24,CQ$3)&gt;0</xm:f>
            <x14:dxf>
              <fill>
                <patternFill>
                  <bgColor rgb="FFFFCC99"/>
                </patternFill>
              </fill>
            </x14:dxf>
          </x14:cfRule>
          <xm:sqref>CQ7:CU87</xm:sqref>
        </x14:conditionalFormatting>
        <x14:conditionalFormatting xmlns:xm="http://schemas.microsoft.com/office/excel/2006/main">
          <x14:cfRule type="expression" priority="147" id="{00000000-000E-0000-0300-000093000000}">
            <xm:f>ISNUMBER(SEARCH("7DIA",Cálculos!$HF7))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48" id="{00000000-000E-0000-0300-000094000000}">
            <xm:f>ISNUMBER(SEARCH("DOM",Cálculos!$HF7))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49" id="{00000000-000E-0000-0300-000095000000}">
            <xm:f>ISNUMBER(SEARCH("INT",Cálculos!$HF7))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50" id="{00000000-000E-0000-0300-000096000000}">
            <xm:f>COUNTIF(Configurações!$E$5:$E$24,CV$3)&gt;0</xm:f>
            <x14:dxf>
              <fill>
                <patternFill>
                  <bgColor rgb="FFFFCC99"/>
                </patternFill>
              </fill>
            </x14:dxf>
          </x14:cfRule>
          <xm:sqref>CV7:CZ87</xm:sqref>
        </x14:conditionalFormatting>
        <x14:conditionalFormatting xmlns:xm="http://schemas.microsoft.com/office/excel/2006/main">
          <x14:cfRule type="expression" priority="155" id="{00000000-000E-0000-0300-00009B000000}">
            <xm:f>ISNUMBER(SEARCH("7DIA",Cálculos!$HQ7))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56" id="{00000000-000E-0000-0300-00009C000000}">
            <xm:f>ISNUMBER(SEARCH("DOM",Cálculos!$HQ7))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57" id="{00000000-000E-0000-0300-00009D000000}">
            <xm:f>ISNUMBER(SEARCH("INT",Cálculos!$HQ7))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58" id="{00000000-000E-0000-0300-00009E000000}">
            <xm:f>COUNTIF(Configurações!$E$5:$E$24,DA$3)&gt;0</xm:f>
            <x14:dxf>
              <fill>
                <patternFill>
                  <bgColor rgb="FFFFCC99"/>
                </patternFill>
              </fill>
            </x14:dxf>
          </x14:cfRule>
          <xm:sqref>DA7:DE87</xm:sqref>
        </x14:conditionalFormatting>
        <x14:conditionalFormatting xmlns:xm="http://schemas.microsoft.com/office/excel/2006/main">
          <x14:cfRule type="expression" priority="163" id="{00000000-000E-0000-0300-0000A3000000}">
            <xm:f>ISNUMBER(SEARCH("7DIA",Cálculos!$IB7))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64" id="{00000000-000E-0000-0300-0000A4000000}">
            <xm:f>ISNUMBER(SEARCH("DOM",Cálculos!$IB7))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65" id="{00000000-000E-0000-0300-0000A5000000}">
            <xm:f>ISNUMBER(SEARCH("INT",Cálculos!$IB7))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66" id="{00000000-000E-0000-0300-0000A6000000}">
            <xm:f>COUNTIF(Configurações!$E$5:$E$24,DF$3)&gt;0</xm:f>
            <x14:dxf>
              <fill>
                <patternFill>
                  <bgColor rgb="FFFFCC99"/>
                </patternFill>
              </fill>
            </x14:dxf>
          </x14:cfRule>
          <xm:sqref>DF7:DJ87</xm:sqref>
        </x14:conditionalFormatting>
        <x14:conditionalFormatting xmlns:xm="http://schemas.microsoft.com/office/excel/2006/main">
          <x14:cfRule type="expression" priority="290" id="{00000000-000E-0000-0300-000022010000}">
            <xm:f>AND(Configurações!$B$3="Linhas",Cálculos!$OO7=1)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4B084"/>
                </patternFill>
              </fill>
            </x14:dxf>
          </x14:cfRule>
          <xm:sqref>DK7:DK87</xm:sqref>
        </x14:conditionalFormatting>
        <x14:conditionalFormatting xmlns:xm="http://schemas.microsoft.com/office/excel/2006/main">
          <x14:cfRule type="expression" priority="291" id="{00000000-000E-0000-0300-000023010000}">
            <xm:f>AND(Configurações!$B$3="Linhas",Cálculos!$OP7=1)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7C80"/>
                </patternFill>
              </fill>
            </x14:dxf>
          </x14:cfRule>
          <xm:sqref>DL7:DL87</xm:sqref>
        </x14:conditionalFormatting>
        <x14:conditionalFormatting xmlns:xm="http://schemas.microsoft.com/office/excel/2006/main">
          <x14:cfRule type="expression" priority="292" id="{00000000-000E-0000-0300-000024010000}">
            <xm:f>AND(Configurações!$B$3="Linhas",$B7&lt;&gt;"",DM7&lt;&gt;"",DM7&lt;&gt;"✔ OK")</xm:f>
            <x14:dxf>
              <font>
                <b/>
                <sz val="9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DM7:DM87</xm:sqref>
        </x14:conditionalFormatting>
        <x14:conditionalFormatting xmlns:xm="http://schemas.microsoft.com/office/excel/2006/main">
          <x14:cfRule type="expression" priority="171" id="{00000000-000E-0000-0300-0000AB000000}">
            <xm:f>ISNUMBER(SEARCH("7DIA",Cálculos!$IM7))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72" id="{00000000-000E-0000-0300-0000AC000000}">
            <xm:f>ISNUMBER(SEARCH("DOM",Cálculos!$IM7))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73" id="{00000000-000E-0000-0300-0000AD000000}">
            <xm:f>ISNUMBER(SEARCH("INT",Cálculos!$IM7))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74" id="{00000000-000E-0000-0300-0000AE000000}">
            <xm:f>COUNTIF(Configurações!$E$5:$E$24,DN$3)&gt;0</xm:f>
            <x14:dxf>
              <fill>
                <patternFill>
                  <bgColor rgb="FFFFCC99"/>
                </patternFill>
              </fill>
            </x14:dxf>
          </x14:cfRule>
          <xm:sqref>DN7:DR87</xm:sqref>
        </x14:conditionalFormatting>
        <x14:conditionalFormatting xmlns:xm="http://schemas.microsoft.com/office/excel/2006/main">
          <x14:cfRule type="expression" priority="176" id="{00000000-000E-0000-0300-0000B0000000}">
            <xm:f>COUNTIF(Configurações!$E$5:$E$24,DN$3)&gt;0</xm:f>
            <x14:dxf>
              <fill>
                <patternFill>
                  <bgColor rgb="FFED7D31"/>
                </patternFill>
              </fill>
            </x14:dxf>
          </x14:cfRule>
          <xm:sqref>DN5:EV6</xm:sqref>
        </x14:conditionalFormatting>
        <x14:conditionalFormatting xmlns:xm="http://schemas.microsoft.com/office/excel/2006/main">
          <x14:cfRule type="expression" priority="170" id="{00000000-000E-0000-0300-0000AA000000}">
            <xm:f>Configurações!$B$3&lt;&gt;"Linhas"</xm:f>
            <x14:dxf>
              <font>
                <sz val="10"/>
                <color rgb="FFA6A6A6"/>
                <name val="Arial"/>
                <charset val="1"/>
              </font>
              <fill>
                <patternFill>
                  <bgColor rgb="FFD9D9D9"/>
                </patternFill>
              </fill>
            </x14:dxf>
          </x14:cfRule>
          <xm:sqref>DN7:EV87</xm:sqref>
        </x14:conditionalFormatting>
        <x14:conditionalFormatting xmlns:xm="http://schemas.microsoft.com/office/excel/2006/main">
          <x14:cfRule type="expression" priority="179" id="{00000000-000E-0000-0300-0000B3000000}">
            <xm:f>ISNUMBER(SEARCH("7DIA",Cálculos!$IX7))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80" id="{00000000-000E-0000-0300-0000B4000000}">
            <xm:f>ISNUMBER(SEARCH("DOM",Cálculos!$IX7))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81" id="{00000000-000E-0000-0300-0000B5000000}">
            <xm:f>ISNUMBER(SEARCH("INT",Cálculos!$IX7))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82" id="{00000000-000E-0000-0300-0000B6000000}">
            <xm:f>COUNTIF(Configurações!$E$5:$E$24,DS$3)&gt;0</xm:f>
            <x14:dxf>
              <fill>
                <patternFill>
                  <bgColor rgb="FFFFCC99"/>
                </patternFill>
              </fill>
            </x14:dxf>
          </x14:cfRule>
          <xm:sqref>DS7:DW87</xm:sqref>
        </x14:conditionalFormatting>
        <x14:conditionalFormatting xmlns:xm="http://schemas.microsoft.com/office/excel/2006/main">
          <x14:cfRule type="expression" priority="187" id="{00000000-000E-0000-0300-0000BB000000}">
            <xm:f>ISNUMBER(SEARCH("7DIA",Cálculos!$JI7))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88" id="{00000000-000E-0000-0300-0000BC000000}">
            <xm:f>ISNUMBER(SEARCH("DOM",Cálculos!$JI7))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89" id="{00000000-000E-0000-0300-0000BD000000}">
            <xm:f>ISNUMBER(SEARCH("INT",Cálculos!$JI7))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90" id="{00000000-000E-0000-0300-0000BE000000}">
            <xm:f>COUNTIF(Configurações!$E$5:$E$24,DX$3)&gt;0</xm:f>
            <x14:dxf>
              <fill>
                <patternFill>
                  <bgColor rgb="FFFFCC99"/>
                </patternFill>
              </fill>
            </x14:dxf>
          </x14:cfRule>
          <xm:sqref>DX7:EB87</xm:sqref>
        </x14:conditionalFormatting>
        <x14:conditionalFormatting xmlns:xm="http://schemas.microsoft.com/office/excel/2006/main">
          <x14:cfRule type="expression" priority="195" id="{00000000-000E-0000-0300-0000C3000000}">
            <xm:f>ISNUMBER(SEARCH("7DIA",Cálculos!$JT7))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96" id="{00000000-000E-0000-0300-0000C4000000}">
            <xm:f>ISNUMBER(SEARCH("DOM",Cálculos!$JT7))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97" id="{00000000-000E-0000-0300-0000C5000000}">
            <xm:f>ISNUMBER(SEARCH("INT",Cálculos!$JT7))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98" id="{00000000-000E-0000-0300-0000C6000000}">
            <xm:f>COUNTIF(Configurações!$E$5:$E$24,EC$3)&gt;0</xm:f>
            <x14:dxf>
              <fill>
                <patternFill>
                  <bgColor rgb="FFFFCC99"/>
                </patternFill>
              </fill>
            </x14:dxf>
          </x14:cfRule>
          <xm:sqref>EC7:EG87</xm:sqref>
        </x14:conditionalFormatting>
        <x14:conditionalFormatting xmlns:xm="http://schemas.microsoft.com/office/excel/2006/main">
          <x14:cfRule type="expression" priority="203" id="{00000000-000E-0000-0300-0000CB000000}">
            <xm:f>ISNUMBER(SEARCH("7DIA",Cálculos!$KE7))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04" id="{00000000-000E-0000-0300-0000CC000000}">
            <xm:f>ISNUMBER(SEARCH("DOM",Cálculos!$KE7))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05" id="{00000000-000E-0000-0300-0000CD000000}">
            <xm:f>ISNUMBER(SEARCH("INT",Cálculos!$KE7))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06" id="{00000000-000E-0000-0300-0000CE000000}">
            <xm:f>COUNTIF(Configurações!$E$5:$E$24,EH$3)&gt;0</xm:f>
            <x14:dxf>
              <fill>
                <patternFill>
                  <bgColor rgb="FFFFCC99"/>
                </patternFill>
              </fill>
            </x14:dxf>
          </x14:cfRule>
          <xm:sqref>EH7:EL87</xm:sqref>
        </x14:conditionalFormatting>
        <x14:conditionalFormatting xmlns:xm="http://schemas.microsoft.com/office/excel/2006/main">
          <x14:cfRule type="expression" priority="211" id="{00000000-000E-0000-0300-0000D3000000}">
            <xm:f>ISNUMBER(SEARCH("7DIA",Cálculos!$KP7))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12" id="{00000000-000E-0000-0300-0000D4000000}">
            <xm:f>ISNUMBER(SEARCH("DOM",Cálculos!$KP7))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13" id="{00000000-000E-0000-0300-0000D5000000}">
            <xm:f>ISNUMBER(SEARCH("INT",Cálculos!$KP7))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14" id="{00000000-000E-0000-0300-0000D6000000}">
            <xm:f>COUNTIF(Configurações!$E$5:$E$24,EM$3)&gt;0</xm:f>
            <x14:dxf>
              <fill>
                <patternFill>
                  <bgColor rgb="FFFFCC99"/>
                </patternFill>
              </fill>
            </x14:dxf>
          </x14:cfRule>
          <xm:sqref>EM7:EQ87</xm:sqref>
        </x14:conditionalFormatting>
        <x14:conditionalFormatting xmlns:xm="http://schemas.microsoft.com/office/excel/2006/main">
          <x14:cfRule type="expression" priority="219" id="{00000000-000E-0000-0300-0000DB000000}">
            <xm:f>ISNUMBER(SEARCH("7DIA",Cálculos!$LA7))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20" id="{00000000-000E-0000-0300-0000DC000000}">
            <xm:f>ISNUMBER(SEARCH("DOM",Cálculos!$LA7))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21" id="{00000000-000E-0000-0300-0000DD000000}">
            <xm:f>ISNUMBER(SEARCH("INT",Cálculos!$LA7))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22" id="{00000000-000E-0000-0300-0000DE000000}">
            <xm:f>COUNTIF(Configurações!$E$5:$E$24,ER$3)&gt;0</xm:f>
            <x14:dxf>
              <fill>
                <patternFill>
                  <bgColor rgb="FFFFCC99"/>
                </patternFill>
              </fill>
            </x14:dxf>
          </x14:cfRule>
          <xm:sqref>ER7:EV87</xm:sqref>
        </x14:conditionalFormatting>
        <x14:conditionalFormatting xmlns:xm="http://schemas.microsoft.com/office/excel/2006/main">
          <x14:cfRule type="expression" priority="294" id="{00000000-000E-0000-0300-000026010000}">
            <xm:f>AND(Configurações!$B$3="Linhas",Cálculos!$OT7=1)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4B084"/>
                </patternFill>
              </fill>
            </x14:dxf>
          </x14:cfRule>
          <xm:sqref>EW7:EW87</xm:sqref>
        </x14:conditionalFormatting>
        <x14:conditionalFormatting xmlns:xm="http://schemas.microsoft.com/office/excel/2006/main">
          <x14:cfRule type="expression" priority="295" id="{00000000-000E-0000-0300-000027010000}">
            <xm:f>AND(Configurações!$B$3="Linhas",Cálculos!$OU7=1)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7C80"/>
                </patternFill>
              </fill>
            </x14:dxf>
          </x14:cfRule>
          <xm:sqref>EX7:EX87</xm:sqref>
        </x14:conditionalFormatting>
        <x14:conditionalFormatting xmlns:xm="http://schemas.microsoft.com/office/excel/2006/main">
          <x14:cfRule type="expression" priority="296" id="{00000000-000E-0000-0300-000028010000}">
            <xm:f>AND(Configurações!$B$3="Linhas",$B7&lt;&gt;"",EY7&lt;&gt;"",EY7&lt;&gt;"✔ OK")</xm:f>
            <x14:dxf>
              <font>
                <b/>
                <sz val="9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EY7:EY87</xm:sqref>
        </x14:conditionalFormatting>
        <x14:conditionalFormatting xmlns:xm="http://schemas.microsoft.com/office/excel/2006/main">
          <x14:cfRule type="expression" priority="227" id="{00000000-000E-0000-0300-0000E3000000}">
            <xm:f>ISNUMBER(SEARCH("7DIA",Cálculos!$LL7))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28" id="{00000000-000E-0000-0300-0000E4000000}">
            <xm:f>ISNUMBER(SEARCH("DOM",Cálculos!$LL7))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29" id="{00000000-000E-0000-0300-0000E5000000}">
            <xm:f>ISNUMBER(SEARCH("INT",Cálculos!$LL7))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30" id="{00000000-000E-0000-0300-0000E6000000}">
            <xm:f>COUNTIF(Configurações!$E$5:$E$24,EZ$3)&gt;0</xm:f>
            <x14:dxf>
              <fill>
                <patternFill>
                  <bgColor rgb="FFFFCC99"/>
                </patternFill>
              </fill>
            </x14:dxf>
          </x14:cfRule>
          <xm:sqref>EZ7:FD87</xm:sqref>
        </x14:conditionalFormatting>
        <x14:conditionalFormatting xmlns:xm="http://schemas.microsoft.com/office/excel/2006/main">
          <x14:cfRule type="expression" priority="232" id="{00000000-000E-0000-0300-0000E8000000}">
            <xm:f>COUNTIF(Configurações!$E$5:$E$24,EZ$3)&gt;0</xm:f>
            <x14:dxf>
              <fill>
                <patternFill>
                  <bgColor rgb="FFED7D31"/>
                </patternFill>
              </fill>
            </x14:dxf>
          </x14:cfRule>
          <xm:sqref>EZ5:GH6</xm:sqref>
        </x14:conditionalFormatting>
        <x14:conditionalFormatting xmlns:xm="http://schemas.microsoft.com/office/excel/2006/main">
          <x14:cfRule type="expression" priority="226" id="{00000000-000E-0000-0300-0000E2000000}">
            <xm:f>Configurações!$B$3&lt;&gt;"Linhas"</xm:f>
            <x14:dxf>
              <font>
                <sz val="10"/>
                <color rgb="FFA6A6A6"/>
                <name val="Arial"/>
                <charset val="1"/>
              </font>
              <fill>
                <patternFill>
                  <bgColor rgb="FFD9D9D9"/>
                </patternFill>
              </fill>
            </x14:dxf>
          </x14:cfRule>
          <xm:sqref>EZ7:GH87</xm:sqref>
        </x14:conditionalFormatting>
        <x14:conditionalFormatting xmlns:xm="http://schemas.microsoft.com/office/excel/2006/main">
          <x14:cfRule type="expression" priority="235" id="{00000000-000E-0000-0300-0000EB000000}">
            <xm:f>ISNUMBER(SEARCH("7DIA",Cálculos!$LW7))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36" id="{00000000-000E-0000-0300-0000EC000000}">
            <xm:f>ISNUMBER(SEARCH("DOM",Cálculos!$LW7))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37" id="{00000000-000E-0000-0300-0000ED000000}">
            <xm:f>ISNUMBER(SEARCH("INT",Cálculos!$LW7))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38" id="{00000000-000E-0000-0300-0000EE000000}">
            <xm:f>COUNTIF(Configurações!$E$5:$E$24,FE$3)&gt;0</xm:f>
            <x14:dxf>
              <fill>
                <patternFill>
                  <bgColor rgb="FFFFCC99"/>
                </patternFill>
              </fill>
            </x14:dxf>
          </x14:cfRule>
          <xm:sqref>FE7:FI87</xm:sqref>
        </x14:conditionalFormatting>
        <x14:conditionalFormatting xmlns:xm="http://schemas.microsoft.com/office/excel/2006/main">
          <x14:cfRule type="expression" priority="243" id="{00000000-000E-0000-0300-0000F3000000}">
            <xm:f>ISNUMBER(SEARCH("7DIA",Cálculos!$MH7))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44" id="{00000000-000E-0000-0300-0000F4000000}">
            <xm:f>ISNUMBER(SEARCH("DOM",Cálculos!$MH7))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45" id="{00000000-000E-0000-0300-0000F5000000}">
            <xm:f>ISNUMBER(SEARCH("INT",Cálculos!$MH7))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46" id="{00000000-000E-0000-0300-0000F6000000}">
            <xm:f>COUNTIF(Configurações!$E$5:$E$24,FJ$3)&gt;0</xm:f>
            <x14:dxf>
              <fill>
                <patternFill>
                  <bgColor rgb="FFFFCC99"/>
                </patternFill>
              </fill>
            </x14:dxf>
          </x14:cfRule>
          <xm:sqref>FJ7:FN87</xm:sqref>
        </x14:conditionalFormatting>
        <x14:conditionalFormatting xmlns:xm="http://schemas.microsoft.com/office/excel/2006/main">
          <x14:cfRule type="expression" priority="251" id="{00000000-000E-0000-0300-0000FB000000}">
            <xm:f>ISNUMBER(SEARCH("7DIA",Cálculos!$MS7))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52" id="{00000000-000E-0000-0300-0000FC000000}">
            <xm:f>ISNUMBER(SEARCH("DOM",Cálculos!$MS7))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53" id="{00000000-000E-0000-0300-0000FD000000}">
            <xm:f>ISNUMBER(SEARCH("INT",Cálculos!$MS7))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54" id="{00000000-000E-0000-0300-0000FE000000}">
            <xm:f>COUNTIF(Configurações!$E$5:$E$24,FO$3)&gt;0</xm:f>
            <x14:dxf>
              <fill>
                <patternFill>
                  <bgColor rgb="FFFFCC99"/>
                </patternFill>
              </fill>
            </x14:dxf>
          </x14:cfRule>
          <xm:sqref>FO7:FS87</xm:sqref>
        </x14:conditionalFormatting>
        <x14:conditionalFormatting xmlns:xm="http://schemas.microsoft.com/office/excel/2006/main">
          <x14:cfRule type="expression" priority="259" id="{00000000-000E-0000-0300-000003010000}">
            <xm:f>ISNUMBER(SEARCH("7DIA",Cálculos!$ND7))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60" id="{00000000-000E-0000-0300-000004010000}">
            <xm:f>ISNUMBER(SEARCH("DOM",Cálculos!$ND7))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61" id="{00000000-000E-0000-0300-000005010000}">
            <xm:f>ISNUMBER(SEARCH("INT",Cálculos!$ND7))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62" id="{00000000-000E-0000-0300-000006010000}">
            <xm:f>COUNTIF(Configurações!$E$5:$E$24,FT$3)&gt;0</xm:f>
            <x14:dxf>
              <fill>
                <patternFill>
                  <bgColor rgb="FFFFCC99"/>
                </patternFill>
              </fill>
            </x14:dxf>
          </x14:cfRule>
          <xm:sqref>FT7:FX87</xm:sqref>
        </x14:conditionalFormatting>
        <x14:conditionalFormatting xmlns:xm="http://schemas.microsoft.com/office/excel/2006/main">
          <x14:cfRule type="expression" priority="267" id="{00000000-000E-0000-0300-00000B010000}">
            <xm:f>ISNUMBER(SEARCH("7DIA",Cálculos!$NO7))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68" id="{00000000-000E-0000-0300-00000C010000}">
            <xm:f>ISNUMBER(SEARCH("DOM",Cálculos!$NO7))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69" id="{00000000-000E-0000-0300-00000D010000}">
            <xm:f>ISNUMBER(SEARCH("INT",Cálculos!$NO7))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70" id="{00000000-000E-0000-0300-00000E010000}">
            <xm:f>COUNTIF(Configurações!$E$5:$E$24,FY$3)&gt;0</xm:f>
            <x14:dxf>
              <fill>
                <patternFill>
                  <bgColor rgb="FFFFCC99"/>
                </patternFill>
              </fill>
            </x14:dxf>
          </x14:cfRule>
          <xm:sqref>FY7:GC87</xm:sqref>
        </x14:conditionalFormatting>
        <x14:conditionalFormatting xmlns:xm="http://schemas.microsoft.com/office/excel/2006/main">
          <x14:cfRule type="expression" priority="275" id="{00000000-000E-0000-0300-000013010000}">
            <xm:f>ISNUMBER(SEARCH("7DIA",Cálculos!$NZ7))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76" id="{00000000-000E-0000-0300-000014010000}">
            <xm:f>ISNUMBER(SEARCH("DOM",Cálculos!$NZ7))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77" id="{00000000-000E-0000-0300-000015010000}">
            <xm:f>ISNUMBER(SEARCH("INT",Cálculos!$NZ7))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78" id="{00000000-000E-0000-0300-000016010000}">
            <xm:f>COUNTIF(Configurações!$E$5:$E$24,GD$3)&gt;0</xm:f>
            <x14:dxf>
              <fill>
                <patternFill>
                  <bgColor rgb="FFFFCC99"/>
                </patternFill>
              </fill>
            </x14:dxf>
          </x14:cfRule>
          <xm:sqref>GD7:GH87</xm:sqref>
        </x14:conditionalFormatting>
        <x14:conditionalFormatting xmlns:xm="http://schemas.microsoft.com/office/excel/2006/main">
          <x14:cfRule type="expression" priority="298" id="{00000000-000E-0000-0300-00002A010000}">
            <xm:f>AND(Configurações!$B$3="Linhas",Cálculos!$OY7=1)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4B084"/>
                </patternFill>
              </fill>
            </x14:dxf>
          </x14:cfRule>
          <xm:sqref>GI7:GI87</xm:sqref>
        </x14:conditionalFormatting>
        <x14:conditionalFormatting xmlns:xm="http://schemas.microsoft.com/office/excel/2006/main">
          <x14:cfRule type="expression" priority="299" id="{00000000-000E-0000-0300-00002B010000}">
            <xm:f>AND(Configurações!$B$3="Linhas",Cálculos!$OZ7=1)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7C80"/>
                </patternFill>
              </fill>
            </x14:dxf>
          </x14:cfRule>
          <xm:sqref>GJ7:GJ87</xm:sqref>
        </x14:conditionalFormatting>
        <x14:conditionalFormatting xmlns:xm="http://schemas.microsoft.com/office/excel/2006/main">
          <x14:cfRule type="expression" priority="300" id="{00000000-000E-0000-0300-00002C010000}">
            <xm:f>AND(Configurações!$B$3="Linhas",$B7&lt;&gt;"",GK7&lt;&gt;"",GK7&lt;&gt;"✔ OK")</xm:f>
            <x14:dxf>
              <font>
                <b/>
                <sz val="9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GK7:GK87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EA9DB"/>
  </sheetPr>
  <dimension ref="A1:AD197"/>
  <sheetViews>
    <sheetView showGridLines="0"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6" sqref="E6"/>
    </sheetView>
  </sheetViews>
  <sheetFormatPr defaultColWidth="0" defaultRowHeight="15" zeroHeight="1" x14ac:dyDescent="0.25"/>
  <cols>
    <col min="1" max="1" width="5.140625" style="78" customWidth="1"/>
    <col min="2" max="2" width="10.140625" style="77" customWidth="1"/>
    <col min="3" max="3" width="9.7109375" style="77" customWidth="1"/>
    <col min="4" max="4" width="11" customWidth="1"/>
    <col min="5" max="29" width="14" customWidth="1"/>
    <col min="30" max="30" width="8.7109375" customWidth="1"/>
    <col min="31" max="16384" width="8.7109375" hidden="1"/>
  </cols>
  <sheetData>
    <row r="1" spans="1:29" ht="17.45" customHeight="1" x14ac:dyDescent="0.25">
      <c r="A1" s="86" t="s">
        <v>114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</row>
    <row r="2" spans="1:29" ht="30" customHeight="1" x14ac:dyDescent="0.25">
      <c r="A2" s="87" t="str">
        <f>IF(Configurações!$B$3="Colunas","ESTA ABA ESTÁ ATIVA para preenchimento.  ","⚠ PREENCHIMENTO INATIVO nesta aba, a aba ativa é "&amp;IF(Configurações!$B$3="Linhas","Escala","Escala Simples")&amp;" (altere em Configurações).  ")&amp;"Período: "&amp;TEXT(DAY('Escala Linhas'!$D$2),"00")&amp;"/"&amp;TEXT(MONTH('Escala Linhas'!$D$2),"00")&amp;"/"&amp;YEAR('Escala Linhas'!$D$2)&amp;" a "&amp;TEXT(DAY('Escala Linhas'!$D$2+34),"00")&amp;"/"&amp;TEXT(MONTH('Escala Linhas'!$D$2+34),"00")&amp;"/"&amp;YEAR('Escala Linhas'!$D$2+34)&amp;" (a data inicial é informada na aba Escala Linhas, célula D2).  Selecione o funcionário na linha 4 e digite os horários (hh:mm) nas linhas de cada dia. Folga = em branco."</f>
        <v>⚠ PREENCHIMENTO INATIVO nesta aba, a aba ativa é Escala (altere em Configurações).  Período: 02/11/2026 a 06/12/2026 (a data inicial é informada na aba Escala Linhas, célula D2).  Selecione o funcionário na linha 4 e digite os horários (hh:mm) nas linhas de cada dia. Folga = em branco.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</row>
    <row r="3" spans="1:29" x14ac:dyDescent="0.25"/>
    <row r="4" spans="1:29" ht="39.75" customHeight="1" x14ac:dyDescent="0.25">
      <c r="A4" s="145" t="s">
        <v>92</v>
      </c>
      <c r="B4" s="3" t="s">
        <v>31</v>
      </c>
      <c r="C4" s="3" t="s">
        <v>93</v>
      </c>
      <c r="D4" s="3" t="s">
        <v>94</v>
      </c>
      <c r="E4" s="150" t="s">
        <v>64</v>
      </c>
      <c r="F4" s="150" t="s">
        <v>68</v>
      </c>
      <c r="G4" s="150" t="s">
        <v>71</v>
      </c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</row>
    <row r="5" spans="1:29" ht="24" x14ac:dyDescent="0.25">
      <c r="A5" s="79"/>
      <c r="B5" s="146"/>
      <c r="C5" s="146"/>
      <c r="D5" s="3" t="s">
        <v>95</v>
      </c>
      <c r="E5" s="39" t="str">
        <f>IF(OR(E$4="",Configurações!$B$3&lt;&gt;"Colunas"),"",IFERROR(INDEX(Funcionários!$D$5:$D$84,MATCH(E$4,Funcionários!$B$5:$B$84,0)),""))</f>
        <v/>
      </c>
      <c r="F5" s="39" t="str">
        <f>IF(OR(F$4="",Configurações!$B$3&lt;&gt;"Colunas"),"",IFERROR(INDEX(Funcionários!$D$5:$D$84,MATCH(F$4,Funcionários!$B$5:$B$84,0)),""))</f>
        <v/>
      </c>
      <c r="G5" s="39" t="str">
        <f>IF(OR(G$4="",Configurações!$B$3&lt;&gt;"Colunas"),"",IFERROR(INDEX(Funcionários!$D$5:$D$84,MATCH(G$4,Funcionários!$B$5:$B$84,0)),""))</f>
        <v/>
      </c>
      <c r="H5" s="39" t="str">
        <f>IF(OR(H$4="",Configurações!$B$3&lt;&gt;"Colunas"),"",IFERROR(INDEX(Funcionários!$D$5:$D$84,MATCH(H$4,Funcionários!$B$5:$B$84,0)),""))</f>
        <v/>
      </c>
      <c r="I5" s="39" t="str">
        <f>IF(OR(I$4="",Configurações!$B$3&lt;&gt;"Colunas"),"",IFERROR(INDEX(Funcionários!$D$5:$D$84,MATCH(I$4,Funcionários!$B$5:$B$84,0)),""))</f>
        <v/>
      </c>
      <c r="J5" s="39" t="str">
        <f>IF(OR(J$4="",Configurações!$B$3&lt;&gt;"Colunas"),"",IFERROR(INDEX(Funcionários!$D$5:$D$84,MATCH(J$4,Funcionários!$B$5:$B$84,0)),""))</f>
        <v/>
      </c>
      <c r="K5" s="39" t="str">
        <f>IF(OR(K$4="",Configurações!$B$3&lt;&gt;"Colunas"),"",IFERROR(INDEX(Funcionários!$D$5:$D$84,MATCH(K$4,Funcionários!$B$5:$B$84,0)),""))</f>
        <v/>
      </c>
      <c r="L5" s="39" t="str">
        <f>IF(OR(L$4="",Configurações!$B$3&lt;&gt;"Colunas"),"",IFERROR(INDEX(Funcionários!$D$5:$D$84,MATCH(L$4,Funcionários!$B$5:$B$84,0)),""))</f>
        <v/>
      </c>
      <c r="M5" s="39" t="str">
        <f>IF(OR(M$4="",Configurações!$B$3&lt;&gt;"Colunas"),"",IFERROR(INDEX(Funcionários!$D$5:$D$84,MATCH(M$4,Funcionários!$B$5:$B$84,0)),""))</f>
        <v/>
      </c>
      <c r="N5" s="39" t="str">
        <f>IF(OR(N$4="",Configurações!$B$3&lt;&gt;"Colunas"),"",IFERROR(INDEX(Funcionários!$D$5:$D$84,MATCH(N$4,Funcionários!$B$5:$B$84,0)),""))</f>
        <v/>
      </c>
      <c r="O5" s="39" t="str">
        <f>IF(OR(O$4="",Configurações!$B$3&lt;&gt;"Colunas"),"",IFERROR(INDEX(Funcionários!$D$5:$D$84,MATCH(O$4,Funcionários!$B$5:$B$84,0)),""))</f>
        <v/>
      </c>
      <c r="P5" s="39" t="str">
        <f>IF(OR(P$4="",Configurações!$B$3&lt;&gt;"Colunas"),"",IFERROR(INDEX(Funcionários!$D$5:$D$84,MATCH(P$4,Funcionários!$B$5:$B$84,0)),""))</f>
        <v/>
      </c>
      <c r="Q5" s="39" t="str">
        <f>IF(OR(Q$4="",Configurações!$B$3&lt;&gt;"Colunas"),"",IFERROR(INDEX(Funcionários!$D$5:$D$84,MATCH(Q$4,Funcionários!$B$5:$B$84,0)),""))</f>
        <v/>
      </c>
      <c r="R5" s="39" t="str">
        <f>IF(OR(R$4="",Configurações!$B$3&lt;&gt;"Colunas"),"",IFERROR(INDEX(Funcionários!$D$5:$D$84,MATCH(R$4,Funcionários!$B$5:$B$84,0)),""))</f>
        <v/>
      </c>
      <c r="S5" s="39" t="str">
        <f>IF(OR(S$4="",Configurações!$B$3&lt;&gt;"Colunas"),"",IFERROR(INDEX(Funcionários!$D$5:$D$84,MATCH(S$4,Funcionários!$B$5:$B$84,0)),""))</f>
        <v/>
      </c>
      <c r="T5" s="39" t="str">
        <f>IF(OR(T$4="",Configurações!$B$3&lt;&gt;"Colunas"),"",IFERROR(INDEX(Funcionários!$D$5:$D$84,MATCH(T$4,Funcionários!$B$5:$B$84,0)),""))</f>
        <v/>
      </c>
      <c r="U5" s="39" t="str">
        <f>IF(OR(U$4="",Configurações!$B$3&lt;&gt;"Colunas"),"",IFERROR(INDEX(Funcionários!$D$5:$D$84,MATCH(U$4,Funcionários!$B$5:$B$84,0)),""))</f>
        <v/>
      </c>
      <c r="V5" s="39" t="str">
        <f>IF(OR(V$4="",Configurações!$B$3&lt;&gt;"Colunas"),"",IFERROR(INDEX(Funcionários!$D$5:$D$84,MATCH(V$4,Funcionários!$B$5:$B$84,0)),""))</f>
        <v/>
      </c>
      <c r="W5" s="39" t="str">
        <f>IF(OR(W$4="",Configurações!$B$3&lt;&gt;"Colunas"),"",IFERROR(INDEX(Funcionários!$D$5:$D$84,MATCH(W$4,Funcionários!$B$5:$B$84,0)),""))</f>
        <v/>
      </c>
      <c r="X5" s="39" t="str">
        <f>IF(OR(X$4="",Configurações!$B$3&lt;&gt;"Colunas"),"",IFERROR(INDEX(Funcionários!$D$5:$D$84,MATCH(X$4,Funcionários!$B$5:$B$84,0)),""))</f>
        <v/>
      </c>
      <c r="Y5" s="39" t="str">
        <f>IF(OR(Y$4="",Configurações!$B$3&lt;&gt;"Colunas"),"",IFERROR(INDEX(Funcionários!$D$5:$D$84,MATCH(Y$4,Funcionários!$B$5:$B$84,0)),""))</f>
        <v/>
      </c>
      <c r="Z5" s="39" t="str">
        <f>IF(OR(Z$4="",Configurações!$B$3&lt;&gt;"Colunas"),"",IFERROR(INDEX(Funcionários!$D$5:$D$84,MATCH(Z$4,Funcionários!$B$5:$B$84,0)),""))</f>
        <v/>
      </c>
      <c r="AA5" s="39" t="str">
        <f>IF(OR(AA$4="",Configurações!$B$3&lt;&gt;"Colunas"),"",IFERROR(INDEX(Funcionários!$D$5:$D$84,MATCH(AA$4,Funcionários!$B$5:$B$84,0)),""))</f>
        <v/>
      </c>
      <c r="AB5" s="39" t="str">
        <f>IF(OR(AB$4="",Configurações!$B$3&lt;&gt;"Colunas"),"",IFERROR(INDEX(Funcionários!$D$5:$D$84,MATCH(AB$4,Funcionários!$B$5:$B$84,0)),""))</f>
        <v/>
      </c>
      <c r="AC5" s="39" t="str">
        <f>IF(OR(AC$4="",Configurações!$B$3&lt;&gt;"Colunas"),"",IFERROR(INDEX(Funcionários!$D$5:$D$84,MATCH(AC$4,Funcionários!$B$5:$B$84,0)),""))</f>
        <v/>
      </c>
    </row>
    <row r="6" spans="1:29" ht="15" customHeight="1" x14ac:dyDescent="0.25">
      <c r="A6" s="83">
        <v>1</v>
      </c>
      <c r="B6" s="84">
        <f>'Escala Linhas'!$D$2+0</f>
        <v>46328</v>
      </c>
      <c r="C6" s="85" t="str">
        <f>CHOOSE(WEEKDAY($B6),"Dom","Seg","Ter","Qua","Qui","Sex","Sáb")&amp;IF(COUNTIF(Configurações!$E$5:$E$24,$B6)&gt;0,CHAR(10)&amp;"FERIADO","")</f>
        <v>Seg
FERIADO</v>
      </c>
      <c r="D6" s="40" t="s">
        <v>87</v>
      </c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</row>
    <row r="7" spans="1:29" x14ac:dyDescent="0.25">
      <c r="A7" s="83"/>
      <c r="B7" s="147"/>
      <c r="C7" s="147"/>
      <c r="D7" s="41" t="s">
        <v>88</v>
      </c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</row>
    <row r="8" spans="1:29" x14ac:dyDescent="0.25">
      <c r="A8" s="83"/>
      <c r="B8" s="147"/>
      <c r="C8" s="147"/>
      <c r="D8" s="41" t="s">
        <v>89</v>
      </c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</row>
    <row r="9" spans="1:29" x14ac:dyDescent="0.25">
      <c r="A9" s="83"/>
      <c r="B9" s="147"/>
      <c r="C9" s="147"/>
      <c r="D9" s="41" t="s">
        <v>90</v>
      </c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</row>
    <row r="10" spans="1:29" ht="22.5" x14ac:dyDescent="0.25">
      <c r="A10" s="83"/>
      <c r="B10" s="147"/>
      <c r="C10" s="147"/>
      <c r="D10" s="42" t="s">
        <v>91</v>
      </c>
      <c r="E10" s="141" t="str">
        <f>IF(Configurações!$B$3&lt;&gt;"Colunas","",IF(Cálculos!K7=1,Cálculos!L7,""))</f>
        <v/>
      </c>
      <c r="F10" s="141" t="str">
        <f>IF(Configurações!$B$3&lt;&gt;"Colunas","",IF(Cálculos!K8=1,Cálculos!L8,""))</f>
        <v/>
      </c>
      <c r="G10" s="141" t="str">
        <f>IF(Configurações!$B$3&lt;&gt;"Colunas","",IF(Cálculos!K9=1,Cálculos!L9,""))</f>
        <v/>
      </c>
      <c r="H10" s="141" t="str">
        <f>IF(Configurações!$B$3&lt;&gt;"Colunas","",IF(Cálculos!K10=1,Cálculos!L10,""))</f>
        <v/>
      </c>
      <c r="I10" s="141" t="str">
        <f>IF(Configurações!$B$3&lt;&gt;"Colunas","",IF(Cálculos!K11=1,Cálculos!L11,""))</f>
        <v/>
      </c>
      <c r="J10" s="141" t="str">
        <f>IF(Configurações!$B$3&lt;&gt;"Colunas","",IF(Cálculos!K12=1,Cálculos!L12,""))</f>
        <v/>
      </c>
      <c r="K10" s="141" t="str">
        <f>IF(Configurações!$B$3&lt;&gt;"Colunas","",IF(Cálculos!K13=1,Cálculos!L13,""))</f>
        <v/>
      </c>
      <c r="L10" s="141" t="str">
        <f>IF(Configurações!$B$3&lt;&gt;"Colunas","",IF(Cálculos!K14=1,Cálculos!L14,""))</f>
        <v/>
      </c>
      <c r="M10" s="141" t="str">
        <f>IF(Configurações!$B$3&lt;&gt;"Colunas","",IF(Cálculos!K15=1,Cálculos!L15,""))</f>
        <v/>
      </c>
      <c r="N10" s="141" t="str">
        <f>IF(Configurações!$B$3&lt;&gt;"Colunas","",IF(Cálculos!K16=1,Cálculos!L16,""))</f>
        <v/>
      </c>
      <c r="O10" s="141" t="str">
        <f>IF(Configurações!$B$3&lt;&gt;"Colunas","",IF(Cálculos!K17=1,Cálculos!L17,""))</f>
        <v/>
      </c>
      <c r="P10" s="141" t="str">
        <f>IF(Configurações!$B$3&lt;&gt;"Colunas","",IF(Cálculos!K18=1,Cálculos!L18,""))</f>
        <v/>
      </c>
      <c r="Q10" s="141" t="str">
        <f>IF(Configurações!$B$3&lt;&gt;"Colunas","",IF(Cálculos!L18=1,Cálculos!M18,""))</f>
        <v/>
      </c>
      <c r="R10" s="141" t="str">
        <f>IF(Configurações!$B$3&lt;&gt;"Colunas","",IF(Cálculos!M18=1,Cálculos!N18,""))</f>
        <v/>
      </c>
      <c r="S10" s="141" t="str">
        <f>IF(Configurações!$B$3&lt;&gt;"Colunas","",IF(Cálculos!N18=1,Cálculos!O18,""))</f>
        <v/>
      </c>
      <c r="T10" s="141" t="str">
        <f>IF(Configurações!$B$3&lt;&gt;"Colunas","",IF(Cálculos!O18=1,Cálculos!P18,""))</f>
        <v/>
      </c>
      <c r="U10" s="141" t="str">
        <f>IF(Configurações!$B$3&lt;&gt;"Colunas","",IF(Cálculos!P18=1,Cálculos!Q18,""))</f>
        <v/>
      </c>
      <c r="V10" s="141" t="str">
        <f>IF(Configurações!$B$3&lt;&gt;"Colunas","",IF(Cálculos!Q18=1,Cálculos!R18,""))</f>
        <v/>
      </c>
      <c r="W10" s="141" t="str">
        <f>IF(Configurações!$B$3&lt;&gt;"Colunas","",IF(Cálculos!R18=1,Cálculos!S18,""))</f>
        <v/>
      </c>
      <c r="X10" s="141" t="str">
        <f>IF(Configurações!$B$3&lt;&gt;"Colunas","",IF(Cálculos!S18=1,Cálculos!T18,""))</f>
        <v/>
      </c>
      <c r="Y10" s="141" t="str">
        <f>IF(Configurações!$B$3&lt;&gt;"Colunas","",IF(Cálculos!T18=1,Cálculos!U18,""))</f>
        <v/>
      </c>
      <c r="Z10" s="141" t="str">
        <f>IF(Configurações!$B$3&lt;&gt;"Colunas","",IF(Cálculos!U18=1,Cálculos!V18,""))</f>
        <v/>
      </c>
      <c r="AA10" s="141" t="str">
        <f>IF(Configurações!$B$3&lt;&gt;"Colunas","",IF(Cálculos!V18=1,Cálculos!W18,""))</f>
        <v/>
      </c>
      <c r="AB10" s="141" t="str">
        <f>IF(Configurações!$B$3&lt;&gt;"Colunas","",IF(Cálculos!W18=1,Cálculos!X18,""))</f>
        <v/>
      </c>
      <c r="AC10" s="141" t="str">
        <f>IF(Configurações!$B$3&lt;&gt;"Colunas","",IF(Cálculos!X18=1,Cálculos!Y18,""))</f>
        <v/>
      </c>
    </row>
    <row r="11" spans="1:29" ht="15" customHeight="1" x14ac:dyDescent="0.25">
      <c r="A11" s="83">
        <v>1</v>
      </c>
      <c r="B11" s="84">
        <f>'Escala Linhas'!$D$2+1</f>
        <v>46329</v>
      </c>
      <c r="C11" s="85" t="str">
        <f>CHOOSE(WEEKDAY($B11),"Dom","Seg","Ter","Qua","Qui","Sex","Sáb")&amp;IF(COUNTIF(Configurações!$E$5:$E$24,$B11)&gt;0,CHAR(10)&amp;"FERIADO","")</f>
        <v>Ter</v>
      </c>
      <c r="D11" s="40" t="s">
        <v>87</v>
      </c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</row>
    <row r="12" spans="1:29" x14ac:dyDescent="0.25">
      <c r="A12" s="83"/>
      <c r="B12" s="147"/>
      <c r="C12" s="147"/>
      <c r="D12" s="41" t="s">
        <v>88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</row>
    <row r="13" spans="1:29" x14ac:dyDescent="0.25">
      <c r="A13" s="83"/>
      <c r="B13" s="147"/>
      <c r="C13" s="147"/>
      <c r="D13" s="41" t="s">
        <v>89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</row>
    <row r="14" spans="1:29" x14ac:dyDescent="0.25">
      <c r="A14" s="83"/>
      <c r="B14" s="147"/>
      <c r="C14" s="147"/>
      <c r="D14" s="41" t="s">
        <v>90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</row>
    <row r="15" spans="1:29" ht="22.5" x14ac:dyDescent="0.25">
      <c r="A15" s="83"/>
      <c r="B15" s="147"/>
      <c r="C15" s="147"/>
      <c r="D15" s="42" t="s">
        <v>91</v>
      </c>
      <c r="E15" s="141" t="str">
        <f>IF(Configurações!$B$3&lt;&gt;"Colunas","",IF(Cálculos!V7=1,Cálculos!W7,""))</f>
        <v/>
      </c>
      <c r="F15" s="141" t="str">
        <f>IF(Configurações!$B$3&lt;&gt;"Colunas","",IF(Cálculos!V8=1,Cálculos!W8,""))</f>
        <v/>
      </c>
      <c r="G15" s="141" t="str">
        <f>IF(Configurações!$B$3&lt;&gt;"Colunas","",IF(Cálculos!V9=1,Cálculos!W9,""))</f>
        <v/>
      </c>
      <c r="H15" s="141" t="str">
        <f>IF(Configurações!$B$3&lt;&gt;"Colunas","",IF(Cálculos!V10=1,Cálculos!W10,""))</f>
        <v/>
      </c>
      <c r="I15" s="141" t="str">
        <f>IF(Configurações!$B$3&lt;&gt;"Colunas","",IF(Cálculos!V11=1,Cálculos!W11,""))</f>
        <v/>
      </c>
      <c r="J15" s="141" t="str">
        <f>IF(Configurações!$B$3&lt;&gt;"Colunas","",IF(Cálculos!V12=1,Cálculos!W12,""))</f>
        <v/>
      </c>
      <c r="K15" s="141" t="str">
        <f>IF(Configurações!$B$3&lt;&gt;"Colunas","",IF(Cálculos!V13=1,Cálculos!W13,""))</f>
        <v/>
      </c>
      <c r="L15" s="141" t="str">
        <f>IF(Configurações!$B$3&lt;&gt;"Colunas","",IF(Cálculos!V14=1,Cálculos!W14,""))</f>
        <v/>
      </c>
      <c r="M15" s="141" t="str">
        <f>IF(Configurações!$B$3&lt;&gt;"Colunas","",IF(Cálculos!V15=1,Cálculos!W15,""))</f>
        <v/>
      </c>
      <c r="N15" s="141" t="str">
        <f>IF(Configurações!$B$3&lt;&gt;"Colunas","",IF(Cálculos!V16=1,Cálculos!W16,""))</f>
        <v/>
      </c>
      <c r="O15" s="141" t="str">
        <f>IF(Configurações!$B$3&lt;&gt;"Colunas","",IF(Cálculos!V17=1,Cálculos!W17,""))</f>
        <v/>
      </c>
      <c r="P15" s="141" t="str">
        <f>IF(Configurações!$B$3&lt;&gt;"Colunas","",IF(Cálculos!V18=1,Cálculos!W18,""))</f>
        <v/>
      </c>
      <c r="Q15" s="141" t="str">
        <f>IF(Configurações!$B$3&lt;&gt;"Colunas","",IF(Cálculos!W18=1,Cálculos!X18,""))</f>
        <v/>
      </c>
      <c r="R15" s="141" t="str">
        <f>IF(Configurações!$B$3&lt;&gt;"Colunas","",IF(Cálculos!X18=1,Cálculos!Y18,""))</f>
        <v/>
      </c>
      <c r="S15" s="141" t="str">
        <f>IF(Configurações!$B$3&lt;&gt;"Colunas","",IF(Cálculos!Y18=1,Cálculos!Z18,""))</f>
        <v/>
      </c>
      <c r="T15" s="141" t="str">
        <f>IF(Configurações!$B$3&lt;&gt;"Colunas","",IF(Cálculos!Z18=1,Cálculos!AA18,""))</f>
        <v/>
      </c>
      <c r="U15" s="141" t="str">
        <f>IF(Configurações!$B$3&lt;&gt;"Colunas","",IF(Cálculos!AA18=1,Cálculos!AB18,""))</f>
        <v/>
      </c>
      <c r="V15" s="141" t="str">
        <f>IF(Configurações!$B$3&lt;&gt;"Colunas","",IF(Cálculos!AB18=1,Cálculos!AC18,""))</f>
        <v/>
      </c>
      <c r="W15" s="141" t="str">
        <f>IF(Configurações!$B$3&lt;&gt;"Colunas","",IF(Cálculos!AC18=1,Cálculos!AD18,""))</f>
        <v/>
      </c>
      <c r="X15" s="141" t="str">
        <f>IF(Configurações!$B$3&lt;&gt;"Colunas","",IF(Cálculos!AD18=1,Cálculos!AE18,""))</f>
        <v/>
      </c>
      <c r="Y15" s="141" t="str">
        <f>IF(Configurações!$B$3&lt;&gt;"Colunas","",IF(Cálculos!AE18=1,Cálculos!AF18,""))</f>
        <v/>
      </c>
      <c r="Z15" s="141" t="str">
        <f>IF(Configurações!$B$3&lt;&gt;"Colunas","",IF(Cálculos!AF18=1,Cálculos!AG18,""))</f>
        <v/>
      </c>
      <c r="AA15" s="141" t="str">
        <f>IF(Configurações!$B$3&lt;&gt;"Colunas","",IF(Cálculos!AG18=1,Cálculos!AH18,""))</f>
        <v/>
      </c>
      <c r="AB15" s="141" t="str">
        <f>IF(Configurações!$B$3&lt;&gt;"Colunas","",IF(Cálculos!AH18=1,Cálculos!AI18,""))</f>
        <v/>
      </c>
      <c r="AC15" s="141" t="str">
        <f>IF(Configurações!$B$3&lt;&gt;"Colunas","",IF(Cálculos!AI18=1,Cálculos!AJ18,""))</f>
        <v/>
      </c>
    </row>
    <row r="16" spans="1:29" ht="15" customHeight="1" x14ac:dyDescent="0.25">
      <c r="A16" s="83">
        <v>1</v>
      </c>
      <c r="B16" s="84">
        <f>'Escala Linhas'!$D$2+2</f>
        <v>46330</v>
      </c>
      <c r="C16" s="85" t="str">
        <f>CHOOSE(WEEKDAY($B16),"Dom","Seg","Ter","Qua","Qui","Sex","Sáb")&amp;IF(COUNTIF(Configurações!$E$5:$E$24,$B16)&gt;0,CHAR(10)&amp;"FERIADO","")</f>
        <v>Qua</v>
      </c>
      <c r="D16" s="40" t="s">
        <v>87</v>
      </c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</row>
    <row r="17" spans="1:29" x14ac:dyDescent="0.25">
      <c r="A17" s="83"/>
      <c r="B17" s="147"/>
      <c r="C17" s="147"/>
      <c r="D17" s="41" t="s">
        <v>88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</row>
    <row r="18" spans="1:29" x14ac:dyDescent="0.25">
      <c r="A18" s="83"/>
      <c r="B18" s="147"/>
      <c r="C18" s="147"/>
      <c r="D18" s="41" t="s">
        <v>89</v>
      </c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</row>
    <row r="19" spans="1:29" x14ac:dyDescent="0.25">
      <c r="A19" s="83"/>
      <c r="B19" s="147"/>
      <c r="C19" s="147"/>
      <c r="D19" s="41" t="s">
        <v>90</v>
      </c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</row>
    <row r="20" spans="1:29" ht="22.5" x14ac:dyDescent="0.25">
      <c r="A20" s="83"/>
      <c r="B20" s="147"/>
      <c r="C20" s="147"/>
      <c r="D20" s="42" t="s">
        <v>91</v>
      </c>
      <c r="E20" s="141" t="str">
        <f>IF(Configurações!$B$3&lt;&gt;"Colunas","",IF(Cálculos!AG7=1,Cálculos!AH7,""))</f>
        <v/>
      </c>
      <c r="F20" s="141" t="str">
        <f>IF(Configurações!$B$3&lt;&gt;"Colunas","",IF(Cálculos!AG8=1,Cálculos!AH8,""))</f>
        <v/>
      </c>
      <c r="G20" s="141" t="str">
        <f>IF(Configurações!$B$3&lt;&gt;"Colunas","",IF(Cálculos!AG9=1,Cálculos!AH9,""))</f>
        <v/>
      </c>
      <c r="H20" s="141" t="str">
        <f>IF(Configurações!$B$3&lt;&gt;"Colunas","",IF(Cálculos!AG10=1,Cálculos!AH10,""))</f>
        <v/>
      </c>
      <c r="I20" s="141" t="str">
        <f>IF(Configurações!$B$3&lt;&gt;"Colunas","",IF(Cálculos!AG11=1,Cálculos!AH11,""))</f>
        <v/>
      </c>
      <c r="J20" s="141" t="str">
        <f>IF(Configurações!$B$3&lt;&gt;"Colunas","",IF(Cálculos!AG12=1,Cálculos!AH12,""))</f>
        <v/>
      </c>
      <c r="K20" s="141" t="str">
        <f>IF(Configurações!$B$3&lt;&gt;"Colunas","",IF(Cálculos!AG13=1,Cálculos!AH13,""))</f>
        <v/>
      </c>
      <c r="L20" s="141" t="str">
        <f>IF(Configurações!$B$3&lt;&gt;"Colunas","",IF(Cálculos!AG14=1,Cálculos!AH14,""))</f>
        <v/>
      </c>
      <c r="M20" s="141" t="str">
        <f>IF(Configurações!$B$3&lt;&gt;"Colunas","",IF(Cálculos!AG15=1,Cálculos!AH15,""))</f>
        <v/>
      </c>
      <c r="N20" s="141" t="str">
        <f>IF(Configurações!$B$3&lt;&gt;"Colunas","",IF(Cálculos!AG16=1,Cálculos!AH16,""))</f>
        <v/>
      </c>
      <c r="O20" s="141" t="str">
        <f>IF(Configurações!$B$3&lt;&gt;"Colunas","",IF(Cálculos!AG17=1,Cálculos!AH17,""))</f>
        <v/>
      </c>
      <c r="P20" s="141" t="str">
        <f>IF(Configurações!$B$3&lt;&gt;"Colunas","",IF(Cálculos!AG18=1,Cálculos!AH18,""))</f>
        <v/>
      </c>
      <c r="Q20" s="141" t="str">
        <f>IF(Configurações!$B$3&lt;&gt;"Colunas","",IF(Cálculos!AH18=1,Cálculos!AI18,""))</f>
        <v/>
      </c>
      <c r="R20" s="141" t="str">
        <f>IF(Configurações!$B$3&lt;&gt;"Colunas","",IF(Cálculos!AI18=1,Cálculos!AJ18,""))</f>
        <v/>
      </c>
      <c r="S20" s="141" t="str">
        <f>IF(Configurações!$B$3&lt;&gt;"Colunas","",IF(Cálculos!AJ18=1,Cálculos!AK18,""))</f>
        <v/>
      </c>
      <c r="T20" s="141" t="str">
        <f>IF(Configurações!$B$3&lt;&gt;"Colunas","",IF(Cálculos!AK18=1,Cálculos!AL18,""))</f>
        <v/>
      </c>
      <c r="U20" s="141" t="str">
        <f>IF(Configurações!$B$3&lt;&gt;"Colunas","",IF(Cálculos!AL18=1,Cálculos!AM18,""))</f>
        <v/>
      </c>
      <c r="V20" s="141" t="str">
        <f>IF(Configurações!$B$3&lt;&gt;"Colunas","",IF(Cálculos!AM18=1,Cálculos!AN18,""))</f>
        <v/>
      </c>
      <c r="W20" s="141" t="str">
        <f>IF(Configurações!$B$3&lt;&gt;"Colunas","",IF(Cálculos!AN18=1,Cálculos!AO18,""))</f>
        <v/>
      </c>
      <c r="X20" s="141" t="str">
        <f>IF(Configurações!$B$3&lt;&gt;"Colunas","",IF(Cálculos!AO18=1,Cálculos!AP18,""))</f>
        <v/>
      </c>
      <c r="Y20" s="141" t="str">
        <f>IF(Configurações!$B$3&lt;&gt;"Colunas","",IF(Cálculos!AP18=1,Cálculos!AQ18,""))</f>
        <v/>
      </c>
      <c r="Z20" s="141" t="str">
        <f>IF(Configurações!$B$3&lt;&gt;"Colunas","",IF(Cálculos!AQ18=1,Cálculos!AR18,""))</f>
        <v/>
      </c>
      <c r="AA20" s="141" t="str">
        <f>IF(Configurações!$B$3&lt;&gt;"Colunas","",IF(Cálculos!AR18=1,Cálculos!AS18,""))</f>
        <v/>
      </c>
      <c r="AB20" s="141" t="str">
        <f>IF(Configurações!$B$3&lt;&gt;"Colunas","",IF(Cálculos!AS18=1,Cálculos!AT18,""))</f>
        <v/>
      </c>
      <c r="AC20" s="141" t="str">
        <f>IF(Configurações!$B$3&lt;&gt;"Colunas","",IF(Cálculos!AT18=1,Cálculos!AU18,""))</f>
        <v/>
      </c>
    </row>
    <row r="21" spans="1:29" ht="15" customHeight="1" x14ac:dyDescent="0.25">
      <c r="A21" s="83">
        <v>1</v>
      </c>
      <c r="B21" s="84">
        <f>'Escala Linhas'!$D$2+3</f>
        <v>46331</v>
      </c>
      <c r="C21" s="85" t="str">
        <f>CHOOSE(WEEKDAY($B21),"Dom","Seg","Ter","Qua","Qui","Sex","Sáb")&amp;IF(COUNTIF(Configurações!$E$5:$E$24,$B21)&gt;0,CHAR(10)&amp;"FERIADO","")</f>
        <v>Qui</v>
      </c>
      <c r="D21" s="40" t="s">
        <v>87</v>
      </c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</row>
    <row r="22" spans="1:29" x14ac:dyDescent="0.25">
      <c r="A22" s="83"/>
      <c r="B22" s="147"/>
      <c r="C22" s="147"/>
      <c r="D22" s="41" t="s">
        <v>88</v>
      </c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</row>
    <row r="23" spans="1:29" x14ac:dyDescent="0.25">
      <c r="A23" s="83"/>
      <c r="B23" s="147"/>
      <c r="C23" s="147"/>
      <c r="D23" s="41" t="s">
        <v>89</v>
      </c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</row>
    <row r="24" spans="1:29" x14ac:dyDescent="0.25">
      <c r="A24" s="83"/>
      <c r="B24" s="147"/>
      <c r="C24" s="147"/>
      <c r="D24" s="41" t="s">
        <v>90</v>
      </c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</row>
    <row r="25" spans="1:29" ht="22.5" x14ac:dyDescent="0.25">
      <c r="A25" s="83"/>
      <c r="B25" s="147"/>
      <c r="C25" s="147"/>
      <c r="D25" s="42" t="s">
        <v>91</v>
      </c>
      <c r="E25" s="141" t="str">
        <f>IF(Configurações!$B$3&lt;&gt;"Colunas","",IF(Cálculos!AR7=1,Cálculos!AS7,""))</f>
        <v/>
      </c>
      <c r="F25" s="141" t="str">
        <f>IF(Configurações!$B$3&lt;&gt;"Colunas","",IF(Cálculos!AR8=1,Cálculos!AS8,""))</f>
        <v/>
      </c>
      <c r="G25" s="141" t="str">
        <f>IF(Configurações!$B$3&lt;&gt;"Colunas","",IF(Cálculos!AR9=1,Cálculos!AS9,""))</f>
        <v/>
      </c>
      <c r="H25" s="141" t="str">
        <f>IF(Configurações!$B$3&lt;&gt;"Colunas","",IF(Cálculos!AR10=1,Cálculos!AS10,""))</f>
        <v/>
      </c>
      <c r="I25" s="141" t="str">
        <f>IF(Configurações!$B$3&lt;&gt;"Colunas","",IF(Cálculos!AR11=1,Cálculos!AS11,""))</f>
        <v/>
      </c>
      <c r="J25" s="141" t="str">
        <f>IF(Configurações!$B$3&lt;&gt;"Colunas","",IF(Cálculos!AR12=1,Cálculos!AS12,""))</f>
        <v/>
      </c>
      <c r="K25" s="141" t="str">
        <f>IF(Configurações!$B$3&lt;&gt;"Colunas","",IF(Cálculos!AR13=1,Cálculos!AS13,""))</f>
        <v/>
      </c>
      <c r="L25" s="141" t="str">
        <f>IF(Configurações!$B$3&lt;&gt;"Colunas","",IF(Cálculos!AR14=1,Cálculos!AS14,""))</f>
        <v/>
      </c>
      <c r="M25" s="141" t="str">
        <f>IF(Configurações!$B$3&lt;&gt;"Colunas","",IF(Cálculos!AR15=1,Cálculos!AS15,""))</f>
        <v/>
      </c>
      <c r="N25" s="141" t="str">
        <f>IF(Configurações!$B$3&lt;&gt;"Colunas","",IF(Cálculos!AR16=1,Cálculos!AS16,""))</f>
        <v/>
      </c>
      <c r="O25" s="141" t="str">
        <f>IF(Configurações!$B$3&lt;&gt;"Colunas","",IF(Cálculos!AR17=1,Cálculos!AS17,""))</f>
        <v/>
      </c>
      <c r="P25" s="141" t="str">
        <f>IF(Configurações!$B$3&lt;&gt;"Colunas","",IF(Cálculos!AR18=1,Cálculos!AS18,""))</f>
        <v/>
      </c>
      <c r="Q25" s="141" t="str">
        <f>IF(Configurações!$B$3&lt;&gt;"Colunas","",IF(Cálculos!AS18=1,Cálculos!AT18,""))</f>
        <v/>
      </c>
      <c r="R25" s="141" t="str">
        <f>IF(Configurações!$B$3&lt;&gt;"Colunas","",IF(Cálculos!AT18=1,Cálculos!AU18,""))</f>
        <v/>
      </c>
      <c r="S25" s="141" t="str">
        <f>IF(Configurações!$B$3&lt;&gt;"Colunas","",IF(Cálculos!AU18=1,Cálculos!AV18,""))</f>
        <v/>
      </c>
      <c r="T25" s="141" t="str">
        <f>IF(Configurações!$B$3&lt;&gt;"Colunas","",IF(Cálculos!AV18=1,Cálculos!AW18,""))</f>
        <v/>
      </c>
      <c r="U25" s="141" t="str">
        <f>IF(Configurações!$B$3&lt;&gt;"Colunas","",IF(Cálculos!AW18=1,Cálculos!AX18,""))</f>
        <v/>
      </c>
      <c r="V25" s="141" t="str">
        <f>IF(Configurações!$B$3&lt;&gt;"Colunas","",IF(Cálculos!AX18=1,Cálculos!AY18,""))</f>
        <v/>
      </c>
      <c r="W25" s="141" t="str">
        <f>IF(Configurações!$B$3&lt;&gt;"Colunas","",IF(Cálculos!AY18=1,Cálculos!AZ18,""))</f>
        <v/>
      </c>
      <c r="X25" s="141" t="str">
        <f>IF(Configurações!$B$3&lt;&gt;"Colunas","",IF(Cálculos!AZ18=1,Cálculos!BA18,""))</f>
        <v/>
      </c>
      <c r="Y25" s="141" t="str">
        <f>IF(Configurações!$B$3&lt;&gt;"Colunas","",IF(Cálculos!BA18=1,Cálculos!BB18,""))</f>
        <v/>
      </c>
      <c r="Z25" s="141" t="str">
        <f>IF(Configurações!$B$3&lt;&gt;"Colunas","",IF(Cálculos!BB18=1,Cálculos!BC18,""))</f>
        <v/>
      </c>
      <c r="AA25" s="141" t="str">
        <f>IF(Configurações!$B$3&lt;&gt;"Colunas","",IF(Cálculos!BC18=1,Cálculos!BD18,""))</f>
        <v/>
      </c>
      <c r="AB25" s="141" t="str">
        <f>IF(Configurações!$B$3&lt;&gt;"Colunas","",IF(Cálculos!BD18=1,Cálculos!BE18,""))</f>
        <v/>
      </c>
      <c r="AC25" s="141" t="str">
        <f>IF(Configurações!$B$3&lt;&gt;"Colunas","",IF(Cálculos!BE18=1,Cálculos!BF18,""))</f>
        <v/>
      </c>
    </row>
    <row r="26" spans="1:29" ht="15" customHeight="1" x14ac:dyDescent="0.25">
      <c r="A26" s="83">
        <v>1</v>
      </c>
      <c r="B26" s="84">
        <f>'Escala Linhas'!$D$2+4</f>
        <v>46332</v>
      </c>
      <c r="C26" s="85" t="str">
        <f>CHOOSE(WEEKDAY($B26),"Dom","Seg","Ter","Qua","Qui","Sex","Sáb")&amp;IF(COUNTIF(Configurações!$E$5:$E$24,$B26)&gt;0,CHAR(10)&amp;"FERIADO","")</f>
        <v>Sex</v>
      </c>
      <c r="D26" s="40" t="s">
        <v>87</v>
      </c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</row>
    <row r="27" spans="1:29" x14ac:dyDescent="0.25">
      <c r="A27" s="83"/>
      <c r="B27" s="147"/>
      <c r="C27" s="147"/>
      <c r="D27" s="41" t="s">
        <v>88</v>
      </c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</row>
    <row r="28" spans="1:29" x14ac:dyDescent="0.25">
      <c r="A28" s="83"/>
      <c r="B28" s="147"/>
      <c r="C28" s="147"/>
      <c r="D28" s="41" t="s">
        <v>89</v>
      </c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</row>
    <row r="29" spans="1:29" x14ac:dyDescent="0.25">
      <c r="A29" s="83"/>
      <c r="B29" s="147"/>
      <c r="C29" s="147"/>
      <c r="D29" s="41" t="s">
        <v>90</v>
      </c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</row>
    <row r="30" spans="1:29" ht="22.5" x14ac:dyDescent="0.25">
      <c r="A30" s="83"/>
      <c r="B30" s="147"/>
      <c r="C30" s="147"/>
      <c r="D30" s="42" t="s">
        <v>91</v>
      </c>
      <c r="E30" s="141" t="str">
        <f>IF(Configurações!$B$3&lt;&gt;"Colunas","",IF(Cálculos!BC7=1,Cálculos!BD7,""))</f>
        <v/>
      </c>
      <c r="F30" s="141" t="str">
        <f>IF(Configurações!$B$3&lt;&gt;"Colunas","",IF(Cálculos!BC8=1,Cálculos!BD8,""))</f>
        <v/>
      </c>
      <c r="G30" s="141" t="str">
        <f>IF(Configurações!$B$3&lt;&gt;"Colunas","",IF(Cálculos!BC9=1,Cálculos!BD9,""))</f>
        <v/>
      </c>
      <c r="H30" s="141" t="str">
        <f>IF(Configurações!$B$3&lt;&gt;"Colunas","",IF(Cálculos!BC10=1,Cálculos!BD10,""))</f>
        <v/>
      </c>
      <c r="I30" s="141" t="str">
        <f>IF(Configurações!$B$3&lt;&gt;"Colunas","",IF(Cálculos!BC11=1,Cálculos!BD11,""))</f>
        <v/>
      </c>
      <c r="J30" s="141" t="str">
        <f>IF(Configurações!$B$3&lt;&gt;"Colunas","",IF(Cálculos!BC12=1,Cálculos!BD12,""))</f>
        <v/>
      </c>
      <c r="K30" s="141" t="str">
        <f>IF(Configurações!$B$3&lt;&gt;"Colunas","",IF(Cálculos!BC13=1,Cálculos!BD13,""))</f>
        <v/>
      </c>
      <c r="L30" s="141" t="str">
        <f>IF(Configurações!$B$3&lt;&gt;"Colunas","",IF(Cálculos!BC14=1,Cálculos!BD14,""))</f>
        <v/>
      </c>
      <c r="M30" s="141" t="str">
        <f>IF(Configurações!$B$3&lt;&gt;"Colunas","",IF(Cálculos!BC15=1,Cálculos!BD15,""))</f>
        <v/>
      </c>
      <c r="N30" s="141" t="str">
        <f>IF(Configurações!$B$3&lt;&gt;"Colunas","",IF(Cálculos!BC16=1,Cálculos!BD16,""))</f>
        <v/>
      </c>
      <c r="O30" s="141" t="str">
        <f>IF(Configurações!$B$3&lt;&gt;"Colunas","",IF(Cálculos!BC17=1,Cálculos!BD17,""))</f>
        <v/>
      </c>
      <c r="P30" s="141" t="str">
        <f>IF(Configurações!$B$3&lt;&gt;"Colunas","",IF(Cálculos!BC18=1,Cálculos!BD18,""))</f>
        <v/>
      </c>
      <c r="Q30" s="141" t="str">
        <f>IF(Configurações!$B$3&lt;&gt;"Colunas","",IF(Cálculos!BD18=1,Cálculos!BE18,""))</f>
        <v/>
      </c>
      <c r="R30" s="141" t="str">
        <f>IF(Configurações!$B$3&lt;&gt;"Colunas","",IF(Cálculos!BE18=1,Cálculos!BF18,""))</f>
        <v/>
      </c>
      <c r="S30" s="141" t="str">
        <f>IF(Configurações!$B$3&lt;&gt;"Colunas","",IF(Cálculos!BF18=1,Cálculos!BG18,""))</f>
        <v/>
      </c>
      <c r="T30" s="141" t="str">
        <f>IF(Configurações!$B$3&lt;&gt;"Colunas","",IF(Cálculos!BG18=1,Cálculos!BH18,""))</f>
        <v/>
      </c>
      <c r="U30" s="141" t="str">
        <f>IF(Configurações!$B$3&lt;&gt;"Colunas","",IF(Cálculos!BH18=1,Cálculos!BI18,""))</f>
        <v/>
      </c>
      <c r="V30" s="141" t="str">
        <f>IF(Configurações!$B$3&lt;&gt;"Colunas","",IF(Cálculos!BI18=1,Cálculos!BJ18,""))</f>
        <v/>
      </c>
      <c r="W30" s="141" t="str">
        <f>IF(Configurações!$B$3&lt;&gt;"Colunas","",IF(Cálculos!BJ18=1,Cálculos!BK18,""))</f>
        <v/>
      </c>
      <c r="X30" s="141" t="str">
        <f>IF(Configurações!$B$3&lt;&gt;"Colunas","",IF(Cálculos!BK18=1,Cálculos!BL18,""))</f>
        <v/>
      </c>
      <c r="Y30" s="141" t="str">
        <f>IF(Configurações!$B$3&lt;&gt;"Colunas","",IF(Cálculos!BL18=1,Cálculos!BM18,""))</f>
        <v/>
      </c>
      <c r="Z30" s="141" t="str">
        <f>IF(Configurações!$B$3&lt;&gt;"Colunas","",IF(Cálculos!BM18=1,Cálculos!BN18,""))</f>
        <v/>
      </c>
      <c r="AA30" s="141" t="str">
        <f>IF(Configurações!$B$3&lt;&gt;"Colunas","",IF(Cálculos!BN18=1,Cálculos!BO18,""))</f>
        <v/>
      </c>
      <c r="AB30" s="141" t="str">
        <f>IF(Configurações!$B$3&lt;&gt;"Colunas","",IF(Cálculos!BO18=1,Cálculos!BP18,""))</f>
        <v/>
      </c>
      <c r="AC30" s="141" t="str">
        <f>IF(Configurações!$B$3&lt;&gt;"Colunas","",IF(Cálculos!BP18=1,Cálculos!BQ18,""))</f>
        <v/>
      </c>
    </row>
    <row r="31" spans="1:29" ht="15" customHeight="1" x14ac:dyDescent="0.25">
      <c r="A31" s="83">
        <v>1</v>
      </c>
      <c r="B31" s="84">
        <f>'Escala Linhas'!$D$2+5</f>
        <v>46333</v>
      </c>
      <c r="C31" s="85" t="str">
        <f>CHOOSE(WEEKDAY($B31),"Dom","Seg","Ter","Qua","Qui","Sex","Sáb")&amp;IF(COUNTIF(Configurações!$E$5:$E$24,$B31)&gt;0,CHAR(10)&amp;"FERIADO","")</f>
        <v>Sáb</v>
      </c>
      <c r="D31" s="40" t="s">
        <v>87</v>
      </c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</row>
    <row r="32" spans="1:29" x14ac:dyDescent="0.25">
      <c r="A32" s="83"/>
      <c r="B32" s="147"/>
      <c r="C32" s="147"/>
      <c r="D32" s="41" t="s">
        <v>88</v>
      </c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</row>
    <row r="33" spans="1:29" x14ac:dyDescent="0.25">
      <c r="A33" s="83"/>
      <c r="B33" s="147"/>
      <c r="C33" s="147"/>
      <c r="D33" s="41" t="s">
        <v>89</v>
      </c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</row>
    <row r="34" spans="1:29" x14ac:dyDescent="0.25">
      <c r="A34" s="83"/>
      <c r="B34" s="147"/>
      <c r="C34" s="147"/>
      <c r="D34" s="41" t="s">
        <v>90</v>
      </c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</row>
    <row r="35" spans="1:29" ht="22.5" x14ac:dyDescent="0.25">
      <c r="A35" s="83"/>
      <c r="B35" s="147"/>
      <c r="C35" s="147"/>
      <c r="D35" s="42" t="s">
        <v>91</v>
      </c>
      <c r="E35" s="141" t="str">
        <f>IF(Configurações!$B$3&lt;&gt;"Colunas","",IF(Cálculos!BN7=1,Cálculos!BO7,""))</f>
        <v/>
      </c>
      <c r="F35" s="141" t="str">
        <f>IF(Configurações!$B$3&lt;&gt;"Colunas","",IF(Cálculos!BN8=1,Cálculos!BO8,""))</f>
        <v/>
      </c>
      <c r="G35" s="141" t="str">
        <f>IF(Configurações!$B$3&lt;&gt;"Colunas","",IF(Cálculos!BN9=1,Cálculos!BO9,""))</f>
        <v/>
      </c>
      <c r="H35" s="141" t="str">
        <f>IF(Configurações!$B$3&lt;&gt;"Colunas","",IF(Cálculos!BN10=1,Cálculos!BO10,""))</f>
        <v/>
      </c>
      <c r="I35" s="141" t="str">
        <f>IF(Configurações!$B$3&lt;&gt;"Colunas","",IF(Cálculos!BN11=1,Cálculos!BO11,""))</f>
        <v/>
      </c>
      <c r="J35" s="141" t="str">
        <f>IF(Configurações!$B$3&lt;&gt;"Colunas","",IF(Cálculos!BN12=1,Cálculos!BO12,""))</f>
        <v/>
      </c>
      <c r="K35" s="141" t="str">
        <f>IF(Configurações!$B$3&lt;&gt;"Colunas","",IF(Cálculos!BN13=1,Cálculos!BO13,""))</f>
        <v/>
      </c>
      <c r="L35" s="141" t="str">
        <f>IF(Configurações!$B$3&lt;&gt;"Colunas","",IF(Cálculos!BN14=1,Cálculos!BO14,""))</f>
        <v/>
      </c>
      <c r="M35" s="141" t="str">
        <f>IF(Configurações!$B$3&lt;&gt;"Colunas","",IF(Cálculos!BN15=1,Cálculos!BO15,""))</f>
        <v/>
      </c>
      <c r="N35" s="141" t="str">
        <f>IF(Configurações!$B$3&lt;&gt;"Colunas","",IF(Cálculos!BN16=1,Cálculos!BO16,""))</f>
        <v/>
      </c>
      <c r="O35" s="141" t="str">
        <f>IF(Configurações!$B$3&lt;&gt;"Colunas","",IF(Cálculos!BN17=1,Cálculos!BO17,""))</f>
        <v/>
      </c>
      <c r="P35" s="141" t="str">
        <f>IF(Configurações!$B$3&lt;&gt;"Colunas","",IF(Cálculos!BN18=1,Cálculos!BO18,""))</f>
        <v/>
      </c>
      <c r="Q35" s="141" t="str">
        <f>IF(Configurações!$B$3&lt;&gt;"Colunas","",IF(Cálculos!BO18=1,Cálculos!BP18,""))</f>
        <v/>
      </c>
      <c r="R35" s="141" t="str">
        <f>IF(Configurações!$B$3&lt;&gt;"Colunas","",IF(Cálculos!BP18=1,Cálculos!BQ18,""))</f>
        <v/>
      </c>
      <c r="S35" s="141" t="str">
        <f>IF(Configurações!$B$3&lt;&gt;"Colunas","",IF(Cálculos!BQ18=1,Cálculos!BR18,""))</f>
        <v/>
      </c>
      <c r="T35" s="141" t="str">
        <f>IF(Configurações!$B$3&lt;&gt;"Colunas","",IF(Cálculos!BR18=1,Cálculos!BS18,""))</f>
        <v/>
      </c>
      <c r="U35" s="141" t="str">
        <f>IF(Configurações!$B$3&lt;&gt;"Colunas","",IF(Cálculos!BS18=1,Cálculos!BT18,""))</f>
        <v/>
      </c>
      <c r="V35" s="141" t="str">
        <f>IF(Configurações!$B$3&lt;&gt;"Colunas","",IF(Cálculos!BT18=1,Cálculos!BU18,""))</f>
        <v/>
      </c>
      <c r="W35" s="141" t="str">
        <f>IF(Configurações!$B$3&lt;&gt;"Colunas","",IF(Cálculos!BU18=1,Cálculos!BV18,""))</f>
        <v/>
      </c>
      <c r="X35" s="141" t="str">
        <f>IF(Configurações!$B$3&lt;&gt;"Colunas","",IF(Cálculos!BV18=1,Cálculos!BW18,""))</f>
        <v/>
      </c>
      <c r="Y35" s="141" t="str">
        <f>IF(Configurações!$B$3&lt;&gt;"Colunas","",IF(Cálculos!BW18=1,Cálculos!BX18,""))</f>
        <v/>
      </c>
      <c r="Z35" s="141" t="str">
        <f>IF(Configurações!$B$3&lt;&gt;"Colunas","",IF(Cálculos!BX18=1,Cálculos!BY18,""))</f>
        <v/>
      </c>
      <c r="AA35" s="141" t="str">
        <f>IF(Configurações!$B$3&lt;&gt;"Colunas","",IF(Cálculos!BY18=1,Cálculos!BZ18,""))</f>
        <v/>
      </c>
      <c r="AB35" s="141" t="str">
        <f>IF(Configurações!$B$3&lt;&gt;"Colunas","",IF(Cálculos!BZ18=1,Cálculos!CA18,""))</f>
        <v/>
      </c>
      <c r="AC35" s="141" t="str">
        <f>IF(Configurações!$B$3&lt;&gt;"Colunas","",IF(Cálculos!CA18=1,Cálculos!CB18,""))</f>
        <v/>
      </c>
    </row>
    <row r="36" spans="1:29" ht="15" customHeight="1" x14ac:dyDescent="0.25">
      <c r="A36" s="83">
        <v>1</v>
      </c>
      <c r="B36" s="84">
        <f>'Escala Linhas'!$D$2+6</f>
        <v>46334</v>
      </c>
      <c r="C36" s="85" t="str">
        <f>CHOOSE(WEEKDAY($B36),"Dom","Seg","Ter","Qua","Qui","Sex","Sáb")&amp;IF(COUNTIF(Configurações!$E$5:$E$24,$B36)&gt;0,CHAR(10)&amp;"FERIADO","")</f>
        <v>Dom</v>
      </c>
      <c r="D36" s="40" t="s">
        <v>87</v>
      </c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</row>
    <row r="37" spans="1:29" x14ac:dyDescent="0.25">
      <c r="A37" s="83"/>
      <c r="B37" s="147"/>
      <c r="C37" s="147"/>
      <c r="D37" s="41" t="s">
        <v>88</v>
      </c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</row>
    <row r="38" spans="1:29" x14ac:dyDescent="0.25">
      <c r="A38" s="83"/>
      <c r="B38" s="147"/>
      <c r="C38" s="147"/>
      <c r="D38" s="41" t="s">
        <v>89</v>
      </c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</row>
    <row r="39" spans="1:29" x14ac:dyDescent="0.25">
      <c r="A39" s="83"/>
      <c r="B39" s="147"/>
      <c r="C39" s="147"/>
      <c r="D39" s="41" t="s">
        <v>90</v>
      </c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</row>
    <row r="40" spans="1:29" ht="22.5" x14ac:dyDescent="0.25">
      <c r="A40" s="83"/>
      <c r="B40" s="147"/>
      <c r="C40" s="147"/>
      <c r="D40" s="42" t="s">
        <v>91</v>
      </c>
      <c r="E40" s="141" t="str">
        <f>IF(Configurações!$B$3&lt;&gt;"Colunas","",IF(Cálculos!BY7=1,Cálculos!BZ7,""))</f>
        <v/>
      </c>
      <c r="F40" s="141" t="str">
        <f>IF(Configurações!$B$3&lt;&gt;"Colunas","",IF(Cálculos!BY8=1,Cálculos!BZ8,""))</f>
        <v/>
      </c>
      <c r="G40" s="141" t="str">
        <f>IF(Configurações!$B$3&lt;&gt;"Colunas","",IF(Cálculos!BY9=1,Cálculos!BZ9,""))</f>
        <v/>
      </c>
      <c r="H40" s="141" t="str">
        <f>IF(Configurações!$B$3&lt;&gt;"Colunas","",IF(Cálculos!BY10=1,Cálculos!BZ10,""))</f>
        <v/>
      </c>
      <c r="I40" s="141" t="str">
        <f>IF(Configurações!$B$3&lt;&gt;"Colunas","",IF(Cálculos!BY11=1,Cálculos!BZ11,""))</f>
        <v/>
      </c>
      <c r="J40" s="141" t="str">
        <f>IF(Configurações!$B$3&lt;&gt;"Colunas","",IF(Cálculos!BY12=1,Cálculos!BZ12,""))</f>
        <v/>
      </c>
      <c r="K40" s="141" t="str">
        <f>IF(Configurações!$B$3&lt;&gt;"Colunas","",IF(Cálculos!BY13=1,Cálculos!BZ13,""))</f>
        <v/>
      </c>
      <c r="L40" s="141" t="str">
        <f>IF(Configurações!$B$3&lt;&gt;"Colunas","",IF(Cálculos!BY14=1,Cálculos!BZ14,""))</f>
        <v/>
      </c>
      <c r="M40" s="141" t="str">
        <f>IF(Configurações!$B$3&lt;&gt;"Colunas","",IF(Cálculos!BY15=1,Cálculos!BZ15,""))</f>
        <v/>
      </c>
      <c r="N40" s="141" t="str">
        <f>IF(Configurações!$B$3&lt;&gt;"Colunas","",IF(Cálculos!BY16=1,Cálculos!BZ16,""))</f>
        <v/>
      </c>
      <c r="O40" s="141" t="str">
        <f>IF(Configurações!$B$3&lt;&gt;"Colunas","",IF(Cálculos!BY17=1,Cálculos!BZ17,""))</f>
        <v/>
      </c>
      <c r="P40" s="141" t="str">
        <f>IF(Configurações!$B$3&lt;&gt;"Colunas","",IF(Cálculos!BY18=1,Cálculos!BZ18,""))</f>
        <v/>
      </c>
      <c r="Q40" s="141" t="str">
        <f>IF(Configurações!$B$3&lt;&gt;"Colunas","",IF(Cálculos!BZ18=1,Cálculos!CA18,""))</f>
        <v/>
      </c>
      <c r="R40" s="141" t="str">
        <f>IF(Configurações!$B$3&lt;&gt;"Colunas","",IF(Cálculos!CA18=1,Cálculos!CB18,""))</f>
        <v/>
      </c>
      <c r="S40" s="141" t="str">
        <f>IF(Configurações!$B$3&lt;&gt;"Colunas","",IF(Cálculos!CB18=1,Cálculos!CC18,""))</f>
        <v/>
      </c>
      <c r="T40" s="141" t="str">
        <f>IF(Configurações!$B$3&lt;&gt;"Colunas","",IF(Cálculos!CC18=1,Cálculos!CD18,""))</f>
        <v/>
      </c>
      <c r="U40" s="141" t="str">
        <f>IF(Configurações!$B$3&lt;&gt;"Colunas","",IF(Cálculos!CD18=1,Cálculos!CE18,""))</f>
        <v/>
      </c>
      <c r="V40" s="141" t="str">
        <f>IF(Configurações!$B$3&lt;&gt;"Colunas","",IF(Cálculos!CE18=1,Cálculos!CF18,""))</f>
        <v/>
      </c>
      <c r="W40" s="141" t="str">
        <f>IF(Configurações!$B$3&lt;&gt;"Colunas","",IF(Cálculos!CF18=1,Cálculos!CG18,""))</f>
        <v/>
      </c>
      <c r="X40" s="141" t="str">
        <f>IF(Configurações!$B$3&lt;&gt;"Colunas","",IF(Cálculos!CG18=1,Cálculos!CH18,""))</f>
        <v/>
      </c>
      <c r="Y40" s="141" t="str">
        <f>IF(Configurações!$B$3&lt;&gt;"Colunas","",IF(Cálculos!CH18=1,Cálculos!CI18,""))</f>
        <v/>
      </c>
      <c r="Z40" s="141" t="str">
        <f>IF(Configurações!$B$3&lt;&gt;"Colunas","",IF(Cálculos!CI18=1,Cálculos!CJ18,""))</f>
        <v/>
      </c>
      <c r="AA40" s="141" t="str">
        <f>IF(Configurações!$B$3&lt;&gt;"Colunas","",IF(Cálculos!CJ18=1,Cálculos!CK18,""))</f>
        <v/>
      </c>
      <c r="AB40" s="141" t="str">
        <f>IF(Configurações!$B$3&lt;&gt;"Colunas","",IF(Cálculos!CK18=1,Cálculos!CL18,""))</f>
        <v/>
      </c>
      <c r="AC40" s="141" t="str">
        <f>IF(Configurações!$B$3&lt;&gt;"Colunas","",IF(Cálculos!CL18=1,Cálculos!CM18,""))</f>
        <v/>
      </c>
    </row>
    <row r="41" spans="1:29" ht="15" customHeight="1" x14ac:dyDescent="0.25">
      <c r="A41" s="80">
        <v>1</v>
      </c>
      <c r="B41" s="81" t="s">
        <v>83</v>
      </c>
      <c r="C41" s="81"/>
      <c r="D41" s="81"/>
      <c r="E41" s="142" t="str">
        <f>IF(OR(E$4="",Configurações!$B$3&lt;&gt;"Colunas"),"",Cálculos!OB7)</f>
        <v/>
      </c>
      <c r="F41" s="142" t="str">
        <f>IF(OR(F$4="",Configurações!$B$3&lt;&gt;"Colunas"),"",Cálculos!OB8)</f>
        <v/>
      </c>
      <c r="G41" s="142" t="str">
        <f>IF(OR(G$4="",Configurações!$B$3&lt;&gt;"Colunas"),"",Cálculos!OB9)</f>
        <v/>
      </c>
      <c r="H41" s="142" t="str">
        <f>IF(OR(H$4="",Configurações!$B$3&lt;&gt;"Colunas"),"",Cálculos!OB10)</f>
        <v/>
      </c>
      <c r="I41" s="142" t="str">
        <f>IF(OR(I$4="",Configurações!$B$3&lt;&gt;"Colunas"),"",Cálculos!OB11)</f>
        <v/>
      </c>
      <c r="J41" s="142" t="str">
        <f>IF(OR(J$4="",Configurações!$B$3&lt;&gt;"Colunas"),"",Cálculos!OB12)</f>
        <v/>
      </c>
      <c r="K41" s="142" t="str">
        <f>IF(OR(K$4="",Configurações!$B$3&lt;&gt;"Colunas"),"",Cálculos!OB13)</f>
        <v/>
      </c>
      <c r="L41" s="142" t="str">
        <f>IF(OR(L$4="",Configurações!$B$3&lt;&gt;"Colunas"),"",Cálculos!OB14)</f>
        <v/>
      </c>
      <c r="M41" s="142" t="str">
        <f>IF(OR(M$4="",Configurações!$B$3&lt;&gt;"Colunas"),"",Cálculos!OB15)</f>
        <v/>
      </c>
      <c r="N41" s="142" t="str">
        <f>IF(OR(N$4="",Configurações!$B$3&lt;&gt;"Colunas"),"",Cálculos!OB16)</f>
        <v/>
      </c>
      <c r="O41" s="142" t="str">
        <f>IF(OR(O$4="",Configurações!$B$3&lt;&gt;"Colunas"),"",Cálculos!OB17)</f>
        <v/>
      </c>
      <c r="P41" s="142" t="str">
        <f>IF(OR(P$4="",Configurações!$B$3&lt;&gt;"Colunas"),"",Cálculos!OB18)</f>
        <v/>
      </c>
      <c r="Q41" s="142" t="str">
        <f>IF(OR(Q$4="",Configurações!$B$3&lt;&gt;"Colunas"),"",Cálculos!OC18)</f>
        <v/>
      </c>
      <c r="R41" s="142" t="str">
        <f>IF(OR(R$4="",Configurações!$B$3&lt;&gt;"Colunas"),"",Cálculos!OD18)</f>
        <v/>
      </c>
      <c r="S41" s="142" t="str">
        <f>IF(OR(S$4="",Configurações!$B$3&lt;&gt;"Colunas"),"",Cálculos!OE18)</f>
        <v/>
      </c>
      <c r="T41" s="142" t="str">
        <f>IF(OR(T$4="",Configurações!$B$3&lt;&gt;"Colunas"),"",Cálculos!OF18)</f>
        <v/>
      </c>
      <c r="U41" s="142" t="str">
        <f>IF(OR(U$4="",Configurações!$B$3&lt;&gt;"Colunas"),"",Cálculos!OG18)</f>
        <v/>
      </c>
      <c r="V41" s="142" t="str">
        <f>IF(OR(V$4="",Configurações!$B$3&lt;&gt;"Colunas"),"",Cálculos!OH18)</f>
        <v/>
      </c>
      <c r="W41" s="142" t="str">
        <f>IF(OR(W$4="",Configurações!$B$3&lt;&gt;"Colunas"),"",Cálculos!OI18)</f>
        <v/>
      </c>
      <c r="X41" s="142" t="str">
        <f>IF(OR(X$4="",Configurações!$B$3&lt;&gt;"Colunas"),"",Cálculos!OJ18)</f>
        <v/>
      </c>
      <c r="Y41" s="142" t="str">
        <f>IF(OR(Y$4="",Configurações!$B$3&lt;&gt;"Colunas"),"",Cálculos!OK18)</f>
        <v/>
      </c>
      <c r="Z41" s="142" t="str">
        <f>IF(OR(Z$4="",Configurações!$B$3&lt;&gt;"Colunas"),"",Cálculos!OL18)</f>
        <v/>
      </c>
      <c r="AA41" s="142" t="str">
        <f>IF(OR(AA$4="",Configurações!$B$3&lt;&gt;"Colunas"),"",Cálculos!OM18)</f>
        <v/>
      </c>
      <c r="AB41" s="142" t="str">
        <f>IF(OR(AB$4="",Configurações!$B$3&lt;&gt;"Colunas"),"",Cálculos!ON18)</f>
        <v/>
      </c>
      <c r="AC41" s="142" t="str">
        <f>IF(OR(AC$4="",Configurações!$B$3&lt;&gt;"Colunas"),"",Cálculos!OO18)</f>
        <v/>
      </c>
    </row>
    <row r="42" spans="1:29" ht="15" customHeight="1" x14ac:dyDescent="0.25">
      <c r="A42" s="80"/>
      <c r="B42" s="81" t="s">
        <v>96</v>
      </c>
      <c r="C42" s="81"/>
      <c r="D42" s="81"/>
      <c r="E42" s="143" t="str">
        <f>IF(OR(E$4="",Configurações!$B$3&lt;&gt;"Colunas"),"",Cálculos!OC7)</f>
        <v/>
      </c>
      <c r="F42" s="143" t="str">
        <f>IF(OR(F$4="",Configurações!$B$3&lt;&gt;"Colunas"),"",Cálculos!OC8)</f>
        <v/>
      </c>
      <c r="G42" s="143" t="str">
        <f>IF(OR(G$4="",Configurações!$B$3&lt;&gt;"Colunas"),"",Cálculos!OC9)</f>
        <v/>
      </c>
      <c r="H42" s="143" t="str">
        <f>IF(OR(H$4="",Configurações!$B$3&lt;&gt;"Colunas"),"",Cálculos!OC10)</f>
        <v/>
      </c>
      <c r="I42" s="143" t="str">
        <f>IF(OR(I$4="",Configurações!$B$3&lt;&gt;"Colunas"),"",Cálculos!OC11)</f>
        <v/>
      </c>
      <c r="J42" s="143" t="str">
        <f>IF(OR(J$4="",Configurações!$B$3&lt;&gt;"Colunas"),"",Cálculos!OC12)</f>
        <v/>
      </c>
      <c r="K42" s="143" t="str">
        <f>IF(OR(K$4="",Configurações!$B$3&lt;&gt;"Colunas"),"",Cálculos!OC13)</f>
        <v/>
      </c>
      <c r="L42" s="143" t="str">
        <f>IF(OR(L$4="",Configurações!$B$3&lt;&gt;"Colunas"),"",Cálculos!OC14)</f>
        <v/>
      </c>
      <c r="M42" s="143" t="str">
        <f>IF(OR(M$4="",Configurações!$B$3&lt;&gt;"Colunas"),"",Cálculos!OC15)</f>
        <v/>
      </c>
      <c r="N42" s="143" t="str">
        <f>IF(OR(N$4="",Configurações!$B$3&lt;&gt;"Colunas"),"",Cálculos!OC16)</f>
        <v/>
      </c>
      <c r="O42" s="143" t="str">
        <f>IF(OR(O$4="",Configurações!$B$3&lt;&gt;"Colunas"),"",Cálculos!OC17)</f>
        <v/>
      </c>
      <c r="P42" s="143" t="str">
        <f>IF(OR(P$4="",Configurações!$B$3&lt;&gt;"Colunas"),"",Cálculos!OC18)</f>
        <v/>
      </c>
      <c r="Q42" s="143" t="str">
        <f>IF(OR(Q$4="",Configurações!$B$3&lt;&gt;"Colunas"),"",Cálculos!OD18)</f>
        <v/>
      </c>
      <c r="R42" s="143" t="str">
        <f>IF(OR(R$4="",Configurações!$B$3&lt;&gt;"Colunas"),"",Cálculos!OE18)</f>
        <v/>
      </c>
      <c r="S42" s="143" t="str">
        <f>IF(OR(S$4="",Configurações!$B$3&lt;&gt;"Colunas"),"",Cálculos!OF18)</f>
        <v/>
      </c>
      <c r="T42" s="143" t="str">
        <f>IF(OR(T$4="",Configurações!$B$3&lt;&gt;"Colunas"),"",Cálculos!OG18)</f>
        <v/>
      </c>
      <c r="U42" s="143" t="str">
        <f>IF(OR(U$4="",Configurações!$B$3&lt;&gt;"Colunas"),"",Cálculos!OH18)</f>
        <v/>
      </c>
      <c r="V42" s="143" t="str">
        <f>IF(OR(V$4="",Configurações!$B$3&lt;&gt;"Colunas"),"",Cálculos!OI18)</f>
        <v/>
      </c>
      <c r="W42" s="143" t="str">
        <f>IF(OR(W$4="",Configurações!$B$3&lt;&gt;"Colunas"),"",Cálculos!OJ18)</f>
        <v/>
      </c>
      <c r="X42" s="143" t="str">
        <f>IF(OR(X$4="",Configurações!$B$3&lt;&gt;"Colunas"),"",Cálculos!OK18)</f>
        <v/>
      </c>
      <c r="Y42" s="143" t="str">
        <f>IF(OR(Y$4="",Configurações!$B$3&lt;&gt;"Colunas"),"",Cálculos!OL18)</f>
        <v/>
      </c>
      <c r="Z42" s="143" t="str">
        <f>IF(OR(Z$4="",Configurações!$B$3&lt;&gt;"Colunas"),"",Cálculos!OM18)</f>
        <v/>
      </c>
      <c r="AA42" s="143" t="str">
        <f>IF(OR(AA$4="",Configurações!$B$3&lt;&gt;"Colunas"),"",Cálculos!ON18)</f>
        <v/>
      </c>
      <c r="AB42" s="143" t="str">
        <f>IF(OR(AB$4="",Configurações!$B$3&lt;&gt;"Colunas"),"",Cálculos!OO18)</f>
        <v/>
      </c>
      <c r="AC42" s="143" t="str">
        <f>IF(OR(AC$4="",Configurações!$B$3&lt;&gt;"Colunas"),"",Cálculos!OP18)</f>
        <v/>
      </c>
    </row>
    <row r="43" spans="1:29" ht="94.5" customHeight="1" x14ac:dyDescent="0.25">
      <c r="A43" s="80"/>
      <c r="B43" s="81" t="s">
        <v>85</v>
      </c>
      <c r="C43" s="81"/>
      <c r="D43" s="81"/>
      <c r="E43" s="144" t="str">
        <f>IF(OR(E$4="",Configurações!$B$3&lt;&gt;"Colunas"),"",IF(Cálculos!OD7="","✔ OK",LEFT(Cálculos!OD7,LEN(Cálculos!OD7)-3)))</f>
        <v/>
      </c>
      <c r="F43" s="144" t="str">
        <f>IF(OR(F$4="",Configurações!$B$3&lt;&gt;"Colunas"),"",IF(Cálculos!OD8="","✔ OK",LEFT(Cálculos!OD8,LEN(Cálculos!OD8)-3)))</f>
        <v/>
      </c>
      <c r="G43" s="144" t="str">
        <f>IF(OR(G$4="",Configurações!$B$3&lt;&gt;"Colunas"),"",IF(Cálculos!OD9="","✔ OK",LEFT(Cálculos!OD9,LEN(Cálculos!OD9)-3)))</f>
        <v/>
      </c>
      <c r="H43" s="144" t="str">
        <f>IF(OR(H$4="",Configurações!$B$3&lt;&gt;"Colunas"),"",IF(Cálculos!OD10="","✔ OK",LEFT(Cálculos!OD10,LEN(Cálculos!OD10)-3)))</f>
        <v/>
      </c>
      <c r="I43" s="144" t="str">
        <f>IF(OR(I$4="",Configurações!$B$3&lt;&gt;"Colunas"),"",IF(Cálculos!OD11="","✔ OK",LEFT(Cálculos!OD11,LEN(Cálculos!OD11)-3)))</f>
        <v/>
      </c>
      <c r="J43" s="144" t="str">
        <f>IF(OR(J$4="",Configurações!$B$3&lt;&gt;"Colunas"),"",IF(Cálculos!OD12="","✔ OK",LEFT(Cálculos!OD12,LEN(Cálculos!OD12)-3)))</f>
        <v/>
      </c>
      <c r="K43" s="144" t="str">
        <f>IF(OR(K$4="",Configurações!$B$3&lt;&gt;"Colunas"),"",IF(Cálculos!OD13="","✔ OK",LEFT(Cálculos!OD13,LEN(Cálculos!OD13)-3)))</f>
        <v/>
      </c>
      <c r="L43" s="144" t="str">
        <f>IF(OR(L$4="",Configurações!$B$3&lt;&gt;"Colunas"),"",IF(Cálculos!OD14="","✔ OK",LEFT(Cálculos!OD14,LEN(Cálculos!OD14)-3)))</f>
        <v/>
      </c>
      <c r="M43" s="144" t="str">
        <f>IF(OR(M$4="",Configurações!$B$3&lt;&gt;"Colunas"),"",IF(Cálculos!OD15="","✔ OK",LEFT(Cálculos!OD15,LEN(Cálculos!OD15)-3)))</f>
        <v/>
      </c>
      <c r="N43" s="144" t="str">
        <f>IF(OR(N$4="",Configurações!$B$3&lt;&gt;"Colunas"),"",IF(Cálculos!OD16="","✔ OK",LEFT(Cálculos!OD16,LEN(Cálculos!OD16)-3)))</f>
        <v/>
      </c>
      <c r="O43" s="144" t="str">
        <f>IF(OR(O$4="",Configurações!$B$3&lt;&gt;"Colunas"),"",IF(Cálculos!OD17="","✔ OK",LEFT(Cálculos!OD17,LEN(Cálculos!OD17)-3)))</f>
        <v/>
      </c>
      <c r="P43" s="144" t="str">
        <f>IF(OR(P$4="",Configurações!$B$3&lt;&gt;"Colunas"),"",IF(Cálculos!OD18="","✔ OK",LEFT(Cálculos!OD18,LEN(Cálculos!OD18)-3)))</f>
        <v/>
      </c>
      <c r="Q43" s="144" t="str">
        <f>IF(OR(Q$4="",Configurações!$B$3&lt;&gt;"Colunas"),"",IF(Cálculos!OE18="","✔ OK",LEFT(Cálculos!OE18,LEN(Cálculos!OE18)-3)))</f>
        <v/>
      </c>
      <c r="R43" s="144" t="str">
        <f>IF(OR(R$4="",Configurações!$B$3&lt;&gt;"Colunas"),"",IF(Cálculos!OF18="","✔ OK",LEFT(Cálculos!OF18,LEN(Cálculos!OF18)-3)))</f>
        <v/>
      </c>
      <c r="S43" s="144" t="str">
        <f>IF(OR(S$4="",Configurações!$B$3&lt;&gt;"Colunas"),"",IF(Cálculos!OG18="","✔ OK",LEFT(Cálculos!OG18,LEN(Cálculos!OG18)-3)))</f>
        <v/>
      </c>
      <c r="T43" s="144" t="str">
        <f>IF(OR(T$4="",Configurações!$B$3&lt;&gt;"Colunas"),"",IF(Cálculos!OH18="","✔ OK",LEFT(Cálculos!OH18,LEN(Cálculos!OH18)-3)))</f>
        <v/>
      </c>
      <c r="U43" s="144" t="str">
        <f>IF(OR(U$4="",Configurações!$B$3&lt;&gt;"Colunas"),"",IF(Cálculos!OI18="","✔ OK",LEFT(Cálculos!OI18,LEN(Cálculos!OI18)-3)))</f>
        <v/>
      </c>
      <c r="V43" s="144" t="str">
        <f>IF(OR(V$4="",Configurações!$B$3&lt;&gt;"Colunas"),"",IF(Cálculos!OJ18="","✔ OK",LEFT(Cálculos!OJ18,LEN(Cálculos!OJ18)-3)))</f>
        <v/>
      </c>
      <c r="W43" s="144" t="str">
        <f>IF(OR(W$4="",Configurações!$B$3&lt;&gt;"Colunas"),"",IF(Cálculos!OK18="","✔ OK",LEFT(Cálculos!OK18,LEN(Cálculos!OK18)-3)))</f>
        <v/>
      </c>
      <c r="X43" s="144" t="str">
        <f>IF(OR(X$4="",Configurações!$B$3&lt;&gt;"Colunas"),"",IF(Cálculos!OL18="","✔ OK",LEFT(Cálculos!OL18,LEN(Cálculos!OL18)-3)))</f>
        <v/>
      </c>
      <c r="Y43" s="144" t="str">
        <f>IF(OR(Y$4="",Configurações!$B$3&lt;&gt;"Colunas"),"",IF(Cálculos!OM18="","✔ OK",LEFT(Cálculos!OM18,LEN(Cálculos!OM18)-3)))</f>
        <v/>
      </c>
      <c r="Z43" s="144" t="str">
        <f>IF(OR(Z$4="",Configurações!$B$3&lt;&gt;"Colunas"),"",IF(Cálculos!ON18="","✔ OK",LEFT(Cálculos!ON18,LEN(Cálculos!ON18)-3)))</f>
        <v/>
      </c>
      <c r="AA43" s="144" t="str">
        <f>IF(OR(AA$4="",Configurações!$B$3&lt;&gt;"Colunas"),"",IF(Cálculos!OO18="","✔ OK",LEFT(Cálculos!OO18,LEN(Cálculos!OO18)-3)))</f>
        <v/>
      </c>
      <c r="AB43" s="144" t="str">
        <f>IF(OR(AB$4="",Configurações!$B$3&lt;&gt;"Colunas"),"",IF(Cálculos!OP18="","✔ OK",LEFT(Cálculos!OP18,LEN(Cálculos!OP18)-3)))</f>
        <v/>
      </c>
      <c r="AC43" s="144" t="str">
        <f>IF(OR(AC$4="",Configurações!$B$3&lt;&gt;"Colunas"),"",IF(Cálculos!OQ18="","✔ OK",LEFT(Cálculos!OQ18,LEN(Cálculos!OQ18)-3)))</f>
        <v/>
      </c>
    </row>
    <row r="44" spans="1:29" ht="15" customHeight="1" x14ac:dyDescent="0.25">
      <c r="A44" s="83">
        <v>2</v>
      </c>
      <c r="B44" s="84">
        <f>'Escala Linhas'!$D$2+7</f>
        <v>46335</v>
      </c>
      <c r="C44" s="85" t="str">
        <f>CHOOSE(WEEKDAY($B44),"Dom","Seg","Ter","Qua","Qui","Sex","Sáb")&amp;IF(COUNTIF(Configurações!$E$5:$E$24,$B44)&gt;0,CHAR(10)&amp;"FERIADO","")</f>
        <v>Seg</v>
      </c>
      <c r="D44" s="40" t="s">
        <v>87</v>
      </c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</row>
    <row r="45" spans="1:29" x14ac:dyDescent="0.25">
      <c r="A45" s="83"/>
      <c r="B45" s="147"/>
      <c r="C45" s="147"/>
      <c r="D45" s="41" t="s">
        <v>88</v>
      </c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</row>
    <row r="46" spans="1:29" x14ac:dyDescent="0.25">
      <c r="A46" s="83"/>
      <c r="B46" s="147"/>
      <c r="C46" s="147"/>
      <c r="D46" s="41" t="s">
        <v>89</v>
      </c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</row>
    <row r="47" spans="1:29" x14ac:dyDescent="0.25">
      <c r="A47" s="83"/>
      <c r="B47" s="147"/>
      <c r="C47" s="147"/>
      <c r="D47" s="41" t="s">
        <v>90</v>
      </c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</row>
    <row r="48" spans="1:29" ht="22.5" x14ac:dyDescent="0.25">
      <c r="A48" s="83"/>
      <c r="B48" s="147"/>
      <c r="C48" s="147"/>
      <c r="D48" s="42" t="s">
        <v>91</v>
      </c>
      <c r="E48" s="141" t="str">
        <f>IF(Configurações!$B$3&lt;&gt;"Colunas","",IF(Cálculos!CJ7=1,Cálculos!CK7,""))</f>
        <v/>
      </c>
      <c r="F48" s="141" t="str">
        <f>IF(Configurações!$B$3&lt;&gt;"Colunas","",IF(Cálculos!CJ8=1,Cálculos!CK8,""))</f>
        <v/>
      </c>
      <c r="G48" s="141" t="str">
        <f>IF(Configurações!$B$3&lt;&gt;"Colunas","",IF(Cálculos!CJ9=1,Cálculos!CK9,""))</f>
        <v/>
      </c>
      <c r="H48" s="141" t="str">
        <f>IF(Configurações!$B$3&lt;&gt;"Colunas","",IF(Cálculos!CJ10=1,Cálculos!CK10,""))</f>
        <v/>
      </c>
      <c r="I48" s="141" t="str">
        <f>IF(Configurações!$B$3&lt;&gt;"Colunas","",IF(Cálculos!CJ11=1,Cálculos!CK11,""))</f>
        <v/>
      </c>
      <c r="J48" s="141" t="str">
        <f>IF(Configurações!$B$3&lt;&gt;"Colunas","",IF(Cálculos!CJ12=1,Cálculos!CK12,""))</f>
        <v/>
      </c>
      <c r="K48" s="141" t="str">
        <f>IF(Configurações!$B$3&lt;&gt;"Colunas","",IF(Cálculos!CJ13=1,Cálculos!CK13,""))</f>
        <v/>
      </c>
      <c r="L48" s="141" t="str">
        <f>IF(Configurações!$B$3&lt;&gt;"Colunas","",IF(Cálculos!CJ14=1,Cálculos!CK14,""))</f>
        <v/>
      </c>
      <c r="M48" s="141" t="str">
        <f>IF(Configurações!$B$3&lt;&gt;"Colunas","",IF(Cálculos!CJ15=1,Cálculos!CK15,""))</f>
        <v/>
      </c>
      <c r="N48" s="141" t="str">
        <f>IF(Configurações!$B$3&lt;&gt;"Colunas","",IF(Cálculos!CJ16=1,Cálculos!CK16,""))</f>
        <v/>
      </c>
      <c r="O48" s="141" t="str">
        <f>IF(Configurações!$B$3&lt;&gt;"Colunas","",IF(Cálculos!CJ17=1,Cálculos!CK17,""))</f>
        <v/>
      </c>
      <c r="P48" s="141" t="str">
        <f>IF(Configurações!$B$3&lt;&gt;"Colunas","",IF(Cálculos!CJ18=1,Cálculos!CK18,""))</f>
        <v/>
      </c>
      <c r="Q48" s="141" t="str">
        <f>IF(Configurações!$B$3&lt;&gt;"Colunas","",IF(Cálculos!CK18=1,Cálculos!CL18,""))</f>
        <v/>
      </c>
      <c r="R48" s="141" t="str">
        <f>IF(Configurações!$B$3&lt;&gt;"Colunas","",IF(Cálculos!CL18=1,Cálculos!CM18,""))</f>
        <v/>
      </c>
      <c r="S48" s="141" t="str">
        <f>IF(Configurações!$B$3&lt;&gt;"Colunas","",IF(Cálculos!CM18=1,Cálculos!CN18,""))</f>
        <v/>
      </c>
      <c r="T48" s="141" t="str">
        <f>IF(Configurações!$B$3&lt;&gt;"Colunas","",IF(Cálculos!CN18=1,Cálculos!CO18,""))</f>
        <v/>
      </c>
      <c r="U48" s="141" t="str">
        <f>IF(Configurações!$B$3&lt;&gt;"Colunas","",IF(Cálculos!CO18=1,Cálculos!CP18,""))</f>
        <v/>
      </c>
      <c r="V48" s="141" t="str">
        <f>IF(Configurações!$B$3&lt;&gt;"Colunas","",IF(Cálculos!CP18=1,Cálculos!CQ18,""))</f>
        <v/>
      </c>
      <c r="W48" s="141" t="str">
        <f>IF(Configurações!$B$3&lt;&gt;"Colunas","",IF(Cálculos!CQ18=1,Cálculos!CR18,""))</f>
        <v/>
      </c>
      <c r="X48" s="141" t="str">
        <f>IF(Configurações!$B$3&lt;&gt;"Colunas","",IF(Cálculos!CR18=1,Cálculos!CS18,""))</f>
        <v/>
      </c>
      <c r="Y48" s="141" t="str">
        <f>IF(Configurações!$B$3&lt;&gt;"Colunas","",IF(Cálculos!CS18=1,Cálculos!CT18,""))</f>
        <v/>
      </c>
      <c r="Z48" s="141" t="str">
        <f>IF(Configurações!$B$3&lt;&gt;"Colunas","",IF(Cálculos!CT18=1,Cálculos!CU18,""))</f>
        <v/>
      </c>
      <c r="AA48" s="141" t="str">
        <f>IF(Configurações!$B$3&lt;&gt;"Colunas","",IF(Cálculos!CU18=1,Cálculos!CV18,""))</f>
        <v/>
      </c>
      <c r="AB48" s="141" t="str">
        <f>IF(Configurações!$B$3&lt;&gt;"Colunas","",IF(Cálculos!CV18=1,Cálculos!CW18,""))</f>
        <v/>
      </c>
      <c r="AC48" s="141" t="str">
        <f>IF(Configurações!$B$3&lt;&gt;"Colunas","",IF(Cálculos!CW18=1,Cálculos!CX18,""))</f>
        <v/>
      </c>
    </row>
    <row r="49" spans="1:29" ht="15" customHeight="1" x14ac:dyDescent="0.25">
      <c r="A49" s="83">
        <v>2</v>
      </c>
      <c r="B49" s="84">
        <f>'Escala Linhas'!$D$2+8</f>
        <v>46336</v>
      </c>
      <c r="C49" s="85" t="str">
        <f>CHOOSE(WEEKDAY($B49),"Dom","Seg","Ter","Qua","Qui","Sex","Sáb")&amp;IF(COUNTIF(Configurações!$E$5:$E$24,$B49)&gt;0,CHAR(10)&amp;"FERIADO","")</f>
        <v>Ter</v>
      </c>
      <c r="D49" s="40" t="s">
        <v>87</v>
      </c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</row>
    <row r="50" spans="1:29" x14ac:dyDescent="0.25">
      <c r="A50" s="83"/>
      <c r="B50" s="147"/>
      <c r="C50" s="147"/>
      <c r="D50" s="41" t="s">
        <v>88</v>
      </c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/>
    </row>
    <row r="51" spans="1:29" x14ac:dyDescent="0.25">
      <c r="A51" s="83"/>
      <c r="B51" s="147"/>
      <c r="C51" s="147"/>
      <c r="D51" s="41" t="s">
        <v>89</v>
      </c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  <c r="Z51" s="140"/>
      <c r="AA51" s="140"/>
      <c r="AB51" s="140"/>
      <c r="AC51" s="140"/>
    </row>
    <row r="52" spans="1:29" x14ac:dyDescent="0.25">
      <c r="A52" s="83"/>
      <c r="B52" s="147"/>
      <c r="C52" s="147"/>
      <c r="D52" s="41" t="s">
        <v>90</v>
      </c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</row>
    <row r="53" spans="1:29" ht="22.5" x14ac:dyDescent="0.25">
      <c r="A53" s="83"/>
      <c r="B53" s="147"/>
      <c r="C53" s="147"/>
      <c r="D53" s="42" t="s">
        <v>91</v>
      </c>
      <c r="E53" s="141" t="str">
        <f>IF(Configurações!$B$3&lt;&gt;"Colunas","",IF(Cálculos!CU7=1,Cálculos!CV7,""))</f>
        <v/>
      </c>
      <c r="F53" s="141" t="str">
        <f>IF(Configurações!$B$3&lt;&gt;"Colunas","",IF(Cálculos!CU8=1,Cálculos!CV8,""))</f>
        <v/>
      </c>
      <c r="G53" s="141" t="str">
        <f>IF(Configurações!$B$3&lt;&gt;"Colunas","",IF(Cálculos!CU9=1,Cálculos!CV9,""))</f>
        <v/>
      </c>
      <c r="H53" s="141" t="str">
        <f>IF(Configurações!$B$3&lt;&gt;"Colunas","",IF(Cálculos!CU10=1,Cálculos!CV10,""))</f>
        <v/>
      </c>
      <c r="I53" s="141" t="str">
        <f>IF(Configurações!$B$3&lt;&gt;"Colunas","",IF(Cálculos!CU11=1,Cálculos!CV11,""))</f>
        <v/>
      </c>
      <c r="J53" s="141" t="str">
        <f>IF(Configurações!$B$3&lt;&gt;"Colunas","",IF(Cálculos!CU12=1,Cálculos!CV12,""))</f>
        <v/>
      </c>
      <c r="K53" s="141" t="str">
        <f>IF(Configurações!$B$3&lt;&gt;"Colunas","",IF(Cálculos!CU13=1,Cálculos!CV13,""))</f>
        <v/>
      </c>
      <c r="L53" s="141" t="str">
        <f>IF(Configurações!$B$3&lt;&gt;"Colunas","",IF(Cálculos!CU14=1,Cálculos!CV14,""))</f>
        <v/>
      </c>
      <c r="M53" s="141" t="str">
        <f>IF(Configurações!$B$3&lt;&gt;"Colunas","",IF(Cálculos!CU15=1,Cálculos!CV15,""))</f>
        <v/>
      </c>
      <c r="N53" s="141" t="str">
        <f>IF(Configurações!$B$3&lt;&gt;"Colunas","",IF(Cálculos!CU16=1,Cálculos!CV16,""))</f>
        <v/>
      </c>
      <c r="O53" s="141" t="str">
        <f>IF(Configurações!$B$3&lt;&gt;"Colunas","",IF(Cálculos!CU17=1,Cálculos!CV17,""))</f>
        <v/>
      </c>
      <c r="P53" s="141" t="str">
        <f>IF(Configurações!$B$3&lt;&gt;"Colunas","",IF(Cálculos!CU18=1,Cálculos!CV18,""))</f>
        <v/>
      </c>
      <c r="Q53" s="141" t="str">
        <f>IF(Configurações!$B$3&lt;&gt;"Colunas","",IF(Cálculos!CV18=1,Cálculos!CW18,""))</f>
        <v/>
      </c>
      <c r="R53" s="141" t="str">
        <f>IF(Configurações!$B$3&lt;&gt;"Colunas","",IF(Cálculos!CW18=1,Cálculos!CX18,""))</f>
        <v/>
      </c>
      <c r="S53" s="141" t="str">
        <f>IF(Configurações!$B$3&lt;&gt;"Colunas","",IF(Cálculos!CX18=1,Cálculos!CY18,""))</f>
        <v/>
      </c>
      <c r="T53" s="141" t="str">
        <f>IF(Configurações!$B$3&lt;&gt;"Colunas","",IF(Cálculos!CY18=1,Cálculos!CZ18,""))</f>
        <v/>
      </c>
      <c r="U53" s="141" t="str">
        <f>IF(Configurações!$B$3&lt;&gt;"Colunas","",IF(Cálculos!CZ18=1,Cálculos!DA18,""))</f>
        <v/>
      </c>
      <c r="V53" s="141" t="str">
        <f>IF(Configurações!$B$3&lt;&gt;"Colunas","",IF(Cálculos!DA18=1,Cálculos!DB18,""))</f>
        <v/>
      </c>
      <c r="W53" s="141" t="str">
        <f>IF(Configurações!$B$3&lt;&gt;"Colunas","",IF(Cálculos!DB18=1,Cálculos!DC18,""))</f>
        <v/>
      </c>
      <c r="X53" s="141" t="str">
        <f>IF(Configurações!$B$3&lt;&gt;"Colunas","",IF(Cálculos!DC18=1,Cálculos!DD18,""))</f>
        <v/>
      </c>
      <c r="Y53" s="141" t="str">
        <f>IF(Configurações!$B$3&lt;&gt;"Colunas","",IF(Cálculos!DD18=1,Cálculos!DE18,""))</f>
        <v/>
      </c>
      <c r="Z53" s="141" t="str">
        <f>IF(Configurações!$B$3&lt;&gt;"Colunas","",IF(Cálculos!DE18=1,Cálculos!DF18,""))</f>
        <v/>
      </c>
      <c r="AA53" s="141" t="str">
        <f>IF(Configurações!$B$3&lt;&gt;"Colunas","",IF(Cálculos!DF18=1,Cálculos!DG18,""))</f>
        <v/>
      </c>
      <c r="AB53" s="141" t="str">
        <f>IF(Configurações!$B$3&lt;&gt;"Colunas","",IF(Cálculos!DG18=1,Cálculos!DH18,""))</f>
        <v/>
      </c>
      <c r="AC53" s="141" t="str">
        <f>IF(Configurações!$B$3&lt;&gt;"Colunas","",IF(Cálculos!DH18=1,Cálculos!DI18,""))</f>
        <v/>
      </c>
    </row>
    <row r="54" spans="1:29" ht="15" customHeight="1" x14ac:dyDescent="0.25">
      <c r="A54" s="83">
        <v>2</v>
      </c>
      <c r="B54" s="84">
        <f>'Escala Linhas'!$D$2+9</f>
        <v>46337</v>
      </c>
      <c r="C54" s="85" t="str">
        <f>CHOOSE(WEEKDAY($B54),"Dom","Seg","Ter","Qua","Qui","Sex","Sáb")&amp;IF(COUNTIF(Configurações!$E$5:$E$24,$B54)&gt;0,CHAR(10)&amp;"FERIADO","")</f>
        <v>Qua</v>
      </c>
      <c r="D54" s="40" t="s">
        <v>87</v>
      </c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</row>
    <row r="55" spans="1:29" x14ac:dyDescent="0.25">
      <c r="A55" s="83"/>
      <c r="B55" s="147"/>
      <c r="C55" s="147"/>
      <c r="D55" s="41" t="s">
        <v>88</v>
      </c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</row>
    <row r="56" spans="1:29" x14ac:dyDescent="0.25">
      <c r="A56" s="83"/>
      <c r="B56" s="147"/>
      <c r="C56" s="147"/>
      <c r="D56" s="41" t="s">
        <v>89</v>
      </c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</row>
    <row r="57" spans="1:29" x14ac:dyDescent="0.25">
      <c r="A57" s="83"/>
      <c r="B57" s="147"/>
      <c r="C57" s="147"/>
      <c r="D57" s="41" t="s">
        <v>90</v>
      </c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</row>
    <row r="58" spans="1:29" ht="22.5" x14ac:dyDescent="0.25">
      <c r="A58" s="83"/>
      <c r="B58" s="147"/>
      <c r="C58" s="147"/>
      <c r="D58" s="42" t="s">
        <v>91</v>
      </c>
      <c r="E58" s="141" t="str">
        <f>IF(Configurações!$B$3&lt;&gt;"Colunas","",IF(Cálculos!DF7=1,Cálculos!DG7,""))</f>
        <v/>
      </c>
      <c r="F58" s="141" t="str">
        <f>IF(Configurações!$B$3&lt;&gt;"Colunas","",IF(Cálculos!DF8=1,Cálculos!DG8,""))</f>
        <v/>
      </c>
      <c r="G58" s="141" t="str">
        <f>IF(Configurações!$B$3&lt;&gt;"Colunas","",IF(Cálculos!DF9=1,Cálculos!DG9,""))</f>
        <v/>
      </c>
      <c r="H58" s="141" t="str">
        <f>IF(Configurações!$B$3&lt;&gt;"Colunas","",IF(Cálculos!DF10=1,Cálculos!DG10,""))</f>
        <v/>
      </c>
      <c r="I58" s="141" t="str">
        <f>IF(Configurações!$B$3&lt;&gt;"Colunas","",IF(Cálculos!DF11=1,Cálculos!DG11,""))</f>
        <v/>
      </c>
      <c r="J58" s="141" t="str">
        <f>IF(Configurações!$B$3&lt;&gt;"Colunas","",IF(Cálculos!DF12=1,Cálculos!DG12,""))</f>
        <v/>
      </c>
      <c r="K58" s="141" t="str">
        <f>IF(Configurações!$B$3&lt;&gt;"Colunas","",IF(Cálculos!DF13=1,Cálculos!DG13,""))</f>
        <v/>
      </c>
      <c r="L58" s="141" t="str">
        <f>IF(Configurações!$B$3&lt;&gt;"Colunas","",IF(Cálculos!DF14=1,Cálculos!DG14,""))</f>
        <v/>
      </c>
      <c r="M58" s="141" t="str">
        <f>IF(Configurações!$B$3&lt;&gt;"Colunas","",IF(Cálculos!DF15=1,Cálculos!DG15,""))</f>
        <v/>
      </c>
      <c r="N58" s="141" t="str">
        <f>IF(Configurações!$B$3&lt;&gt;"Colunas","",IF(Cálculos!DF16=1,Cálculos!DG16,""))</f>
        <v/>
      </c>
      <c r="O58" s="141" t="str">
        <f>IF(Configurações!$B$3&lt;&gt;"Colunas","",IF(Cálculos!DF17=1,Cálculos!DG17,""))</f>
        <v/>
      </c>
      <c r="P58" s="141" t="str">
        <f>IF(Configurações!$B$3&lt;&gt;"Colunas","",IF(Cálculos!DF18=1,Cálculos!DG18,""))</f>
        <v/>
      </c>
      <c r="Q58" s="141" t="str">
        <f>IF(Configurações!$B$3&lt;&gt;"Colunas","",IF(Cálculos!DG18=1,Cálculos!DH18,""))</f>
        <v/>
      </c>
      <c r="R58" s="141" t="str">
        <f>IF(Configurações!$B$3&lt;&gt;"Colunas","",IF(Cálculos!DH18=1,Cálculos!DI18,""))</f>
        <v/>
      </c>
      <c r="S58" s="141" t="str">
        <f>IF(Configurações!$B$3&lt;&gt;"Colunas","",IF(Cálculos!DI18=1,Cálculos!DJ18,""))</f>
        <v/>
      </c>
      <c r="T58" s="141" t="str">
        <f>IF(Configurações!$B$3&lt;&gt;"Colunas","",IF(Cálculos!DJ18=1,Cálculos!DK18,""))</f>
        <v/>
      </c>
      <c r="U58" s="141" t="str">
        <f>IF(Configurações!$B$3&lt;&gt;"Colunas","",IF(Cálculos!DK18=1,Cálculos!DL18,""))</f>
        <v/>
      </c>
      <c r="V58" s="141" t="str">
        <f>IF(Configurações!$B$3&lt;&gt;"Colunas","",IF(Cálculos!DL18=1,Cálculos!DM18,""))</f>
        <v/>
      </c>
      <c r="W58" s="141" t="str">
        <f>IF(Configurações!$B$3&lt;&gt;"Colunas","",IF(Cálculos!DM18=1,Cálculos!DN18,""))</f>
        <v/>
      </c>
      <c r="X58" s="141" t="str">
        <f>IF(Configurações!$B$3&lt;&gt;"Colunas","",IF(Cálculos!DN18=1,Cálculos!DO18,""))</f>
        <v/>
      </c>
      <c r="Y58" s="141" t="str">
        <f>IF(Configurações!$B$3&lt;&gt;"Colunas","",IF(Cálculos!DO18=1,Cálculos!DP18,""))</f>
        <v/>
      </c>
      <c r="Z58" s="141" t="str">
        <f>IF(Configurações!$B$3&lt;&gt;"Colunas","",IF(Cálculos!DP18=1,Cálculos!DQ18,""))</f>
        <v/>
      </c>
      <c r="AA58" s="141" t="str">
        <f>IF(Configurações!$B$3&lt;&gt;"Colunas","",IF(Cálculos!DQ18=1,Cálculos!DR18,""))</f>
        <v/>
      </c>
      <c r="AB58" s="141" t="str">
        <f>IF(Configurações!$B$3&lt;&gt;"Colunas","",IF(Cálculos!DR18=1,Cálculos!DS18,""))</f>
        <v/>
      </c>
      <c r="AC58" s="141" t="str">
        <f>IF(Configurações!$B$3&lt;&gt;"Colunas","",IF(Cálculos!DS18=1,Cálculos!DT18,""))</f>
        <v/>
      </c>
    </row>
    <row r="59" spans="1:29" ht="15" customHeight="1" x14ac:dyDescent="0.25">
      <c r="A59" s="83">
        <v>2</v>
      </c>
      <c r="B59" s="84">
        <f>'Escala Linhas'!$D$2+10</f>
        <v>46338</v>
      </c>
      <c r="C59" s="85" t="str">
        <f>CHOOSE(WEEKDAY($B59),"Dom","Seg","Ter","Qua","Qui","Sex","Sáb")&amp;IF(COUNTIF(Configurações!$E$5:$E$24,$B59)&gt;0,CHAR(10)&amp;"FERIADO","")</f>
        <v>Qui</v>
      </c>
      <c r="D59" s="40" t="s">
        <v>87</v>
      </c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39"/>
    </row>
    <row r="60" spans="1:29" x14ac:dyDescent="0.25">
      <c r="A60" s="83"/>
      <c r="B60" s="147"/>
      <c r="C60" s="147"/>
      <c r="D60" s="41" t="s">
        <v>88</v>
      </c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</row>
    <row r="61" spans="1:29" x14ac:dyDescent="0.25">
      <c r="A61" s="83"/>
      <c r="B61" s="147"/>
      <c r="C61" s="147"/>
      <c r="D61" s="41" t="s">
        <v>89</v>
      </c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</row>
    <row r="62" spans="1:29" x14ac:dyDescent="0.25">
      <c r="A62" s="83"/>
      <c r="B62" s="147"/>
      <c r="C62" s="147"/>
      <c r="D62" s="41" t="s">
        <v>90</v>
      </c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</row>
    <row r="63" spans="1:29" ht="22.5" x14ac:dyDescent="0.25">
      <c r="A63" s="83"/>
      <c r="B63" s="147"/>
      <c r="C63" s="147"/>
      <c r="D63" s="42" t="s">
        <v>91</v>
      </c>
      <c r="E63" s="141" t="str">
        <f>IF(Configurações!$B$3&lt;&gt;"Colunas","",IF(Cálculos!DQ7=1,Cálculos!DR7,""))</f>
        <v/>
      </c>
      <c r="F63" s="141" t="str">
        <f>IF(Configurações!$B$3&lt;&gt;"Colunas","",IF(Cálculos!DQ8=1,Cálculos!DR8,""))</f>
        <v/>
      </c>
      <c r="G63" s="141" t="str">
        <f>IF(Configurações!$B$3&lt;&gt;"Colunas","",IF(Cálculos!DQ9=1,Cálculos!DR9,""))</f>
        <v/>
      </c>
      <c r="H63" s="141" t="str">
        <f>IF(Configurações!$B$3&lt;&gt;"Colunas","",IF(Cálculos!DQ10=1,Cálculos!DR10,""))</f>
        <v/>
      </c>
      <c r="I63" s="141" t="str">
        <f>IF(Configurações!$B$3&lt;&gt;"Colunas","",IF(Cálculos!DQ11=1,Cálculos!DR11,""))</f>
        <v/>
      </c>
      <c r="J63" s="141" t="str">
        <f>IF(Configurações!$B$3&lt;&gt;"Colunas","",IF(Cálculos!DQ12=1,Cálculos!DR12,""))</f>
        <v/>
      </c>
      <c r="K63" s="141" t="str">
        <f>IF(Configurações!$B$3&lt;&gt;"Colunas","",IF(Cálculos!DQ13=1,Cálculos!DR13,""))</f>
        <v/>
      </c>
      <c r="L63" s="141" t="str">
        <f>IF(Configurações!$B$3&lt;&gt;"Colunas","",IF(Cálculos!DQ14=1,Cálculos!DR14,""))</f>
        <v/>
      </c>
      <c r="M63" s="141" t="str">
        <f>IF(Configurações!$B$3&lt;&gt;"Colunas","",IF(Cálculos!DQ15=1,Cálculos!DR15,""))</f>
        <v/>
      </c>
      <c r="N63" s="141" t="str">
        <f>IF(Configurações!$B$3&lt;&gt;"Colunas","",IF(Cálculos!DQ16=1,Cálculos!DR16,""))</f>
        <v/>
      </c>
      <c r="O63" s="141" t="str">
        <f>IF(Configurações!$B$3&lt;&gt;"Colunas","",IF(Cálculos!DQ17=1,Cálculos!DR17,""))</f>
        <v/>
      </c>
      <c r="P63" s="141" t="str">
        <f>IF(Configurações!$B$3&lt;&gt;"Colunas","",IF(Cálculos!DQ18=1,Cálculos!DR18,""))</f>
        <v/>
      </c>
      <c r="Q63" s="141" t="str">
        <f>IF(Configurações!$B$3&lt;&gt;"Colunas","",IF(Cálculos!DR18=1,Cálculos!DS18,""))</f>
        <v/>
      </c>
      <c r="R63" s="141" t="str">
        <f>IF(Configurações!$B$3&lt;&gt;"Colunas","",IF(Cálculos!DS18=1,Cálculos!DT18,""))</f>
        <v/>
      </c>
      <c r="S63" s="141" t="str">
        <f>IF(Configurações!$B$3&lt;&gt;"Colunas","",IF(Cálculos!DT18=1,Cálculos!DU18,""))</f>
        <v/>
      </c>
      <c r="T63" s="141" t="str">
        <f>IF(Configurações!$B$3&lt;&gt;"Colunas","",IF(Cálculos!DU18=1,Cálculos!DV18,""))</f>
        <v/>
      </c>
      <c r="U63" s="141" t="str">
        <f>IF(Configurações!$B$3&lt;&gt;"Colunas","",IF(Cálculos!DV18=1,Cálculos!DW18,""))</f>
        <v/>
      </c>
      <c r="V63" s="141" t="str">
        <f>IF(Configurações!$B$3&lt;&gt;"Colunas","",IF(Cálculos!DW18=1,Cálculos!DX18,""))</f>
        <v/>
      </c>
      <c r="W63" s="141" t="str">
        <f>IF(Configurações!$B$3&lt;&gt;"Colunas","",IF(Cálculos!DX18=1,Cálculos!DY18,""))</f>
        <v/>
      </c>
      <c r="X63" s="141" t="str">
        <f>IF(Configurações!$B$3&lt;&gt;"Colunas","",IF(Cálculos!DY18=1,Cálculos!DZ18,""))</f>
        <v/>
      </c>
      <c r="Y63" s="141" t="str">
        <f>IF(Configurações!$B$3&lt;&gt;"Colunas","",IF(Cálculos!DZ18=1,Cálculos!EA18,""))</f>
        <v/>
      </c>
      <c r="Z63" s="141" t="str">
        <f>IF(Configurações!$B$3&lt;&gt;"Colunas","",IF(Cálculos!EA18=1,Cálculos!EB18,""))</f>
        <v/>
      </c>
      <c r="AA63" s="141" t="str">
        <f>IF(Configurações!$B$3&lt;&gt;"Colunas","",IF(Cálculos!EB18=1,Cálculos!EC18,""))</f>
        <v/>
      </c>
      <c r="AB63" s="141" t="str">
        <f>IF(Configurações!$B$3&lt;&gt;"Colunas","",IF(Cálculos!EC18=1,Cálculos!ED18,""))</f>
        <v/>
      </c>
      <c r="AC63" s="141" t="str">
        <f>IF(Configurações!$B$3&lt;&gt;"Colunas","",IF(Cálculos!ED18=1,Cálculos!EE18,""))</f>
        <v/>
      </c>
    </row>
    <row r="64" spans="1:29" ht="15" customHeight="1" x14ac:dyDescent="0.25">
      <c r="A64" s="83">
        <v>2</v>
      </c>
      <c r="B64" s="84">
        <f>'Escala Linhas'!$D$2+11</f>
        <v>46339</v>
      </c>
      <c r="C64" s="85" t="str">
        <f>CHOOSE(WEEKDAY($B64),"Dom","Seg","Ter","Qua","Qui","Sex","Sáb")&amp;IF(COUNTIF(Configurações!$E$5:$E$24,$B64)&gt;0,CHAR(10)&amp;"FERIADO","")</f>
        <v>Sex</v>
      </c>
      <c r="D64" s="40" t="s">
        <v>87</v>
      </c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  <c r="AC64" s="139"/>
    </row>
    <row r="65" spans="1:29" x14ac:dyDescent="0.25">
      <c r="A65" s="83"/>
      <c r="B65" s="147"/>
      <c r="C65" s="147"/>
      <c r="D65" s="41" t="s">
        <v>88</v>
      </c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</row>
    <row r="66" spans="1:29" x14ac:dyDescent="0.25">
      <c r="A66" s="83"/>
      <c r="B66" s="147"/>
      <c r="C66" s="147"/>
      <c r="D66" s="41" t="s">
        <v>89</v>
      </c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</row>
    <row r="67" spans="1:29" x14ac:dyDescent="0.25">
      <c r="A67" s="83"/>
      <c r="B67" s="147"/>
      <c r="C67" s="147"/>
      <c r="D67" s="41" t="s">
        <v>90</v>
      </c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</row>
    <row r="68" spans="1:29" ht="22.5" x14ac:dyDescent="0.25">
      <c r="A68" s="83"/>
      <c r="B68" s="147"/>
      <c r="C68" s="147"/>
      <c r="D68" s="42" t="s">
        <v>91</v>
      </c>
      <c r="E68" s="141" t="str">
        <f>IF(Configurações!$B$3&lt;&gt;"Colunas","",IF(Cálculos!EB7=1,Cálculos!EC7,""))</f>
        <v/>
      </c>
      <c r="F68" s="141" t="str">
        <f>IF(Configurações!$B$3&lt;&gt;"Colunas","",IF(Cálculos!EB8=1,Cálculos!EC8,""))</f>
        <v/>
      </c>
      <c r="G68" s="141" t="str">
        <f>IF(Configurações!$B$3&lt;&gt;"Colunas","",IF(Cálculos!EB9=1,Cálculos!EC9,""))</f>
        <v/>
      </c>
      <c r="H68" s="141" t="str">
        <f>IF(Configurações!$B$3&lt;&gt;"Colunas","",IF(Cálculos!EB10=1,Cálculos!EC10,""))</f>
        <v/>
      </c>
      <c r="I68" s="141" t="str">
        <f>IF(Configurações!$B$3&lt;&gt;"Colunas","",IF(Cálculos!EB11=1,Cálculos!EC11,""))</f>
        <v/>
      </c>
      <c r="J68" s="141" t="str">
        <f>IF(Configurações!$B$3&lt;&gt;"Colunas","",IF(Cálculos!EB12=1,Cálculos!EC12,""))</f>
        <v/>
      </c>
      <c r="K68" s="141" t="str">
        <f>IF(Configurações!$B$3&lt;&gt;"Colunas","",IF(Cálculos!EB13=1,Cálculos!EC13,""))</f>
        <v/>
      </c>
      <c r="L68" s="141" t="str">
        <f>IF(Configurações!$B$3&lt;&gt;"Colunas","",IF(Cálculos!EB14=1,Cálculos!EC14,""))</f>
        <v/>
      </c>
      <c r="M68" s="141" t="str">
        <f>IF(Configurações!$B$3&lt;&gt;"Colunas","",IF(Cálculos!EB15=1,Cálculos!EC15,""))</f>
        <v/>
      </c>
      <c r="N68" s="141" t="str">
        <f>IF(Configurações!$B$3&lt;&gt;"Colunas","",IF(Cálculos!EB16=1,Cálculos!EC16,""))</f>
        <v/>
      </c>
      <c r="O68" s="141" t="str">
        <f>IF(Configurações!$B$3&lt;&gt;"Colunas","",IF(Cálculos!EB17=1,Cálculos!EC17,""))</f>
        <v/>
      </c>
      <c r="P68" s="141" t="str">
        <f>IF(Configurações!$B$3&lt;&gt;"Colunas","",IF(Cálculos!EB18=1,Cálculos!EC18,""))</f>
        <v/>
      </c>
      <c r="Q68" s="141" t="str">
        <f>IF(Configurações!$B$3&lt;&gt;"Colunas","",IF(Cálculos!EC18=1,Cálculos!ED18,""))</f>
        <v/>
      </c>
      <c r="R68" s="141" t="str">
        <f>IF(Configurações!$B$3&lt;&gt;"Colunas","",IF(Cálculos!ED18=1,Cálculos!EE18,""))</f>
        <v/>
      </c>
      <c r="S68" s="141" t="str">
        <f>IF(Configurações!$B$3&lt;&gt;"Colunas","",IF(Cálculos!EE18=1,Cálculos!EF18,""))</f>
        <v/>
      </c>
      <c r="T68" s="141" t="str">
        <f>IF(Configurações!$B$3&lt;&gt;"Colunas","",IF(Cálculos!EF18=1,Cálculos!EG18,""))</f>
        <v/>
      </c>
      <c r="U68" s="141" t="str">
        <f>IF(Configurações!$B$3&lt;&gt;"Colunas","",IF(Cálculos!EG18=1,Cálculos!EH18,""))</f>
        <v/>
      </c>
      <c r="V68" s="141" t="str">
        <f>IF(Configurações!$B$3&lt;&gt;"Colunas","",IF(Cálculos!EH18=1,Cálculos!EI18,""))</f>
        <v/>
      </c>
      <c r="W68" s="141" t="str">
        <f>IF(Configurações!$B$3&lt;&gt;"Colunas","",IF(Cálculos!EI18=1,Cálculos!EJ18,""))</f>
        <v/>
      </c>
      <c r="X68" s="141" t="str">
        <f>IF(Configurações!$B$3&lt;&gt;"Colunas","",IF(Cálculos!EJ18=1,Cálculos!EK18,""))</f>
        <v/>
      </c>
      <c r="Y68" s="141" t="str">
        <f>IF(Configurações!$B$3&lt;&gt;"Colunas","",IF(Cálculos!EK18=1,Cálculos!EL18,""))</f>
        <v/>
      </c>
      <c r="Z68" s="141" t="str">
        <f>IF(Configurações!$B$3&lt;&gt;"Colunas","",IF(Cálculos!EL18=1,Cálculos!EM18,""))</f>
        <v/>
      </c>
      <c r="AA68" s="141" t="str">
        <f>IF(Configurações!$B$3&lt;&gt;"Colunas","",IF(Cálculos!EM18=1,Cálculos!EN18,""))</f>
        <v/>
      </c>
      <c r="AB68" s="141" t="str">
        <f>IF(Configurações!$B$3&lt;&gt;"Colunas","",IF(Cálculos!EN18=1,Cálculos!EO18,""))</f>
        <v/>
      </c>
      <c r="AC68" s="141" t="str">
        <f>IF(Configurações!$B$3&lt;&gt;"Colunas","",IF(Cálculos!EO18=1,Cálculos!EP18,""))</f>
        <v/>
      </c>
    </row>
    <row r="69" spans="1:29" ht="15" customHeight="1" x14ac:dyDescent="0.25">
      <c r="A69" s="83">
        <v>2</v>
      </c>
      <c r="B69" s="84">
        <f>'Escala Linhas'!$D$2+12</f>
        <v>46340</v>
      </c>
      <c r="C69" s="85" t="str">
        <f>CHOOSE(WEEKDAY($B69),"Dom","Seg","Ter","Qua","Qui","Sex","Sáb")&amp;IF(COUNTIF(Configurações!$E$5:$E$24,$B69)&gt;0,CHAR(10)&amp;"FERIADO","")</f>
        <v>Sáb</v>
      </c>
      <c r="D69" s="40" t="s">
        <v>87</v>
      </c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39"/>
      <c r="AB69" s="139"/>
      <c r="AC69" s="139"/>
    </row>
    <row r="70" spans="1:29" x14ac:dyDescent="0.25">
      <c r="A70" s="83"/>
      <c r="B70" s="147"/>
      <c r="C70" s="147"/>
      <c r="D70" s="41" t="s">
        <v>88</v>
      </c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</row>
    <row r="71" spans="1:29" x14ac:dyDescent="0.25">
      <c r="A71" s="83"/>
      <c r="B71" s="147"/>
      <c r="C71" s="147"/>
      <c r="D71" s="41" t="s">
        <v>89</v>
      </c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</row>
    <row r="72" spans="1:29" x14ac:dyDescent="0.25">
      <c r="A72" s="83"/>
      <c r="B72" s="147"/>
      <c r="C72" s="147"/>
      <c r="D72" s="41" t="s">
        <v>90</v>
      </c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</row>
    <row r="73" spans="1:29" ht="22.5" x14ac:dyDescent="0.25">
      <c r="A73" s="83"/>
      <c r="B73" s="147"/>
      <c r="C73" s="147"/>
      <c r="D73" s="42" t="s">
        <v>91</v>
      </c>
      <c r="E73" s="141" t="str">
        <f>IF(Configurações!$B$3&lt;&gt;"Colunas","",IF(Cálculos!EM7=1,Cálculos!EN7,""))</f>
        <v/>
      </c>
      <c r="F73" s="141" t="str">
        <f>IF(Configurações!$B$3&lt;&gt;"Colunas","",IF(Cálculos!EM8=1,Cálculos!EN8,""))</f>
        <v/>
      </c>
      <c r="G73" s="141" t="str">
        <f>IF(Configurações!$B$3&lt;&gt;"Colunas","",IF(Cálculos!EM9=1,Cálculos!EN9,""))</f>
        <v/>
      </c>
      <c r="H73" s="141" t="str">
        <f>IF(Configurações!$B$3&lt;&gt;"Colunas","",IF(Cálculos!EM10=1,Cálculos!EN10,""))</f>
        <v/>
      </c>
      <c r="I73" s="141" t="str">
        <f>IF(Configurações!$B$3&lt;&gt;"Colunas","",IF(Cálculos!EM11=1,Cálculos!EN11,""))</f>
        <v/>
      </c>
      <c r="J73" s="141" t="str">
        <f>IF(Configurações!$B$3&lt;&gt;"Colunas","",IF(Cálculos!EM12=1,Cálculos!EN12,""))</f>
        <v/>
      </c>
      <c r="K73" s="141" t="str">
        <f>IF(Configurações!$B$3&lt;&gt;"Colunas","",IF(Cálculos!EM13=1,Cálculos!EN13,""))</f>
        <v/>
      </c>
      <c r="L73" s="141" t="str">
        <f>IF(Configurações!$B$3&lt;&gt;"Colunas","",IF(Cálculos!EM14=1,Cálculos!EN14,""))</f>
        <v/>
      </c>
      <c r="M73" s="141" t="str">
        <f>IF(Configurações!$B$3&lt;&gt;"Colunas","",IF(Cálculos!EM15=1,Cálculos!EN15,""))</f>
        <v/>
      </c>
      <c r="N73" s="141" t="str">
        <f>IF(Configurações!$B$3&lt;&gt;"Colunas","",IF(Cálculos!EM16=1,Cálculos!EN16,""))</f>
        <v/>
      </c>
      <c r="O73" s="141" t="str">
        <f>IF(Configurações!$B$3&lt;&gt;"Colunas","",IF(Cálculos!EM17=1,Cálculos!EN17,""))</f>
        <v/>
      </c>
      <c r="P73" s="141" t="str">
        <f>IF(Configurações!$B$3&lt;&gt;"Colunas","",IF(Cálculos!EM18=1,Cálculos!EN18,""))</f>
        <v/>
      </c>
      <c r="Q73" s="141" t="str">
        <f>IF(Configurações!$B$3&lt;&gt;"Colunas","",IF(Cálculos!EN18=1,Cálculos!EO18,""))</f>
        <v/>
      </c>
      <c r="R73" s="141" t="str">
        <f>IF(Configurações!$B$3&lt;&gt;"Colunas","",IF(Cálculos!EO18=1,Cálculos!EP18,""))</f>
        <v/>
      </c>
      <c r="S73" s="141" t="str">
        <f>IF(Configurações!$B$3&lt;&gt;"Colunas","",IF(Cálculos!EP18=1,Cálculos!EQ18,""))</f>
        <v/>
      </c>
      <c r="T73" s="141" t="str">
        <f>IF(Configurações!$B$3&lt;&gt;"Colunas","",IF(Cálculos!EQ18=1,Cálculos!ER18,""))</f>
        <v/>
      </c>
      <c r="U73" s="141" t="str">
        <f>IF(Configurações!$B$3&lt;&gt;"Colunas","",IF(Cálculos!ER18=1,Cálculos!ES18,""))</f>
        <v/>
      </c>
      <c r="V73" s="141" t="str">
        <f>IF(Configurações!$B$3&lt;&gt;"Colunas","",IF(Cálculos!ES18=1,Cálculos!ET18,""))</f>
        <v/>
      </c>
      <c r="W73" s="141" t="str">
        <f>IF(Configurações!$B$3&lt;&gt;"Colunas","",IF(Cálculos!ET18=1,Cálculos!EU18,""))</f>
        <v/>
      </c>
      <c r="X73" s="141" t="str">
        <f>IF(Configurações!$B$3&lt;&gt;"Colunas","",IF(Cálculos!EU18=1,Cálculos!EV18,""))</f>
        <v/>
      </c>
      <c r="Y73" s="141" t="str">
        <f>IF(Configurações!$B$3&lt;&gt;"Colunas","",IF(Cálculos!EV18=1,Cálculos!EW18,""))</f>
        <v/>
      </c>
      <c r="Z73" s="141" t="str">
        <f>IF(Configurações!$B$3&lt;&gt;"Colunas","",IF(Cálculos!EW18=1,Cálculos!EX18,""))</f>
        <v/>
      </c>
      <c r="AA73" s="141" t="str">
        <f>IF(Configurações!$B$3&lt;&gt;"Colunas","",IF(Cálculos!EX18=1,Cálculos!EY18,""))</f>
        <v/>
      </c>
      <c r="AB73" s="141" t="str">
        <f>IF(Configurações!$B$3&lt;&gt;"Colunas","",IF(Cálculos!EY18=1,Cálculos!EZ18,""))</f>
        <v/>
      </c>
      <c r="AC73" s="141" t="str">
        <f>IF(Configurações!$B$3&lt;&gt;"Colunas","",IF(Cálculos!EZ18=1,Cálculos!FA18,""))</f>
        <v/>
      </c>
    </row>
    <row r="74" spans="1:29" ht="15" customHeight="1" x14ac:dyDescent="0.25">
      <c r="A74" s="83">
        <v>2</v>
      </c>
      <c r="B74" s="84">
        <f>'Escala Linhas'!$D$2+13</f>
        <v>46341</v>
      </c>
      <c r="C74" s="85" t="str">
        <f>CHOOSE(WEEKDAY($B74),"Dom","Seg","Ter","Qua","Qui","Sex","Sáb")&amp;IF(COUNTIF(Configurações!$E$5:$E$24,$B74)&gt;0,CHAR(10)&amp;"FERIADO","")</f>
        <v>Dom</v>
      </c>
      <c r="D74" s="40" t="s">
        <v>87</v>
      </c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  <c r="AA74" s="139"/>
      <c r="AB74" s="139"/>
      <c r="AC74" s="139"/>
    </row>
    <row r="75" spans="1:29" x14ac:dyDescent="0.25">
      <c r="A75" s="83"/>
      <c r="B75" s="147"/>
      <c r="C75" s="147"/>
      <c r="D75" s="41" t="s">
        <v>88</v>
      </c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</row>
    <row r="76" spans="1:29" x14ac:dyDescent="0.25">
      <c r="A76" s="83"/>
      <c r="B76" s="147"/>
      <c r="C76" s="147"/>
      <c r="D76" s="41" t="s">
        <v>89</v>
      </c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</row>
    <row r="77" spans="1:29" x14ac:dyDescent="0.25">
      <c r="A77" s="83"/>
      <c r="B77" s="147"/>
      <c r="C77" s="147"/>
      <c r="D77" s="41" t="s">
        <v>90</v>
      </c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</row>
    <row r="78" spans="1:29" ht="22.5" x14ac:dyDescent="0.25">
      <c r="A78" s="83"/>
      <c r="B78" s="147"/>
      <c r="C78" s="147"/>
      <c r="D78" s="42" t="s">
        <v>91</v>
      </c>
      <c r="E78" s="141" t="str">
        <f>IF(Configurações!$B$3&lt;&gt;"Colunas","",IF(Cálculos!EX7=1,Cálculos!EY7,""))</f>
        <v/>
      </c>
      <c r="F78" s="141" t="str">
        <f>IF(Configurações!$B$3&lt;&gt;"Colunas","",IF(Cálculos!EX8=1,Cálculos!EY8,""))</f>
        <v/>
      </c>
      <c r="G78" s="141" t="str">
        <f>IF(Configurações!$B$3&lt;&gt;"Colunas","",IF(Cálculos!EX9=1,Cálculos!EY9,""))</f>
        <v/>
      </c>
      <c r="H78" s="141" t="str">
        <f>IF(Configurações!$B$3&lt;&gt;"Colunas","",IF(Cálculos!EX10=1,Cálculos!EY10,""))</f>
        <v/>
      </c>
      <c r="I78" s="141" t="str">
        <f>IF(Configurações!$B$3&lt;&gt;"Colunas","",IF(Cálculos!EX11=1,Cálculos!EY11,""))</f>
        <v/>
      </c>
      <c r="J78" s="141" t="str">
        <f>IF(Configurações!$B$3&lt;&gt;"Colunas","",IF(Cálculos!EX12=1,Cálculos!EY12,""))</f>
        <v/>
      </c>
      <c r="K78" s="141" t="str">
        <f>IF(Configurações!$B$3&lt;&gt;"Colunas","",IF(Cálculos!EX13=1,Cálculos!EY13,""))</f>
        <v/>
      </c>
      <c r="L78" s="141" t="str">
        <f>IF(Configurações!$B$3&lt;&gt;"Colunas","",IF(Cálculos!EX14=1,Cálculos!EY14,""))</f>
        <v/>
      </c>
      <c r="M78" s="141" t="str">
        <f>IF(Configurações!$B$3&lt;&gt;"Colunas","",IF(Cálculos!EX15=1,Cálculos!EY15,""))</f>
        <v/>
      </c>
      <c r="N78" s="141" t="str">
        <f>IF(Configurações!$B$3&lt;&gt;"Colunas","",IF(Cálculos!EX16=1,Cálculos!EY16,""))</f>
        <v/>
      </c>
      <c r="O78" s="141" t="str">
        <f>IF(Configurações!$B$3&lt;&gt;"Colunas","",IF(Cálculos!EX17=1,Cálculos!EY17,""))</f>
        <v/>
      </c>
      <c r="P78" s="141" t="str">
        <f>IF(Configurações!$B$3&lt;&gt;"Colunas","",IF(Cálculos!EX18=1,Cálculos!EY18,""))</f>
        <v/>
      </c>
      <c r="Q78" s="141" t="str">
        <f>IF(Configurações!$B$3&lt;&gt;"Colunas","",IF(Cálculos!EY18=1,Cálculos!EZ18,""))</f>
        <v/>
      </c>
      <c r="R78" s="141" t="str">
        <f>IF(Configurações!$B$3&lt;&gt;"Colunas","",IF(Cálculos!EZ18=1,Cálculos!FA18,""))</f>
        <v/>
      </c>
      <c r="S78" s="141" t="str">
        <f>IF(Configurações!$B$3&lt;&gt;"Colunas","",IF(Cálculos!FA18=1,Cálculos!FB18,""))</f>
        <v/>
      </c>
      <c r="T78" s="141" t="str">
        <f>IF(Configurações!$B$3&lt;&gt;"Colunas","",IF(Cálculos!FB18=1,Cálculos!FC18,""))</f>
        <v/>
      </c>
      <c r="U78" s="141" t="str">
        <f>IF(Configurações!$B$3&lt;&gt;"Colunas","",IF(Cálculos!FC18=1,Cálculos!FD18,""))</f>
        <v/>
      </c>
      <c r="V78" s="141" t="str">
        <f>IF(Configurações!$B$3&lt;&gt;"Colunas","",IF(Cálculos!FD18=1,Cálculos!FE18,""))</f>
        <v/>
      </c>
      <c r="W78" s="141" t="str">
        <f>IF(Configurações!$B$3&lt;&gt;"Colunas","",IF(Cálculos!FE18=1,Cálculos!FF18,""))</f>
        <v/>
      </c>
      <c r="X78" s="141" t="str">
        <f>IF(Configurações!$B$3&lt;&gt;"Colunas","",IF(Cálculos!FF18=1,Cálculos!FG18,""))</f>
        <v/>
      </c>
      <c r="Y78" s="141" t="str">
        <f>IF(Configurações!$B$3&lt;&gt;"Colunas","",IF(Cálculos!FG18=1,Cálculos!FH18,""))</f>
        <v/>
      </c>
      <c r="Z78" s="141" t="str">
        <f>IF(Configurações!$B$3&lt;&gt;"Colunas","",IF(Cálculos!FH18=1,Cálculos!FI18,""))</f>
        <v/>
      </c>
      <c r="AA78" s="141" t="str">
        <f>IF(Configurações!$B$3&lt;&gt;"Colunas","",IF(Cálculos!FI18=1,Cálculos!FJ18,""))</f>
        <v/>
      </c>
      <c r="AB78" s="141" t="str">
        <f>IF(Configurações!$B$3&lt;&gt;"Colunas","",IF(Cálculos!FJ18=1,Cálculos!FK18,""))</f>
        <v/>
      </c>
      <c r="AC78" s="141" t="str">
        <f>IF(Configurações!$B$3&lt;&gt;"Colunas","",IF(Cálculos!FK18=1,Cálculos!FL18,""))</f>
        <v/>
      </c>
    </row>
    <row r="79" spans="1:29" ht="15" customHeight="1" x14ac:dyDescent="0.25">
      <c r="A79" s="80">
        <v>2</v>
      </c>
      <c r="B79" s="81" t="s">
        <v>83</v>
      </c>
      <c r="C79" s="81"/>
      <c r="D79" s="81"/>
      <c r="E79" s="142" t="str">
        <f>IF(OR(E$4="",Configurações!$B$3&lt;&gt;"Colunas"),"",Cálculos!OG7)</f>
        <v/>
      </c>
      <c r="F79" s="142" t="str">
        <f>IF(OR(F$4="",Configurações!$B$3&lt;&gt;"Colunas"),"",Cálculos!OG8)</f>
        <v/>
      </c>
      <c r="G79" s="142" t="str">
        <f>IF(OR(G$4="",Configurações!$B$3&lt;&gt;"Colunas"),"",Cálculos!OG9)</f>
        <v/>
      </c>
      <c r="H79" s="142" t="str">
        <f>IF(OR(H$4="",Configurações!$B$3&lt;&gt;"Colunas"),"",Cálculos!OG10)</f>
        <v/>
      </c>
      <c r="I79" s="142" t="str">
        <f>IF(OR(I$4="",Configurações!$B$3&lt;&gt;"Colunas"),"",Cálculos!OG11)</f>
        <v/>
      </c>
      <c r="J79" s="142" t="str">
        <f>IF(OR(J$4="",Configurações!$B$3&lt;&gt;"Colunas"),"",Cálculos!OG12)</f>
        <v/>
      </c>
      <c r="K79" s="142" t="str">
        <f>IF(OR(K$4="",Configurações!$B$3&lt;&gt;"Colunas"),"",Cálculos!OG13)</f>
        <v/>
      </c>
      <c r="L79" s="142" t="str">
        <f>IF(OR(L$4="",Configurações!$B$3&lt;&gt;"Colunas"),"",Cálculos!OG14)</f>
        <v/>
      </c>
      <c r="M79" s="142" t="str">
        <f>IF(OR(M$4="",Configurações!$B$3&lt;&gt;"Colunas"),"",Cálculos!OG15)</f>
        <v/>
      </c>
      <c r="N79" s="142" t="str">
        <f>IF(OR(N$4="",Configurações!$B$3&lt;&gt;"Colunas"),"",Cálculos!OG16)</f>
        <v/>
      </c>
      <c r="O79" s="142" t="str">
        <f>IF(OR(O$4="",Configurações!$B$3&lt;&gt;"Colunas"),"",Cálculos!OG17)</f>
        <v/>
      </c>
      <c r="P79" s="142" t="str">
        <f>IF(OR(P$4="",Configurações!$B$3&lt;&gt;"Colunas"),"",Cálculos!OG18)</f>
        <v/>
      </c>
      <c r="Q79" s="142" t="str">
        <f>IF(OR(Q$4="",Configurações!$B$3&lt;&gt;"Colunas"),"",Cálculos!OH18)</f>
        <v/>
      </c>
      <c r="R79" s="142" t="str">
        <f>IF(OR(R$4="",Configurações!$B$3&lt;&gt;"Colunas"),"",Cálculos!OI18)</f>
        <v/>
      </c>
      <c r="S79" s="142" t="str">
        <f>IF(OR(S$4="",Configurações!$B$3&lt;&gt;"Colunas"),"",Cálculos!OJ18)</f>
        <v/>
      </c>
      <c r="T79" s="142" t="str">
        <f>IF(OR(T$4="",Configurações!$B$3&lt;&gt;"Colunas"),"",Cálculos!OK18)</f>
        <v/>
      </c>
      <c r="U79" s="142" t="str">
        <f>IF(OR(U$4="",Configurações!$B$3&lt;&gt;"Colunas"),"",Cálculos!OL18)</f>
        <v/>
      </c>
      <c r="V79" s="142" t="str">
        <f>IF(OR(V$4="",Configurações!$B$3&lt;&gt;"Colunas"),"",Cálculos!OM18)</f>
        <v/>
      </c>
      <c r="W79" s="142" t="str">
        <f>IF(OR(W$4="",Configurações!$B$3&lt;&gt;"Colunas"),"",Cálculos!ON18)</f>
        <v/>
      </c>
      <c r="X79" s="142" t="str">
        <f>IF(OR(X$4="",Configurações!$B$3&lt;&gt;"Colunas"),"",Cálculos!OO18)</f>
        <v/>
      </c>
      <c r="Y79" s="142" t="str">
        <f>IF(OR(Y$4="",Configurações!$B$3&lt;&gt;"Colunas"),"",Cálculos!OP18)</f>
        <v/>
      </c>
      <c r="Z79" s="142" t="str">
        <f>IF(OR(Z$4="",Configurações!$B$3&lt;&gt;"Colunas"),"",Cálculos!OQ18)</f>
        <v/>
      </c>
      <c r="AA79" s="142" t="str">
        <f>IF(OR(AA$4="",Configurações!$B$3&lt;&gt;"Colunas"),"",Cálculos!OR18)</f>
        <v/>
      </c>
      <c r="AB79" s="142" t="str">
        <f>IF(OR(AB$4="",Configurações!$B$3&lt;&gt;"Colunas"),"",Cálculos!OS18)</f>
        <v/>
      </c>
      <c r="AC79" s="142" t="str">
        <f>IF(OR(AC$4="",Configurações!$B$3&lt;&gt;"Colunas"),"",Cálculos!OT18)</f>
        <v/>
      </c>
    </row>
    <row r="80" spans="1:29" ht="15" customHeight="1" x14ac:dyDescent="0.25">
      <c r="A80" s="80"/>
      <c r="B80" s="81" t="s">
        <v>96</v>
      </c>
      <c r="C80" s="81"/>
      <c r="D80" s="81"/>
      <c r="E80" s="143" t="str">
        <f>IF(OR(E$4="",Configurações!$B$3&lt;&gt;"Colunas"),"",Cálculos!OH7)</f>
        <v/>
      </c>
      <c r="F80" s="143" t="str">
        <f>IF(OR(F$4="",Configurações!$B$3&lt;&gt;"Colunas"),"",Cálculos!OH8)</f>
        <v/>
      </c>
      <c r="G80" s="143" t="str">
        <f>IF(OR(G$4="",Configurações!$B$3&lt;&gt;"Colunas"),"",Cálculos!OH9)</f>
        <v/>
      </c>
      <c r="H80" s="143" t="str">
        <f>IF(OR(H$4="",Configurações!$B$3&lt;&gt;"Colunas"),"",Cálculos!OH10)</f>
        <v/>
      </c>
      <c r="I80" s="143" t="str">
        <f>IF(OR(I$4="",Configurações!$B$3&lt;&gt;"Colunas"),"",Cálculos!OH11)</f>
        <v/>
      </c>
      <c r="J80" s="143" t="str">
        <f>IF(OR(J$4="",Configurações!$B$3&lt;&gt;"Colunas"),"",Cálculos!OH12)</f>
        <v/>
      </c>
      <c r="K80" s="143" t="str">
        <f>IF(OR(K$4="",Configurações!$B$3&lt;&gt;"Colunas"),"",Cálculos!OH13)</f>
        <v/>
      </c>
      <c r="L80" s="143" t="str">
        <f>IF(OR(L$4="",Configurações!$B$3&lt;&gt;"Colunas"),"",Cálculos!OH14)</f>
        <v/>
      </c>
      <c r="M80" s="143" t="str">
        <f>IF(OR(M$4="",Configurações!$B$3&lt;&gt;"Colunas"),"",Cálculos!OH15)</f>
        <v/>
      </c>
      <c r="N80" s="143" t="str">
        <f>IF(OR(N$4="",Configurações!$B$3&lt;&gt;"Colunas"),"",Cálculos!OH16)</f>
        <v/>
      </c>
      <c r="O80" s="143" t="str">
        <f>IF(OR(O$4="",Configurações!$B$3&lt;&gt;"Colunas"),"",Cálculos!OH17)</f>
        <v/>
      </c>
      <c r="P80" s="143" t="str">
        <f>IF(OR(P$4="",Configurações!$B$3&lt;&gt;"Colunas"),"",Cálculos!OH18)</f>
        <v/>
      </c>
      <c r="Q80" s="143" t="str">
        <f>IF(OR(Q$4="",Configurações!$B$3&lt;&gt;"Colunas"),"",Cálculos!OI18)</f>
        <v/>
      </c>
      <c r="R80" s="143" t="str">
        <f>IF(OR(R$4="",Configurações!$B$3&lt;&gt;"Colunas"),"",Cálculos!OJ18)</f>
        <v/>
      </c>
      <c r="S80" s="143" t="str">
        <f>IF(OR(S$4="",Configurações!$B$3&lt;&gt;"Colunas"),"",Cálculos!OK18)</f>
        <v/>
      </c>
      <c r="T80" s="143" t="str">
        <f>IF(OR(T$4="",Configurações!$B$3&lt;&gt;"Colunas"),"",Cálculos!OL18)</f>
        <v/>
      </c>
      <c r="U80" s="143" t="str">
        <f>IF(OR(U$4="",Configurações!$B$3&lt;&gt;"Colunas"),"",Cálculos!OM18)</f>
        <v/>
      </c>
      <c r="V80" s="143" t="str">
        <f>IF(OR(V$4="",Configurações!$B$3&lt;&gt;"Colunas"),"",Cálculos!ON18)</f>
        <v/>
      </c>
      <c r="W80" s="143" t="str">
        <f>IF(OR(W$4="",Configurações!$B$3&lt;&gt;"Colunas"),"",Cálculos!OO18)</f>
        <v/>
      </c>
      <c r="X80" s="143" t="str">
        <f>IF(OR(X$4="",Configurações!$B$3&lt;&gt;"Colunas"),"",Cálculos!OP18)</f>
        <v/>
      </c>
      <c r="Y80" s="143" t="str">
        <f>IF(OR(Y$4="",Configurações!$B$3&lt;&gt;"Colunas"),"",Cálculos!OQ18)</f>
        <v/>
      </c>
      <c r="Z80" s="143" t="str">
        <f>IF(OR(Z$4="",Configurações!$B$3&lt;&gt;"Colunas"),"",Cálculos!OR18)</f>
        <v/>
      </c>
      <c r="AA80" s="143" t="str">
        <f>IF(OR(AA$4="",Configurações!$B$3&lt;&gt;"Colunas"),"",Cálculos!OS18)</f>
        <v/>
      </c>
      <c r="AB80" s="143" t="str">
        <f>IF(OR(AB$4="",Configurações!$B$3&lt;&gt;"Colunas"),"",Cálculos!OT18)</f>
        <v/>
      </c>
      <c r="AC80" s="143" t="str">
        <f>IF(OR(AC$4="",Configurações!$B$3&lt;&gt;"Colunas"),"",Cálculos!OU18)</f>
        <v/>
      </c>
    </row>
    <row r="81" spans="1:29" ht="94.5" customHeight="1" x14ac:dyDescent="0.25">
      <c r="A81" s="80"/>
      <c r="B81" s="81" t="s">
        <v>85</v>
      </c>
      <c r="C81" s="81"/>
      <c r="D81" s="81"/>
      <c r="E81" s="144" t="str">
        <f>IF(OR(E$4="",Configurações!$B$3&lt;&gt;"Colunas"),"",IF(Cálculos!OI7="","✔ OK",LEFT(Cálculos!OI7,LEN(Cálculos!OI7)-3)))</f>
        <v/>
      </c>
      <c r="F81" s="144" t="str">
        <f>IF(OR(F$4="",Configurações!$B$3&lt;&gt;"Colunas"),"",IF(Cálculos!OI8="","✔ OK",LEFT(Cálculos!OI8,LEN(Cálculos!OI8)-3)))</f>
        <v/>
      </c>
      <c r="G81" s="144" t="str">
        <f>IF(OR(G$4="",Configurações!$B$3&lt;&gt;"Colunas"),"",IF(Cálculos!OI9="","✔ OK",LEFT(Cálculos!OI9,LEN(Cálculos!OI9)-3)))</f>
        <v/>
      </c>
      <c r="H81" s="144" t="str">
        <f>IF(OR(H$4="",Configurações!$B$3&lt;&gt;"Colunas"),"",IF(Cálculos!OI10="","✔ OK",LEFT(Cálculos!OI10,LEN(Cálculos!OI10)-3)))</f>
        <v/>
      </c>
      <c r="I81" s="144" t="str">
        <f>IF(OR(I$4="",Configurações!$B$3&lt;&gt;"Colunas"),"",IF(Cálculos!OI11="","✔ OK",LEFT(Cálculos!OI11,LEN(Cálculos!OI11)-3)))</f>
        <v/>
      </c>
      <c r="J81" s="144" t="str">
        <f>IF(OR(J$4="",Configurações!$B$3&lt;&gt;"Colunas"),"",IF(Cálculos!OI12="","✔ OK",LEFT(Cálculos!OI12,LEN(Cálculos!OI12)-3)))</f>
        <v/>
      </c>
      <c r="K81" s="144" t="str">
        <f>IF(OR(K$4="",Configurações!$B$3&lt;&gt;"Colunas"),"",IF(Cálculos!OI13="","✔ OK",LEFT(Cálculos!OI13,LEN(Cálculos!OI13)-3)))</f>
        <v/>
      </c>
      <c r="L81" s="144" t="str">
        <f>IF(OR(L$4="",Configurações!$B$3&lt;&gt;"Colunas"),"",IF(Cálculos!OI14="","✔ OK",LEFT(Cálculos!OI14,LEN(Cálculos!OI14)-3)))</f>
        <v/>
      </c>
      <c r="M81" s="144" t="str">
        <f>IF(OR(M$4="",Configurações!$B$3&lt;&gt;"Colunas"),"",IF(Cálculos!OI15="","✔ OK",LEFT(Cálculos!OI15,LEN(Cálculos!OI15)-3)))</f>
        <v/>
      </c>
      <c r="N81" s="144" t="str">
        <f>IF(OR(N$4="",Configurações!$B$3&lt;&gt;"Colunas"),"",IF(Cálculos!OI16="","✔ OK",LEFT(Cálculos!OI16,LEN(Cálculos!OI16)-3)))</f>
        <v/>
      </c>
      <c r="O81" s="144" t="str">
        <f>IF(OR(O$4="",Configurações!$B$3&lt;&gt;"Colunas"),"",IF(Cálculos!OI17="","✔ OK",LEFT(Cálculos!OI17,LEN(Cálculos!OI17)-3)))</f>
        <v/>
      </c>
      <c r="P81" s="144" t="str">
        <f>IF(OR(P$4="",Configurações!$B$3&lt;&gt;"Colunas"),"",IF(Cálculos!OI18="","✔ OK",LEFT(Cálculos!OI18,LEN(Cálculos!OI18)-3)))</f>
        <v/>
      </c>
      <c r="Q81" s="144" t="str">
        <f>IF(OR(Q$4="",Configurações!$B$3&lt;&gt;"Colunas"),"",IF(Cálculos!OJ18="","✔ OK",LEFT(Cálculos!OJ18,LEN(Cálculos!OJ18)-3)))</f>
        <v/>
      </c>
      <c r="R81" s="144" t="str">
        <f>IF(OR(R$4="",Configurações!$B$3&lt;&gt;"Colunas"),"",IF(Cálculos!OK18="","✔ OK",LEFT(Cálculos!OK18,LEN(Cálculos!OK18)-3)))</f>
        <v/>
      </c>
      <c r="S81" s="144" t="str">
        <f>IF(OR(S$4="",Configurações!$B$3&lt;&gt;"Colunas"),"",IF(Cálculos!OL18="","✔ OK",LEFT(Cálculos!OL18,LEN(Cálculos!OL18)-3)))</f>
        <v/>
      </c>
      <c r="T81" s="144" t="str">
        <f>IF(OR(T$4="",Configurações!$B$3&lt;&gt;"Colunas"),"",IF(Cálculos!OM18="","✔ OK",LEFT(Cálculos!OM18,LEN(Cálculos!OM18)-3)))</f>
        <v/>
      </c>
      <c r="U81" s="144" t="str">
        <f>IF(OR(U$4="",Configurações!$B$3&lt;&gt;"Colunas"),"",IF(Cálculos!ON18="","✔ OK",LEFT(Cálculos!ON18,LEN(Cálculos!ON18)-3)))</f>
        <v/>
      </c>
      <c r="V81" s="144" t="str">
        <f>IF(OR(V$4="",Configurações!$B$3&lt;&gt;"Colunas"),"",IF(Cálculos!OO18="","✔ OK",LEFT(Cálculos!OO18,LEN(Cálculos!OO18)-3)))</f>
        <v/>
      </c>
      <c r="W81" s="144" t="str">
        <f>IF(OR(W$4="",Configurações!$B$3&lt;&gt;"Colunas"),"",IF(Cálculos!OP18="","✔ OK",LEFT(Cálculos!OP18,LEN(Cálculos!OP18)-3)))</f>
        <v/>
      </c>
      <c r="X81" s="144" t="str">
        <f>IF(OR(X$4="",Configurações!$B$3&lt;&gt;"Colunas"),"",IF(Cálculos!OQ18="","✔ OK",LEFT(Cálculos!OQ18,LEN(Cálculos!OQ18)-3)))</f>
        <v/>
      </c>
      <c r="Y81" s="144" t="str">
        <f>IF(OR(Y$4="",Configurações!$B$3&lt;&gt;"Colunas"),"",IF(Cálculos!OR18="","✔ OK",LEFT(Cálculos!OR18,LEN(Cálculos!OR18)-3)))</f>
        <v/>
      </c>
      <c r="Z81" s="144" t="str">
        <f>IF(OR(Z$4="",Configurações!$B$3&lt;&gt;"Colunas"),"",IF(Cálculos!OS18="","✔ OK",LEFT(Cálculos!OS18,LEN(Cálculos!OS18)-3)))</f>
        <v/>
      </c>
      <c r="AA81" s="144" t="str">
        <f>IF(OR(AA$4="",Configurações!$B$3&lt;&gt;"Colunas"),"",IF(Cálculos!OT18="","✔ OK",LEFT(Cálculos!OT18,LEN(Cálculos!OT18)-3)))</f>
        <v/>
      </c>
      <c r="AB81" s="144" t="str">
        <f>IF(OR(AB$4="",Configurações!$B$3&lt;&gt;"Colunas"),"",IF(Cálculos!OU18="","✔ OK",LEFT(Cálculos!OU18,LEN(Cálculos!OU18)-3)))</f>
        <v/>
      </c>
      <c r="AC81" s="144" t="str">
        <f>IF(OR(AC$4="",Configurações!$B$3&lt;&gt;"Colunas"),"",IF(Cálculos!OV18="","✔ OK",LEFT(Cálculos!OV18,LEN(Cálculos!OV18)-3)))</f>
        <v/>
      </c>
    </row>
    <row r="82" spans="1:29" ht="15" customHeight="1" x14ac:dyDescent="0.25">
      <c r="A82" s="83">
        <v>3</v>
      </c>
      <c r="B82" s="84">
        <f>'Escala Linhas'!$D$2+14</f>
        <v>46342</v>
      </c>
      <c r="C82" s="85" t="str">
        <f>CHOOSE(WEEKDAY($B82),"Dom","Seg","Ter","Qua","Qui","Sex","Sáb")&amp;IF(COUNTIF(Configurações!$E$5:$E$24,$B82)&gt;0,CHAR(10)&amp;"FERIADO","")</f>
        <v>Seg</v>
      </c>
      <c r="D82" s="40" t="s">
        <v>87</v>
      </c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  <c r="AA82" s="139"/>
      <c r="AB82" s="139"/>
      <c r="AC82" s="139"/>
    </row>
    <row r="83" spans="1:29" x14ac:dyDescent="0.25">
      <c r="A83" s="83"/>
      <c r="B83" s="147"/>
      <c r="C83" s="147"/>
      <c r="D83" s="41" t="s">
        <v>88</v>
      </c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</row>
    <row r="84" spans="1:29" x14ac:dyDescent="0.25">
      <c r="A84" s="83"/>
      <c r="B84" s="147"/>
      <c r="C84" s="147"/>
      <c r="D84" s="41" t="s">
        <v>89</v>
      </c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</row>
    <row r="85" spans="1:29" x14ac:dyDescent="0.25">
      <c r="A85" s="83"/>
      <c r="B85" s="147"/>
      <c r="C85" s="147"/>
      <c r="D85" s="41" t="s">
        <v>90</v>
      </c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</row>
    <row r="86" spans="1:29" ht="22.5" x14ac:dyDescent="0.25">
      <c r="A86" s="83"/>
      <c r="B86" s="147"/>
      <c r="C86" s="147"/>
      <c r="D86" s="42" t="s">
        <v>91</v>
      </c>
      <c r="E86" s="141" t="str">
        <f>IF(Configurações!$B$3&lt;&gt;"Colunas","",IF(Cálculos!FI7=1,Cálculos!FJ7,""))</f>
        <v/>
      </c>
      <c r="F86" s="141" t="str">
        <f>IF(Configurações!$B$3&lt;&gt;"Colunas","",IF(Cálculos!FI8=1,Cálculos!FJ8,""))</f>
        <v/>
      </c>
      <c r="G86" s="141" t="str">
        <f>IF(Configurações!$B$3&lt;&gt;"Colunas","",IF(Cálculos!FI9=1,Cálculos!FJ9,""))</f>
        <v/>
      </c>
      <c r="H86" s="141" t="str">
        <f>IF(Configurações!$B$3&lt;&gt;"Colunas","",IF(Cálculos!FI10=1,Cálculos!FJ10,""))</f>
        <v/>
      </c>
      <c r="I86" s="141" t="str">
        <f>IF(Configurações!$B$3&lt;&gt;"Colunas","",IF(Cálculos!FI11=1,Cálculos!FJ11,""))</f>
        <v/>
      </c>
      <c r="J86" s="141" t="str">
        <f>IF(Configurações!$B$3&lt;&gt;"Colunas","",IF(Cálculos!FI12=1,Cálculos!FJ12,""))</f>
        <v/>
      </c>
      <c r="K86" s="141" t="str">
        <f>IF(Configurações!$B$3&lt;&gt;"Colunas","",IF(Cálculos!FI13=1,Cálculos!FJ13,""))</f>
        <v/>
      </c>
      <c r="L86" s="141" t="str">
        <f>IF(Configurações!$B$3&lt;&gt;"Colunas","",IF(Cálculos!FI14=1,Cálculos!FJ14,""))</f>
        <v/>
      </c>
      <c r="M86" s="141" t="str">
        <f>IF(Configurações!$B$3&lt;&gt;"Colunas","",IF(Cálculos!FI15=1,Cálculos!FJ15,""))</f>
        <v/>
      </c>
      <c r="N86" s="141" t="str">
        <f>IF(Configurações!$B$3&lt;&gt;"Colunas","",IF(Cálculos!FI16=1,Cálculos!FJ16,""))</f>
        <v/>
      </c>
      <c r="O86" s="141" t="str">
        <f>IF(Configurações!$B$3&lt;&gt;"Colunas","",IF(Cálculos!FI17=1,Cálculos!FJ17,""))</f>
        <v/>
      </c>
      <c r="P86" s="141" t="str">
        <f>IF(Configurações!$B$3&lt;&gt;"Colunas","",IF(Cálculos!FI18=1,Cálculos!FJ18,""))</f>
        <v/>
      </c>
      <c r="Q86" s="141" t="str">
        <f>IF(Configurações!$B$3&lt;&gt;"Colunas","",IF(Cálculos!FJ18=1,Cálculos!FK18,""))</f>
        <v/>
      </c>
      <c r="R86" s="141" t="str">
        <f>IF(Configurações!$B$3&lt;&gt;"Colunas","",IF(Cálculos!FK18=1,Cálculos!FL18,""))</f>
        <v/>
      </c>
      <c r="S86" s="141" t="str">
        <f>IF(Configurações!$B$3&lt;&gt;"Colunas","",IF(Cálculos!FL18=1,Cálculos!FM18,""))</f>
        <v/>
      </c>
      <c r="T86" s="141" t="str">
        <f>IF(Configurações!$B$3&lt;&gt;"Colunas","",IF(Cálculos!FM18=1,Cálculos!FN18,""))</f>
        <v/>
      </c>
      <c r="U86" s="141" t="str">
        <f>IF(Configurações!$B$3&lt;&gt;"Colunas","",IF(Cálculos!FN18=1,Cálculos!FO18,""))</f>
        <v/>
      </c>
      <c r="V86" s="141" t="str">
        <f>IF(Configurações!$B$3&lt;&gt;"Colunas","",IF(Cálculos!FO18=1,Cálculos!FP18,""))</f>
        <v/>
      </c>
      <c r="W86" s="141" t="str">
        <f>IF(Configurações!$B$3&lt;&gt;"Colunas","",IF(Cálculos!FP18=1,Cálculos!FQ18,""))</f>
        <v/>
      </c>
      <c r="X86" s="141" t="str">
        <f>IF(Configurações!$B$3&lt;&gt;"Colunas","",IF(Cálculos!FQ18=1,Cálculos!FR18,""))</f>
        <v/>
      </c>
      <c r="Y86" s="141" t="str">
        <f>IF(Configurações!$B$3&lt;&gt;"Colunas","",IF(Cálculos!FR18=1,Cálculos!FS18,""))</f>
        <v/>
      </c>
      <c r="Z86" s="141" t="str">
        <f>IF(Configurações!$B$3&lt;&gt;"Colunas","",IF(Cálculos!FS18=1,Cálculos!FT18,""))</f>
        <v/>
      </c>
      <c r="AA86" s="141" t="str">
        <f>IF(Configurações!$B$3&lt;&gt;"Colunas","",IF(Cálculos!FT18=1,Cálculos!FU18,""))</f>
        <v/>
      </c>
      <c r="AB86" s="141" t="str">
        <f>IF(Configurações!$B$3&lt;&gt;"Colunas","",IF(Cálculos!FU18=1,Cálculos!FV18,""))</f>
        <v/>
      </c>
      <c r="AC86" s="141" t="str">
        <f>IF(Configurações!$B$3&lt;&gt;"Colunas","",IF(Cálculos!FV18=1,Cálculos!FW18,""))</f>
        <v/>
      </c>
    </row>
    <row r="87" spans="1:29" ht="15" customHeight="1" x14ac:dyDescent="0.25">
      <c r="A87" s="83">
        <v>3</v>
      </c>
      <c r="B87" s="84">
        <f>'Escala Linhas'!$D$2+15</f>
        <v>46343</v>
      </c>
      <c r="C87" s="85" t="str">
        <f>CHOOSE(WEEKDAY($B87),"Dom","Seg","Ter","Qua","Qui","Sex","Sáb")&amp;IF(COUNTIF(Configurações!$E$5:$E$24,$B87)&gt;0,CHAR(10)&amp;"FERIADO","")</f>
        <v>Ter</v>
      </c>
      <c r="D87" s="40" t="s">
        <v>87</v>
      </c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139"/>
    </row>
    <row r="88" spans="1:29" x14ac:dyDescent="0.25">
      <c r="A88" s="83"/>
      <c r="B88" s="147"/>
      <c r="C88" s="147"/>
      <c r="D88" s="41" t="s">
        <v>88</v>
      </c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</row>
    <row r="89" spans="1:29" x14ac:dyDescent="0.25">
      <c r="A89" s="83"/>
      <c r="B89" s="147"/>
      <c r="C89" s="147"/>
      <c r="D89" s="41" t="s">
        <v>89</v>
      </c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0"/>
      <c r="AC89" s="140"/>
    </row>
    <row r="90" spans="1:29" x14ac:dyDescent="0.25">
      <c r="A90" s="83"/>
      <c r="B90" s="147"/>
      <c r="C90" s="147"/>
      <c r="D90" s="41" t="s">
        <v>90</v>
      </c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</row>
    <row r="91" spans="1:29" ht="22.5" x14ac:dyDescent="0.25">
      <c r="A91" s="83"/>
      <c r="B91" s="147"/>
      <c r="C91" s="147"/>
      <c r="D91" s="42" t="s">
        <v>91</v>
      </c>
      <c r="E91" s="141" t="str">
        <f>IF(Configurações!$B$3&lt;&gt;"Colunas","",IF(Cálculos!FT7=1,Cálculos!FU7,""))</f>
        <v/>
      </c>
      <c r="F91" s="141" t="str">
        <f>IF(Configurações!$B$3&lt;&gt;"Colunas","",IF(Cálculos!FT8=1,Cálculos!FU8,""))</f>
        <v/>
      </c>
      <c r="G91" s="141" t="str">
        <f>IF(Configurações!$B$3&lt;&gt;"Colunas","",IF(Cálculos!FT9=1,Cálculos!FU9,""))</f>
        <v/>
      </c>
      <c r="H91" s="141" t="str">
        <f>IF(Configurações!$B$3&lt;&gt;"Colunas","",IF(Cálculos!FT10=1,Cálculos!FU10,""))</f>
        <v/>
      </c>
      <c r="I91" s="141" t="str">
        <f>IF(Configurações!$B$3&lt;&gt;"Colunas","",IF(Cálculos!FT11=1,Cálculos!FU11,""))</f>
        <v/>
      </c>
      <c r="J91" s="141" t="str">
        <f>IF(Configurações!$B$3&lt;&gt;"Colunas","",IF(Cálculos!FT12=1,Cálculos!FU12,""))</f>
        <v/>
      </c>
      <c r="K91" s="141" t="str">
        <f>IF(Configurações!$B$3&lt;&gt;"Colunas","",IF(Cálculos!FT13=1,Cálculos!FU13,""))</f>
        <v/>
      </c>
      <c r="L91" s="141" t="str">
        <f>IF(Configurações!$B$3&lt;&gt;"Colunas","",IF(Cálculos!FT14=1,Cálculos!FU14,""))</f>
        <v/>
      </c>
      <c r="M91" s="141" t="str">
        <f>IF(Configurações!$B$3&lt;&gt;"Colunas","",IF(Cálculos!FT15=1,Cálculos!FU15,""))</f>
        <v/>
      </c>
      <c r="N91" s="141" t="str">
        <f>IF(Configurações!$B$3&lt;&gt;"Colunas","",IF(Cálculos!FT16=1,Cálculos!FU16,""))</f>
        <v/>
      </c>
      <c r="O91" s="141" t="str">
        <f>IF(Configurações!$B$3&lt;&gt;"Colunas","",IF(Cálculos!FT17=1,Cálculos!FU17,""))</f>
        <v/>
      </c>
      <c r="P91" s="141" t="str">
        <f>IF(Configurações!$B$3&lt;&gt;"Colunas","",IF(Cálculos!FT18=1,Cálculos!FU18,""))</f>
        <v/>
      </c>
      <c r="Q91" s="141" t="str">
        <f>IF(Configurações!$B$3&lt;&gt;"Colunas","",IF(Cálculos!FU18=1,Cálculos!FV18,""))</f>
        <v/>
      </c>
      <c r="R91" s="141" t="str">
        <f>IF(Configurações!$B$3&lt;&gt;"Colunas","",IF(Cálculos!FV18=1,Cálculos!FW18,""))</f>
        <v/>
      </c>
      <c r="S91" s="141" t="str">
        <f>IF(Configurações!$B$3&lt;&gt;"Colunas","",IF(Cálculos!FW18=1,Cálculos!FX18,""))</f>
        <v/>
      </c>
      <c r="T91" s="141" t="str">
        <f>IF(Configurações!$B$3&lt;&gt;"Colunas","",IF(Cálculos!FX18=1,Cálculos!FY18,""))</f>
        <v/>
      </c>
      <c r="U91" s="141" t="str">
        <f>IF(Configurações!$B$3&lt;&gt;"Colunas","",IF(Cálculos!FY18=1,Cálculos!FZ18,""))</f>
        <v/>
      </c>
      <c r="V91" s="141" t="str">
        <f>IF(Configurações!$B$3&lt;&gt;"Colunas","",IF(Cálculos!FZ18=1,Cálculos!GA18,""))</f>
        <v/>
      </c>
      <c r="W91" s="141" t="str">
        <f>IF(Configurações!$B$3&lt;&gt;"Colunas","",IF(Cálculos!GA18=1,Cálculos!GB18,""))</f>
        <v/>
      </c>
      <c r="X91" s="141" t="str">
        <f>IF(Configurações!$B$3&lt;&gt;"Colunas","",IF(Cálculos!GB18=1,Cálculos!GC18,""))</f>
        <v/>
      </c>
      <c r="Y91" s="141" t="str">
        <f>IF(Configurações!$B$3&lt;&gt;"Colunas","",IF(Cálculos!GC18=1,Cálculos!GD18,""))</f>
        <v/>
      </c>
      <c r="Z91" s="141" t="str">
        <f>IF(Configurações!$B$3&lt;&gt;"Colunas","",IF(Cálculos!GD18=1,Cálculos!GE18,""))</f>
        <v/>
      </c>
      <c r="AA91" s="141" t="str">
        <f>IF(Configurações!$B$3&lt;&gt;"Colunas","",IF(Cálculos!GE18=1,Cálculos!GF18,""))</f>
        <v/>
      </c>
      <c r="AB91" s="141" t="str">
        <f>IF(Configurações!$B$3&lt;&gt;"Colunas","",IF(Cálculos!GF18=1,Cálculos!GG18,""))</f>
        <v/>
      </c>
      <c r="AC91" s="141" t="str">
        <f>IF(Configurações!$B$3&lt;&gt;"Colunas","",IF(Cálculos!GG18=1,Cálculos!GH18,""))</f>
        <v/>
      </c>
    </row>
    <row r="92" spans="1:29" ht="15" customHeight="1" x14ac:dyDescent="0.25">
      <c r="A92" s="83">
        <v>3</v>
      </c>
      <c r="B92" s="84">
        <f>'Escala Linhas'!$D$2+16</f>
        <v>46344</v>
      </c>
      <c r="C92" s="85" t="str">
        <f>CHOOSE(WEEKDAY($B92),"Dom","Seg","Ter","Qua","Qui","Sex","Sáb")&amp;IF(COUNTIF(Configurações!$E$5:$E$24,$B92)&gt;0,CHAR(10)&amp;"FERIADO","")</f>
        <v>Qua</v>
      </c>
      <c r="D92" s="40" t="s">
        <v>87</v>
      </c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39"/>
      <c r="Q92" s="139"/>
      <c r="R92" s="139"/>
      <c r="S92" s="139"/>
      <c r="T92" s="139"/>
      <c r="U92" s="139"/>
      <c r="V92" s="139"/>
      <c r="W92" s="139"/>
      <c r="X92" s="139"/>
      <c r="Y92" s="139"/>
      <c r="Z92" s="139"/>
      <c r="AA92" s="139"/>
      <c r="AB92" s="139"/>
      <c r="AC92" s="139"/>
    </row>
    <row r="93" spans="1:29" x14ac:dyDescent="0.25">
      <c r="A93" s="83"/>
      <c r="B93" s="147"/>
      <c r="C93" s="147"/>
      <c r="D93" s="41" t="s">
        <v>88</v>
      </c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0"/>
      <c r="AC93" s="140"/>
    </row>
    <row r="94" spans="1:29" x14ac:dyDescent="0.25">
      <c r="A94" s="83"/>
      <c r="B94" s="147"/>
      <c r="C94" s="147"/>
      <c r="D94" s="41" t="s">
        <v>89</v>
      </c>
      <c r="E94" s="140"/>
      <c r="F94" s="140"/>
      <c r="G94" s="140"/>
      <c r="H94" s="140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0"/>
      <c r="AC94" s="140"/>
    </row>
    <row r="95" spans="1:29" x14ac:dyDescent="0.25">
      <c r="A95" s="83"/>
      <c r="B95" s="147"/>
      <c r="C95" s="147"/>
      <c r="D95" s="41" t="s">
        <v>90</v>
      </c>
      <c r="E95" s="140"/>
      <c r="F95" s="140"/>
      <c r="G95" s="140"/>
      <c r="H95" s="140"/>
      <c r="I95" s="140"/>
      <c r="J95" s="140"/>
      <c r="K95" s="140"/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0"/>
      <c r="AC95" s="140"/>
    </row>
    <row r="96" spans="1:29" ht="22.5" x14ac:dyDescent="0.25">
      <c r="A96" s="83"/>
      <c r="B96" s="147"/>
      <c r="C96" s="147"/>
      <c r="D96" s="42" t="s">
        <v>91</v>
      </c>
      <c r="E96" s="141" t="str">
        <f>IF(Configurações!$B$3&lt;&gt;"Colunas","",IF(Cálculos!GE7=1,Cálculos!GF7,""))</f>
        <v/>
      </c>
      <c r="F96" s="141" t="str">
        <f>IF(Configurações!$B$3&lt;&gt;"Colunas","",IF(Cálculos!GE8=1,Cálculos!GF8,""))</f>
        <v/>
      </c>
      <c r="G96" s="141" t="str">
        <f>IF(Configurações!$B$3&lt;&gt;"Colunas","",IF(Cálculos!GE9=1,Cálculos!GF9,""))</f>
        <v/>
      </c>
      <c r="H96" s="141" t="str">
        <f>IF(Configurações!$B$3&lt;&gt;"Colunas","",IF(Cálculos!GE10=1,Cálculos!GF10,""))</f>
        <v/>
      </c>
      <c r="I96" s="141" t="str">
        <f>IF(Configurações!$B$3&lt;&gt;"Colunas","",IF(Cálculos!GE11=1,Cálculos!GF11,""))</f>
        <v/>
      </c>
      <c r="J96" s="141" t="str">
        <f>IF(Configurações!$B$3&lt;&gt;"Colunas","",IF(Cálculos!GE12=1,Cálculos!GF12,""))</f>
        <v/>
      </c>
      <c r="K96" s="141" t="str">
        <f>IF(Configurações!$B$3&lt;&gt;"Colunas","",IF(Cálculos!GE13=1,Cálculos!GF13,""))</f>
        <v/>
      </c>
      <c r="L96" s="141" t="str">
        <f>IF(Configurações!$B$3&lt;&gt;"Colunas","",IF(Cálculos!GE14=1,Cálculos!GF14,""))</f>
        <v/>
      </c>
      <c r="M96" s="141" t="str">
        <f>IF(Configurações!$B$3&lt;&gt;"Colunas","",IF(Cálculos!GE15=1,Cálculos!GF15,""))</f>
        <v/>
      </c>
      <c r="N96" s="141" t="str">
        <f>IF(Configurações!$B$3&lt;&gt;"Colunas","",IF(Cálculos!GE16=1,Cálculos!GF16,""))</f>
        <v/>
      </c>
      <c r="O96" s="141" t="str">
        <f>IF(Configurações!$B$3&lt;&gt;"Colunas","",IF(Cálculos!GE17=1,Cálculos!GF17,""))</f>
        <v/>
      </c>
      <c r="P96" s="141" t="str">
        <f>IF(Configurações!$B$3&lt;&gt;"Colunas","",IF(Cálculos!GE18=1,Cálculos!GF18,""))</f>
        <v/>
      </c>
      <c r="Q96" s="141" t="str">
        <f>IF(Configurações!$B$3&lt;&gt;"Colunas","",IF(Cálculos!GF18=1,Cálculos!GG18,""))</f>
        <v/>
      </c>
      <c r="R96" s="141" t="str">
        <f>IF(Configurações!$B$3&lt;&gt;"Colunas","",IF(Cálculos!GG18=1,Cálculos!GH18,""))</f>
        <v/>
      </c>
      <c r="S96" s="141" t="str">
        <f>IF(Configurações!$B$3&lt;&gt;"Colunas","",IF(Cálculos!GH18=1,Cálculos!GI18,""))</f>
        <v/>
      </c>
      <c r="T96" s="141" t="str">
        <f>IF(Configurações!$B$3&lt;&gt;"Colunas","",IF(Cálculos!GI18=1,Cálculos!GJ18,""))</f>
        <v/>
      </c>
      <c r="U96" s="141" t="str">
        <f>IF(Configurações!$B$3&lt;&gt;"Colunas","",IF(Cálculos!GJ18=1,Cálculos!GK18,""))</f>
        <v/>
      </c>
      <c r="V96" s="141" t="str">
        <f>IF(Configurações!$B$3&lt;&gt;"Colunas","",IF(Cálculos!GK18=1,Cálculos!GL18,""))</f>
        <v/>
      </c>
      <c r="W96" s="141" t="str">
        <f>IF(Configurações!$B$3&lt;&gt;"Colunas","",IF(Cálculos!GL18=1,Cálculos!GM18,""))</f>
        <v/>
      </c>
      <c r="X96" s="141" t="str">
        <f>IF(Configurações!$B$3&lt;&gt;"Colunas","",IF(Cálculos!GM18=1,Cálculos!GN18,""))</f>
        <v/>
      </c>
      <c r="Y96" s="141" t="str">
        <f>IF(Configurações!$B$3&lt;&gt;"Colunas","",IF(Cálculos!GN18=1,Cálculos!GO18,""))</f>
        <v/>
      </c>
      <c r="Z96" s="141" t="str">
        <f>IF(Configurações!$B$3&lt;&gt;"Colunas","",IF(Cálculos!GO18=1,Cálculos!GP18,""))</f>
        <v/>
      </c>
      <c r="AA96" s="141" t="str">
        <f>IF(Configurações!$B$3&lt;&gt;"Colunas","",IF(Cálculos!GP18=1,Cálculos!GQ18,""))</f>
        <v/>
      </c>
      <c r="AB96" s="141" t="str">
        <f>IF(Configurações!$B$3&lt;&gt;"Colunas","",IF(Cálculos!GQ18=1,Cálculos!GR18,""))</f>
        <v/>
      </c>
      <c r="AC96" s="141" t="str">
        <f>IF(Configurações!$B$3&lt;&gt;"Colunas","",IF(Cálculos!GR18=1,Cálculos!GS18,""))</f>
        <v/>
      </c>
    </row>
    <row r="97" spans="1:29" ht="15" customHeight="1" x14ac:dyDescent="0.25">
      <c r="A97" s="83">
        <v>3</v>
      </c>
      <c r="B97" s="84">
        <f>'Escala Linhas'!$D$2+17</f>
        <v>46345</v>
      </c>
      <c r="C97" s="85" t="str">
        <f>CHOOSE(WEEKDAY($B97),"Dom","Seg","Ter","Qua","Qui","Sex","Sáb")&amp;IF(COUNTIF(Configurações!$E$5:$E$24,$B97)&gt;0,CHAR(10)&amp;"FERIADO","")</f>
        <v>Qui</v>
      </c>
      <c r="D97" s="40" t="s">
        <v>87</v>
      </c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39"/>
      <c r="R97" s="139"/>
      <c r="S97" s="139"/>
      <c r="T97" s="139"/>
      <c r="U97" s="139"/>
      <c r="V97" s="139"/>
      <c r="W97" s="139"/>
      <c r="X97" s="139"/>
      <c r="Y97" s="139"/>
      <c r="Z97" s="139"/>
      <c r="AA97" s="139"/>
      <c r="AB97" s="139"/>
      <c r="AC97" s="139"/>
    </row>
    <row r="98" spans="1:29" x14ac:dyDescent="0.25">
      <c r="A98" s="83"/>
      <c r="B98" s="147"/>
      <c r="C98" s="147"/>
      <c r="D98" s="41" t="s">
        <v>88</v>
      </c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0"/>
      <c r="AC98" s="140"/>
    </row>
    <row r="99" spans="1:29" x14ac:dyDescent="0.25">
      <c r="A99" s="83"/>
      <c r="B99" s="147"/>
      <c r="C99" s="147"/>
      <c r="D99" s="41" t="s">
        <v>89</v>
      </c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40"/>
    </row>
    <row r="100" spans="1:29" x14ac:dyDescent="0.25">
      <c r="A100" s="83"/>
      <c r="B100" s="147"/>
      <c r="C100" s="147"/>
      <c r="D100" s="41" t="s">
        <v>90</v>
      </c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0"/>
      <c r="AC100" s="140"/>
    </row>
    <row r="101" spans="1:29" ht="22.5" x14ac:dyDescent="0.25">
      <c r="A101" s="83"/>
      <c r="B101" s="147"/>
      <c r="C101" s="147"/>
      <c r="D101" s="42" t="s">
        <v>91</v>
      </c>
      <c r="E101" s="141" t="str">
        <f>IF(Configurações!$B$3&lt;&gt;"Colunas","",IF(Cálculos!GP7=1,Cálculos!GQ7,""))</f>
        <v/>
      </c>
      <c r="F101" s="141" t="str">
        <f>IF(Configurações!$B$3&lt;&gt;"Colunas","",IF(Cálculos!GP8=1,Cálculos!GQ8,""))</f>
        <v/>
      </c>
      <c r="G101" s="141" t="str">
        <f>IF(Configurações!$B$3&lt;&gt;"Colunas","",IF(Cálculos!GP9=1,Cálculos!GQ9,""))</f>
        <v/>
      </c>
      <c r="H101" s="141" t="str">
        <f>IF(Configurações!$B$3&lt;&gt;"Colunas","",IF(Cálculos!GP10=1,Cálculos!GQ10,""))</f>
        <v/>
      </c>
      <c r="I101" s="141" t="str">
        <f>IF(Configurações!$B$3&lt;&gt;"Colunas","",IF(Cálculos!GP11=1,Cálculos!GQ11,""))</f>
        <v/>
      </c>
      <c r="J101" s="141" t="str">
        <f>IF(Configurações!$B$3&lt;&gt;"Colunas","",IF(Cálculos!GP12=1,Cálculos!GQ12,""))</f>
        <v/>
      </c>
      <c r="K101" s="141" t="str">
        <f>IF(Configurações!$B$3&lt;&gt;"Colunas","",IF(Cálculos!GP13=1,Cálculos!GQ13,""))</f>
        <v/>
      </c>
      <c r="L101" s="141" t="str">
        <f>IF(Configurações!$B$3&lt;&gt;"Colunas","",IF(Cálculos!GP14=1,Cálculos!GQ14,""))</f>
        <v/>
      </c>
      <c r="M101" s="141" t="str">
        <f>IF(Configurações!$B$3&lt;&gt;"Colunas","",IF(Cálculos!GP15=1,Cálculos!GQ15,""))</f>
        <v/>
      </c>
      <c r="N101" s="141" t="str">
        <f>IF(Configurações!$B$3&lt;&gt;"Colunas","",IF(Cálculos!GP16=1,Cálculos!GQ16,""))</f>
        <v/>
      </c>
      <c r="O101" s="141" t="str">
        <f>IF(Configurações!$B$3&lt;&gt;"Colunas","",IF(Cálculos!GP17=1,Cálculos!GQ17,""))</f>
        <v/>
      </c>
      <c r="P101" s="141" t="str">
        <f>IF(Configurações!$B$3&lt;&gt;"Colunas","",IF(Cálculos!GP18=1,Cálculos!GQ18,""))</f>
        <v/>
      </c>
      <c r="Q101" s="141" t="str">
        <f>IF(Configurações!$B$3&lt;&gt;"Colunas","",IF(Cálculos!GQ18=1,Cálculos!GR18,""))</f>
        <v/>
      </c>
      <c r="R101" s="141" t="str">
        <f>IF(Configurações!$B$3&lt;&gt;"Colunas","",IF(Cálculos!GR18=1,Cálculos!GS18,""))</f>
        <v/>
      </c>
      <c r="S101" s="141" t="str">
        <f>IF(Configurações!$B$3&lt;&gt;"Colunas","",IF(Cálculos!GS18=1,Cálculos!GT18,""))</f>
        <v/>
      </c>
      <c r="T101" s="141" t="str">
        <f>IF(Configurações!$B$3&lt;&gt;"Colunas","",IF(Cálculos!GT18=1,Cálculos!GU18,""))</f>
        <v/>
      </c>
      <c r="U101" s="141" t="str">
        <f>IF(Configurações!$B$3&lt;&gt;"Colunas","",IF(Cálculos!GU18=1,Cálculos!GV18,""))</f>
        <v/>
      </c>
      <c r="V101" s="141" t="str">
        <f>IF(Configurações!$B$3&lt;&gt;"Colunas","",IF(Cálculos!GV18=1,Cálculos!GW18,""))</f>
        <v/>
      </c>
      <c r="W101" s="141" t="str">
        <f>IF(Configurações!$B$3&lt;&gt;"Colunas","",IF(Cálculos!GW18=1,Cálculos!GX18,""))</f>
        <v/>
      </c>
      <c r="X101" s="141" t="str">
        <f>IF(Configurações!$B$3&lt;&gt;"Colunas","",IF(Cálculos!GX18=1,Cálculos!GY18,""))</f>
        <v/>
      </c>
      <c r="Y101" s="141" t="str">
        <f>IF(Configurações!$B$3&lt;&gt;"Colunas","",IF(Cálculos!GY18=1,Cálculos!GZ18,""))</f>
        <v/>
      </c>
      <c r="Z101" s="141" t="str">
        <f>IF(Configurações!$B$3&lt;&gt;"Colunas","",IF(Cálculos!GZ18=1,Cálculos!HA18,""))</f>
        <v/>
      </c>
      <c r="AA101" s="141" t="str">
        <f>IF(Configurações!$B$3&lt;&gt;"Colunas","",IF(Cálculos!HA18=1,Cálculos!HB18,""))</f>
        <v/>
      </c>
      <c r="AB101" s="141" t="str">
        <f>IF(Configurações!$B$3&lt;&gt;"Colunas","",IF(Cálculos!HB18=1,Cálculos!HC18,""))</f>
        <v/>
      </c>
      <c r="AC101" s="141" t="str">
        <f>IF(Configurações!$B$3&lt;&gt;"Colunas","",IF(Cálculos!HC18=1,Cálculos!HD18,""))</f>
        <v/>
      </c>
    </row>
    <row r="102" spans="1:29" ht="15" customHeight="1" x14ac:dyDescent="0.25">
      <c r="A102" s="83">
        <v>3</v>
      </c>
      <c r="B102" s="84">
        <f>'Escala Linhas'!$D$2+18</f>
        <v>46346</v>
      </c>
      <c r="C102" s="85" t="str">
        <f>CHOOSE(WEEKDAY($B102),"Dom","Seg","Ter","Qua","Qui","Sex","Sáb")&amp;IF(COUNTIF(Configurações!$E$5:$E$24,$B102)&gt;0,CHAR(10)&amp;"FERIADO","")</f>
        <v>Sex
FERIADO</v>
      </c>
      <c r="D102" s="40" t="s">
        <v>87</v>
      </c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39"/>
      <c r="Y102" s="139"/>
      <c r="Z102" s="139"/>
      <c r="AA102" s="139"/>
      <c r="AB102" s="139"/>
      <c r="AC102" s="139"/>
    </row>
    <row r="103" spans="1:29" x14ac:dyDescent="0.25">
      <c r="A103" s="83"/>
      <c r="B103" s="147"/>
      <c r="C103" s="147"/>
      <c r="D103" s="41" t="s">
        <v>88</v>
      </c>
      <c r="E103" s="140"/>
      <c r="F103" s="140"/>
      <c r="G103" s="140"/>
      <c r="H103" s="140"/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  <c r="Z103" s="140"/>
      <c r="AA103" s="140"/>
      <c r="AB103" s="140"/>
      <c r="AC103" s="140"/>
    </row>
    <row r="104" spans="1:29" x14ac:dyDescent="0.25">
      <c r="A104" s="83"/>
      <c r="B104" s="147"/>
      <c r="C104" s="147"/>
      <c r="D104" s="41" t="s">
        <v>89</v>
      </c>
      <c r="E104" s="140"/>
      <c r="F104" s="140"/>
      <c r="G104" s="140"/>
      <c r="H104" s="140"/>
      <c r="I104" s="140"/>
      <c r="J104" s="140"/>
      <c r="K104" s="140"/>
      <c r="L104" s="140"/>
      <c r="M104" s="140"/>
      <c r="N104" s="140"/>
      <c r="O104" s="140"/>
      <c r="P104" s="140"/>
      <c r="Q104" s="140"/>
      <c r="R104" s="140"/>
      <c r="S104" s="140"/>
      <c r="T104" s="140"/>
      <c r="U104" s="140"/>
      <c r="V104" s="140"/>
      <c r="W104" s="140"/>
      <c r="X104" s="140"/>
      <c r="Y104" s="140"/>
      <c r="Z104" s="140"/>
      <c r="AA104" s="140"/>
      <c r="AB104" s="140"/>
      <c r="AC104" s="140"/>
    </row>
    <row r="105" spans="1:29" x14ac:dyDescent="0.25">
      <c r="A105" s="83"/>
      <c r="B105" s="147"/>
      <c r="C105" s="147"/>
      <c r="D105" s="41" t="s">
        <v>90</v>
      </c>
      <c r="E105" s="140"/>
      <c r="F105" s="140"/>
      <c r="G105" s="140"/>
      <c r="H105" s="140"/>
      <c r="I105" s="140"/>
      <c r="J105" s="140"/>
      <c r="K105" s="140"/>
      <c r="L105" s="140"/>
      <c r="M105" s="140"/>
      <c r="N105" s="140"/>
      <c r="O105" s="140"/>
      <c r="P105" s="140"/>
      <c r="Q105" s="140"/>
      <c r="R105" s="140"/>
      <c r="S105" s="140"/>
      <c r="T105" s="140"/>
      <c r="U105" s="140"/>
      <c r="V105" s="140"/>
      <c r="W105" s="140"/>
      <c r="X105" s="140"/>
      <c r="Y105" s="140"/>
      <c r="Z105" s="140"/>
      <c r="AA105" s="140"/>
      <c r="AB105" s="140"/>
      <c r="AC105" s="140"/>
    </row>
    <row r="106" spans="1:29" ht="22.5" x14ac:dyDescent="0.25">
      <c r="A106" s="83"/>
      <c r="B106" s="147"/>
      <c r="C106" s="147"/>
      <c r="D106" s="42" t="s">
        <v>91</v>
      </c>
      <c r="E106" s="141" t="str">
        <f>IF(Configurações!$B$3&lt;&gt;"Colunas","",IF(Cálculos!HA7=1,Cálculos!HB7,""))</f>
        <v/>
      </c>
      <c r="F106" s="141" t="str">
        <f>IF(Configurações!$B$3&lt;&gt;"Colunas","",IF(Cálculos!HA8=1,Cálculos!HB8,""))</f>
        <v/>
      </c>
      <c r="G106" s="141" t="str">
        <f>IF(Configurações!$B$3&lt;&gt;"Colunas","",IF(Cálculos!HA9=1,Cálculos!HB9,""))</f>
        <v/>
      </c>
      <c r="H106" s="141" t="str">
        <f>IF(Configurações!$B$3&lt;&gt;"Colunas","",IF(Cálculos!HA10=1,Cálculos!HB10,""))</f>
        <v/>
      </c>
      <c r="I106" s="141" t="str">
        <f>IF(Configurações!$B$3&lt;&gt;"Colunas","",IF(Cálculos!HA11=1,Cálculos!HB11,""))</f>
        <v/>
      </c>
      <c r="J106" s="141" t="str">
        <f>IF(Configurações!$B$3&lt;&gt;"Colunas","",IF(Cálculos!HA12=1,Cálculos!HB12,""))</f>
        <v/>
      </c>
      <c r="K106" s="141" t="str">
        <f>IF(Configurações!$B$3&lt;&gt;"Colunas","",IF(Cálculos!HA13=1,Cálculos!HB13,""))</f>
        <v/>
      </c>
      <c r="L106" s="141" t="str">
        <f>IF(Configurações!$B$3&lt;&gt;"Colunas","",IF(Cálculos!HA14=1,Cálculos!HB14,""))</f>
        <v/>
      </c>
      <c r="M106" s="141" t="str">
        <f>IF(Configurações!$B$3&lt;&gt;"Colunas","",IF(Cálculos!HA15=1,Cálculos!HB15,""))</f>
        <v/>
      </c>
      <c r="N106" s="141" t="str">
        <f>IF(Configurações!$B$3&lt;&gt;"Colunas","",IF(Cálculos!HA16=1,Cálculos!HB16,""))</f>
        <v/>
      </c>
      <c r="O106" s="141" t="str">
        <f>IF(Configurações!$B$3&lt;&gt;"Colunas","",IF(Cálculos!HA17=1,Cálculos!HB17,""))</f>
        <v/>
      </c>
      <c r="P106" s="141" t="str">
        <f>IF(Configurações!$B$3&lt;&gt;"Colunas","",IF(Cálculos!HA18=1,Cálculos!HB18,""))</f>
        <v/>
      </c>
      <c r="Q106" s="141" t="str">
        <f>IF(Configurações!$B$3&lt;&gt;"Colunas","",IF(Cálculos!HB18=1,Cálculos!HC18,""))</f>
        <v/>
      </c>
      <c r="R106" s="141" t="str">
        <f>IF(Configurações!$B$3&lt;&gt;"Colunas","",IF(Cálculos!HC18=1,Cálculos!HD18,""))</f>
        <v/>
      </c>
      <c r="S106" s="141" t="str">
        <f>IF(Configurações!$B$3&lt;&gt;"Colunas","",IF(Cálculos!HD18=1,Cálculos!HE18,""))</f>
        <v/>
      </c>
      <c r="T106" s="141" t="str">
        <f>IF(Configurações!$B$3&lt;&gt;"Colunas","",IF(Cálculos!HE18=1,Cálculos!HF18,""))</f>
        <v/>
      </c>
      <c r="U106" s="141" t="str">
        <f>IF(Configurações!$B$3&lt;&gt;"Colunas","",IF(Cálculos!HF18=1,Cálculos!HG18,""))</f>
        <v/>
      </c>
      <c r="V106" s="141" t="str">
        <f>IF(Configurações!$B$3&lt;&gt;"Colunas","",IF(Cálculos!HG18=1,Cálculos!HH18,""))</f>
        <v/>
      </c>
      <c r="W106" s="141" t="str">
        <f>IF(Configurações!$B$3&lt;&gt;"Colunas","",IF(Cálculos!HH18=1,Cálculos!HI18,""))</f>
        <v/>
      </c>
      <c r="X106" s="141" t="str">
        <f>IF(Configurações!$B$3&lt;&gt;"Colunas","",IF(Cálculos!HI18=1,Cálculos!HJ18,""))</f>
        <v/>
      </c>
      <c r="Y106" s="141" t="str">
        <f>IF(Configurações!$B$3&lt;&gt;"Colunas","",IF(Cálculos!HJ18=1,Cálculos!HK18,""))</f>
        <v/>
      </c>
      <c r="Z106" s="141" t="str">
        <f>IF(Configurações!$B$3&lt;&gt;"Colunas","",IF(Cálculos!HK18=1,Cálculos!HL18,""))</f>
        <v/>
      </c>
      <c r="AA106" s="141" t="str">
        <f>IF(Configurações!$B$3&lt;&gt;"Colunas","",IF(Cálculos!HL18=1,Cálculos!HM18,""))</f>
        <v/>
      </c>
      <c r="AB106" s="141" t="str">
        <f>IF(Configurações!$B$3&lt;&gt;"Colunas","",IF(Cálculos!HM18=1,Cálculos!HN18,""))</f>
        <v/>
      </c>
      <c r="AC106" s="141" t="str">
        <f>IF(Configurações!$B$3&lt;&gt;"Colunas","",IF(Cálculos!HN18=1,Cálculos!HO18,""))</f>
        <v/>
      </c>
    </row>
    <row r="107" spans="1:29" ht="15" customHeight="1" x14ac:dyDescent="0.25">
      <c r="A107" s="83">
        <v>3</v>
      </c>
      <c r="B107" s="84">
        <f>'Escala Linhas'!$D$2+19</f>
        <v>46347</v>
      </c>
      <c r="C107" s="85" t="str">
        <f>CHOOSE(WEEKDAY($B107),"Dom","Seg","Ter","Qua","Qui","Sex","Sáb")&amp;IF(COUNTIF(Configurações!$E$5:$E$24,$B107)&gt;0,CHAR(10)&amp;"FERIADO","")</f>
        <v>Sáb</v>
      </c>
      <c r="D107" s="40" t="s">
        <v>87</v>
      </c>
      <c r="E107" s="139"/>
      <c r="F107" s="139"/>
      <c r="G107" s="139"/>
      <c r="H107" s="139"/>
      <c r="I107" s="139"/>
      <c r="J107" s="139"/>
      <c r="K107" s="139"/>
      <c r="L107" s="139"/>
      <c r="M107" s="139"/>
      <c r="N107" s="139"/>
      <c r="O107" s="139"/>
      <c r="P107" s="139"/>
      <c r="Q107" s="139"/>
      <c r="R107" s="139"/>
      <c r="S107" s="139"/>
      <c r="T107" s="139"/>
      <c r="U107" s="139"/>
      <c r="V107" s="139"/>
      <c r="W107" s="139"/>
      <c r="X107" s="139"/>
      <c r="Y107" s="139"/>
      <c r="Z107" s="139"/>
      <c r="AA107" s="139"/>
      <c r="AB107" s="139"/>
      <c r="AC107" s="139"/>
    </row>
    <row r="108" spans="1:29" x14ac:dyDescent="0.25">
      <c r="A108" s="83"/>
      <c r="B108" s="147"/>
      <c r="C108" s="147"/>
      <c r="D108" s="41" t="s">
        <v>88</v>
      </c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0"/>
      <c r="AC108" s="140"/>
    </row>
    <row r="109" spans="1:29" x14ac:dyDescent="0.25">
      <c r="A109" s="83"/>
      <c r="B109" s="147"/>
      <c r="C109" s="147"/>
      <c r="D109" s="41" t="s">
        <v>89</v>
      </c>
      <c r="E109" s="140"/>
      <c r="F109" s="140"/>
      <c r="G109" s="140"/>
      <c r="H109" s="140"/>
      <c r="I109" s="140"/>
      <c r="J109" s="140"/>
      <c r="K109" s="140"/>
      <c r="L109" s="140"/>
      <c r="M109" s="140"/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  <c r="Z109" s="140"/>
      <c r="AA109" s="140"/>
      <c r="AB109" s="140"/>
      <c r="AC109" s="140"/>
    </row>
    <row r="110" spans="1:29" x14ac:dyDescent="0.25">
      <c r="A110" s="83"/>
      <c r="B110" s="147"/>
      <c r="C110" s="147"/>
      <c r="D110" s="41" t="s">
        <v>90</v>
      </c>
      <c r="E110" s="140"/>
      <c r="F110" s="140"/>
      <c r="G110" s="140"/>
      <c r="H110" s="140"/>
      <c r="I110" s="140"/>
      <c r="J110" s="140"/>
      <c r="K110" s="140"/>
      <c r="L110" s="140"/>
      <c r="M110" s="140"/>
      <c r="N110" s="140"/>
      <c r="O110" s="140"/>
      <c r="P110" s="140"/>
      <c r="Q110" s="140"/>
      <c r="R110" s="140"/>
      <c r="S110" s="140"/>
      <c r="T110" s="140"/>
      <c r="U110" s="140"/>
      <c r="V110" s="140"/>
      <c r="W110" s="140"/>
      <c r="X110" s="140"/>
      <c r="Y110" s="140"/>
      <c r="Z110" s="140"/>
      <c r="AA110" s="140"/>
      <c r="AB110" s="140"/>
      <c r="AC110" s="140"/>
    </row>
    <row r="111" spans="1:29" ht="22.5" x14ac:dyDescent="0.25">
      <c r="A111" s="83"/>
      <c r="B111" s="147"/>
      <c r="C111" s="147"/>
      <c r="D111" s="42" t="s">
        <v>91</v>
      </c>
      <c r="E111" s="141" t="str">
        <f>IF(Configurações!$B$3&lt;&gt;"Colunas","",IF(Cálculos!HL7=1,Cálculos!HM7,""))</f>
        <v/>
      </c>
      <c r="F111" s="141" t="str">
        <f>IF(Configurações!$B$3&lt;&gt;"Colunas","",IF(Cálculos!HL8=1,Cálculos!HM8,""))</f>
        <v/>
      </c>
      <c r="G111" s="141" t="str">
        <f>IF(Configurações!$B$3&lt;&gt;"Colunas","",IF(Cálculos!HL9=1,Cálculos!HM9,""))</f>
        <v/>
      </c>
      <c r="H111" s="141" t="str">
        <f>IF(Configurações!$B$3&lt;&gt;"Colunas","",IF(Cálculos!HL10=1,Cálculos!HM10,""))</f>
        <v/>
      </c>
      <c r="I111" s="141" t="str">
        <f>IF(Configurações!$B$3&lt;&gt;"Colunas","",IF(Cálculos!HL11=1,Cálculos!HM11,""))</f>
        <v/>
      </c>
      <c r="J111" s="141" t="str">
        <f>IF(Configurações!$B$3&lt;&gt;"Colunas","",IF(Cálculos!HL12=1,Cálculos!HM12,""))</f>
        <v/>
      </c>
      <c r="K111" s="141" t="str">
        <f>IF(Configurações!$B$3&lt;&gt;"Colunas","",IF(Cálculos!HL13=1,Cálculos!HM13,""))</f>
        <v/>
      </c>
      <c r="L111" s="141" t="str">
        <f>IF(Configurações!$B$3&lt;&gt;"Colunas","",IF(Cálculos!HL14=1,Cálculos!HM14,""))</f>
        <v/>
      </c>
      <c r="M111" s="141" t="str">
        <f>IF(Configurações!$B$3&lt;&gt;"Colunas","",IF(Cálculos!HL15=1,Cálculos!HM15,""))</f>
        <v/>
      </c>
      <c r="N111" s="141" t="str">
        <f>IF(Configurações!$B$3&lt;&gt;"Colunas","",IF(Cálculos!HL16=1,Cálculos!HM16,""))</f>
        <v/>
      </c>
      <c r="O111" s="141" t="str">
        <f>IF(Configurações!$B$3&lt;&gt;"Colunas","",IF(Cálculos!HL17=1,Cálculos!HM17,""))</f>
        <v/>
      </c>
      <c r="P111" s="141" t="str">
        <f>IF(Configurações!$B$3&lt;&gt;"Colunas","",IF(Cálculos!HL18=1,Cálculos!HM18,""))</f>
        <v/>
      </c>
      <c r="Q111" s="141" t="str">
        <f>IF(Configurações!$B$3&lt;&gt;"Colunas","",IF(Cálculos!HM18=1,Cálculos!HN18,""))</f>
        <v/>
      </c>
      <c r="R111" s="141" t="str">
        <f>IF(Configurações!$B$3&lt;&gt;"Colunas","",IF(Cálculos!HN18=1,Cálculos!HO18,""))</f>
        <v/>
      </c>
      <c r="S111" s="141" t="str">
        <f>IF(Configurações!$B$3&lt;&gt;"Colunas","",IF(Cálculos!HO18=1,Cálculos!HP18,""))</f>
        <v/>
      </c>
      <c r="T111" s="141" t="str">
        <f>IF(Configurações!$B$3&lt;&gt;"Colunas","",IF(Cálculos!HP18=1,Cálculos!HQ18,""))</f>
        <v/>
      </c>
      <c r="U111" s="141" t="str">
        <f>IF(Configurações!$B$3&lt;&gt;"Colunas","",IF(Cálculos!HQ18=1,Cálculos!HR18,""))</f>
        <v/>
      </c>
      <c r="V111" s="141" t="str">
        <f>IF(Configurações!$B$3&lt;&gt;"Colunas","",IF(Cálculos!HR18=1,Cálculos!HS18,""))</f>
        <v/>
      </c>
      <c r="W111" s="141" t="str">
        <f>IF(Configurações!$B$3&lt;&gt;"Colunas","",IF(Cálculos!HS18=1,Cálculos!HT18,""))</f>
        <v/>
      </c>
      <c r="X111" s="141" t="str">
        <f>IF(Configurações!$B$3&lt;&gt;"Colunas","",IF(Cálculos!HT18=1,Cálculos!HU18,""))</f>
        <v/>
      </c>
      <c r="Y111" s="141" t="str">
        <f>IF(Configurações!$B$3&lt;&gt;"Colunas","",IF(Cálculos!HU18=1,Cálculos!HV18,""))</f>
        <v/>
      </c>
      <c r="Z111" s="141" t="str">
        <f>IF(Configurações!$B$3&lt;&gt;"Colunas","",IF(Cálculos!HV18=1,Cálculos!HW18,""))</f>
        <v/>
      </c>
      <c r="AA111" s="141" t="str">
        <f>IF(Configurações!$B$3&lt;&gt;"Colunas","",IF(Cálculos!HW18=1,Cálculos!HX18,""))</f>
        <v/>
      </c>
      <c r="AB111" s="141" t="str">
        <f>IF(Configurações!$B$3&lt;&gt;"Colunas","",IF(Cálculos!HX18=1,Cálculos!HY18,""))</f>
        <v/>
      </c>
      <c r="AC111" s="141" t="str">
        <f>IF(Configurações!$B$3&lt;&gt;"Colunas","",IF(Cálculos!HY18=1,Cálculos!HZ18,""))</f>
        <v/>
      </c>
    </row>
    <row r="112" spans="1:29" ht="15" customHeight="1" x14ac:dyDescent="0.25">
      <c r="A112" s="83">
        <v>3</v>
      </c>
      <c r="B112" s="84">
        <f>'Escala Linhas'!$D$2+20</f>
        <v>46348</v>
      </c>
      <c r="C112" s="85" t="str">
        <f>CHOOSE(WEEKDAY($B112),"Dom","Seg","Ter","Qua","Qui","Sex","Sáb")&amp;IF(COUNTIF(Configurações!$E$5:$E$24,$B112)&gt;0,CHAR(10)&amp;"FERIADO","")</f>
        <v>Dom</v>
      </c>
      <c r="D112" s="40" t="s">
        <v>87</v>
      </c>
      <c r="E112" s="139"/>
      <c r="F112" s="139"/>
      <c r="G112" s="139"/>
      <c r="H112" s="139"/>
      <c r="I112" s="139"/>
      <c r="J112" s="139"/>
      <c r="K112" s="139"/>
      <c r="L112" s="139"/>
      <c r="M112" s="139"/>
      <c r="N112" s="139"/>
      <c r="O112" s="139"/>
      <c r="P112" s="139"/>
      <c r="Q112" s="139"/>
      <c r="R112" s="139"/>
      <c r="S112" s="139"/>
      <c r="T112" s="139"/>
      <c r="U112" s="139"/>
      <c r="V112" s="139"/>
      <c r="W112" s="139"/>
      <c r="X112" s="139"/>
      <c r="Y112" s="139"/>
      <c r="Z112" s="139"/>
      <c r="AA112" s="139"/>
      <c r="AB112" s="139"/>
      <c r="AC112" s="139"/>
    </row>
    <row r="113" spans="1:29" x14ac:dyDescent="0.25">
      <c r="A113" s="83"/>
      <c r="B113" s="147"/>
      <c r="C113" s="147"/>
      <c r="D113" s="41" t="s">
        <v>88</v>
      </c>
      <c r="E113" s="140"/>
      <c r="F113" s="140"/>
      <c r="G113" s="140"/>
      <c r="H113" s="140"/>
      <c r="I113" s="140"/>
      <c r="J113" s="140"/>
      <c r="K113" s="140"/>
      <c r="L113" s="140"/>
      <c r="M113" s="140"/>
      <c r="N113" s="140"/>
      <c r="O113" s="140"/>
      <c r="P113" s="140"/>
      <c r="Q113" s="140"/>
      <c r="R113" s="140"/>
      <c r="S113" s="140"/>
      <c r="T113" s="140"/>
      <c r="U113" s="140"/>
      <c r="V113" s="140"/>
      <c r="W113" s="140"/>
      <c r="X113" s="140"/>
      <c r="Y113" s="140"/>
      <c r="Z113" s="140"/>
      <c r="AA113" s="140"/>
      <c r="AB113" s="140"/>
      <c r="AC113" s="140"/>
    </row>
    <row r="114" spans="1:29" x14ac:dyDescent="0.25">
      <c r="A114" s="83"/>
      <c r="B114" s="147"/>
      <c r="C114" s="147"/>
      <c r="D114" s="41" t="s">
        <v>89</v>
      </c>
      <c r="E114" s="140"/>
      <c r="F114" s="140"/>
      <c r="G114" s="140"/>
      <c r="H114" s="140"/>
      <c r="I114" s="140"/>
      <c r="J114" s="140"/>
      <c r="K114" s="140"/>
      <c r="L114" s="140"/>
      <c r="M114" s="140"/>
      <c r="N114" s="140"/>
      <c r="O114" s="140"/>
      <c r="P114" s="140"/>
      <c r="Q114" s="140"/>
      <c r="R114" s="140"/>
      <c r="S114" s="140"/>
      <c r="T114" s="140"/>
      <c r="U114" s="140"/>
      <c r="V114" s="140"/>
      <c r="W114" s="140"/>
      <c r="X114" s="140"/>
      <c r="Y114" s="140"/>
      <c r="Z114" s="140"/>
      <c r="AA114" s="140"/>
      <c r="AB114" s="140"/>
      <c r="AC114" s="140"/>
    </row>
    <row r="115" spans="1:29" x14ac:dyDescent="0.25">
      <c r="A115" s="83"/>
      <c r="B115" s="147"/>
      <c r="C115" s="147"/>
      <c r="D115" s="41" t="s">
        <v>90</v>
      </c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</row>
    <row r="116" spans="1:29" ht="22.5" x14ac:dyDescent="0.25">
      <c r="A116" s="83"/>
      <c r="B116" s="147"/>
      <c r="C116" s="147"/>
      <c r="D116" s="42" t="s">
        <v>91</v>
      </c>
      <c r="E116" s="141" t="str">
        <f>IF(Configurações!$B$3&lt;&gt;"Colunas","",IF(Cálculos!HW7=1,Cálculos!HX7,""))</f>
        <v/>
      </c>
      <c r="F116" s="141" t="str">
        <f>IF(Configurações!$B$3&lt;&gt;"Colunas","",IF(Cálculos!HW8=1,Cálculos!HX8,""))</f>
        <v/>
      </c>
      <c r="G116" s="141" t="str">
        <f>IF(Configurações!$B$3&lt;&gt;"Colunas","",IF(Cálculos!HW9=1,Cálculos!HX9,""))</f>
        <v/>
      </c>
      <c r="H116" s="141" t="str">
        <f>IF(Configurações!$B$3&lt;&gt;"Colunas","",IF(Cálculos!HW10=1,Cálculos!HX10,""))</f>
        <v/>
      </c>
      <c r="I116" s="141" t="str">
        <f>IF(Configurações!$B$3&lt;&gt;"Colunas","",IF(Cálculos!HW11=1,Cálculos!HX11,""))</f>
        <v/>
      </c>
      <c r="J116" s="141" t="str">
        <f>IF(Configurações!$B$3&lt;&gt;"Colunas","",IF(Cálculos!HW12=1,Cálculos!HX12,""))</f>
        <v/>
      </c>
      <c r="K116" s="141" t="str">
        <f>IF(Configurações!$B$3&lt;&gt;"Colunas","",IF(Cálculos!HW13=1,Cálculos!HX13,""))</f>
        <v/>
      </c>
      <c r="L116" s="141" t="str">
        <f>IF(Configurações!$B$3&lt;&gt;"Colunas","",IF(Cálculos!HW14=1,Cálculos!HX14,""))</f>
        <v/>
      </c>
      <c r="M116" s="141" t="str">
        <f>IF(Configurações!$B$3&lt;&gt;"Colunas","",IF(Cálculos!HW15=1,Cálculos!HX15,""))</f>
        <v/>
      </c>
      <c r="N116" s="141" t="str">
        <f>IF(Configurações!$B$3&lt;&gt;"Colunas","",IF(Cálculos!HW16=1,Cálculos!HX16,""))</f>
        <v/>
      </c>
      <c r="O116" s="141" t="str">
        <f>IF(Configurações!$B$3&lt;&gt;"Colunas","",IF(Cálculos!HW17=1,Cálculos!HX17,""))</f>
        <v/>
      </c>
      <c r="P116" s="141" t="str">
        <f>IF(Configurações!$B$3&lt;&gt;"Colunas","",IF(Cálculos!HW18=1,Cálculos!HX18,""))</f>
        <v/>
      </c>
      <c r="Q116" s="141" t="str">
        <f>IF(Configurações!$B$3&lt;&gt;"Colunas","",IF(Cálculos!HX18=1,Cálculos!HY18,""))</f>
        <v/>
      </c>
      <c r="R116" s="141" t="str">
        <f>IF(Configurações!$B$3&lt;&gt;"Colunas","",IF(Cálculos!HY18=1,Cálculos!HZ18,""))</f>
        <v/>
      </c>
      <c r="S116" s="141" t="str">
        <f>IF(Configurações!$B$3&lt;&gt;"Colunas","",IF(Cálculos!HZ18=1,Cálculos!IA18,""))</f>
        <v/>
      </c>
      <c r="T116" s="141" t="str">
        <f>IF(Configurações!$B$3&lt;&gt;"Colunas","",IF(Cálculos!IA18=1,Cálculos!IB18,""))</f>
        <v/>
      </c>
      <c r="U116" s="141" t="str">
        <f>IF(Configurações!$B$3&lt;&gt;"Colunas","",IF(Cálculos!IB18=1,Cálculos!IC18,""))</f>
        <v/>
      </c>
      <c r="V116" s="141" t="str">
        <f>IF(Configurações!$B$3&lt;&gt;"Colunas","",IF(Cálculos!IC18=1,Cálculos!ID18,""))</f>
        <v/>
      </c>
      <c r="W116" s="141" t="str">
        <f>IF(Configurações!$B$3&lt;&gt;"Colunas","",IF(Cálculos!ID18=1,Cálculos!IE18,""))</f>
        <v/>
      </c>
      <c r="X116" s="141" t="str">
        <f>IF(Configurações!$B$3&lt;&gt;"Colunas","",IF(Cálculos!IE18=1,Cálculos!IF18,""))</f>
        <v/>
      </c>
      <c r="Y116" s="141" t="str">
        <f>IF(Configurações!$B$3&lt;&gt;"Colunas","",IF(Cálculos!IF18=1,Cálculos!IG18,""))</f>
        <v/>
      </c>
      <c r="Z116" s="141" t="str">
        <f>IF(Configurações!$B$3&lt;&gt;"Colunas","",IF(Cálculos!IG18=1,Cálculos!IH18,""))</f>
        <v/>
      </c>
      <c r="AA116" s="141" t="str">
        <f>IF(Configurações!$B$3&lt;&gt;"Colunas","",IF(Cálculos!IH18=1,Cálculos!II18,""))</f>
        <v/>
      </c>
      <c r="AB116" s="141" t="str">
        <f>IF(Configurações!$B$3&lt;&gt;"Colunas","",IF(Cálculos!II18=1,Cálculos!IJ18,""))</f>
        <v/>
      </c>
      <c r="AC116" s="141" t="str">
        <f>IF(Configurações!$B$3&lt;&gt;"Colunas","",IF(Cálculos!IJ18=1,Cálculos!IK18,""))</f>
        <v/>
      </c>
    </row>
    <row r="117" spans="1:29" ht="15" customHeight="1" x14ac:dyDescent="0.25">
      <c r="A117" s="80">
        <v>3</v>
      </c>
      <c r="B117" s="81" t="s">
        <v>83</v>
      </c>
      <c r="C117" s="81"/>
      <c r="D117" s="81"/>
      <c r="E117" s="142" t="str">
        <f>IF(OR(E$4="",Configurações!$B$3&lt;&gt;"Colunas"),"",Cálculos!OL7)</f>
        <v/>
      </c>
      <c r="F117" s="142" t="str">
        <f>IF(OR(F$4="",Configurações!$B$3&lt;&gt;"Colunas"),"",Cálculos!OL8)</f>
        <v/>
      </c>
      <c r="G117" s="142" t="str">
        <f>IF(OR(G$4="",Configurações!$B$3&lt;&gt;"Colunas"),"",Cálculos!OL9)</f>
        <v/>
      </c>
      <c r="H117" s="142" t="str">
        <f>IF(OR(H$4="",Configurações!$B$3&lt;&gt;"Colunas"),"",Cálculos!OL10)</f>
        <v/>
      </c>
      <c r="I117" s="142" t="str">
        <f>IF(OR(I$4="",Configurações!$B$3&lt;&gt;"Colunas"),"",Cálculos!OL11)</f>
        <v/>
      </c>
      <c r="J117" s="142" t="str">
        <f>IF(OR(J$4="",Configurações!$B$3&lt;&gt;"Colunas"),"",Cálculos!OL12)</f>
        <v/>
      </c>
      <c r="K117" s="142" t="str">
        <f>IF(OR(K$4="",Configurações!$B$3&lt;&gt;"Colunas"),"",Cálculos!OL13)</f>
        <v/>
      </c>
      <c r="L117" s="142" t="str">
        <f>IF(OR(L$4="",Configurações!$B$3&lt;&gt;"Colunas"),"",Cálculos!OL14)</f>
        <v/>
      </c>
      <c r="M117" s="142" t="str">
        <f>IF(OR(M$4="",Configurações!$B$3&lt;&gt;"Colunas"),"",Cálculos!OL15)</f>
        <v/>
      </c>
      <c r="N117" s="142" t="str">
        <f>IF(OR(N$4="",Configurações!$B$3&lt;&gt;"Colunas"),"",Cálculos!OL16)</f>
        <v/>
      </c>
      <c r="O117" s="142" t="str">
        <f>IF(OR(O$4="",Configurações!$B$3&lt;&gt;"Colunas"),"",Cálculos!OL17)</f>
        <v/>
      </c>
      <c r="P117" s="142" t="str">
        <f>IF(OR(P$4="",Configurações!$B$3&lt;&gt;"Colunas"),"",Cálculos!OL18)</f>
        <v/>
      </c>
      <c r="Q117" s="142" t="str">
        <f>IF(OR(Q$4="",Configurações!$B$3&lt;&gt;"Colunas"),"",Cálculos!OM18)</f>
        <v/>
      </c>
      <c r="R117" s="142" t="str">
        <f>IF(OR(R$4="",Configurações!$B$3&lt;&gt;"Colunas"),"",Cálculos!ON18)</f>
        <v/>
      </c>
      <c r="S117" s="142" t="str">
        <f>IF(OR(S$4="",Configurações!$B$3&lt;&gt;"Colunas"),"",Cálculos!OO18)</f>
        <v/>
      </c>
      <c r="T117" s="142" t="str">
        <f>IF(OR(T$4="",Configurações!$B$3&lt;&gt;"Colunas"),"",Cálculos!OP18)</f>
        <v/>
      </c>
      <c r="U117" s="142" t="str">
        <f>IF(OR(U$4="",Configurações!$B$3&lt;&gt;"Colunas"),"",Cálculos!OQ18)</f>
        <v/>
      </c>
      <c r="V117" s="142" t="str">
        <f>IF(OR(V$4="",Configurações!$B$3&lt;&gt;"Colunas"),"",Cálculos!OR18)</f>
        <v/>
      </c>
      <c r="W117" s="142" t="str">
        <f>IF(OR(W$4="",Configurações!$B$3&lt;&gt;"Colunas"),"",Cálculos!OS18)</f>
        <v/>
      </c>
      <c r="X117" s="142" t="str">
        <f>IF(OR(X$4="",Configurações!$B$3&lt;&gt;"Colunas"),"",Cálculos!OT18)</f>
        <v/>
      </c>
      <c r="Y117" s="142" t="str">
        <f>IF(OR(Y$4="",Configurações!$B$3&lt;&gt;"Colunas"),"",Cálculos!OU18)</f>
        <v/>
      </c>
      <c r="Z117" s="142" t="str">
        <f>IF(OR(Z$4="",Configurações!$B$3&lt;&gt;"Colunas"),"",Cálculos!OV18)</f>
        <v/>
      </c>
      <c r="AA117" s="142" t="str">
        <f>IF(OR(AA$4="",Configurações!$B$3&lt;&gt;"Colunas"),"",Cálculos!OW18)</f>
        <v/>
      </c>
      <c r="AB117" s="142" t="str">
        <f>IF(OR(AB$4="",Configurações!$B$3&lt;&gt;"Colunas"),"",Cálculos!OX18)</f>
        <v/>
      </c>
      <c r="AC117" s="142" t="str">
        <f>IF(OR(AC$4="",Configurações!$B$3&lt;&gt;"Colunas"),"",Cálculos!OY18)</f>
        <v/>
      </c>
    </row>
    <row r="118" spans="1:29" ht="15" customHeight="1" x14ac:dyDescent="0.25">
      <c r="A118" s="80"/>
      <c r="B118" s="81" t="s">
        <v>96</v>
      </c>
      <c r="C118" s="81"/>
      <c r="D118" s="81"/>
      <c r="E118" s="143" t="str">
        <f>IF(OR(E$4="",Configurações!$B$3&lt;&gt;"Colunas"),"",Cálculos!OM7)</f>
        <v/>
      </c>
      <c r="F118" s="143" t="str">
        <f>IF(OR(F$4="",Configurações!$B$3&lt;&gt;"Colunas"),"",Cálculos!OM8)</f>
        <v/>
      </c>
      <c r="G118" s="143" t="str">
        <f>IF(OR(G$4="",Configurações!$B$3&lt;&gt;"Colunas"),"",Cálculos!OM9)</f>
        <v/>
      </c>
      <c r="H118" s="143" t="str">
        <f>IF(OR(H$4="",Configurações!$B$3&lt;&gt;"Colunas"),"",Cálculos!OM10)</f>
        <v/>
      </c>
      <c r="I118" s="143" t="str">
        <f>IF(OR(I$4="",Configurações!$B$3&lt;&gt;"Colunas"),"",Cálculos!OM11)</f>
        <v/>
      </c>
      <c r="J118" s="143" t="str">
        <f>IF(OR(J$4="",Configurações!$B$3&lt;&gt;"Colunas"),"",Cálculos!OM12)</f>
        <v/>
      </c>
      <c r="K118" s="143" t="str">
        <f>IF(OR(K$4="",Configurações!$B$3&lt;&gt;"Colunas"),"",Cálculos!OM13)</f>
        <v/>
      </c>
      <c r="L118" s="143" t="str">
        <f>IF(OR(L$4="",Configurações!$B$3&lt;&gt;"Colunas"),"",Cálculos!OM14)</f>
        <v/>
      </c>
      <c r="M118" s="143" t="str">
        <f>IF(OR(M$4="",Configurações!$B$3&lt;&gt;"Colunas"),"",Cálculos!OM15)</f>
        <v/>
      </c>
      <c r="N118" s="143" t="str">
        <f>IF(OR(N$4="",Configurações!$B$3&lt;&gt;"Colunas"),"",Cálculos!OM16)</f>
        <v/>
      </c>
      <c r="O118" s="143" t="str">
        <f>IF(OR(O$4="",Configurações!$B$3&lt;&gt;"Colunas"),"",Cálculos!OM17)</f>
        <v/>
      </c>
      <c r="P118" s="143" t="str">
        <f>IF(OR(P$4="",Configurações!$B$3&lt;&gt;"Colunas"),"",Cálculos!OM18)</f>
        <v/>
      </c>
      <c r="Q118" s="143" t="str">
        <f>IF(OR(Q$4="",Configurações!$B$3&lt;&gt;"Colunas"),"",Cálculos!ON18)</f>
        <v/>
      </c>
      <c r="R118" s="143" t="str">
        <f>IF(OR(R$4="",Configurações!$B$3&lt;&gt;"Colunas"),"",Cálculos!OO18)</f>
        <v/>
      </c>
      <c r="S118" s="143" t="str">
        <f>IF(OR(S$4="",Configurações!$B$3&lt;&gt;"Colunas"),"",Cálculos!OP18)</f>
        <v/>
      </c>
      <c r="T118" s="143" t="str">
        <f>IF(OR(T$4="",Configurações!$B$3&lt;&gt;"Colunas"),"",Cálculos!OQ18)</f>
        <v/>
      </c>
      <c r="U118" s="143" t="str">
        <f>IF(OR(U$4="",Configurações!$B$3&lt;&gt;"Colunas"),"",Cálculos!OR18)</f>
        <v/>
      </c>
      <c r="V118" s="143" t="str">
        <f>IF(OR(V$4="",Configurações!$B$3&lt;&gt;"Colunas"),"",Cálculos!OS18)</f>
        <v/>
      </c>
      <c r="W118" s="143" t="str">
        <f>IF(OR(W$4="",Configurações!$B$3&lt;&gt;"Colunas"),"",Cálculos!OT18)</f>
        <v/>
      </c>
      <c r="X118" s="143" t="str">
        <f>IF(OR(X$4="",Configurações!$B$3&lt;&gt;"Colunas"),"",Cálculos!OU18)</f>
        <v/>
      </c>
      <c r="Y118" s="143" t="str">
        <f>IF(OR(Y$4="",Configurações!$B$3&lt;&gt;"Colunas"),"",Cálculos!OV18)</f>
        <v/>
      </c>
      <c r="Z118" s="143" t="str">
        <f>IF(OR(Z$4="",Configurações!$B$3&lt;&gt;"Colunas"),"",Cálculos!OW18)</f>
        <v/>
      </c>
      <c r="AA118" s="143" t="str">
        <f>IF(OR(AA$4="",Configurações!$B$3&lt;&gt;"Colunas"),"",Cálculos!OX18)</f>
        <v/>
      </c>
      <c r="AB118" s="143" t="str">
        <f>IF(OR(AB$4="",Configurações!$B$3&lt;&gt;"Colunas"),"",Cálculos!OY18)</f>
        <v/>
      </c>
      <c r="AC118" s="143" t="str">
        <f>IF(OR(AC$4="",Configurações!$B$3&lt;&gt;"Colunas"),"",Cálculos!OZ18)</f>
        <v/>
      </c>
    </row>
    <row r="119" spans="1:29" ht="94.5" customHeight="1" x14ac:dyDescent="0.25">
      <c r="A119" s="80"/>
      <c r="B119" s="81" t="s">
        <v>85</v>
      </c>
      <c r="C119" s="81"/>
      <c r="D119" s="81"/>
      <c r="E119" s="144" t="str">
        <f>IF(OR(E$4="",Configurações!$B$3&lt;&gt;"Colunas"),"",IF(Cálculos!ON7="","✔ OK",LEFT(Cálculos!ON7,LEN(Cálculos!ON7)-3)))</f>
        <v/>
      </c>
      <c r="F119" s="144" t="str">
        <f>IF(OR(F$4="",Configurações!$B$3&lt;&gt;"Colunas"),"",IF(Cálculos!ON8="","✔ OK",LEFT(Cálculos!ON8,LEN(Cálculos!ON8)-3)))</f>
        <v/>
      </c>
      <c r="G119" s="144" t="str">
        <f>IF(OR(G$4="",Configurações!$B$3&lt;&gt;"Colunas"),"",IF(Cálculos!ON9="","✔ OK",LEFT(Cálculos!ON9,LEN(Cálculos!ON9)-3)))</f>
        <v/>
      </c>
      <c r="H119" s="144" t="str">
        <f>IF(OR(H$4="",Configurações!$B$3&lt;&gt;"Colunas"),"",IF(Cálculos!ON10="","✔ OK",LEFT(Cálculos!ON10,LEN(Cálculos!ON10)-3)))</f>
        <v/>
      </c>
      <c r="I119" s="144" t="str">
        <f>IF(OR(I$4="",Configurações!$B$3&lt;&gt;"Colunas"),"",IF(Cálculos!ON11="","✔ OK",LEFT(Cálculos!ON11,LEN(Cálculos!ON11)-3)))</f>
        <v/>
      </c>
      <c r="J119" s="144" t="str">
        <f>IF(OR(J$4="",Configurações!$B$3&lt;&gt;"Colunas"),"",IF(Cálculos!ON12="","✔ OK",LEFT(Cálculos!ON12,LEN(Cálculos!ON12)-3)))</f>
        <v/>
      </c>
      <c r="K119" s="144" t="str">
        <f>IF(OR(K$4="",Configurações!$B$3&lt;&gt;"Colunas"),"",IF(Cálculos!ON13="","✔ OK",LEFT(Cálculos!ON13,LEN(Cálculos!ON13)-3)))</f>
        <v/>
      </c>
      <c r="L119" s="144" t="str">
        <f>IF(OR(L$4="",Configurações!$B$3&lt;&gt;"Colunas"),"",IF(Cálculos!ON14="","✔ OK",LEFT(Cálculos!ON14,LEN(Cálculos!ON14)-3)))</f>
        <v/>
      </c>
      <c r="M119" s="144" t="str">
        <f>IF(OR(M$4="",Configurações!$B$3&lt;&gt;"Colunas"),"",IF(Cálculos!ON15="","✔ OK",LEFT(Cálculos!ON15,LEN(Cálculos!ON15)-3)))</f>
        <v/>
      </c>
      <c r="N119" s="144" t="str">
        <f>IF(OR(N$4="",Configurações!$B$3&lt;&gt;"Colunas"),"",IF(Cálculos!ON16="","✔ OK",LEFT(Cálculos!ON16,LEN(Cálculos!ON16)-3)))</f>
        <v/>
      </c>
      <c r="O119" s="144" t="str">
        <f>IF(OR(O$4="",Configurações!$B$3&lt;&gt;"Colunas"),"",IF(Cálculos!ON17="","✔ OK",LEFT(Cálculos!ON17,LEN(Cálculos!ON17)-3)))</f>
        <v/>
      </c>
      <c r="P119" s="144" t="str">
        <f>IF(OR(P$4="",Configurações!$B$3&lt;&gt;"Colunas"),"",IF(Cálculos!ON18="","✔ OK",LEFT(Cálculos!ON18,LEN(Cálculos!ON18)-3)))</f>
        <v/>
      </c>
      <c r="Q119" s="144" t="str">
        <f>IF(OR(Q$4="",Configurações!$B$3&lt;&gt;"Colunas"),"",IF(Cálculos!OO18="","✔ OK",LEFT(Cálculos!OO18,LEN(Cálculos!OO18)-3)))</f>
        <v/>
      </c>
      <c r="R119" s="144" t="str">
        <f>IF(OR(R$4="",Configurações!$B$3&lt;&gt;"Colunas"),"",IF(Cálculos!OP18="","✔ OK",LEFT(Cálculos!OP18,LEN(Cálculos!OP18)-3)))</f>
        <v/>
      </c>
      <c r="S119" s="144" t="str">
        <f>IF(OR(S$4="",Configurações!$B$3&lt;&gt;"Colunas"),"",IF(Cálculos!OQ18="","✔ OK",LEFT(Cálculos!OQ18,LEN(Cálculos!OQ18)-3)))</f>
        <v/>
      </c>
      <c r="T119" s="144" t="str">
        <f>IF(OR(T$4="",Configurações!$B$3&lt;&gt;"Colunas"),"",IF(Cálculos!OR18="","✔ OK",LEFT(Cálculos!OR18,LEN(Cálculos!OR18)-3)))</f>
        <v/>
      </c>
      <c r="U119" s="144" t="str">
        <f>IF(OR(U$4="",Configurações!$B$3&lt;&gt;"Colunas"),"",IF(Cálculos!OS18="","✔ OK",LEFT(Cálculos!OS18,LEN(Cálculos!OS18)-3)))</f>
        <v/>
      </c>
      <c r="V119" s="144" t="str">
        <f>IF(OR(V$4="",Configurações!$B$3&lt;&gt;"Colunas"),"",IF(Cálculos!OT18="","✔ OK",LEFT(Cálculos!OT18,LEN(Cálculos!OT18)-3)))</f>
        <v/>
      </c>
      <c r="W119" s="144" t="str">
        <f>IF(OR(W$4="",Configurações!$B$3&lt;&gt;"Colunas"),"",IF(Cálculos!OU18="","✔ OK",LEFT(Cálculos!OU18,LEN(Cálculos!OU18)-3)))</f>
        <v/>
      </c>
      <c r="X119" s="144" t="str">
        <f>IF(OR(X$4="",Configurações!$B$3&lt;&gt;"Colunas"),"",IF(Cálculos!OV18="","✔ OK",LEFT(Cálculos!OV18,LEN(Cálculos!OV18)-3)))</f>
        <v/>
      </c>
      <c r="Y119" s="144" t="str">
        <f>IF(OR(Y$4="",Configurações!$B$3&lt;&gt;"Colunas"),"",IF(Cálculos!OW18="","✔ OK",LEFT(Cálculos!OW18,LEN(Cálculos!OW18)-3)))</f>
        <v/>
      </c>
      <c r="Z119" s="144" t="str">
        <f>IF(OR(Z$4="",Configurações!$B$3&lt;&gt;"Colunas"),"",IF(Cálculos!OX18="","✔ OK",LEFT(Cálculos!OX18,LEN(Cálculos!OX18)-3)))</f>
        <v/>
      </c>
      <c r="AA119" s="144" t="str">
        <f>IF(OR(AA$4="",Configurações!$B$3&lt;&gt;"Colunas"),"",IF(Cálculos!OY18="","✔ OK",LEFT(Cálculos!OY18,LEN(Cálculos!OY18)-3)))</f>
        <v/>
      </c>
      <c r="AB119" s="144" t="str">
        <f>IF(OR(AB$4="",Configurações!$B$3&lt;&gt;"Colunas"),"",IF(Cálculos!OZ18="","✔ OK",LEFT(Cálculos!OZ18,LEN(Cálculos!OZ18)-3)))</f>
        <v/>
      </c>
      <c r="AC119" s="144" t="str">
        <f>IF(OR(AC$4="",Configurações!$B$3&lt;&gt;"Colunas"),"",IF(Cálculos!PA18="","✔ OK",LEFT(Cálculos!PA18,LEN(Cálculos!PA18)-3)))</f>
        <v/>
      </c>
    </row>
    <row r="120" spans="1:29" ht="15" customHeight="1" x14ac:dyDescent="0.25">
      <c r="A120" s="83">
        <v>4</v>
      </c>
      <c r="B120" s="84">
        <f>'Escala Linhas'!$D$2+21</f>
        <v>46349</v>
      </c>
      <c r="C120" s="85" t="str">
        <f>CHOOSE(WEEKDAY($B120),"Dom","Seg","Ter","Qua","Qui","Sex","Sáb")&amp;IF(COUNTIF(Configurações!$E$5:$E$24,$B120)&gt;0,CHAR(10)&amp;"FERIADO","")</f>
        <v>Seg</v>
      </c>
      <c r="D120" s="40" t="s">
        <v>87</v>
      </c>
      <c r="E120" s="139"/>
      <c r="F120" s="139"/>
      <c r="G120" s="139"/>
      <c r="H120" s="139"/>
      <c r="I120" s="139"/>
      <c r="J120" s="139"/>
      <c r="K120" s="139"/>
      <c r="L120" s="139"/>
      <c r="M120" s="139"/>
      <c r="N120" s="139"/>
      <c r="O120" s="139"/>
      <c r="P120" s="139"/>
      <c r="Q120" s="139"/>
      <c r="R120" s="139"/>
      <c r="S120" s="139"/>
      <c r="T120" s="139"/>
      <c r="U120" s="139"/>
      <c r="V120" s="139"/>
      <c r="W120" s="139"/>
      <c r="X120" s="139"/>
      <c r="Y120" s="139"/>
      <c r="Z120" s="139"/>
      <c r="AA120" s="139"/>
      <c r="AB120" s="139"/>
      <c r="AC120" s="139"/>
    </row>
    <row r="121" spans="1:29" x14ac:dyDescent="0.25">
      <c r="A121" s="83"/>
      <c r="B121" s="147"/>
      <c r="C121" s="147"/>
      <c r="D121" s="41" t="s">
        <v>88</v>
      </c>
      <c r="E121" s="140"/>
      <c r="F121" s="140"/>
      <c r="G121" s="140"/>
      <c r="H121" s="140"/>
      <c r="I121" s="140"/>
      <c r="J121" s="140"/>
      <c r="K121" s="140"/>
      <c r="L121" s="140"/>
      <c r="M121" s="140"/>
      <c r="N121" s="140"/>
      <c r="O121" s="140"/>
      <c r="P121" s="140"/>
      <c r="Q121" s="140"/>
      <c r="R121" s="140"/>
      <c r="S121" s="140"/>
      <c r="T121" s="140"/>
      <c r="U121" s="140"/>
      <c r="V121" s="140"/>
      <c r="W121" s="140"/>
      <c r="X121" s="140"/>
      <c r="Y121" s="140"/>
      <c r="Z121" s="140"/>
      <c r="AA121" s="140"/>
      <c r="AB121" s="140"/>
      <c r="AC121" s="140"/>
    </row>
    <row r="122" spans="1:29" x14ac:dyDescent="0.25">
      <c r="A122" s="83"/>
      <c r="B122" s="147"/>
      <c r="C122" s="147"/>
      <c r="D122" s="41" t="s">
        <v>89</v>
      </c>
      <c r="E122" s="140"/>
      <c r="F122" s="140"/>
      <c r="G122" s="140"/>
      <c r="H122" s="140"/>
      <c r="I122" s="140"/>
      <c r="J122" s="140"/>
      <c r="K122" s="140"/>
      <c r="L122" s="140"/>
      <c r="M122" s="140"/>
      <c r="N122" s="140"/>
      <c r="O122" s="140"/>
      <c r="P122" s="140"/>
      <c r="Q122" s="140"/>
      <c r="R122" s="140"/>
      <c r="S122" s="140"/>
      <c r="T122" s="140"/>
      <c r="U122" s="140"/>
      <c r="V122" s="140"/>
      <c r="W122" s="140"/>
      <c r="X122" s="140"/>
      <c r="Y122" s="140"/>
      <c r="Z122" s="140"/>
      <c r="AA122" s="140"/>
      <c r="AB122" s="140"/>
      <c r="AC122" s="140"/>
    </row>
    <row r="123" spans="1:29" x14ac:dyDescent="0.25">
      <c r="A123" s="83"/>
      <c r="B123" s="147"/>
      <c r="C123" s="147"/>
      <c r="D123" s="41" t="s">
        <v>90</v>
      </c>
      <c r="E123" s="140"/>
      <c r="F123" s="140"/>
      <c r="G123" s="140"/>
      <c r="H123" s="140"/>
      <c r="I123" s="140"/>
      <c r="J123" s="140"/>
      <c r="K123" s="140"/>
      <c r="L123" s="140"/>
      <c r="M123" s="140"/>
      <c r="N123" s="140"/>
      <c r="O123" s="140"/>
      <c r="P123" s="140"/>
      <c r="Q123" s="140"/>
      <c r="R123" s="140"/>
      <c r="S123" s="140"/>
      <c r="T123" s="140"/>
      <c r="U123" s="140"/>
      <c r="V123" s="140"/>
      <c r="W123" s="140"/>
      <c r="X123" s="140"/>
      <c r="Y123" s="140"/>
      <c r="Z123" s="140"/>
      <c r="AA123" s="140"/>
      <c r="AB123" s="140"/>
      <c r="AC123" s="140"/>
    </row>
    <row r="124" spans="1:29" ht="22.5" x14ac:dyDescent="0.25">
      <c r="A124" s="83"/>
      <c r="B124" s="147"/>
      <c r="C124" s="147"/>
      <c r="D124" s="42" t="s">
        <v>91</v>
      </c>
      <c r="E124" s="141" t="str">
        <f>IF(Configurações!$B$3&lt;&gt;"Colunas","",IF(Cálculos!IH7=1,Cálculos!II7,""))</f>
        <v/>
      </c>
      <c r="F124" s="141" t="str">
        <f>IF(Configurações!$B$3&lt;&gt;"Colunas","",IF(Cálculos!IH8=1,Cálculos!II8,""))</f>
        <v/>
      </c>
      <c r="G124" s="141" t="str">
        <f>IF(Configurações!$B$3&lt;&gt;"Colunas","",IF(Cálculos!IH9=1,Cálculos!II9,""))</f>
        <v/>
      </c>
      <c r="H124" s="141" t="str">
        <f>IF(Configurações!$B$3&lt;&gt;"Colunas","",IF(Cálculos!IH10=1,Cálculos!II10,""))</f>
        <v/>
      </c>
      <c r="I124" s="141" t="str">
        <f>IF(Configurações!$B$3&lt;&gt;"Colunas","",IF(Cálculos!IH11=1,Cálculos!II11,""))</f>
        <v/>
      </c>
      <c r="J124" s="141" t="str">
        <f>IF(Configurações!$B$3&lt;&gt;"Colunas","",IF(Cálculos!IH12=1,Cálculos!II12,""))</f>
        <v/>
      </c>
      <c r="K124" s="141" t="str">
        <f>IF(Configurações!$B$3&lt;&gt;"Colunas","",IF(Cálculos!IH13=1,Cálculos!II13,""))</f>
        <v/>
      </c>
      <c r="L124" s="141" t="str">
        <f>IF(Configurações!$B$3&lt;&gt;"Colunas","",IF(Cálculos!IH14=1,Cálculos!II14,""))</f>
        <v/>
      </c>
      <c r="M124" s="141" t="str">
        <f>IF(Configurações!$B$3&lt;&gt;"Colunas","",IF(Cálculos!IH15=1,Cálculos!II15,""))</f>
        <v/>
      </c>
      <c r="N124" s="141" t="str">
        <f>IF(Configurações!$B$3&lt;&gt;"Colunas","",IF(Cálculos!IH16=1,Cálculos!II16,""))</f>
        <v/>
      </c>
      <c r="O124" s="141" t="str">
        <f>IF(Configurações!$B$3&lt;&gt;"Colunas","",IF(Cálculos!IH17=1,Cálculos!II17,""))</f>
        <v/>
      </c>
      <c r="P124" s="141" t="str">
        <f>IF(Configurações!$B$3&lt;&gt;"Colunas","",IF(Cálculos!IH18=1,Cálculos!II18,""))</f>
        <v/>
      </c>
      <c r="Q124" s="141" t="str">
        <f>IF(Configurações!$B$3&lt;&gt;"Colunas","",IF(Cálculos!II18=1,Cálculos!IJ18,""))</f>
        <v/>
      </c>
      <c r="R124" s="141" t="str">
        <f>IF(Configurações!$B$3&lt;&gt;"Colunas","",IF(Cálculos!IJ18=1,Cálculos!IK18,""))</f>
        <v/>
      </c>
      <c r="S124" s="141" t="str">
        <f>IF(Configurações!$B$3&lt;&gt;"Colunas","",IF(Cálculos!IK18=1,Cálculos!IL18,""))</f>
        <v/>
      </c>
      <c r="T124" s="141" t="str">
        <f>IF(Configurações!$B$3&lt;&gt;"Colunas","",IF(Cálculos!IL18=1,Cálculos!IM18,""))</f>
        <v/>
      </c>
      <c r="U124" s="141" t="str">
        <f>IF(Configurações!$B$3&lt;&gt;"Colunas","",IF(Cálculos!IM18=1,Cálculos!IN18,""))</f>
        <v/>
      </c>
      <c r="V124" s="141" t="str">
        <f>IF(Configurações!$B$3&lt;&gt;"Colunas","",IF(Cálculos!IN18=1,Cálculos!IO18,""))</f>
        <v/>
      </c>
      <c r="W124" s="141" t="str">
        <f>IF(Configurações!$B$3&lt;&gt;"Colunas","",IF(Cálculos!IO18=1,Cálculos!IP18,""))</f>
        <v/>
      </c>
      <c r="X124" s="141" t="str">
        <f>IF(Configurações!$B$3&lt;&gt;"Colunas","",IF(Cálculos!IP18=1,Cálculos!IQ18,""))</f>
        <v/>
      </c>
      <c r="Y124" s="141" t="str">
        <f>IF(Configurações!$B$3&lt;&gt;"Colunas","",IF(Cálculos!IQ18=1,Cálculos!IR18,""))</f>
        <v/>
      </c>
      <c r="Z124" s="141" t="str">
        <f>IF(Configurações!$B$3&lt;&gt;"Colunas","",IF(Cálculos!IR18=1,Cálculos!IS18,""))</f>
        <v/>
      </c>
      <c r="AA124" s="141" t="str">
        <f>IF(Configurações!$B$3&lt;&gt;"Colunas","",IF(Cálculos!IS18=1,Cálculos!IT18,""))</f>
        <v/>
      </c>
      <c r="AB124" s="141" t="str">
        <f>IF(Configurações!$B$3&lt;&gt;"Colunas","",IF(Cálculos!IT18=1,Cálculos!IU18,""))</f>
        <v/>
      </c>
      <c r="AC124" s="141" t="str">
        <f>IF(Configurações!$B$3&lt;&gt;"Colunas","",IF(Cálculos!IU18=1,Cálculos!IV18,""))</f>
        <v/>
      </c>
    </row>
    <row r="125" spans="1:29" ht="15" customHeight="1" x14ac:dyDescent="0.25">
      <c r="A125" s="83">
        <v>4</v>
      </c>
      <c r="B125" s="84">
        <f>'Escala Linhas'!$D$2+22</f>
        <v>46350</v>
      </c>
      <c r="C125" s="85" t="str">
        <f>CHOOSE(WEEKDAY($B125),"Dom","Seg","Ter","Qua","Qui","Sex","Sáb")&amp;IF(COUNTIF(Configurações!$E$5:$E$24,$B125)&gt;0,CHAR(10)&amp;"FERIADO","")</f>
        <v>Ter</v>
      </c>
      <c r="D125" s="40" t="s">
        <v>87</v>
      </c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  <c r="O125" s="139"/>
      <c r="P125" s="139"/>
      <c r="Q125" s="139"/>
      <c r="R125" s="139"/>
      <c r="S125" s="139"/>
      <c r="T125" s="139"/>
      <c r="U125" s="139"/>
      <c r="V125" s="139"/>
      <c r="W125" s="139"/>
      <c r="X125" s="139"/>
      <c r="Y125" s="139"/>
      <c r="Z125" s="139"/>
      <c r="AA125" s="139"/>
      <c r="AB125" s="139"/>
      <c r="AC125" s="139"/>
    </row>
    <row r="126" spans="1:29" x14ac:dyDescent="0.25">
      <c r="A126" s="83"/>
      <c r="B126" s="147"/>
      <c r="C126" s="147"/>
      <c r="D126" s="41" t="s">
        <v>88</v>
      </c>
      <c r="E126" s="140"/>
      <c r="F126" s="140"/>
      <c r="G126" s="140"/>
      <c r="H126" s="140"/>
      <c r="I126" s="140"/>
      <c r="J126" s="140"/>
      <c r="K126" s="140"/>
      <c r="L126" s="140"/>
      <c r="M126" s="140"/>
      <c r="N126" s="140"/>
      <c r="O126" s="140"/>
      <c r="P126" s="140"/>
      <c r="Q126" s="140"/>
      <c r="R126" s="140"/>
      <c r="S126" s="140"/>
      <c r="T126" s="140"/>
      <c r="U126" s="140"/>
      <c r="V126" s="140"/>
      <c r="W126" s="140"/>
      <c r="X126" s="140"/>
      <c r="Y126" s="140"/>
      <c r="Z126" s="140"/>
      <c r="AA126" s="140"/>
      <c r="AB126" s="140"/>
      <c r="AC126" s="140"/>
    </row>
    <row r="127" spans="1:29" x14ac:dyDescent="0.25">
      <c r="A127" s="83"/>
      <c r="B127" s="147"/>
      <c r="C127" s="147"/>
      <c r="D127" s="41" t="s">
        <v>89</v>
      </c>
      <c r="E127" s="140"/>
      <c r="F127" s="140"/>
      <c r="G127" s="140"/>
      <c r="H127" s="140"/>
      <c r="I127" s="140"/>
      <c r="J127" s="140"/>
      <c r="K127" s="140"/>
      <c r="L127" s="140"/>
      <c r="M127" s="140"/>
      <c r="N127" s="140"/>
      <c r="O127" s="140"/>
      <c r="P127" s="140"/>
      <c r="Q127" s="140"/>
      <c r="R127" s="140"/>
      <c r="S127" s="140"/>
      <c r="T127" s="140"/>
      <c r="U127" s="140"/>
      <c r="V127" s="140"/>
      <c r="W127" s="140"/>
      <c r="X127" s="140"/>
      <c r="Y127" s="140"/>
      <c r="Z127" s="140"/>
      <c r="AA127" s="140"/>
      <c r="AB127" s="140"/>
      <c r="AC127" s="140"/>
    </row>
    <row r="128" spans="1:29" x14ac:dyDescent="0.25">
      <c r="A128" s="83"/>
      <c r="B128" s="147"/>
      <c r="C128" s="147"/>
      <c r="D128" s="41" t="s">
        <v>90</v>
      </c>
      <c r="E128" s="140"/>
      <c r="F128" s="140"/>
      <c r="G128" s="140"/>
      <c r="H128" s="140"/>
      <c r="I128" s="140"/>
      <c r="J128" s="140"/>
      <c r="K128" s="140"/>
      <c r="L128" s="140"/>
      <c r="M128" s="140"/>
      <c r="N128" s="140"/>
      <c r="O128" s="140"/>
      <c r="P128" s="140"/>
      <c r="Q128" s="140"/>
      <c r="R128" s="140"/>
      <c r="S128" s="140"/>
      <c r="T128" s="140"/>
      <c r="U128" s="140"/>
      <c r="V128" s="140"/>
      <c r="W128" s="140"/>
      <c r="X128" s="140"/>
      <c r="Y128" s="140"/>
      <c r="Z128" s="140"/>
      <c r="AA128" s="140"/>
      <c r="AB128" s="140"/>
      <c r="AC128" s="140"/>
    </row>
    <row r="129" spans="1:29" ht="22.5" x14ac:dyDescent="0.25">
      <c r="A129" s="83"/>
      <c r="B129" s="147"/>
      <c r="C129" s="147"/>
      <c r="D129" s="42" t="s">
        <v>91</v>
      </c>
      <c r="E129" s="141" t="str">
        <f>IF(Configurações!$B$3&lt;&gt;"Colunas","",IF(Cálculos!IS7=1,Cálculos!IT7,""))</f>
        <v/>
      </c>
      <c r="F129" s="141" t="str">
        <f>IF(Configurações!$B$3&lt;&gt;"Colunas","",IF(Cálculos!IS8=1,Cálculos!IT8,""))</f>
        <v/>
      </c>
      <c r="G129" s="141" t="str">
        <f>IF(Configurações!$B$3&lt;&gt;"Colunas","",IF(Cálculos!IS9=1,Cálculos!IT9,""))</f>
        <v/>
      </c>
      <c r="H129" s="141" t="str">
        <f>IF(Configurações!$B$3&lt;&gt;"Colunas","",IF(Cálculos!IS10=1,Cálculos!IT10,""))</f>
        <v/>
      </c>
      <c r="I129" s="141" t="str">
        <f>IF(Configurações!$B$3&lt;&gt;"Colunas","",IF(Cálculos!IS11=1,Cálculos!IT11,""))</f>
        <v/>
      </c>
      <c r="J129" s="141" t="str">
        <f>IF(Configurações!$B$3&lt;&gt;"Colunas","",IF(Cálculos!IS12=1,Cálculos!IT12,""))</f>
        <v/>
      </c>
      <c r="K129" s="141" t="str">
        <f>IF(Configurações!$B$3&lt;&gt;"Colunas","",IF(Cálculos!IS13=1,Cálculos!IT13,""))</f>
        <v/>
      </c>
      <c r="L129" s="141" t="str">
        <f>IF(Configurações!$B$3&lt;&gt;"Colunas","",IF(Cálculos!IS14=1,Cálculos!IT14,""))</f>
        <v/>
      </c>
      <c r="M129" s="141" t="str">
        <f>IF(Configurações!$B$3&lt;&gt;"Colunas","",IF(Cálculos!IS15=1,Cálculos!IT15,""))</f>
        <v/>
      </c>
      <c r="N129" s="141" t="str">
        <f>IF(Configurações!$B$3&lt;&gt;"Colunas","",IF(Cálculos!IS16=1,Cálculos!IT16,""))</f>
        <v/>
      </c>
      <c r="O129" s="141" t="str">
        <f>IF(Configurações!$B$3&lt;&gt;"Colunas","",IF(Cálculos!IS17=1,Cálculos!IT17,""))</f>
        <v/>
      </c>
      <c r="P129" s="141" t="str">
        <f>IF(Configurações!$B$3&lt;&gt;"Colunas","",IF(Cálculos!IS18=1,Cálculos!IT18,""))</f>
        <v/>
      </c>
      <c r="Q129" s="141" t="str">
        <f>IF(Configurações!$B$3&lt;&gt;"Colunas","",IF(Cálculos!IT18=1,Cálculos!IU18,""))</f>
        <v/>
      </c>
      <c r="R129" s="141" t="str">
        <f>IF(Configurações!$B$3&lt;&gt;"Colunas","",IF(Cálculos!IU18=1,Cálculos!IV18,""))</f>
        <v/>
      </c>
      <c r="S129" s="141" t="str">
        <f>IF(Configurações!$B$3&lt;&gt;"Colunas","",IF(Cálculos!IV18=1,Cálculos!IW18,""))</f>
        <v/>
      </c>
      <c r="T129" s="141" t="str">
        <f>IF(Configurações!$B$3&lt;&gt;"Colunas","",IF(Cálculos!IW18=1,Cálculos!IX18,""))</f>
        <v/>
      </c>
      <c r="U129" s="141" t="str">
        <f>IF(Configurações!$B$3&lt;&gt;"Colunas","",IF(Cálculos!IX18=1,Cálculos!IY18,""))</f>
        <v/>
      </c>
      <c r="V129" s="141" t="str">
        <f>IF(Configurações!$B$3&lt;&gt;"Colunas","",IF(Cálculos!IY18=1,Cálculos!IZ18,""))</f>
        <v/>
      </c>
      <c r="W129" s="141" t="str">
        <f>IF(Configurações!$B$3&lt;&gt;"Colunas","",IF(Cálculos!IZ18=1,Cálculos!JA18,""))</f>
        <v/>
      </c>
      <c r="X129" s="141" t="str">
        <f>IF(Configurações!$B$3&lt;&gt;"Colunas","",IF(Cálculos!JA18=1,Cálculos!JB18,""))</f>
        <v/>
      </c>
      <c r="Y129" s="141" t="str">
        <f>IF(Configurações!$B$3&lt;&gt;"Colunas","",IF(Cálculos!JB18=1,Cálculos!JC18,""))</f>
        <v/>
      </c>
      <c r="Z129" s="141" t="str">
        <f>IF(Configurações!$B$3&lt;&gt;"Colunas","",IF(Cálculos!JC18=1,Cálculos!JD18,""))</f>
        <v/>
      </c>
      <c r="AA129" s="141" t="str">
        <f>IF(Configurações!$B$3&lt;&gt;"Colunas","",IF(Cálculos!JD18=1,Cálculos!JE18,""))</f>
        <v/>
      </c>
      <c r="AB129" s="141" t="str">
        <f>IF(Configurações!$B$3&lt;&gt;"Colunas","",IF(Cálculos!JE18=1,Cálculos!JF18,""))</f>
        <v/>
      </c>
      <c r="AC129" s="141" t="str">
        <f>IF(Configurações!$B$3&lt;&gt;"Colunas","",IF(Cálculos!JF18=1,Cálculos!JG18,""))</f>
        <v/>
      </c>
    </row>
    <row r="130" spans="1:29" ht="15" customHeight="1" x14ac:dyDescent="0.25">
      <c r="A130" s="83">
        <v>4</v>
      </c>
      <c r="B130" s="84">
        <f>'Escala Linhas'!$D$2+23</f>
        <v>46351</v>
      </c>
      <c r="C130" s="85" t="str">
        <f>CHOOSE(WEEKDAY($B130),"Dom","Seg","Ter","Qua","Qui","Sex","Sáb")&amp;IF(COUNTIF(Configurações!$E$5:$E$24,$B130)&gt;0,CHAR(10)&amp;"FERIADO","")</f>
        <v>Qua</v>
      </c>
      <c r="D130" s="40" t="s">
        <v>87</v>
      </c>
      <c r="E130" s="139"/>
      <c r="F130" s="139"/>
      <c r="G130" s="139"/>
      <c r="H130" s="139"/>
      <c r="I130" s="139"/>
      <c r="J130" s="139"/>
      <c r="K130" s="139"/>
      <c r="L130" s="139"/>
      <c r="M130" s="139"/>
      <c r="N130" s="139"/>
      <c r="O130" s="139"/>
      <c r="P130" s="139"/>
      <c r="Q130" s="139"/>
      <c r="R130" s="139"/>
      <c r="S130" s="139"/>
      <c r="T130" s="139"/>
      <c r="U130" s="139"/>
      <c r="V130" s="139"/>
      <c r="W130" s="139"/>
      <c r="X130" s="139"/>
      <c r="Y130" s="139"/>
      <c r="Z130" s="139"/>
      <c r="AA130" s="139"/>
      <c r="AB130" s="139"/>
      <c r="AC130" s="139"/>
    </row>
    <row r="131" spans="1:29" x14ac:dyDescent="0.25">
      <c r="A131" s="83"/>
      <c r="B131" s="147"/>
      <c r="C131" s="147"/>
      <c r="D131" s="41" t="s">
        <v>88</v>
      </c>
      <c r="E131" s="140"/>
      <c r="F131" s="140"/>
      <c r="G131" s="140"/>
      <c r="H131" s="140"/>
      <c r="I131" s="140"/>
      <c r="J131" s="140"/>
      <c r="K131" s="140"/>
      <c r="L131" s="140"/>
      <c r="M131" s="140"/>
      <c r="N131" s="140"/>
      <c r="O131" s="140"/>
      <c r="P131" s="140"/>
      <c r="Q131" s="140"/>
      <c r="R131" s="140"/>
      <c r="S131" s="140"/>
      <c r="T131" s="140"/>
      <c r="U131" s="140"/>
      <c r="V131" s="140"/>
      <c r="W131" s="140"/>
      <c r="X131" s="140"/>
      <c r="Y131" s="140"/>
      <c r="Z131" s="140"/>
      <c r="AA131" s="140"/>
      <c r="AB131" s="140"/>
      <c r="AC131" s="140"/>
    </row>
    <row r="132" spans="1:29" x14ac:dyDescent="0.25">
      <c r="A132" s="83"/>
      <c r="B132" s="147"/>
      <c r="C132" s="147"/>
      <c r="D132" s="41" t="s">
        <v>89</v>
      </c>
      <c r="E132" s="140"/>
      <c r="F132" s="140"/>
      <c r="G132" s="140"/>
      <c r="H132" s="140"/>
      <c r="I132" s="140"/>
      <c r="J132" s="140"/>
      <c r="K132" s="140"/>
      <c r="L132" s="140"/>
      <c r="M132" s="140"/>
      <c r="N132" s="140"/>
      <c r="O132" s="140"/>
      <c r="P132" s="140"/>
      <c r="Q132" s="140"/>
      <c r="R132" s="140"/>
      <c r="S132" s="140"/>
      <c r="T132" s="140"/>
      <c r="U132" s="140"/>
      <c r="V132" s="140"/>
      <c r="W132" s="140"/>
      <c r="X132" s="140"/>
      <c r="Y132" s="140"/>
      <c r="Z132" s="140"/>
      <c r="AA132" s="140"/>
      <c r="AB132" s="140"/>
      <c r="AC132" s="140"/>
    </row>
    <row r="133" spans="1:29" x14ac:dyDescent="0.25">
      <c r="A133" s="83"/>
      <c r="B133" s="147"/>
      <c r="C133" s="147"/>
      <c r="D133" s="41" t="s">
        <v>90</v>
      </c>
      <c r="E133" s="140"/>
      <c r="F133" s="140"/>
      <c r="G133" s="140"/>
      <c r="H133" s="140"/>
      <c r="I133" s="140"/>
      <c r="J133" s="140"/>
      <c r="K133" s="140"/>
      <c r="L133" s="140"/>
      <c r="M133" s="140"/>
      <c r="N133" s="140"/>
      <c r="O133" s="140"/>
      <c r="P133" s="140"/>
      <c r="Q133" s="140"/>
      <c r="R133" s="140"/>
      <c r="S133" s="140"/>
      <c r="T133" s="140"/>
      <c r="U133" s="140"/>
      <c r="V133" s="140"/>
      <c r="W133" s="140"/>
      <c r="X133" s="140"/>
      <c r="Y133" s="140"/>
      <c r="Z133" s="140"/>
      <c r="AA133" s="140"/>
      <c r="AB133" s="140"/>
      <c r="AC133" s="140"/>
    </row>
    <row r="134" spans="1:29" ht="22.5" x14ac:dyDescent="0.25">
      <c r="A134" s="83"/>
      <c r="B134" s="147"/>
      <c r="C134" s="147"/>
      <c r="D134" s="42" t="s">
        <v>91</v>
      </c>
      <c r="E134" s="141" t="str">
        <f>IF(Configurações!$B$3&lt;&gt;"Colunas","",IF(Cálculos!JD7=1,Cálculos!JE7,""))</f>
        <v/>
      </c>
      <c r="F134" s="141" t="str">
        <f>IF(Configurações!$B$3&lt;&gt;"Colunas","",IF(Cálculos!JD8=1,Cálculos!JE8,""))</f>
        <v/>
      </c>
      <c r="G134" s="141" t="str">
        <f>IF(Configurações!$B$3&lt;&gt;"Colunas","",IF(Cálculos!JD9=1,Cálculos!JE9,""))</f>
        <v/>
      </c>
      <c r="H134" s="141" t="str">
        <f>IF(Configurações!$B$3&lt;&gt;"Colunas","",IF(Cálculos!JD10=1,Cálculos!JE10,""))</f>
        <v/>
      </c>
      <c r="I134" s="141" t="str">
        <f>IF(Configurações!$B$3&lt;&gt;"Colunas","",IF(Cálculos!JD11=1,Cálculos!JE11,""))</f>
        <v/>
      </c>
      <c r="J134" s="141" t="str">
        <f>IF(Configurações!$B$3&lt;&gt;"Colunas","",IF(Cálculos!JD12=1,Cálculos!JE12,""))</f>
        <v/>
      </c>
      <c r="K134" s="141" t="str">
        <f>IF(Configurações!$B$3&lt;&gt;"Colunas","",IF(Cálculos!JD13=1,Cálculos!JE13,""))</f>
        <v/>
      </c>
      <c r="L134" s="141" t="str">
        <f>IF(Configurações!$B$3&lt;&gt;"Colunas","",IF(Cálculos!JD14=1,Cálculos!JE14,""))</f>
        <v/>
      </c>
      <c r="M134" s="141" t="str">
        <f>IF(Configurações!$B$3&lt;&gt;"Colunas","",IF(Cálculos!JD15=1,Cálculos!JE15,""))</f>
        <v/>
      </c>
      <c r="N134" s="141" t="str">
        <f>IF(Configurações!$B$3&lt;&gt;"Colunas","",IF(Cálculos!JD16=1,Cálculos!JE16,""))</f>
        <v/>
      </c>
      <c r="O134" s="141" t="str">
        <f>IF(Configurações!$B$3&lt;&gt;"Colunas","",IF(Cálculos!JD17=1,Cálculos!JE17,""))</f>
        <v/>
      </c>
      <c r="P134" s="141" t="str">
        <f>IF(Configurações!$B$3&lt;&gt;"Colunas","",IF(Cálculos!JD18=1,Cálculos!JE18,""))</f>
        <v/>
      </c>
      <c r="Q134" s="141" t="str">
        <f>IF(Configurações!$B$3&lt;&gt;"Colunas","",IF(Cálculos!JE18=1,Cálculos!JF18,""))</f>
        <v/>
      </c>
      <c r="R134" s="141" t="str">
        <f>IF(Configurações!$B$3&lt;&gt;"Colunas","",IF(Cálculos!JF18=1,Cálculos!JG18,""))</f>
        <v/>
      </c>
      <c r="S134" s="141" t="str">
        <f>IF(Configurações!$B$3&lt;&gt;"Colunas","",IF(Cálculos!JG18=1,Cálculos!JH18,""))</f>
        <v/>
      </c>
      <c r="T134" s="141" t="str">
        <f>IF(Configurações!$B$3&lt;&gt;"Colunas","",IF(Cálculos!JH18=1,Cálculos!JI18,""))</f>
        <v/>
      </c>
      <c r="U134" s="141" t="str">
        <f>IF(Configurações!$B$3&lt;&gt;"Colunas","",IF(Cálculos!JI18=1,Cálculos!JJ18,""))</f>
        <v/>
      </c>
      <c r="V134" s="141" t="str">
        <f>IF(Configurações!$B$3&lt;&gt;"Colunas","",IF(Cálculos!JJ18=1,Cálculos!JK18,""))</f>
        <v/>
      </c>
      <c r="W134" s="141" t="str">
        <f>IF(Configurações!$B$3&lt;&gt;"Colunas","",IF(Cálculos!JK18=1,Cálculos!JL18,""))</f>
        <v/>
      </c>
      <c r="X134" s="141" t="str">
        <f>IF(Configurações!$B$3&lt;&gt;"Colunas","",IF(Cálculos!JL18=1,Cálculos!JM18,""))</f>
        <v/>
      </c>
      <c r="Y134" s="141" t="str">
        <f>IF(Configurações!$B$3&lt;&gt;"Colunas","",IF(Cálculos!JM18=1,Cálculos!JN18,""))</f>
        <v/>
      </c>
      <c r="Z134" s="141" t="str">
        <f>IF(Configurações!$B$3&lt;&gt;"Colunas","",IF(Cálculos!JN18=1,Cálculos!JO18,""))</f>
        <v/>
      </c>
      <c r="AA134" s="141" t="str">
        <f>IF(Configurações!$B$3&lt;&gt;"Colunas","",IF(Cálculos!JO18=1,Cálculos!JP18,""))</f>
        <v/>
      </c>
      <c r="AB134" s="141" t="str">
        <f>IF(Configurações!$B$3&lt;&gt;"Colunas","",IF(Cálculos!JP18=1,Cálculos!JQ18,""))</f>
        <v/>
      </c>
      <c r="AC134" s="141" t="str">
        <f>IF(Configurações!$B$3&lt;&gt;"Colunas","",IF(Cálculos!JQ18=1,Cálculos!JR18,""))</f>
        <v/>
      </c>
    </row>
    <row r="135" spans="1:29" ht="15" customHeight="1" x14ac:dyDescent="0.25">
      <c r="A135" s="83">
        <v>4</v>
      </c>
      <c r="B135" s="84">
        <f>'Escala Linhas'!$D$2+24</f>
        <v>46352</v>
      </c>
      <c r="C135" s="85" t="str">
        <f>CHOOSE(WEEKDAY($B135),"Dom","Seg","Ter","Qua","Qui","Sex","Sáb")&amp;IF(COUNTIF(Configurações!$E$5:$E$24,$B135)&gt;0,CHAR(10)&amp;"FERIADO","")</f>
        <v>Qui</v>
      </c>
      <c r="D135" s="40" t="s">
        <v>87</v>
      </c>
      <c r="E135" s="139"/>
      <c r="F135" s="139"/>
      <c r="G135" s="139"/>
      <c r="H135" s="139"/>
      <c r="I135" s="139"/>
      <c r="J135" s="139"/>
      <c r="K135" s="139"/>
      <c r="L135" s="139"/>
      <c r="M135" s="139"/>
      <c r="N135" s="139"/>
      <c r="O135" s="139"/>
      <c r="P135" s="139"/>
      <c r="Q135" s="139"/>
      <c r="R135" s="139"/>
      <c r="S135" s="139"/>
      <c r="T135" s="139"/>
      <c r="U135" s="139"/>
      <c r="V135" s="139"/>
      <c r="W135" s="139"/>
      <c r="X135" s="139"/>
      <c r="Y135" s="139"/>
      <c r="Z135" s="139"/>
      <c r="AA135" s="139"/>
      <c r="AB135" s="139"/>
      <c r="AC135" s="139"/>
    </row>
    <row r="136" spans="1:29" x14ac:dyDescent="0.25">
      <c r="A136" s="83"/>
      <c r="B136" s="147"/>
      <c r="C136" s="147"/>
      <c r="D136" s="41" t="s">
        <v>88</v>
      </c>
      <c r="E136" s="140"/>
      <c r="F136" s="140"/>
      <c r="G136" s="140"/>
      <c r="H136" s="140"/>
      <c r="I136" s="140"/>
      <c r="J136" s="140"/>
      <c r="K136" s="140"/>
      <c r="L136" s="140"/>
      <c r="M136" s="140"/>
      <c r="N136" s="140"/>
      <c r="O136" s="140"/>
      <c r="P136" s="140"/>
      <c r="Q136" s="140"/>
      <c r="R136" s="140"/>
      <c r="S136" s="140"/>
      <c r="T136" s="140"/>
      <c r="U136" s="140"/>
      <c r="V136" s="140"/>
      <c r="W136" s="140"/>
      <c r="X136" s="140"/>
      <c r="Y136" s="140"/>
      <c r="Z136" s="140"/>
      <c r="AA136" s="140"/>
      <c r="AB136" s="140"/>
      <c r="AC136" s="140"/>
    </row>
    <row r="137" spans="1:29" x14ac:dyDescent="0.25">
      <c r="A137" s="83"/>
      <c r="B137" s="147"/>
      <c r="C137" s="147"/>
      <c r="D137" s="41" t="s">
        <v>89</v>
      </c>
      <c r="E137" s="140"/>
      <c r="F137" s="140"/>
      <c r="G137" s="140"/>
      <c r="H137" s="140"/>
      <c r="I137" s="140"/>
      <c r="J137" s="140"/>
      <c r="K137" s="140"/>
      <c r="L137" s="140"/>
      <c r="M137" s="140"/>
      <c r="N137" s="140"/>
      <c r="O137" s="140"/>
      <c r="P137" s="140"/>
      <c r="Q137" s="140"/>
      <c r="R137" s="140"/>
      <c r="S137" s="140"/>
      <c r="T137" s="140"/>
      <c r="U137" s="140"/>
      <c r="V137" s="140"/>
      <c r="W137" s="140"/>
      <c r="X137" s="140"/>
      <c r="Y137" s="140"/>
      <c r="Z137" s="140"/>
      <c r="AA137" s="140"/>
      <c r="AB137" s="140"/>
      <c r="AC137" s="140"/>
    </row>
    <row r="138" spans="1:29" x14ac:dyDescent="0.25">
      <c r="A138" s="83"/>
      <c r="B138" s="147"/>
      <c r="C138" s="147"/>
      <c r="D138" s="41" t="s">
        <v>90</v>
      </c>
      <c r="E138" s="140"/>
      <c r="F138" s="140"/>
      <c r="G138" s="140"/>
      <c r="H138" s="140"/>
      <c r="I138" s="140"/>
      <c r="J138" s="140"/>
      <c r="K138" s="140"/>
      <c r="L138" s="140"/>
      <c r="M138" s="140"/>
      <c r="N138" s="140"/>
      <c r="O138" s="140"/>
      <c r="P138" s="140"/>
      <c r="Q138" s="140"/>
      <c r="R138" s="140"/>
      <c r="S138" s="140"/>
      <c r="T138" s="140"/>
      <c r="U138" s="140"/>
      <c r="V138" s="140"/>
      <c r="W138" s="140"/>
      <c r="X138" s="140"/>
      <c r="Y138" s="140"/>
      <c r="Z138" s="140"/>
      <c r="AA138" s="140"/>
      <c r="AB138" s="140"/>
      <c r="AC138" s="140"/>
    </row>
    <row r="139" spans="1:29" ht="22.5" x14ac:dyDescent="0.25">
      <c r="A139" s="83"/>
      <c r="B139" s="147"/>
      <c r="C139" s="147"/>
      <c r="D139" s="42" t="s">
        <v>91</v>
      </c>
      <c r="E139" s="141" t="str">
        <f>IF(Configurações!$B$3&lt;&gt;"Colunas","",IF(Cálculos!JO7=1,Cálculos!JP7,""))</f>
        <v/>
      </c>
      <c r="F139" s="141" t="str">
        <f>IF(Configurações!$B$3&lt;&gt;"Colunas","",IF(Cálculos!JO8=1,Cálculos!JP8,""))</f>
        <v/>
      </c>
      <c r="G139" s="141" t="str">
        <f>IF(Configurações!$B$3&lt;&gt;"Colunas","",IF(Cálculos!JO9=1,Cálculos!JP9,""))</f>
        <v/>
      </c>
      <c r="H139" s="141" t="str">
        <f>IF(Configurações!$B$3&lt;&gt;"Colunas","",IF(Cálculos!JO10=1,Cálculos!JP10,""))</f>
        <v/>
      </c>
      <c r="I139" s="141" t="str">
        <f>IF(Configurações!$B$3&lt;&gt;"Colunas","",IF(Cálculos!JO11=1,Cálculos!JP11,""))</f>
        <v/>
      </c>
      <c r="J139" s="141" t="str">
        <f>IF(Configurações!$B$3&lt;&gt;"Colunas","",IF(Cálculos!JO12=1,Cálculos!JP12,""))</f>
        <v/>
      </c>
      <c r="K139" s="141" t="str">
        <f>IF(Configurações!$B$3&lt;&gt;"Colunas","",IF(Cálculos!JO13=1,Cálculos!JP13,""))</f>
        <v/>
      </c>
      <c r="L139" s="141" t="str">
        <f>IF(Configurações!$B$3&lt;&gt;"Colunas","",IF(Cálculos!JO14=1,Cálculos!JP14,""))</f>
        <v/>
      </c>
      <c r="M139" s="141" t="str">
        <f>IF(Configurações!$B$3&lt;&gt;"Colunas","",IF(Cálculos!JO15=1,Cálculos!JP15,""))</f>
        <v/>
      </c>
      <c r="N139" s="141" t="str">
        <f>IF(Configurações!$B$3&lt;&gt;"Colunas","",IF(Cálculos!JO16=1,Cálculos!JP16,""))</f>
        <v/>
      </c>
      <c r="O139" s="141" t="str">
        <f>IF(Configurações!$B$3&lt;&gt;"Colunas","",IF(Cálculos!JO17=1,Cálculos!JP17,""))</f>
        <v/>
      </c>
      <c r="P139" s="141" t="str">
        <f>IF(Configurações!$B$3&lt;&gt;"Colunas","",IF(Cálculos!JO18=1,Cálculos!JP18,""))</f>
        <v/>
      </c>
      <c r="Q139" s="141" t="str">
        <f>IF(Configurações!$B$3&lt;&gt;"Colunas","",IF(Cálculos!JP18=1,Cálculos!JQ18,""))</f>
        <v/>
      </c>
      <c r="R139" s="141" t="str">
        <f>IF(Configurações!$B$3&lt;&gt;"Colunas","",IF(Cálculos!JQ18=1,Cálculos!JR18,""))</f>
        <v/>
      </c>
      <c r="S139" s="141" t="str">
        <f>IF(Configurações!$B$3&lt;&gt;"Colunas","",IF(Cálculos!JR18=1,Cálculos!JS18,""))</f>
        <v/>
      </c>
      <c r="T139" s="141" t="str">
        <f>IF(Configurações!$B$3&lt;&gt;"Colunas","",IF(Cálculos!JS18=1,Cálculos!JT18,""))</f>
        <v/>
      </c>
      <c r="U139" s="141" t="str">
        <f>IF(Configurações!$B$3&lt;&gt;"Colunas","",IF(Cálculos!JT18=1,Cálculos!JU18,""))</f>
        <v/>
      </c>
      <c r="V139" s="141" t="str">
        <f>IF(Configurações!$B$3&lt;&gt;"Colunas","",IF(Cálculos!JU18=1,Cálculos!JV18,""))</f>
        <v/>
      </c>
      <c r="W139" s="141" t="str">
        <f>IF(Configurações!$B$3&lt;&gt;"Colunas","",IF(Cálculos!JV18=1,Cálculos!JW18,""))</f>
        <v/>
      </c>
      <c r="X139" s="141" t="str">
        <f>IF(Configurações!$B$3&lt;&gt;"Colunas","",IF(Cálculos!JW18=1,Cálculos!JX18,""))</f>
        <v/>
      </c>
      <c r="Y139" s="141" t="str">
        <f>IF(Configurações!$B$3&lt;&gt;"Colunas","",IF(Cálculos!JX18=1,Cálculos!JY18,""))</f>
        <v/>
      </c>
      <c r="Z139" s="141" t="str">
        <f>IF(Configurações!$B$3&lt;&gt;"Colunas","",IF(Cálculos!JY18=1,Cálculos!JZ18,""))</f>
        <v/>
      </c>
      <c r="AA139" s="141" t="str">
        <f>IF(Configurações!$B$3&lt;&gt;"Colunas","",IF(Cálculos!JZ18=1,Cálculos!KA18,""))</f>
        <v/>
      </c>
      <c r="AB139" s="141" t="str">
        <f>IF(Configurações!$B$3&lt;&gt;"Colunas","",IF(Cálculos!KA18=1,Cálculos!KB18,""))</f>
        <v/>
      </c>
      <c r="AC139" s="141" t="str">
        <f>IF(Configurações!$B$3&lt;&gt;"Colunas","",IF(Cálculos!KB18=1,Cálculos!KC18,""))</f>
        <v/>
      </c>
    </row>
    <row r="140" spans="1:29" ht="15" customHeight="1" x14ac:dyDescent="0.25">
      <c r="A140" s="83">
        <v>4</v>
      </c>
      <c r="B140" s="84">
        <f>'Escala Linhas'!$D$2+25</f>
        <v>46353</v>
      </c>
      <c r="C140" s="85" t="str">
        <f>CHOOSE(WEEKDAY($B140),"Dom","Seg","Ter","Qua","Qui","Sex","Sáb")&amp;IF(COUNTIF(Configurações!$E$5:$E$24,$B140)&gt;0,CHAR(10)&amp;"FERIADO","")</f>
        <v>Sex</v>
      </c>
      <c r="D140" s="40" t="s">
        <v>87</v>
      </c>
      <c r="E140" s="139"/>
      <c r="F140" s="139"/>
      <c r="G140" s="139"/>
      <c r="H140" s="139"/>
      <c r="I140" s="139"/>
      <c r="J140" s="139"/>
      <c r="K140" s="139"/>
      <c r="L140" s="139"/>
      <c r="M140" s="139"/>
      <c r="N140" s="139"/>
      <c r="O140" s="139"/>
      <c r="P140" s="139"/>
      <c r="Q140" s="139"/>
      <c r="R140" s="139"/>
      <c r="S140" s="139"/>
      <c r="T140" s="139"/>
      <c r="U140" s="139"/>
      <c r="V140" s="139"/>
      <c r="W140" s="139"/>
      <c r="X140" s="139"/>
      <c r="Y140" s="139"/>
      <c r="Z140" s="139"/>
      <c r="AA140" s="139"/>
      <c r="AB140" s="139"/>
      <c r="AC140" s="139"/>
    </row>
    <row r="141" spans="1:29" x14ac:dyDescent="0.25">
      <c r="A141" s="83"/>
      <c r="B141" s="147"/>
      <c r="C141" s="147"/>
      <c r="D141" s="41" t="s">
        <v>88</v>
      </c>
      <c r="E141" s="140"/>
      <c r="F141" s="140"/>
      <c r="G141" s="140"/>
      <c r="H141" s="140"/>
      <c r="I141" s="140"/>
      <c r="J141" s="140"/>
      <c r="K141" s="140"/>
      <c r="L141" s="140"/>
      <c r="M141" s="140"/>
      <c r="N141" s="140"/>
      <c r="O141" s="140"/>
      <c r="P141" s="140"/>
      <c r="Q141" s="140"/>
      <c r="R141" s="140"/>
      <c r="S141" s="140"/>
      <c r="T141" s="140"/>
      <c r="U141" s="140"/>
      <c r="V141" s="140"/>
      <c r="W141" s="140"/>
      <c r="X141" s="140"/>
      <c r="Y141" s="140"/>
      <c r="Z141" s="140"/>
      <c r="AA141" s="140"/>
      <c r="AB141" s="140"/>
      <c r="AC141" s="140"/>
    </row>
    <row r="142" spans="1:29" x14ac:dyDescent="0.25">
      <c r="A142" s="83"/>
      <c r="B142" s="147"/>
      <c r="C142" s="147"/>
      <c r="D142" s="41" t="s">
        <v>89</v>
      </c>
      <c r="E142" s="140"/>
      <c r="F142" s="140"/>
      <c r="G142" s="140"/>
      <c r="H142" s="140"/>
      <c r="I142" s="140"/>
      <c r="J142" s="140"/>
      <c r="K142" s="140"/>
      <c r="L142" s="140"/>
      <c r="M142" s="140"/>
      <c r="N142" s="140"/>
      <c r="O142" s="140"/>
      <c r="P142" s="140"/>
      <c r="Q142" s="140"/>
      <c r="R142" s="140"/>
      <c r="S142" s="140"/>
      <c r="T142" s="140"/>
      <c r="U142" s="140"/>
      <c r="V142" s="140"/>
      <c r="W142" s="140"/>
      <c r="X142" s="140"/>
      <c r="Y142" s="140"/>
      <c r="Z142" s="140"/>
      <c r="AA142" s="140"/>
      <c r="AB142" s="140"/>
      <c r="AC142" s="140"/>
    </row>
    <row r="143" spans="1:29" x14ac:dyDescent="0.25">
      <c r="A143" s="83"/>
      <c r="B143" s="147"/>
      <c r="C143" s="147"/>
      <c r="D143" s="41" t="s">
        <v>90</v>
      </c>
      <c r="E143" s="140"/>
      <c r="F143" s="140"/>
      <c r="G143" s="140"/>
      <c r="H143" s="140"/>
      <c r="I143" s="140"/>
      <c r="J143" s="140"/>
      <c r="K143" s="140"/>
      <c r="L143" s="140"/>
      <c r="M143" s="140"/>
      <c r="N143" s="140"/>
      <c r="O143" s="140"/>
      <c r="P143" s="140"/>
      <c r="Q143" s="140"/>
      <c r="R143" s="140"/>
      <c r="S143" s="140"/>
      <c r="T143" s="140"/>
      <c r="U143" s="140"/>
      <c r="V143" s="140"/>
      <c r="W143" s="140"/>
      <c r="X143" s="140"/>
      <c r="Y143" s="140"/>
      <c r="Z143" s="140"/>
      <c r="AA143" s="140"/>
      <c r="AB143" s="140"/>
      <c r="AC143" s="140"/>
    </row>
    <row r="144" spans="1:29" ht="22.5" x14ac:dyDescent="0.25">
      <c r="A144" s="83"/>
      <c r="B144" s="147"/>
      <c r="C144" s="147"/>
      <c r="D144" s="42" t="s">
        <v>91</v>
      </c>
      <c r="E144" s="141" t="str">
        <f>IF(Configurações!$B$3&lt;&gt;"Colunas","",IF(Cálculos!JZ7=1,Cálculos!KA7,""))</f>
        <v/>
      </c>
      <c r="F144" s="141" t="str">
        <f>IF(Configurações!$B$3&lt;&gt;"Colunas","",IF(Cálculos!JZ8=1,Cálculos!KA8,""))</f>
        <v/>
      </c>
      <c r="G144" s="141" t="str">
        <f>IF(Configurações!$B$3&lt;&gt;"Colunas","",IF(Cálculos!JZ9=1,Cálculos!KA9,""))</f>
        <v/>
      </c>
      <c r="H144" s="141" t="str">
        <f>IF(Configurações!$B$3&lt;&gt;"Colunas","",IF(Cálculos!JZ10=1,Cálculos!KA10,""))</f>
        <v/>
      </c>
      <c r="I144" s="141" t="str">
        <f>IF(Configurações!$B$3&lt;&gt;"Colunas","",IF(Cálculos!JZ11=1,Cálculos!KA11,""))</f>
        <v/>
      </c>
      <c r="J144" s="141" t="str">
        <f>IF(Configurações!$B$3&lt;&gt;"Colunas","",IF(Cálculos!JZ12=1,Cálculos!KA12,""))</f>
        <v/>
      </c>
      <c r="K144" s="141" t="str">
        <f>IF(Configurações!$B$3&lt;&gt;"Colunas","",IF(Cálculos!JZ13=1,Cálculos!KA13,""))</f>
        <v/>
      </c>
      <c r="L144" s="141" t="str">
        <f>IF(Configurações!$B$3&lt;&gt;"Colunas","",IF(Cálculos!JZ14=1,Cálculos!KA14,""))</f>
        <v/>
      </c>
      <c r="M144" s="141" t="str">
        <f>IF(Configurações!$B$3&lt;&gt;"Colunas","",IF(Cálculos!JZ15=1,Cálculos!KA15,""))</f>
        <v/>
      </c>
      <c r="N144" s="141" t="str">
        <f>IF(Configurações!$B$3&lt;&gt;"Colunas","",IF(Cálculos!JZ16=1,Cálculos!KA16,""))</f>
        <v/>
      </c>
      <c r="O144" s="141" t="str">
        <f>IF(Configurações!$B$3&lt;&gt;"Colunas","",IF(Cálculos!JZ17=1,Cálculos!KA17,""))</f>
        <v/>
      </c>
      <c r="P144" s="141" t="str">
        <f>IF(Configurações!$B$3&lt;&gt;"Colunas","",IF(Cálculos!JZ18=1,Cálculos!KA18,""))</f>
        <v/>
      </c>
      <c r="Q144" s="141" t="str">
        <f>IF(Configurações!$B$3&lt;&gt;"Colunas","",IF(Cálculos!KA18=1,Cálculos!KB18,""))</f>
        <v/>
      </c>
      <c r="R144" s="141" t="str">
        <f>IF(Configurações!$B$3&lt;&gt;"Colunas","",IF(Cálculos!KB18=1,Cálculos!KC18,""))</f>
        <v/>
      </c>
      <c r="S144" s="141" t="str">
        <f>IF(Configurações!$B$3&lt;&gt;"Colunas","",IF(Cálculos!KC18=1,Cálculos!KD18,""))</f>
        <v/>
      </c>
      <c r="T144" s="141" t="str">
        <f>IF(Configurações!$B$3&lt;&gt;"Colunas","",IF(Cálculos!KD18=1,Cálculos!KE18,""))</f>
        <v/>
      </c>
      <c r="U144" s="141" t="str">
        <f>IF(Configurações!$B$3&lt;&gt;"Colunas","",IF(Cálculos!KE18=1,Cálculos!KF18,""))</f>
        <v/>
      </c>
      <c r="V144" s="141" t="str">
        <f>IF(Configurações!$B$3&lt;&gt;"Colunas","",IF(Cálculos!KF18=1,Cálculos!KG18,""))</f>
        <v/>
      </c>
      <c r="W144" s="141" t="str">
        <f>IF(Configurações!$B$3&lt;&gt;"Colunas","",IF(Cálculos!KG18=1,Cálculos!KH18,""))</f>
        <v/>
      </c>
      <c r="X144" s="141" t="str">
        <f>IF(Configurações!$B$3&lt;&gt;"Colunas","",IF(Cálculos!KH18=1,Cálculos!KI18,""))</f>
        <v/>
      </c>
      <c r="Y144" s="141" t="str">
        <f>IF(Configurações!$B$3&lt;&gt;"Colunas","",IF(Cálculos!KI18=1,Cálculos!KJ18,""))</f>
        <v/>
      </c>
      <c r="Z144" s="141" t="str">
        <f>IF(Configurações!$B$3&lt;&gt;"Colunas","",IF(Cálculos!KJ18=1,Cálculos!KK18,""))</f>
        <v/>
      </c>
      <c r="AA144" s="141" t="str">
        <f>IF(Configurações!$B$3&lt;&gt;"Colunas","",IF(Cálculos!KK18=1,Cálculos!KL18,""))</f>
        <v/>
      </c>
      <c r="AB144" s="141" t="str">
        <f>IF(Configurações!$B$3&lt;&gt;"Colunas","",IF(Cálculos!KL18=1,Cálculos!KM18,""))</f>
        <v/>
      </c>
      <c r="AC144" s="141" t="str">
        <f>IF(Configurações!$B$3&lt;&gt;"Colunas","",IF(Cálculos!KM18=1,Cálculos!KN18,""))</f>
        <v/>
      </c>
    </row>
    <row r="145" spans="1:29" ht="15" customHeight="1" x14ac:dyDescent="0.25">
      <c r="A145" s="83">
        <v>4</v>
      </c>
      <c r="B145" s="84">
        <f>'Escala Linhas'!$D$2+26</f>
        <v>46354</v>
      </c>
      <c r="C145" s="85" t="str">
        <f>CHOOSE(WEEKDAY($B145),"Dom","Seg","Ter","Qua","Qui","Sex","Sáb")&amp;IF(COUNTIF(Configurações!$E$5:$E$24,$B145)&gt;0,CHAR(10)&amp;"FERIADO","")</f>
        <v>Sáb</v>
      </c>
      <c r="D145" s="40" t="s">
        <v>87</v>
      </c>
      <c r="E145" s="139"/>
      <c r="F145" s="139"/>
      <c r="G145" s="139"/>
      <c r="H145" s="139"/>
      <c r="I145" s="139"/>
      <c r="J145" s="139"/>
      <c r="K145" s="139"/>
      <c r="L145" s="139"/>
      <c r="M145" s="139"/>
      <c r="N145" s="139"/>
      <c r="O145" s="139"/>
      <c r="P145" s="139"/>
      <c r="Q145" s="139"/>
      <c r="R145" s="139"/>
      <c r="S145" s="139"/>
      <c r="T145" s="139"/>
      <c r="U145" s="139"/>
      <c r="V145" s="139"/>
      <c r="W145" s="139"/>
      <c r="X145" s="139"/>
      <c r="Y145" s="139"/>
      <c r="Z145" s="139"/>
      <c r="AA145" s="139"/>
      <c r="AB145" s="139"/>
      <c r="AC145" s="139"/>
    </row>
    <row r="146" spans="1:29" x14ac:dyDescent="0.25">
      <c r="A146" s="83"/>
      <c r="B146" s="147"/>
      <c r="C146" s="147"/>
      <c r="D146" s="41" t="s">
        <v>88</v>
      </c>
      <c r="E146" s="140"/>
      <c r="F146" s="140"/>
      <c r="G146" s="140"/>
      <c r="H146" s="140"/>
      <c r="I146" s="140"/>
      <c r="J146" s="140"/>
      <c r="K146" s="140"/>
      <c r="L146" s="140"/>
      <c r="M146" s="140"/>
      <c r="N146" s="140"/>
      <c r="O146" s="140"/>
      <c r="P146" s="140"/>
      <c r="Q146" s="140"/>
      <c r="R146" s="140"/>
      <c r="S146" s="140"/>
      <c r="T146" s="140"/>
      <c r="U146" s="140"/>
      <c r="V146" s="140"/>
      <c r="W146" s="140"/>
      <c r="X146" s="140"/>
      <c r="Y146" s="140"/>
      <c r="Z146" s="140"/>
      <c r="AA146" s="140"/>
      <c r="AB146" s="140"/>
      <c r="AC146" s="140"/>
    </row>
    <row r="147" spans="1:29" x14ac:dyDescent="0.25">
      <c r="A147" s="83"/>
      <c r="B147" s="147"/>
      <c r="C147" s="147"/>
      <c r="D147" s="41" t="s">
        <v>89</v>
      </c>
      <c r="E147" s="140"/>
      <c r="F147" s="140"/>
      <c r="G147" s="140"/>
      <c r="H147" s="140"/>
      <c r="I147" s="140"/>
      <c r="J147" s="140"/>
      <c r="K147" s="140"/>
      <c r="L147" s="140"/>
      <c r="M147" s="140"/>
      <c r="N147" s="140"/>
      <c r="O147" s="140"/>
      <c r="P147" s="140"/>
      <c r="Q147" s="140"/>
      <c r="R147" s="140"/>
      <c r="S147" s="140"/>
      <c r="T147" s="140"/>
      <c r="U147" s="140"/>
      <c r="V147" s="140"/>
      <c r="W147" s="140"/>
      <c r="X147" s="140"/>
      <c r="Y147" s="140"/>
      <c r="Z147" s="140"/>
      <c r="AA147" s="140"/>
      <c r="AB147" s="140"/>
      <c r="AC147" s="140"/>
    </row>
    <row r="148" spans="1:29" x14ac:dyDescent="0.25">
      <c r="A148" s="83"/>
      <c r="B148" s="147"/>
      <c r="C148" s="147"/>
      <c r="D148" s="41" t="s">
        <v>90</v>
      </c>
      <c r="E148" s="140"/>
      <c r="F148" s="140"/>
      <c r="G148" s="140"/>
      <c r="H148" s="140"/>
      <c r="I148" s="140"/>
      <c r="J148" s="140"/>
      <c r="K148" s="140"/>
      <c r="L148" s="140"/>
      <c r="M148" s="140"/>
      <c r="N148" s="140"/>
      <c r="O148" s="140"/>
      <c r="P148" s="140"/>
      <c r="Q148" s="140"/>
      <c r="R148" s="140"/>
      <c r="S148" s="140"/>
      <c r="T148" s="140"/>
      <c r="U148" s="140"/>
      <c r="V148" s="140"/>
      <c r="W148" s="140"/>
      <c r="X148" s="140"/>
      <c r="Y148" s="140"/>
      <c r="Z148" s="140"/>
      <c r="AA148" s="140"/>
      <c r="AB148" s="140"/>
      <c r="AC148" s="140"/>
    </row>
    <row r="149" spans="1:29" ht="22.5" x14ac:dyDescent="0.25">
      <c r="A149" s="83"/>
      <c r="B149" s="147"/>
      <c r="C149" s="147"/>
      <c r="D149" s="42" t="s">
        <v>91</v>
      </c>
      <c r="E149" s="141" t="str">
        <f>IF(Configurações!$B$3&lt;&gt;"Colunas","",IF(Cálculos!KK7=1,Cálculos!KL7,""))</f>
        <v/>
      </c>
      <c r="F149" s="141" t="str">
        <f>IF(Configurações!$B$3&lt;&gt;"Colunas","",IF(Cálculos!KK8=1,Cálculos!KL8,""))</f>
        <v/>
      </c>
      <c r="G149" s="141" t="str">
        <f>IF(Configurações!$B$3&lt;&gt;"Colunas","",IF(Cálculos!KK9=1,Cálculos!KL9,""))</f>
        <v/>
      </c>
      <c r="H149" s="141" t="str">
        <f>IF(Configurações!$B$3&lt;&gt;"Colunas","",IF(Cálculos!KK10=1,Cálculos!KL10,""))</f>
        <v/>
      </c>
      <c r="I149" s="141" t="str">
        <f>IF(Configurações!$B$3&lt;&gt;"Colunas","",IF(Cálculos!KK11=1,Cálculos!KL11,""))</f>
        <v/>
      </c>
      <c r="J149" s="141" t="str">
        <f>IF(Configurações!$B$3&lt;&gt;"Colunas","",IF(Cálculos!KK12=1,Cálculos!KL12,""))</f>
        <v/>
      </c>
      <c r="K149" s="141" t="str">
        <f>IF(Configurações!$B$3&lt;&gt;"Colunas","",IF(Cálculos!KK13=1,Cálculos!KL13,""))</f>
        <v/>
      </c>
      <c r="L149" s="141" t="str">
        <f>IF(Configurações!$B$3&lt;&gt;"Colunas","",IF(Cálculos!KK14=1,Cálculos!KL14,""))</f>
        <v/>
      </c>
      <c r="M149" s="141" t="str">
        <f>IF(Configurações!$B$3&lt;&gt;"Colunas","",IF(Cálculos!KK15=1,Cálculos!KL15,""))</f>
        <v/>
      </c>
      <c r="N149" s="141" t="str">
        <f>IF(Configurações!$B$3&lt;&gt;"Colunas","",IF(Cálculos!KK16=1,Cálculos!KL16,""))</f>
        <v/>
      </c>
      <c r="O149" s="141" t="str">
        <f>IF(Configurações!$B$3&lt;&gt;"Colunas","",IF(Cálculos!KK17=1,Cálculos!KL17,""))</f>
        <v/>
      </c>
      <c r="P149" s="141" t="str">
        <f>IF(Configurações!$B$3&lt;&gt;"Colunas","",IF(Cálculos!KK18=1,Cálculos!KL18,""))</f>
        <v/>
      </c>
      <c r="Q149" s="141" t="str">
        <f>IF(Configurações!$B$3&lt;&gt;"Colunas","",IF(Cálculos!KL18=1,Cálculos!KM18,""))</f>
        <v/>
      </c>
      <c r="R149" s="141" t="str">
        <f>IF(Configurações!$B$3&lt;&gt;"Colunas","",IF(Cálculos!KM18=1,Cálculos!KN18,""))</f>
        <v/>
      </c>
      <c r="S149" s="141" t="str">
        <f>IF(Configurações!$B$3&lt;&gt;"Colunas","",IF(Cálculos!KN18=1,Cálculos!KO18,""))</f>
        <v/>
      </c>
      <c r="T149" s="141" t="str">
        <f>IF(Configurações!$B$3&lt;&gt;"Colunas","",IF(Cálculos!KO18=1,Cálculos!KP18,""))</f>
        <v/>
      </c>
      <c r="U149" s="141" t="str">
        <f>IF(Configurações!$B$3&lt;&gt;"Colunas","",IF(Cálculos!KP18=1,Cálculos!KQ18,""))</f>
        <v/>
      </c>
      <c r="V149" s="141" t="str">
        <f>IF(Configurações!$B$3&lt;&gt;"Colunas","",IF(Cálculos!KQ18=1,Cálculos!KR18,""))</f>
        <v/>
      </c>
      <c r="W149" s="141" t="str">
        <f>IF(Configurações!$B$3&lt;&gt;"Colunas","",IF(Cálculos!KR18=1,Cálculos!KS18,""))</f>
        <v/>
      </c>
      <c r="X149" s="141" t="str">
        <f>IF(Configurações!$B$3&lt;&gt;"Colunas","",IF(Cálculos!KS18=1,Cálculos!KT18,""))</f>
        <v/>
      </c>
      <c r="Y149" s="141" t="str">
        <f>IF(Configurações!$B$3&lt;&gt;"Colunas","",IF(Cálculos!KT18=1,Cálculos!KU18,""))</f>
        <v/>
      </c>
      <c r="Z149" s="141" t="str">
        <f>IF(Configurações!$B$3&lt;&gt;"Colunas","",IF(Cálculos!KU18=1,Cálculos!KV18,""))</f>
        <v/>
      </c>
      <c r="AA149" s="141" t="str">
        <f>IF(Configurações!$B$3&lt;&gt;"Colunas","",IF(Cálculos!KV18=1,Cálculos!KW18,""))</f>
        <v/>
      </c>
      <c r="AB149" s="141" t="str">
        <f>IF(Configurações!$B$3&lt;&gt;"Colunas","",IF(Cálculos!KW18=1,Cálculos!KX18,""))</f>
        <v/>
      </c>
      <c r="AC149" s="141" t="str">
        <f>IF(Configurações!$B$3&lt;&gt;"Colunas","",IF(Cálculos!KX18=1,Cálculos!KY18,""))</f>
        <v/>
      </c>
    </row>
    <row r="150" spans="1:29" ht="15" customHeight="1" x14ac:dyDescent="0.25">
      <c r="A150" s="83">
        <v>4</v>
      </c>
      <c r="B150" s="84">
        <f>'Escala Linhas'!$D$2+27</f>
        <v>46355</v>
      </c>
      <c r="C150" s="85" t="str">
        <f>CHOOSE(WEEKDAY($B150),"Dom","Seg","Ter","Qua","Qui","Sex","Sáb")&amp;IF(COUNTIF(Configurações!$E$5:$E$24,$B150)&gt;0,CHAR(10)&amp;"FERIADO","")</f>
        <v>Dom</v>
      </c>
      <c r="D150" s="40" t="s">
        <v>87</v>
      </c>
      <c r="E150" s="139"/>
      <c r="F150" s="139"/>
      <c r="G150" s="139"/>
      <c r="H150" s="139"/>
      <c r="I150" s="139"/>
      <c r="J150" s="139"/>
      <c r="K150" s="139"/>
      <c r="L150" s="139"/>
      <c r="M150" s="139"/>
      <c r="N150" s="139"/>
      <c r="O150" s="139"/>
      <c r="P150" s="139"/>
      <c r="Q150" s="139"/>
      <c r="R150" s="139"/>
      <c r="S150" s="139"/>
      <c r="T150" s="139"/>
      <c r="U150" s="139"/>
      <c r="V150" s="139"/>
      <c r="W150" s="139"/>
      <c r="X150" s="139"/>
      <c r="Y150" s="139"/>
      <c r="Z150" s="139"/>
      <c r="AA150" s="139"/>
      <c r="AB150" s="139"/>
      <c r="AC150" s="139"/>
    </row>
    <row r="151" spans="1:29" x14ac:dyDescent="0.25">
      <c r="A151" s="83"/>
      <c r="B151" s="147"/>
      <c r="C151" s="147"/>
      <c r="D151" s="41" t="s">
        <v>88</v>
      </c>
      <c r="E151" s="140"/>
      <c r="F151" s="140"/>
      <c r="G151" s="140"/>
      <c r="H151" s="140"/>
      <c r="I151" s="140"/>
      <c r="J151" s="140"/>
      <c r="K151" s="140"/>
      <c r="L151" s="140"/>
      <c r="M151" s="140"/>
      <c r="N151" s="140"/>
      <c r="O151" s="140"/>
      <c r="P151" s="140"/>
      <c r="Q151" s="140"/>
      <c r="R151" s="140"/>
      <c r="S151" s="140"/>
      <c r="T151" s="140"/>
      <c r="U151" s="140"/>
      <c r="V151" s="140"/>
      <c r="W151" s="140"/>
      <c r="X151" s="140"/>
      <c r="Y151" s="140"/>
      <c r="Z151" s="140"/>
      <c r="AA151" s="140"/>
      <c r="AB151" s="140"/>
      <c r="AC151" s="140"/>
    </row>
    <row r="152" spans="1:29" x14ac:dyDescent="0.25">
      <c r="A152" s="83"/>
      <c r="B152" s="147"/>
      <c r="C152" s="147"/>
      <c r="D152" s="41" t="s">
        <v>89</v>
      </c>
      <c r="E152" s="140"/>
      <c r="F152" s="140"/>
      <c r="G152" s="140"/>
      <c r="H152" s="140"/>
      <c r="I152" s="140"/>
      <c r="J152" s="140"/>
      <c r="K152" s="140"/>
      <c r="L152" s="140"/>
      <c r="M152" s="140"/>
      <c r="N152" s="140"/>
      <c r="O152" s="140"/>
      <c r="P152" s="140"/>
      <c r="Q152" s="140"/>
      <c r="R152" s="140"/>
      <c r="S152" s="140"/>
      <c r="T152" s="140"/>
      <c r="U152" s="140"/>
      <c r="V152" s="140"/>
      <c r="W152" s="140"/>
      <c r="X152" s="140"/>
      <c r="Y152" s="140"/>
      <c r="Z152" s="140"/>
      <c r="AA152" s="140"/>
      <c r="AB152" s="140"/>
      <c r="AC152" s="140"/>
    </row>
    <row r="153" spans="1:29" x14ac:dyDescent="0.25">
      <c r="A153" s="83"/>
      <c r="B153" s="147"/>
      <c r="C153" s="147"/>
      <c r="D153" s="41" t="s">
        <v>90</v>
      </c>
      <c r="E153" s="140"/>
      <c r="F153" s="140"/>
      <c r="G153" s="140"/>
      <c r="H153" s="140"/>
      <c r="I153" s="140"/>
      <c r="J153" s="140"/>
      <c r="K153" s="140"/>
      <c r="L153" s="140"/>
      <c r="M153" s="140"/>
      <c r="N153" s="140"/>
      <c r="O153" s="140"/>
      <c r="P153" s="140"/>
      <c r="Q153" s="140"/>
      <c r="R153" s="140"/>
      <c r="S153" s="140"/>
      <c r="T153" s="140"/>
      <c r="U153" s="140"/>
      <c r="V153" s="140"/>
      <c r="W153" s="140"/>
      <c r="X153" s="140"/>
      <c r="Y153" s="140"/>
      <c r="Z153" s="140"/>
      <c r="AA153" s="140"/>
      <c r="AB153" s="140"/>
      <c r="AC153" s="140"/>
    </row>
    <row r="154" spans="1:29" ht="22.5" x14ac:dyDescent="0.25">
      <c r="A154" s="83"/>
      <c r="B154" s="147"/>
      <c r="C154" s="147"/>
      <c r="D154" s="42" t="s">
        <v>91</v>
      </c>
      <c r="E154" s="141" t="str">
        <f>IF(Configurações!$B$3&lt;&gt;"Colunas","",IF(Cálculos!KV7=1,Cálculos!KW7,""))</f>
        <v/>
      </c>
      <c r="F154" s="141" t="str">
        <f>IF(Configurações!$B$3&lt;&gt;"Colunas","",IF(Cálculos!KV8=1,Cálculos!KW8,""))</f>
        <v/>
      </c>
      <c r="G154" s="141" t="str">
        <f>IF(Configurações!$B$3&lt;&gt;"Colunas","",IF(Cálculos!KV9=1,Cálculos!KW9,""))</f>
        <v/>
      </c>
      <c r="H154" s="141" t="str">
        <f>IF(Configurações!$B$3&lt;&gt;"Colunas","",IF(Cálculos!KV10=1,Cálculos!KW10,""))</f>
        <v/>
      </c>
      <c r="I154" s="141" t="str">
        <f>IF(Configurações!$B$3&lt;&gt;"Colunas","",IF(Cálculos!KV11=1,Cálculos!KW11,""))</f>
        <v/>
      </c>
      <c r="J154" s="141" t="str">
        <f>IF(Configurações!$B$3&lt;&gt;"Colunas","",IF(Cálculos!KV12=1,Cálculos!KW12,""))</f>
        <v/>
      </c>
      <c r="K154" s="141" t="str">
        <f>IF(Configurações!$B$3&lt;&gt;"Colunas","",IF(Cálculos!KV13=1,Cálculos!KW13,""))</f>
        <v/>
      </c>
      <c r="L154" s="141" t="str">
        <f>IF(Configurações!$B$3&lt;&gt;"Colunas","",IF(Cálculos!KV14=1,Cálculos!KW14,""))</f>
        <v/>
      </c>
      <c r="M154" s="141" t="str">
        <f>IF(Configurações!$B$3&lt;&gt;"Colunas","",IF(Cálculos!KV15=1,Cálculos!KW15,""))</f>
        <v/>
      </c>
      <c r="N154" s="141" t="str">
        <f>IF(Configurações!$B$3&lt;&gt;"Colunas","",IF(Cálculos!KV16=1,Cálculos!KW16,""))</f>
        <v/>
      </c>
      <c r="O154" s="141" t="str">
        <f>IF(Configurações!$B$3&lt;&gt;"Colunas","",IF(Cálculos!KV17=1,Cálculos!KW17,""))</f>
        <v/>
      </c>
      <c r="P154" s="141" t="str">
        <f>IF(Configurações!$B$3&lt;&gt;"Colunas","",IF(Cálculos!KV18=1,Cálculos!KW18,""))</f>
        <v/>
      </c>
      <c r="Q154" s="141" t="str">
        <f>IF(Configurações!$B$3&lt;&gt;"Colunas","",IF(Cálculos!KW18=1,Cálculos!KX18,""))</f>
        <v/>
      </c>
      <c r="R154" s="141" t="str">
        <f>IF(Configurações!$B$3&lt;&gt;"Colunas","",IF(Cálculos!KX18=1,Cálculos!KY18,""))</f>
        <v/>
      </c>
      <c r="S154" s="141" t="str">
        <f>IF(Configurações!$B$3&lt;&gt;"Colunas","",IF(Cálculos!KY18=1,Cálculos!KZ18,""))</f>
        <v/>
      </c>
      <c r="T154" s="141" t="str">
        <f>IF(Configurações!$B$3&lt;&gt;"Colunas","",IF(Cálculos!KZ18=1,Cálculos!LA18,""))</f>
        <v/>
      </c>
      <c r="U154" s="141" t="str">
        <f>IF(Configurações!$B$3&lt;&gt;"Colunas","",IF(Cálculos!LA18=1,Cálculos!LB18,""))</f>
        <v/>
      </c>
      <c r="V154" s="141" t="str">
        <f>IF(Configurações!$B$3&lt;&gt;"Colunas","",IF(Cálculos!LB18=1,Cálculos!LC18,""))</f>
        <v/>
      </c>
      <c r="W154" s="141" t="str">
        <f>IF(Configurações!$B$3&lt;&gt;"Colunas","",IF(Cálculos!LC18=1,Cálculos!LD18,""))</f>
        <v/>
      </c>
      <c r="X154" s="141" t="str">
        <f>IF(Configurações!$B$3&lt;&gt;"Colunas","",IF(Cálculos!LD18=1,Cálculos!LE18,""))</f>
        <v/>
      </c>
      <c r="Y154" s="141" t="str">
        <f>IF(Configurações!$B$3&lt;&gt;"Colunas","",IF(Cálculos!LE18=1,Cálculos!LF18,""))</f>
        <v/>
      </c>
      <c r="Z154" s="141" t="str">
        <f>IF(Configurações!$B$3&lt;&gt;"Colunas","",IF(Cálculos!LF18=1,Cálculos!LG18,""))</f>
        <v/>
      </c>
      <c r="AA154" s="141" t="str">
        <f>IF(Configurações!$B$3&lt;&gt;"Colunas","",IF(Cálculos!LG18=1,Cálculos!LH18,""))</f>
        <v/>
      </c>
      <c r="AB154" s="141" t="str">
        <f>IF(Configurações!$B$3&lt;&gt;"Colunas","",IF(Cálculos!LH18=1,Cálculos!LI18,""))</f>
        <v/>
      </c>
      <c r="AC154" s="141" t="str">
        <f>IF(Configurações!$B$3&lt;&gt;"Colunas","",IF(Cálculos!LI18=1,Cálculos!LJ18,""))</f>
        <v/>
      </c>
    </row>
    <row r="155" spans="1:29" ht="15" customHeight="1" x14ac:dyDescent="0.25">
      <c r="A155" s="80">
        <v>4</v>
      </c>
      <c r="B155" s="81" t="s">
        <v>83</v>
      </c>
      <c r="C155" s="81"/>
      <c r="D155" s="81"/>
      <c r="E155" s="142" t="str">
        <f>IF(OR(E$4="",Configurações!$B$3&lt;&gt;"Colunas"),"",Cálculos!OQ7)</f>
        <v/>
      </c>
      <c r="F155" s="142" t="str">
        <f>IF(OR(F$4="",Configurações!$B$3&lt;&gt;"Colunas"),"",Cálculos!OQ8)</f>
        <v/>
      </c>
      <c r="G155" s="142" t="str">
        <f>IF(OR(G$4="",Configurações!$B$3&lt;&gt;"Colunas"),"",Cálculos!OQ9)</f>
        <v/>
      </c>
      <c r="H155" s="142" t="str">
        <f>IF(OR(H$4="",Configurações!$B$3&lt;&gt;"Colunas"),"",Cálculos!OQ10)</f>
        <v/>
      </c>
      <c r="I155" s="142" t="str">
        <f>IF(OR(I$4="",Configurações!$B$3&lt;&gt;"Colunas"),"",Cálculos!OQ11)</f>
        <v/>
      </c>
      <c r="J155" s="142" t="str">
        <f>IF(OR(J$4="",Configurações!$B$3&lt;&gt;"Colunas"),"",Cálculos!OQ12)</f>
        <v/>
      </c>
      <c r="K155" s="142" t="str">
        <f>IF(OR(K$4="",Configurações!$B$3&lt;&gt;"Colunas"),"",Cálculos!OQ13)</f>
        <v/>
      </c>
      <c r="L155" s="142" t="str">
        <f>IF(OR(L$4="",Configurações!$B$3&lt;&gt;"Colunas"),"",Cálculos!OQ14)</f>
        <v/>
      </c>
      <c r="M155" s="142" t="str">
        <f>IF(OR(M$4="",Configurações!$B$3&lt;&gt;"Colunas"),"",Cálculos!OQ15)</f>
        <v/>
      </c>
      <c r="N155" s="142" t="str">
        <f>IF(OR(N$4="",Configurações!$B$3&lt;&gt;"Colunas"),"",Cálculos!OQ16)</f>
        <v/>
      </c>
      <c r="O155" s="142" t="str">
        <f>IF(OR(O$4="",Configurações!$B$3&lt;&gt;"Colunas"),"",Cálculos!OQ17)</f>
        <v/>
      </c>
      <c r="P155" s="142" t="str">
        <f>IF(OR(P$4="",Configurações!$B$3&lt;&gt;"Colunas"),"",Cálculos!OQ18)</f>
        <v/>
      </c>
      <c r="Q155" s="142" t="str">
        <f>IF(OR(Q$4="",Configurações!$B$3&lt;&gt;"Colunas"),"",Cálculos!OR18)</f>
        <v/>
      </c>
      <c r="R155" s="142" t="str">
        <f>IF(OR(R$4="",Configurações!$B$3&lt;&gt;"Colunas"),"",Cálculos!OS18)</f>
        <v/>
      </c>
      <c r="S155" s="142" t="str">
        <f>IF(OR(S$4="",Configurações!$B$3&lt;&gt;"Colunas"),"",Cálculos!OT18)</f>
        <v/>
      </c>
      <c r="T155" s="142" t="str">
        <f>IF(OR(T$4="",Configurações!$B$3&lt;&gt;"Colunas"),"",Cálculos!OU18)</f>
        <v/>
      </c>
      <c r="U155" s="142" t="str">
        <f>IF(OR(U$4="",Configurações!$B$3&lt;&gt;"Colunas"),"",Cálculos!OV18)</f>
        <v/>
      </c>
      <c r="V155" s="142" t="str">
        <f>IF(OR(V$4="",Configurações!$B$3&lt;&gt;"Colunas"),"",Cálculos!OW18)</f>
        <v/>
      </c>
      <c r="W155" s="142" t="str">
        <f>IF(OR(W$4="",Configurações!$B$3&lt;&gt;"Colunas"),"",Cálculos!OX18)</f>
        <v/>
      </c>
      <c r="X155" s="142" t="str">
        <f>IF(OR(X$4="",Configurações!$B$3&lt;&gt;"Colunas"),"",Cálculos!OY18)</f>
        <v/>
      </c>
      <c r="Y155" s="142" t="str">
        <f>IF(OR(Y$4="",Configurações!$B$3&lt;&gt;"Colunas"),"",Cálculos!OZ18)</f>
        <v/>
      </c>
      <c r="Z155" s="142" t="str">
        <f>IF(OR(Z$4="",Configurações!$B$3&lt;&gt;"Colunas"),"",Cálculos!PA18)</f>
        <v/>
      </c>
      <c r="AA155" s="142" t="str">
        <f>IF(OR(AA$4="",Configurações!$B$3&lt;&gt;"Colunas"),"",Cálculos!PB18)</f>
        <v/>
      </c>
      <c r="AB155" s="142" t="str">
        <f>IF(OR(AB$4="",Configurações!$B$3&lt;&gt;"Colunas"),"",Cálculos!PC18)</f>
        <v/>
      </c>
      <c r="AC155" s="142" t="str">
        <f>IF(OR(AC$4="",Configurações!$B$3&lt;&gt;"Colunas"),"",Cálculos!PD18)</f>
        <v/>
      </c>
    </row>
    <row r="156" spans="1:29" ht="15" customHeight="1" x14ac:dyDescent="0.25">
      <c r="A156" s="80"/>
      <c r="B156" s="81" t="s">
        <v>96</v>
      </c>
      <c r="C156" s="81"/>
      <c r="D156" s="81"/>
      <c r="E156" s="143" t="str">
        <f>IF(OR(E$4="",Configurações!$B$3&lt;&gt;"Colunas"),"",Cálculos!OR7)</f>
        <v/>
      </c>
      <c r="F156" s="143" t="str">
        <f>IF(OR(F$4="",Configurações!$B$3&lt;&gt;"Colunas"),"",Cálculos!OR8)</f>
        <v/>
      </c>
      <c r="G156" s="143" t="str">
        <f>IF(OR(G$4="",Configurações!$B$3&lt;&gt;"Colunas"),"",Cálculos!OR9)</f>
        <v/>
      </c>
      <c r="H156" s="143" t="str">
        <f>IF(OR(H$4="",Configurações!$B$3&lt;&gt;"Colunas"),"",Cálculos!OR10)</f>
        <v/>
      </c>
      <c r="I156" s="143" t="str">
        <f>IF(OR(I$4="",Configurações!$B$3&lt;&gt;"Colunas"),"",Cálculos!OR11)</f>
        <v/>
      </c>
      <c r="J156" s="143" t="str">
        <f>IF(OR(J$4="",Configurações!$B$3&lt;&gt;"Colunas"),"",Cálculos!OR12)</f>
        <v/>
      </c>
      <c r="K156" s="143" t="str">
        <f>IF(OR(K$4="",Configurações!$B$3&lt;&gt;"Colunas"),"",Cálculos!OR13)</f>
        <v/>
      </c>
      <c r="L156" s="143" t="str">
        <f>IF(OR(L$4="",Configurações!$B$3&lt;&gt;"Colunas"),"",Cálculos!OR14)</f>
        <v/>
      </c>
      <c r="M156" s="143" t="str">
        <f>IF(OR(M$4="",Configurações!$B$3&lt;&gt;"Colunas"),"",Cálculos!OR15)</f>
        <v/>
      </c>
      <c r="N156" s="143" t="str">
        <f>IF(OR(N$4="",Configurações!$B$3&lt;&gt;"Colunas"),"",Cálculos!OR16)</f>
        <v/>
      </c>
      <c r="O156" s="143" t="str">
        <f>IF(OR(O$4="",Configurações!$B$3&lt;&gt;"Colunas"),"",Cálculos!OR17)</f>
        <v/>
      </c>
      <c r="P156" s="143" t="str">
        <f>IF(OR(P$4="",Configurações!$B$3&lt;&gt;"Colunas"),"",Cálculos!OR18)</f>
        <v/>
      </c>
      <c r="Q156" s="143" t="str">
        <f>IF(OR(Q$4="",Configurações!$B$3&lt;&gt;"Colunas"),"",Cálculos!OS18)</f>
        <v/>
      </c>
      <c r="R156" s="143" t="str">
        <f>IF(OR(R$4="",Configurações!$B$3&lt;&gt;"Colunas"),"",Cálculos!OT18)</f>
        <v/>
      </c>
      <c r="S156" s="143" t="str">
        <f>IF(OR(S$4="",Configurações!$B$3&lt;&gt;"Colunas"),"",Cálculos!OU18)</f>
        <v/>
      </c>
      <c r="T156" s="143" t="str">
        <f>IF(OR(T$4="",Configurações!$B$3&lt;&gt;"Colunas"),"",Cálculos!OV18)</f>
        <v/>
      </c>
      <c r="U156" s="143" t="str">
        <f>IF(OR(U$4="",Configurações!$B$3&lt;&gt;"Colunas"),"",Cálculos!OW18)</f>
        <v/>
      </c>
      <c r="V156" s="143" t="str">
        <f>IF(OR(V$4="",Configurações!$B$3&lt;&gt;"Colunas"),"",Cálculos!OX18)</f>
        <v/>
      </c>
      <c r="W156" s="143" t="str">
        <f>IF(OR(W$4="",Configurações!$B$3&lt;&gt;"Colunas"),"",Cálculos!OY18)</f>
        <v/>
      </c>
      <c r="X156" s="143" t="str">
        <f>IF(OR(X$4="",Configurações!$B$3&lt;&gt;"Colunas"),"",Cálculos!OZ18)</f>
        <v/>
      </c>
      <c r="Y156" s="143" t="str">
        <f>IF(OR(Y$4="",Configurações!$B$3&lt;&gt;"Colunas"),"",Cálculos!PA18)</f>
        <v/>
      </c>
      <c r="Z156" s="143" t="str">
        <f>IF(OR(Z$4="",Configurações!$B$3&lt;&gt;"Colunas"),"",Cálculos!PB18)</f>
        <v/>
      </c>
      <c r="AA156" s="143" t="str">
        <f>IF(OR(AA$4="",Configurações!$B$3&lt;&gt;"Colunas"),"",Cálculos!PC18)</f>
        <v/>
      </c>
      <c r="AB156" s="143" t="str">
        <f>IF(OR(AB$4="",Configurações!$B$3&lt;&gt;"Colunas"),"",Cálculos!PD18)</f>
        <v/>
      </c>
      <c r="AC156" s="143" t="str">
        <f>IF(OR(AC$4="",Configurações!$B$3&lt;&gt;"Colunas"),"",Cálculos!PE18)</f>
        <v/>
      </c>
    </row>
    <row r="157" spans="1:29" ht="94.5" customHeight="1" x14ac:dyDescent="0.25">
      <c r="A157" s="80"/>
      <c r="B157" s="81" t="s">
        <v>85</v>
      </c>
      <c r="C157" s="81"/>
      <c r="D157" s="81"/>
      <c r="E157" s="144" t="str">
        <f>IF(OR(E$4="",Configurações!$B$3&lt;&gt;"Colunas"),"",IF(Cálculos!OS7="","✔ OK",LEFT(Cálculos!OS7,LEN(Cálculos!OS7)-3)))</f>
        <v/>
      </c>
      <c r="F157" s="144" t="str">
        <f>IF(OR(F$4="",Configurações!$B$3&lt;&gt;"Colunas"),"",IF(Cálculos!OS8="","✔ OK",LEFT(Cálculos!OS8,LEN(Cálculos!OS8)-3)))</f>
        <v/>
      </c>
      <c r="G157" s="144" t="str">
        <f>IF(OR(G$4="",Configurações!$B$3&lt;&gt;"Colunas"),"",IF(Cálculos!OS9="","✔ OK",LEFT(Cálculos!OS9,LEN(Cálculos!OS9)-3)))</f>
        <v/>
      </c>
      <c r="H157" s="144" t="str">
        <f>IF(OR(H$4="",Configurações!$B$3&lt;&gt;"Colunas"),"",IF(Cálculos!OS10="","✔ OK",LEFT(Cálculos!OS10,LEN(Cálculos!OS10)-3)))</f>
        <v/>
      </c>
      <c r="I157" s="144" t="str">
        <f>IF(OR(I$4="",Configurações!$B$3&lt;&gt;"Colunas"),"",IF(Cálculos!OS11="","✔ OK",LEFT(Cálculos!OS11,LEN(Cálculos!OS11)-3)))</f>
        <v/>
      </c>
      <c r="J157" s="144" t="str">
        <f>IF(OR(J$4="",Configurações!$B$3&lt;&gt;"Colunas"),"",IF(Cálculos!OS12="","✔ OK",LEFT(Cálculos!OS12,LEN(Cálculos!OS12)-3)))</f>
        <v/>
      </c>
      <c r="K157" s="144" t="str">
        <f>IF(OR(K$4="",Configurações!$B$3&lt;&gt;"Colunas"),"",IF(Cálculos!OS13="","✔ OK",LEFT(Cálculos!OS13,LEN(Cálculos!OS13)-3)))</f>
        <v/>
      </c>
      <c r="L157" s="144" t="str">
        <f>IF(OR(L$4="",Configurações!$B$3&lt;&gt;"Colunas"),"",IF(Cálculos!OS14="","✔ OK",LEFT(Cálculos!OS14,LEN(Cálculos!OS14)-3)))</f>
        <v/>
      </c>
      <c r="M157" s="144" t="str">
        <f>IF(OR(M$4="",Configurações!$B$3&lt;&gt;"Colunas"),"",IF(Cálculos!OS15="","✔ OK",LEFT(Cálculos!OS15,LEN(Cálculos!OS15)-3)))</f>
        <v/>
      </c>
      <c r="N157" s="144" t="str">
        <f>IF(OR(N$4="",Configurações!$B$3&lt;&gt;"Colunas"),"",IF(Cálculos!OS16="","✔ OK",LEFT(Cálculos!OS16,LEN(Cálculos!OS16)-3)))</f>
        <v/>
      </c>
      <c r="O157" s="144" t="str">
        <f>IF(OR(O$4="",Configurações!$B$3&lt;&gt;"Colunas"),"",IF(Cálculos!OS17="","✔ OK",LEFT(Cálculos!OS17,LEN(Cálculos!OS17)-3)))</f>
        <v/>
      </c>
      <c r="P157" s="144" t="str">
        <f>IF(OR(P$4="",Configurações!$B$3&lt;&gt;"Colunas"),"",IF(Cálculos!OS18="","✔ OK",LEFT(Cálculos!OS18,LEN(Cálculos!OS18)-3)))</f>
        <v/>
      </c>
      <c r="Q157" s="144" t="str">
        <f>IF(OR(Q$4="",Configurações!$B$3&lt;&gt;"Colunas"),"",IF(Cálculos!OT18="","✔ OK",LEFT(Cálculos!OT18,LEN(Cálculos!OT18)-3)))</f>
        <v/>
      </c>
      <c r="R157" s="144" t="str">
        <f>IF(OR(R$4="",Configurações!$B$3&lt;&gt;"Colunas"),"",IF(Cálculos!OU18="","✔ OK",LEFT(Cálculos!OU18,LEN(Cálculos!OU18)-3)))</f>
        <v/>
      </c>
      <c r="S157" s="144" t="str">
        <f>IF(OR(S$4="",Configurações!$B$3&lt;&gt;"Colunas"),"",IF(Cálculos!OV18="","✔ OK",LEFT(Cálculos!OV18,LEN(Cálculos!OV18)-3)))</f>
        <v/>
      </c>
      <c r="T157" s="144" t="str">
        <f>IF(OR(T$4="",Configurações!$B$3&lt;&gt;"Colunas"),"",IF(Cálculos!OW18="","✔ OK",LEFT(Cálculos!OW18,LEN(Cálculos!OW18)-3)))</f>
        <v/>
      </c>
      <c r="U157" s="144" t="str">
        <f>IF(OR(U$4="",Configurações!$B$3&lt;&gt;"Colunas"),"",IF(Cálculos!OX18="","✔ OK",LEFT(Cálculos!OX18,LEN(Cálculos!OX18)-3)))</f>
        <v/>
      </c>
      <c r="V157" s="144" t="str">
        <f>IF(OR(V$4="",Configurações!$B$3&lt;&gt;"Colunas"),"",IF(Cálculos!OY18="","✔ OK",LEFT(Cálculos!OY18,LEN(Cálculos!OY18)-3)))</f>
        <v/>
      </c>
      <c r="W157" s="144" t="str">
        <f>IF(OR(W$4="",Configurações!$B$3&lt;&gt;"Colunas"),"",IF(Cálculos!OZ18="","✔ OK",LEFT(Cálculos!OZ18,LEN(Cálculos!OZ18)-3)))</f>
        <v/>
      </c>
      <c r="X157" s="144" t="str">
        <f>IF(OR(X$4="",Configurações!$B$3&lt;&gt;"Colunas"),"",IF(Cálculos!PA18="","✔ OK",LEFT(Cálculos!PA18,LEN(Cálculos!PA18)-3)))</f>
        <v/>
      </c>
      <c r="Y157" s="144" t="str">
        <f>IF(OR(Y$4="",Configurações!$B$3&lt;&gt;"Colunas"),"",IF(Cálculos!PB18="","✔ OK",LEFT(Cálculos!PB18,LEN(Cálculos!PB18)-3)))</f>
        <v/>
      </c>
      <c r="Z157" s="144" t="str">
        <f>IF(OR(Z$4="",Configurações!$B$3&lt;&gt;"Colunas"),"",IF(Cálculos!PC18="","✔ OK",LEFT(Cálculos!PC18,LEN(Cálculos!PC18)-3)))</f>
        <v/>
      </c>
      <c r="AA157" s="144" t="str">
        <f>IF(OR(AA$4="",Configurações!$B$3&lt;&gt;"Colunas"),"",IF(Cálculos!PD18="","✔ OK",LEFT(Cálculos!PD18,LEN(Cálculos!PD18)-3)))</f>
        <v/>
      </c>
      <c r="AB157" s="144" t="str">
        <f>IF(OR(AB$4="",Configurações!$B$3&lt;&gt;"Colunas"),"",IF(Cálculos!PE18="","✔ OK",LEFT(Cálculos!PE18,LEN(Cálculos!PE18)-3)))</f>
        <v/>
      </c>
      <c r="AC157" s="144" t="str">
        <f>IF(OR(AC$4="",Configurações!$B$3&lt;&gt;"Colunas"),"",IF(Cálculos!PF18="","✔ OK",LEFT(Cálculos!PF18,LEN(Cálculos!PF18)-3)))</f>
        <v/>
      </c>
    </row>
    <row r="158" spans="1:29" ht="15" customHeight="1" x14ac:dyDescent="0.25">
      <c r="A158" s="83">
        <v>5</v>
      </c>
      <c r="B158" s="84">
        <f>'Escala Linhas'!$D$2+28</f>
        <v>46356</v>
      </c>
      <c r="C158" s="85" t="str">
        <f>CHOOSE(WEEKDAY($B158),"Dom","Seg","Ter","Qua","Qui","Sex","Sáb")&amp;IF(COUNTIF(Configurações!$E$5:$E$24,$B158)&gt;0,CHAR(10)&amp;"FERIADO","")</f>
        <v>Seg</v>
      </c>
      <c r="D158" s="40" t="s">
        <v>87</v>
      </c>
      <c r="E158" s="139"/>
      <c r="F158" s="139"/>
      <c r="G158" s="139"/>
      <c r="H158" s="139"/>
      <c r="I158" s="139"/>
      <c r="J158" s="139"/>
      <c r="K158" s="139"/>
      <c r="L158" s="139"/>
      <c r="M158" s="139"/>
      <c r="N158" s="139"/>
      <c r="O158" s="139"/>
      <c r="P158" s="139"/>
      <c r="Q158" s="139"/>
      <c r="R158" s="139"/>
      <c r="S158" s="139"/>
      <c r="T158" s="139"/>
      <c r="U158" s="139"/>
      <c r="V158" s="139"/>
      <c r="W158" s="139"/>
      <c r="X158" s="139"/>
      <c r="Y158" s="139"/>
      <c r="Z158" s="139"/>
      <c r="AA158" s="139"/>
      <c r="AB158" s="139"/>
      <c r="AC158" s="139"/>
    </row>
    <row r="159" spans="1:29" x14ac:dyDescent="0.25">
      <c r="A159" s="83"/>
      <c r="B159" s="147"/>
      <c r="C159" s="147"/>
      <c r="D159" s="41" t="s">
        <v>88</v>
      </c>
      <c r="E159" s="140"/>
      <c r="F159" s="140"/>
      <c r="G159" s="140"/>
      <c r="H159" s="140"/>
      <c r="I159" s="140"/>
      <c r="J159" s="140"/>
      <c r="K159" s="140"/>
      <c r="L159" s="140"/>
      <c r="M159" s="140"/>
      <c r="N159" s="140"/>
      <c r="O159" s="140"/>
      <c r="P159" s="140"/>
      <c r="Q159" s="140"/>
      <c r="R159" s="140"/>
      <c r="S159" s="140"/>
      <c r="T159" s="140"/>
      <c r="U159" s="140"/>
      <c r="V159" s="140"/>
      <c r="W159" s="140"/>
      <c r="X159" s="140"/>
      <c r="Y159" s="140"/>
      <c r="Z159" s="140"/>
      <c r="AA159" s="140"/>
      <c r="AB159" s="140"/>
      <c r="AC159" s="140"/>
    </row>
    <row r="160" spans="1:29" x14ac:dyDescent="0.25">
      <c r="A160" s="83"/>
      <c r="B160" s="147"/>
      <c r="C160" s="147"/>
      <c r="D160" s="41" t="s">
        <v>89</v>
      </c>
      <c r="E160" s="140"/>
      <c r="F160" s="140"/>
      <c r="G160" s="140"/>
      <c r="H160" s="140"/>
      <c r="I160" s="140"/>
      <c r="J160" s="140"/>
      <c r="K160" s="140"/>
      <c r="L160" s="140"/>
      <c r="M160" s="140"/>
      <c r="N160" s="140"/>
      <c r="O160" s="140"/>
      <c r="P160" s="140"/>
      <c r="Q160" s="140"/>
      <c r="R160" s="140"/>
      <c r="S160" s="140"/>
      <c r="T160" s="140"/>
      <c r="U160" s="140"/>
      <c r="V160" s="140"/>
      <c r="W160" s="140"/>
      <c r="X160" s="140"/>
      <c r="Y160" s="140"/>
      <c r="Z160" s="140"/>
      <c r="AA160" s="140"/>
      <c r="AB160" s="140"/>
      <c r="AC160" s="140"/>
    </row>
    <row r="161" spans="1:29" x14ac:dyDescent="0.25">
      <c r="A161" s="83"/>
      <c r="B161" s="147"/>
      <c r="C161" s="147"/>
      <c r="D161" s="41" t="s">
        <v>90</v>
      </c>
      <c r="E161" s="140"/>
      <c r="F161" s="140"/>
      <c r="G161" s="140"/>
      <c r="H161" s="140"/>
      <c r="I161" s="140"/>
      <c r="J161" s="140"/>
      <c r="K161" s="140"/>
      <c r="L161" s="140"/>
      <c r="M161" s="140"/>
      <c r="N161" s="140"/>
      <c r="O161" s="140"/>
      <c r="P161" s="140"/>
      <c r="Q161" s="140"/>
      <c r="R161" s="140"/>
      <c r="S161" s="140"/>
      <c r="T161" s="140"/>
      <c r="U161" s="140"/>
      <c r="V161" s="140"/>
      <c r="W161" s="140"/>
      <c r="X161" s="140"/>
      <c r="Y161" s="140"/>
      <c r="Z161" s="140"/>
      <c r="AA161" s="140"/>
      <c r="AB161" s="140"/>
      <c r="AC161" s="140"/>
    </row>
    <row r="162" spans="1:29" ht="22.5" x14ac:dyDescent="0.25">
      <c r="A162" s="83"/>
      <c r="B162" s="147"/>
      <c r="C162" s="147"/>
      <c r="D162" s="42" t="s">
        <v>91</v>
      </c>
      <c r="E162" s="141" t="str">
        <f>IF(Configurações!$B$3&lt;&gt;"Colunas","",IF(Cálculos!LG7=1,Cálculos!LH7,""))</f>
        <v/>
      </c>
      <c r="F162" s="141" t="str">
        <f>IF(Configurações!$B$3&lt;&gt;"Colunas","",IF(Cálculos!LG8=1,Cálculos!LH8,""))</f>
        <v/>
      </c>
      <c r="G162" s="141" t="str">
        <f>IF(Configurações!$B$3&lt;&gt;"Colunas","",IF(Cálculos!LG9=1,Cálculos!LH9,""))</f>
        <v/>
      </c>
      <c r="H162" s="141" t="str">
        <f>IF(Configurações!$B$3&lt;&gt;"Colunas","",IF(Cálculos!LG10=1,Cálculos!LH10,""))</f>
        <v/>
      </c>
      <c r="I162" s="141" t="str">
        <f>IF(Configurações!$B$3&lt;&gt;"Colunas","",IF(Cálculos!LG11=1,Cálculos!LH11,""))</f>
        <v/>
      </c>
      <c r="J162" s="141" t="str">
        <f>IF(Configurações!$B$3&lt;&gt;"Colunas","",IF(Cálculos!LG12=1,Cálculos!LH12,""))</f>
        <v/>
      </c>
      <c r="K162" s="141" t="str">
        <f>IF(Configurações!$B$3&lt;&gt;"Colunas","",IF(Cálculos!LG13=1,Cálculos!LH13,""))</f>
        <v/>
      </c>
      <c r="L162" s="141" t="str">
        <f>IF(Configurações!$B$3&lt;&gt;"Colunas","",IF(Cálculos!LG14=1,Cálculos!LH14,""))</f>
        <v/>
      </c>
      <c r="M162" s="141" t="str">
        <f>IF(Configurações!$B$3&lt;&gt;"Colunas","",IF(Cálculos!LG15=1,Cálculos!LH15,""))</f>
        <v/>
      </c>
      <c r="N162" s="141" t="str">
        <f>IF(Configurações!$B$3&lt;&gt;"Colunas","",IF(Cálculos!LG16=1,Cálculos!LH16,""))</f>
        <v/>
      </c>
      <c r="O162" s="141" t="str">
        <f>IF(Configurações!$B$3&lt;&gt;"Colunas","",IF(Cálculos!LG17=1,Cálculos!LH17,""))</f>
        <v/>
      </c>
      <c r="P162" s="141" t="str">
        <f>IF(Configurações!$B$3&lt;&gt;"Colunas","",IF(Cálculos!LG18=1,Cálculos!LH18,""))</f>
        <v/>
      </c>
      <c r="Q162" s="141" t="str">
        <f>IF(Configurações!$B$3&lt;&gt;"Colunas","",IF(Cálculos!LH18=1,Cálculos!LI18,""))</f>
        <v/>
      </c>
      <c r="R162" s="141" t="str">
        <f>IF(Configurações!$B$3&lt;&gt;"Colunas","",IF(Cálculos!LI18=1,Cálculos!LJ18,""))</f>
        <v/>
      </c>
      <c r="S162" s="141" t="str">
        <f>IF(Configurações!$B$3&lt;&gt;"Colunas","",IF(Cálculos!LJ18=1,Cálculos!LK18,""))</f>
        <v/>
      </c>
      <c r="T162" s="141" t="str">
        <f>IF(Configurações!$B$3&lt;&gt;"Colunas","",IF(Cálculos!LK18=1,Cálculos!LL18,""))</f>
        <v/>
      </c>
      <c r="U162" s="141" t="str">
        <f>IF(Configurações!$B$3&lt;&gt;"Colunas","",IF(Cálculos!LL18=1,Cálculos!LM18,""))</f>
        <v/>
      </c>
      <c r="V162" s="141" t="str">
        <f>IF(Configurações!$B$3&lt;&gt;"Colunas","",IF(Cálculos!LM18=1,Cálculos!LN18,""))</f>
        <v/>
      </c>
      <c r="W162" s="141" t="str">
        <f>IF(Configurações!$B$3&lt;&gt;"Colunas","",IF(Cálculos!LN18=1,Cálculos!LO18,""))</f>
        <v/>
      </c>
      <c r="X162" s="141" t="str">
        <f>IF(Configurações!$B$3&lt;&gt;"Colunas","",IF(Cálculos!LO18=1,Cálculos!LP18,""))</f>
        <v/>
      </c>
      <c r="Y162" s="141" t="str">
        <f>IF(Configurações!$B$3&lt;&gt;"Colunas","",IF(Cálculos!LP18=1,Cálculos!LQ18,""))</f>
        <v/>
      </c>
      <c r="Z162" s="141" t="str">
        <f>IF(Configurações!$B$3&lt;&gt;"Colunas","",IF(Cálculos!LQ18=1,Cálculos!LR18,""))</f>
        <v/>
      </c>
      <c r="AA162" s="141" t="str">
        <f>IF(Configurações!$B$3&lt;&gt;"Colunas","",IF(Cálculos!LR18=1,Cálculos!LS18,""))</f>
        <v/>
      </c>
      <c r="AB162" s="141" t="str">
        <f>IF(Configurações!$B$3&lt;&gt;"Colunas","",IF(Cálculos!LS18=1,Cálculos!LT18,""))</f>
        <v/>
      </c>
      <c r="AC162" s="141" t="str">
        <f>IF(Configurações!$B$3&lt;&gt;"Colunas","",IF(Cálculos!LT18=1,Cálculos!LU18,""))</f>
        <v/>
      </c>
    </row>
    <row r="163" spans="1:29" ht="15" customHeight="1" x14ac:dyDescent="0.25">
      <c r="A163" s="83">
        <v>5</v>
      </c>
      <c r="B163" s="84">
        <f>'Escala Linhas'!$D$2+29</f>
        <v>46357</v>
      </c>
      <c r="C163" s="85" t="str">
        <f>CHOOSE(WEEKDAY($B163),"Dom","Seg","Ter","Qua","Qui","Sex","Sáb")&amp;IF(COUNTIF(Configurações!$E$5:$E$24,$B163)&gt;0,CHAR(10)&amp;"FERIADO","")</f>
        <v>Ter</v>
      </c>
      <c r="D163" s="40" t="s">
        <v>87</v>
      </c>
      <c r="E163" s="139"/>
      <c r="F163" s="139"/>
      <c r="G163" s="139"/>
      <c r="H163" s="139"/>
      <c r="I163" s="139"/>
      <c r="J163" s="139"/>
      <c r="K163" s="139"/>
      <c r="L163" s="139"/>
      <c r="M163" s="139"/>
      <c r="N163" s="139"/>
      <c r="O163" s="139"/>
      <c r="P163" s="139"/>
      <c r="Q163" s="139"/>
      <c r="R163" s="139"/>
      <c r="S163" s="139"/>
      <c r="T163" s="139"/>
      <c r="U163" s="139"/>
      <c r="V163" s="139"/>
      <c r="W163" s="139"/>
      <c r="X163" s="139"/>
      <c r="Y163" s="139"/>
      <c r="Z163" s="139"/>
      <c r="AA163" s="139"/>
      <c r="AB163" s="139"/>
      <c r="AC163" s="139"/>
    </row>
    <row r="164" spans="1:29" x14ac:dyDescent="0.25">
      <c r="A164" s="83"/>
      <c r="B164" s="147"/>
      <c r="C164" s="147"/>
      <c r="D164" s="41" t="s">
        <v>88</v>
      </c>
      <c r="E164" s="140"/>
      <c r="F164" s="140"/>
      <c r="G164" s="140"/>
      <c r="H164" s="140"/>
      <c r="I164" s="140"/>
      <c r="J164" s="140"/>
      <c r="K164" s="140"/>
      <c r="L164" s="140"/>
      <c r="M164" s="140"/>
      <c r="N164" s="140"/>
      <c r="O164" s="140"/>
      <c r="P164" s="140"/>
      <c r="Q164" s="140"/>
      <c r="R164" s="140"/>
      <c r="S164" s="140"/>
      <c r="T164" s="140"/>
      <c r="U164" s="140"/>
      <c r="V164" s="140"/>
      <c r="W164" s="140"/>
      <c r="X164" s="140"/>
      <c r="Y164" s="140"/>
      <c r="Z164" s="140"/>
      <c r="AA164" s="140"/>
      <c r="AB164" s="140"/>
      <c r="AC164" s="140"/>
    </row>
    <row r="165" spans="1:29" x14ac:dyDescent="0.25">
      <c r="A165" s="83"/>
      <c r="B165" s="147"/>
      <c r="C165" s="147"/>
      <c r="D165" s="41" t="s">
        <v>89</v>
      </c>
      <c r="E165" s="140"/>
      <c r="F165" s="140"/>
      <c r="G165" s="140"/>
      <c r="H165" s="140"/>
      <c r="I165" s="140"/>
      <c r="J165" s="140"/>
      <c r="K165" s="140"/>
      <c r="L165" s="140"/>
      <c r="M165" s="140"/>
      <c r="N165" s="140"/>
      <c r="O165" s="140"/>
      <c r="P165" s="140"/>
      <c r="Q165" s="140"/>
      <c r="R165" s="140"/>
      <c r="S165" s="140"/>
      <c r="T165" s="140"/>
      <c r="U165" s="140"/>
      <c r="V165" s="140"/>
      <c r="W165" s="140"/>
      <c r="X165" s="140"/>
      <c r="Y165" s="140"/>
      <c r="Z165" s="140"/>
      <c r="AA165" s="140"/>
      <c r="AB165" s="140"/>
      <c r="AC165" s="140"/>
    </row>
    <row r="166" spans="1:29" x14ac:dyDescent="0.25">
      <c r="A166" s="83"/>
      <c r="B166" s="147"/>
      <c r="C166" s="147"/>
      <c r="D166" s="41" t="s">
        <v>90</v>
      </c>
      <c r="E166" s="140"/>
      <c r="F166" s="140"/>
      <c r="G166" s="140"/>
      <c r="H166" s="140"/>
      <c r="I166" s="140"/>
      <c r="J166" s="140"/>
      <c r="K166" s="140"/>
      <c r="L166" s="140"/>
      <c r="M166" s="140"/>
      <c r="N166" s="140"/>
      <c r="O166" s="140"/>
      <c r="P166" s="140"/>
      <c r="Q166" s="140"/>
      <c r="R166" s="140"/>
      <c r="S166" s="140"/>
      <c r="T166" s="140"/>
      <c r="U166" s="140"/>
      <c r="V166" s="140"/>
      <c r="W166" s="140"/>
      <c r="X166" s="140"/>
      <c r="Y166" s="140"/>
      <c r="Z166" s="140"/>
      <c r="AA166" s="140"/>
      <c r="AB166" s="140"/>
      <c r="AC166" s="140"/>
    </row>
    <row r="167" spans="1:29" ht="22.5" x14ac:dyDescent="0.25">
      <c r="A167" s="83"/>
      <c r="B167" s="147"/>
      <c r="C167" s="147"/>
      <c r="D167" s="42" t="s">
        <v>91</v>
      </c>
      <c r="E167" s="141" t="str">
        <f>IF(Configurações!$B$3&lt;&gt;"Colunas","",IF(Cálculos!LR7=1,Cálculos!LS7,""))</f>
        <v/>
      </c>
      <c r="F167" s="141" t="str">
        <f>IF(Configurações!$B$3&lt;&gt;"Colunas","",IF(Cálculos!LR8=1,Cálculos!LS8,""))</f>
        <v/>
      </c>
      <c r="G167" s="141" t="str">
        <f>IF(Configurações!$B$3&lt;&gt;"Colunas","",IF(Cálculos!LR9=1,Cálculos!LS9,""))</f>
        <v/>
      </c>
      <c r="H167" s="141" t="str">
        <f>IF(Configurações!$B$3&lt;&gt;"Colunas","",IF(Cálculos!LR10=1,Cálculos!LS10,""))</f>
        <v/>
      </c>
      <c r="I167" s="141" t="str">
        <f>IF(Configurações!$B$3&lt;&gt;"Colunas","",IF(Cálculos!LR11=1,Cálculos!LS11,""))</f>
        <v/>
      </c>
      <c r="J167" s="141" t="str">
        <f>IF(Configurações!$B$3&lt;&gt;"Colunas","",IF(Cálculos!LR12=1,Cálculos!LS12,""))</f>
        <v/>
      </c>
      <c r="K167" s="141" t="str">
        <f>IF(Configurações!$B$3&lt;&gt;"Colunas","",IF(Cálculos!LR13=1,Cálculos!LS13,""))</f>
        <v/>
      </c>
      <c r="L167" s="141" t="str">
        <f>IF(Configurações!$B$3&lt;&gt;"Colunas","",IF(Cálculos!LR14=1,Cálculos!LS14,""))</f>
        <v/>
      </c>
      <c r="M167" s="141" t="str">
        <f>IF(Configurações!$B$3&lt;&gt;"Colunas","",IF(Cálculos!LR15=1,Cálculos!LS15,""))</f>
        <v/>
      </c>
      <c r="N167" s="141" t="str">
        <f>IF(Configurações!$B$3&lt;&gt;"Colunas","",IF(Cálculos!LR16=1,Cálculos!LS16,""))</f>
        <v/>
      </c>
      <c r="O167" s="141" t="str">
        <f>IF(Configurações!$B$3&lt;&gt;"Colunas","",IF(Cálculos!LR17=1,Cálculos!LS17,""))</f>
        <v/>
      </c>
      <c r="P167" s="141" t="str">
        <f>IF(Configurações!$B$3&lt;&gt;"Colunas","",IF(Cálculos!LR18=1,Cálculos!LS18,""))</f>
        <v/>
      </c>
      <c r="Q167" s="141" t="str">
        <f>IF(Configurações!$B$3&lt;&gt;"Colunas","",IF(Cálculos!LS18=1,Cálculos!LT18,""))</f>
        <v/>
      </c>
      <c r="R167" s="141" t="str">
        <f>IF(Configurações!$B$3&lt;&gt;"Colunas","",IF(Cálculos!LT18=1,Cálculos!LU18,""))</f>
        <v/>
      </c>
      <c r="S167" s="141" t="str">
        <f>IF(Configurações!$B$3&lt;&gt;"Colunas","",IF(Cálculos!LU18=1,Cálculos!LV18,""))</f>
        <v/>
      </c>
      <c r="T167" s="141" t="str">
        <f>IF(Configurações!$B$3&lt;&gt;"Colunas","",IF(Cálculos!LV18=1,Cálculos!LW18,""))</f>
        <v/>
      </c>
      <c r="U167" s="141" t="str">
        <f>IF(Configurações!$B$3&lt;&gt;"Colunas","",IF(Cálculos!LW18=1,Cálculos!LX18,""))</f>
        <v/>
      </c>
      <c r="V167" s="141" t="str">
        <f>IF(Configurações!$B$3&lt;&gt;"Colunas","",IF(Cálculos!LX18=1,Cálculos!LY18,""))</f>
        <v/>
      </c>
      <c r="W167" s="141" t="str">
        <f>IF(Configurações!$B$3&lt;&gt;"Colunas","",IF(Cálculos!LY18=1,Cálculos!LZ18,""))</f>
        <v/>
      </c>
      <c r="X167" s="141" t="str">
        <f>IF(Configurações!$B$3&lt;&gt;"Colunas","",IF(Cálculos!LZ18=1,Cálculos!MA18,""))</f>
        <v/>
      </c>
      <c r="Y167" s="141" t="str">
        <f>IF(Configurações!$B$3&lt;&gt;"Colunas","",IF(Cálculos!MA18=1,Cálculos!MB18,""))</f>
        <v/>
      </c>
      <c r="Z167" s="141" t="str">
        <f>IF(Configurações!$B$3&lt;&gt;"Colunas","",IF(Cálculos!MB18=1,Cálculos!MC18,""))</f>
        <v/>
      </c>
      <c r="AA167" s="141" t="str">
        <f>IF(Configurações!$B$3&lt;&gt;"Colunas","",IF(Cálculos!MC18=1,Cálculos!MD18,""))</f>
        <v/>
      </c>
      <c r="AB167" s="141" t="str">
        <f>IF(Configurações!$B$3&lt;&gt;"Colunas","",IF(Cálculos!MD18=1,Cálculos!ME18,""))</f>
        <v/>
      </c>
      <c r="AC167" s="141" t="str">
        <f>IF(Configurações!$B$3&lt;&gt;"Colunas","",IF(Cálculos!ME18=1,Cálculos!MF18,""))</f>
        <v/>
      </c>
    </row>
    <row r="168" spans="1:29" ht="15" customHeight="1" x14ac:dyDescent="0.25">
      <c r="A168" s="83">
        <v>5</v>
      </c>
      <c r="B168" s="84">
        <f>'Escala Linhas'!$D$2+30</f>
        <v>46358</v>
      </c>
      <c r="C168" s="85" t="str">
        <f>CHOOSE(WEEKDAY($B168),"Dom","Seg","Ter","Qua","Qui","Sex","Sáb")&amp;IF(COUNTIF(Configurações!$E$5:$E$24,$B168)&gt;0,CHAR(10)&amp;"FERIADO","")</f>
        <v>Qua</v>
      </c>
      <c r="D168" s="40" t="s">
        <v>87</v>
      </c>
      <c r="E168" s="139"/>
      <c r="F168" s="139"/>
      <c r="G168" s="139"/>
      <c r="H168" s="139"/>
      <c r="I168" s="139"/>
      <c r="J168" s="139"/>
      <c r="K168" s="139"/>
      <c r="L168" s="139"/>
      <c r="M168" s="139"/>
      <c r="N168" s="139"/>
      <c r="O168" s="139"/>
      <c r="P168" s="139"/>
      <c r="Q168" s="139"/>
      <c r="R168" s="139"/>
      <c r="S168" s="139"/>
      <c r="T168" s="139"/>
      <c r="U168" s="139"/>
      <c r="V168" s="139"/>
      <c r="W168" s="139"/>
      <c r="X168" s="139"/>
      <c r="Y168" s="139"/>
      <c r="Z168" s="139"/>
      <c r="AA168" s="139"/>
      <c r="AB168" s="139"/>
      <c r="AC168" s="139"/>
    </row>
    <row r="169" spans="1:29" x14ac:dyDescent="0.25">
      <c r="A169" s="83"/>
      <c r="B169" s="147"/>
      <c r="C169" s="147"/>
      <c r="D169" s="41" t="s">
        <v>88</v>
      </c>
      <c r="E169" s="140"/>
      <c r="F169" s="140"/>
      <c r="G169" s="140"/>
      <c r="H169" s="140"/>
      <c r="I169" s="140"/>
      <c r="J169" s="140"/>
      <c r="K169" s="140"/>
      <c r="L169" s="140"/>
      <c r="M169" s="140"/>
      <c r="N169" s="140"/>
      <c r="O169" s="140"/>
      <c r="P169" s="140"/>
      <c r="Q169" s="140"/>
      <c r="R169" s="140"/>
      <c r="S169" s="140"/>
      <c r="T169" s="140"/>
      <c r="U169" s="140"/>
      <c r="V169" s="140"/>
      <c r="W169" s="140"/>
      <c r="X169" s="140"/>
      <c r="Y169" s="140"/>
      <c r="Z169" s="140"/>
      <c r="AA169" s="140"/>
      <c r="AB169" s="140"/>
      <c r="AC169" s="140"/>
    </row>
    <row r="170" spans="1:29" x14ac:dyDescent="0.25">
      <c r="A170" s="83"/>
      <c r="B170" s="147"/>
      <c r="C170" s="147"/>
      <c r="D170" s="41" t="s">
        <v>89</v>
      </c>
      <c r="E170" s="140"/>
      <c r="F170" s="140"/>
      <c r="G170" s="140"/>
      <c r="H170" s="140"/>
      <c r="I170" s="140"/>
      <c r="J170" s="140"/>
      <c r="K170" s="140"/>
      <c r="L170" s="140"/>
      <c r="M170" s="140"/>
      <c r="N170" s="140"/>
      <c r="O170" s="140"/>
      <c r="P170" s="140"/>
      <c r="Q170" s="140"/>
      <c r="R170" s="140"/>
      <c r="S170" s="140"/>
      <c r="T170" s="140"/>
      <c r="U170" s="140"/>
      <c r="V170" s="140"/>
      <c r="W170" s="140"/>
      <c r="X170" s="140"/>
      <c r="Y170" s="140"/>
      <c r="Z170" s="140"/>
      <c r="AA170" s="140"/>
      <c r="AB170" s="140"/>
      <c r="AC170" s="140"/>
    </row>
    <row r="171" spans="1:29" x14ac:dyDescent="0.25">
      <c r="A171" s="83"/>
      <c r="B171" s="147"/>
      <c r="C171" s="147"/>
      <c r="D171" s="41" t="s">
        <v>90</v>
      </c>
      <c r="E171" s="140"/>
      <c r="F171" s="140"/>
      <c r="G171" s="140"/>
      <c r="H171" s="140"/>
      <c r="I171" s="140"/>
      <c r="J171" s="140"/>
      <c r="K171" s="140"/>
      <c r="L171" s="140"/>
      <c r="M171" s="140"/>
      <c r="N171" s="140"/>
      <c r="O171" s="140"/>
      <c r="P171" s="140"/>
      <c r="Q171" s="140"/>
      <c r="R171" s="140"/>
      <c r="S171" s="140"/>
      <c r="T171" s="140"/>
      <c r="U171" s="140"/>
      <c r="V171" s="140"/>
      <c r="W171" s="140"/>
      <c r="X171" s="140"/>
      <c r="Y171" s="140"/>
      <c r="Z171" s="140"/>
      <c r="AA171" s="140"/>
      <c r="AB171" s="140"/>
      <c r="AC171" s="140"/>
    </row>
    <row r="172" spans="1:29" ht="22.5" x14ac:dyDescent="0.25">
      <c r="A172" s="83"/>
      <c r="B172" s="147"/>
      <c r="C172" s="147"/>
      <c r="D172" s="42" t="s">
        <v>91</v>
      </c>
      <c r="E172" s="141" t="str">
        <f>IF(Configurações!$B$3&lt;&gt;"Colunas","",IF(Cálculos!MC7=1,Cálculos!MD7,""))</f>
        <v/>
      </c>
      <c r="F172" s="141" t="str">
        <f>IF(Configurações!$B$3&lt;&gt;"Colunas","",IF(Cálculos!MC8=1,Cálculos!MD8,""))</f>
        <v/>
      </c>
      <c r="G172" s="141" t="str">
        <f>IF(Configurações!$B$3&lt;&gt;"Colunas","",IF(Cálculos!MC9=1,Cálculos!MD9,""))</f>
        <v/>
      </c>
      <c r="H172" s="141" t="str">
        <f>IF(Configurações!$B$3&lt;&gt;"Colunas","",IF(Cálculos!MC10=1,Cálculos!MD10,""))</f>
        <v/>
      </c>
      <c r="I172" s="141" t="str">
        <f>IF(Configurações!$B$3&lt;&gt;"Colunas","",IF(Cálculos!MC11=1,Cálculos!MD11,""))</f>
        <v/>
      </c>
      <c r="J172" s="141" t="str">
        <f>IF(Configurações!$B$3&lt;&gt;"Colunas","",IF(Cálculos!MC12=1,Cálculos!MD12,""))</f>
        <v/>
      </c>
      <c r="K172" s="141" t="str">
        <f>IF(Configurações!$B$3&lt;&gt;"Colunas","",IF(Cálculos!MC13=1,Cálculos!MD13,""))</f>
        <v/>
      </c>
      <c r="L172" s="141" t="str">
        <f>IF(Configurações!$B$3&lt;&gt;"Colunas","",IF(Cálculos!MC14=1,Cálculos!MD14,""))</f>
        <v/>
      </c>
      <c r="M172" s="141" t="str">
        <f>IF(Configurações!$B$3&lt;&gt;"Colunas","",IF(Cálculos!MC15=1,Cálculos!MD15,""))</f>
        <v/>
      </c>
      <c r="N172" s="141" t="str">
        <f>IF(Configurações!$B$3&lt;&gt;"Colunas","",IF(Cálculos!MC16=1,Cálculos!MD16,""))</f>
        <v/>
      </c>
      <c r="O172" s="141" t="str">
        <f>IF(Configurações!$B$3&lt;&gt;"Colunas","",IF(Cálculos!MC17=1,Cálculos!MD17,""))</f>
        <v/>
      </c>
      <c r="P172" s="141" t="str">
        <f>IF(Configurações!$B$3&lt;&gt;"Colunas","",IF(Cálculos!MC18=1,Cálculos!MD18,""))</f>
        <v/>
      </c>
      <c r="Q172" s="141" t="str">
        <f>IF(Configurações!$B$3&lt;&gt;"Colunas","",IF(Cálculos!MD18=1,Cálculos!ME18,""))</f>
        <v/>
      </c>
      <c r="R172" s="141" t="str">
        <f>IF(Configurações!$B$3&lt;&gt;"Colunas","",IF(Cálculos!ME18=1,Cálculos!MF18,""))</f>
        <v/>
      </c>
      <c r="S172" s="141" t="str">
        <f>IF(Configurações!$B$3&lt;&gt;"Colunas","",IF(Cálculos!MF18=1,Cálculos!MG18,""))</f>
        <v/>
      </c>
      <c r="T172" s="141" t="str">
        <f>IF(Configurações!$B$3&lt;&gt;"Colunas","",IF(Cálculos!MG18=1,Cálculos!MH18,""))</f>
        <v/>
      </c>
      <c r="U172" s="141" t="str">
        <f>IF(Configurações!$B$3&lt;&gt;"Colunas","",IF(Cálculos!MH18=1,Cálculos!MI18,""))</f>
        <v/>
      </c>
      <c r="V172" s="141" t="str">
        <f>IF(Configurações!$B$3&lt;&gt;"Colunas","",IF(Cálculos!MI18=1,Cálculos!MJ18,""))</f>
        <v/>
      </c>
      <c r="W172" s="141" t="str">
        <f>IF(Configurações!$B$3&lt;&gt;"Colunas","",IF(Cálculos!MJ18=1,Cálculos!MK18,""))</f>
        <v/>
      </c>
      <c r="X172" s="141" t="str">
        <f>IF(Configurações!$B$3&lt;&gt;"Colunas","",IF(Cálculos!MK18=1,Cálculos!ML18,""))</f>
        <v/>
      </c>
      <c r="Y172" s="141" t="str">
        <f>IF(Configurações!$B$3&lt;&gt;"Colunas","",IF(Cálculos!ML18=1,Cálculos!MM18,""))</f>
        <v/>
      </c>
      <c r="Z172" s="141" t="str">
        <f>IF(Configurações!$B$3&lt;&gt;"Colunas","",IF(Cálculos!MM18=1,Cálculos!MN18,""))</f>
        <v/>
      </c>
      <c r="AA172" s="141" t="str">
        <f>IF(Configurações!$B$3&lt;&gt;"Colunas","",IF(Cálculos!MN18=1,Cálculos!MO18,""))</f>
        <v/>
      </c>
      <c r="AB172" s="141" t="str">
        <f>IF(Configurações!$B$3&lt;&gt;"Colunas","",IF(Cálculos!MO18=1,Cálculos!MP18,""))</f>
        <v/>
      </c>
      <c r="AC172" s="141" t="str">
        <f>IF(Configurações!$B$3&lt;&gt;"Colunas","",IF(Cálculos!MP18=1,Cálculos!MQ18,""))</f>
        <v/>
      </c>
    </row>
    <row r="173" spans="1:29" ht="15" customHeight="1" x14ac:dyDescent="0.25">
      <c r="A173" s="83">
        <v>5</v>
      </c>
      <c r="B173" s="84">
        <f>'Escala Linhas'!$D$2+31</f>
        <v>46359</v>
      </c>
      <c r="C173" s="85" t="str">
        <f>CHOOSE(WEEKDAY($B173),"Dom","Seg","Ter","Qua","Qui","Sex","Sáb")&amp;IF(COUNTIF(Configurações!$E$5:$E$24,$B173)&gt;0,CHAR(10)&amp;"FERIADO","")</f>
        <v>Qui</v>
      </c>
      <c r="D173" s="40" t="s">
        <v>87</v>
      </c>
      <c r="E173" s="139"/>
      <c r="F173" s="139"/>
      <c r="G173" s="139"/>
      <c r="H173" s="139"/>
      <c r="I173" s="139"/>
      <c r="J173" s="139"/>
      <c r="K173" s="139"/>
      <c r="L173" s="139"/>
      <c r="M173" s="139"/>
      <c r="N173" s="139"/>
      <c r="O173" s="139"/>
      <c r="P173" s="139"/>
      <c r="Q173" s="139"/>
      <c r="R173" s="139"/>
      <c r="S173" s="139"/>
      <c r="T173" s="139"/>
      <c r="U173" s="139"/>
      <c r="V173" s="139"/>
      <c r="W173" s="139"/>
      <c r="X173" s="139"/>
      <c r="Y173" s="139"/>
      <c r="Z173" s="139"/>
      <c r="AA173" s="139"/>
      <c r="AB173" s="139"/>
      <c r="AC173" s="139"/>
    </row>
    <row r="174" spans="1:29" x14ac:dyDescent="0.25">
      <c r="A174" s="83"/>
      <c r="B174" s="147"/>
      <c r="C174" s="147"/>
      <c r="D174" s="41" t="s">
        <v>88</v>
      </c>
      <c r="E174" s="140"/>
      <c r="F174" s="140"/>
      <c r="G174" s="140"/>
      <c r="H174" s="140"/>
      <c r="I174" s="140"/>
      <c r="J174" s="140"/>
      <c r="K174" s="140"/>
      <c r="L174" s="140"/>
      <c r="M174" s="140"/>
      <c r="N174" s="140"/>
      <c r="O174" s="140"/>
      <c r="P174" s="140"/>
      <c r="Q174" s="140"/>
      <c r="R174" s="140"/>
      <c r="S174" s="140"/>
      <c r="T174" s="140"/>
      <c r="U174" s="140"/>
      <c r="V174" s="140"/>
      <c r="W174" s="140"/>
      <c r="X174" s="140"/>
      <c r="Y174" s="140"/>
      <c r="Z174" s="140"/>
      <c r="AA174" s="140"/>
      <c r="AB174" s="140"/>
      <c r="AC174" s="140"/>
    </row>
    <row r="175" spans="1:29" x14ac:dyDescent="0.25">
      <c r="A175" s="83"/>
      <c r="B175" s="147"/>
      <c r="C175" s="147"/>
      <c r="D175" s="41" t="s">
        <v>89</v>
      </c>
      <c r="E175" s="140"/>
      <c r="F175" s="140"/>
      <c r="G175" s="140"/>
      <c r="H175" s="140"/>
      <c r="I175" s="140"/>
      <c r="J175" s="140"/>
      <c r="K175" s="140"/>
      <c r="L175" s="140"/>
      <c r="M175" s="140"/>
      <c r="N175" s="140"/>
      <c r="O175" s="140"/>
      <c r="P175" s="140"/>
      <c r="Q175" s="140"/>
      <c r="R175" s="140"/>
      <c r="S175" s="140"/>
      <c r="T175" s="140"/>
      <c r="U175" s="140"/>
      <c r="V175" s="140"/>
      <c r="W175" s="140"/>
      <c r="X175" s="140"/>
      <c r="Y175" s="140"/>
      <c r="Z175" s="140"/>
      <c r="AA175" s="140"/>
      <c r="AB175" s="140"/>
      <c r="AC175" s="140"/>
    </row>
    <row r="176" spans="1:29" x14ac:dyDescent="0.25">
      <c r="A176" s="83"/>
      <c r="B176" s="147"/>
      <c r="C176" s="147"/>
      <c r="D176" s="41" t="s">
        <v>90</v>
      </c>
      <c r="E176" s="140"/>
      <c r="F176" s="140"/>
      <c r="G176" s="140"/>
      <c r="H176" s="140"/>
      <c r="I176" s="140"/>
      <c r="J176" s="140"/>
      <c r="K176" s="140"/>
      <c r="L176" s="140"/>
      <c r="M176" s="140"/>
      <c r="N176" s="140"/>
      <c r="O176" s="140"/>
      <c r="P176" s="140"/>
      <c r="Q176" s="140"/>
      <c r="R176" s="140"/>
      <c r="S176" s="140"/>
      <c r="T176" s="140"/>
      <c r="U176" s="140"/>
      <c r="V176" s="140"/>
      <c r="W176" s="140"/>
      <c r="X176" s="140"/>
      <c r="Y176" s="140"/>
      <c r="Z176" s="140"/>
      <c r="AA176" s="140"/>
      <c r="AB176" s="140"/>
      <c r="AC176" s="140"/>
    </row>
    <row r="177" spans="1:29" ht="22.5" x14ac:dyDescent="0.25">
      <c r="A177" s="83"/>
      <c r="B177" s="147"/>
      <c r="C177" s="147"/>
      <c r="D177" s="42" t="s">
        <v>91</v>
      </c>
      <c r="E177" s="141" t="str">
        <f>IF(Configurações!$B$3&lt;&gt;"Colunas","",IF(Cálculos!MN7=1,Cálculos!MO7,""))</f>
        <v/>
      </c>
      <c r="F177" s="141" t="str">
        <f>IF(Configurações!$B$3&lt;&gt;"Colunas","",IF(Cálculos!MN8=1,Cálculos!MO8,""))</f>
        <v/>
      </c>
      <c r="G177" s="141" t="str">
        <f>IF(Configurações!$B$3&lt;&gt;"Colunas","",IF(Cálculos!MN9=1,Cálculos!MO9,""))</f>
        <v/>
      </c>
      <c r="H177" s="141" t="str">
        <f>IF(Configurações!$B$3&lt;&gt;"Colunas","",IF(Cálculos!MN10=1,Cálculos!MO10,""))</f>
        <v/>
      </c>
      <c r="I177" s="141" t="str">
        <f>IF(Configurações!$B$3&lt;&gt;"Colunas","",IF(Cálculos!MN11=1,Cálculos!MO11,""))</f>
        <v/>
      </c>
      <c r="J177" s="141" t="str">
        <f>IF(Configurações!$B$3&lt;&gt;"Colunas","",IF(Cálculos!MN12=1,Cálculos!MO12,""))</f>
        <v/>
      </c>
      <c r="K177" s="141" t="str">
        <f>IF(Configurações!$B$3&lt;&gt;"Colunas","",IF(Cálculos!MN13=1,Cálculos!MO13,""))</f>
        <v/>
      </c>
      <c r="L177" s="141" t="str">
        <f>IF(Configurações!$B$3&lt;&gt;"Colunas","",IF(Cálculos!MN14=1,Cálculos!MO14,""))</f>
        <v/>
      </c>
      <c r="M177" s="141" t="str">
        <f>IF(Configurações!$B$3&lt;&gt;"Colunas","",IF(Cálculos!MN15=1,Cálculos!MO15,""))</f>
        <v/>
      </c>
      <c r="N177" s="141" t="str">
        <f>IF(Configurações!$B$3&lt;&gt;"Colunas","",IF(Cálculos!MN16=1,Cálculos!MO16,""))</f>
        <v/>
      </c>
      <c r="O177" s="141" t="str">
        <f>IF(Configurações!$B$3&lt;&gt;"Colunas","",IF(Cálculos!MN17=1,Cálculos!MO17,""))</f>
        <v/>
      </c>
      <c r="P177" s="141" t="str">
        <f>IF(Configurações!$B$3&lt;&gt;"Colunas","",IF(Cálculos!MN18=1,Cálculos!MO18,""))</f>
        <v/>
      </c>
      <c r="Q177" s="141" t="str">
        <f>IF(Configurações!$B$3&lt;&gt;"Colunas","",IF(Cálculos!MO18=1,Cálculos!MP18,""))</f>
        <v/>
      </c>
      <c r="R177" s="141" t="str">
        <f>IF(Configurações!$B$3&lt;&gt;"Colunas","",IF(Cálculos!MP18=1,Cálculos!MQ18,""))</f>
        <v/>
      </c>
      <c r="S177" s="141" t="str">
        <f>IF(Configurações!$B$3&lt;&gt;"Colunas","",IF(Cálculos!MQ18=1,Cálculos!MR18,""))</f>
        <v/>
      </c>
      <c r="T177" s="141" t="str">
        <f>IF(Configurações!$B$3&lt;&gt;"Colunas","",IF(Cálculos!MR18=1,Cálculos!MS18,""))</f>
        <v/>
      </c>
      <c r="U177" s="141" t="str">
        <f>IF(Configurações!$B$3&lt;&gt;"Colunas","",IF(Cálculos!MS18=1,Cálculos!MT18,""))</f>
        <v/>
      </c>
      <c r="V177" s="141" t="str">
        <f>IF(Configurações!$B$3&lt;&gt;"Colunas","",IF(Cálculos!MT18=1,Cálculos!MU18,""))</f>
        <v/>
      </c>
      <c r="W177" s="141" t="str">
        <f>IF(Configurações!$B$3&lt;&gt;"Colunas","",IF(Cálculos!MU18=1,Cálculos!MV18,""))</f>
        <v/>
      </c>
      <c r="X177" s="141" t="str">
        <f>IF(Configurações!$B$3&lt;&gt;"Colunas","",IF(Cálculos!MV18=1,Cálculos!MW18,""))</f>
        <v/>
      </c>
      <c r="Y177" s="141" t="str">
        <f>IF(Configurações!$B$3&lt;&gt;"Colunas","",IF(Cálculos!MW18=1,Cálculos!MX18,""))</f>
        <v/>
      </c>
      <c r="Z177" s="141" t="str">
        <f>IF(Configurações!$B$3&lt;&gt;"Colunas","",IF(Cálculos!MX18=1,Cálculos!MY18,""))</f>
        <v/>
      </c>
      <c r="AA177" s="141" t="str">
        <f>IF(Configurações!$B$3&lt;&gt;"Colunas","",IF(Cálculos!MY18=1,Cálculos!MZ18,""))</f>
        <v/>
      </c>
      <c r="AB177" s="141" t="str">
        <f>IF(Configurações!$B$3&lt;&gt;"Colunas","",IF(Cálculos!MZ18=1,Cálculos!NA18,""))</f>
        <v/>
      </c>
      <c r="AC177" s="141" t="str">
        <f>IF(Configurações!$B$3&lt;&gt;"Colunas","",IF(Cálculos!NA18=1,Cálculos!NB18,""))</f>
        <v/>
      </c>
    </row>
    <row r="178" spans="1:29" ht="15" customHeight="1" x14ac:dyDescent="0.25">
      <c r="A178" s="83">
        <v>5</v>
      </c>
      <c r="B178" s="84">
        <f>'Escala Linhas'!$D$2+32</f>
        <v>46360</v>
      </c>
      <c r="C178" s="85" t="str">
        <f>CHOOSE(WEEKDAY($B178),"Dom","Seg","Ter","Qua","Qui","Sex","Sáb")&amp;IF(COUNTIF(Configurações!$E$5:$E$24,$B178)&gt;0,CHAR(10)&amp;"FERIADO","")</f>
        <v>Sex</v>
      </c>
      <c r="D178" s="40" t="s">
        <v>87</v>
      </c>
      <c r="E178" s="139"/>
      <c r="F178" s="139"/>
      <c r="G178" s="139"/>
      <c r="H178" s="139"/>
      <c r="I178" s="139"/>
      <c r="J178" s="139"/>
      <c r="K178" s="139"/>
      <c r="L178" s="139"/>
      <c r="M178" s="139"/>
      <c r="N178" s="139"/>
      <c r="O178" s="139"/>
      <c r="P178" s="139"/>
      <c r="Q178" s="139"/>
      <c r="R178" s="139"/>
      <c r="S178" s="139"/>
      <c r="T178" s="139"/>
      <c r="U178" s="139"/>
      <c r="V178" s="139"/>
      <c r="W178" s="139"/>
      <c r="X178" s="139"/>
      <c r="Y178" s="139"/>
      <c r="Z178" s="139"/>
      <c r="AA178" s="139"/>
      <c r="AB178" s="139"/>
      <c r="AC178" s="139"/>
    </row>
    <row r="179" spans="1:29" x14ac:dyDescent="0.25">
      <c r="A179" s="83"/>
      <c r="B179" s="147"/>
      <c r="C179" s="147"/>
      <c r="D179" s="41" t="s">
        <v>88</v>
      </c>
      <c r="E179" s="140"/>
      <c r="F179" s="140"/>
      <c r="G179" s="140"/>
      <c r="H179" s="140"/>
      <c r="I179" s="140"/>
      <c r="J179" s="140"/>
      <c r="K179" s="140"/>
      <c r="L179" s="140"/>
      <c r="M179" s="140"/>
      <c r="N179" s="140"/>
      <c r="O179" s="140"/>
      <c r="P179" s="140"/>
      <c r="Q179" s="140"/>
      <c r="R179" s="140"/>
      <c r="S179" s="140"/>
      <c r="T179" s="140"/>
      <c r="U179" s="140"/>
      <c r="V179" s="140"/>
      <c r="W179" s="140"/>
      <c r="X179" s="140"/>
      <c r="Y179" s="140"/>
      <c r="Z179" s="140"/>
      <c r="AA179" s="140"/>
      <c r="AB179" s="140"/>
      <c r="AC179" s="140"/>
    </row>
    <row r="180" spans="1:29" x14ac:dyDescent="0.25">
      <c r="A180" s="83"/>
      <c r="B180" s="147"/>
      <c r="C180" s="147"/>
      <c r="D180" s="41" t="s">
        <v>89</v>
      </c>
      <c r="E180" s="140"/>
      <c r="F180" s="140"/>
      <c r="G180" s="140"/>
      <c r="H180" s="140"/>
      <c r="I180" s="140"/>
      <c r="J180" s="140"/>
      <c r="K180" s="140"/>
      <c r="L180" s="140"/>
      <c r="M180" s="140"/>
      <c r="N180" s="140"/>
      <c r="O180" s="140"/>
      <c r="P180" s="140"/>
      <c r="Q180" s="140"/>
      <c r="R180" s="140"/>
      <c r="S180" s="140"/>
      <c r="T180" s="140"/>
      <c r="U180" s="140"/>
      <c r="V180" s="140"/>
      <c r="W180" s="140"/>
      <c r="X180" s="140"/>
      <c r="Y180" s="140"/>
      <c r="Z180" s="140"/>
      <c r="AA180" s="140"/>
      <c r="AB180" s="140"/>
      <c r="AC180" s="140"/>
    </row>
    <row r="181" spans="1:29" x14ac:dyDescent="0.25">
      <c r="A181" s="83"/>
      <c r="B181" s="147"/>
      <c r="C181" s="147"/>
      <c r="D181" s="41" t="s">
        <v>90</v>
      </c>
      <c r="E181" s="140"/>
      <c r="F181" s="140"/>
      <c r="G181" s="140"/>
      <c r="H181" s="140"/>
      <c r="I181" s="140"/>
      <c r="J181" s="140"/>
      <c r="K181" s="140"/>
      <c r="L181" s="140"/>
      <c r="M181" s="140"/>
      <c r="N181" s="140"/>
      <c r="O181" s="140"/>
      <c r="P181" s="140"/>
      <c r="Q181" s="140"/>
      <c r="R181" s="140"/>
      <c r="S181" s="140"/>
      <c r="T181" s="140"/>
      <c r="U181" s="140"/>
      <c r="V181" s="140"/>
      <c r="W181" s="140"/>
      <c r="X181" s="140"/>
      <c r="Y181" s="140"/>
      <c r="Z181" s="140"/>
      <c r="AA181" s="140"/>
      <c r="AB181" s="140"/>
      <c r="AC181" s="140"/>
    </row>
    <row r="182" spans="1:29" ht="22.5" x14ac:dyDescent="0.25">
      <c r="A182" s="83"/>
      <c r="B182" s="147"/>
      <c r="C182" s="147"/>
      <c r="D182" s="42" t="s">
        <v>91</v>
      </c>
      <c r="E182" s="141" t="str">
        <f>IF(Configurações!$B$3&lt;&gt;"Colunas","",IF(Cálculos!MY7=1,Cálculos!MZ7,""))</f>
        <v/>
      </c>
      <c r="F182" s="141" t="str">
        <f>IF(Configurações!$B$3&lt;&gt;"Colunas","",IF(Cálculos!MY8=1,Cálculos!MZ8,""))</f>
        <v/>
      </c>
      <c r="G182" s="141" t="str">
        <f>IF(Configurações!$B$3&lt;&gt;"Colunas","",IF(Cálculos!MY9=1,Cálculos!MZ9,""))</f>
        <v/>
      </c>
      <c r="H182" s="141" t="str">
        <f>IF(Configurações!$B$3&lt;&gt;"Colunas","",IF(Cálculos!MY10=1,Cálculos!MZ10,""))</f>
        <v/>
      </c>
      <c r="I182" s="141" t="str">
        <f>IF(Configurações!$B$3&lt;&gt;"Colunas","",IF(Cálculos!MY11=1,Cálculos!MZ11,""))</f>
        <v/>
      </c>
      <c r="J182" s="141" t="str">
        <f>IF(Configurações!$B$3&lt;&gt;"Colunas","",IF(Cálculos!MY12=1,Cálculos!MZ12,""))</f>
        <v/>
      </c>
      <c r="K182" s="141" t="str">
        <f>IF(Configurações!$B$3&lt;&gt;"Colunas","",IF(Cálculos!MY13=1,Cálculos!MZ13,""))</f>
        <v/>
      </c>
      <c r="L182" s="141" t="str">
        <f>IF(Configurações!$B$3&lt;&gt;"Colunas","",IF(Cálculos!MY14=1,Cálculos!MZ14,""))</f>
        <v/>
      </c>
      <c r="M182" s="141" t="str">
        <f>IF(Configurações!$B$3&lt;&gt;"Colunas","",IF(Cálculos!MY15=1,Cálculos!MZ15,""))</f>
        <v/>
      </c>
      <c r="N182" s="141" t="str">
        <f>IF(Configurações!$B$3&lt;&gt;"Colunas","",IF(Cálculos!MY16=1,Cálculos!MZ16,""))</f>
        <v/>
      </c>
      <c r="O182" s="141" t="str">
        <f>IF(Configurações!$B$3&lt;&gt;"Colunas","",IF(Cálculos!MY17=1,Cálculos!MZ17,""))</f>
        <v/>
      </c>
      <c r="P182" s="141" t="str">
        <f>IF(Configurações!$B$3&lt;&gt;"Colunas","",IF(Cálculos!MY18=1,Cálculos!MZ18,""))</f>
        <v/>
      </c>
      <c r="Q182" s="141" t="str">
        <f>IF(Configurações!$B$3&lt;&gt;"Colunas","",IF(Cálculos!MZ18=1,Cálculos!NA18,""))</f>
        <v/>
      </c>
      <c r="R182" s="141" t="str">
        <f>IF(Configurações!$B$3&lt;&gt;"Colunas","",IF(Cálculos!NA18=1,Cálculos!NB18,""))</f>
        <v/>
      </c>
      <c r="S182" s="141" t="str">
        <f>IF(Configurações!$B$3&lt;&gt;"Colunas","",IF(Cálculos!NB18=1,Cálculos!NC18,""))</f>
        <v/>
      </c>
      <c r="T182" s="141" t="str">
        <f>IF(Configurações!$B$3&lt;&gt;"Colunas","",IF(Cálculos!NC18=1,Cálculos!ND18,""))</f>
        <v/>
      </c>
      <c r="U182" s="141" t="str">
        <f>IF(Configurações!$B$3&lt;&gt;"Colunas","",IF(Cálculos!ND18=1,Cálculos!NE18,""))</f>
        <v/>
      </c>
      <c r="V182" s="141" t="str">
        <f>IF(Configurações!$B$3&lt;&gt;"Colunas","",IF(Cálculos!NE18=1,Cálculos!NF18,""))</f>
        <v/>
      </c>
      <c r="W182" s="141" t="str">
        <f>IF(Configurações!$B$3&lt;&gt;"Colunas","",IF(Cálculos!NF18=1,Cálculos!NG18,""))</f>
        <v/>
      </c>
      <c r="X182" s="141" t="str">
        <f>IF(Configurações!$B$3&lt;&gt;"Colunas","",IF(Cálculos!NG18=1,Cálculos!NH18,""))</f>
        <v/>
      </c>
      <c r="Y182" s="141" t="str">
        <f>IF(Configurações!$B$3&lt;&gt;"Colunas","",IF(Cálculos!NH18=1,Cálculos!NI18,""))</f>
        <v/>
      </c>
      <c r="Z182" s="141" t="str">
        <f>IF(Configurações!$B$3&lt;&gt;"Colunas","",IF(Cálculos!NI18=1,Cálculos!NJ18,""))</f>
        <v/>
      </c>
      <c r="AA182" s="141" t="str">
        <f>IF(Configurações!$B$3&lt;&gt;"Colunas","",IF(Cálculos!NJ18=1,Cálculos!NK18,""))</f>
        <v/>
      </c>
      <c r="AB182" s="141" t="str">
        <f>IF(Configurações!$B$3&lt;&gt;"Colunas","",IF(Cálculos!NK18=1,Cálculos!NL18,""))</f>
        <v/>
      </c>
      <c r="AC182" s="141" t="str">
        <f>IF(Configurações!$B$3&lt;&gt;"Colunas","",IF(Cálculos!NL18=1,Cálculos!NM18,""))</f>
        <v/>
      </c>
    </row>
    <row r="183" spans="1:29" ht="15" customHeight="1" x14ac:dyDescent="0.25">
      <c r="A183" s="83">
        <v>5</v>
      </c>
      <c r="B183" s="84">
        <f>'Escala Linhas'!$D$2+33</f>
        <v>46361</v>
      </c>
      <c r="C183" s="85" t="str">
        <f>CHOOSE(WEEKDAY($B183),"Dom","Seg","Ter","Qua","Qui","Sex","Sáb")&amp;IF(COUNTIF(Configurações!$E$5:$E$24,$B183)&gt;0,CHAR(10)&amp;"FERIADO","")</f>
        <v>Sáb</v>
      </c>
      <c r="D183" s="40" t="s">
        <v>87</v>
      </c>
      <c r="E183" s="139"/>
      <c r="F183" s="139"/>
      <c r="G183" s="139"/>
      <c r="H183" s="139"/>
      <c r="I183" s="139"/>
      <c r="J183" s="139"/>
      <c r="K183" s="139"/>
      <c r="L183" s="139"/>
      <c r="M183" s="139"/>
      <c r="N183" s="139"/>
      <c r="O183" s="139"/>
      <c r="P183" s="139"/>
      <c r="Q183" s="139"/>
      <c r="R183" s="139"/>
      <c r="S183" s="139"/>
      <c r="T183" s="139"/>
      <c r="U183" s="139"/>
      <c r="V183" s="139"/>
      <c r="W183" s="139"/>
      <c r="X183" s="139"/>
      <c r="Y183" s="139"/>
      <c r="Z183" s="139"/>
      <c r="AA183" s="139"/>
      <c r="AB183" s="139"/>
      <c r="AC183" s="139"/>
    </row>
    <row r="184" spans="1:29" x14ac:dyDescent="0.25">
      <c r="A184" s="83"/>
      <c r="B184" s="147"/>
      <c r="C184" s="147"/>
      <c r="D184" s="41" t="s">
        <v>88</v>
      </c>
      <c r="E184" s="140"/>
      <c r="F184" s="140"/>
      <c r="G184" s="140"/>
      <c r="H184" s="140"/>
      <c r="I184" s="140"/>
      <c r="J184" s="140"/>
      <c r="K184" s="140"/>
      <c r="L184" s="140"/>
      <c r="M184" s="140"/>
      <c r="N184" s="140"/>
      <c r="O184" s="140"/>
      <c r="P184" s="140"/>
      <c r="Q184" s="140"/>
      <c r="R184" s="140"/>
      <c r="S184" s="140"/>
      <c r="T184" s="140"/>
      <c r="U184" s="140"/>
      <c r="V184" s="140"/>
      <c r="W184" s="140"/>
      <c r="X184" s="140"/>
      <c r="Y184" s="140"/>
      <c r="Z184" s="140"/>
      <c r="AA184" s="140"/>
      <c r="AB184" s="140"/>
      <c r="AC184" s="140"/>
    </row>
    <row r="185" spans="1:29" x14ac:dyDescent="0.25">
      <c r="A185" s="83"/>
      <c r="B185" s="147"/>
      <c r="C185" s="147"/>
      <c r="D185" s="41" t="s">
        <v>89</v>
      </c>
      <c r="E185" s="140"/>
      <c r="F185" s="140"/>
      <c r="G185" s="140"/>
      <c r="H185" s="140"/>
      <c r="I185" s="140"/>
      <c r="J185" s="140"/>
      <c r="K185" s="140"/>
      <c r="L185" s="140"/>
      <c r="M185" s="140"/>
      <c r="N185" s="140"/>
      <c r="O185" s="140"/>
      <c r="P185" s="140"/>
      <c r="Q185" s="140"/>
      <c r="R185" s="140"/>
      <c r="S185" s="140"/>
      <c r="T185" s="140"/>
      <c r="U185" s="140"/>
      <c r="V185" s="140"/>
      <c r="W185" s="140"/>
      <c r="X185" s="140"/>
      <c r="Y185" s="140"/>
      <c r="Z185" s="140"/>
      <c r="AA185" s="140"/>
      <c r="AB185" s="140"/>
      <c r="AC185" s="140"/>
    </row>
    <row r="186" spans="1:29" x14ac:dyDescent="0.25">
      <c r="A186" s="83"/>
      <c r="B186" s="147"/>
      <c r="C186" s="147"/>
      <c r="D186" s="41" t="s">
        <v>90</v>
      </c>
      <c r="E186" s="140"/>
      <c r="F186" s="140"/>
      <c r="G186" s="140"/>
      <c r="H186" s="140"/>
      <c r="I186" s="140"/>
      <c r="J186" s="140"/>
      <c r="K186" s="140"/>
      <c r="L186" s="140"/>
      <c r="M186" s="140"/>
      <c r="N186" s="140"/>
      <c r="O186" s="140"/>
      <c r="P186" s="140"/>
      <c r="Q186" s="140"/>
      <c r="R186" s="140"/>
      <c r="S186" s="140"/>
      <c r="T186" s="140"/>
      <c r="U186" s="140"/>
      <c r="V186" s="140"/>
      <c r="W186" s="140"/>
      <c r="X186" s="140"/>
      <c r="Y186" s="140"/>
      <c r="Z186" s="140"/>
      <c r="AA186" s="140"/>
      <c r="AB186" s="140"/>
      <c r="AC186" s="140"/>
    </row>
    <row r="187" spans="1:29" ht="22.5" x14ac:dyDescent="0.25">
      <c r="A187" s="83"/>
      <c r="B187" s="147"/>
      <c r="C187" s="147"/>
      <c r="D187" s="42" t="s">
        <v>91</v>
      </c>
      <c r="E187" s="141" t="str">
        <f>IF(Configurações!$B$3&lt;&gt;"Colunas","",IF(Cálculos!NJ7=1,Cálculos!NK7,""))</f>
        <v/>
      </c>
      <c r="F187" s="141" t="str">
        <f>IF(Configurações!$B$3&lt;&gt;"Colunas","",IF(Cálculos!NJ8=1,Cálculos!NK8,""))</f>
        <v/>
      </c>
      <c r="G187" s="141" t="str">
        <f>IF(Configurações!$B$3&lt;&gt;"Colunas","",IF(Cálculos!NJ9=1,Cálculos!NK9,""))</f>
        <v/>
      </c>
      <c r="H187" s="141" t="str">
        <f>IF(Configurações!$B$3&lt;&gt;"Colunas","",IF(Cálculos!NJ10=1,Cálculos!NK10,""))</f>
        <v/>
      </c>
      <c r="I187" s="141" t="str">
        <f>IF(Configurações!$B$3&lt;&gt;"Colunas","",IF(Cálculos!NJ11=1,Cálculos!NK11,""))</f>
        <v/>
      </c>
      <c r="J187" s="141" t="str">
        <f>IF(Configurações!$B$3&lt;&gt;"Colunas","",IF(Cálculos!NJ12=1,Cálculos!NK12,""))</f>
        <v/>
      </c>
      <c r="K187" s="141" t="str">
        <f>IF(Configurações!$B$3&lt;&gt;"Colunas","",IF(Cálculos!NJ13=1,Cálculos!NK13,""))</f>
        <v/>
      </c>
      <c r="L187" s="141" t="str">
        <f>IF(Configurações!$B$3&lt;&gt;"Colunas","",IF(Cálculos!NJ14=1,Cálculos!NK14,""))</f>
        <v/>
      </c>
      <c r="M187" s="141" t="str">
        <f>IF(Configurações!$B$3&lt;&gt;"Colunas","",IF(Cálculos!NJ15=1,Cálculos!NK15,""))</f>
        <v/>
      </c>
      <c r="N187" s="141" t="str">
        <f>IF(Configurações!$B$3&lt;&gt;"Colunas","",IF(Cálculos!NJ16=1,Cálculos!NK16,""))</f>
        <v/>
      </c>
      <c r="O187" s="141" t="str">
        <f>IF(Configurações!$B$3&lt;&gt;"Colunas","",IF(Cálculos!NJ17=1,Cálculos!NK17,""))</f>
        <v/>
      </c>
      <c r="P187" s="141" t="str">
        <f>IF(Configurações!$B$3&lt;&gt;"Colunas","",IF(Cálculos!NJ18=1,Cálculos!NK18,""))</f>
        <v/>
      </c>
      <c r="Q187" s="141" t="str">
        <f>IF(Configurações!$B$3&lt;&gt;"Colunas","",IF(Cálculos!NK18=1,Cálculos!NL18,""))</f>
        <v/>
      </c>
      <c r="R187" s="141" t="str">
        <f>IF(Configurações!$B$3&lt;&gt;"Colunas","",IF(Cálculos!NL18=1,Cálculos!NM18,""))</f>
        <v/>
      </c>
      <c r="S187" s="141" t="str">
        <f>IF(Configurações!$B$3&lt;&gt;"Colunas","",IF(Cálculos!NM18=1,Cálculos!NN18,""))</f>
        <v/>
      </c>
      <c r="T187" s="141" t="str">
        <f>IF(Configurações!$B$3&lt;&gt;"Colunas","",IF(Cálculos!NN18=1,Cálculos!NO18,""))</f>
        <v/>
      </c>
      <c r="U187" s="141" t="str">
        <f>IF(Configurações!$B$3&lt;&gt;"Colunas","",IF(Cálculos!NO18=1,Cálculos!NP18,""))</f>
        <v/>
      </c>
      <c r="V187" s="141" t="str">
        <f>IF(Configurações!$B$3&lt;&gt;"Colunas","",IF(Cálculos!NP18=1,Cálculos!NQ18,""))</f>
        <v/>
      </c>
      <c r="W187" s="141" t="str">
        <f>IF(Configurações!$B$3&lt;&gt;"Colunas","",IF(Cálculos!NQ18=1,Cálculos!NR18,""))</f>
        <v/>
      </c>
      <c r="X187" s="141" t="str">
        <f>IF(Configurações!$B$3&lt;&gt;"Colunas","",IF(Cálculos!NR18=1,Cálculos!NS18,""))</f>
        <v/>
      </c>
      <c r="Y187" s="141" t="str">
        <f>IF(Configurações!$B$3&lt;&gt;"Colunas","",IF(Cálculos!NS18=1,Cálculos!NT18,""))</f>
        <v/>
      </c>
      <c r="Z187" s="141" t="str">
        <f>IF(Configurações!$B$3&lt;&gt;"Colunas","",IF(Cálculos!NT18=1,Cálculos!NU18,""))</f>
        <v/>
      </c>
      <c r="AA187" s="141" t="str">
        <f>IF(Configurações!$B$3&lt;&gt;"Colunas","",IF(Cálculos!NU18=1,Cálculos!NV18,""))</f>
        <v/>
      </c>
      <c r="AB187" s="141" t="str">
        <f>IF(Configurações!$B$3&lt;&gt;"Colunas","",IF(Cálculos!NV18=1,Cálculos!NW18,""))</f>
        <v/>
      </c>
      <c r="AC187" s="141" t="str">
        <f>IF(Configurações!$B$3&lt;&gt;"Colunas","",IF(Cálculos!NW18=1,Cálculos!NX18,""))</f>
        <v/>
      </c>
    </row>
    <row r="188" spans="1:29" ht="15" customHeight="1" x14ac:dyDescent="0.25">
      <c r="A188" s="83">
        <v>5</v>
      </c>
      <c r="B188" s="84">
        <f>'Escala Linhas'!$D$2+34</f>
        <v>46362</v>
      </c>
      <c r="C188" s="85" t="str">
        <f>CHOOSE(WEEKDAY($B188),"Dom","Seg","Ter","Qua","Qui","Sex","Sáb")&amp;IF(COUNTIF(Configurações!$E$5:$E$24,$B188)&gt;0,CHAR(10)&amp;"FERIADO","")</f>
        <v>Dom</v>
      </c>
      <c r="D188" s="40" t="s">
        <v>87</v>
      </c>
      <c r="E188" s="139"/>
      <c r="F188" s="139"/>
      <c r="G188" s="139"/>
      <c r="H188" s="139"/>
      <c r="I188" s="139"/>
      <c r="J188" s="139"/>
      <c r="K188" s="139"/>
      <c r="L188" s="139"/>
      <c r="M188" s="139"/>
      <c r="N188" s="139"/>
      <c r="O188" s="139"/>
      <c r="P188" s="139"/>
      <c r="Q188" s="139"/>
      <c r="R188" s="139"/>
      <c r="S188" s="139"/>
      <c r="T188" s="139"/>
      <c r="U188" s="139"/>
      <c r="V188" s="139"/>
      <c r="W188" s="139"/>
      <c r="X188" s="139"/>
      <c r="Y188" s="139"/>
      <c r="Z188" s="139"/>
      <c r="AA188" s="139"/>
      <c r="AB188" s="139"/>
      <c r="AC188" s="139"/>
    </row>
    <row r="189" spans="1:29" x14ac:dyDescent="0.25">
      <c r="A189" s="83"/>
      <c r="B189" s="147"/>
      <c r="C189" s="147"/>
      <c r="D189" s="41" t="s">
        <v>88</v>
      </c>
      <c r="E189" s="140"/>
      <c r="F189" s="140"/>
      <c r="G189" s="140"/>
      <c r="H189" s="140"/>
      <c r="I189" s="140"/>
      <c r="J189" s="140"/>
      <c r="K189" s="140"/>
      <c r="L189" s="140"/>
      <c r="M189" s="140"/>
      <c r="N189" s="140"/>
      <c r="O189" s="140"/>
      <c r="P189" s="140"/>
      <c r="Q189" s="140"/>
      <c r="R189" s="140"/>
      <c r="S189" s="140"/>
      <c r="T189" s="140"/>
      <c r="U189" s="140"/>
      <c r="V189" s="140"/>
      <c r="W189" s="140"/>
      <c r="X189" s="140"/>
      <c r="Y189" s="140"/>
      <c r="Z189" s="140"/>
      <c r="AA189" s="140"/>
      <c r="AB189" s="140"/>
      <c r="AC189" s="140"/>
    </row>
    <row r="190" spans="1:29" x14ac:dyDescent="0.25">
      <c r="A190" s="83"/>
      <c r="B190" s="147"/>
      <c r="C190" s="147"/>
      <c r="D190" s="41" t="s">
        <v>89</v>
      </c>
      <c r="E190" s="140"/>
      <c r="F190" s="140"/>
      <c r="G190" s="140"/>
      <c r="H190" s="140"/>
      <c r="I190" s="140"/>
      <c r="J190" s="140"/>
      <c r="K190" s="140"/>
      <c r="L190" s="140"/>
      <c r="M190" s="140"/>
      <c r="N190" s="140"/>
      <c r="O190" s="140"/>
      <c r="P190" s="140"/>
      <c r="Q190" s="140"/>
      <c r="R190" s="140"/>
      <c r="S190" s="140"/>
      <c r="T190" s="140"/>
      <c r="U190" s="140"/>
      <c r="V190" s="140"/>
      <c r="W190" s="140"/>
      <c r="X190" s="140"/>
      <c r="Y190" s="140"/>
      <c r="Z190" s="140"/>
      <c r="AA190" s="140"/>
      <c r="AB190" s="140"/>
      <c r="AC190" s="140"/>
    </row>
    <row r="191" spans="1:29" x14ac:dyDescent="0.25">
      <c r="A191" s="83"/>
      <c r="B191" s="147"/>
      <c r="C191" s="147"/>
      <c r="D191" s="41" t="s">
        <v>90</v>
      </c>
      <c r="E191" s="140"/>
      <c r="F191" s="140"/>
      <c r="G191" s="140"/>
      <c r="H191" s="140"/>
      <c r="I191" s="140"/>
      <c r="J191" s="140"/>
      <c r="K191" s="140"/>
      <c r="L191" s="140"/>
      <c r="M191" s="140"/>
      <c r="N191" s="140"/>
      <c r="O191" s="140"/>
      <c r="P191" s="140"/>
      <c r="Q191" s="140"/>
      <c r="R191" s="140"/>
      <c r="S191" s="140"/>
      <c r="T191" s="140"/>
      <c r="U191" s="140"/>
      <c r="V191" s="140"/>
      <c r="W191" s="140"/>
      <c r="X191" s="140"/>
      <c r="Y191" s="140"/>
      <c r="Z191" s="140"/>
      <c r="AA191" s="140"/>
      <c r="AB191" s="140"/>
      <c r="AC191" s="140"/>
    </row>
    <row r="192" spans="1:29" ht="22.5" x14ac:dyDescent="0.25">
      <c r="A192" s="83"/>
      <c r="B192" s="147"/>
      <c r="C192" s="147"/>
      <c r="D192" s="42" t="s">
        <v>91</v>
      </c>
      <c r="E192" s="141" t="str">
        <f>IF(Configurações!$B$3&lt;&gt;"Colunas","",IF(Cálculos!NU7=1,Cálculos!NV7,""))</f>
        <v/>
      </c>
      <c r="F192" s="141" t="str">
        <f>IF(Configurações!$B$3&lt;&gt;"Colunas","",IF(Cálculos!NU8=1,Cálculos!NV8,""))</f>
        <v/>
      </c>
      <c r="G192" s="141" t="str">
        <f>IF(Configurações!$B$3&lt;&gt;"Colunas","",IF(Cálculos!NU9=1,Cálculos!NV9,""))</f>
        <v/>
      </c>
      <c r="H192" s="141" t="str">
        <f>IF(Configurações!$B$3&lt;&gt;"Colunas","",IF(Cálculos!NU10=1,Cálculos!NV10,""))</f>
        <v/>
      </c>
      <c r="I192" s="141" t="str">
        <f>IF(Configurações!$B$3&lt;&gt;"Colunas","",IF(Cálculos!NU11=1,Cálculos!NV11,""))</f>
        <v/>
      </c>
      <c r="J192" s="141" t="str">
        <f>IF(Configurações!$B$3&lt;&gt;"Colunas","",IF(Cálculos!NU12=1,Cálculos!NV12,""))</f>
        <v/>
      </c>
      <c r="K192" s="141" t="str">
        <f>IF(Configurações!$B$3&lt;&gt;"Colunas","",IF(Cálculos!NU13=1,Cálculos!NV13,""))</f>
        <v/>
      </c>
      <c r="L192" s="141" t="str">
        <f>IF(Configurações!$B$3&lt;&gt;"Colunas","",IF(Cálculos!NU14=1,Cálculos!NV14,""))</f>
        <v/>
      </c>
      <c r="M192" s="141" t="str">
        <f>IF(Configurações!$B$3&lt;&gt;"Colunas","",IF(Cálculos!NU15=1,Cálculos!NV15,""))</f>
        <v/>
      </c>
      <c r="N192" s="141" t="str">
        <f>IF(Configurações!$B$3&lt;&gt;"Colunas","",IF(Cálculos!NU16=1,Cálculos!NV16,""))</f>
        <v/>
      </c>
      <c r="O192" s="141" t="str">
        <f>IF(Configurações!$B$3&lt;&gt;"Colunas","",IF(Cálculos!NU17=1,Cálculos!NV17,""))</f>
        <v/>
      </c>
      <c r="P192" s="141" t="str">
        <f>IF(Configurações!$B$3&lt;&gt;"Colunas","",IF(Cálculos!NU18=1,Cálculos!NV18,""))</f>
        <v/>
      </c>
      <c r="Q192" s="141" t="str">
        <f>IF(Configurações!$B$3&lt;&gt;"Colunas","",IF(Cálculos!NV18=1,Cálculos!NW18,""))</f>
        <v/>
      </c>
      <c r="R192" s="141" t="str">
        <f>IF(Configurações!$B$3&lt;&gt;"Colunas","",IF(Cálculos!NW18=1,Cálculos!NX18,""))</f>
        <v/>
      </c>
      <c r="S192" s="141" t="str">
        <f>IF(Configurações!$B$3&lt;&gt;"Colunas","",IF(Cálculos!NX18=1,Cálculos!NY18,""))</f>
        <v/>
      </c>
      <c r="T192" s="141" t="str">
        <f>IF(Configurações!$B$3&lt;&gt;"Colunas","",IF(Cálculos!NY18=1,Cálculos!NZ18,""))</f>
        <v/>
      </c>
      <c r="U192" s="141" t="str">
        <f>IF(Configurações!$B$3&lt;&gt;"Colunas","",IF(Cálculos!NZ18=1,Cálculos!OA18,""))</f>
        <v/>
      </c>
      <c r="V192" s="141" t="str">
        <f>IF(Configurações!$B$3&lt;&gt;"Colunas","",IF(Cálculos!OA18=1,Cálculos!OB18,""))</f>
        <v/>
      </c>
      <c r="W192" s="141" t="str">
        <f>IF(Configurações!$B$3&lt;&gt;"Colunas","",IF(Cálculos!OB18=1,Cálculos!OC18,""))</f>
        <v/>
      </c>
      <c r="X192" s="141" t="str">
        <f>IF(Configurações!$B$3&lt;&gt;"Colunas","",IF(Cálculos!OC18=1,Cálculos!OD18,""))</f>
        <v/>
      </c>
      <c r="Y192" s="141" t="str">
        <f>IF(Configurações!$B$3&lt;&gt;"Colunas","",IF(Cálculos!OD18=1,Cálculos!OE18,""))</f>
        <v/>
      </c>
      <c r="Z192" s="141" t="str">
        <f>IF(Configurações!$B$3&lt;&gt;"Colunas","",IF(Cálculos!OE18=1,Cálculos!OF18,""))</f>
        <v/>
      </c>
      <c r="AA192" s="141" t="str">
        <f>IF(Configurações!$B$3&lt;&gt;"Colunas","",IF(Cálculos!OF18=1,Cálculos!OG18,""))</f>
        <v/>
      </c>
      <c r="AB192" s="141" t="str">
        <f>IF(Configurações!$B$3&lt;&gt;"Colunas","",IF(Cálculos!OG18=1,Cálculos!OH18,""))</f>
        <v/>
      </c>
      <c r="AC192" s="141" t="str">
        <f>IF(Configurações!$B$3&lt;&gt;"Colunas","",IF(Cálculos!OH18=1,Cálculos!OI18,""))</f>
        <v/>
      </c>
    </row>
    <row r="193" spans="1:29" ht="15" customHeight="1" x14ac:dyDescent="0.25">
      <c r="A193" s="80">
        <v>5</v>
      </c>
      <c r="B193" s="81" t="s">
        <v>83</v>
      </c>
      <c r="C193" s="81"/>
      <c r="D193" s="81"/>
      <c r="E193" s="43" t="str">
        <f>IF(OR(E$4="",Configurações!$B$3&lt;&gt;"Colunas"),"",Cálculos!OV7)</f>
        <v/>
      </c>
      <c r="F193" s="43" t="str">
        <f>IF(OR(F$4="",Configurações!$B$3&lt;&gt;"Colunas"),"",Cálculos!OV8)</f>
        <v/>
      </c>
      <c r="G193" s="43" t="str">
        <f>IF(OR(G$4="",Configurações!$B$3&lt;&gt;"Colunas"),"",Cálculos!OV9)</f>
        <v/>
      </c>
      <c r="H193" s="43" t="str">
        <f>IF(OR(H$4="",Configurações!$B$3&lt;&gt;"Colunas"),"",Cálculos!OV10)</f>
        <v/>
      </c>
      <c r="I193" s="43" t="str">
        <f>IF(OR(I$4="",Configurações!$B$3&lt;&gt;"Colunas"),"",Cálculos!OV11)</f>
        <v/>
      </c>
      <c r="J193" s="43" t="str">
        <f>IF(OR(J$4="",Configurações!$B$3&lt;&gt;"Colunas"),"",Cálculos!OV12)</f>
        <v/>
      </c>
      <c r="K193" s="43" t="str">
        <f>IF(OR(K$4="",Configurações!$B$3&lt;&gt;"Colunas"),"",Cálculos!OV13)</f>
        <v/>
      </c>
      <c r="L193" s="43" t="str">
        <f>IF(OR(L$4="",Configurações!$B$3&lt;&gt;"Colunas"),"",Cálculos!OV14)</f>
        <v/>
      </c>
      <c r="M193" s="43" t="str">
        <f>IF(OR(M$4="",Configurações!$B$3&lt;&gt;"Colunas"),"",Cálculos!OV15)</f>
        <v/>
      </c>
      <c r="N193" s="43" t="str">
        <f>IF(OR(N$4="",Configurações!$B$3&lt;&gt;"Colunas"),"",Cálculos!OV16)</f>
        <v/>
      </c>
      <c r="O193" s="43" t="str">
        <f>IF(OR(O$4="",Configurações!$B$3&lt;&gt;"Colunas"),"",Cálculos!OV17)</f>
        <v/>
      </c>
      <c r="P193" s="43" t="str">
        <f>IF(OR(P$4="",Configurações!$B$3&lt;&gt;"Colunas"),"",Cálculos!OV18)</f>
        <v/>
      </c>
      <c r="Q193" s="43" t="str">
        <f>IF(OR(Q$4="",Configurações!$B$3&lt;&gt;"Colunas"),"",Cálculos!OW18)</f>
        <v/>
      </c>
      <c r="R193" s="43" t="str">
        <f>IF(OR(R$4="",Configurações!$B$3&lt;&gt;"Colunas"),"",Cálculos!OX18)</f>
        <v/>
      </c>
      <c r="S193" s="43" t="str">
        <f>IF(OR(S$4="",Configurações!$B$3&lt;&gt;"Colunas"),"",Cálculos!OY18)</f>
        <v/>
      </c>
      <c r="T193" s="43" t="str">
        <f>IF(OR(T$4="",Configurações!$B$3&lt;&gt;"Colunas"),"",Cálculos!OZ18)</f>
        <v/>
      </c>
      <c r="U193" s="43" t="str">
        <f>IF(OR(U$4="",Configurações!$B$3&lt;&gt;"Colunas"),"",Cálculos!PA18)</f>
        <v/>
      </c>
      <c r="V193" s="43" t="str">
        <f>IF(OR(V$4="",Configurações!$B$3&lt;&gt;"Colunas"),"",Cálculos!PB18)</f>
        <v/>
      </c>
      <c r="W193" s="43" t="str">
        <f>IF(OR(W$4="",Configurações!$B$3&lt;&gt;"Colunas"),"",Cálculos!PC18)</f>
        <v/>
      </c>
      <c r="X193" s="43" t="str">
        <f>IF(OR(X$4="",Configurações!$B$3&lt;&gt;"Colunas"),"",Cálculos!PD18)</f>
        <v/>
      </c>
      <c r="Y193" s="43" t="str">
        <f>IF(OR(Y$4="",Configurações!$B$3&lt;&gt;"Colunas"),"",Cálculos!PE18)</f>
        <v/>
      </c>
      <c r="Z193" s="43" t="str">
        <f>IF(OR(Z$4="",Configurações!$B$3&lt;&gt;"Colunas"),"",Cálculos!PF18)</f>
        <v/>
      </c>
      <c r="AA193" s="43" t="str">
        <f>IF(OR(AA$4="",Configurações!$B$3&lt;&gt;"Colunas"),"",Cálculos!PG18)</f>
        <v/>
      </c>
      <c r="AB193" s="43" t="str">
        <f>IF(OR(AB$4="",Configurações!$B$3&lt;&gt;"Colunas"),"",Cálculos!PH18)</f>
        <v/>
      </c>
      <c r="AC193" s="43" t="str">
        <f>IF(OR(AC$4="",Configurações!$B$3&lt;&gt;"Colunas"),"",Cálculos!PI18)</f>
        <v/>
      </c>
    </row>
    <row r="194" spans="1:29" ht="15" customHeight="1" x14ac:dyDescent="0.25">
      <c r="A194" s="80"/>
      <c r="B194" s="81" t="s">
        <v>96</v>
      </c>
      <c r="C194" s="81"/>
      <c r="D194" s="81"/>
      <c r="E194" s="36" t="str">
        <f>IF(OR(E$4="",Configurações!$B$3&lt;&gt;"Colunas"),"",Cálculos!OW7)</f>
        <v/>
      </c>
      <c r="F194" s="36" t="str">
        <f>IF(OR(F$4="",Configurações!$B$3&lt;&gt;"Colunas"),"",Cálculos!OW8)</f>
        <v/>
      </c>
      <c r="G194" s="36" t="str">
        <f>IF(OR(G$4="",Configurações!$B$3&lt;&gt;"Colunas"),"",Cálculos!OW9)</f>
        <v/>
      </c>
      <c r="H194" s="36" t="str">
        <f>IF(OR(H$4="",Configurações!$B$3&lt;&gt;"Colunas"),"",Cálculos!OW10)</f>
        <v/>
      </c>
      <c r="I194" s="36" t="str">
        <f>IF(OR(I$4="",Configurações!$B$3&lt;&gt;"Colunas"),"",Cálculos!OW11)</f>
        <v/>
      </c>
      <c r="J194" s="36" t="str">
        <f>IF(OR(J$4="",Configurações!$B$3&lt;&gt;"Colunas"),"",Cálculos!OW12)</f>
        <v/>
      </c>
      <c r="K194" s="36" t="str">
        <f>IF(OR(K$4="",Configurações!$B$3&lt;&gt;"Colunas"),"",Cálculos!OW13)</f>
        <v/>
      </c>
      <c r="L194" s="36" t="str">
        <f>IF(OR(L$4="",Configurações!$B$3&lt;&gt;"Colunas"),"",Cálculos!OW14)</f>
        <v/>
      </c>
      <c r="M194" s="36" t="str">
        <f>IF(OR(M$4="",Configurações!$B$3&lt;&gt;"Colunas"),"",Cálculos!OW15)</f>
        <v/>
      </c>
      <c r="N194" s="36" t="str">
        <f>IF(OR(N$4="",Configurações!$B$3&lt;&gt;"Colunas"),"",Cálculos!OW16)</f>
        <v/>
      </c>
      <c r="O194" s="36" t="str">
        <f>IF(OR(O$4="",Configurações!$B$3&lt;&gt;"Colunas"),"",Cálculos!OW17)</f>
        <v/>
      </c>
      <c r="P194" s="36" t="str">
        <f>IF(OR(P$4="",Configurações!$B$3&lt;&gt;"Colunas"),"",Cálculos!OW18)</f>
        <v/>
      </c>
      <c r="Q194" s="36" t="str">
        <f>IF(OR(Q$4="",Configurações!$B$3&lt;&gt;"Colunas"),"",Cálculos!OX18)</f>
        <v/>
      </c>
      <c r="R194" s="36" t="str">
        <f>IF(OR(R$4="",Configurações!$B$3&lt;&gt;"Colunas"),"",Cálculos!OY18)</f>
        <v/>
      </c>
      <c r="S194" s="36" t="str">
        <f>IF(OR(S$4="",Configurações!$B$3&lt;&gt;"Colunas"),"",Cálculos!OZ18)</f>
        <v/>
      </c>
      <c r="T194" s="36" t="str">
        <f>IF(OR(T$4="",Configurações!$B$3&lt;&gt;"Colunas"),"",Cálculos!PA18)</f>
        <v/>
      </c>
      <c r="U194" s="36" t="str">
        <f>IF(OR(U$4="",Configurações!$B$3&lt;&gt;"Colunas"),"",Cálculos!PB18)</f>
        <v/>
      </c>
      <c r="V194" s="36" t="str">
        <f>IF(OR(V$4="",Configurações!$B$3&lt;&gt;"Colunas"),"",Cálculos!PC18)</f>
        <v/>
      </c>
      <c r="W194" s="36" t="str">
        <f>IF(OR(W$4="",Configurações!$B$3&lt;&gt;"Colunas"),"",Cálculos!PD18)</f>
        <v/>
      </c>
      <c r="X194" s="36" t="str">
        <f>IF(OR(X$4="",Configurações!$B$3&lt;&gt;"Colunas"),"",Cálculos!PE18)</f>
        <v/>
      </c>
      <c r="Y194" s="36" t="str">
        <f>IF(OR(Y$4="",Configurações!$B$3&lt;&gt;"Colunas"),"",Cálculos!PF18)</f>
        <v/>
      </c>
      <c r="Z194" s="36" t="str">
        <f>IF(OR(Z$4="",Configurações!$B$3&lt;&gt;"Colunas"),"",Cálculos!PG18)</f>
        <v/>
      </c>
      <c r="AA194" s="36" t="str">
        <f>IF(OR(AA$4="",Configurações!$B$3&lt;&gt;"Colunas"),"",Cálculos!PH18)</f>
        <v/>
      </c>
      <c r="AB194" s="36" t="str">
        <f>IF(OR(AB$4="",Configurações!$B$3&lt;&gt;"Colunas"),"",Cálculos!PI18)</f>
        <v/>
      </c>
      <c r="AC194" s="36" t="str">
        <f>IF(OR(AC$4="",Configurações!$B$3&lt;&gt;"Colunas"),"",Cálculos!PJ18)</f>
        <v/>
      </c>
    </row>
    <row r="195" spans="1:29" ht="94.5" customHeight="1" x14ac:dyDescent="0.25">
      <c r="A195" s="80"/>
      <c r="B195" s="81" t="s">
        <v>85</v>
      </c>
      <c r="C195" s="81"/>
      <c r="D195" s="81"/>
      <c r="E195" s="44" t="str">
        <f>IF(OR(E$4="",Configurações!$B$3&lt;&gt;"Colunas"),"",IF(Cálculos!OX7="","✔ OK",LEFT(Cálculos!OX7,LEN(Cálculos!OX7)-3)))</f>
        <v/>
      </c>
      <c r="F195" s="44" t="str">
        <f>IF(OR(F$4="",Configurações!$B$3&lt;&gt;"Colunas"),"",IF(Cálculos!OX8="","✔ OK",LEFT(Cálculos!OX8,LEN(Cálculos!OX8)-3)))</f>
        <v/>
      </c>
      <c r="G195" s="44" t="str">
        <f>IF(OR(G$4="",Configurações!$B$3&lt;&gt;"Colunas"),"",IF(Cálculos!OX9="","✔ OK",LEFT(Cálculos!OX9,LEN(Cálculos!OX9)-3)))</f>
        <v/>
      </c>
      <c r="H195" s="44" t="str">
        <f>IF(OR(H$4="",Configurações!$B$3&lt;&gt;"Colunas"),"",IF(Cálculos!OX10="","✔ OK",LEFT(Cálculos!OX10,LEN(Cálculos!OX10)-3)))</f>
        <v/>
      </c>
      <c r="I195" s="44" t="str">
        <f>IF(OR(I$4="",Configurações!$B$3&lt;&gt;"Colunas"),"",IF(Cálculos!OX11="","✔ OK",LEFT(Cálculos!OX11,LEN(Cálculos!OX11)-3)))</f>
        <v/>
      </c>
      <c r="J195" s="44" t="str">
        <f>IF(OR(J$4="",Configurações!$B$3&lt;&gt;"Colunas"),"",IF(Cálculos!OX12="","✔ OK",LEFT(Cálculos!OX12,LEN(Cálculos!OX12)-3)))</f>
        <v/>
      </c>
      <c r="K195" s="44" t="str">
        <f>IF(OR(K$4="",Configurações!$B$3&lt;&gt;"Colunas"),"",IF(Cálculos!OX13="","✔ OK",LEFT(Cálculos!OX13,LEN(Cálculos!OX13)-3)))</f>
        <v/>
      </c>
      <c r="L195" s="44" t="str">
        <f>IF(OR(L$4="",Configurações!$B$3&lt;&gt;"Colunas"),"",IF(Cálculos!OX14="","✔ OK",LEFT(Cálculos!OX14,LEN(Cálculos!OX14)-3)))</f>
        <v/>
      </c>
      <c r="M195" s="44" t="str">
        <f>IF(OR(M$4="",Configurações!$B$3&lt;&gt;"Colunas"),"",IF(Cálculos!OX15="","✔ OK",LEFT(Cálculos!OX15,LEN(Cálculos!OX15)-3)))</f>
        <v/>
      </c>
      <c r="N195" s="44" t="str">
        <f>IF(OR(N$4="",Configurações!$B$3&lt;&gt;"Colunas"),"",IF(Cálculos!OX16="","✔ OK",LEFT(Cálculos!OX16,LEN(Cálculos!OX16)-3)))</f>
        <v/>
      </c>
      <c r="O195" s="44" t="str">
        <f>IF(OR(O$4="",Configurações!$B$3&lt;&gt;"Colunas"),"",IF(Cálculos!OX17="","✔ OK",LEFT(Cálculos!OX17,LEN(Cálculos!OX17)-3)))</f>
        <v/>
      </c>
      <c r="P195" s="44" t="str">
        <f>IF(OR(P$4="",Configurações!$B$3&lt;&gt;"Colunas"),"",IF(Cálculos!OX18="","✔ OK",LEFT(Cálculos!OX18,LEN(Cálculos!OX18)-3)))</f>
        <v/>
      </c>
      <c r="Q195" s="44" t="str">
        <f>IF(OR(Q$4="",Configurações!$B$3&lt;&gt;"Colunas"),"",IF(Cálculos!OY18="","✔ OK",LEFT(Cálculos!OY18,LEN(Cálculos!OY18)-3)))</f>
        <v/>
      </c>
      <c r="R195" s="44" t="str">
        <f>IF(OR(R$4="",Configurações!$B$3&lt;&gt;"Colunas"),"",IF(Cálculos!OZ18="","✔ OK",LEFT(Cálculos!OZ18,LEN(Cálculos!OZ18)-3)))</f>
        <v/>
      </c>
      <c r="S195" s="44" t="str">
        <f>IF(OR(S$4="",Configurações!$B$3&lt;&gt;"Colunas"),"",IF(Cálculos!PA18="","✔ OK",LEFT(Cálculos!PA18,LEN(Cálculos!PA18)-3)))</f>
        <v/>
      </c>
      <c r="T195" s="44" t="str">
        <f>IF(OR(T$4="",Configurações!$B$3&lt;&gt;"Colunas"),"",IF(Cálculos!PB18="","✔ OK",LEFT(Cálculos!PB18,LEN(Cálculos!PB18)-3)))</f>
        <v/>
      </c>
      <c r="U195" s="44" t="str">
        <f>IF(OR(U$4="",Configurações!$B$3&lt;&gt;"Colunas"),"",IF(Cálculos!PC18="","✔ OK",LEFT(Cálculos!PC18,LEN(Cálculos!PC18)-3)))</f>
        <v/>
      </c>
      <c r="V195" s="44" t="str">
        <f>IF(OR(V$4="",Configurações!$B$3&lt;&gt;"Colunas"),"",IF(Cálculos!PD18="","✔ OK",LEFT(Cálculos!PD18,LEN(Cálculos!PD18)-3)))</f>
        <v/>
      </c>
      <c r="W195" s="44" t="str">
        <f>IF(OR(W$4="",Configurações!$B$3&lt;&gt;"Colunas"),"",IF(Cálculos!PE18="","✔ OK",LEFT(Cálculos!PE18,LEN(Cálculos!PE18)-3)))</f>
        <v/>
      </c>
      <c r="X195" s="44" t="str">
        <f>IF(OR(X$4="",Configurações!$B$3&lt;&gt;"Colunas"),"",IF(Cálculos!PF18="","✔ OK",LEFT(Cálculos!PF18,LEN(Cálculos!PF18)-3)))</f>
        <v/>
      </c>
      <c r="Y195" s="44" t="str">
        <f>IF(OR(Y$4="",Configurações!$B$3&lt;&gt;"Colunas"),"",IF(Cálculos!PG18="","✔ OK",LEFT(Cálculos!PG18,LEN(Cálculos!PG18)-3)))</f>
        <v/>
      </c>
      <c r="Z195" s="44" t="str">
        <f>IF(OR(Z$4="",Configurações!$B$3&lt;&gt;"Colunas"),"",IF(Cálculos!PH18="","✔ OK",LEFT(Cálculos!PH18,LEN(Cálculos!PH18)-3)))</f>
        <v/>
      </c>
      <c r="AA195" s="44" t="str">
        <f>IF(OR(AA$4="",Configurações!$B$3&lt;&gt;"Colunas"),"",IF(Cálculos!PI18="","✔ OK",LEFT(Cálculos!PI18,LEN(Cálculos!PI18)-3)))</f>
        <v/>
      </c>
      <c r="AB195" s="44" t="str">
        <f>IF(OR(AB$4="",Configurações!$B$3&lt;&gt;"Colunas"),"",IF(Cálculos!PJ18="","✔ OK",LEFT(Cálculos!PJ18,LEN(Cálculos!PJ18)-3)))</f>
        <v/>
      </c>
      <c r="AC195" s="44" t="str">
        <f>IF(OR(AC$4="",Configurações!$B$3&lt;&gt;"Colunas"),"",IF(Cálculos!PK18="","✔ OK",LEFT(Cálculos!PK18,LEN(Cálculos!PK18)-3)))</f>
        <v/>
      </c>
    </row>
    <row r="196" spans="1:29" ht="79.5" customHeight="1" x14ac:dyDescent="0.25">
      <c r="A196" s="82" t="s">
        <v>86</v>
      </c>
      <c r="B196" s="82"/>
      <c r="C196" s="82"/>
      <c r="D196" s="82"/>
      <c r="E196" s="45" t="str">
        <f>IF(OR(E$4="",Configurações!$B$3&lt;&gt;"Colunas"),"",IF(Cálculos!PP7="","",IF(Configurações!$B$6="Sim","","Informativo – ")&amp;LEFT(Cálculos!PP7,LEN(Cálculos!PP7)-3)))</f>
        <v/>
      </c>
      <c r="F196" s="45" t="str">
        <f>IF(OR(F$4="",Configurações!$B$3&lt;&gt;"Colunas"),"",IF(Cálculos!PP8="","",IF(Configurações!$B$6="Sim","","Informativo – ")&amp;LEFT(Cálculos!PP8,LEN(Cálculos!PP8)-3)))</f>
        <v/>
      </c>
      <c r="G196" s="45" t="str">
        <f>IF(OR(G$4="",Configurações!$B$3&lt;&gt;"Colunas"),"",IF(Cálculos!PP9="","",IF(Configurações!$B$6="Sim","","Informativo – ")&amp;LEFT(Cálculos!PP9,LEN(Cálculos!PP9)-3)))</f>
        <v/>
      </c>
      <c r="H196" s="45" t="str">
        <f>IF(OR(H$4="",Configurações!$B$3&lt;&gt;"Colunas"),"",IF(Cálculos!PP10="","",IF(Configurações!$B$6="Sim","","Informativo – ")&amp;LEFT(Cálculos!PP10,LEN(Cálculos!PP10)-3)))</f>
        <v/>
      </c>
      <c r="I196" s="45" t="str">
        <f>IF(OR(I$4="",Configurações!$B$3&lt;&gt;"Colunas"),"",IF(Cálculos!PP11="","",IF(Configurações!$B$6="Sim","","Informativo – ")&amp;LEFT(Cálculos!PP11,LEN(Cálculos!PP11)-3)))</f>
        <v/>
      </c>
      <c r="J196" s="45" t="str">
        <f>IF(OR(J$4="",Configurações!$B$3&lt;&gt;"Colunas"),"",IF(Cálculos!PP12="","",IF(Configurações!$B$6="Sim","","Informativo – ")&amp;LEFT(Cálculos!PP12,LEN(Cálculos!PP12)-3)))</f>
        <v/>
      </c>
      <c r="K196" s="45" t="str">
        <f>IF(OR(K$4="",Configurações!$B$3&lt;&gt;"Colunas"),"",IF(Cálculos!PP13="","",IF(Configurações!$B$6="Sim","","Informativo – ")&amp;LEFT(Cálculos!PP13,LEN(Cálculos!PP13)-3)))</f>
        <v/>
      </c>
      <c r="L196" s="45" t="str">
        <f>IF(OR(L$4="",Configurações!$B$3&lt;&gt;"Colunas"),"",IF(Cálculos!PP14="","",IF(Configurações!$B$6="Sim","","Informativo – ")&amp;LEFT(Cálculos!PP14,LEN(Cálculos!PP14)-3)))</f>
        <v/>
      </c>
      <c r="M196" s="45" t="str">
        <f>IF(OR(M$4="",Configurações!$B$3&lt;&gt;"Colunas"),"",IF(Cálculos!PP15="","",IF(Configurações!$B$6="Sim","","Informativo – ")&amp;LEFT(Cálculos!PP15,LEN(Cálculos!PP15)-3)))</f>
        <v/>
      </c>
      <c r="N196" s="45" t="str">
        <f>IF(OR(N$4="",Configurações!$B$3&lt;&gt;"Colunas"),"",IF(Cálculos!PP16="","",IF(Configurações!$B$6="Sim","","Informativo – ")&amp;LEFT(Cálculos!PP16,LEN(Cálculos!PP16)-3)))</f>
        <v/>
      </c>
      <c r="O196" s="45" t="str">
        <f>IF(OR(O$4="",Configurações!$B$3&lt;&gt;"Colunas"),"",IF(Cálculos!PP17="","",IF(Configurações!$B$6="Sim","","Informativo – ")&amp;LEFT(Cálculos!PP17,LEN(Cálculos!PP17)-3)))</f>
        <v/>
      </c>
      <c r="P196" s="45" t="str">
        <f>IF(OR(P$4="",Configurações!$B$3&lt;&gt;"Colunas"),"",IF(Cálculos!PP18="","",IF(Configurações!$B$6="Sim","","Informativo – ")&amp;LEFT(Cálculos!PP18,LEN(Cálculos!PP18)-3)))</f>
        <v/>
      </c>
      <c r="Q196" s="45" t="str">
        <f>IF(OR(Q$4="",Configurações!$B$3&lt;&gt;"Colunas"),"",IF(Cálculos!PQ18="","",IF(Configurações!$B$6="Sim","","Informativo – ")&amp;LEFT(Cálculos!PQ18,LEN(Cálculos!PQ18)-3)))</f>
        <v/>
      </c>
      <c r="R196" s="45" t="str">
        <f>IF(OR(R$4="",Configurações!$B$3&lt;&gt;"Colunas"),"",IF(Cálculos!PR18="","",IF(Configurações!$B$6="Sim","","Informativo – ")&amp;LEFT(Cálculos!PR18,LEN(Cálculos!PR18)-3)))</f>
        <v/>
      </c>
      <c r="S196" s="45" t="str">
        <f>IF(OR(S$4="",Configurações!$B$3&lt;&gt;"Colunas"),"",IF(Cálculos!PS18="","",IF(Configurações!$B$6="Sim","","Informativo – ")&amp;LEFT(Cálculos!PS18,LEN(Cálculos!PS18)-3)))</f>
        <v/>
      </c>
      <c r="T196" s="45" t="str">
        <f>IF(OR(T$4="",Configurações!$B$3&lt;&gt;"Colunas"),"",IF(Cálculos!PT18="","",IF(Configurações!$B$6="Sim","","Informativo – ")&amp;LEFT(Cálculos!PT18,LEN(Cálculos!PT18)-3)))</f>
        <v/>
      </c>
      <c r="U196" s="45" t="str">
        <f>IF(OR(U$4="",Configurações!$B$3&lt;&gt;"Colunas"),"",IF(Cálculos!PU18="","",IF(Configurações!$B$6="Sim","","Informativo – ")&amp;LEFT(Cálculos!PU18,LEN(Cálculos!PU18)-3)))</f>
        <v/>
      </c>
      <c r="V196" s="45" t="str">
        <f>IF(OR(V$4="",Configurações!$B$3&lt;&gt;"Colunas"),"",IF(Cálculos!PV18="","",IF(Configurações!$B$6="Sim","","Informativo – ")&amp;LEFT(Cálculos!PV18,LEN(Cálculos!PV18)-3)))</f>
        <v/>
      </c>
      <c r="W196" s="45" t="str">
        <f>IF(OR(W$4="",Configurações!$B$3&lt;&gt;"Colunas"),"",IF(Cálculos!PW18="","",IF(Configurações!$B$6="Sim","","Informativo – ")&amp;LEFT(Cálculos!PW18,LEN(Cálculos!PW18)-3)))</f>
        <v/>
      </c>
      <c r="X196" s="45" t="str">
        <f>IF(OR(X$4="",Configurações!$B$3&lt;&gt;"Colunas"),"",IF(Cálculos!PX18="","",IF(Configurações!$B$6="Sim","","Informativo – ")&amp;LEFT(Cálculos!PX18,LEN(Cálculos!PX18)-3)))</f>
        <v/>
      </c>
      <c r="Y196" s="45" t="str">
        <f>IF(OR(Y$4="",Configurações!$B$3&lt;&gt;"Colunas"),"",IF(Cálculos!PY18="","",IF(Configurações!$B$6="Sim","","Informativo – ")&amp;LEFT(Cálculos!PY18,LEN(Cálculos!PY18)-3)))</f>
        <v/>
      </c>
      <c r="Z196" s="45" t="str">
        <f>IF(OR(Z$4="",Configurações!$B$3&lt;&gt;"Colunas"),"",IF(Cálculos!PZ18="","",IF(Configurações!$B$6="Sim","","Informativo – ")&amp;LEFT(Cálculos!PZ18,LEN(Cálculos!PZ18)-3)))</f>
        <v/>
      </c>
      <c r="AA196" s="45" t="str">
        <f>IF(OR(AA$4="",Configurações!$B$3&lt;&gt;"Colunas"),"",IF(Cálculos!QA18="","",IF(Configurações!$B$6="Sim","","Informativo – ")&amp;LEFT(Cálculos!QA18,LEN(Cálculos!QA18)-3)))</f>
        <v/>
      </c>
      <c r="AB196" s="45" t="str">
        <f>IF(OR(AB$4="",Configurações!$B$3&lt;&gt;"Colunas"),"",IF(Cálculos!QB18="","",IF(Configurações!$B$6="Sim","","Informativo – ")&amp;LEFT(Cálculos!QB18,LEN(Cálculos!QB18)-3)))</f>
        <v/>
      </c>
      <c r="AC196" s="45" t="str">
        <f>IF(OR(AC$4="",Configurações!$B$3&lt;&gt;"Colunas"),"",IF(Cálculos!QC18="","",IF(Configurações!$B$6="Sim","","Informativo – ")&amp;LEFT(Cálculos!QC18,LEN(Cálculos!QC18)-3)))</f>
        <v/>
      </c>
    </row>
    <row r="197" spans="1:29" x14ac:dyDescent="0.25"/>
  </sheetData>
  <sheetProtection algorithmName="SHA-512" hashValue="91gJX2kZxSEZ9ZBYYw3ep4kxylmrhDFsbZKbgblZPR/6HAbVZDZXpDXstr9e3cVNtLjpgmXtizOFmT/4jr9hbw==" saltValue="YPa5IPRD6qqrWWApxQtM1A==" spinCount="100000" sheet="1" objects="1" scenarios="1"/>
  <mergeCells count="128">
    <mergeCell ref="A1:AC1"/>
    <mergeCell ref="A2:AC2"/>
    <mergeCell ref="A6:A10"/>
    <mergeCell ref="B6:B10"/>
    <mergeCell ref="C6:C10"/>
    <mergeCell ref="A11:A15"/>
    <mergeCell ref="B11:B15"/>
    <mergeCell ref="C11:C15"/>
    <mergeCell ref="A16:A20"/>
    <mergeCell ref="B16:B20"/>
    <mergeCell ref="C16:C20"/>
    <mergeCell ref="A21:A25"/>
    <mergeCell ref="B21:B25"/>
    <mergeCell ref="C21:C25"/>
    <mergeCell ref="A26:A30"/>
    <mergeCell ref="B26:B30"/>
    <mergeCell ref="C26:C30"/>
    <mergeCell ref="A31:A35"/>
    <mergeCell ref="B31:B35"/>
    <mergeCell ref="C31:C35"/>
    <mergeCell ref="A36:A40"/>
    <mergeCell ref="B36:B40"/>
    <mergeCell ref="C36:C40"/>
    <mergeCell ref="A41:A43"/>
    <mergeCell ref="B41:D41"/>
    <mergeCell ref="B42:D42"/>
    <mergeCell ref="B43:D43"/>
    <mergeCell ref="A44:A48"/>
    <mergeCell ref="B44:B48"/>
    <mergeCell ref="C44:C48"/>
    <mergeCell ref="A49:A53"/>
    <mergeCell ref="B49:B53"/>
    <mergeCell ref="C49:C53"/>
    <mergeCell ref="A54:A58"/>
    <mergeCell ref="B54:B58"/>
    <mergeCell ref="C54:C58"/>
    <mergeCell ref="A59:A63"/>
    <mergeCell ref="B59:B63"/>
    <mergeCell ref="C59:C63"/>
    <mergeCell ref="A64:A68"/>
    <mergeCell ref="B64:B68"/>
    <mergeCell ref="C64:C68"/>
    <mergeCell ref="A69:A73"/>
    <mergeCell ref="B69:B73"/>
    <mergeCell ref="C69:C73"/>
    <mergeCell ref="A74:A78"/>
    <mergeCell ref="B74:B78"/>
    <mergeCell ref="C74:C78"/>
    <mergeCell ref="A79:A81"/>
    <mergeCell ref="B79:D79"/>
    <mergeCell ref="B80:D80"/>
    <mergeCell ref="B81:D81"/>
    <mergeCell ref="A82:A86"/>
    <mergeCell ref="B82:B86"/>
    <mergeCell ref="C82:C86"/>
    <mergeCell ref="A87:A91"/>
    <mergeCell ref="B87:B91"/>
    <mergeCell ref="C87:C91"/>
    <mergeCell ref="A92:A96"/>
    <mergeCell ref="B92:B96"/>
    <mergeCell ref="C92:C96"/>
    <mergeCell ref="A97:A101"/>
    <mergeCell ref="B97:B101"/>
    <mergeCell ref="C97:C101"/>
    <mergeCell ref="A102:A106"/>
    <mergeCell ref="B102:B106"/>
    <mergeCell ref="C102:C106"/>
    <mergeCell ref="A107:A111"/>
    <mergeCell ref="B107:B111"/>
    <mergeCell ref="C107:C111"/>
    <mergeCell ref="A112:A116"/>
    <mergeCell ref="B112:B116"/>
    <mergeCell ref="C112:C116"/>
    <mergeCell ref="A117:A119"/>
    <mergeCell ref="B117:D117"/>
    <mergeCell ref="B118:D118"/>
    <mergeCell ref="B119:D119"/>
    <mergeCell ref="A120:A124"/>
    <mergeCell ref="B120:B124"/>
    <mergeCell ref="C120:C124"/>
    <mergeCell ref="A125:A129"/>
    <mergeCell ref="B125:B129"/>
    <mergeCell ref="C125:C129"/>
    <mergeCell ref="A130:A134"/>
    <mergeCell ref="B130:B134"/>
    <mergeCell ref="C130:C134"/>
    <mergeCell ref="A135:A139"/>
    <mergeCell ref="B135:B139"/>
    <mergeCell ref="C135:C139"/>
    <mergeCell ref="A140:A144"/>
    <mergeCell ref="B140:B144"/>
    <mergeCell ref="C140:C144"/>
    <mergeCell ref="A145:A149"/>
    <mergeCell ref="B145:B149"/>
    <mergeCell ref="C145:C149"/>
    <mergeCell ref="A150:A154"/>
    <mergeCell ref="B150:B154"/>
    <mergeCell ref="C150:C154"/>
    <mergeCell ref="A155:A157"/>
    <mergeCell ref="B155:D155"/>
    <mergeCell ref="B156:D156"/>
    <mergeCell ref="B157:D157"/>
    <mergeCell ref="A158:A162"/>
    <mergeCell ref="B158:B162"/>
    <mergeCell ref="C158:C162"/>
    <mergeCell ref="A163:A167"/>
    <mergeCell ref="B163:B167"/>
    <mergeCell ref="C163:C167"/>
    <mergeCell ref="A168:A172"/>
    <mergeCell ref="B168:B172"/>
    <mergeCell ref="C168:C172"/>
    <mergeCell ref="A173:A177"/>
    <mergeCell ref="B173:B177"/>
    <mergeCell ref="C173:C177"/>
    <mergeCell ref="A193:A195"/>
    <mergeCell ref="B193:D193"/>
    <mergeCell ref="B194:D194"/>
    <mergeCell ref="B195:D195"/>
    <mergeCell ref="A196:D196"/>
    <mergeCell ref="A178:A182"/>
    <mergeCell ref="B178:B182"/>
    <mergeCell ref="C178:C182"/>
    <mergeCell ref="A183:A187"/>
    <mergeCell ref="B183:B187"/>
    <mergeCell ref="C183:C187"/>
    <mergeCell ref="A188:A192"/>
    <mergeCell ref="B188:B192"/>
    <mergeCell ref="C188:C192"/>
  </mergeCells>
  <conditionalFormatting sqref="A6:C10">
    <cfRule type="expression" dxfId="1009" priority="9">
      <formula>WEEKDAY($B$6)=1</formula>
    </cfRule>
  </conditionalFormatting>
  <conditionalFormatting sqref="A11:C15">
    <cfRule type="expression" dxfId="1007" priority="17">
      <formula>WEEKDAY($B$11)=1</formula>
    </cfRule>
  </conditionalFormatting>
  <conditionalFormatting sqref="A16:C20">
    <cfRule type="expression" dxfId="1005" priority="25">
      <formula>WEEKDAY($B$16)=1</formula>
    </cfRule>
  </conditionalFormatting>
  <conditionalFormatting sqref="A21:C25">
    <cfRule type="expression" dxfId="1003" priority="33">
      <formula>WEEKDAY($B$21)=1</formula>
    </cfRule>
  </conditionalFormatting>
  <conditionalFormatting sqref="A26:C30">
    <cfRule type="expression" dxfId="1001" priority="41">
      <formula>WEEKDAY($B$26)=1</formula>
    </cfRule>
  </conditionalFormatting>
  <conditionalFormatting sqref="A31:C35">
    <cfRule type="expression" dxfId="999" priority="49">
      <formula>WEEKDAY($B$31)=1</formula>
    </cfRule>
  </conditionalFormatting>
  <conditionalFormatting sqref="A36:C40">
    <cfRule type="expression" dxfId="997" priority="57">
      <formula>WEEKDAY($B$36)=1</formula>
    </cfRule>
  </conditionalFormatting>
  <conditionalFormatting sqref="A44:C48">
    <cfRule type="expression" dxfId="995" priority="65">
      <formula>WEEKDAY($B$44)=1</formula>
    </cfRule>
  </conditionalFormatting>
  <conditionalFormatting sqref="A49:C53">
    <cfRule type="expression" dxfId="993" priority="73">
      <formula>WEEKDAY($B$49)=1</formula>
    </cfRule>
  </conditionalFormatting>
  <conditionalFormatting sqref="A54:C58">
    <cfRule type="expression" dxfId="991" priority="81">
      <formula>WEEKDAY($B$54)=1</formula>
    </cfRule>
  </conditionalFormatting>
  <conditionalFormatting sqref="A59:C63">
    <cfRule type="expression" dxfId="989" priority="89">
      <formula>WEEKDAY($B$59)=1</formula>
    </cfRule>
  </conditionalFormatting>
  <conditionalFormatting sqref="A64:C68">
    <cfRule type="expression" dxfId="987" priority="97">
      <formula>WEEKDAY($B$64)=1</formula>
    </cfRule>
  </conditionalFormatting>
  <conditionalFormatting sqref="A69:C73">
    <cfRule type="expression" dxfId="985" priority="105">
      <formula>WEEKDAY($B$69)=1</formula>
    </cfRule>
  </conditionalFormatting>
  <conditionalFormatting sqref="A74:C78">
    <cfRule type="expression" dxfId="983" priority="113">
      <formula>WEEKDAY($B$74)=1</formula>
    </cfRule>
  </conditionalFormatting>
  <conditionalFormatting sqref="A82:C86">
    <cfRule type="expression" dxfId="981" priority="121">
      <formula>WEEKDAY($B$82)=1</formula>
    </cfRule>
  </conditionalFormatting>
  <conditionalFormatting sqref="A87:C91">
    <cfRule type="expression" dxfId="979" priority="129">
      <formula>WEEKDAY($B$87)=1</formula>
    </cfRule>
  </conditionalFormatting>
  <conditionalFormatting sqref="A92:C96">
    <cfRule type="expression" dxfId="977" priority="137">
      <formula>WEEKDAY($B$92)=1</formula>
    </cfRule>
  </conditionalFormatting>
  <conditionalFormatting sqref="A97:C101">
    <cfRule type="expression" dxfId="975" priority="145">
      <formula>WEEKDAY($B$97)=1</formula>
    </cfRule>
  </conditionalFormatting>
  <conditionalFormatting sqref="A102:C106">
    <cfRule type="expression" dxfId="973" priority="153">
      <formula>WEEKDAY($B$102)=1</formula>
    </cfRule>
  </conditionalFormatting>
  <conditionalFormatting sqref="A107:C111">
    <cfRule type="expression" dxfId="971" priority="161">
      <formula>WEEKDAY($B$107)=1</formula>
    </cfRule>
  </conditionalFormatting>
  <conditionalFormatting sqref="A112:C116">
    <cfRule type="expression" dxfId="969" priority="169">
      <formula>WEEKDAY($B$112)=1</formula>
    </cfRule>
  </conditionalFormatting>
  <conditionalFormatting sqref="A120:C124">
    <cfRule type="expression" dxfId="967" priority="177">
      <formula>WEEKDAY($B$120)=1</formula>
    </cfRule>
  </conditionalFormatting>
  <conditionalFormatting sqref="A125:C129">
    <cfRule type="expression" dxfId="965" priority="185">
      <formula>WEEKDAY($B$125)=1</formula>
    </cfRule>
  </conditionalFormatting>
  <conditionalFormatting sqref="A130:C134">
    <cfRule type="expression" dxfId="963" priority="193">
      <formula>WEEKDAY($B$130)=1</formula>
    </cfRule>
  </conditionalFormatting>
  <conditionalFormatting sqref="A135:C139">
    <cfRule type="expression" dxfId="961" priority="201">
      <formula>WEEKDAY($B$135)=1</formula>
    </cfRule>
  </conditionalFormatting>
  <conditionalFormatting sqref="A140:C144">
    <cfRule type="expression" dxfId="959" priority="209">
      <formula>WEEKDAY($B$140)=1</formula>
    </cfRule>
  </conditionalFormatting>
  <conditionalFormatting sqref="A145:C149">
    <cfRule type="expression" dxfId="957" priority="217">
      <formula>WEEKDAY($B$145)=1</formula>
    </cfRule>
  </conditionalFormatting>
  <conditionalFormatting sqref="A150:C154">
    <cfRule type="expression" dxfId="955" priority="225">
      <formula>WEEKDAY($B$150)=1</formula>
    </cfRule>
  </conditionalFormatting>
  <conditionalFormatting sqref="A158:C162">
    <cfRule type="expression" dxfId="953" priority="233">
      <formula>WEEKDAY($B$158)=1</formula>
    </cfRule>
  </conditionalFormatting>
  <conditionalFormatting sqref="A163:C167">
    <cfRule type="expression" dxfId="951" priority="241">
      <formula>WEEKDAY($B$163)=1</formula>
    </cfRule>
  </conditionalFormatting>
  <conditionalFormatting sqref="A168:C172">
    <cfRule type="expression" dxfId="949" priority="249">
      <formula>WEEKDAY($B$168)=1</formula>
    </cfRule>
  </conditionalFormatting>
  <conditionalFormatting sqref="A173:C177">
    <cfRule type="expression" dxfId="947" priority="257">
      <formula>WEEKDAY($B$173)=1</formula>
    </cfRule>
  </conditionalFormatting>
  <conditionalFormatting sqref="A178:C182">
    <cfRule type="expression" dxfId="945" priority="265">
      <formula>WEEKDAY($B$178)=1</formula>
    </cfRule>
  </conditionalFormatting>
  <conditionalFormatting sqref="A183:C187">
    <cfRule type="expression" dxfId="943" priority="273">
      <formula>WEEKDAY($B$183)=1</formula>
    </cfRule>
  </conditionalFormatting>
  <conditionalFormatting sqref="A188:C192">
    <cfRule type="expression" dxfId="941" priority="281">
      <formula>WEEKDAY($B$188)=1</formula>
    </cfRule>
  </conditionalFormatting>
  <conditionalFormatting sqref="E5:AC196">
    <cfRule type="expression" dxfId="6" priority="303">
      <formula>E$4=""</formula>
    </cfRule>
  </conditionalFormatting>
  <conditionalFormatting sqref="E6:AC10">
    <cfRule type="expression" dxfId="936" priority="7">
      <formula>WEEKDAY($B$6)=1</formula>
    </cfRule>
  </conditionalFormatting>
  <conditionalFormatting sqref="E11:AC15">
    <cfRule type="expression" dxfId="931" priority="15">
      <formula>WEEKDAY($B$11)=1</formula>
    </cfRule>
  </conditionalFormatting>
  <conditionalFormatting sqref="E16:AC20">
    <cfRule type="expression" dxfId="926" priority="23">
      <formula>WEEKDAY($B$16)=1</formula>
    </cfRule>
  </conditionalFormatting>
  <conditionalFormatting sqref="E21:AC25">
    <cfRule type="expression" dxfId="921" priority="31">
      <formula>WEEKDAY($B$21)=1</formula>
    </cfRule>
  </conditionalFormatting>
  <conditionalFormatting sqref="E26:AC30">
    <cfRule type="expression" dxfId="916" priority="39">
      <formula>WEEKDAY($B$26)=1</formula>
    </cfRule>
  </conditionalFormatting>
  <conditionalFormatting sqref="E31:AC35">
    <cfRule type="expression" dxfId="911" priority="47">
      <formula>WEEKDAY($B$31)=1</formula>
    </cfRule>
  </conditionalFormatting>
  <conditionalFormatting sqref="E36:AC40">
    <cfRule type="expression" dxfId="906" priority="55">
      <formula>WEEKDAY($B$36)=1</formula>
    </cfRule>
  </conditionalFormatting>
  <conditionalFormatting sqref="E43:AC43">
    <cfRule type="expression" dxfId="902" priority="285">
      <formula>E43="✔ OK"</formula>
    </cfRule>
  </conditionalFormatting>
  <conditionalFormatting sqref="E44:AC48">
    <cfRule type="expression" dxfId="897" priority="63">
      <formula>WEEKDAY($B$44)=1</formula>
    </cfRule>
  </conditionalFormatting>
  <conditionalFormatting sqref="E49:AC53">
    <cfRule type="expression" dxfId="891" priority="71">
      <formula>WEEKDAY($B$49)=1</formula>
    </cfRule>
  </conditionalFormatting>
  <conditionalFormatting sqref="E54:AC58">
    <cfRule type="expression" dxfId="886" priority="79">
      <formula>WEEKDAY($B$54)=1</formula>
    </cfRule>
  </conditionalFormatting>
  <conditionalFormatting sqref="E59:AC63">
    <cfRule type="expression" dxfId="881" priority="87">
      <formula>WEEKDAY($B$59)=1</formula>
    </cfRule>
  </conditionalFormatting>
  <conditionalFormatting sqref="E64:AC68">
    <cfRule type="expression" dxfId="876" priority="95">
      <formula>WEEKDAY($B$64)=1</formula>
    </cfRule>
  </conditionalFormatting>
  <conditionalFormatting sqref="E69:AC73">
    <cfRule type="expression" dxfId="871" priority="103">
      <formula>WEEKDAY($B$69)=1</formula>
    </cfRule>
  </conditionalFormatting>
  <conditionalFormatting sqref="E74:AC78">
    <cfRule type="expression" dxfId="866" priority="111">
      <formula>WEEKDAY($B$74)=1</formula>
    </cfRule>
  </conditionalFormatting>
  <conditionalFormatting sqref="E81:AC81">
    <cfRule type="expression" dxfId="862" priority="289">
      <formula>E81="✔ OK"</formula>
    </cfRule>
  </conditionalFormatting>
  <conditionalFormatting sqref="E82:AC86">
    <cfRule type="expression" dxfId="857" priority="119">
      <formula>WEEKDAY($B$82)=1</formula>
    </cfRule>
  </conditionalFormatting>
  <conditionalFormatting sqref="E87:AC91">
    <cfRule type="expression" dxfId="851" priority="127">
      <formula>WEEKDAY($B$87)=1</formula>
    </cfRule>
  </conditionalFormatting>
  <conditionalFormatting sqref="E92:AC96">
    <cfRule type="expression" dxfId="846" priority="135">
      <formula>WEEKDAY($B$92)=1</formula>
    </cfRule>
  </conditionalFormatting>
  <conditionalFormatting sqref="E97:AC101">
    <cfRule type="expression" dxfId="841" priority="143">
      <formula>WEEKDAY($B$97)=1</formula>
    </cfRule>
  </conditionalFormatting>
  <conditionalFormatting sqref="E102:AC106">
    <cfRule type="expression" dxfId="836" priority="151">
      <formula>WEEKDAY($B$102)=1</formula>
    </cfRule>
  </conditionalFormatting>
  <conditionalFormatting sqref="E107:AC111">
    <cfRule type="expression" dxfId="831" priority="159">
      <formula>WEEKDAY($B$107)=1</formula>
    </cfRule>
  </conditionalFormatting>
  <conditionalFormatting sqref="E112:AC116">
    <cfRule type="expression" dxfId="826" priority="167">
      <formula>WEEKDAY($B$112)=1</formula>
    </cfRule>
  </conditionalFormatting>
  <conditionalFormatting sqref="E119:AC119">
    <cfRule type="expression" dxfId="822" priority="293">
      <formula>E119="✔ OK"</formula>
    </cfRule>
  </conditionalFormatting>
  <conditionalFormatting sqref="E120:AC124">
    <cfRule type="expression" dxfId="817" priority="175">
      <formula>WEEKDAY($B$120)=1</formula>
    </cfRule>
  </conditionalFormatting>
  <conditionalFormatting sqref="E125:AC129">
    <cfRule type="expression" dxfId="811" priority="183">
      <formula>WEEKDAY($B$125)=1</formula>
    </cfRule>
  </conditionalFormatting>
  <conditionalFormatting sqref="E130:AC134">
    <cfRule type="expression" dxfId="806" priority="191">
      <formula>WEEKDAY($B$130)=1</formula>
    </cfRule>
  </conditionalFormatting>
  <conditionalFormatting sqref="E135:AC139">
    <cfRule type="expression" dxfId="801" priority="199">
      <formula>WEEKDAY($B$135)=1</formula>
    </cfRule>
  </conditionalFormatting>
  <conditionalFormatting sqref="E140:AC144">
    <cfRule type="expression" dxfId="796" priority="207">
      <formula>WEEKDAY($B$140)=1</formula>
    </cfRule>
  </conditionalFormatting>
  <conditionalFormatting sqref="E145:AC149">
    <cfRule type="expression" dxfId="791" priority="215">
      <formula>WEEKDAY($B$145)=1</formula>
    </cfRule>
  </conditionalFormatting>
  <conditionalFormatting sqref="E150:AC154">
    <cfRule type="expression" dxfId="786" priority="223">
      <formula>WEEKDAY($B$150)=1</formula>
    </cfRule>
  </conditionalFormatting>
  <conditionalFormatting sqref="E157:AC157">
    <cfRule type="expression" dxfId="782" priority="297">
      <formula>E157="✔ OK"</formula>
    </cfRule>
  </conditionalFormatting>
  <conditionalFormatting sqref="E158:AC162">
    <cfRule type="expression" dxfId="777" priority="231">
      <formula>WEEKDAY($B$158)=1</formula>
    </cfRule>
  </conditionalFormatting>
  <conditionalFormatting sqref="E163:AC167">
    <cfRule type="expression" dxfId="771" priority="239">
      <formula>WEEKDAY($B$163)=1</formula>
    </cfRule>
  </conditionalFormatting>
  <conditionalFormatting sqref="E168:AC172">
    <cfRule type="expression" dxfId="766" priority="247">
      <formula>WEEKDAY($B$168)=1</formula>
    </cfRule>
  </conditionalFormatting>
  <conditionalFormatting sqref="E173:AC177">
    <cfRule type="expression" dxfId="761" priority="255">
      <formula>WEEKDAY($B$173)=1</formula>
    </cfRule>
  </conditionalFormatting>
  <conditionalFormatting sqref="E178:AC182">
    <cfRule type="expression" dxfId="756" priority="263">
      <formula>WEEKDAY($B$178)=1</formula>
    </cfRule>
  </conditionalFormatting>
  <conditionalFormatting sqref="E183:AC187">
    <cfRule type="expression" dxfId="751" priority="271">
      <formula>WEEKDAY($B$183)=1</formula>
    </cfRule>
  </conditionalFormatting>
  <conditionalFormatting sqref="E188:AC192">
    <cfRule type="expression" dxfId="746" priority="279">
      <formula>WEEKDAY($B$188)=1</formula>
    </cfRule>
  </conditionalFormatting>
  <conditionalFormatting sqref="E195:AC195">
    <cfRule type="expression" dxfId="742" priority="301">
      <formula>E195="✔ OK"</formula>
    </cfRule>
  </conditionalFormatting>
  <conditionalFormatting sqref="E196:AC196">
    <cfRule type="expression" dxfId="741" priority="302">
      <formula>ISNUMBER(SEARCH("INSUFICIENTE",E196))</formula>
    </cfRule>
  </conditionalFormatting>
  <dataValidations count="2">
    <dataValidation type="time" allowBlank="1" showErrorMessage="1" errorTitle="Horário inválido" error="Formato hh:mm (ex.: 08:00)." sqref="E11:AC14 E16:AC19 E21:AC24 E26:AC29 E31:AC34 E36:AC39 E44:AC47 E49:AC52 E54:AC57 E59:AC62 E64:AC67 E69:AC72 E74:AC77 E82:AC85 E87:AC90 E92:AC95 E97:AC100 E102:AC105 E107:AC110 E112:AC115 E120:AC123 E125:AC128 E130:AC133 E135:AC138 E140:AC143 E145:AC148 E150:AC153 E158:AC161 E163:AC166 E168:AC171 E173:AC176 E178:AC181 E183:AC186 E188:AC191 E6:AC9" xr:uid="{00000000-0002-0000-0400-000000000000}">
      <formula1>0</formula1>
      <formula2>0.999999</formula2>
    </dataValidation>
    <dataValidation type="list" allowBlank="1" sqref="E4:AC4" xr:uid="{00000000-0002-0000-0400-000001000000}">
      <formula1>ListaFuncionarios</formula1>
      <formula2>0</formula2>
    </dataValidation>
  </dataValidations>
  <pageMargins left="0.75" right="0.75" top="1" bottom="1" header="0.511811023622047" footer="0.5"/>
  <pageSetup orientation="landscape" horizontalDpi="300" verticalDpi="300"/>
  <headerFooter>
    <oddFooter>&amp;LGestor Único – sistemas web – gestorunico.com.br&amp;RVersão 1.0 — 16/10/2026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00000000-000E-0000-0400-000008000000}">
            <xm:f>COUNTIF(Configurações!$E$5:$E$24,$B$6)&gt;0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A6:C10</xm:sqref>
        </x14:conditionalFormatting>
        <x14:conditionalFormatting xmlns:xm="http://schemas.microsoft.com/office/excel/2006/main">
          <x14:cfRule type="expression" priority="16" id="{00000000-000E-0000-0400-000010000000}">
            <xm:f>COUNTIF(Configurações!$E$5:$E$24,$B$11)&gt;0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A11:C15</xm:sqref>
        </x14:conditionalFormatting>
        <x14:conditionalFormatting xmlns:xm="http://schemas.microsoft.com/office/excel/2006/main">
          <x14:cfRule type="expression" priority="24" id="{00000000-000E-0000-0400-000018000000}">
            <xm:f>COUNTIF(Configurações!$E$5:$E$24,$B$16)&gt;0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A16:C20</xm:sqref>
        </x14:conditionalFormatting>
        <x14:conditionalFormatting xmlns:xm="http://schemas.microsoft.com/office/excel/2006/main">
          <x14:cfRule type="expression" priority="32" id="{00000000-000E-0000-0400-000020000000}">
            <xm:f>COUNTIF(Configurações!$E$5:$E$24,$B$21)&gt;0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A21:C25</xm:sqref>
        </x14:conditionalFormatting>
        <x14:conditionalFormatting xmlns:xm="http://schemas.microsoft.com/office/excel/2006/main">
          <x14:cfRule type="expression" priority="40" id="{00000000-000E-0000-0400-000028000000}">
            <xm:f>COUNTIF(Configurações!$E$5:$E$24,$B$26)&gt;0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A26:C30</xm:sqref>
        </x14:conditionalFormatting>
        <x14:conditionalFormatting xmlns:xm="http://schemas.microsoft.com/office/excel/2006/main">
          <x14:cfRule type="expression" priority="48" id="{00000000-000E-0000-0400-000030000000}">
            <xm:f>COUNTIF(Configurações!$E$5:$E$24,$B$31)&gt;0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A31:C35</xm:sqref>
        </x14:conditionalFormatting>
        <x14:conditionalFormatting xmlns:xm="http://schemas.microsoft.com/office/excel/2006/main">
          <x14:cfRule type="expression" priority="56" id="{00000000-000E-0000-0400-000038000000}">
            <xm:f>COUNTIF(Configurações!$E$5:$E$24,$B$36)&gt;0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A36:C40</xm:sqref>
        </x14:conditionalFormatting>
        <x14:conditionalFormatting xmlns:xm="http://schemas.microsoft.com/office/excel/2006/main">
          <x14:cfRule type="expression" priority="64" id="{00000000-000E-0000-0400-000040000000}">
            <xm:f>COUNTIF(Configurações!$E$5:$E$24,$B$44)&gt;0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A44:C48</xm:sqref>
        </x14:conditionalFormatting>
        <x14:conditionalFormatting xmlns:xm="http://schemas.microsoft.com/office/excel/2006/main">
          <x14:cfRule type="expression" priority="72" id="{00000000-000E-0000-0400-000048000000}">
            <xm:f>COUNTIF(Configurações!$E$5:$E$24,$B$49)&gt;0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A49:C53</xm:sqref>
        </x14:conditionalFormatting>
        <x14:conditionalFormatting xmlns:xm="http://schemas.microsoft.com/office/excel/2006/main">
          <x14:cfRule type="expression" priority="80" id="{00000000-000E-0000-0400-000050000000}">
            <xm:f>COUNTIF(Configurações!$E$5:$E$24,$B$54)&gt;0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A54:C58</xm:sqref>
        </x14:conditionalFormatting>
        <x14:conditionalFormatting xmlns:xm="http://schemas.microsoft.com/office/excel/2006/main">
          <x14:cfRule type="expression" priority="88" id="{00000000-000E-0000-0400-000058000000}">
            <xm:f>COUNTIF(Configurações!$E$5:$E$24,$B$59)&gt;0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A59:C63</xm:sqref>
        </x14:conditionalFormatting>
        <x14:conditionalFormatting xmlns:xm="http://schemas.microsoft.com/office/excel/2006/main">
          <x14:cfRule type="expression" priority="96" id="{00000000-000E-0000-0400-000060000000}">
            <xm:f>COUNTIF(Configurações!$E$5:$E$24,$B$64)&gt;0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A64:C68</xm:sqref>
        </x14:conditionalFormatting>
        <x14:conditionalFormatting xmlns:xm="http://schemas.microsoft.com/office/excel/2006/main">
          <x14:cfRule type="expression" priority="104" id="{00000000-000E-0000-0400-000068000000}">
            <xm:f>COUNTIF(Configurações!$E$5:$E$24,$B$69)&gt;0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A69:C73</xm:sqref>
        </x14:conditionalFormatting>
        <x14:conditionalFormatting xmlns:xm="http://schemas.microsoft.com/office/excel/2006/main">
          <x14:cfRule type="expression" priority="112" id="{00000000-000E-0000-0400-000070000000}">
            <xm:f>COUNTIF(Configurações!$E$5:$E$24,$B$74)&gt;0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A74:C78</xm:sqref>
        </x14:conditionalFormatting>
        <x14:conditionalFormatting xmlns:xm="http://schemas.microsoft.com/office/excel/2006/main">
          <x14:cfRule type="expression" priority="120" id="{00000000-000E-0000-0400-000078000000}">
            <xm:f>COUNTIF(Configurações!$E$5:$E$24,$B$82)&gt;0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A82:C86</xm:sqref>
        </x14:conditionalFormatting>
        <x14:conditionalFormatting xmlns:xm="http://schemas.microsoft.com/office/excel/2006/main">
          <x14:cfRule type="expression" priority="128" id="{00000000-000E-0000-0400-000080000000}">
            <xm:f>COUNTIF(Configurações!$E$5:$E$24,$B$87)&gt;0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A87:C91</xm:sqref>
        </x14:conditionalFormatting>
        <x14:conditionalFormatting xmlns:xm="http://schemas.microsoft.com/office/excel/2006/main">
          <x14:cfRule type="expression" priority="136" id="{00000000-000E-0000-0400-000088000000}">
            <xm:f>COUNTIF(Configurações!$E$5:$E$24,$B$92)&gt;0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A92:C96</xm:sqref>
        </x14:conditionalFormatting>
        <x14:conditionalFormatting xmlns:xm="http://schemas.microsoft.com/office/excel/2006/main">
          <x14:cfRule type="expression" priority="144" id="{00000000-000E-0000-0400-000090000000}">
            <xm:f>COUNTIF(Configurações!$E$5:$E$24,$B$97)&gt;0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A97:C101</xm:sqref>
        </x14:conditionalFormatting>
        <x14:conditionalFormatting xmlns:xm="http://schemas.microsoft.com/office/excel/2006/main">
          <x14:cfRule type="expression" priority="152" id="{00000000-000E-0000-0400-000098000000}">
            <xm:f>COUNTIF(Configurações!$E$5:$E$24,$B$102)&gt;0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A102:C106</xm:sqref>
        </x14:conditionalFormatting>
        <x14:conditionalFormatting xmlns:xm="http://schemas.microsoft.com/office/excel/2006/main">
          <x14:cfRule type="expression" priority="160" id="{00000000-000E-0000-0400-0000A0000000}">
            <xm:f>COUNTIF(Configurações!$E$5:$E$24,$B$107)&gt;0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A107:C111</xm:sqref>
        </x14:conditionalFormatting>
        <x14:conditionalFormatting xmlns:xm="http://schemas.microsoft.com/office/excel/2006/main">
          <x14:cfRule type="expression" priority="168" id="{00000000-000E-0000-0400-0000A8000000}">
            <xm:f>COUNTIF(Configurações!$E$5:$E$24,$B$112)&gt;0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A112:C116</xm:sqref>
        </x14:conditionalFormatting>
        <x14:conditionalFormatting xmlns:xm="http://schemas.microsoft.com/office/excel/2006/main">
          <x14:cfRule type="expression" priority="176" id="{00000000-000E-0000-0400-0000B0000000}">
            <xm:f>COUNTIF(Configurações!$E$5:$E$24,$B$120)&gt;0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A120:C124</xm:sqref>
        </x14:conditionalFormatting>
        <x14:conditionalFormatting xmlns:xm="http://schemas.microsoft.com/office/excel/2006/main">
          <x14:cfRule type="expression" priority="184" id="{00000000-000E-0000-0400-0000B8000000}">
            <xm:f>COUNTIF(Configurações!$E$5:$E$24,$B$125)&gt;0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A125:C129</xm:sqref>
        </x14:conditionalFormatting>
        <x14:conditionalFormatting xmlns:xm="http://schemas.microsoft.com/office/excel/2006/main">
          <x14:cfRule type="expression" priority="192" id="{00000000-000E-0000-0400-0000C0000000}">
            <xm:f>COUNTIF(Configurações!$E$5:$E$24,$B$130)&gt;0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A130:C134</xm:sqref>
        </x14:conditionalFormatting>
        <x14:conditionalFormatting xmlns:xm="http://schemas.microsoft.com/office/excel/2006/main">
          <x14:cfRule type="expression" priority="200" id="{00000000-000E-0000-0400-0000C8000000}">
            <xm:f>COUNTIF(Configurações!$E$5:$E$24,$B$135)&gt;0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A135:C139</xm:sqref>
        </x14:conditionalFormatting>
        <x14:conditionalFormatting xmlns:xm="http://schemas.microsoft.com/office/excel/2006/main">
          <x14:cfRule type="expression" priority="208" id="{00000000-000E-0000-0400-0000D0000000}">
            <xm:f>COUNTIF(Configurações!$E$5:$E$24,$B$140)&gt;0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A140:C144</xm:sqref>
        </x14:conditionalFormatting>
        <x14:conditionalFormatting xmlns:xm="http://schemas.microsoft.com/office/excel/2006/main">
          <x14:cfRule type="expression" priority="216" id="{00000000-000E-0000-0400-0000D8000000}">
            <xm:f>COUNTIF(Configurações!$E$5:$E$24,$B$145)&gt;0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A145:C149</xm:sqref>
        </x14:conditionalFormatting>
        <x14:conditionalFormatting xmlns:xm="http://schemas.microsoft.com/office/excel/2006/main">
          <x14:cfRule type="expression" priority="224" id="{00000000-000E-0000-0400-0000E0000000}">
            <xm:f>COUNTIF(Configurações!$E$5:$E$24,$B$150)&gt;0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A150:C154</xm:sqref>
        </x14:conditionalFormatting>
        <x14:conditionalFormatting xmlns:xm="http://schemas.microsoft.com/office/excel/2006/main">
          <x14:cfRule type="expression" priority="232" id="{00000000-000E-0000-0400-0000E8000000}">
            <xm:f>COUNTIF(Configurações!$E$5:$E$24,$B$158)&gt;0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A158:C162</xm:sqref>
        </x14:conditionalFormatting>
        <x14:conditionalFormatting xmlns:xm="http://schemas.microsoft.com/office/excel/2006/main">
          <x14:cfRule type="expression" priority="240" id="{00000000-000E-0000-0400-0000F0000000}">
            <xm:f>COUNTIF(Configurações!$E$5:$E$24,$B$163)&gt;0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A163:C167</xm:sqref>
        </x14:conditionalFormatting>
        <x14:conditionalFormatting xmlns:xm="http://schemas.microsoft.com/office/excel/2006/main">
          <x14:cfRule type="expression" priority="248" id="{00000000-000E-0000-0400-0000F8000000}">
            <xm:f>COUNTIF(Configurações!$E$5:$E$24,$B$168)&gt;0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A168:C172</xm:sqref>
        </x14:conditionalFormatting>
        <x14:conditionalFormatting xmlns:xm="http://schemas.microsoft.com/office/excel/2006/main">
          <x14:cfRule type="expression" priority="256" id="{00000000-000E-0000-0400-000000010000}">
            <xm:f>COUNTIF(Configurações!$E$5:$E$24,$B$173)&gt;0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A173:C177</xm:sqref>
        </x14:conditionalFormatting>
        <x14:conditionalFormatting xmlns:xm="http://schemas.microsoft.com/office/excel/2006/main">
          <x14:cfRule type="expression" priority="264" id="{00000000-000E-0000-0400-000008010000}">
            <xm:f>COUNTIF(Configurações!$E$5:$E$24,$B$178)&gt;0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A178:C182</xm:sqref>
        </x14:conditionalFormatting>
        <x14:conditionalFormatting xmlns:xm="http://schemas.microsoft.com/office/excel/2006/main">
          <x14:cfRule type="expression" priority="272" id="{00000000-000E-0000-0400-000010010000}">
            <xm:f>COUNTIF(Configurações!$E$5:$E$24,$B$183)&gt;0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A183:C187</xm:sqref>
        </x14:conditionalFormatting>
        <x14:conditionalFormatting xmlns:xm="http://schemas.microsoft.com/office/excel/2006/main">
          <x14:cfRule type="expression" priority="280" id="{00000000-000E-0000-0400-000018010000}">
            <xm:f>COUNTIF(Configurações!$E$5:$E$24,$B$188)&gt;0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ED7D31"/>
                </patternFill>
              </fill>
            </x14:dxf>
          </x14:cfRule>
          <xm:sqref>A188:C192</xm:sqref>
        </x14:conditionalFormatting>
        <x14:conditionalFormatting xmlns:xm="http://schemas.microsoft.com/office/excel/2006/main">
          <x14:cfRule type="expression" priority="3" id="{00000000-000E-0000-0400-000003000000}">
            <xm:f>ISNUMBER(SEARCH("7DIA",INDEX(Cálculos!$P$7:$P$87,COLUMN()-4)))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4" id="{00000000-000E-0000-0400-000004000000}">
            <xm:f>ISNUMBER(SEARCH("DOM",INDEX(Cálculos!$P$7:$P$87,COLUMN()-4)))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5" id="{00000000-000E-0000-0400-000005000000}">
            <xm:f>ISNUMBER(SEARCH("INT",INDEX(Cálculos!$P$7:$P$87,COLUMN()-4)))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6" id="{00000000-000E-0000-0400-000006000000}">
            <xm:f>COUNTIF(Configurações!$E$5:$E$24,$B$6)&gt;0</xm:f>
            <x14:dxf>
              <fill>
                <patternFill>
                  <bgColor rgb="FFFFCC99"/>
                </patternFill>
              </fill>
            </x14:dxf>
          </x14:cfRule>
          <xm:sqref>E6:AC10</xm:sqref>
        </x14:conditionalFormatting>
        <x14:conditionalFormatting xmlns:xm="http://schemas.microsoft.com/office/excel/2006/main">
          <x14:cfRule type="expression" priority="2" id="{00000000-000E-0000-0400-000002000000}">
            <xm:f>Configurações!$B$3&lt;&gt;"Colunas"</xm:f>
            <x14:dxf>
              <font>
                <sz val="10"/>
                <color rgb="FFA6A6A6"/>
                <name val="Arial"/>
                <charset val="1"/>
              </font>
              <fill>
                <patternFill>
                  <bgColor rgb="FFD9D9D9"/>
                </patternFill>
              </fill>
            </x14:dxf>
          </x14:cfRule>
          <xm:sqref>E6:AC40</xm:sqref>
        </x14:conditionalFormatting>
        <x14:conditionalFormatting xmlns:xm="http://schemas.microsoft.com/office/excel/2006/main">
          <x14:cfRule type="expression" priority="11" id="{00000000-000E-0000-0400-00000B000000}">
            <xm:f>ISNUMBER(SEARCH("7DIA",INDEX(Cálculos!$AA$7:$AA$87,COLUMN()-4)))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2" id="{00000000-000E-0000-0400-00000C000000}">
            <xm:f>ISNUMBER(SEARCH("DOM",INDEX(Cálculos!$AA$7:$AA$87,COLUMN()-4)))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3" id="{00000000-000E-0000-0400-00000D000000}">
            <xm:f>ISNUMBER(SEARCH("INT",INDEX(Cálculos!$AA$7:$AA$87,COLUMN()-4)))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4" id="{00000000-000E-0000-0400-00000E000000}">
            <xm:f>COUNTIF(Configurações!$E$5:$E$24,$B$11)&gt;0</xm:f>
            <x14:dxf>
              <fill>
                <patternFill>
                  <bgColor rgb="FFFFCC99"/>
                </patternFill>
              </fill>
            </x14:dxf>
          </x14:cfRule>
          <xm:sqref>E11:AC15</xm:sqref>
        </x14:conditionalFormatting>
        <x14:conditionalFormatting xmlns:xm="http://schemas.microsoft.com/office/excel/2006/main">
          <x14:cfRule type="expression" priority="19" id="{00000000-000E-0000-0400-000013000000}">
            <xm:f>ISNUMBER(SEARCH("7DIA",INDEX(Cálculos!$AL$7:$AL$87,COLUMN()-4)))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0" id="{00000000-000E-0000-0400-000014000000}">
            <xm:f>ISNUMBER(SEARCH("DOM",INDEX(Cálculos!$AL$7:$AL$87,COLUMN()-4)))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1" id="{00000000-000E-0000-0400-000015000000}">
            <xm:f>ISNUMBER(SEARCH("INT",INDEX(Cálculos!$AL$7:$AL$87,COLUMN()-4)))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2" id="{00000000-000E-0000-0400-000016000000}">
            <xm:f>COUNTIF(Configurações!$E$5:$E$24,$B$16)&gt;0</xm:f>
            <x14:dxf>
              <fill>
                <patternFill>
                  <bgColor rgb="FFFFCC99"/>
                </patternFill>
              </fill>
            </x14:dxf>
          </x14:cfRule>
          <xm:sqref>E16:AC20</xm:sqref>
        </x14:conditionalFormatting>
        <x14:conditionalFormatting xmlns:xm="http://schemas.microsoft.com/office/excel/2006/main">
          <x14:cfRule type="expression" priority="27" id="{00000000-000E-0000-0400-00001B000000}">
            <xm:f>ISNUMBER(SEARCH("7DIA",INDEX(Cálculos!$AW$7:$AW$87,COLUMN()-4)))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8" id="{00000000-000E-0000-0400-00001C000000}">
            <xm:f>ISNUMBER(SEARCH("DOM",INDEX(Cálculos!$AW$7:$AW$87,COLUMN()-4)))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9" id="{00000000-000E-0000-0400-00001D000000}">
            <xm:f>ISNUMBER(SEARCH("INT",INDEX(Cálculos!$AW$7:$AW$87,COLUMN()-4)))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30" id="{00000000-000E-0000-0400-00001E000000}">
            <xm:f>COUNTIF(Configurações!$E$5:$E$24,$B$21)&gt;0</xm:f>
            <x14:dxf>
              <fill>
                <patternFill>
                  <bgColor rgb="FFFFCC99"/>
                </patternFill>
              </fill>
            </x14:dxf>
          </x14:cfRule>
          <xm:sqref>E21:AC25</xm:sqref>
        </x14:conditionalFormatting>
        <x14:conditionalFormatting xmlns:xm="http://schemas.microsoft.com/office/excel/2006/main">
          <x14:cfRule type="expression" priority="35" id="{00000000-000E-0000-0400-000023000000}">
            <xm:f>ISNUMBER(SEARCH("7DIA",INDEX(Cálculos!$BH$7:$BH$87,COLUMN()-4)))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36" id="{00000000-000E-0000-0400-000024000000}">
            <xm:f>ISNUMBER(SEARCH("DOM",INDEX(Cálculos!$BH$7:$BH$87,COLUMN()-4)))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37" id="{00000000-000E-0000-0400-000025000000}">
            <xm:f>ISNUMBER(SEARCH("INT",INDEX(Cálculos!$BH$7:$BH$87,COLUMN()-4)))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38" id="{00000000-000E-0000-0400-000026000000}">
            <xm:f>COUNTIF(Configurações!$E$5:$E$24,$B$26)&gt;0</xm:f>
            <x14:dxf>
              <fill>
                <patternFill>
                  <bgColor rgb="FFFFCC99"/>
                </patternFill>
              </fill>
            </x14:dxf>
          </x14:cfRule>
          <xm:sqref>E26:AC30</xm:sqref>
        </x14:conditionalFormatting>
        <x14:conditionalFormatting xmlns:xm="http://schemas.microsoft.com/office/excel/2006/main">
          <x14:cfRule type="expression" priority="43" id="{00000000-000E-0000-0400-00002B000000}">
            <xm:f>ISNUMBER(SEARCH("7DIA",INDEX(Cálculos!$BS$7:$BS$87,COLUMN()-4)))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44" id="{00000000-000E-0000-0400-00002C000000}">
            <xm:f>ISNUMBER(SEARCH("DOM",INDEX(Cálculos!$BS$7:$BS$87,COLUMN()-4)))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45" id="{00000000-000E-0000-0400-00002D000000}">
            <xm:f>ISNUMBER(SEARCH("INT",INDEX(Cálculos!$BS$7:$BS$87,COLUMN()-4)))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46" id="{00000000-000E-0000-0400-00002E000000}">
            <xm:f>COUNTIF(Configurações!$E$5:$E$24,$B$31)&gt;0</xm:f>
            <x14:dxf>
              <fill>
                <patternFill>
                  <bgColor rgb="FFFFCC99"/>
                </patternFill>
              </fill>
            </x14:dxf>
          </x14:cfRule>
          <xm:sqref>E31:AC35</xm:sqref>
        </x14:conditionalFormatting>
        <x14:conditionalFormatting xmlns:xm="http://schemas.microsoft.com/office/excel/2006/main">
          <x14:cfRule type="expression" priority="51" id="{00000000-000E-0000-0400-000033000000}">
            <xm:f>ISNUMBER(SEARCH("7DIA",INDEX(Cálculos!$CD$7:$CD$87,COLUMN()-4)))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52" id="{00000000-000E-0000-0400-000034000000}">
            <xm:f>ISNUMBER(SEARCH("DOM",INDEX(Cálculos!$CD$7:$CD$87,COLUMN()-4)))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53" id="{00000000-000E-0000-0400-000035000000}">
            <xm:f>ISNUMBER(SEARCH("INT",INDEX(Cálculos!$CD$7:$CD$87,COLUMN()-4)))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54" id="{00000000-000E-0000-0400-000036000000}">
            <xm:f>COUNTIF(Configurações!$E$5:$E$24,$B$36)&gt;0</xm:f>
            <x14:dxf>
              <fill>
                <patternFill>
                  <bgColor rgb="FFFFCC99"/>
                </patternFill>
              </fill>
            </x14:dxf>
          </x14:cfRule>
          <xm:sqref>E36:AC40</xm:sqref>
        </x14:conditionalFormatting>
        <x14:conditionalFormatting xmlns:xm="http://schemas.microsoft.com/office/excel/2006/main">
          <x14:cfRule type="expression" priority="282" id="{00000000-000E-0000-0400-00001A010000}">
            <xm:f>AND(Configurações!$B$3="Colunas",INDEX(Cálculos!$OE$7:$OE$87,COLUMN()-4)=1)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4B084"/>
                </patternFill>
              </fill>
            </x14:dxf>
          </x14:cfRule>
          <xm:sqref>E41:AC41</xm:sqref>
        </x14:conditionalFormatting>
        <x14:conditionalFormatting xmlns:xm="http://schemas.microsoft.com/office/excel/2006/main">
          <x14:cfRule type="expression" priority="283" id="{00000000-000E-0000-0400-00001B010000}">
            <xm:f>AND(Configurações!$B$3="Colunas",INDEX(Cálculos!$OF$7:$OF$87,COLUMN()-4)=1)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7C80"/>
                </patternFill>
              </fill>
            </x14:dxf>
          </x14:cfRule>
          <xm:sqref>E42:AC42</xm:sqref>
        </x14:conditionalFormatting>
        <x14:conditionalFormatting xmlns:xm="http://schemas.microsoft.com/office/excel/2006/main">
          <x14:cfRule type="expression" priority="284" id="{00000000-000E-0000-0400-00001C010000}">
            <xm:f>AND(Configurações!$B$3="Colunas",E$4&lt;&gt;"",E43&lt;&gt;"",E43&lt;&gt;"✔ OK")</xm:f>
            <x14:dxf>
              <font>
                <b/>
                <sz val="8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E43:AC43</xm:sqref>
        </x14:conditionalFormatting>
        <x14:conditionalFormatting xmlns:xm="http://schemas.microsoft.com/office/excel/2006/main">
          <x14:cfRule type="expression" priority="59" id="{00000000-000E-0000-0400-00003B000000}">
            <xm:f>ISNUMBER(SEARCH("7DIA",INDEX(Cálculos!$CO$7:$CO$87,COLUMN()-4)))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60" id="{00000000-000E-0000-0400-00003C000000}">
            <xm:f>ISNUMBER(SEARCH("DOM",INDEX(Cálculos!$CO$7:$CO$87,COLUMN()-4)))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61" id="{00000000-000E-0000-0400-00003D000000}">
            <xm:f>ISNUMBER(SEARCH("INT",INDEX(Cálculos!$CO$7:$CO$87,COLUMN()-4)))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62" id="{00000000-000E-0000-0400-00003E000000}">
            <xm:f>COUNTIF(Configurações!$E$5:$E$24,$B$44)&gt;0</xm:f>
            <x14:dxf>
              <fill>
                <patternFill>
                  <bgColor rgb="FFFFCC99"/>
                </patternFill>
              </fill>
            </x14:dxf>
          </x14:cfRule>
          <xm:sqref>E44:AC48</xm:sqref>
        </x14:conditionalFormatting>
        <x14:conditionalFormatting xmlns:xm="http://schemas.microsoft.com/office/excel/2006/main">
          <x14:cfRule type="expression" priority="58" id="{00000000-000E-0000-0400-00003A000000}">
            <xm:f>Configurações!$B$3&lt;&gt;"Colunas"</xm:f>
            <x14:dxf>
              <font>
                <sz val="10"/>
                <color rgb="FFA6A6A6"/>
                <name val="Arial"/>
                <charset val="1"/>
              </font>
              <fill>
                <patternFill>
                  <bgColor rgb="FFD9D9D9"/>
                </patternFill>
              </fill>
            </x14:dxf>
          </x14:cfRule>
          <xm:sqref>E44:AC78</xm:sqref>
        </x14:conditionalFormatting>
        <x14:conditionalFormatting xmlns:xm="http://schemas.microsoft.com/office/excel/2006/main">
          <x14:cfRule type="expression" priority="67" id="{00000000-000E-0000-0400-000043000000}">
            <xm:f>ISNUMBER(SEARCH("7DIA",INDEX(Cálculos!$CZ$7:$CZ$87,COLUMN()-4)))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68" id="{00000000-000E-0000-0400-000044000000}">
            <xm:f>ISNUMBER(SEARCH("DOM",INDEX(Cálculos!$CZ$7:$CZ$87,COLUMN()-4)))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69" id="{00000000-000E-0000-0400-000045000000}">
            <xm:f>ISNUMBER(SEARCH("INT",INDEX(Cálculos!$CZ$7:$CZ$87,COLUMN()-4)))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70" id="{00000000-000E-0000-0400-000046000000}">
            <xm:f>COUNTIF(Configurações!$E$5:$E$24,$B$49)&gt;0</xm:f>
            <x14:dxf>
              <fill>
                <patternFill>
                  <bgColor rgb="FFFFCC99"/>
                </patternFill>
              </fill>
            </x14:dxf>
          </x14:cfRule>
          <xm:sqref>E49:AC53</xm:sqref>
        </x14:conditionalFormatting>
        <x14:conditionalFormatting xmlns:xm="http://schemas.microsoft.com/office/excel/2006/main">
          <x14:cfRule type="expression" priority="75" id="{00000000-000E-0000-0400-00004B000000}">
            <xm:f>ISNUMBER(SEARCH("7DIA",INDEX(Cálculos!$DK$7:$DK$87,COLUMN()-4)))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76" id="{00000000-000E-0000-0400-00004C000000}">
            <xm:f>ISNUMBER(SEARCH("DOM",INDEX(Cálculos!$DK$7:$DK$87,COLUMN()-4)))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77" id="{00000000-000E-0000-0400-00004D000000}">
            <xm:f>ISNUMBER(SEARCH("INT",INDEX(Cálculos!$DK$7:$DK$87,COLUMN()-4)))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78" id="{00000000-000E-0000-0400-00004E000000}">
            <xm:f>COUNTIF(Configurações!$E$5:$E$24,$B$54)&gt;0</xm:f>
            <x14:dxf>
              <fill>
                <patternFill>
                  <bgColor rgb="FFFFCC99"/>
                </patternFill>
              </fill>
            </x14:dxf>
          </x14:cfRule>
          <xm:sqref>E54:AC58</xm:sqref>
        </x14:conditionalFormatting>
        <x14:conditionalFormatting xmlns:xm="http://schemas.microsoft.com/office/excel/2006/main">
          <x14:cfRule type="expression" priority="83" id="{00000000-000E-0000-0400-000053000000}">
            <xm:f>ISNUMBER(SEARCH("7DIA",INDEX(Cálculos!$DV$7:$DV$87,COLUMN()-4)))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84" id="{00000000-000E-0000-0400-000054000000}">
            <xm:f>ISNUMBER(SEARCH("DOM",INDEX(Cálculos!$DV$7:$DV$87,COLUMN()-4)))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85" id="{00000000-000E-0000-0400-000055000000}">
            <xm:f>ISNUMBER(SEARCH("INT",INDEX(Cálculos!$DV$7:$DV$87,COLUMN()-4)))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86" id="{00000000-000E-0000-0400-000056000000}">
            <xm:f>COUNTIF(Configurações!$E$5:$E$24,$B$59)&gt;0</xm:f>
            <x14:dxf>
              <fill>
                <patternFill>
                  <bgColor rgb="FFFFCC99"/>
                </patternFill>
              </fill>
            </x14:dxf>
          </x14:cfRule>
          <xm:sqref>E59:AC63</xm:sqref>
        </x14:conditionalFormatting>
        <x14:conditionalFormatting xmlns:xm="http://schemas.microsoft.com/office/excel/2006/main">
          <x14:cfRule type="expression" priority="91" id="{00000000-000E-0000-0400-00005B000000}">
            <xm:f>ISNUMBER(SEARCH("7DIA",INDEX(Cálculos!$EG$7:$EG$87,COLUMN()-4)))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92" id="{00000000-000E-0000-0400-00005C000000}">
            <xm:f>ISNUMBER(SEARCH("DOM",INDEX(Cálculos!$EG$7:$EG$87,COLUMN()-4)))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93" id="{00000000-000E-0000-0400-00005D000000}">
            <xm:f>ISNUMBER(SEARCH("INT",INDEX(Cálculos!$EG$7:$EG$87,COLUMN()-4)))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94" id="{00000000-000E-0000-0400-00005E000000}">
            <xm:f>COUNTIF(Configurações!$E$5:$E$24,$B$64)&gt;0</xm:f>
            <x14:dxf>
              <fill>
                <patternFill>
                  <bgColor rgb="FFFFCC99"/>
                </patternFill>
              </fill>
            </x14:dxf>
          </x14:cfRule>
          <xm:sqref>E64:AC68</xm:sqref>
        </x14:conditionalFormatting>
        <x14:conditionalFormatting xmlns:xm="http://schemas.microsoft.com/office/excel/2006/main">
          <x14:cfRule type="expression" priority="99" id="{00000000-000E-0000-0400-000063000000}">
            <xm:f>ISNUMBER(SEARCH("7DIA",INDEX(Cálculos!$ER$7:$ER$87,COLUMN()-4)))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00" id="{00000000-000E-0000-0400-000064000000}">
            <xm:f>ISNUMBER(SEARCH("DOM",INDEX(Cálculos!$ER$7:$ER$87,COLUMN()-4)))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01" id="{00000000-000E-0000-0400-000065000000}">
            <xm:f>ISNUMBER(SEARCH("INT",INDEX(Cálculos!$ER$7:$ER$87,COLUMN()-4)))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02" id="{00000000-000E-0000-0400-000066000000}">
            <xm:f>COUNTIF(Configurações!$E$5:$E$24,$B$69)&gt;0</xm:f>
            <x14:dxf>
              <fill>
                <patternFill>
                  <bgColor rgb="FFFFCC99"/>
                </patternFill>
              </fill>
            </x14:dxf>
          </x14:cfRule>
          <xm:sqref>E69:AC73</xm:sqref>
        </x14:conditionalFormatting>
        <x14:conditionalFormatting xmlns:xm="http://schemas.microsoft.com/office/excel/2006/main">
          <x14:cfRule type="expression" priority="107" id="{00000000-000E-0000-0400-00006B000000}">
            <xm:f>ISNUMBER(SEARCH("7DIA",INDEX(Cálculos!$FC$7:$FC$87,COLUMN()-4)))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08" id="{00000000-000E-0000-0400-00006C000000}">
            <xm:f>ISNUMBER(SEARCH("DOM",INDEX(Cálculos!$FC$7:$FC$87,COLUMN()-4)))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09" id="{00000000-000E-0000-0400-00006D000000}">
            <xm:f>ISNUMBER(SEARCH("INT",INDEX(Cálculos!$FC$7:$FC$87,COLUMN()-4)))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10" id="{00000000-000E-0000-0400-00006E000000}">
            <xm:f>COUNTIF(Configurações!$E$5:$E$24,$B$74)&gt;0</xm:f>
            <x14:dxf>
              <fill>
                <patternFill>
                  <bgColor rgb="FFFFCC99"/>
                </patternFill>
              </fill>
            </x14:dxf>
          </x14:cfRule>
          <xm:sqref>E74:AC78</xm:sqref>
        </x14:conditionalFormatting>
        <x14:conditionalFormatting xmlns:xm="http://schemas.microsoft.com/office/excel/2006/main">
          <x14:cfRule type="expression" priority="286" id="{00000000-000E-0000-0400-00001E010000}">
            <xm:f>AND(Configurações!$B$3="Colunas",INDEX(Cálculos!$OJ$7:$OJ$87,COLUMN()-4)=1)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4B084"/>
                </patternFill>
              </fill>
            </x14:dxf>
          </x14:cfRule>
          <xm:sqref>E79:AC79</xm:sqref>
        </x14:conditionalFormatting>
        <x14:conditionalFormatting xmlns:xm="http://schemas.microsoft.com/office/excel/2006/main">
          <x14:cfRule type="expression" priority="287" id="{00000000-000E-0000-0400-00001F010000}">
            <xm:f>AND(Configurações!$B$3="Colunas",INDEX(Cálculos!$OK$7:$OK$87,COLUMN()-4)=1)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7C80"/>
                </patternFill>
              </fill>
            </x14:dxf>
          </x14:cfRule>
          <xm:sqref>E80:AC80</xm:sqref>
        </x14:conditionalFormatting>
        <x14:conditionalFormatting xmlns:xm="http://schemas.microsoft.com/office/excel/2006/main">
          <x14:cfRule type="expression" priority="288" id="{00000000-000E-0000-0400-000020010000}">
            <xm:f>AND(Configurações!$B$3="Colunas",E$4&lt;&gt;"",E81&lt;&gt;"",E81&lt;&gt;"✔ OK")</xm:f>
            <x14:dxf>
              <font>
                <b/>
                <sz val="8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E81:AC81</xm:sqref>
        </x14:conditionalFormatting>
        <x14:conditionalFormatting xmlns:xm="http://schemas.microsoft.com/office/excel/2006/main">
          <x14:cfRule type="expression" priority="115" id="{00000000-000E-0000-0400-000073000000}">
            <xm:f>ISNUMBER(SEARCH("7DIA",INDEX(Cálculos!$FN$7:$FN$87,COLUMN()-4)))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16" id="{00000000-000E-0000-0400-000074000000}">
            <xm:f>ISNUMBER(SEARCH("DOM",INDEX(Cálculos!$FN$7:$FN$87,COLUMN()-4)))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17" id="{00000000-000E-0000-0400-000075000000}">
            <xm:f>ISNUMBER(SEARCH("INT",INDEX(Cálculos!$FN$7:$FN$87,COLUMN()-4)))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18" id="{00000000-000E-0000-0400-000076000000}">
            <xm:f>COUNTIF(Configurações!$E$5:$E$24,$B$82)&gt;0</xm:f>
            <x14:dxf>
              <fill>
                <patternFill>
                  <bgColor rgb="FFFFCC99"/>
                </patternFill>
              </fill>
            </x14:dxf>
          </x14:cfRule>
          <xm:sqref>E82:AC86</xm:sqref>
        </x14:conditionalFormatting>
        <x14:conditionalFormatting xmlns:xm="http://schemas.microsoft.com/office/excel/2006/main">
          <x14:cfRule type="expression" priority="114" id="{00000000-000E-0000-0400-000072000000}">
            <xm:f>Configurações!$B$3&lt;&gt;"Colunas"</xm:f>
            <x14:dxf>
              <font>
                <sz val="10"/>
                <color rgb="FFA6A6A6"/>
                <name val="Arial"/>
                <charset val="1"/>
              </font>
              <fill>
                <patternFill>
                  <bgColor rgb="FFD9D9D9"/>
                </patternFill>
              </fill>
            </x14:dxf>
          </x14:cfRule>
          <xm:sqref>E82:AC116</xm:sqref>
        </x14:conditionalFormatting>
        <x14:conditionalFormatting xmlns:xm="http://schemas.microsoft.com/office/excel/2006/main">
          <x14:cfRule type="expression" priority="123" id="{00000000-000E-0000-0400-00007B000000}">
            <xm:f>ISNUMBER(SEARCH("7DIA",INDEX(Cálculos!$FY$7:$FY$87,COLUMN()-4)))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24" id="{00000000-000E-0000-0400-00007C000000}">
            <xm:f>ISNUMBER(SEARCH("DOM",INDEX(Cálculos!$FY$7:$FY$87,COLUMN()-4)))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25" id="{00000000-000E-0000-0400-00007D000000}">
            <xm:f>ISNUMBER(SEARCH("INT",INDEX(Cálculos!$FY$7:$FY$87,COLUMN()-4)))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26" id="{00000000-000E-0000-0400-00007E000000}">
            <xm:f>COUNTIF(Configurações!$E$5:$E$24,$B$87)&gt;0</xm:f>
            <x14:dxf>
              <fill>
                <patternFill>
                  <bgColor rgb="FFFFCC99"/>
                </patternFill>
              </fill>
            </x14:dxf>
          </x14:cfRule>
          <xm:sqref>E87:AC91</xm:sqref>
        </x14:conditionalFormatting>
        <x14:conditionalFormatting xmlns:xm="http://schemas.microsoft.com/office/excel/2006/main">
          <x14:cfRule type="expression" priority="131" id="{00000000-000E-0000-0400-000083000000}">
            <xm:f>ISNUMBER(SEARCH("7DIA",INDEX(Cálculos!$GJ$7:$GJ$87,COLUMN()-4)))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32" id="{00000000-000E-0000-0400-000084000000}">
            <xm:f>ISNUMBER(SEARCH("DOM",INDEX(Cálculos!$GJ$7:$GJ$87,COLUMN()-4)))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33" id="{00000000-000E-0000-0400-000085000000}">
            <xm:f>ISNUMBER(SEARCH("INT",INDEX(Cálculos!$GJ$7:$GJ$87,COLUMN()-4)))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34" id="{00000000-000E-0000-0400-000086000000}">
            <xm:f>COUNTIF(Configurações!$E$5:$E$24,$B$92)&gt;0</xm:f>
            <x14:dxf>
              <fill>
                <patternFill>
                  <bgColor rgb="FFFFCC99"/>
                </patternFill>
              </fill>
            </x14:dxf>
          </x14:cfRule>
          <xm:sqref>E92:AC96</xm:sqref>
        </x14:conditionalFormatting>
        <x14:conditionalFormatting xmlns:xm="http://schemas.microsoft.com/office/excel/2006/main">
          <x14:cfRule type="expression" priority="139" id="{00000000-000E-0000-0400-00008B000000}">
            <xm:f>ISNUMBER(SEARCH("7DIA",INDEX(Cálculos!$GU$7:$GU$87,COLUMN()-4)))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40" id="{00000000-000E-0000-0400-00008C000000}">
            <xm:f>ISNUMBER(SEARCH("DOM",INDEX(Cálculos!$GU$7:$GU$87,COLUMN()-4)))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41" id="{00000000-000E-0000-0400-00008D000000}">
            <xm:f>ISNUMBER(SEARCH("INT",INDEX(Cálculos!$GU$7:$GU$87,COLUMN()-4)))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42" id="{00000000-000E-0000-0400-00008E000000}">
            <xm:f>COUNTIF(Configurações!$E$5:$E$24,$B$97)&gt;0</xm:f>
            <x14:dxf>
              <fill>
                <patternFill>
                  <bgColor rgb="FFFFCC99"/>
                </patternFill>
              </fill>
            </x14:dxf>
          </x14:cfRule>
          <xm:sqref>E97:AC101</xm:sqref>
        </x14:conditionalFormatting>
        <x14:conditionalFormatting xmlns:xm="http://schemas.microsoft.com/office/excel/2006/main">
          <x14:cfRule type="expression" priority="147" id="{00000000-000E-0000-0400-000093000000}">
            <xm:f>ISNUMBER(SEARCH("7DIA",INDEX(Cálculos!$HF$7:$HF$87,COLUMN()-4)))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48" id="{00000000-000E-0000-0400-000094000000}">
            <xm:f>ISNUMBER(SEARCH("DOM",INDEX(Cálculos!$HF$7:$HF$87,COLUMN()-4)))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49" id="{00000000-000E-0000-0400-000095000000}">
            <xm:f>ISNUMBER(SEARCH("INT",INDEX(Cálculos!$HF$7:$HF$87,COLUMN()-4)))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50" id="{00000000-000E-0000-0400-000096000000}">
            <xm:f>COUNTIF(Configurações!$E$5:$E$24,$B$102)&gt;0</xm:f>
            <x14:dxf>
              <fill>
                <patternFill>
                  <bgColor rgb="FFFFCC99"/>
                </patternFill>
              </fill>
            </x14:dxf>
          </x14:cfRule>
          <xm:sqref>E102:AC106</xm:sqref>
        </x14:conditionalFormatting>
        <x14:conditionalFormatting xmlns:xm="http://schemas.microsoft.com/office/excel/2006/main">
          <x14:cfRule type="expression" priority="155" id="{00000000-000E-0000-0400-00009B000000}">
            <xm:f>ISNUMBER(SEARCH("7DIA",INDEX(Cálculos!$HQ$7:$HQ$87,COLUMN()-4)))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56" id="{00000000-000E-0000-0400-00009C000000}">
            <xm:f>ISNUMBER(SEARCH("DOM",INDEX(Cálculos!$HQ$7:$HQ$87,COLUMN()-4)))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57" id="{00000000-000E-0000-0400-00009D000000}">
            <xm:f>ISNUMBER(SEARCH("INT",INDEX(Cálculos!$HQ$7:$HQ$87,COLUMN()-4)))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58" id="{00000000-000E-0000-0400-00009E000000}">
            <xm:f>COUNTIF(Configurações!$E$5:$E$24,$B$107)&gt;0</xm:f>
            <x14:dxf>
              <fill>
                <patternFill>
                  <bgColor rgb="FFFFCC99"/>
                </patternFill>
              </fill>
            </x14:dxf>
          </x14:cfRule>
          <xm:sqref>E107:AC111</xm:sqref>
        </x14:conditionalFormatting>
        <x14:conditionalFormatting xmlns:xm="http://schemas.microsoft.com/office/excel/2006/main">
          <x14:cfRule type="expression" priority="163" id="{00000000-000E-0000-0400-0000A3000000}">
            <xm:f>ISNUMBER(SEARCH("7DIA",INDEX(Cálculos!$IB$7:$IB$87,COLUMN()-4)))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64" id="{00000000-000E-0000-0400-0000A4000000}">
            <xm:f>ISNUMBER(SEARCH("DOM",INDEX(Cálculos!$IB$7:$IB$87,COLUMN()-4)))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65" id="{00000000-000E-0000-0400-0000A5000000}">
            <xm:f>ISNUMBER(SEARCH("INT",INDEX(Cálculos!$IB$7:$IB$87,COLUMN()-4)))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66" id="{00000000-000E-0000-0400-0000A6000000}">
            <xm:f>COUNTIF(Configurações!$E$5:$E$24,$B$112)&gt;0</xm:f>
            <x14:dxf>
              <fill>
                <patternFill>
                  <bgColor rgb="FFFFCC99"/>
                </patternFill>
              </fill>
            </x14:dxf>
          </x14:cfRule>
          <xm:sqref>E112:AC116</xm:sqref>
        </x14:conditionalFormatting>
        <x14:conditionalFormatting xmlns:xm="http://schemas.microsoft.com/office/excel/2006/main">
          <x14:cfRule type="expression" priority="290" id="{00000000-000E-0000-0400-000022010000}">
            <xm:f>AND(Configurações!$B$3="Colunas",INDEX(Cálculos!$OO$7:$OO$87,COLUMN()-4)=1)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4B084"/>
                </patternFill>
              </fill>
            </x14:dxf>
          </x14:cfRule>
          <xm:sqref>E117:AC117</xm:sqref>
        </x14:conditionalFormatting>
        <x14:conditionalFormatting xmlns:xm="http://schemas.microsoft.com/office/excel/2006/main">
          <x14:cfRule type="expression" priority="291" id="{00000000-000E-0000-0400-000023010000}">
            <xm:f>AND(Configurações!$B$3="Colunas",INDEX(Cálculos!$OP$7:$OP$87,COLUMN()-4)=1)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7C80"/>
                </patternFill>
              </fill>
            </x14:dxf>
          </x14:cfRule>
          <xm:sqref>E118:AC118</xm:sqref>
        </x14:conditionalFormatting>
        <x14:conditionalFormatting xmlns:xm="http://schemas.microsoft.com/office/excel/2006/main">
          <x14:cfRule type="expression" priority="292" id="{00000000-000E-0000-0400-000024010000}">
            <xm:f>AND(Configurações!$B$3="Colunas",E$4&lt;&gt;"",E119&lt;&gt;"",E119&lt;&gt;"✔ OK")</xm:f>
            <x14:dxf>
              <font>
                <b/>
                <sz val="8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E119:AC119</xm:sqref>
        </x14:conditionalFormatting>
        <x14:conditionalFormatting xmlns:xm="http://schemas.microsoft.com/office/excel/2006/main">
          <x14:cfRule type="expression" priority="171" id="{00000000-000E-0000-0400-0000AB000000}">
            <xm:f>ISNUMBER(SEARCH("7DIA",INDEX(Cálculos!$IM$7:$IM$87,COLUMN()-4)))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72" id="{00000000-000E-0000-0400-0000AC000000}">
            <xm:f>ISNUMBER(SEARCH("DOM",INDEX(Cálculos!$IM$7:$IM$87,COLUMN()-4)))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73" id="{00000000-000E-0000-0400-0000AD000000}">
            <xm:f>ISNUMBER(SEARCH("INT",INDEX(Cálculos!$IM$7:$IM$87,COLUMN()-4)))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74" id="{00000000-000E-0000-0400-0000AE000000}">
            <xm:f>COUNTIF(Configurações!$E$5:$E$24,$B$120)&gt;0</xm:f>
            <x14:dxf>
              <fill>
                <patternFill>
                  <bgColor rgb="FFFFCC99"/>
                </patternFill>
              </fill>
            </x14:dxf>
          </x14:cfRule>
          <xm:sqref>E120:AC124</xm:sqref>
        </x14:conditionalFormatting>
        <x14:conditionalFormatting xmlns:xm="http://schemas.microsoft.com/office/excel/2006/main">
          <x14:cfRule type="expression" priority="170" id="{00000000-000E-0000-0400-0000AA000000}">
            <xm:f>Configurações!$B$3&lt;&gt;"Colunas"</xm:f>
            <x14:dxf>
              <font>
                <sz val="10"/>
                <color rgb="FFA6A6A6"/>
                <name val="Arial"/>
                <charset val="1"/>
              </font>
              <fill>
                <patternFill>
                  <bgColor rgb="FFD9D9D9"/>
                </patternFill>
              </fill>
            </x14:dxf>
          </x14:cfRule>
          <xm:sqref>E120:AC154</xm:sqref>
        </x14:conditionalFormatting>
        <x14:conditionalFormatting xmlns:xm="http://schemas.microsoft.com/office/excel/2006/main">
          <x14:cfRule type="expression" priority="179" id="{00000000-000E-0000-0400-0000B3000000}">
            <xm:f>ISNUMBER(SEARCH("7DIA",INDEX(Cálculos!$IX$7:$IX$87,COLUMN()-4)))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80" id="{00000000-000E-0000-0400-0000B4000000}">
            <xm:f>ISNUMBER(SEARCH("DOM",INDEX(Cálculos!$IX$7:$IX$87,COLUMN()-4)))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81" id="{00000000-000E-0000-0400-0000B5000000}">
            <xm:f>ISNUMBER(SEARCH("INT",INDEX(Cálculos!$IX$7:$IX$87,COLUMN()-4)))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82" id="{00000000-000E-0000-0400-0000B6000000}">
            <xm:f>COUNTIF(Configurações!$E$5:$E$24,$B$125)&gt;0</xm:f>
            <x14:dxf>
              <fill>
                <patternFill>
                  <bgColor rgb="FFFFCC99"/>
                </patternFill>
              </fill>
            </x14:dxf>
          </x14:cfRule>
          <xm:sqref>E125:AC129</xm:sqref>
        </x14:conditionalFormatting>
        <x14:conditionalFormatting xmlns:xm="http://schemas.microsoft.com/office/excel/2006/main">
          <x14:cfRule type="expression" priority="187" id="{00000000-000E-0000-0400-0000BB000000}">
            <xm:f>ISNUMBER(SEARCH("7DIA",INDEX(Cálculos!$JI$7:$JI$87,COLUMN()-4)))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88" id="{00000000-000E-0000-0400-0000BC000000}">
            <xm:f>ISNUMBER(SEARCH("DOM",INDEX(Cálculos!$JI$7:$JI$87,COLUMN()-4)))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89" id="{00000000-000E-0000-0400-0000BD000000}">
            <xm:f>ISNUMBER(SEARCH("INT",INDEX(Cálculos!$JI$7:$JI$87,COLUMN()-4)))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90" id="{00000000-000E-0000-0400-0000BE000000}">
            <xm:f>COUNTIF(Configurações!$E$5:$E$24,$B$130)&gt;0</xm:f>
            <x14:dxf>
              <fill>
                <patternFill>
                  <bgColor rgb="FFFFCC99"/>
                </patternFill>
              </fill>
            </x14:dxf>
          </x14:cfRule>
          <xm:sqref>E130:AC134</xm:sqref>
        </x14:conditionalFormatting>
        <x14:conditionalFormatting xmlns:xm="http://schemas.microsoft.com/office/excel/2006/main">
          <x14:cfRule type="expression" priority="195" id="{00000000-000E-0000-0400-0000C3000000}">
            <xm:f>ISNUMBER(SEARCH("7DIA",INDEX(Cálculos!$JT$7:$JT$87,COLUMN()-4)))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96" id="{00000000-000E-0000-0400-0000C4000000}">
            <xm:f>ISNUMBER(SEARCH("DOM",INDEX(Cálculos!$JT$7:$JT$87,COLUMN()-4)))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97" id="{00000000-000E-0000-0400-0000C5000000}">
            <xm:f>ISNUMBER(SEARCH("INT",INDEX(Cálculos!$JT$7:$JT$87,COLUMN()-4)))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98" id="{00000000-000E-0000-0400-0000C6000000}">
            <xm:f>COUNTIF(Configurações!$E$5:$E$24,$B$135)&gt;0</xm:f>
            <x14:dxf>
              <fill>
                <patternFill>
                  <bgColor rgb="FFFFCC99"/>
                </patternFill>
              </fill>
            </x14:dxf>
          </x14:cfRule>
          <xm:sqref>E135:AC139</xm:sqref>
        </x14:conditionalFormatting>
        <x14:conditionalFormatting xmlns:xm="http://schemas.microsoft.com/office/excel/2006/main">
          <x14:cfRule type="expression" priority="203" id="{00000000-000E-0000-0400-0000CB000000}">
            <xm:f>ISNUMBER(SEARCH("7DIA",INDEX(Cálculos!$KE$7:$KE$87,COLUMN()-4)))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04" id="{00000000-000E-0000-0400-0000CC000000}">
            <xm:f>ISNUMBER(SEARCH("DOM",INDEX(Cálculos!$KE$7:$KE$87,COLUMN()-4)))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05" id="{00000000-000E-0000-0400-0000CD000000}">
            <xm:f>ISNUMBER(SEARCH("INT",INDEX(Cálculos!$KE$7:$KE$87,COLUMN()-4)))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06" id="{00000000-000E-0000-0400-0000CE000000}">
            <xm:f>COUNTIF(Configurações!$E$5:$E$24,$B$140)&gt;0</xm:f>
            <x14:dxf>
              <fill>
                <patternFill>
                  <bgColor rgb="FFFFCC99"/>
                </patternFill>
              </fill>
            </x14:dxf>
          </x14:cfRule>
          <xm:sqref>E140:AC144</xm:sqref>
        </x14:conditionalFormatting>
        <x14:conditionalFormatting xmlns:xm="http://schemas.microsoft.com/office/excel/2006/main">
          <x14:cfRule type="expression" priority="211" id="{00000000-000E-0000-0400-0000D3000000}">
            <xm:f>ISNUMBER(SEARCH("7DIA",INDEX(Cálculos!$KP$7:$KP$87,COLUMN()-4)))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12" id="{00000000-000E-0000-0400-0000D4000000}">
            <xm:f>ISNUMBER(SEARCH("DOM",INDEX(Cálculos!$KP$7:$KP$87,COLUMN()-4)))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13" id="{00000000-000E-0000-0400-0000D5000000}">
            <xm:f>ISNUMBER(SEARCH("INT",INDEX(Cálculos!$KP$7:$KP$87,COLUMN()-4)))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14" id="{00000000-000E-0000-0400-0000D6000000}">
            <xm:f>COUNTIF(Configurações!$E$5:$E$24,$B$145)&gt;0</xm:f>
            <x14:dxf>
              <fill>
                <patternFill>
                  <bgColor rgb="FFFFCC99"/>
                </patternFill>
              </fill>
            </x14:dxf>
          </x14:cfRule>
          <xm:sqref>E145:AC149</xm:sqref>
        </x14:conditionalFormatting>
        <x14:conditionalFormatting xmlns:xm="http://schemas.microsoft.com/office/excel/2006/main">
          <x14:cfRule type="expression" priority="219" id="{00000000-000E-0000-0400-0000DB000000}">
            <xm:f>ISNUMBER(SEARCH("7DIA",INDEX(Cálculos!$LA$7:$LA$87,COLUMN()-4)))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20" id="{00000000-000E-0000-0400-0000DC000000}">
            <xm:f>ISNUMBER(SEARCH("DOM",INDEX(Cálculos!$LA$7:$LA$87,COLUMN()-4)))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21" id="{00000000-000E-0000-0400-0000DD000000}">
            <xm:f>ISNUMBER(SEARCH("INT",INDEX(Cálculos!$LA$7:$LA$87,COLUMN()-4)))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22" id="{00000000-000E-0000-0400-0000DE000000}">
            <xm:f>COUNTIF(Configurações!$E$5:$E$24,$B$150)&gt;0</xm:f>
            <x14:dxf>
              <fill>
                <patternFill>
                  <bgColor rgb="FFFFCC99"/>
                </patternFill>
              </fill>
            </x14:dxf>
          </x14:cfRule>
          <xm:sqref>E150:AC154</xm:sqref>
        </x14:conditionalFormatting>
        <x14:conditionalFormatting xmlns:xm="http://schemas.microsoft.com/office/excel/2006/main">
          <x14:cfRule type="expression" priority="294" id="{00000000-000E-0000-0400-000026010000}">
            <xm:f>AND(Configurações!$B$3="Colunas",INDEX(Cálculos!$OT$7:$OT$87,COLUMN()-4)=1)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4B084"/>
                </patternFill>
              </fill>
            </x14:dxf>
          </x14:cfRule>
          <xm:sqref>E155:AC155</xm:sqref>
        </x14:conditionalFormatting>
        <x14:conditionalFormatting xmlns:xm="http://schemas.microsoft.com/office/excel/2006/main">
          <x14:cfRule type="expression" priority="295" id="{00000000-000E-0000-0400-000027010000}">
            <xm:f>AND(Configurações!$B$3="Colunas",INDEX(Cálculos!$OU$7:$OU$87,COLUMN()-4)=1)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7C80"/>
                </patternFill>
              </fill>
            </x14:dxf>
          </x14:cfRule>
          <xm:sqref>E156:AC156</xm:sqref>
        </x14:conditionalFormatting>
        <x14:conditionalFormatting xmlns:xm="http://schemas.microsoft.com/office/excel/2006/main">
          <x14:cfRule type="expression" priority="296" id="{00000000-000E-0000-0400-000028010000}">
            <xm:f>AND(Configurações!$B$3="Colunas",E$4&lt;&gt;"",E157&lt;&gt;"",E157&lt;&gt;"✔ OK")</xm:f>
            <x14:dxf>
              <font>
                <b/>
                <sz val="8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E157:AC157</xm:sqref>
        </x14:conditionalFormatting>
        <x14:conditionalFormatting xmlns:xm="http://schemas.microsoft.com/office/excel/2006/main">
          <x14:cfRule type="expression" priority="227" id="{00000000-000E-0000-0400-0000E3000000}">
            <xm:f>ISNUMBER(SEARCH("7DIA",INDEX(Cálculos!$LL$7:$LL$87,COLUMN()-4)))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28" id="{00000000-000E-0000-0400-0000E4000000}">
            <xm:f>ISNUMBER(SEARCH("DOM",INDEX(Cálculos!$LL$7:$LL$87,COLUMN()-4)))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29" id="{00000000-000E-0000-0400-0000E5000000}">
            <xm:f>ISNUMBER(SEARCH("INT",INDEX(Cálculos!$LL$7:$LL$87,COLUMN()-4)))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30" id="{00000000-000E-0000-0400-0000E6000000}">
            <xm:f>COUNTIF(Configurações!$E$5:$E$24,$B$158)&gt;0</xm:f>
            <x14:dxf>
              <fill>
                <patternFill>
                  <bgColor rgb="FFFFCC99"/>
                </patternFill>
              </fill>
            </x14:dxf>
          </x14:cfRule>
          <xm:sqref>E158:AC162</xm:sqref>
        </x14:conditionalFormatting>
        <x14:conditionalFormatting xmlns:xm="http://schemas.microsoft.com/office/excel/2006/main">
          <x14:cfRule type="expression" priority="226" id="{00000000-000E-0000-0400-0000E2000000}">
            <xm:f>Configurações!$B$3&lt;&gt;"Colunas"</xm:f>
            <x14:dxf>
              <font>
                <sz val="10"/>
                <color rgb="FFA6A6A6"/>
                <name val="Arial"/>
                <charset val="1"/>
              </font>
              <fill>
                <patternFill>
                  <bgColor rgb="FFD9D9D9"/>
                </patternFill>
              </fill>
            </x14:dxf>
          </x14:cfRule>
          <xm:sqref>E158:AC192</xm:sqref>
        </x14:conditionalFormatting>
        <x14:conditionalFormatting xmlns:xm="http://schemas.microsoft.com/office/excel/2006/main">
          <x14:cfRule type="expression" priority="235" id="{00000000-000E-0000-0400-0000EB000000}">
            <xm:f>ISNUMBER(SEARCH("7DIA",INDEX(Cálculos!$LW$7:$LW$87,COLUMN()-4)))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36" id="{00000000-000E-0000-0400-0000EC000000}">
            <xm:f>ISNUMBER(SEARCH("DOM",INDEX(Cálculos!$LW$7:$LW$87,COLUMN()-4)))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37" id="{00000000-000E-0000-0400-0000ED000000}">
            <xm:f>ISNUMBER(SEARCH("INT",INDEX(Cálculos!$LW$7:$LW$87,COLUMN()-4)))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38" id="{00000000-000E-0000-0400-0000EE000000}">
            <xm:f>COUNTIF(Configurações!$E$5:$E$24,$B$163)&gt;0</xm:f>
            <x14:dxf>
              <fill>
                <patternFill>
                  <bgColor rgb="FFFFCC99"/>
                </patternFill>
              </fill>
            </x14:dxf>
          </x14:cfRule>
          <xm:sqref>E163:AC167</xm:sqref>
        </x14:conditionalFormatting>
        <x14:conditionalFormatting xmlns:xm="http://schemas.microsoft.com/office/excel/2006/main">
          <x14:cfRule type="expression" priority="243" id="{00000000-000E-0000-0400-0000F3000000}">
            <xm:f>ISNUMBER(SEARCH("7DIA",INDEX(Cálculos!$MH$7:$MH$87,COLUMN()-4)))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44" id="{00000000-000E-0000-0400-0000F4000000}">
            <xm:f>ISNUMBER(SEARCH("DOM",INDEX(Cálculos!$MH$7:$MH$87,COLUMN()-4)))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45" id="{00000000-000E-0000-0400-0000F5000000}">
            <xm:f>ISNUMBER(SEARCH("INT",INDEX(Cálculos!$MH$7:$MH$87,COLUMN()-4)))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46" id="{00000000-000E-0000-0400-0000F6000000}">
            <xm:f>COUNTIF(Configurações!$E$5:$E$24,$B$168)&gt;0</xm:f>
            <x14:dxf>
              <fill>
                <patternFill>
                  <bgColor rgb="FFFFCC99"/>
                </patternFill>
              </fill>
            </x14:dxf>
          </x14:cfRule>
          <xm:sqref>E168:AC172</xm:sqref>
        </x14:conditionalFormatting>
        <x14:conditionalFormatting xmlns:xm="http://schemas.microsoft.com/office/excel/2006/main">
          <x14:cfRule type="expression" priority="251" id="{00000000-000E-0000-0400-0000FB000000}">
            <xm:f>ISNUMBER(SEARCH("7DIA",INDEX(Cálculos!$MS$7:$MS$87,COLUMN()-4)))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52" id="{00000000-000E-0000-0400-0000FC000000}">
            <xm:f>ISNUMBER(SEARCH("DOM",INDEX(Cálculos!$MS$7:$MS$87,COLUMN()-4)))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53" id="{00000000-000E-0000-0400-0000FD000000}">
            <xm:f>ISNUMBER(SEARCH("INT",INDEX(Cálculos!$MS$7:$MS$87,COLUMN()-4)))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54" id="{00000000-000E-0000-0400-0000FE000000}">
            <xm:f>COUNTIF(Configurações!$E$5:$E$24,$B$173)&gt;0</xm:f>
            <x14:dxf>
              <fill>
                <patternFill>
                  <bgColor rgb="FFFFCC99"/>
                </patternFill>
              </fill>
            </x14:dxf>
          </x14:cfRule>
          <xm:sqref>E173:AC177</xm:sqref>
        </x14:conditionalFormatting>
        <x14:conditionalFormatting xmlns:xm="http://schemas.microsoft.com/office/excel/2006/main">
          <x14:cfRule type="expression" priority="259" id="{00000000-000E-0000-0400-000003010000}">
            <xm:f>ISNUMBER(SEARCH("7DIA",INDEX(Cálculos!$ND$7:$ND$87,COLUMN()-4)))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60" id="{00000000-000E-0000-0400-000004010000}">
            <xm:f>ISNUMBER(SEARCH("DOM",INDEX(Cálculos!$ND$7:$ND$87,COLUMN()-4)))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61" id="{00000000-000E-0000-0400-000005010000}">
            <xm:f>ISNUMBER(SEARCH("INT",INDEX(Cálculos!$ND$7:$ND$87,COLUMN()-4)))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62" id="{00000000-000E-0000-0400-000006010000}">
            <xm:f>COUNTIF(Configurações!$E$5:$E$24,$B$178)&gt;0</xm:f>
            <x14:dxf>
              <fill>
                <patternFill>
                  <bgColor rgb="FFFFCC99"/>
                </patternFill>
              </fill>
            </x14:dxf>
          </x14:cfRule>
          <xm:sqref>E178:AC182</xm:sqref>
        </x14:conditionalFormatting>
        <x14:conditionalFormatting xmlns:xm="http://schemas.microsoft.com/office/excel/2006/main">
          <x14:cfRule type="expression" priority="267" id="{00000000-000E-0000-0400-00000B010000}">
            <xm:f>ISNUMBER(SEARCH("7DIA",INDEX(Cálculos!$NO$7:$NO$87,COLUMN()-4)))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68" id="{00000000-000E-0000-0400-00000C010000}">
            <xm:f>ISNUMBER(SEARCH("DOM",INDEX(Cálculos!$NO$7:$NO$87,COLUMN()-4)))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69" id="{00000000-000E-0000-0400-00000D010000}">
            <xm:f>ISNUMBER(SEARCH("INT",INDEX(Cálculos!$NO$7:$NO$87,COLUMN()-4)))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70" id="{00000000-000E-0000-0400-00000E010000}">
            <xm:f>COUNTIF(Configurações!$E$5:$E$24,$B$183)&gt;0</xm:f>
            <x14:dxf>
              <fill>
                <patternFill>
                  <bgColor rgb="FFFFCC99"/>
                </patternFill>
              </fill>
            </x14:dxf>
          </x14:cfRule>
          <xm:sqref>E183:AC187</xm:sqref>
        </x14:conditionalFormatting>
        <x14:conditionalFormatting xmlns:xm="http://schemas.microsoft.com/office/excel/2006/main">
          <x14:cfRule type="expression" priority="275" id="{00000000-000E-0000-0400-000013010000}">
            <xm:f>ISNUMBER(SEARCH("7DIA",INDEX(Cálculos!$NZ$7:$NZ$87,COLUMN()-4)))</xm:f>
            <x14:dxf>
              <font>
                <b/>
                <sz val="10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76" id="{00000000-000E-0000-0400-000014010000}">
            <xm:f>ISNUMBER(SEARCH("DOM",INDEX(Cálculos!$NZ$7:$NZ$87,COLUMN()-4)))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77" id="{00000000-000E-0000-0400-000015010000}">
            <xm:f>ISNUMBER(SEARCH("INT",INDEX(Cálculos!$NZ$7:$NZ$87,COLUMN()-4)))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78" id="{00000000-000E-0000-0400-000016010000}">
            <xm:f>COUNTIF(Configurações!$E$5:$E$24,$B$188)&gt;0</xm:f>
            <x14:dxf>
              <fill>
                <patternFill>
                  <bgColor rgb="FFFFCC99"/>
                </patternFill>
              </fill>
            </x14:dxf>
          </x14:cfRule>
          <xm:sqref>E188:AC192</xm:sqref>
        </x14:conditionalFormatting>
        <x14:conditionalFormatting xmlns:xm="http://schemas.microsoft.com/office/excel/2006/main">
          <x14:cfRule type="expression" priority="298" id="{00000000-000E-0000-0400-00002A010000}">
            <xm:f>AND(Configurações!$B$3="Colunas",INDEX(Cálculos!$OY$7:$OY$87,COLUMN()-4)=1)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4B084"/>
                </patternFill>
              </fill>
            </x14:dxf>
          </x14:cfRule>
          <xm:sqref>E193:AC193</xm:sqref>
        </x14:conditionalFormatting>
        <x14:conditionalFormatting xmlns:xm="http://schemas.microsoft.com/office/excel/2006/main">
          <x14:cfRule type="expression" priority="299" id="{00000000-000E-0000-0400-00002B010000}">
            <xm:f>AND(Configurações!$B$3="Colunas",INDEX(Cálculos!$OZ$7:$OZ$87,COLUMN()-4)=1)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7C80"/>
                </patternFill>
              </fill>
            </x14:dxf>
          </x14:cfRule>
          <xm:sqref>E194:AC194</xm:sqref>
        </x14:conditionalFormatting>
        <x14:conditionalFormatting xmlns:xm="http://schemas.microsoft.com/office/excel/2006/main">
          <x14:cfRule type="expression" priority="300" id="{00000000-000E-0000-0400-00002C010000}">
            <xm:f>AND(Configurações!$B$3="Colunas",E$4&lt;&gt;"",E195&lt;&gt;"",E195&lt;&gt;"✔ OK")</xm:f>
            <x14:dxf>
              <font>
                <b/>
                <sz val="8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E195:AC195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D7D31"/>
    <pageSetUpPr fitToPage="1"/>
  </sheetPr>
  <dimension ref="A1:BB94"/>
  <sheetViews>
    <sheetView showGridLines="0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7" sqref="D7"/>
    </sheetView>
  </sheetViews>
  <sheetFormatPr defaultColWidth="8.7109375" defaultRowHeight="15" zeroHeight="1" x14ac:dyDescent="0.25"/>
  <cols>
    <col min="1" max="1" width="2.28515625" customWidth="1"/>
    <col min="2" max="2" width="24.42578125" customWidth="1"/>
    <col min="3" max="3" width="6" customWidth="1"/>
    <col min="4" max="10" width="7.85546875" customWidth="1"/>
    <col min="11" max="12" width="4.5703125" customWidth="1"/>
    <col min="13" max="19" width="7.85546875" customWidth="1"/>
    <col min="20" max="21" width="4.5703125" customWidth="1"/>
    <col min="22" max="28" width="7.85546875" customWidth="1"/>
    <col min="29" max="30" width="4.5703125" customWidth="1"/>
    <col min="31" max="37" width="7.85546875" customWidth="1"/>
    <col min="38" max="39" width="4.5703125" customWidth="1"/>
    <col min="40" max="46" width="7.85546875" customWidth="1"/>
    <col min="47" max="48" width="4.5703125" customWidth="1"/>
    <col min="49" max="49" width="42" customWidth="1"/>
    <col min="50" max="53" width="43.42578125" customWidth="1"/>
    <col min="54" max="54" width="47.42578125" customWidth="1"/>
  </cols>
  <sheetData>
    <row r="1" spans="1:54" ht="24" customHeight="1" x14ac:dyDescent="0.25">
      <c r="A1" s="86" t="s">
        <v>578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98" t="str">
        <f>"Período: "&amp;TEXT(DAY('Escala Linhas'!$D$2),"00")&amp;"/"&amp;TEXT(MONTH('Escala Linhas'!$D$2),"00")&amp;"/"&amp;YEAR('Escala Linhas'!$D$2)&amp;" a "&amp;TEXT(DAY('Escala Linhas'!$D$2+34),"00")&amp;"/"&amp;TEXT(MONTH('Escala Linhas'!$D$2+34),"00")&amp;"/"&amp;YEAR('Escala Linhas'!$D$2+34)&amp;"   |   "&amp;IF(Configurações!$B$6="Sim","CCT/ACT: folgas acumuláveis no mês (mín. 1 folga/semana)","Sem CCT/ACT: máx. "&amp;Configurações!$B$5&amp;" dias/semana")&amp;"   |   Gestor Único – sistemas web – Versão 1.0"</f>
        <v>Período: 02/11/2026 a 06/12/2026   |   Sem CCT/ACT: máx. 5 dias/semana   |   Gestor Único – sistemas web – Versão 1.0</v>
      </c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</row>
    <row r="2" spans="1:54" ht="30" customHeight="1" x14ac:dyDescent="0.25">
      <c r="B2" s="152" t="s">
        <v>97</v>
      </c>
      <c r="C2" s="74"/>
      <c r="D2" s="87" t="str">
        <f>IF(Configurações!$B$3="Simples","ESTA ABA ESTÁ ATIVA para preenchimento.  ","⚠ PREENCHIMENTO INATIVO nesta aba, a aba ativa é "&amp;IF(Configurações!$B$3="Linhas","Escala","Escala Colunas")&amp;" (altere em Configurações).  ")&amp;"Escolha a situação de cada dia na lista: Trabalho, Folga, Atestado/Licença (conta como trabalhado) ou Férias. Dia em branco = folga."</f>
        <v>⚠ PREENCHIMENTO INATIVO nesta aba, a aba ativa é Escala (altere em Configurações).  Escolha a situação de cada dia na lista: Trabalho, Folga, Atestado/Licença (conta como trabalhado) ou Férias. Dia em branco = folga.</v>
      </c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B2" s="46"/>
      <c r="AC2" s="46"/>
      <c r="AD2" s="46"/>
      <c r="AE2" s="46"/>
      <c r="AF2" s="46"/>
      <c r="AG2" s="46"/>
      <c r="AH2" s="46"/>
      <c r="AI2" s="46"/>
      <c r="AJ2" s="46"/>
    </row>
    <row r="3" spans="1:54" ht="27.75" customHeight="1" x14ac:dyDescent="0.25">
      <c r="A3" s="111" t="s">
        <v>98</v>
      </c>
      <c r="B3" s="111"/>
      <c r="C3" s="111"/>
      <c r="D3" s="112" t="s">
        <v>99</v>
      </c>
      <c r="E3" s="112"/>
      <c r="F3" s="112"/>
      <c r="G3" s="112"/>
      <c r="H3" s="113" t="s">
        <v>100</v>
      </c>
      <c r="I3" s="113"/>
      <c r="J3" s="113"/>
      <c r="K3" s="113"/>
      <c r="L3" s="114" t="s">
        <v>567</v>
      </c>
      <c r="M3" s="114"/>
      <c r="N3" s="114"/>
      <c r="O3" s="114"/>
      <c r="P3" s="114"/>
      <c r="Q3" s="114"/>
      <c r="R3" s="115" t="s">
        <v>568</v>
      </c>
      <c r="S3" s="115"/>
      <c r="T3" s="115"/>
      <c r="U3" s="115"/>
      <c r="V3" s="115"/>
      <c r="W3" s="115"/>
      <c r="X3" s="106" t="s">
        <v>101</v>
      </c>
      <c r="Y3" s="106"/>
      <c r="Z3" s="106"/>
      <c r="AA3" s="106"/>
      <c r="AB3" s="107" t="s">
        <v>102</v>
      </c>
      <c r="AC3" s="107"/>
      <c r="AD3" s="107"/>
      <c r="AE3" s="107"/>
      <c r="AF3" s="108" t="s">
        <v>103</v>
      </c>
      <c r="AG3" s="108"/>
      <c r="AH3" s="108"/>
      <c r="AI3" s="109" t="s">
        <v>104</v>
      </c>
      <c r="AJ3" s="109"/>
      <c r="AK3" s="109"/>
    </row>
    <row r="4" spans="1:54" s="77" customFormat="1" ht="19.5" customHeight="1" x14ac:dyDescent="0.2">
      <c r="A4" s="110"/>
      <c r="B4" s="110" t="s">
        <v>81</v>
      </c>
      <c r="C4" s="110" t="s">
        <v>105</v>
      </c>
      <c r="D4" s="99" t="str">
        <f>"SEMANA 1   ("&amp;TEXT(DAY('Escala Linhas'!$D$2+0),"00")&amp;"/"&amp;TEXT(MONTH('Escala Linhas'!$D$2+0),"00")&amp;" a "&amp;TEXT(DAY('Escala Linhas'!$D$2+6),"00")&amp;"/"&amp;TEXT(MONTH('Escala Linhas'!$D$2+6),"00")&amp;")"</f>
        <v>SEMANA 1   (02/11 a 08/11)</v>
      </c>
      <c r="E4" s="99"/>
      <c r="F4" s="99"/>
      <c r="G4" s="99"/>
      <c r="H4" s="99"/>
      <c r="I4" s="99"/>
      <c r="J4" s="99"/>
      <c r="K4" s="99"/>
      <c r="L4" s="99"/>
      <c r="M4" s="80" t="str">
        <f>"SEMANA 2   ("&amp;TEXT(DAY('Escala Linhas'!$D$2+7),"00")&amp;"/"&amp;TEXT(MONTH('Escala Linhas'!$D$2+7),"00")&amp;" a "&amp;TEXT(DAY('Escala Linhas'!$D$2+13),"00")&amp;"/"&amp;TEXT(MONTH('Escala Linhas'!$D$2+13),"00")&amp;")"</f>
        <v>SEMANA 2   (09/11 a 15/11)</v>
      </c>
      <c r="N4" s="80"/>
      <c r="O4" s="80"/>
      <c r="P4" s="80"/>
      <c r="Q4" s="80"/>
      <c r="R4" s="80"/>
      <c r="S4" s="80"/>
      <c r="T4" s="80"/>
      <c r="U4" s="80"/>
      <c r="V4" s="99" t="str">
        <f>"SEMANA 3   ("&amp;TEXT(DAY('Escala Linhas'!$D$2+14),"00")&amp;"/"&amp;TEXT(MONTH('Escala Linhas'!$D$2+14),"00")&amp;" a "&amp;TEXT(DAY('Escala Linhas'!$D$2+20),"00")&amp;"/"&amp;TEXT(MONTH('Escala Linhas'!$D$2+20),"00")&amp;")"</f>
        <v>SEMANA 3   (16/11 a 22/11)</v>
      </c>
      <c r="W4" s="99"/>
      <c r="X4" s="99"/>
      <c r="Y4" s="99"/>
      <c r="Z4" s="99"/>
      <c r="AA4" s="99"/>
      <c r="AB4" s="99"/>
      <c r="AC4" s="99"/>
      <c r="AD4" s="99"/>
      <c r="AE4" s="80" t="str">
        <f>"SEMANA 4   ("&amp;TEXT(DAY('Escala Linhas'!$D$2+21),"00")&amp;"/"&amp;TEXT(MONTH('Escala Linhas'!$D$2+21),"00")&amp;" a "&amp;TEXT(DAY('Escala Linhas'!$D$2+27),"00")&amp;"/"&amp;TEXT(MONTH('Escala Linhas'!$D$2+27),"00")&amp;")"</f>
        <v>SEMANA 4   (23/11 a 29/11)</v>
      </c>
      <c r="AF4" s="80"/>
      <c r="AG4" s="80"/>
      <c r="AH4" s="80"/>
      <c r="AI4" s="80"/>
      <c r="AJ4" s="80"/>
      <c r="AK4" s="80"/>
      <c r="AL4" s="80"/>
      <c r="AM4" s="80"/>
      <c r="AN4" s="99" t="str">
        <f>"SEMANA 5   ("&amp;TEXT(DAY('Escala Linhas'!$D$2+28),"00")&amp;"/"&amp;TEXT(MONTH('Escala Linhas'!$D$2+28),"00")&amp;" a "&amp;TEXT(DAY('Escala Linhas'!$D$2+34),"00")&amp;"/"&amp;TEXT(MONTH('Escala Linhas'!$D$2+34),"00")&amp;")"</f>
        <v>SEMANA 5   (30/11 a 06/12)</v>
      </c>
      <c r="AO4" s="99"/>
      <c r="AP4" s="99"/>
      <c r="AQ4" s="99"/>
      <c r="AR4" s="99"/>
      <c r="AS4" s="99"/>
      <c r="AT4" s="99"/>
      <c r="AU4" s="99"/>
      <c r="AV4" s="99"/>
      <c r="AW4" s="80" t="s">
        <v>106</v>
      </c>
      <c r="AX4" s="80"/>
      <c r="AY4" s="80"/>
      <c r="AZ4" s="80"/>
      <c r="BA4" s="80"/>
      <c r="BB4" s="80"/>
    </row>
    <row r="5" spans="1:54" s="76" customFormat="1" ht="15.75" customHeight="1" x14ac:dyDescent="0.2">
      <c r="A5" s="110"/>
      <c r="B5" s="110"/>
      <c r="C5" s="110"/>
      <c r="D5" s="47">
        <f>'Escala Linhas'!$D$2+0</f>
        <v>46328</v>
      </c>
      <c r="E5" s="47">
        <f>'Escala Linhas'!$D$2+1</f>
        <v>46329</v>
      </c>
      <c r="F5" s="47">
        <f>'Escala Linhas'!$D$2+2</f>
        <v>46330</v>
      </c>
      <c r="G5" s="47">
        <f>'Escala Linhas'!$D$2+3</f>
        <v>46331</v>
      </c>
      <c r="H5" s="47">
        <f>'Escala Linhas'!$D$2+4</f>
        <v>46332</v>
      </c>
      <c r="I5" s="47">
        <f>'Escala Linhas'!$D$2+5</f>
        <v>46333</v>
      </c>
      <c r="J5" s="47">
        <f>'Escala Linhas'!$D$2+6</f>
        <v>46334</v>
      </c>
      <c r="K5" s="102" t="s">
        <v>84</v>
      </c>
      <c r="L5" s="102" t="s">
        <v>107</v>
      </c>
      <c r="M5" s="47">
        <f>'Escala Linhas'!$D$2+7</f>
        <v>46335</v>
      </c>
      <c r="N5" s="47">
        <f>'Escala Linhas'!$D$2+8</f>
        <v>46336</v>
      </c>
      <c r="O5" s="47">
        <f>'Escala Linhas'!$D$2+9</f>
        <v>46337</v>
      </c>
      <c r="P5" s="47">
        <f>'Escala Linhas'!$D$2+10</f>
        <v>46338</v>
      </c>
      <c r="Q5" s="47">
        <f>'Escala Linhas'!$D$2+11</f>
        <v>46339</v>
      </c>
      <c r="R5" s="47">
        <f>'Escala Linhas'!$D$2+12</f>
        <v>46340</v>
      </c>
      <c r="S5" s="47">
        <f>'Escala Linhas'!$D$2+13</f>
        <v>46341</v>
      </c>
      <c r="T5" s="102" t="s">
        <v>84</v>
      </c>
      <c r="U5" s="102" t="s">
        <v>107</v>
      </c>
      <c r="V5" s="47">
        <f>'Escala Linhas'!$D$2+14</f>
        <v>46342</v>
      </c>
      <c r="W5" s="47">
        <f>'Escala Linhas'!$D$2+15</f>
        <v>46343</v>
      </c>
      <c r="X5" s="47">
        <f>'Escala Linhas'!$D$2+16</f>
        <v>46344</v>
      </c>
      <c r="Y5" s="47">
        <f>'Escala Linhas'!$D$2+17</f>
        <v>46345</v>
      </c>
      <c r="Z5" s="47">
        <f>'Escala Linhas'!$D$2+18</f>
        <v>46346</v>
      </c>
      <c r="AA5" s="47">
        <f>'Escala Linhas'!$D$2+19</f>
        <v>46347</v>
      </c>
      <c r="AB5" s="47">
        <f>'Escala Linhas'!$D$2+20</f>
        <v>46348</v>
      </c>
      <c r="AC5" s="102" t="s">
        <v>84</v>
      </c>
      <c r="AD5" s="102" t="s">
        <v>107</v>
      </c>
      <c r="AE5" s="47">
        <f>'Escala Linhas'!$D$2+21</f>
        <v>46349</v>
      </c>
      <c r="AF5" s="47">
        <f>'Escala Linhas'!$D$2+22</f>
        <v>46350</v>
      </c>
      <c r="AG5" s="47">
        <f>'Escala Linhas'!$D$2+23</f>
        <v>46351</v>
      </c>
      <c r="AH5" s="47">
        <f>'Escala Linhas'!$D$2+24</f>
        <v>46352</v>
      </c>
      <c r="AI5" s="47">
        <f>'Escala Linhas'!$D$2+25</f>
        <v>46353</v>
      </c>
      <c r="AJ5" s="47">
        <f>'Escala Linhas'!$D$2+26</f>
        <v>46354</v>
      </c>
      <c r="AK5" s="47">
        <f>'Escala Linhas'!$D$2+27</f>
        <v>46355</v>
      </c>
      <c r="AL5" s="102" t="s">
        <v>84</v>
      </c>
      <c r="AM5" s="102" t="s">
        <v>107</v>
      </c>
      <c r="AN5" s="47">
        <f>'Escala Linhas'!$D$2+28</f>
        <v>46356</v>
      </c>
      <c r="AO5" s="47">
        <f>'Escala Linhas'!$D$2+29</f>
        <v>46357</v>
      </c>
      <c r="AP5" s="47">
        <f>'Escala Linhas'!$D$2+30</f>
        <v>46358</v>
      </c>
      <c r="AQ5" s="47">
        <f>'Escala Linhas'!$D$2+31</f>
        <v>46359</v>
      </c>
      <c r="AR5" s="47">
        <f>'Escala Linhas'!$D$2+32</f>
        <v>46360</v>
      </c>
      <c r="AS5" s="47">
        <f>'Escala Linhas'!$D$2+33</f>
        <v>46361</v>
      </c>
      <c r="AT5" s="47">
        <f>'Escala Linhas'!$D$2+34</f>
        <v>46362</v>
      </c>
      <c r="AU5" s="102" t="s">
        <v>84</v>
      </c>
      <c r="AV5" s="102" t="s">
        <v>107</v>
      </c>
      <c r="AW5" s="102" t="str">
        <f>"Semana 1 ("&amp;TEXT(DAY('Escala Linhas'!$D$2+0),"00")&amp;"/"&amp;TEXT(MONTH('Escala Linhas'!$D$2+0),"00")&amp;" a "&amp;TEXT(DAY('Escala Linhas'!$D$2+6),"00")&amp;"/"&amp;TEXT(MONTH('Escala Linhas'!$D$2+6),"00")&amp;")"</f>
        <v>Semana 1 (02/11 a 08/11)</v>
      </c>
      <c r="AX5" s="102" t="str">
        <f>"Semana 2 ("&amp;TEXT(DAY('Escala Linhas'!$D$2+7),"00")&amp;"/"&amp;TEXT(MONTH('Escala Linhas'!$D$2+7),"00")&amp;" a "&amp;TEXT(DAY('Escala Linhas'!$D$2+13),"00")&amp;"/"&amp;TEXT(MONTH('Escala Linhas'!$D$2+13),"00")&amp;")"</f>
        <v>Semana 2 (09/11 a 15/11)</v>
      </c>
      <c r="AY5" s="102" t="str">
        <f>"Semana 3 ("&amp;TEXT(DAY('Escala Linhas'!$D$2+14),"00")&amp;"/"&amp;TEXT(MONTH('Escala Linhas'!$D$2+14),"00")&amp;" a "&amp;TEXT(DAY('Escala Linhas'!$D$2+20),"00")&amp;"/"&amp;TEXT(MONTH('Escala Linhas'!$D$2+20),"00")&amp;")"</f>
        <v>Semana 3 (16/11 a 22/11)</v>
      </c>
      <c r="AZ5" s="102" t="str">
        <f>"Semana 4 ("&amp;TEXT(DAY('Escala Linhas'!$D$2+21),"00")&amp;"/"&amp;TEXT(MONTH('Escala Linhas'!$D$2+21),"00")&amp;" a "&amp;TEXT(DAY('Escala Linhas'!$D$2+27),"00")&amp;"/"&amp;TEXT(MONTH('Escala Linhas'!$D$2+27),"00")&amp;")"</f>
        <v>Semana 4 (23/11 a 29/11)</v>
      </c>
      <c r="BA5" s="102" t="str">
        <f>"Semana 5 ("&amp;TEXT(DAY('Escala Linhas'!$D$2+28),"00")&amp;"/"&amp;TEXT(MONTH('Escala Linhas'!$D$2+28),"00")&amp;" a "&amp;TEXT(DAY('Escala Linhas'!$D$2+34),"00")&amp;"/"&amp;TEXT(MONTH('Escala Linhas'!$D$2+34),"00")&amp;")"</f>
        <v>Semana 5 (30/11 a 06/12)</v>
      </c>
      <c r="BB5" s="103" t="s">
        <v>86</v>
      </c>
    </row>
    <row r="6" spans="1:54" s="76" customFormat="1" ht="30" customHeight="1" x14ac:dyDescent="0.2">
      <c r="A6" s="110"/>
      <c r="B6" s="110"/>
      <c r="C6" s="110"/>
      <c r="D6" s="75" t="str">
        <f>CHOOSE(WEEKDAY(D$5),"Dom","Seg","Ter","Qua","Qui","Sex","Sáb")&amp;IF(COUNTIF(Configurações!$E$5:$E$24,D$5)&gt;0,CHAR(10)&amp;"FERIADO","")</f>
        <v>Seg
FERIADO</v>
      </c>
      <c r="E6" s="75" t="str">
        <f>CHOOSE(WEEKDAY(E$5),"Dom","Seg","Ter","Qua","Qui","Sex","Sáb")&amp;IF(COUNTIF(Configurações!$E$5:$E$24,E$5)&gt;0,CHAR(10)&amp;"FERIADO","")</f>
        <v>Ter</v>
      </c>
      <c r="F6" s="75" t="str">
        <f>CHOOSE(WEEKDAY(F$5),"Dom","Seg","Ter","Qua","Qui","Sex","Sáb")&amp;IF(COUNTIF(Configurações!$E$5:$E$24,F$5)&gt;0,CHAR(10)&amp;"FERIADO","")</f>
        <v>Qua</v>
      </c>
      <c r="G6" s="75" t="str">
        <f>CHOOSE(WEEKDAY(G$5),"Dom","Seg","Ter","Qua","Qui","Sex","Sáb")&amp;IF(COUNTIF(Configurações!$E$5:$E$24,G$5)&gt;0,CHAR(10)&amp;"FERIADO","")</f>
        <v>Qui</v>
      </c>
      <c r="H6" s="75" t="str">
        <f>CHOOSE(WEEKDAY(H$5),"Dom","Seg","Ter","Qua","Qui","Sex","Sáb")&amp;IF(COUNTIF(Configurações!$E$5:$E$24,H$5)&gt;0,CHAR(10)&amp;"FERIADO","")</f>
        <v>Sex</v>
      </c>
      <c r="I6" s="75" t="str">
        <f>CHOOSE(WEEKDAY(I$5),"Dom","Seg","Ter","Qua","Qui","Sex","Sáb")&amp;IF(COUNTIF(Configurações!$E$5:$E$24,I$5)&gt;0,CHAR(10)&amp;"FERIADO","")</f>
        <v>Sáb</v>
      </c>
      <c r="J6" s="75" t="str">
        <f>CHOOSE(WEEKDAY(J$5),"Dom","Seg","Ter","Qua","Qui","Sex","Sáb")&amp;IF(COUNTIF(Configurações!$E$5:$E$24,J$5)&gt;0,CHAR(10)&amp;"FERIADO","")</f>
        <v>Dom</v>
      </c>
      <c r="K6" s="102"/>
      <c r="L6" s="102"/>
      <c r="M6" s="75" t="str">
        <f>CHOOSE(WEEKDAY(M$5),"Dom","Seg","Ter","Qua","Qui","Sex","Sáb")&amp;IF(COUNTIF(Configurações!$E$5:$E$24,M$5)&gt;0,CHAR(10)&amp;"FERIADO","")</f>
        <v>Seg</v>
      </c>
      <c r="N6" s="75" t="str">
        <f>CHOOSE(WEEKDAY(N$5),"Dom","Seg","Ter","Qua","Qui","Sex","Sáb")&amp;IF(COUNTIF(Configurações!$E$5:$E$24,N$5)&gt;0,CHAR(10)&amp;"FERIADO","")</f>
        <v>Ter</v>
      </c>
      <c r="O6" s="75" t="str">
        <f>CHOOSE(WEEKDAY(O$5),"Dom","Seg","Ter","Qua","Qui","Sex","Sáb")&amp;IF(COUNTIF(Configurações!$E$5:$E$24,O$5)&gt;0,CHAR(10)&amp;"FERIADO","")</f>
        <v>Qua</v>
      </c>
      <c r="P6" s="75" t="str">
        <f>CHOOSE(WEEKDAY(P$5),"Dom","Seg","Ter","Qua","Qui","Sex","Sáb")&amp;IF(COUNTIF(Configurações!$E$5:$E$24,P$5)&gt;0,CHAR(10)&amp;"FERIADO","")</f>
        <v>Qui</v>
      </c>
      <c r="Q6" s="75" t="str">
        <f>CHOOSE(WEEKDAY(Q$5),"Dom","Seg","Ter","Qua","Qui","Sex","Sáb")&amp;IF(COUNTIF(Configurações!$E$5:$E$24,Q$5)&gt;0,CHAR(10)&amp;"FERIADO","")</f>
        <v>Sex</v>
      </c>
      <c r="R6" s="75" t="str">
        <f>CHOOSE(WEEKDAY(R$5),"Dom","Seg","Ter","Qua","Qui","Sex","Sáb")&amp;IF(COUNTIF(Configurações!$E$5:$E$24,R$5)&gt;0,CHAR(10)&amp;"FERIADO","")</f>
        <v>Sáb</v>
      </c>
      <c r="S6" s="75" t="str">
        <f>CHOOSE(WEEKDAY(S$5),"Dom","Seg","Ter","Qua","Qui","Sex","Sáb")&amp;IF(COUNTIF(Configurações!$E$5:$E$24,S$5)&gt;0,CHAR(10)&amp;"FERIADO","")</f>
        <v>Dom</v>
      </c>
      <c r="T6" s="102"/>
      <c r="U6" s="102"/>
      <c r="V6" s="75" t="str">
        <f>CHOOSE(WEEKDAY(V$5),"Dom","Seg","Ter","Qua","Qui","Sex","Sáb")&amp;IF(COUNTIF(Configurações!$E$5:$E$24,V$5)&gt;0,CHAR(10)&amp;"FERIADO","")</f>
        <v>Seg</v>
      </c>
      <c r="W6" s="75" t="str">
        <f>CHOOSE(WEEKDAY(W$5),"Dom","Seg","Ter","Qua","Qui","Sex","Sáb")&amp;IF(COUNTIF(Configurações!$E$5:$E$24,W$5)&gt;0,CHAR(10)&amp;"FERIADO","")</f>
        <v>Ter</v>
      </c>
      <c r="X6" s="75" t="str">
        <f>CHOOSE(WEEKDAY(X$5),"Dom","Seg","Ter","Qua","Qui","Sex","Sáb")&amp;IF(COUNTIF(Configurações!$E$5:$E$24,X$5)&gt;0,CHAR(10)&amp;"FERIADO","")</f>
        <v>Qua</v>
      </c>
      <c r="Y6" s="75" t="str">
        <f>CHOOSE(WEEKDAY(Y$5),"Dom","Seg","Ter","Qua","Qui","Sex","Sáb")&amp;IF(COUNTIF(Configurações!$E$5:$E$24,Y$5)&gt;0,CHAR(10)&amp;"FERIADO","")</f>
        <v>Qui</v>
      </c>
      <c r="Z6" s="75" t="str">
        <f>CHOOSE(WEEKDAY(Z$5),"Dom","Seg","Ter","Qua","Qui","Sex","Sáb")&amp;IF(COUNTIF(Configurações!$E$5:$E$24,Z$5)&gt;0,CHAR(10)&amp;"FERIADO","")</f>
        <v>Sex
FERIADO</v>
      </c>
      <c r="AA6" s="75" t="str">
        <f>CHOOSE(WEEKDAY(AA$5),"Dom","Seg","Ter","Qua","Qui","Sex","Sáb")&amp;IF(COUNTIF(Configurações!$E$5:$E$24,AA$5)&gt;0,CHAR(10)&amp;"FERIADO","")</f>
        <v>Sáb</v>
      </c>
      <c r="AB6" s="75" t="str">
        <f>CHOOSE(WEEKDAY(AB$5),"Dom","Seg","Ter","Qua","Qui","Sex","Sáb")&amp;IF(COUNTIF(Configurações!$E$5:$E$24,AB$5)&gt;0,CHAR(10)&amp;"FERIADO","")</f>
        <v>Dom</v>
      </c>
      <c r="AC6" s="102"/>
      <c r="AD6" s="102"/>
      <c r="AE6" s="75" t="str">
        <f>CHOOSE(WEEKDAY(AE$5),"Dom","Seg","Ter","Qua","Qui","Sex","Sáb")&amp;IF(COUNTIF(Configurações!$E$5:$E$24,AE$5)&gt;0,CHAR(10)&amp;"FERIADO","")</f>
        <v>Seg</v>
      </c>
      <c r="AF6" s="75" t="str">
        <f>CHOOSE(WEEKDAY(AF$5),"Dom","Seg","Ter","Qua","Qui","Sex","Sáb")&amp;IF(COUNTIF(Configurações!$E$5:$E$24,AF$5)&gt;0,CHAR(10)&amp;"FERIADO","")</f>
        <v>Ter</v>
      </c>
      <c r="AG6" s="75" t="str">
        <f>CHOOSE(WEEKDAY(AG$5),"Dom","Seg","Ter","Qua","Qui","Sex","Sáb")&amp;IF(COUNTIF(Configurações!$E$5:$E$24,AG$5)&gt;0,CHAR(10)&amp;"FERIADO","")</f>
        <v>Qua</v>
      </c>
      <c r="AH6" s="75" t="str">
        <f>CHOOSE(WEEKDAY(AH$5),"Dom","Seg","Ter","Qua","Qui","Sex","Sáb")&amp;IF(COUNTIF(Configurações!$E$5:$E$24,AH$5)&gt;0,CHAR(10)&amp;"FERIADO","")</f>
        <v>Qui</v>
      </c>
      <c r="AI6" s="75" t="str">
        <f>CHOOSE(WEEKDAY(AI$5),"Dom","Seg","Ter","Qua","Qui","Sex","Sáb")&amp;IF(COUNTIF(Configurações!$E$5:$E$24,AI$5)&gt;0,CHAR(10)&amp;"FERIADO","")</f>
        <v>Sex</v>
      </c>
      <c r="AJ6" s="75" t="str">
        <f>CHOOSE(WEEKDAY(AJ$5),"Dom","Seg","Ter","Qua","Qui","Sex","Sáb")&amp;IF(COUNTIF(Configurações!$E$5:$E$24,AJ$5)&gt;0,CHAR(10)&amp;"FERIADO","")</f>
        <v>Sáb</v>
      </c>
      <c r="AK6" s="75" t="str">
        <f>CHOOSE(WEEKDAY(AK$5),"Dom","Seg","Ter","Qua","Qui","Sex","Sáb")&amp;IF(COUNTIF(Configurações!$E$5:$E$24,AK$5)&gt;0,CHAR(10)&amp;"FERIADO","")</f>
        <v>Dom</v>
      </c>
      <c r="AL6" s="102"/>
      <c r="AM6" s="102"/>
      <c r="AN6" s="75" t="str">
        <f>CHOOSE(WEEKDAY(AN$5),"Dom","Seg","Ter","Qua","Qui","Sex","Sáb")&amp;IF(COUNTIF(Configurações!$E$5:$E$24,AN$5)&gt;0,CHAR(10)&amp;"FERIADO","")</f>
        <v>Seg</v>
      </c>
      <c r="AO6" s="75" t="str">
        <f>CHOOSE(WEEKDAY(AO$5),"Dom","Seg","Ter","Qua","Qui","Sex","Sáb")&amp;IF(COUNTIF(Configurações!$E$5:$E$24,AO$5)&gt;0,CHAR(10)&amp;"FERIADO","")</f>
        <v>Ter</v>
      </c>
      <c r="AP6" s="75" t="str">
        <f>CHOOSE(WEEKDAY(AP$5),"Dom","Seg","Ter","Qua","Qui","Sex","Sáb")&amp;IF(COUNTIF(Configurações!$E$5:$E$24,AP$5)&gt;0,CHAR(10)&amp;"FERIADO","")</f>
        <v>Qua</v>
      </c>
      <c r="AQ6" s="75" t="str">
        <f>CHOOSE(WEEKDAY(AQ$5),"Dom","Seg","Ter","Qua","Qui","Sex","Sáb")&amp;IF(COUNTIF(Configurações!$E$5:$E$24,AQ$5)&gt;0,CHAR(10)&amp;"FERIADO","")</f>
        <v>Qui</v>
      </c>
      <c r="AR6" s="75" t="str">
        <f>CHOOSE(WEEKDAY(AR$5),"Dom","Seg","Ter","Qua","Qui","Sex","Sáb")&amp;IF(COUNTIF(Configurações!$E$5:$E$24,AR$5)&gt;0,CHAR(10)&amp;"FERIADO","")</f>
        <v>Sex</v>
      </c>
      <c r="AS6" s="75" t="str">
        <f>CHOOSE(WEEKDAY(AS$5),"Dom","Seg","Ter","Qua","Qui","Sex","Sáb")&amp;IF(COUNTIF(Configurações!$E$5:$E$24,AS$5)&gt;0,CHAR(10)&amp;"FERIADO","")</f>
        <v>Sáb</v>
      </c>
      <c r="AT6" s="75" t="str">
        <f>CHOOSE(WEEKDAY(AT$5),"Dom","Seg","Ter","Qua","Qui","Sex","Sáb")&amp;IF(COUNTIF(Configurações!$E$5:$E$24,AT$5)&gt;0,CHAR(10)&amp;"FERIADO","")</f>
        <v>Dom</v>
      </c>
      <c r="AU6" s="102"/>
      <c r="AV6" s="102"/>
      <c r="AW6" s="102"/>
      <c r="AX6" s="102"/>
      <c r="AY6" s="102"/>
      <c r="AZ6" s="102"/>
      <c r="BA6" s="102"/>
      <c r="BB6" s="102"/>
    </row>
    <row r="7" spans="1:54" ht="39.75" customHeight="1" x14ac:dyDescent="0.25">
      <c r="A7" s="32">
        <f t="shared" ref="A7:A87" si="0">IF($B7="","",ROW()-6)</f>
        <v>1</v>
      </c>
      <c r="B7" s="151" t="s">
        <v>64</v>
      </c>
      <c r="C7" s="48" t="str">
        <f>IF(OR($B7="",Configurações!$B$3&lt;&gt;"Simples"),"",IF(Resumo!P7="✔ Regular","✔ OK","⚠ "&amp;(SUM(Resumo!F7:J7)+Resumo!O7)))</f>
        <v/>
      </c>
      <c r="D7" s="148" t="s">
        <v>99</v>
      </c>
      <c r="E7" s="149" t="s">
        <v>99</v>
      </c>
      <c r="F7" s="149" t="s">
        <v>99</v>
      </c>
      <c r="G7" s="149" t="s">
        <v>99</v>
      </c>
      <c r="H7" s="149" t="s">
        <v>99</v>
      </c>
      <c r="I7" s="149" t="s">
        <v>108</v>
      </c>
      <c r="J7" s="149" t="s">
        <v>99</v>
      </c>
      <c r="K7" s="49">
        <f t="shared" ref="K7:K87" si="1">IF($B7="","",COUNTIF(D7:J7,"Trabalho")+COUNTIF(D7:J7,"Atestado"))</f>
        <v>6</v>
      </c>
      <c r="L7" s="50">
        <f t="shared" ref="L7:L87" si="2">IF($B7="","",7-K7-COUNTIF(D7:J7,"Férias"))</f>
        <v>1</v>
      </c>
      <c r="M7" s="148" t="s">
        <v>99</v>
      </c>
      <c r="N7" s="149" t="s">
        <v>99</v>
      </c>
      <c r="O7" s="149" t="s">
        <v>99</v>
      </c>
      <c r="P7" s="149" t="s">
        <v>99</v>
      </c>
      <c r="Q7" s="149" t="s">
        <v>99</v>
      </c>
      <c r="R7" s="149"/>
      <c r="S7" s="149" t="s">
        <v>99</v>
      </c>
      <c r="T7" s="49">
        <f t="shared" ref="T7:T87" si="3">IF($B7="","",COUNTIF(M7:S7,"Trabalho")+COUNTIF(M7:S7,"Atestado"))</f>
        <v>6</v>
      </c>
      <c r="U7" s="50">
        <f t="shared" ref="U7:U87" si="4">IF($B7="","",7-T7-COUNTIF(M7:S7,"Férias"))</f>
        <v>1</v>
      </c>
      <c r="V7" s="148"/>
      <c r="W7" s="149"/>
      <c r="X7" s="149"/>
      <c r="Y7" s="149"/>
      <c r="Z7" s="149"/>
      <c r="AA7" s="149"/>
      <c r="AB7" s="149"/>
      <c r="AC7" s="49">
        <f t="shared" ref="AC7:AC87" si="5">IF($B7="","",COUNTIF(V7:AB7,"Trabalho")+COUNTIF(V7:AB7,"Atestado"))</f>
        <v>0</v>
      </c>
      <c r="AD7" s="50">
        <f t="shared" ref="AD7:AD87" si="6">IF($B7="","",7-AC7-COUNTIF(V7:AB7,"Férias"))</f>
        <v>7</v>
      </c>
      <c r="AE7" s="148"/>
      <c r="AF7" s="149"/>
      <c r="AG7" s="149"/>
      <c r="AH7" s="149"/>
      <c r="AI7" s="149"/>
      <c r="AJ7" s="149"/>
      <c r="AK7" s="149"/>
      <c r="AL7" s="49">
        <f t="shared" ref="AL7:AL87" si="7">IF($B7="","",COUNTIF(AE7:AK7,"Trabalho")+COUNTIF(AE7:AK7,"Atestado"))</f>
        <v>0</v>
      </c>
      <c r="AM7" s="50">
        <f t="shared" ref="AM7:AM87" si="8">IF($B7="","",7-AL7-COUNTIF(AE7:AK7,"Férias"))</f>
        <v>7</v>
      </c>
      <c r="AN7" s="148"/>
      <c r="AO7" s="149"/>
      <c r="AP7" s="149"/>
      <c r="AQ7" s="149"/>
      <c r="AR7" s="149"/>
      <c r="AS7" s="149"/>
      <c r="AT7" s="149"/>
      <c r="AU7" s="49">
        <f t="shared" ref="AU7:AU87" si="9">IF($B7="","",COUNTIF(AN7:AT7,"Trabalho")+COUNTIF(AN7:AT7,"Atestado"))</f>
        <v>0</v>
      </c>
      <c r="AV7" s="50">
        <f t="shared" ref="AV7:AV87" si="10">IF($B7="","",7-AU7-COUNTIF(AN7:AT7,"Férias"))</f>
        <v>7</v>
      </c>
      <c r="AW7" s="73" t="str">
        <f>IF(OR($B7="",Configurações!$B$3&lt;&gt;"Simples"),"",IF(Cálculos!OD7="","✔ OK",LEFT(Cálculos!OD7,LEN(Cálculos!OD7)-3)))</f>
        <v/>
      </c>
      <c r="AX7" s="73" t="str">
        <f>IF(OR($B7="",Configurações!$B$3&lt;&gt;"Simples"),"",IF(Cálculos!OI7="","✔ OK",LEFT(Cálculos!OI7,LEN(Cálculos!OI7)-3)))</f>
        <v/>
      </c>
      <c r="AY7" s="73" t="str">
        <f>IF(OR($B7="",Configurações!$B$3&lt;&gt;"Simples"),"",IF(Cálculos!ON7="","✔ OK",LEFT(Cálculos!ON7,LEN(Cálculos!ON7)-3)))</f>
        <v/>
      </c>
      <c r="AZ7" s="73" t="str">
        <f>IF(OR($B7="",Configurações!$B$3&lt;&gt;"Simples"),"",IF(Cálculos!OS7="","✔ OK",LEFT(Cálculos!OS7,LEN(Cálculos!OS7)-3)))</f>
        <v/>
      </c>
      <c r="BA7" s="73" t="str">
        <f>IF(OR($B7="",Configurações!$B$3&lt;&gt;"Simples"),"",IF(Cálculos!OX7="","✔ OK",LEFT(Cálculos!OX7,LEN(Cálculos!OX7)-3)))</f>
        <v/>
      </c>
      <c r="BB7" s="73" t="str">
        <f>IF(OR($B7="",Configurações!$B$3&lt;&gt;"Simples"),"",IF(Cálculos!PP7="","",IF(Configurações!$B$6="Sim","","Informativo (sem CCT/ACT) – ")&amp;LEFT(Cálculos!PP7,LEN(Cálculos!PP7)-3)))</f>
        <v/>
      </c>
    </row>
    <row r="8" spans="1:54" ht="39.75" customHeight="1" x14ac:dyDescent="0.25">
      <c r="A8" s="32">
        <f t="shared" si="0"/>
        <v>2</v>
      </c>
      <c r="B8" s="151" t="s">
        <v>68</v>
      </c>
      <c r="C8" s="48" t="str">
        <f>IF(OR($B8="",Configurações!$B$3&lt;&gt;"Simples"),"",IF(Resumo!P8="✔ Regular","✔ OK","⚠ "&amp;(SUM(Resumo!F8:J8)+Resumo!O8)))</f>
        <v/>
      </c>
      <c r="D8" s="148" t="s">
        <v>108</v>
      </c>
      <c r="E8" s="149" t="s">
        <v>99</v>
      </c>
      <c r="F8" s="149" t="s">
        <v>99</v>
      </c>
      <c r="G8" s="149" t="s">
        <v>99</v>
      </c>
      <c r="H8" s="149" t="s">
        <v>99</v>
      </c>
      <c r="I8" s="149" t="s">
        <v>99</v>
      </c>
      <c r="J8" s="149"/>
      <c r="K8" s="49">
        <f t="shared" si="1"/>
        <v>5</v>
      </c>
      <c r="L8" s="50">
        <f t="shared" si="2"/>
        <v>2</v>
      </c>
      <c r="M8" s="148" t="s">
        <v>108</v>
      </c>
      <c r="N8" s="149" t="s">
        <v>99</v>
      </c>
      <c r="O8" s="149" t="s">
        <v>99</v>
      </c>
      <c r="P8" s="149" t="s">
        <v>99</v>
      </c>
      <c r="Q8" s="149" t="s">
        <v>99</v>
      </c>
      <c r="R8" s="149" t="s">
        <v>99</v>
      </c>
      <c r="S8" s="149"/>
      <c r="T8" s="49">
        <f t="shared" si="3"/>
        <v>5</v>
      </c>
      <c r="U8" s="50">
        <f t="shared" si="4"/>
        <v>2</v>
      </c>
      <c r="V8" s="148"/>
      <c r="W8" s="149"/>
      <c r="X8" s="149"/>
      <c r="Y8" s="149"/>
      <c r="Z8" s="149"/>
      <c r="AA8" s="149"/>
      <c r="AB8" s="149"/>
      <c r="AC8" s="49">
        <f t="shared" si="5"/>
        <v>0</v>
      </c>
      <c r="AD8" s="50">
        <f t="shared" si="6"/>
        <v>7</v>
      </c>
      <c r="AE8" s="148"/>
      <c r="AF8" s="149"/>
      <c r="AG8" s="149"/>
      <c r="AH8" s="149"/>
      <c r="AI8" s="149"/>
      <c r="AJ8" s="149"/>
      <c r="AK8" s="149"/>
      <c r="AL8" s="49">
        <f t="shared" si="7"/>
        <v>0</v>
      </c>
      <c r="AM8" s="50">
        <f t="shared" si="8"/>
        <v>7</v>
      </c>
      <c r="AN8" s="148"/>
      <c r="AO8" s="149"/>
      <c r="AP8" s="149"/>
      <c r="AQ8" s="149"/>
      <c r="AR8" s="149"/>
      <c r="AS8" s="149"/>
      <c r="AT8" s="149"/>
      <c r="AU8" s="49">
        <f t="shared" si="9"/>
        <v>0</v>
      </c>
      <c r="AV8" s="50">
        <f t="shared" si="10"/>
        <v>7</v>
      </c>
      <c r="AW8" s="73" t="str">
        <f>IF(OR($B8="",Configurações!$B$3&lt;&gt;"Simples"),"",IF(Cálculos!OD8="","✔ OK",LEFT(Cálculos!OD8,LEN(Cálculos!OD8)-3)))</f>
        <v/>
      </c>
      <c r="AX8" s="73" t="str">
        <f>IF(OR($B8="",Configurações!$B$3&lt;&gt;"Simples"),"",IF(Cálculos!OI8="","✔ OK",LEFT(Cálculos!OI8,LEN(Cálculos!OI8)-3)))</f>
        <v/>
      </c>
      <c r="AY8" s="73" t="str">
        <f>IF(OR($B8="",Configurações!$B$3&lt;&gt;"Simples"),"",IF(Cálculos!ON8="","✔ OK",LEFT(Cálculos!ON8,LEN(Cálculos!ON8)-3)))</f>
        <v/>
      </c>
      <c r="AZ8" s="73" t="str">
        <f>IF(OR($B8="",Configurações!$B$3&lt;&gt;"Simples"),"",IF(Cálculos!OS8="","✔ OK",LEFT(Cálculos!OS8,LEN(Cálculos!OS8)-3)))</f>
        <v/>
      </c>
      <c r="BA8" s="73" t="str">
        <f>IF(OR($B8="",Configurações!$B$3&lt;&gt;"Simples"),"",IF(Cálculos!OX8="","✔ OK",LEFT(Cálculos!OX8,LEN(Cálculos!OX8)-3)))</f>
        <v/>
      </c>
      <c r="BB8" s="73" t="str">
        <f>IF(OR($B8="",Configurações!$B$3&lt;&gt;"Simples"),"",IF(Cálculos!PP8="","",IF(Configurações!$B$6="Sim","","Informativo (sem CCT/ACT) – ")&amp;LEFT(Cálculos!PP8,LEN(Cálculos!PP8)-3)))</f>
        <v/>
      </c>
    </row>
    <row r="9" spans="1:54" ht="39.75" customHeight="1" x14ac:dyDescent="0.25">
      <c r="A9" s="32">
        <f t="shared" si="0"/>
        <v>3</v>
      </c>
      <c r="B9" s="151" t="s">
        <v>71</v>
      </c>
      <c r="C9" s="48" t="str">
        <f>IF(OR($B9="",Configurações!$B$3&lt;&gt;"Simples"),"",IF(Resumo!P9="✔ Regular","✔ OK","⚠ "&amp;(SUM(Resumo!F9:J9)+Resumo!O9)))</f>
        <v/>
      </c>
      <c r="D9" s="148" t="s">
        <v>99</v>
      </c>
      <c r="E9" s="149" t="s">
        <v>99</v>
      </c>
      <c r="F9" s="149" t="s">
        <v>99</v>
      </c>
      <c r="G9" s="149" t="s">
        <v>99</v>
      </c>
      <c r="H9" s="149" t="s">
        <v>99</v>
      </c>
      <c r="I9" s="149"/>
      <c r="J9" s="149"/>
      <c r="K9" s="49">
        <f t="shared" si="1"/>
        <v>5</v>
      </c>
      <c r="L9" s="50">
        <f t="shared" si="2"/>
        <v>2</v>
      </c>
      <c r="M9" s="148" t="s">
        <v>99</v>
      </c>
      <c r="N9" s="149" t="s">
        <v>99</v>
      </c>
      <c r="O9" s="149" t="s">
        <v>99</v>
      </c>
      <c r="P9" s="149" t="s">
        <v>99</v>
      </c>
      <c r="Q9" s="149" t="s">
        <v>99</v>
      </c>
      <c r="R9" s="149"/>
      <c r="S9" s="149"/>
      <c r="T9" s="49">
        <f t="shared" si="3"/>
        <v>5</v>
      </c>
      <c r="U9" s="50">
        <f t="shared" si="4"/>
        <v>2</v>
      </c>
      <c r="V9" s="148"/>
      <c r="W9" s="149"/>
      <c r="X9" s="149"/>
      <c r="Y9" s="149"/>
      <c r="Z9" s="149"/>
      <c r="AA9" s="149"/>
      <c r="AB9" s="149"/>
      <c r="AC9" s="49">
        <f t="shared" si="5"/>
        <v>0</v>
      </c>
      <c r="AD9" s="50">
        <f t="shared" si="6"/>
        <v>7</v>
      </c>
      <c r="AE9" s="148"/>
      <c r="AF9" s="149"/>
      <c r="AG9" s="149"/>
      <c r="AH9" s="149"/>
      <c r="AI9" s="149"/>
      <c r="AJ9" s="149"/>
      <c r="AK9" s="149"/>
      <c r="AL9" s="49">
        <f t="shared" si="7"/>
        <v>0</v>
      </c>
      <c r="AM9" s="50">
        <f t="shared" si="8"/>
        <v>7</v>
      </c>
      <c r="AN9" s="148"/>
      <c r="AO9" s="149"/>
      <c r="AP9" s="149"/>
      <c r="AQ9" s="149"/>
      <c r="AR9" s="149"/>
      <c r="AS9" s="149"/>
      <c r="AT9" s="149"/>
      <c r="AU9" s="49">
        <f t="shared" si="9"/>
        <v>0</v>
      </c>
      <c r="AV9" s="50">
        <f t="shared" si="10"/>
        <v>7</v>
      </c>
      <c r="AW9" s="73" t="str">
        <f>IF(OR($B9="",Configurações!$B$3&lt;&gt;"Simples"),"",IF(Cálculos!OD9="","✔ OK",LEFT(Cálculos!OD9,LEN(Cálculos!OD9)-3)))</f>
        <v/>
      </c>
      <c r="AX9" s="73" t="str">
        <f>IF(OR($B9="",Configurações!$B$3&lt;&gt;"Simples"),"",IF(Cálculos!OI9="","✔ OK",LEFT(Cálculos!OI9,LEN(Cálculos!OI9)-3)))</f>
        <v/>
      </c>
      <c r="AY9" s="73" t="str">
        <f>IF(OR($B9="",Configurações!$B$3&lt;&gt;"Simples"),"",IF(Cálculos!ON9="","✔ OK",LEFT(Cálculos!ON9,LEN(Cálculos!ON9)-3)))</f>
        <v/>
      </c>
      <c r="AZ9" s="73" t="str">
        <f>IF(OR($B9="",Configurações!$B$3&lt;&gt;"Simples"),"",IF(Cálculos!OS9="","✔ OK",LEFT(Cálculos!OS9,LEN(Cálculos!OS9)-3)))</f>
        <v/>
      </c>
      <c r="BA9" s="73" t="str">
        <f>IF(OR($B9="",Configurações!$B$3&lt;&gt;"Simples"),"",IF(Cálculos!OX9="","✔ OK",LEFT(Cálculos!OX9,LEN(Cálculos!OX9)-3)))</f>
        <v/>
      </c>
      <c r="BB9" s="73" t="str">
        <f>IF(OR($B9="",Configurações!$B$3&lt;&gt;"Simples"),"",IF(Cálculos!PP9="","",IF(Configurações!$B$6="Sim","","Informativo (sem CCT/ACT) – ")&amp;LEFT(Cálculos!PP9,LEN(Cálculos!PP9)-3)))</f>
        <v/>
      </c>
    </row>
    <row r="10" spans="1:54" ht="39.75" customHeight="1" x14ac:dyDescent="0.25">
      <c r="A10" s="32">
        <f t="shared" si="0"/>
        <v>4</v>
      </c>
      <c r="B10" s="151" t="s">
        <v>73</v>
      </c>
      <c r="C10" s="48" t="str">
        <f>IF(OR($B10="",Configurações!$B$3&lt;&gt;"Simples"),"",IF(Resumo!P10="✔ Regular","✔ OK","⚠ "&amp;(SUM(Resumo!F10:J10)+Resumo!O10)))</f>
        <v/>
      </c>
      <c r="D10" s="148"/>
      <c r="E10" s="149"/>
      <c r="F10" s="149" t="s">
        <v>99</v>
      </c>
      <c r="G10" s="149" t="s">
        <v>99</v>
      </c>
      <c r="H10" s="149" t="s">
        <v>99</v>
      </c>
      <c r="I10" s="149" t="s">
        <v>99</v>
      </c>
      <c r="J10" s="149" t="s">
        <v>99</v>
      </c>
      <c r="K10" s="49">
        <f t="shared" si="1"/>
        <v>5</v>
      </c>
      <c r="L10" s="50">
        <f t="shared" si="2"/>
        <v>2</v>
      </c>
      <c r="M10" s="148" t="s">
        <v>99</v>
      </c>
      <c r="N10" s="149" t="s">
        <v>109</v>
      </c>
      <c r="O10" s="149"/>
      <c r="P10" s="149" t="s">
        <v>99</v>
      </c>
      <c r="Q10" s="149" t="s">
        <v>99</v>
      </c>
      <c r="R10" s="149" t="s">
        <v>99</v>
      </c>
      <c r="S10" s="149"/>
      <c r="T10" s="49">
        <f t="shared" si="3"/>
        <v>5</v>
      </c>
      <c r="U10" s="50">
        <f t="shared" si="4"/>
        <v>2</v>
      </c>
      <c r="V10" s="148"/>
      <c r="W10" s="149"/>
      <c r="X10" s="149"/>
      <c r="Y10" s="149"/>
      <c r="Z10" s="149"/>
      <c r="AA10" s="149"/>
      <c r="AB10" s="149"/>
      <c r="AC10" s="49">
        <f t="shared" si="5"/>
        <v>0</v>
      </c>
      <c r="AD10" s="50">
        <f t="shared" si="6"/>
        <v>7</v>
      </c>
      <c r="AE10" s="148"/>
      <c r="AF10" s="149"/>
      <c r="AG10" s="149"/>
      <c r="AH10" s="149"/>
      <c r="AI10" s="149"/>
      <c r="AJ10" s="149"/>
      <c r="AK10" s="149"/>
      <c r="AL10" s="49">
        <f t="shared" si="7"/>
        <v>0</v>
      </c>
      <c r="AM10" s="50">
        <f t="shared" si="8"/>
        <v>7</v>
      </c>
      <c r="AN10" s="148"/>
      <c r="AO10" s="149"/>
      <c r="AP10" s="149"/>
      <c r="AQ10" s="149"/>
      <c r="AR10" s="149"/>
      <c r="AS10" s="149"/>
      <c r="AT10" s="149"/>
      <c r="AU10" s="49">
        <f t="shared" si="9"/>
        <v>0</v>
      </c>
      <c r="AV10" s="50">
        <f t="shared" si="10"/>
        <v>7</v>
      </c>
      <c r="AW10" s="73" t="str">
        <f>IF(OR($B10="",Configurações!$B$3&lt;&gt;"Simples"),"",IF(Cálculos!OD10="","✔ OK",LEFT(Cálculos!OD10,LEN(Cálculos!OD10)-3)))</f>
        <v/>
      </c>
      <c r="AX10" s="73" t="str">
        <f>IF(OR($B10="",Configurações!$B$3&lt;&gt;"Simples"),"",IF(Cálculos!OI10="","✔ OK",LEFT(Cálculos!OI10,LEN(Cálculos!OI10)-3)))</f>
        <v/>
      </c>
      <c r="AY10" s="73" t="str">
        <f>IF(OR($B10="",Configurações!$B$3&lt;&gt;"Simples"),"",IF(Cálculos!ON10="","✔ OK",LEFT(Cálculos!ON10,LEN(Cálculos!ON10)-3)))</f>
        <v/>
      </c>
      <c r="AZ10" s="73" t="str">
        <f>IF(OR($B10="",Configurações!$B$3&lt;&gt;"Simples"),"",IF(Cálculos!OS10="","✔ OK",LEFT(Cálculos!OS10,LEN(Cálculos!OS10)-3)))</f>
        <v/>
      </c>
      <c r="BA10" s="73" t="str">
        <f>IF(OR($B10="",Configurações!$B$3&lt;&gt;"Simples"),"",IF(Cálculos!OX10="","✔ OK",LEFT(Cálculos!OX10,LEN(Cálculos!OX10)-3)))</f>
        <v/>
      </c>
      <c r="BB10" s="73" t="str">
        <f>IF(OR($B10="",Configurações!$B$3&lt;&gt;"Simples"),"",IF(Cálculos!PP10="","",IF(Configurações!$B$6="Sim","","Informativo (sem CCT/ACT) – ")&amp;LEFT(Cálculos!PP10,LEN(Cálculos!PP10)-3)))</f>
        <v/>
      </c>
    </row>
    <row r="11" spans="1:54" ht="39.75" customHeight="1" x14ac:dyDescent="0.25">
      <c r="A11" s="32">
        <f t="shared" si="0"/>
        <v>5</v>
      </c>
      <c r="B11" s="151" t="s">
        <v>74</v>
      </c>
      <c r="C11" s="48" t="str">
        <f>IF(OR($B11="",Configurações!$B$3&lt;&gt;"Simples"),"",IF(Resumo!P11="✔ Regular","✔ OK","⚠ "&amp;(SUM(Resumo!F11:J11)+Resumo!O11)))</f>
        <v/>
      </c>
      <c r="D11" s="148" t="s">
        <v>99</v>
      </c>
      <c r="E11" s="149" t="s">
        <v>99</v>
      </c>
      <c r="F11" s="149" t="s">
        <v>99</v>
      </c>
      <c r="G11" s="149" t="s">
        <v>99</v>
      </c>
      <c r="H11" s="149" t="s">
        <v>99</v>
      </c>
      <c r="I11" s="149"/>
      <c r="J11" s="149"/>
      <c r="K11" s="49">
        <f t="shared" si="1"/>
        <v>5</v>
      </c>
      <c r="L11" s="50">
        <f t="shared" si="2"/>
        <v>2</v>
      </c>
      <c r="M11" s="148" t="s">
        <v>99</v>
      </c>
      <c r="N11" s="149" t="s">
        <v>109</v>
      </c>
      <c r="O11" s="149" t="s">
        <v>99</v>
      </c>
      <c r="P11" s="149" t="s">
        <v>99</v>
      </c>
      <c r="Q11" s="149" t="s">
        <v>99</v>
      </c>
      <c r="R11" s="149"/>
      <c r="S11" s="149"/>
      <c r="T11" s="49">
        <f t="shared" si="3"/>
        <v>5</v>
      </c>
      <c r="U11" s="50">
        <f t="shared" si="4"/>
        <v>2</v>
      </c>
      <c r="V11" s="148"/>
      <c r="W11" s="149"/>
      <c r="X11" s="149"/>
      <c r="Y11" s="149"/>
      <c r="Z11" s="149"/>
      <c r="AA11" s="149"/>
      <c r="AB11" s="149"/>
      <c r="AC11" s="49">
        <f t="shared" si="5"/>
        <v>0</v>
      </c>
      <c r="AD11" s="50">
        <f t="shared" si="6"/>
        <v>7</v>
      </c>
      <c r="AE11" s="148" t="s">
        <v>110</v>
      </c>
      <c r="AF11" s="149" t="s">
        <v>110</v>
      </c>
      <c r="AG11" s="149" t="s">
        <v>110</v>
      </c>
      <c r="AH11" s="149" t="s">
        <v>110</v>
      </c>
      <c r="AI11" s="149" t="s">
        <v>110</v>
      </c>
      <c r="AJ11" s="149" t="s">
        <v>110</v>
      </c>
      <c r="AK11" s="149" t="s">
        <v>110</v>
      </c>
      <c r="AL11" s="49">
        <f t="shared" si="7"/>
        <v>0</v>
      </c>
      <c r="AM11" s="50">
        <f t="shared" si="8"/>
        <v>0</v>
      </c>
      <c r="AN11" s="148"/>
      <c r="AO11" s="149"/>
      <c r="AP11" s="149"/>
      <c r="AQ11" s="149"/>
      <c r="AR11" s="149"/>
      <c r="AS11" s="149"/>
      <c r="AT11" s="149"/>
      <c r="AU11" s="49">
        <f t="shared" si="9"/>
        <v>0</v>
      </c>
      <c r="AV11" s="50">
        <f t="shared" si="10"/>
        <v>7</v>
      </c>
      <c r="AW11" s="73" t="str">
        <f>IF(OR($B11="",Configurações!$B$3&lt;&gt;"Simples"),"",IF(Cálculos!OD11="","✔ OK",LEFT(Cálculos!OD11,LEN(Cálculos!OD11)-3)))</f>
        <v/>
      </c>
      <c r="AX11" s="73" t="str">
        <f>IF(OR($B11="",Configurações!$B$3&lt;&gt;"Simples"),"",IF(Cálculos!OI11="","✔ OK",LEFT(Cálculos!OI11,LEN(Cálculos!OI11)-3)))</f>
        <v/>
      </c>
      <c r="AY11" s="73" t="str">
        <f>IF(OR($B11="",Configurações!$B$3&lt;&gt;"Simples"),"",IF(Cálculos!ON11="","✔ OK",LEFT(Cálculos!ON11,LEN(Cálculos!ON11)-3)))</f>
        <v/>
      </c>
      <c r="AZ11" s="73" t="str">
        <f>IF(OR($B11="",Configurações!$B$3&lt;&gt;"Simples"),"",IF(Cálculos!OS11="","✔ OK",LEFT(Cálculos!OS11,LEN(Cálculos!OS11)-3)))</f>
        <v/>
      </c>
      <c r="BA11" s="73" t="str">
        <f>IF(OR($B11="",Configurações!$B$3&lt;&gt;"Simples"),"",IF(Cálculos!OX11="","✔ OK",LEFT(Cálculos!OX11,LEN(Cálculos!OX11)-3)))</f>
        <v/>
      </c>
      <c r="BB11" s="73" t="str">
        <f>IF(OR($B11="",Configurações!$B$3&lt;&gt;"Simples"),"",IF(Cálculos!PP11="","",IF(Configurações!$B$6="Sim","","Informativo (sem CCT/ACT) – ")&amp;LEFT(Cálculos!PP11,LEN(Cálculos!PP11)-3)))</f>
        <v/>
      </c>
    </row>
    <row r="12" spans="1:54" ht="39.75" customHeight="1" x14ac:dyDescent="0.25">
      <c r="A12" s="32">
        <f t="shared" si="0"/>
        <v>6</v>
      </c>
      <c r="B12" s="151" t="s">
        <v>76</v>
      </c>
      <c r="C12" s="48" t="str">
        <f>IF(OR($B12="",Configurações!$B$3&lt;&gt;"Simples"),"",IF(Resumo!P12="✔ Regular","✔ OK","⚠ "&amp;(SUM(Resumo!F12:J12)+Resumo!O12)))</f>
        <v/>
      </c>
      <c r="D12" s="148" t="s">
        <v>99</v>
      </c>
      <c r="E12" s="149" t="s">
        <v>99</v>
      </c>
      <c r="F12" s="149" t="s">
        <v>99</v>
      </c>
      <c r="G12" s="149" t="s">
        <v>99</v>
      </c>
      <c r="H12" s="149"/>
      <c r="I12" s="149"/>
      <c r="J12" s="149" t="s">
        <v>99</v>
      </c>
      <c r="K12" s="49">
        <f t="shared" si="1"/>
        <v>5</v>
      </c>
      <c r="L12" s="50">
        <f t="shared" si="2"/>
        <v>2</v>
      </c>
      <c r="M12" s="148" t="s">
        <v>99</v>
      </c>
      <c r="N12" s="149" t="s">
        <v>99</v>
      </c>
      <c r="O12" s="149" t="s">
        <v>99</v>
      </c>
      <c r="P12" s="149" t="s">
        <v>99</v>
      </c>
      <c r="Q12" s="149" t="s">
        <v>99</v>
      </c>
      <c r="R12" s="149"/>
      <c r="S12" s="149"/>
      <c r="T12" s="49">
        <f t="shared" si="3"/>
        <v>5</v>
      </c>
      <c r="U12" s="50">
        <f t="shared" si="4"/>
        <v>2</v>
      </c>
      <c r="V12" s="148"/>
      <c r="W12" s="149"/>
      <c r="X12" s="149"/>
      <c r="Y12" s="149"/>
      <c r="Z12" s="149"/>
      <c r="AA12" s="149"/>
      <c r="AB12" s="149"/>
      <c r="AC12" s="49">
        <f t="shared" si="5"/>
        <v>0</v>
      </c>
      <c r="AD12" s="50">
        <f t="shared" si="6"/>
        <v>7</v>
      </c>
      <c r="AE12" s="148"/>
      <c r="AF12" s="149"/>
      <c r="AG12" s="149"/>
      <c r="AH12" s="149"/>
      <c r="AI12" s="149"/>
      <c r="AJ12" s="149"/>
      <c r="AK12" s="149"/>
      <c r="AL12" s="49">
        <f t="shared" si="7"/>
        <v>0</v>
      </c>
      <c r="AM12" s="50">
        <f t="shared" si="8"/>
        <v>7</v>
      </c>
      <c r="AN12" s="148"/>
      <c r="AO12" s="149"/>
      <c r="AP12" s="149"/>
      <c r="AQ12" s="149"/>
      <c r="AR12" s="149"/>
      <c r="AS12" s="149"/>
      <c r="AT12" s="149"/>
      <c r="AU12" s="49">
        <f t="shared" si="9"/>
        <v>0</v>
      </c>
      <c r="AV12" s="50">
        <f t="shared" si="10"/>
        <v>7</v>
      </c>
      <c r="AW12" s="73" t="str">
        <f>IF(OR($B12="",Configurações!$B$3&lt;&gt;"Simples"),"",IF(Cálculos!OD12="","✔ OK",LEFT(Cálculos!OD12,LEN(Cálculos!OD12)-3)))</f>
        <v/>
      </c>
      <c r="AX12" s="73" t="str">
        <f>IF(OR($B12="",Configurações!$B$3&lt;&gt;"Simples"),"",IF(Cálculos!OI12="","✔ OK",LEFT(Cálculos!OI12,LEN(Cálculos!OI12)-3)))</f>
        <v/>
      </c>
      <c r="AY12" s="73" t="str">
        <f>IF(OR($B12="",Configurações!$B$3&lt;&gt;"Simples"),"",IF(Cálculos!ON12="","✔ OK",LEFT(Cálculos!ON12,LEN(Cálculos!ON12)-3)))</f>
        <v/>
      </c>
      <c r="AZ12" s="73" t="str">
        <f>IF(OR($B12="",Configurações!$B$3&lt;&gt;"Simples"),"",IF(Cálculos!OS12="","✔ OK",LEFT(Cálculos!OS12,LEN(Cálculos!OS12)-3)))</f>
        <v/>
      </c>
      <c r="BA12" s="73" t="str">
        <f>IF(OR($B12="",Configurações!$B$3&lt;&gt;"Simples"),"",IF(Cálculos!OX12="","✔ OK",LEFT(Cálculos!OX12,LEN(Cálculos!OX12)-3)))</f>
        <v/>
      </c>
      <c r="BB12" s="73" t="str">
        <f>IF(OR($B12="",Configurações!$B$3&lt;&gt;"Simples"),"",IF(Cálculos!PP12="","",IF(Configurações!$B$6="Sim","","Informativo (sem CCT/ACT) – ")&amp;LEFT(Cálculos!PP12,LEN(Cálculos!PP12)-3)))</f>
        <v/>
      </c>
    </row>
    <row r="13" spans="1:54" ht="39.75" customHeight="1" x14ac:dyDescent="0.25">
      <c r="A13" s="32" t="str">
        <f t="shared" si="0"/>
        <v/>
      </c>
      <c r="B13" s="151"/>
      <c r="C13" s="48" t="str">
        <f>IF(OR($B13="",Configurações!$B$3&lt;&gt;"Simples"),"",IF(Resumo!P13="✔ Regular","✔ OK","⚠ "&amp;(SUM(Resumo!F13:J13)+Resumo!O13)))</f>
        <v/>
      </c>
      <c r="D13" s="148"/>
      <c r="E13" s="149"/>
      <c r="F13" s="149"/>
      <c r="G13" s="149"/>
      <c r="H13" s="149"/>
      <c r="I13" s="149"/>
      <c r="J13" s="149"/>
      <c r="K13" s="49" t="str">
        <f t="shared" si="1"/>
        <v/>
      </c>
      <c r="L13" s="50" t="str">
        <f t="shared" si="2"/>
        <v/>
      </c>
      <c r="M13" s="148"/>
      <c r="N13" s="149"/>
      <c r="O13" s="149"/>
      <c r="P13" s="149"/>
      <c r="Q13" s="149"/>
      <c r="R13" s="149"/>
      <c r="S13" s="149"/>
      <c r="T13" s="49" t="str">
        <f t="shared" si="3"/>
        <v/>
      </c>
      <c r="U13" s="50" t="str">
        <f t="shared" si="4"/>
        <v/>
      </c>
      <c r="V13" s="148"/>
      <c r="W13" s="149"/>
      <c r="X13" s="149"/>
      <c r="Y13" s="149"/>
      <c r="Z13" s="149"/>
      <c r="AA13" s="149"/>
      <c r="AB13" s="149"/>
      <c r="AC13" s="49" t="str">
        <f t="shared" si="5"/>
        <v/>
      </c>
      <c r="AD13" s="50" t="str">
        <f t="shared" si="6"/>
        <v/>
      </c>
      <c r="AE13" s="148"/>
      <c r="AF13" s="149"/>
      <c r="AG13" s="149"/>
      <c r="AH13" s="149"/>
      <c r="AI13" s="149"/>
      <c r="AJ13" s="149"/>
      <c r="AK13" s="149"/>
      <c r="AL13" s="49" t="str">
        <f t="shared" si="7"/>
        <v/>
      </c>
      <c r="AM13" s="50" t="str">
        <f t="shared" si="8"/>
        <v/>
      </c>
      <c r="AN13" s="148"/>
      <c r="AO13" s="149"/>
      <c r="AP13" s="149"/>
      <c r="AQ13" s="149"/>
      <c r="AR13" s="149"/>
      <c r="AS13" s="149"/>
      <c r="AT13" s="149"/>
      <c r="AU13" s="49" t="str">
        <f t="shared" si="9"/>
        <v/>
      </c>
      <c r="AV13" s="50" t="str">
        <f t="shared" si="10"/>
        <v/>
      </c>
      <c r="AW13" s="73" t="str">
        <f>IF(OR($B13="",Configurações!$B$3&lt;&gt;"Simples"),"",IF(Cálculos!OD13="","✔ OK",LEFT(Cálculos!OD13,LEN(Cálculos!OD13)-3)))</f>
        <v/>
      </c>
      <c r="AX13" s="73" t="str">
        <f>IF(OR($B13="",Configurações!$B$3&lt;&gt;"Simples"),"",IF(Cálculos!OI13="","✔ OK",LEFT(Cálculos!OI13,LEN(Cálculos!OI13)-3)))</f>
        <v/>
      </c>
      <c r="AY13" s="73" t="str">
        <f>IF(OR($B13="",Configurações!$B$3&lt;&gt;"Simples"),"",IF(Cálculos!ON13="","✔ OK",LEFT(Cálculos!ON13,LEN(Cálculos!ON13)-3)))</f>
        <v/>
      </c>
      <c r="AZ13" s="73" t="str">
        <f>IF(OR($B13="",Configurações!$B$3&lt;&gt;"Simples"),"",IF(Cálculos!OS13="","✔ OK",LEFT(Cálculos!OS13,LEN(Cálculos!OS13)-3)))</f>
        <v/>
      </c>
      <c r="BA13" s="73" t="str">
        <f>IF(OR($B13="",Configurações!$B$3&lt;&gt;"Simples"),"",IF(Cálculos!OX13="","✔ OK",LEFT(Cálculos!OX13,LEN(Cálculos!OX13)-3)))</f>
        <v/>
      </c>
      <c r="BB13" s="73" t="str">
        <f>IF(OR($B13="",Configurações!$B$3&lt;&gt;"Simples"),"",IF(Cálculos!PP13="","",IF(Configurações!$B$6="Sim","","Informativo (sem CCT/ACT) – ")&amp;LEFT(Cálculos!PP13,LEN(Cálculos!PP13)-3)))</f>
        <v/>
      </c>
    </row>
    <row r="14" spans="1:54" ht="39.75" customHeight="1" x14ac:dyDescent="0.25">
      <c r="A14" s="32" t="str">
        <f t="shared" si="0"/>
        <v/>
      </c>
      <c r="B14" s="151"/>
      <c r="C14" s="48" t="str">
        <f>IF(OR($B14="",Configurações!$B$3&lt;&gt;"Simples"),"",IF(Resumo!P14="✔ Regular","✔ OK","⚠ "&amp;(SUM(Resumo!F14:J14)+Resumo!O14)))</f>
        <v/>
      </c>
      <c r="D14" s="148"/>
      <c r="E14" s="149"/>
      <c r="F14" s="149"/>
      <c r="G14" s="149"/>
      <c r="H14" s="149"/>
      <c r="I14" s="149"/>
      <c r="J14" s="149"/>
      <c r="K14" s="49" t="str">
        <f t="shared" ref="K14:K77" si="11">IF($B14="","",COUNTIF(D14:J14,"Trabalho")+COUNTIF(D14:J14,"Atestado"))</f>
        <v/>
      </c>
      <c r="L14" s="50" t="str">
        <f t="shared" ref="L14:L77" si="12">IF($B14="","",7-K14-COUNTIF(D14:J14,"Férias"))</f>
        <v/>
      </c>
      <c r="M14" s="148"/>
      <c r="N14" s="149"/>
      <c r="O14" s="149"/>
      <c r="P14" s="149"/>
      <c r="Q14" s="149"/>
      <c r="R14" s="149"/>
      <c r="S14" s="149"/>
      <c r="T14" s="49" t="str">
        <f t="shared" ref="T14:T77" si="13">IF($B14="","",COUNTIF(M14:S14,"Trabalho")+COUNTIF(M14:S14,"Atestado"))</f>
        <v/>
      </c>
      <c r="U14" s="50" t="str">
        <f t="shared" ref="U14:U77" si="14">IF($B14="","",7-T14-COUNTIF(M14:S14,"Férias"))</f>
        <v/>
      </c>
      <c r="V14" s="148"/>
      <c r="W14" s="149"/>
      <c r="X14" s="149"/>
      <c r="Y14" s="149"/>
      <c r="Z14" s="149"/>
      <c r="AA14" s="149"/>
      <c r="AB14" s="149"/>
      <c r="AC14" s="49" t="str">
        <f t="shared" ref="AC14:AC77" si="15">IF($B14="","",COUNTIF(V14:AB14,"Trabalho")+COUNTIF(V14:AB14,"Atestado"))</f>
        <v/>
      </c>
      <c r="AD14" s="50" t="str">
        <f t="shared" ref="AD14:AD77" si="16">IF($B14="","",7-AC14-COUNTIF(V14:AB14,"Férias"))</f>
        <v/>
      </c>
      <c r="AE14" s="148"/>
      <c r="AF14" s="149"/>
      <c r="AG14" s="149"/>
      <c r="AH14" s="149"/>
      <c r="AI14" s="149"/>
      <c r="AJ14" s="149"/>
      <c r="AK14" s="149"/>
      <c r="AL14" s="49" t="str">
        <f t="shared" ref="AL14:AL77" si="17">IF($B14="","",COUNTIF(AE14:AK14,"Trabalho")+COUNTIF(AE14:AK14,"Atestado"))</f>
        <v/>
      </c>
      <c r="AM14" s="50" t="str">
        <f t="shared" ref="AM14:AM77" si="18">IF($B14="","",7-AL14-COUNTIF(AE14:AK14,"Férias"))</f>
        <v/>
      </c>
      <c r="AN14" s="148"/>
      <c r="AO14" s="149"/>
      <c r="AP14" s="149"/>
      <c r="AQ14" s="149"/>
      <c r="AR14" s="149"/>
      <c r="AS14" s="149"/>
      <c r="AT14" s="149"/>
      <c r="AU14" s="49" t="str">
        <f t="shared" ref="AU14:AU77" si="19">IF($B14="","",COUNTIF(AN14:AT14,"Trabalho")+COUNTIF(AN14:AT14,"Atestado"))</f>
        <v/>
      </c>
      <c r="AV14" s="50" t="str">
        <f t="shared" ref="AV14:AV77" si="20">IF($B14="","",7-AU14-COUNTIF(AN14:AT14,"Férias"))</f>
        <v/>
      </c>
      <c r="AW14" s="73" t="str">
        <f>IF(OR($B14="",Configurações!$B$3&lt;&gt;"Simples"),"",IF(Cálculos!OD14="","✔ OK",LEFT(Cálculos!OD14,LEN(Cálculos!OD14)-3)))</f>
        <v/>
      </c>
      <c r="AX14" s="73" t="str">
        <f>IF(OR($B14="",Configurações!$B$3&lt;&gt;"Simples"),"",IF(Cálculos!OI14="","✔ OK",LEFT(Cálculos!OI14,LEN(Cálculos!OI14)-3)))</f>
        <v/>
      </c>
      <c r="AY14" s="73" t="str">
        <f>IF(OR($B14="",Configurações!$B$3&lt;&gt;"Simples"),"",IF(Cálculos!ON14="","✔ OK",LEFT(Cálculos!ON14,LEN(Cálculos!ON14)-3)))</f>
        <v/>
      </c>
      <c r="AZ14" s="73" t="str">
        <f>IF(OR($B14="",Configurações!$B$3&lt;&gt;"Simples"),"",IF(Cálculos!OS14="","✔ OK",LEFT(Cálculos!OS14,LEN(Cálculos!OS14)-3)))</f>
        <v/>
      </c>
      <c r="BA14" s="73" t="str">
        <f>IF(OR($B14="",Configurações!$B$3&lt;&gt;"Simples"),"",IF(Cálculos!OX14="","✔ OK",LEFT(Cálculos!OX14,LEN(Cálculos!OX14)-3)))</f>
        <v/>
      </c>
      <c r="BB14" s="73" t="str">
        <f>IF(OR($B14="",Configurações!$B$3&lt;&gt;"Simples"),"",IF(Cálculos!PP14="","",IF(Configurações!$B$6="Sim","","Informativo (sem CCT/ACT) – ")&amp;LEFT(Cálculos!PP14,LEN(Cálculos!PP14)-3)))</f>
        <v/>
      </c>
    </row>
    <row r="15" spans="1:54" ht="39.75" customHeight="1" x14ac:dyDescent="0.25">
      <c r="A15" s="32" t="str">
        <f t="shared" si="0"/>
        <v/>
      </c>
      <c r="B15" s="151"/>
      <c r="C15" s="48" t="str">
        <f>IF(OR($B15="",Configurações!$B$3&lt;&gt;"Simples"),"",IF(Resumo!P15="✔ Regular","✔ OK","⚠ "&amp;(SUM(Resumo!F15:J15)+Resumo!O15)))</f>
        <v/>
      </c>
      <c r="D15" s="148"/>
      <c r="E15" s="149"/>
      <c r="F15" s="149"/>
      <c r="G15" s="149"/>
      <c r="H15" s="149"/>
      <c r="I15" s="149"/>
      <c r="J15" s="149"/>
      <c r="K15" s="49" t="str">
        <f t="shared" si="11"/>
        <v/>
      </c>
      <c r="L15" s="50" t="str">
        <f t="shared" si="12"/>
        <v/>
      </c>
      <c r="M15" s="148"/>
      <c r="N15" s="149"/>
      <c r="O15" s="149"/>
      <c r="P15" s="149"/>
      <c r="Q15" s="149"/>
      <c r="R15" s="149"/>
      <c r="S15" s="149"/>
      <c r="T15" s="49" t="str">
        <f t="shared" si="13"/>
        <v/>
      </c>
      <c r="U15" s="50" t="str">
        <f t="shared" si="14"/>
        <v/>
      </c>
      <c r="V15" s="148"/>
      <c r="W15" s="149"/>
      <c r="X15" s="149"/>
      <c r="Y15" s="149"/>
      <c r="Z15" s="149"/>
      <c r="AA15" s="149"/>
      <c r="AB15" s="149"/>
      <c r="AC15" s="49" t="str">
        <f t="shared" si="15"/>
        <v/>
      </c>
      <c r="AD15" s="50" t="str">
        <f t="shared" si="16"/>
        <v/>
      </c>
      <c r="AE15" s="148"/>
      <c r="AF15" s="149"/>
      <c r="AG15" s="149"/>
      <c r="AH15" s="149"/>
      <c r="AI15" s="149"/>
      <c r="AJ15" s="149"/>
      <c r="AK15" s="149"/>
      <c r="AL15" s="49" t="str">
        <f t="shared" si="17"/>
        <v/>
      </c>
      <c r="AM15" s="50" t="str">
        <f t="shared" si="18"/>
        <v/>
      </c>
      <c r="AN15" s="148"/>
      <c r="AO15" s="149"/>
      <c r="AP15" s="149"/>
      <c r="AQ15" s="149"/>
      <c r="AR15" s="149"/>
      <c r="AS15" s="149"/>
      <c r="AT15" s="149"/>
      <c r="AU15" s="49" t="str">
        <f t="shared" si="19"/>
        <v/>
      </c>
      <c r="AV15" s="50" t="str">
        <f t="shared" si="20"/>
        <v/>
      </c>
      <c r="AW15" s="73" t="str">
        <f>IF(OR($B15="",Configurações!$B$3&lt;&gt;"Simples"),"",IF(Cálculos!OD15="","✔ OK",LEFT(Cálculos!OD15,LEN(Cálculos!OD15)-3)))</f>
        <v/>
      </c>
      <c r="AX15" s="73" t="str">
        <f>IF(OR($B15="",Configurações!$B$3&lt;&gt;"Simples"),"",IF(Cálculos!OI15="","✔ OK",LEFT(Cálculos!OI15,LEN(Cálculos!OI15)-3)))</f>
        <v/>
      </c>
      <c r="AY15" s="73" t="str">
        <f>IF(OR($B15="",Configurações!$B$3&lt;&gt;"Simples"),"",IF(Cálculos!ON15="","✔ OK",LEFT(Cálculos!ON15,LEN(Cálculos!ON15)-3)))</f>
        <v/>
      </c>
      <c r="AZ15" s="73" t="str">
        <f>IF(OR($B15="",Configurações!$B$3&lt;&gt;"Simples"),"",IF(Cálculos!OS15="","✔ OK",LEFT(Cálculos!OS15,LEN(Cálculos!OS15)-3)))</f>
        <v/>
      </c>
      <c r="BA15" s="73" t="str">
        <f>IF(OR($B15="",Configurações!$B$3&lt;&gt;"Simples"),"",IF(Cálculos!OX15="","✔ OK",LEFT(Cálculos!OX15,LEN(Cálculos!OX15)-3)))</f>
        <v/>
      </c>
      <c r="BB15" s="73" t="str">
        <f>IF(OR($B15="",Configurações!$B$3&lt;&gt;"Simples"),"",IF(Cálculos!PP15="","",IF(Configurações!$B$6="Sim","","Informativo (sem CCT/ACT) – ")&amp;LEFT(Cálculos!PP15,LEN(Cálculos!PP15)-3)))</f>
        <v/>
      </c>
    </row>
    <row r="16" spans="1:54" ht="39.75" customHeight="1" x14ac:dyDescent="0.25">
      <c r="A16" s="32" t="str">
        <f t="shared" si="0"/>
        <v/>
      </c>
      <c r="B16" s="151"/>
      <c r="C16" s="48" t="str">
        <f>IF(OR($B16="",Configurações!$B$3&lt;&gt;"Simples"),"",IF(Resumo!P16="✔ Regular","✔ OK","⚠ "&amp;(SUM(Resumo!F16:J16)+Resumo!O16)))</f>
        <v/>
      </c>
      <c r="D16" s="148"/>
      <c r="E16" s="149"/>
      <c r="F16" s="149"/>
      <c r="G16" s="149"/>
      <c r="H16" s="149"/>
      <c r="I16" s="149"/>
      <c r="J16" s="149"/>
      <c r="K16" s="49" t="str">
        <f t="shared" si="11"/>
        <v/>
      </c>
      <c r="L16" s="50" t="str">
        <f t="shared" si="12"/>
        <v/>
      </c>
      <c r="M16" s="148"/>
      <c r="N16" s="149"/>
      <c r="O16" s="149"/>
      <c r="P16" s="149"/>
      <c r="Q16" s="149"/>
      <c r="R16" s="149"/>
      <c r="S16" s="149"/>
      <c r="T16" s="49" t="str">
        <f t="shared" si="13"/>
        <v/>
      </c>
      <c r="U16" s="50" t="str">
        <f t="shared" si="14"/>
        <v/>
      </c>
      <c r="V16" s="148"/>
      <c r="W16" s="149"/>
      <c r="X16" s="149"/>
      <c r="Y16" s="149"/>
      <c r="Z16" s="149"/>
      <c r="AA16" s="149"/>
      <c r="AB16" s="149"/>
      <c r="AC16" s="49" t="str">
        <f t="shared" si="15"/>
        <v/>
      </c>
      <c r="AD16" s="50" t="str">
        <f t="shared" si="16"/>
        <v/>
      </c>
      <c r="AE16" s="148"/>
      <c r="AF16" s="149"/>
      <c r="AG16" s="149"/>
      <c r="AH16" s="149"/>
      <c r="AI16" s="149"/>
      <c r="AJ16" s="149"/>
      <c r="AK16" s="149"/>
      <c r="AL16" s="49" t="str">
        <f t="shared" si="17"/>
        <v/>
      </c>
      <c r="AM16" s="50" t="str">
        <f t="shared" si="18"/>
        <v/>
      </c>
      <c r="AN16" s="148"/>
      <c r="AO16" s="149"/>
      <c r="AP16" s="149"/>
      <c r="AQ16" s="149"/>
      <c r="AR16" s="149"/>
      <c r="AS16" s="149"/>
      <c r="AT16" s="149"/>
      <c r="AU16" s="49" t="str">
        <f t="shared" si="19"/>
        <v/>
      </c>
      <c r="AV16" s="50" t="str">
        <f t="shared" si="20"/>
        <v/>
      </c>
      <c r="AW16" s="73" t="str">
        <f>IF(OR($B16="",Configurações!$B$3&lt;&gt;"Simples"),"",IF(Cálculos!OD16="","✔ OK",LEFT(Cálculos!OD16,LEN(Cálculos!OD16)-3)))</f>
        <v/>
      </c>
      <c r="AX16" s="73" t="str">
        <f>IF(OR($B16="",Configurações!$B$3&lt;&gt;"Simples"),"",IF(Cálculos!OI16="","✔ OK",LEFT(Cálculos!OI16,LEN(Cálculos!OI16)-3)))</f>
        <v/>
      </c>
      <c r="AY16" s="73" t="str">
        <f>IF(OR($B16="",Configurações!$B$3&lt;&gt;"Simples"),"",IF(Cálculos!ON16="","✔ OK",LEFT(Cálculos!ON16,LEN(Cálculos!ON16)-3)))</f>
        <v/>
      </c>
      <c r="AZ16" s="73" t="str">
        <f>IF(OR($B16="",Configurações!$B$3&lt;&gt;"Simples"),"",IF(Cálculos!OS16="","✔ OK",LEFT(Cálculos!OS16,LEN(Cálculos!OS16)-3)))</f>
        <v/>
      </c>
      <c r="BA16" s="73" t="str">
        <f>IF(OR($B16="",Configurações!$B$3&lt;&gt;"Simples"),"",IF(Cálculos!OX16="","✔ OK",LEFT(Cálculos!OX16,LEN(Cálculos!OX16)-3)))</f>
        <v/>
      </c>
      <c r="BB16" s="73" t="str">
        <f>IF(OR($B16="",Configurações!$B$3&lt;&gt;"Simples"),"",IF(Cálculos!PP16="","",IF(Configurações!$B$6="Sim","","Informativo (sem CCT/ACT) – ")&amp;LEFT(Cálculos!PP16,LEN(Cálculos!PP16)-3)))</f>
        <v/>
      </c>
    </row>
    <row r="17" spans="1:54" ht="39.75" customHeight="1" x14ac:dyDescent="0.25">
      <c r="A17" s="32" t="str">
        <f t="shared" si="0"/>
        <v/>
      </c>
      <c r="B17" s="151"/>
      <c r="C17" s="48" t="str">
        <f>IF(OR($B17="",Configurações!$B$3&lt;&gt;"Simples"),"",IF(Resumo!P17="✔ Regular","✔ OK","⚠ "&amp;(SUM(Resumo!F17:J17)+Resumo!O17)))</f>
        <v/>
      </c>
      <c r="D17" s="148"/>
      <c r="E17" s="149"/>
      <c r="F17" s="149"/>
      <c r="G17" s="149"/>
      <c r="H17" s="149"/>
      <c r="I17" s="149"/>
      <c r="J17" s="149"/>
      <c r="K17" s="49" t="str">
        <f t="shared" si="11"/>
        <v/>
      </c>
      <c r="L17" s="50" t="str">
        <f t="shared" si="12"/>
        <v/>
      </c>
      <c r="M17" s="148"/>
      <c r="N17" s="149"/>
      <c r="O17" s="149"/>
      <c r="P17" s="149"/>
      <c r="Q17" s="149"/>
      <c r="R17" s="149"/>
      <c r="S17" s="149"/>
      <c r="T17" s="49" t="str">
        <f t="shared" si="13"/>
        <v/>
      </c>
      <c r="U17" s="50" t="str">
        <f t="shared" si="14"/>
        <v/>
      </c>
      <c r="V17" s="148"/>
      <c r="W17" s="149"/>
      <c r="X17" s="149"/>
      <c r="Y17" s="149"/>
      <c r="Z17" s="149"/>
      <c r="AA17" s="149"/>
      <c r="AB17" s="149"/>
      <c r="AC17" s="49" t="str">
        <f t="shared" si="15"/>
        <v/>
      </c>
      <c r="AD17" s="50" t="str">
        <f t="shared" si="16"/>
        <v/>
      </c>
      <c r="AE17" s="148"/>
      <c r="AF17" s="149"/>
      <c r="AG17" s="149"/>
      <c r="AH17" s="149"/>
      <c r="AI17" s="149"/>
      <c r="AJ17" s="149"/>
      <c r="AK17" s="149"/>
      <c r="AL17" s="49" t="str">
        <f t="shared" si="17"/>
        <v/>
      </c>
      <c r="AM17" s="50" t="str">
        <f t="shared" si="18"/>
        <v/>
      </c>
      <c r="AN17" s="148"/>
      <c r="AO17" s="149"/>
      <c r="AP17" s="149"/>
      <c r="AQ17" s="149"/>
      <c r="AR17" s="149"/>
      <c r="AS17" s="149"/>
      <c r="AT17" s="149"/>
      <c r="AU17" s="49" t="str">
        <f t="shared" si="19"/>
        <v/>
      </c>
      <c r="AV17" s="50" t="str">
        <f t="shared" si="20"/>
        <v/>
      </c>
      <c r="AW17" s="73" t="str">
        <f>IF(OR($B17="",Configurações!$B$3&lt;&gt;"Simples"),"",IF(Cálculos!OD17="","✔ OK",LEFT(Cálculos!OD17,LEN(Cálculos!OD17)-3)))</f>
        <v/>
      </c>
      <c r="AX17" s="73" t="str">
        <f>IF(OR($B17="",Configurações!$B$3&lt;&gt;"Simples"),"",IF(Cálculos!OI17="","✔ OK",LEFT(Cálculos!OI17,LEN(Cálculos!OI17)-3)))</f>
        <v/>
      </c>
      <c r="AY17" s="73" t="str">
        <f>IF(OR($B17="",Configurações!$B$3&lt;&gt;"Simples"),"",IF(Cálculos!ON17="","✔ OK",LEFT(Cálculos!ON17,LEN(Cálculos!ON17)-3)))</f>
        <v/>
      </c>
      <c r="AZ17" s="73" t="str">
        <f>IF(OR($B17="",Configurações!$B$3&lt;&gt;"Simples"),"",IF(Cálculos!OS17="","✔ OK",LEFT(Cálculos!OS17,LEN(Cálculos!OS17)-3)))</f>
        <v/>
      </c>
      <c r="BA17" s="73" t="str">
        <f>IF(OR($B17="",Configurações!$B$3&lt;&gt;"Simples"),"",IF(Cálculos!OX17="","✔ OK",LEFT(Cálculos!OX17,LEN(Cálculos!OX17)-3)))</f>
        <v/>
      </c>
      <c r="BB17" s="73" t="str">
        <f>IF(OR($B17="",Configurações!$B$3&lt;&gt;"Simples"),"",IF(Cálculos!PP17="","",IF(Configurações!$B$6="Sim","","Informativo (sem CCT/ACT) – ")&amp;LEFT(Cálculos!PP17,LEN(Cálculos!PP17)-3)))</f>
        <v/>
      </c>
    </row>
    <row r="18" spans="1:54" ht="39.75" customHeight="1" x14ac:dyDescent="0.25">
      <c r="A18" s="32" t="str">
        <f t="shared" si="0"/>
        <v/>
      </c>
      <c r="B18" s="151"/>
      <c r="C18" s="48" t="str">
        <f>IF(OR($B18="",Configurações!$B$3&lt;&gt;"Simples"),"",IF(Resumo!P18="✔ Regular","✔ OK","⚠ "&amp;(SUM(Resumo!F18:J18)+Resumo!O18)))</f>
        <v/>
      </c>
      <c r="D18" s="148"/>
      <c r="E18" s="149"/>
      <c r="F18" s="149"/>
      <c r="G18" s="149"/>
      <c r="H18" s="149"/>
      <c r="I18" s="149"/>
      <c r="J18" s="149"/>
      <c r="K18" s="49" t="str">
        <f t="shared" si="11"/>
        <v/>
      </c>
      <c r="L18" s="50" t="str">
        <f t="shared" si="12"/>
        <v/>
      </c>
      <c r="M18" s="148"/>
      <c r="N18" s="149"/>
      <c r="O18" s="149"/>
      <c r="P18" s="149"/>
      <c r="Q18" s="149"/>
      <c r="R18" s="149"/>
      <c r="S18" s="149"/>
      <c r="T18" s="49" t="str">
        <f t="shared" si="13"/>
        <v/>
      </c>
      <c r="U18" s="50" t="str">
        <f t="shared" si="14"/>
        <v/>
      </c>
      <c r="V18" s="148"/>
      <c r="W18" s="149"/>
      <c r="X18" s="149"/>
      <c r="Y18" s="149"/>
      <c r="Z18" s="149"/>
      <c r="AA18" s="149"/>
      <c r="AB18" s="149"/>
      <c r="AC18" s="49" t="str">
        <f t="shared" si="15"/>
        <v/>
      </c>
      <c r="AD18" s="50" t="str">
        <f t="shared" si="16"/>
        <v/>
      </c>
      <c r="AE18" s="148"/>
      <c r="AF18" s="149"/>
      <c r="AG18" s="149"/>
      <c r="AH18" s="149"/>
      <c r="AI18" s="149"/>
      <c r="AJ18" s="149"/>
      <c r="AK18" s="149"/>
      <c r="AL18" s="49" t="str">
        <f t="shared" si="17"/>
        <v/>
      </c>
      <c r="AM18" s="50" t="str">
        <f t="shared" si="18"/>
        <v/>
      </c>
      <c r="AN18" s="148"/>
      <c r="AO18" s="149"/>
      <c r="AP18" s="149"/>
      <c r="AQ18" s="149"/>
      <c r="AR18" s="149"/>
      <c r="AS18" s="149"/>
      <c r="AT18" s="149"/>
      <c r="AU18" s="49" t="str">
        <f t="shared" si="19"/>
        <v/>
      </c>
      <c r="AV18" s="50" t="str">
        <f t="shared" si="20"/>
        <v/>
      </c>
      <c r="AW18" s="73" t="str">
        <f>IF(OR($B18="",Configurações!$B$3&lt;&gt;"Simples"),"",IF(Cálculos!OD18="","✔ OK",LEFT(Cálculos!OD18,LEN(Cálculos!OD18)-3)))</f>
        <v/>
      </c>
      <c r="AX18" s="73" t="str">
        <f>IF(OR($B18="",Configurações!$B$3&lt;&gt;"Simples"),"",IF(Cálculos!OI18="","✔ OK",LEFT(Cálculos!OI18,LEN(Cálculos!OI18)-3)))</f>
        <v/>
      </c>
      <c r="AY18" s="73" t="str">
        <f>IF(OR($B18="",Configurações!$B$3&lt;&gt;"Simples"),"",IF(Cálculos!ON18="","✔ OK",LEFT(Cálculos!ON18,LEN(Cálculos!ON18)-3)))</f>
        <v/>
      </c>
      <c r="AZ18" s="73" t="str">
        <f>IF(OR($B18="",Configurações!$B$3&lt;&gt;"Simples"),"",IF(Cálculos!OS18="","✔ OK",LEFT(Cálculos!OS18,LEN(Cálculos!OS18)-3)))</f>
        <v/>
      </c>
      <c r="BA18" s="73" t="str">
        <f>IF(OR($B18="",Configurações!$B$3&lt;&gt;"Simples"),"",IF(Cálculos!OX18="","✔ OK",LEFT(Cálculos!OX18,LEN(Cálculos!OX18)-3)))</f>
        <v/>
      </c>
      <c r="BB18" s="73" t="str">
        <f>IF(OR($B18="",Configurações!$B$3&lt;&gt;"Simples"),"",IF(Cálculos!PP18="","",IF(Configurações!$B$6="Sim","","Informativo (sem CCT/ACT) – ")&amp;LEFT(Cálculos!PP18,LEN(Cálculos!PP18)-3)))</f>
        <v/>
      </c>
    </row>
    <row r="19" spans="1:54" ht="39.75" customHeight="1" x14ac:dyDescent="0.25">
      <c r="A19" s="32" t="str">
        <f t="shared" si="0"/>
        <v/>
      </c>
      <c r="B19" s="151"/>
      <c r="C19" s="48" t="str">
        <f>IF(OR($B19="",Configurações!$B$3&lt;&gt;"Simples"),"",IF(Resumo!P19="✔ Regular","✔ OK","⚠ "&amp;(SUM(Resumo!F19:J19)+Resumo!O19)))</f>
        <v/>
      </c>
      <c r="D19" s="148"/>
      <c r="E19" s="149"/>
      <c r="F19" s="149"/>
      <c r="G19" s="149"/>
      <c r="H19" s="149"/>
      <c r="I19" s="149"/>
      <c r="J19" s="149"/>
      <c r="K19" s="49" t="str">
        <f t="shared" si="11"/>
        <v/>
      </c>
      <c r="L19" s="50" t="str">
        <f t="shared" si="12"/>
        <v/>
      </c>
      <c r="M19" s="148"/>
      <c r="N19" s="149"/>
      <c r="O19" s="149"/>
      <c r="P19" s="149"/>
      <c r="Q19" s="149"/>
      <c r="R19" s="149"/>
      <c r="S19" s="149"/>
      <c r="T19" s="49" t="str">
        <f t="shared" si="13"/>
        <v/>
      </c>
      <c r="U19" s="50" t="str">
        <f t="shared" si="14"/>
        <v/>
      </c>
      <c r="V19" s="148"/>
      <c r="W19" s="149"/>
      <c r="X19" s="149"/>
      <c r="Y19" s="149"/>
      <c r="Z19" s="149"/>
      <c r="AA19" s="149"/>
      <c r="AB19" s="149"/>
      <c r="AC19" s="49" t="str">
        <f t="shared" si="15"/>
        <v/>
      </c>
      <c r="AD19" s="50" t="str">
        <f t="shared" si="16"/>
        <v/>
      </c>
      <c r="AE19" s="148"/>
      <c r="AF19" s="149"/>
      <c r="AG19" s="149"/>
      <c r="AH19" s="149"/>
      <c r="AI19" s="149"/>
      <c r="AJ19" s="149"/>
      <c r="AK19" s="149"/>
      <c r="AL19" s="49" t="str">
        <f t="shared" si="17"/>
        <v/>
      </c>
      <c r="AM19" s="50" t="str">
        <f t="shared" si="18"/>
        <v/>
      </c>
      <c r="AN19" s="148"/>
      <c r="AO19" s="149"/>
      <c r="AP19" s="149"/>
      <c r="AQ19" s="149"/>
      <c r="AR19" s="149"/>
      <c r="AS19" s="149"/>
      <c r="AT19" s="149"/>
      <c r="AU19" s="49" t="str">
        <f t="shared" si="19"/>
        <v/>
      </c>
      <c r="AV19" s="50" t="str">
        <f t="shared" si="20"/>
        <v/>
      </c>
      <c r="AW19" s="73" t="str">
        <f>IF(OR($B19="",Configurações!$B$3&lt;&gt;"Simples"),"",IF(Cálculos!OD19="","✔ OK",LEFT(Cálculos!OD19,LEN(Cálculos!OD19)-3)))</f>
        <v/>
      </c>
      <c r="AX19" s="73" t="str">
        <f>IF(OR($B19="",Configurações!$B$3&lt;&gt;"Simples"),"",IF(Cálculos!OI19="","✔ OK",LEFT(Cálculos!OI19,LEN(Cálculos!OI19)-3)))</f>
        <v/>
      </c>
      <c r="AY19" s="73" t="str">
        <f>IF(OR($B19="",Configurações!$B$3&lt;&gt;"Simples"),"",IF(Cálculos!ON19="","✔ OK",LEFT(Cálculos!ON19,LEN(Cálculos!ON19)-3)))</f>
        <v/>
      </c>
      <c r="AZ19" s="73" t="str">
        <f>IF(OR($B19="",Configurações!$B$3&lt;&gt;"Simples"),"",IF(Cálculos!OS19="","✔ OK",LEFT(Cálculos!OS19,LEN(Cálculos!OS19)-3)))</f>
        <v/>
      </c>
      <c r="BA19" s="73" t="str">
        <f>IF(OR($B19="",Configurações!$B$3&lt;&gt;"Simples"),"",IF(Cálculos!OX19="","✔ OK",LEFT(Cálculos!OX19,LEN(Cálculos!OX19)-3)))</f>
        <v/>
      </c>
      <c r="BB19" s="73" t="str">
        <f>IF(OR($B19="",Configurações!$B$3&lt;&gt;"Simples"),"",IF(Cálculos!PP19="","",IF(Configurações!$B$6="Sim","","Informativo (sem CCT/ACT) – ")&amp;LEFT(Cálculos!PP19,LEN(Cálculos!PP19)-3)))</f>
        <v/>
      </c>
    </row>
    <row r="20" spans="1:54" ht="39.75" customHeight="1" x14ac:dyDescent="0.25">
      <c r="A20" s="32" t="str">
        <f t="shared" si="0"/>
        <v/>
      </c>
      <c r="B20" s="151"/>
      <c r="C20" s="48" t="str">
        <f>IF(OR($B20="",Configurações!$B$3&lt;&gt;"Simples"),"",IF(Resumo!P20="✔ Regular","✔ OK","⚠ "&amp;(SUM(Resumo!F20:J20)+Resumo!O20)))</f>
        <v/>
      </c>
      <c r="D20" s="148"/>
      <c r="E20" s="149"/>
      <c r="F20" s="149"/>
      <c r="G20" s="149"/>
      <c r="H20" s="149"/>
      <c r="I20" s="149"/>
      <c r="J20" s="149"/>
      <c r="K20" s="49" t="str">
        <f t="shared" si="11"/>
        <v/>
      </c>
      <c r="L20" s="50" t="str">
        <f t="shared" si="12"/>
        <v/>
      </c>
      <c r="M20" s="148"/>
      <c r="N20" s="149"/>
      <c r="O20" s="149"/>
      <c r="P20" s="149"/>
      <c r="Q20" s="149"/>
      <c r="R20" s="149"/>
      <c r="S20" s="149"/>
      <c r="T20" s="49" t="str">
        <f t="shared" si="13"/>
        <v/>
      </c>
      <c r="U20" s="50" t="str">
        <f t="shared" si="14"/>
        <v/>
      </c>
      <c r="V20" s="148"/>
      <c r="W20" s="149"/>
      <c r="X20" s="149"/>
      <c r="Y20" s="149"/>
      <c r="Z20" s="149"/>
      <c r="AA20" s="149"/>
      <c r="AB20" s="149"/>
      <c r="AC20" s="49" t="str">
        <f t="shared" si="15"/>
        <v/>
      </c>
      <c r="AD20" s="50" t="str">
        <f t="shared" si="16"/>
        <v/>
      </c>
      <c r="AE20" s="148"/>
      <c r="AF20" s="149"/>
      <c r="AG20" s="149"/>
      <c r="AH20" s="149"/>
      <c r="AI20" s="149"/>
      <c r="AJ20" s="149"/>
      <c r="AK20" s="149"/>
      <c r="AL20" s="49" t="str">
        <f t="shared" si="17"/>
        <v/>
      </c>
      <c r="AM20" s="50" t="str">
        <f t="shared" si="18"/>
        <v/>
      </c>
      <c r="AN20" s="148"/>
      <c r="AO20" s="149"/>
      <c r="AP20" s="149"/>
      <c r="AQ20" s="149"/>
      <c r="AR20" s="149"/>
      <c r="AS20" s="149"/>
      <c r="AT20" s="149"/>
      <c r="AU20" s="49" t="str">
        <f t="shared" si="19"/>
        <v/>
      </c>
      <c r="AV20" s="50" t="str">
        <f t="shared" si="20"/>
        <v/>
      </c>
      <c r="AW20" s="73" t="str">
        <f>IF(OR($B20="",Configurações!$B$3&lt;&gt;"Simples"),"",IF(Cálculos!OD20="","✔ OK",LEFT(Cálculos!OD20,LEN(Cálculos!OD20)-3)))</f>
        <v/>
      </c>
      <c r="AX20" s="73" t="str">
        <f>IF(OR($B20="",Configurações!$B$3&lt;&gt;"Simples"),"",IF(Cálculos!OI20="","✔ OK",LEFT(Cálculos!OI20,LEN(Cálculos!OI20)-3)))</f>
        <v/>
      </c>
      <c r="AY20" s="73" t="str">
        <f>IF(OR($B20="",Configurações!$B$3&lt;&gt;"Simples"),"",IF(Cálculos!ON20="","✔ OK",LEFT(Cálculos!ON20,LEN(Cálculos!ON20)-3)))</f>
        <v/>
      </c>
      <c r="AZ20" s="73" t="str">
        <f>IF(OR($B20="",Configurações!$B$3&lt;&gt;"Simples"),"",IF(Cálculos!OS20="","✔ OK",LEFT(Cálculos!OS20,LEN(Cálculos!OS20)-3)))</f>
        <v/>
      </c>
      <c r="BA20" s="73" t="str">
        <f>IF(OR($B20="",Configurações!$B$3&lt;&gt;"Simples"),"",IF(Cálculos!OX20="","✔ OK",LEFT(Cálculos!OX20,LEN(Cálculos!OX20)-3)))</f>
        <v/>
      </c>
      <c r="BB20" s="73" t="str">
        <f>IF(OR($B20="",Configurações!$B$3&lt;&gt;"Simples"),"",IF(Cálculos!PP20="","",IF(Configurações!$B$6="Sim","","Informativo (sem CCT/ACT) – ")&amp;LEFT(Cálculos!PP20,LEN(Cálculos!PP20)-3)))</f>
        <v/>
      </c>
    </row>
    <row r="21" spans="1:54" ht="39.75" customHeight="1" x14ac:dyDescent="0.25">
      <c r="A21" s="32" t="str">
        <f t="shared" si="0"/>
        <v/>
      </c>
      <c r="B21" s="151"/>
      <c r="C21" s="48" t="str">
        <f>IF(OR($B21="",Configurações!$B$3&lt;&gt;"Simples"),"",IF(Resumo!P21="✔ Regular","✔ OK","⚠ "&amp;(SUM(Resumo!F21:J21)+Resumo!O21)))</f>
        <v/>
      </c>
      <c r="D21" s="148"/>
      <c r="E21" s="149"/>
      <c r="F21" s="149"/>
      <c r="G21" s="149"/>
      <c r="H21" s="149"/>
      <c r="I21" s="149"/>
      <c r="J21" s="149"/>
      <c r="K21" s="49" t="str">
        <f t="shared" si="11"/>
        <v/>
      </c>
      <c r="L21" s="50" t="str">
        <f t="shared" si="12"/>
        <v/>
      </c>
      <c r="M21" s="148"/>
      <c r="N21" s="149"/>
      <c r="O21" s="149"/>
      <c r="P21" s="149"/>
      <c r="Q21" s="149"/>
      <c r="R21" s="149"/>
      <c r="S21" s="149"/>
      <c r="T21" s="49" t="str">
        <f t="shared" si="13"/>
        <v/>
      </c>
      <c r="U21" s="50" t="str">
        <f t="shared" si="14"/>
        <v/>
      </c>
      <c r="V21" s="148"/>
      <c r="W21" s="149"/>
      <c r="X21" s="149"/>
      <c r="Y21" s="149"/>
      <c r="Z21" s="149"/>
      <c r="AA21" s="149"/>
      <c r="AB21" s="149"/>
      <c r="AC21" s="49" t="str">
        <f t="shared" si="15"/>
        <v/>
      </c>
      <c r="AD21" s="50" t="str">
        <f t="shared" si="16"/>
        <v/>
      </c>
      <c r="AE21" s="148"/>
      <c r="AF21" s="149"/>
      <c r="AG21" s="149"/>
      <c r="AH21" s="149"/>
      <c r="AI21" s="149"/>
      <c r="AJ21" s="149"/>
      <c r="AK21" s="149"/>
      <c r="AL21" s="49" t="str">
        <f t="shared" si="17"/>
        <v/>
      </c>
      <c r="AM21" s="50" t="str">
        <f t="shared" si="18"/>
        <v/>
      </c>
      <c r="AN21" s="148"/>
      <c r="AO21" s="149"/>
      <c r="AP21" s="149"/>
      <c r="AQ21" s="149"/>
      <c r="AR21" s="149"/>
      <c r="AS21" s="149"/>
      <c r="AT21" s="149"/>
      <c r="AU21" s="49" t="str">
        <f t="shared" si="19"/>
        <v/>
      </c>
      <c r="AV21" s="50" t="str">
        <f t="shared" si="20"/>
        <v/>
      </c>
      <c r="AW21" s="73" t="str">
        <f>IF(OR($B21="",Configurações!$B$3&lt;&gt;"Simples"),"",IF(Cálculos!OD21="","✔ OK",LEFT(Cálculos!OD21,LEN(Cálculos!OD21)-3)))</f>
        <v/>
      </c>
      <c r="AX21" s="73" t="str">
        <f>IF(OR($B21="",Configurações!$B$3&lt;&gt;"Simples"),"",IF(Cálculos!OI21="","✔ OK",LEFT(Cálculos!OI21,LEN(Cálculos!OI21)-3)))</f>
        <v/>
      </c>
      <c r="AY21" s="73" t="str">
        <f>IF(OR($B21="",Configurações!$B$3&lt;&gt;"Simples"),"",IF(Cálculos!ON21="","✔ OK",LEFT(Cálculos!ON21,LEN(Cálculos!ON21)-3)))</f>
        <v/>
      </c>
      <c r="AZ21" s="73" t="str">
        <f>IF(OR($B21="",Configurações!$B$3&lt;&gt;"Simples"),"",IF(Cálculos!OS21="","✔ OK",LEFT(Cálculos!OS21,LEN(Cálculos!OS21)-3)))</f>
        <v/>
      </c>
      <c r="BA21" s="73" t="str">
        <f>IF(OR($B21="",Configurações!$B$3&lt;&gt;"Simples"),"",IF(Cálculos!OX21="","✔ OK",LEFT(Cálculos!OX21,LEN(Cálculos!OX21)-3)))</f>
        <v/>
      </c>
      <c r="BB21" s="73" t="str">
        <f>IF(OR($B21="",Configurações!$B$3&lt;&gt;"Simples"),"",IF(Cálculos!PP21="","",IF(Configurações!$B$6="Sim","","Informativo (sem CCT/ACT) – ")&amp;LEFT(Cálculos!PP21,LEN(Cálculos!PP21)-3)))</f>
        <v/>
      </c>
    </row>
    <row r="22" spans="1:54" ht="39.75" customHeight="1" x14ac:dyDescent="0.25">
      <c r="A22" s="32" t="str">
        <f t="shared" si="0"/>
        <v/>
      </c>
      <c r="B22" s="151"/>
      <c r="C22" s="48" t="str">
        <f>IF(OR($B22="",Configurações!$B$3&lt;&gt;"Simples"),"",IF(Resumo!P22="✔ Regular","✔ OK","⚠ "&amp;(SUM(Resumo!F22:J22)+Resumo!O22)))</f>
        <v/>
      </c>
      <c r="D22" s="148"/>
      <c r="E22" s="149"/>
      <c r="F22" s="149"/>
      <c r="G22" s="149"/>
      <c r="H22" s="149"/>
      <c r="I22" s="149"/>
      <c r="J22" s="149"/>
      <c r="K22" s="49" t="str">
        <f t="shared" si="11"/>
        <v/>
      </c>
      <c r="L22" s="50" t="str">
        <f t="shared" si="12"/>
        <v/>
      </c>
      <c r="M22" s="148"/>
      <c r="N22" s="149"/>
      <c r="O22" s="149"/>
      <c r="P22" s="149"/>
      <c r="Q22" s="149"/>
      <c r="R22" s="149"/>
      <c r="S22" s="149"/>
      <c r="T22" s="49" t="str">
        <f t="shared" si="13"/>
        <v/>
      </c>
      <c r="U22" s="50" t="str">
        <f t="shared" si="14"/>
        <v/>
      </c>
      <c r="V22" s="148"/>
      <c r="W22" s="149"/>
      <c r="X22" s="149"/>
      <c r="Y22" s="149"/>
      <c r="Z22" s="149"/>
      <c r="AA22" s="149"/>
      <c r="AB22" s="149"/>
      <c r="AC22" s="49" t="str">
        <f t="shared" si="15"/>
        <v/>
      </c>
      <c r="AD22" s="50" t="str">
        <f t="shared" si="16"/>
        <v/>
      </c>
      <c r="AE22" s="148"/>
      <c r="AF22" s="149"/>
      <c r="AG22" s="149"/>
      <c r="AH22" s="149"/>
      <c r="AI22" s="149"/>
      <c r="AJ22" s="149"/>
      <c r="AK22" s="149"/>
      <c r="AL22" s="49" t="str">
        <f t="shared" si="17"/>
        <v/>
      </c>
      <c r="AM22" s="50" t="str">
        <f t="shared" si="18"/>
        <v/>
      </c>
      <c r="AN22" s="148"/>
      <c r="AO22" s="149"/>
      <c r="AP22" s="149"/>
      <c r="AQ22" s="149"/>
      <c r="AR22" s="149"/>
      <c r="AS22" s="149"/>
      <c r="AT22" s="149"/>
      <c r="AU22" s="49" t="str">
        <f t="shared" si="19"/>
        <v/>
      </c>
      <c r="AV22" s="50" t="str">
        <f t="shared" si="20"/>
        <v/>
      </c>
      <c r="AW22" s="73" t="str">
        <f>IF(OR($B22="",Configurações!$B$3&lt;&gt;"Simples"),"",IF(Cálculos!OD22="","✔ OK",LEFT(Cálculos!OD22,LEN(Cálculos!OD22)-3)))</f>
        <v/>
      </c>
      <c r="AX22" s="73" t="str">
        <f>IF(OR($B22="",Configurações!$B$3&lt;&gt;"Simples"),"",IF(Cálculos!OI22="","✔ OK",LEFT(Cálculos!OI22,LEN(Cálculos!OI22)-3)))</f>
        <v/>
      </c>
      <c r="AY22" s="73" t="str">
        <f>IF(OR($B22="",Configurações!$B$3&lt;&gt;"Simples"),"",IF(Cálculos!ON22="","✔ OK",LEFT(Cálculos!ON22,LEN(Cálculos!ON22)-3)))</f>
        <v/>
      </c>
      <c r="AZ22" s="73" t="str">
        <f>IF(OR($B22="",Configurações!$B$3&lt;&gt;"Simples"),"",IF(Cálculos!OS22="","✔ OK",LEFT(Cálculos!OS22,LEN(Cálculos!OS22)-3)))</f>
        <v/>
      </c>
      <c r="BA22" s="73" t="str">
        <f>IF(OR($B22="",Configurações!$B$3&lt;&gt;"Simples"),"",IF(Cálculos!OX22="","✔ OK",LEFT(Cálculos!OX22,LEN(Cálculos!OX22)-3)))</f>
        <v/>
      </c>
      <c r="BB22" s="73" t="str">
        <f>IF(OR($B22="",Configurações!$B$3&lt;&gt;"Simples"),"",IF(Cálculos!PP22="","",IF(Configurações!$B$6="Sim","","Informativo (sem CCT/ACT) – ")&amp;LEFT(Cálculos!PP22,LEN(Cálculos!PP22)-3)))</f>
        <v/>
      </c>
    </row>
    <row r="23" spans="1:54" ht="39.75" customHeight="1" x14ac:dyDescent="0.25">
      <c r="A23" s="32" t="str">
        <f t="shared" si="0"/>
        <v/>
      </c>
      <c r="B23" s="151"/>
      <c r="C23" s="48" t="str">
        <f>IF(OR($B23="",Configurações!$B$3&lt;&gt;"Simples"),"",IF(Resumo!P23="✔ Regular","✔ OK","⚠ "&amp;(SUM(Resumo!F23:J23)+Resumo!O23)))</f>
        <v/>
      </c>
      <c r="D23" s="148"/>
      <c r="E23" s="149"/>
      <c r="F23" s="149"/>
      <c r="G23" s="149"/>
      <c r="H23" s="149"/>
      <c r="I23" s="149"/>
      <c r="J23" s="149"/>
      <c r="K23" s="49" t="str">
        <f t="shared" si="11"/>
        <v/>
      </c>
      <c r="L23" s="50" t="str">
        <f t="shared" si="12"/>
        <v/>
      </c>
      <c r="M23" s="148"/>
      <c r="N23" s="149"/>
      <c r="O23" s="149"/>
      <c r="P23" s="149"/>
      <c r="Q23" s="149"/>
      <c r="R23" s="149"/>
      <c r="S23" s="149"/>
      <c r="T23" s="49" t="str">
        <f t="shared" si="13"/>
        <v/>
      </c>
      <c r="U23" s="50" t="str">
        <f t="shared" si="14"/>
        <v/>
      </c>
      <c r="V23" s="148"/>
      <c r="W23" s="149"/>
      <c r="X23" s="149"/>
      <c r="Y23" s="149"/>
      <c r="Z23" s="149"/>
      <c r="AA23" s="149"/>
      <c r="AB23" s="149"/>
      <c r="AC23" s="49" t="str">
        <f t="shared" si="15"/>
        <v/>
      </c>
      <c r="AD23" s="50" t="str">
        <f t="shared" si="16"/>
        <v/>
      </c>
      <c r="AE23" s="148"/>
      <c r="AF23" s="149"/>
      <c r="AG23" s="149"/>
      <c r="AH23" s="149"/>
      <c r="AI23" s="149"/>
      <c r="AJ23" s="149"/>
      <c r="AK23" s="149"/>
      <c r="AL23" s="49" t="str">
        <f t="shared" si="17"/>
        <v/>
      </c>
      <c r="AM23" s="50" t="str">
        <f t="shared" si="18"/>
        <v/>
      </c>
      <c r="AN23" s="148"/>
      <c r="AO23" s="149"/>
      <c r="AP23" s="149"/>
      <c r="AQ23" s="149"/>
      <c r="AR23" s="149"/>
      <c r="AS23" s="149"/>
      <c r="AT23" s="149"/>
      <c r="AU23" s="49" t="str">
        <f t="shared" si="19"/>
        <v/>
      </c>
      <c r="AV23" s="50" t="str">
        <f t="shared" si="20"/>
        <v/>
      </c>
      <c r="AW23" s="73" t="str">
        <f>IF(OR($B23="",Configurações!$B$3&lt;&gt;"Simples"),"",IF(Cálculos!OD23="","✔ OK",LEFT(Cálculos!OD23,LEN(Cálculos!OD23)-3)))</f>
        <v/>
      </c>
      <c r="AX23" s="73" t="str">
        <f>IF(OR($B23="",Configurações!$B$3&lt;&gt;"Simples"),"",IF(Cálculos!OI23="","✔ OK",LEFT(Cálculos!OI23,LEN(Cálculos!OI23)-3)))</f>
        <v/>
      </c>
      <c r="AY23" s="73" t="str">
        <f>IF(OR($B23="",Configurações!$B$3&lt;&gt;"Simples"),"",IF(Cálculos!ON23="","✔ OK",LEFT(Cálculos!ON23,LEN(Cálculos!ON23)-3)))</f>
        <v/>
      </c>
      <c r="AZ23" s="73" t="str">
        <f>IF(OR($B23="",Configurações!$B$3&lt;&gt;"Simples"),"",IF(Cálculos!OS23="","✔ OK",LEFT(Cálculos!OS23,LEN(Cálculos!OS23)-3)))</f>
        <v/>
      </c>
      <c r="BA23" s="73" t="str">
        <f>IF(OR($B23="",Configurações!$B$3&lt;&gt;"Simples"),"",IF(Cálculos!OX23="","✔ OK",LEFT(Cálculos!OX23,LEN(Cálculos!OX23)-3)))</f>
        <v/>
      </c>
      <c r="BB23" s="73" t="str">
        <f>IF(OR($B23="",Configurações!$B$3&lt;&gt;"Simples"),"",IF(Cálculos!PP23="","",IF(Configurações!$B$6="Sim","","Informativo (sem CCT/ACT) – ")&amp;LEFT(Cálculos!PP23,LEN(Cálculos!PP23)-3)))</f>
        <v/>
      </c>
    </row>
    <row r="24" spans="1:54" ht="39.75" customHeight="1" x14ac:dyDescent="0.25">
      <c r="A24" s="32" t="str">
        <f t="shared" si="0"/>
        <v/>
      </c>
      <c r="B24" s="151"/>
      <c r="C24" s="48" t="str">
        <f>IF(OR($B24="",Configurações!$B$3&lt;&gt;"Simples"),"",IF(Resumo!P24="✔ Regular","✔ OK","⚠ "&amp;(SUM(Resumo!F24:J24)+Resumo!O24)))</f>
        <v/>
      </c>
      <c r="D24" s="148"/>
      <c r="E24" s="149"/>
      <c r="F24" s="149"/>
      <c r="G24" s="149"/>
      <c r="H24" s="149"/>
      <c r="I24" s="149"/>
      <c r="J24" s="149"/>
      <c r="K24" s="49" t="str">
        <f t="shared" si="11"/>
        <v/>
      </c>
      <c r="L24" s="50" t="str">
        <f t="shared" si="12"/>
        <v/>
      </c>
      <c r="M24" s="148"/>
      <c r="N24" s="149"/>
      <c r="O24" s="149"/>
      <c r="P24" s="149"/>
      <c r="Q24" s="149"/>
      <c r="R24" s="149"/>
      <c r="S24" s="149"/>
      <c r="T24" s="49" t="str">
        <f t="shared" si="13"/>
        <v/>
      </c>
      <c r="U24" s="50" t="str">
        <f t="shared" si="14"/>
        <v/>
      </c>
      <c r="V24" s="148"/>
      <c r="W24" s="149"/>
      <c r="X24" s="149"/>
      <c r="Y24" s="149"/>
      <c r="Z24" s="149"/>
      <c r="AA24" s="149"/>
      <c r="AB24" s="149"/>
      <c r="AC24" s="49" t="str">
        <f t="shared" si="15"/>
        <v/>
      </c>
      <c r="AD24" s="50" t="str">
        <f t="shared" si="16"/>
        <v/>
      </c>
      <c r="AE24" s="148"/>
      <c r="AF24" s="149"/>
      <c r="AG24" s="149"/>
      <c r="AH24" s="149"/>
      <c r="AI24" s="149"/>
      <c r="AJ24" s="149"/>
      <c r="AK24" s="149"/>
      <c r="AL24" s="49" t="str">
        <f t="shared" si="17"/>
        <v/>
      </c>
      <c r="AM24" s="50" t="str">
        <f t="shared" si="18"/>
        <v/>
      </c>
      <c r="AN24" s="148"/>
      <c r="AO24" s="149"/>
      <c r="AP24" s="149"/>
      <c r="AQ24" s="149"/>
      <c r="AR24" s="149"/>
      <c r="AS24" s="149"/>
      <c r="AT24" s="149"/>
      <c r="AU24" s="49" t="str">
        <f t="shared" si="19"/>
        <v/>
      </c>
      <c r="AV24" s="50" t="str">
        <f t="shared" si="20"/>
        <v/>
      </c>
      <c r="AW24" s="73" t="str">
        <f>IF(OR($B24="",Configurações!$B$3&lt;&gt;"Simples"),"",IF(Cálculos!OD24="","✔ OK",LEFT(Cálculos!OD24,LEN(Cálculos!OD24)-3)))</f>
        <v/>
      </c>
      <c r="AX24" s="73" t="str">
        <f>IF(OR($B24="",Configurações!$B$3&lt;&gt;"Simples"),"",IF(Cálculos!OI24="","✔ OK",LEFT(Cálculos!OI24,LEN(Cálculos!OI24)-3)))</f>
        <v/>
      </c>
      <c r="AY24" s="73" t="str">
        <f>IF(OR($B24="",Configurações!$B$3&lt;&gt;"Simples"),"",IF(Cálculos!ON24="","✔ OK",LEFT(Cálculos!ON24,LEN(Cálculos!ON24)-3)))</f>
        <v/>
      </c>
      <c r="AZ24" s="73" t="str">
        <f>IF(OR($B24="",Configurações!$B$3&lt;&gt;"Simples"),"",IF(Cálculos!OS24="","✔ OK",LEFT(Cálculos!OS24,LEN(Cálculos!OS24)-3)))</f>
        <v/>
      </c>
      <c r="BA24" s="73" t="str">
        <f>IF(OR($B24="",Configurações!$B$3&lt;&gt;"Simples"),"",IF(Cálculos!OX24="","✔ OK",LEFT(Cálculos!OX24,LEN(Cálculos!OX24)-3)))</f>
        <v/>
      </c>
      <c r="BB24" s="73" t="str">
        <f>IF(OR($B24="",Configurações!$B$3&lt;&gt;"Simples"),"",IF(Cálculos!PP24="","",IF(Configurações!$B$6="Sim","","Informativo (sem CCT/ACT) – ")&amp;LEFT(Cálculos!PP24,LEN(Cálculos!PP24)-3)))</f>
        <v/>
      </c>
    </row>
    <row r="25" spans="1:54" ht="39.75" customHeight="1" x14ac:dyDescent="0.25">
      <c r="A25" s="32" t="str">
        <f t="shared" si="0"/>
        <v/>
      </c>
      <c r="B25" s="151"/>
      <c r="C25" s="48" t="str">
        <f>IF(OR($B25="",Configurações!$B$3&lt;&gt;"Simples"),"",IF(Resumo!P25="✔ Regular","✔ OK","⚠ "&amp;(SUM(Resumo!F25:J25)+Resumo!O25)))</f>
        <v/>
      </c>
      <c r="D25" s="148"/>
      <c r="E25" s="149"/>
      <c r="F25" s="149"/>
      <c r="G25" s="149"/>
      <c r="H25" s="149"/>
      <c r="I25" s="149"/>
      <c r="J25" s="149"/>
      <c r="K25" s="49" t="str">
        <f t="shared" si="11"/>
        <v/>
      </c>
      <c r="L25" s="50" t="str">
        <f t="shared" si="12"/>
        <v/>
      </c>
      <c r="M25" s="148"/>
      <c r="N25" s="149"/>
      <c r="O25" s="149"/>
      <c r="P25" s="149"/>
      <c r="Q25" s="149"/>
      <c r="R25" s="149"/>
      <c r="S25" s="149"/>
      <c r="T25" s="49" t="str">
        <f t="shared" si="13"/>
        <v/>
      </c>
      <c r="U25" s="50" t="str">
        <f t="shared" si="14"/>
        <v/>
      </c>
      <c r="V25" s="148"/>
      <c r="W25" s="149"/>
      <c r="X25" s="149"/>
      <c r="Y25" s="149"/>
      <c r="Z25" s="149"/>
      <c r="AA25" s="149"/>
      <c r="AB25" s="149"/>
      <c r="AC25" s="49" t="str">
        <f t="shared" si="15"/>
        <v/>
      </c>
      <c r="AD25" s="50" t="str">
        <f t="shared" si="16"/>
        <v/>
      </c>
      <c r="AE25" s="148"/>
      <c r="AF25" s="149"/>
      <c r="AG25" s="149"/>
      <c r="AH25" s="149"/>
      <c r="AI25" s="149"/>
      <c r="AJ25" s="149"/>
      <c r="AK25" s="149"/>
      <c r="AL25" s="49" t="str">
        <f t="shared" si="17"/>
        <v/>
      </c>
      <c r="AM25" s="50" t="str">
        <f t="shared" si="18"/>
        <v/>
      </c>
      <c r="AN25" s="148"/>
      <c r="AO25" s="149"/>
      <c r="AP25" s="149"/>
      <c r="AQ25" s="149"/>
      <c r="AR25" s="149"/>
      <c r="AS25" s="149"/>
      <c r="AT25" s="149"/>
      <c r="AU25" s="49" t="str">
        <f t="shared" si="19"/>
        <v/>
      </c>
      <c r="AV25" s="50" t="str">
        <f t="shared" si="20"/>
        <v/>
      </c>
      <c r="AW25" s="73" t="str">
        <f>IF(OR($B25="",Configurações!$B$3&lt;&gt;"Simples"),"",IF(Cálculos!OD25="","✔ OK",LEFT(Cálculos!OD25,LEN(Cálculos!OD25)-3)))</f>
        <v/>
      </c>
      <c r="AX25" s="73" t="str">
        <f>IF(OR($B25="",Configurações!$B$3&lt;&gt;"Simples"),"",IF(Cálculos!OI25="","✔ OK",LEFT(Cálculos!OI25,LEN(Cálculos!OI25)-3)))</f>
        <v/>
      </c>
      <c r="AY25" s="73" t="str">
        <f>IF(OR($B25="",Configurações!$B$3&lt;&gt;"Simples"),"",IF(Cálculos!ON25="","✔ OK",LEFT(Cálculos!ON25,LEN(Cálculos!ON25)-3)))</f>
        <v/>
      </c>
      <c r="AZ25" s="73" t="str">
        <f>IF(OR($B25="",Configurações!$B$3&lt;&gt;"Simples"),"",IF(Cálculos!OS25="","✔ OK",LEFT(Cálculos!OS25,LEN(Cálculos!OS25)-3)))</f>
        <v/>
      </c>
      <c r="BA25" s="73" t="str">
        <f>IF(OR($B25="",Configurações!$B$3&lt;&gt;"Simples"),"",IF(Cálculos!OX25="","✔ OK",LEFT(Cálculos!OX25,LEN(Cálculos!OX25)-3)))</f>
        <v/>
      </c>
      <c r="BB25" s="73" t="str">
        <f>IF(OR($B25="",Configurações!$B$3&lt;&gt;"Simples"),"",IF(Cálculos!PP25="","",IF(Configurações!$B$6="Sim","","Informativo (sem CCT/ACT) – ")&amp;LEFT(Cálculos!PP25,LEN(Cálculos!PP25)-3)))</f>
        <v/>
      </c>
    </row>
    <row r="26" spans="1:54" ht="39.75" customHeight="1" x14ac:dyDescent="0.25">
      <c r="A26" s="32" t="str">
        <f t="shared" si="0"/>
        <v/>
      </c>
      <c r="B26" s="151"/>
      <c r="C26" s="48" t="str">
        <f>IF(OR($B26="",Configurações!$B$3&lt;&gt;"Simples"),"",IF(Resumo!P26="✔ Regular","✔ OK","⚠ "&amp;(SUM(Resumo!F26:J26)+Resumo!O26)))</f>
        <v/>
      </c>
      <c r="D26" s="148"/>
      <c r="E26" s="149"/>
      <c r="F26" s="149"/>
      <c r="G26" s="149"/>
      <c r="H26" s="149"/>
      <c r="I26" s="149"/>
      <c r="J26" s="149"/>
      <c r="K26" s="49" t="str">
        <f t="shared" si="11"/>
        <v/>
      </c>
      <c r="L26" s="50" t="str">
        <f t="shared" si="12"/>
        <v/>
      </c>
      <c r="M26" s="148"/>
      <c r="N26" s="149"/>
      <c r="O26" s="149"/>
      <c r="P26" s="149"/>
      <c r="Q26" s="149"/>
      <c r="R26" s="149"/>
      <c r="S26" s="149"/>
      <c r="T26" s="49" t="str">
        <f t="shared" si="13"/>
        <v/>
      </c>
      <c r="U26" s="50" t="str">
        <f t="shared" si="14"/>
        <v/>
      </c>
      <c r="V26" s="148"/>
      <c r="W26" s="149"/>
      <c r="X26" s="149"/>
      <c r="Y26" s="149"/>
      <c r="Z26" s="149"/>
      <c r="AA26" s="149"/>
      <c r="AB26" s="149"/>
      <c r="AC26" s="49" t="str">
        <f t="shared" si="15"/>
        <v/>
      </c>
      <c r="AD26" s="50" t="str">
        <f t="shared" si="16"/>
        <v/>
      </c>
      <c r="AE26" s="148"/>
      <c r="AF26" s="149"/>
      <c r="AG26" s="149"/>
      <c r="AH26" s="149"/>
      <c r="AI26" s="149"/>
      <c r="AJ26" s="149"/>
      <c r="AK26" s="149"/>
      <c r="AL26" s="49" t="str">
        <f t="shared" si="17"/>
        <v/>
      </c>
      <c r="AM26" s="50" t="str">
        <f t="shared" si="18"/>
        <v/>
      </c>
      <c r="AN26" s="148"/>
      <c r="AO26" s="149"/>
      <c r="AP26" s="149"/>
      <c r="AQ26" s="149"/>
      <c r="AR26" s="149"/>
      <c r="AS26" s="149"/>
      <c r="AT26" s="149"/>
      <c r="AU26" s="49" t="str">
        <f t="shared" si="19"/>
        <v/>
      </c>
      <c r="AV26" s="50" t="str">
        <f t="shared" si="20"/>
        <v/>
      </c>
      <c r="AW26" s="73" t="str">
        <f>IF(OR($B26="",Configurações!$B$3&lt;&gt;"Simples"),"",IF(Cálculos!OD26="","✔ OK",LEFT(Cálculos!OD26,LEN(Cálculos!OD26)-3)))</f>
        <v/>
      </c>
      <c r="AX26" s="73" t="str">
        <f>IF(OR($B26="",Configurações!$B$3&lt;&gt;"Simples"),"",IF(Cálculos!OI26="","✔ OK",LEFT(Cálculos!OI26,LEN(Cálculos!OI26)-3)))</f>
        <v/>
      </c>
      <c r="AY26" s="73" t="str">
        <f>IF(OR($B26="",Configurações!$B$3&lt;&gt;"Simples"),"",IF(Cálculos!ON26="","✔ OK",LEFT(Cálculos!ON26,LEN(Cálculos!ON26)-3)))</f>
        <v/>
      </c>
      <c r="AZ26" s="73" t="str">
        <f>IF(OR($B26="",Configurações!$B$3&lt;&gt;"Simples"),"",IF(Cálculos!OS26="","✔ OK",LEFT(Cálculos!OS26,LEN(Cálculos!OS26)-3)))</f>
        <v/>
      </c>
      <c r="BA26" s="73" t="str">
        <f>IF(OR($B26="",Configurações!$B$3&lt;&gt;"Simples"),"",IF(Cálculos!OX26="","✔ OK",LEFT(Cálculos!OX26,LEN(Cálculos!OX26)-3)))</f>
        <v/>
      </c>
      <c r="BB26" s="73" t="str">
        <f>IF(OR($B26="",Configurações!$B$3&lt;&gt;"Simples"),"",IF(Cálculos!PP26="","",IF(Configurações!$B$6="Sim","","Informativo (sem CCT/ACT) – ")&amp;LEFT(Cálculos!PP26,LEN(Cálculos!PP26)-3)))</f>
        <v/>
      </c>
    </row>
    <row r="27" spans="1:54" ht="39.75" customHeight="1" x14ac:dyDescent="0.25">
      <c r="A27" s="32" t="str">
        <f t="shared" si="0"/>
        <v/>
      </c>
      <c r="B27" s="151"/>
      <c r="C27" s="48" t="str">
        <f>IF(OR($B27="",Configurações!$B$3&lt;&gt;"Simples"),"",IF(Resumo!P27="✔ Regular","✔ OK","⚠ "&amp;(SUM(Resumo!F27:J27)+Resumo!O27)))</f>
        <v/>
      </c>
      <c r="D27" s="148"/>
      <c r="E27" s="149"/>
      <c r="F27" s="149"/>
      <c r="G27" s="149"/>
      <c r="H27" s="149"/>
      <c r="I27" s="149"/>
      <c r="J27" s="149"/>
      <c r="K27" s="49" t="str">
        <f t="shared" si="11"/>
        <v/>
      </c>
      <c r="L27" s="50" t="str">
        <f t="shared" si="12"/>
        <v/>
      </c>
      <c r="M27" s="148"/>
      <c r="N27" s="149"/>
      <c r="O27" s="149"/>
      <c r="P27" s="149"/>
      <c r="Q27" s="149"/>
      <c r="R27" s="149"/>
      <c r="S27" s="149"/>
      <c r="T27" s="49" t="str">
        <f t="shared" si="13"/>
        <v/>
      </c>
      <c r="U27" s="50" t="str">
        <f t="shared" si="14"/>
        <v/>
      </c>
      <c r="V27" s="148"/>
      <c r="W27" s="149"/>
      <c r="X27" s="149"/>
      <c r="Y27" s="149"/>
      <c r="Z27" s="149"/>
      <c r="AA27" s="149"/>
      <c r="AB27" s="149"/>
      <c r="AC27" s="49" t="str">
        <f t="shared" si="15"/>
        <v/>
      </c>
      <c r="AD27" s="50" t="str">
        <f t="shared" si="16"/>
        <v/>
      </c>
      <c r="AE27" s="148"/>
      <c r="AF27" s="149"/>
      <c r="AG27" s="149"/>
      <c r="AH27" s="149"/>
      <c r="AI27" s="149"/>
      <c r="AJ27" s="149"/>
      <c r="AK27" s="149"/>
      <c r="AL27" s="49" t="str">
        <f t="shared" si="17"/>
        <v/>
      </c>
      <c r="AM27" s="50" t="str">
        <f t="shared" si="18"/>
        <v/>
      </c>
      <c r="AN27" s="148"/>
      <c r="AO27" s="149"/>
      <c r="AP27" s="149"/>
      <c r="AQ27" s="149"/>
      <c r="AR27" s="149"/>
      <c r="AS27" s="149"/>
      <c r="AT27" s="149"/>
      <c r="AU27" s="49" t="str">
        <f t="shared" si="19"/>
        <v/>
      </c>
      <c r="AV27" s="50" t="str">
        <f t="shared" si="20"/>
        <v/>
      </c>
      <c r="AW27" s="73" t="str">
        <f>IF(OR($B27="",Configurações!$B$3&lt;&gt;"Simples"),"",IF(Cálculos!OD27="","✔ OK",LEFT(Cálculos!OD27,LEN(Cálculos!OD27)-3)))</f>
        <v/>
      </c>
      <c r="AX27" s="73" t="str">
        <f>IF(OR($B27="",Configurações!$B$3&lt;&gt;"Simples"),"",IF(Cálculos!OI27="","✔ OK",LEFT(Cálculos!OI27,LEN(Cálculos!OI27)-3)))</f>
        <v/>
      </c>
      <c r="AY27" s="73" t="str">
        <f>IF(OR($B27="",Configurações!$B$3&lt;&gt;"Simples"),"",IF(Cálculos!ON27="","✔ OK",LEFT(Cálculos!ON27,LEN(Cálculos!ON27)-3)))</f>
        <v/>
      </c>
      <c r="AZ27" s="73" t="str">
        <f>IF(OR($B27="",Configurações!$B$3&lt;&gt;"Simples"),"",IF(Cálculos!OS27="","✔ OK",LEFT(Cálculos!OS27,LEN(Cálculos!OS27)-3)))</f>
        <v/>
      </c>
      <c r="BA27" s="73" t="str">
        <f>IF(OR($B27="",Configurações!$B$3&lt;&gt;"Simples"),"",IF(Cálculos!OX27="","✔ OK",LEFT(Cálculos!OX27,LEN(Cálculos!OX27)-3)))</f>
        <v/>
      </c>
      <c r="BB27" s="73" t="str">
        <f>IF(OR($B27="",Configurações!$B$3&lt;&gt;"Simples"),"",IF(Cálculos!PP27="","",IF(Configurações!$B$6="Sim","","Informativo (sem CCT/ACT) – ")&amp;LEFT(Cálculos!PP27,LEN(Cálculos!PP27)-3)))</f>
        <v/>
      </c>
    </row>
    <row r="28" spans="1:54" ht="39.75" customHeight="1" x14ac:dyDescent="0.25">
      <c r="A28" s="32" t="str">
        <f t="shared" si="0"/>
        <v/>
      </c>
      <c r="B28" s="151"/>
      <c r="C28" s="48" t="str">
        <f>IF(OR($B28="",Configurações!$B$3&lt;&gt;"Simples"),"",IF(Resumo!P28="✔ Regular","✔ OK","⚠ "&amp;(SUM(Resumo!F28:J28)+Resumo!O28)))</f>
        <v/>
      </c>
      <c r="D28" s="148"/>
      <c r="E28" s="149"/>
      <c r="F28" s="149"/>
      <c r="G28" s="149"/>
      <c r="H28" s="149"/>
      <c r="I28" s="149"/>
      <c r="J28" s="149"/>
      <c r="K28" s="49" t="str">
        <f t="shared" si="11"/>
        <v/>
      </c>
      <c r="L28" s="50" t="str">
        <f t="shared" si="12"/>
        <v/>
      </c>
      <c r="M28" s="148"/>
      <c r="N28" s="149"/>
      <c r="O28" s="149"/>
      <c r="P28" s="149"/>
      <c r="Q28" s="149"/>
      <c r="R28" s="149"/>
      <c r="S28" s="149"/>
      <c r="T28" s="49" t="str">
        <f t="shared" si="13"/>
        <v/>
      </c>
      <c r="U28" s="50" t="str">
        <f t="shared" si="14"/>
        <v/>
      </c>
      <c r="V28" s="148"/>
      <c r="W28" s="149"/>
      <c r="X28" s="149"/>
      <c r="Y28" s="149"/>
      <c r="Z28" s="149"/>
      <c r="AA28" s="149"/>
      <c r="AB28" s="149"/>
      <c r="AC28" s="49" t="str">
        <f t="shared" si="15"/>
        <v/>
      </c>
      <c r="AD28" s="50" t="str">
        <f t="shared" si="16"/>
        <v/>
      </c>
      <c r="AE28" s="148"/>
      <c r="AF28" s="149"/>
      <c r="AG28" s="149"/>
      <c r="AH28" s="149"/>
      <c r="AI28" s="149"/>
      <c r="AJ28" s="149"/>
      <c r="AK28" s="149"/>
      <c r="AL28" s="49" t="str">
        <f t="shared" si="17"/>
        <v/>
      </c>
      <c r="AM28" s="50" t="str">
        <f t="shared" si="18"/>
        <v/>
      </c>
      <c r="AN28" s="148"/>
      <c r="AO28" s="149"/>
      <c r="AP28" s="149"/>
      <c r="AQ28" s="149"/>
      <c r="AR28" s="149"/>
      <c r="AS28" s="149"/>
      <c r="AT28" s="149"/>
      <c r="AU28" s="49" t="str">
        <f t="shared" si="19"/>
        <v/>
      </c>
      <c r="AV28" s="50" t="str">
        <f t="shared" si="20"/>
        <v/>
      </c>
      <c r="AW28" s="73" t="str">
        <f>IF(OR($B28="",Configurações!$B$3&lt;&gt;"Simples"),"",IF(Cálculos!OD28="","✔ OK",LEFT(Cálculos!OD28,LEN(Cálculos!OD28)-3)))</f>
        <v/>
      </c>
      <c r="AX28" s="73" t="str">
        <f>IF(OR($B28="",Configurações!$B$3&lt;&gt;"Simples"),"",IF(Cálculos!OI28="","✔ OK",LEFT(Cálculos!OI28,LEN(Cálculos!OI28)-3)))</f>
        <v/>
      </c>
      <c r="AY28" s="73" t="str">
        <f>IF(OR($B28="",Configurações!$B$3&lt;&gt;"Simples"),"",IF(Cálculos!ON28="","✔ OK",LEFT(Cálculos!ON28,LEN(Cálculos!ON28)-3)))</f>
        <v/>
      </c>
      <c r="AZ28" s="73" t="str">
        <f>IF(OR($B28="",Configurações!$B$3&lt;&gt;"Simples"),"",IF(Cálculos!OS28="","✔ OK",LEFT(Cálculos!OS28,LEN(Cálculos!OS28)-3)))</f>
        <v/>
      </c>
      <c r="BA28" s="73" t="str">
        <f>IF(OR($B28="",Configurações!$B$3&lt;&gt;"Simples"),"",IF(Cálculos!OX28="","✔ OK",LEFT(Cálculos!OX28,LEN(Cálculos!OX28)-3)))</f>
        <v/>
      </c>
      <c r="BB28" s="73" t="str">
        <f>IF(OR($B28="",Configurações!$B$3&lt;&gt;"Simples"),"",IF(Cálculos!PP28="","",IF(Configurações!$B$6="Sim","","Informativo (sem CCT/ACT) – ")&amp;LEFT(Cálculos!PP28,LEN(Cálculos!PP28)-3)))</f>
        <v/>
      </c>
    </row>
    <row r="29" spans="1:54" ht="39.75" customHeight="1" x14ac:dyDescent="0.25">
      <c r="A29" s="32" t="str">
        <f t="shared" si="0"/>
        <v/>
      </c>
      <c r="B29" s="151"/>
      <c r="C29" s="48" t="str">
        <f>IF(OR($B29="",Configurações!$B$3&lt;&gt;"Simples"),"",IF(Resumo!P29="✔ Regular","✔ OK","⚠ "&amp;(SUM(Resumo!F29:J29)+Resumo!O29)))</f>
        <v/>
      </c>
      <c r="D29" s="148"/>
      <c r="E29" s="149"/>
      <c r="F29" s="149"/>
      <c r="G29" s="149"/>
      <c r="H29" s="149"/>
      <c r="I29" s="149"/>
      <c r="J29" s="149"/>
      <c r="K29" s="49" t="str">
        <f t="shared" si="11"/>
        <v/>
      </c>
      <c r="L29" s="50" t="str">
        <f t="shared" si="12"/>
        <v/>
      </c>
      <c r="M29" s="148"/>
      <c r="N29" s="149"/>
      <c r="O29" s="149"/>
      <c r="P29" s="149"/>
      <c r="Q29" s="149"/>
      <c r="R29" s="149"/>
      <c r="S29" s="149"/>
      <c r="T29" s="49" t="str">
        <f t="shared" si="13"/>
        <v/>
      </c>
      <c r="U29" s="50" t="str">
        <f t="shared" si="14"/>
        <v/>
      </c>
      <c r="V29" s="148"/>
      <c r="W29" s="149"/>
      <c r="X29" s="149"/>
      <c r="Y29" s="149"/>
      <c r="Z29" s="149"/>
      <c r="AA29" s="149"/>
      <c r="AB29" s="149"/>
      <c r="AC29" s="49" t="str">
        <f t="shared" si="15"/>
        <v/>
      </c>
      <c r="AD29" s="50" t="str">
        <f t="shared" si="16"/>
        <v/>
      </c>
      <c r="AE29" s="148"/>
      <c r="AF29" s="149"/>
      <c r="AG29" s="149"/>
      <c r="AH29" s="149"/>
      <c r="AI29" s="149"/>
      <c r="AJ29" s="149"/>
      <c r="AK29" s="149"/>
      <c r="AL29" s="49" t="str">
        <f t="shared" si="17"/>
        <v/>
      </c>
      <c r="AM29" s="50" t="str">
        <f t="shared" si="18"/>
        <v/>
      </c>
      <c r="AN29" s="148"/>
      <c r="AO29" s="149"/>
      <c r="AP29" s="149"/>
      <c r="AQ29" s="149"/>
      <c r="AR29" s="149"/>
      <c r="AS29" s="149"/>
      <c r="AT29" s="149"/>
      <c r="AU29" s="49" t="str">
        <f t="shared" si="19"/>
        <v/>
      </c>
      <c r="AV29" s="50" t="str">
        <f t="shared" si="20"/>
        <v/>
      </c>
      <c r="AW29" s="73" t="str">
        <f>IF(OR($B29="",Configurações!$B$3&lt;&gt;"Simples"),"",IF(Cálculos!OD29="","✔ OK",LEFT(Cálculos!OD29,LEN(Cálculos!OD29)-3)))</f>
        <v/>
      </c>
      <c r="AX29" s="73" t="str">
        <f>IF(OR($B29="",Configurações!$B$3&lt;&gt;"Simples"),"",IF(Cálculos!OI29="","✔ OK",LEFT(Cálculos!OI29,LEN(Cálculos!OI29)-3)))</f>
        <v/>
      </c>
      <c r="AY29" s="73" t="str">
        <f>IF(OR($B29="",Configurações!$B$3&lt;&gt;"Simples"),"",IF(Cálculos!ON29="","✔ OK",LEFT(Cálculos!ON29,LEN(Cálculos!ON29)-3)))</f>
        <v/>
      </c>
      <c r="AZ29" s="73" t="str">
        <f>IF(OR($B29="",Configurações!$B$3&lt;&gt;"Simples"),"",IF(Cálculos!OS29="","✔ OK",LEFT(Cálculos!OS29,LEN(Cálculos!OS29)-3)))</f>
        <v/>
      </c>
      <c r="BA29" s="73" t="str">
        <f>IF(OR($B29="",Configurações!$B$3&lt;&gt;"Simples"),"",IF(Cálculos!OX29="","✔ OK",LEFT(Cálculos!OX29,LEN(Cálculos!OX29)-3)))</f>
        <v/>
      </c>
      <c r="BB29" s="73" t="str">
        <f>IF(OR($B29="",Configurações!$B$3&lt;&gt;"Simples"),"",IF(Cálculos!PP29="","",IF(Configurações!$B$6="Sim","","Informativo (sem CCT/ACT) – ")&amp;LEFT(Cálculos!PP29,LEN(Cálculos!PP29)-3)))</f>
        <v/>
      </c>
    </row>
    <row r="30" spans="1:54" ht="39.75" customHeight="1" x14ac:dyDescent="0.25">
      <c r="A30" s="32" t="str">
        <f t="shared" si="0"/>
        <v/>
      </c>
      <c r="B30" s="151"/>
      <c r="C30" s="48" t="str">
        <f>IF(OR($B30="",Configurações!$B$3&lt;&gt;"Simples"),"",IF(Resumo!P30="✔ Regular","✔ OK","⚠ "&amp;(SUM(Resumo!F30:J30)+Resumo!O30)))</f>
        <v/>
      </c>
      <c r="D30" s="148"/>
      <c r="E30" s="149"/>
      <c r="F30" s="149"/>
      <c r="G30" s="149"/>
      <c r="H30" s="149"/>
      <c r="I30" s="149"/>
      <c r="J30" s="149"/>
      <c r="K30" s="49" t="str">
        <f t="shared" si="11"/>
        <v/>
      </c>
      <c r="L30" s="50" t="str">
        <f t="shared" si="12"/>
        <v/>
      </c>
      <c r="M30" s="148"/>
      <c r="N30" s="149"/>
      <c r="O30" s="149"/>
      <c r="P30" s="149"/>
      <c r="Q30" s="149"/>
      <c r="R30" s="149"/>
      <c r="S30" s="149"/>
      <c r="T30" s="49" t="str">
        <f t="shared" si="13"/>
        <v/>
      </c>
      <c r="U30" s="50" t="str">
        <f t="shared" si="14"/>
        <v/>
      </c>
      <c r="V30" s="148"/>
      <c r="W30" s="149"/>
      <c r="X30" s="149"/>
      <c r="Y30" s="149"/>
      <c r="Z30" s="149"/>
      <c r="AA30" s="149"/>
      <c r="AB30" s="149"/>
      <c r="AC30" s="49" t="str">
        <f t="shared" si="15"/>
        <v/>
      </c>
      <c r="AD30" s="50" t="str">
        <f t="shared" si="16"/>
        <v/>
      </c>
      <c r="AE30" s="148"/>
      <c r="AF30" s="149"/>
      <c r="AG30" s="149"/>
      <c r="AH30" s="149"/>
      <c r="AI30" s="149"/>
      <c r="AJ30" s="149"/>
      <c r="AK30" s="149"/>
      <c r="AL30" s="49" t="str">
        <f t="shared" si="17"/>
        <v/>
      </c>
      <c r="AM30" s="50" t="str">
        <f t="shared" si="18"/>
        <v/>
      </c>
      <c r="AN30" s="148"/>
      <c r="AO30" s="149"/>
      <c r="AP30" s="149"/>
      <c r="AQ30" s="149"/>
      <c r="AR30" s="149"/>
      <c r="AS30" s="149"/>
      <c r="AT30" s="149"/>
      <c r="AU30" s="49" t="str">
        <f t="shared" si="19"/>
        <v/>
      </c>
      <c r="AV30" s="50" t="str">
        <f t="shared" si="20"/>
        <v/>
      </c>
      <c r="AW30" s="73" t="str">
        <f>IF(OR($B30="",Configurações!$B$3&lt;&gt;"Simples"),"",IF(Cálculos!OD30="","✔ OK",LEFT(Cálculos!OD30,LEN(Cálculos!OD30)-3)))</f>
        <v/>
      </c>
      <c r="AX30" s="73" t="str">
        <f>IF(OR($B30="",Configurações!$B$3&lt;&gt;"Simples"),"",IF(Cálculos!OI30="","✔ OK",LEFT(Cálculos!OI30,LEN(Cálculos!OI30)-3)))</f>
        <v/>
      </c>
      <c r="AY30" s="73" t="str">
        <f>IF(OR($B30="",Configurações!$B$3&lt;&gt;"Simples"),"",IF(Cálculos!ON30="","✔ OK",LEFT(Cálculos!ON30,LEN(Cálculos!ON30)-3)))</f>
        <v/>
      </c>
      <c r="AZ30" s="73" t="str">
        <f>IF(OR($B30="",Configurações!$B$3&lt;&gt;"Simples"),"",IF(Cálculos!OS30="","✔ OK",LEFT(Cálculos!OS30,LEN(Cálculos!OS30)-3)))</f>
        <v/>
      </c>
      <c r="BA30" s="73" t="str">
        <f>IF(OR($B30="",Configurações!$B$3&lt;&gt;"Simples"),"",IF(Cálculos!OX30="","✔ OK",LEFT(Cálculos!OX30,LEN(Cálculos!OX30)-3)))</f>
        <v/>
      </c>
      <c r="BB30" s="73" t="str">
        <f>IF(OR($B30="",Configurações!$B$3&lt;&gt;"Simples"),"",IF(Cálculos!PP30="","",IF(Configurações!$B$6="Sim","","Informativo (sem CCT/ACT) – ")&amp;LEFT(Cálculos!PP30,LEN(Cálculos!PP30)-3)))</f>
        <v/>
      </c>
    </row>
    <row r="31" spans="1:54" ht="39.75" customHeight="1" x14ac:dyDescent="0.25">
      <c r="A31" s="32" t="str">
        <f t="shared" si="0"/>
        <v/>
      </c>
      <c r="B31" s="151"/>
      <c r="C31" s="48" t="str">
        <f>IF(OR($B31="",Configurações!$B$3&lt;&gt;"Simples"),"",IF(Resumo!P31="✔ Regular","✔ OK","⚠ "&amp;(SUM(Resumo!F31:J31)+Resumo!O31)))</f>
        <v/>
      </c>
      <c r="D31" s="148"/>
      <c r="E31" s="149"/>
      <c r="F31" s="149"/>
      <c r="G31" s="149"/>
      <c r="H31" s="149"/>
      <c r="I31" s="149"/>
      <c r="J31" s="149"/>
      <c r="K31" s="49" t="str">
        <f t="shared" si="11"/>
        <v/>
      </c>
      <c r="L31" s="50" t="str">
        <f t="shared" si="12"/>
        <v/>
      </c>
      <c r="M31" s="148"/>
      <c r="N31" s="149"/>
      <c r="O31" s="149"/>
      <c r="P31" s="149"/>
      <c r="Q31" s="149"/>
      <c r="R31" s="149"/>
      <c r="S31" s="149"/>
      <c r="T31" s="49" t="str">
        <f t="shared" si="13"/>
        <v/>
      </c>
      <c r="U31" s="50" t="str">
        <f t="shared" si="14"/>
        <v/>
      </c>
      <c r="V31" s="148"/>
      <c r="W31" s="149"/>
      <c r="X31" s="149"/>
      <c r="Y31" s="149"/>
      <c r="Z31" s="149"/>
      <c r="AA31" s="149"/>
      <c r="AB31" s="149"/>
      <c r="AC31" s="49" t="str">
        <f t="shared" si="15"/>
        <v/>
      </c>
      <c r="AD31" s="50" t="str">
        <f t="shared" si="16"/>
        <v/>
      </c>
      <c r="AE31" s="148"/>
      <c r="AF31" s="149"/>
      <c r="AG31" s="149"/>
      <c r="AH31" s="149"/>
      <c r="AI31" s="149"/>
      <c r="AJ31" s="149"/>
      <c r="AK31" s="149"/>
      <c r="AL31" s="49" t="str">
        <f t="shared" si="17"/>
        <v/>
      </c>
      <c r="AM31" s="50" t="str">
        <f t="shared" si="18"/>
        <v/>
      </c>
      <c r="AN31" s="148"/>
      <c r="AO31" s="149"/>
      <c r="AP31" s="149"/>
      <c r="AQ31" s="149"/>
      <c r="AR31" s="149"/>
      <c r="AS31" s="149"/>
      <c r="AT31" s="149"/>
      <c r="AU31" s="49" t="str">
        <f t="shared" si="19"/>
        <v/>
      </c>
      <c r="AV31" s="50" t="str">
        <f t="shared" si="20"/>
        <v/>
      </c>
      <c r="AW31" s="73" t="str">
        <f>IF(OR($B31="",Configurações!$B$3&lt;&gt;"Simples"),"",IF(Cálculos!OD31="","✔ OK",LEFT(Cálculos!OD31,LEN(Cálculos!OD31)-3)))</f>
        <v/>
      </c>
      <c r="AX31" s="73" t="str">
        <f>IF(OR($B31="",Configurações!$B$3&lt;&gt;"Simples"),"",IF(Cálculos!OI31="","✔ OK",LEFT(Cálculos!OI31,LEN(Cálculos!OI31)-3)))</f>
        <v/>
      </c>
      <c r="AY31" s="73" t="str">
        <f>IF(OR($B31="",Configurações!$B$3&lt;&gt;"Simples"),"",IF(Cálculos!ON31="","✔ OK",LEFT(Cálculos!ON31,LEN(Cálculos!ON31)-3)))</f>
        <v/>
      </c>
      <c r="AZ31" s="73" t="str">
        <f>IF(OR($B31="",Configurações!$B$3&lt;&gt;"Simples"),"",IF(Cálculos!OS31="","✔ OK",LEFT(Cálculos!OS31,LEN(Cálculos!OS31)-3)))</f>
        <v/>
      </c>
      <c r="BA31" s="73" t="str">
        <f>IF(OR($B31="",Configurações!$B$3&lt;&gt;"Simples"),"",IF(Cálculos!OX31="","✔ OK",LEFT(Cálculos!OX31,LEN(Cálculos!OX31)-3)))</f>
        <v/>
      </c>
      <c r="BB31" s="73" t="str">
        <f>IF(OR($B31="",Configurações!$B$3&lt;&gt;"Simples"),"",IF(Cálculos!PP31="","",IF(Configurações!$B$6="Sim","","Informativo (sem CCT/ACT) – ")&amp;LEFT(Cálculos!PP31,LEN(Cálculos!PP31)-3)))</f>
        <v/>
      </c>
    </row>
    <row r="32" spans="1:54" ht="39.75" customHeight="1" x14ac:dyDescent="0.25">
      <c r="A32" s="32" t="str">
        <f t="shared" si="0"/>
        <v/>
      </c>
      <c r="B32" s="151"/>
      <c r="C32" s="48" t="str">
        <f>IF(OR($B32="",Configurações!$B$3&lt;&gt;"Simples"),"",IF(Resumo!P32="✔ Regular","✔ OK","⚠ "&amp;(SUM(Resumo!F32:J32)+Resumo!O32)))</f>
        <v/>
      </c>
      <c r="D32" s="148"/>
      <c r="E32" s="149"/>
      <c r="F32" s="149"/>
      <c r="G32" s="149"/>
      <c r="H32" s="149"/>
      <c r="I32" s="149"/>
      <c r="J32" s="149"/>
      <c r="K32" s="49" t="str">
        <f t="shared" si="11"/>
        <v/>
      </c>
      <c r="L32" s="50" t="str">
        <f t="shared" si="12"/>
        <v/>
      </c>
      <c r="M32" s="148"/>
      <c r="N32" s="149"/>
      <c r="O32" s="149"/>
      <c r="P32" s="149"/>
      <c r="Q32" s="149"/>
      <c r="R32" s="149"/>
      <c r="S32" s="149"/>
      <c r="T32" s="49" t="str">
        <f t="shared" si="13"/>
        <v/>
      </c>
      <c r="U32" s="50" t="str">
        <f t="shared" si="14"/>
        <v/>
      </c>
      <c r="V32" s="148"/>
      <c r="W32" s="149"/>
      <c r="X32" s="149"/>
      <c r="Y32" s="149"/>
      <c r="Z32" s="149"/>
      <c r="AA32" s="149"/>
      <c r="AB32" s="149"/>
      <c r="AC32" s="49" t="str">
        <f t="shared" si="15"/>
        <v/>
      </c>
      <c r="AD32" s="50" t="str">
        <f t="shared" si="16"/>
        <v/>
      </c>
      <c r="AE32" s="148"/>
      <c r="AF32" s="149"/>
      <c r="AG32" s="149"/>
      <c r="AH32" s="149"/>
      <c r="AI32" s="149"/>
      <c r="AJ32" s="149"/>
      <c r="AK32" s="149"/>
      <c r="AL32" s="49" t="str">
        <f t="shared" si="17"/>
        <v/>
      </c>
      <c r="AM32" s="50" t="str">
        <f t="shared" si="18"/>
        <v/>
      </c>
      <c r="AN32" s="148"/>
      <c r="AO32" s="149"/>
      <c r="AP32" s="149"/>
      <c r="AQ32" s="149"/>
      <c r="AR32" s="149"/>
      <c r="AS32" s="149"/>
      <c r="AT32" s="149"/>
      <c r="AU32" s="49" t="str">
        <f t="shared" si="19"/>
        <v/>
      </c>
      <c r="AV32" s="50" t="str">
        <f t="shared" si="20"/>
        <v/>
      </c>
      <c r="AW32" s="73" t="str">
        <f>IF(OR($B32="",Configurações!$B$3&lt;&gt;"Simples"),"",IF(Cálculos!OD32="","✔ OK",LEFT(Cálculos!OD32,LEN(Cálculos!OD32)-3)))</f>
        <v/>
      </c>
      <c r="AX32" s="73" t="str">
        <f>IF(OR($B32="",Configurações!$B$3&lt;&gt;"Simples"),"",IF(Cálculos!OI32="","✔ OK",LEFT(Cálculos!OI32,LEN(Cálculos!OI32)-3)))</f>
        <v/>
      </c>
      <c r="AY32" s="73" t="str">
        <f>IF(OR($B32="",Configurações!$B$3&lt;&gt;"Simples"),"",IF(Cálculos!ON32="","✔ OK",LEFT(Cálculos!ON32,LEN(Cálculos!ON32)-3)))</f>
        <v/>
      </c>
      <c r="AZ32" s="73" t="str">
        <f>IF(OR($B32="",Configurações!$B$3&lt;&gt;"Simples"),"",IF(Cálculos!OS32="","✔ OK",LEFT(Cálculos!OS32,LEN(Cálculos!OS32)-3)))</f>
        <v/>
      </c>
      <c r="BA32" s="73" t="str">
        <f>IF(OR($B32="",Configurações!$B$3&lt;&gt;"Simples"),"",IF(Cálculos!OX32="","✔ OK",LEFT(Cálculos!OX32,LEN(Cálculos!OX32)-3)))</f>
        <v/>
      </c>
      <c r="BB32" s="73" t="str">
        <f>IF(OR($B32="",Configurações!$B$3&lt;&gt;"Simples"),"",IF(Cálculos!PP32="","",IF(Configurações!$B$6="Sim","","Informativo (sem CCT/ACT) – ")&amp;LEFT(Cálculos!PP32,LEN(Cálculos!PP32)-3)))</f>
        <v/>
      </c>
    </row>
    <row r="33" spans="1:54" ht="39.75" customHeight="1" x14ac:dyDescent="0.25">
      <c r="A33" s="32" t="str">
        <f t="shared" si="0"/>
        <v/>
      </c>
      <c r="B33" s="151"/>
      <c r="C33" s="48" t="str">
        <f>IF(OR($B33="",Configurações!$B$3&lt;&gt;"Simples"),"",IF(Resumo!P33="✔ Regular","✔ OK","⚠ "&amp;(SUM(Resumo!F33:J33)+Resumo!O33)))</f>
        <v/>
      </c>
      <c r="D33" s="148"/>
      <c r="E33" s="149"/>
      <c r="F33" s="149"/>
      <c r="G33" s="149"/>
      <c r="H33" s="149"/>
      <c r="I33" s="149"/>
      <c r="J33" s="149"/>
      <c r="K33" s="49" t="str">
        <f t="shared" si="11"/>
        <v/>
      </c>
      <c r="L33" s="50" t="str">
        <f t="shared" si="12"/>
        <v/>
      </c>
      <c r="M33" s="148"/>
      <c r="N33" s="149"/>
      <c r="O33" s="149"/>
      <c r="P33" s="149"/>
      <c r="Q33" s="149"/>
      <c r="R33" s="149"/>
      <c r="S33" s="149"/>
      <c r="T33" s="49" t="str">
        <f t="shared" si="13"/>
        <v/>
      </c>
      <c r="U33" s="50" t="str">
        <f t="shared" si="14"/>
        <v/>
      </c>
      <c r="V33" s="148"/>
      <c r="W33" s="149"/>
      <c r="X33" s="149"/>
      <c r="Y33" s="149"/>
      <c r="Z33" s="149"/>
      <c r="AA33" s="149"/>
      <c r="AB33" s="149"/>
      <c r="AC33" s="49" t="str">
        <f t="shared" si="15"/>
        <v/>
      </c>
      <c r="AD33" s="50" t="str">
        <f t="shared" si="16"/>
        <v/>
      </c>
      <c r="AE33" s="148"/>
      <c r="AF33" s="149"/>
      <c r="AG33" s="149"/>
      <c r="AH33" s="149"/>
      <c r="AI33" s="149"/>
      <c r="AJ33" s="149"/>
      <c r="AK33" s="149"/>
      <c r="AL33" s="49" t="str">
        <f t="shared" si="17"/>
        <v/>
      </c>
      <c r="AM33" s="50" t="str">
        <f t="shared" si="18"/>
        <v/>
      </c>
      <c r="AN33" s="148"/>
      <c r="AO33" s="149"/>
      <c r="AP33" s="149"/>
      <c r="AQ33" s="149"/>
      <c r="AR33" s="149"/>
      <c r="AS33" s="149"/>
      <c r="AT33" s="149"/>
      <c r="AU33" s="49" t="str">
        <f t="shared" si="19"/>
        <v/>
      </c>
      <c r="AV33" s="50" t="str">
        <f t="shared" si="20"/>
        <v/>
      </c>
      <c r="AW33" s="73" t="str">
        <f>IF(OR($B33="",Configurações!$B$3&lt;&gt;"Simples"),"",IF(Cálculos!OD33="","✔ OK",LEFT(Cálculos!OD33,LEN(Cálculos!OD33)-3)))</f>
        <v/>
      </c>
      <c r="AX33" s="73" t="str">
        <f>IF(OR($B33="",Configurações!$B$3&lt;&gt;"Simples"),"",IF(Cálculos!OI33="","✔ OK",LEFT(Cálculos!OI33,LEN(Cálculos!OI33)-3)))</f>
        <v/>
      </c>
      <c r="AY33" s="73" t="str">
        <f>IF(OR($B33="",Configurações!$B$3&lt;&gt;"Simples"),"",IF(Cálculos!ON33="","✔ OK",LEFT(Cálculos!ON33,LEN(Cálculos!ON33)-3)))</f>
        <v/>
      </c>
      <c r="AZ33" s="73" t="str">
        <f>IF(OR($B33="",Configurações!$B$3&lt;&gt;"Simples"),"",IF(Cálculos!OS33="","✔ OK",LEFT(Cálculos!OS33,LEN(Cálculos!OS33)-3)))</f>
        <v/>
      </c>
      <c r="BA33" s="73" t="str">
        <f>IF(OR($B33="",Configurações!$B$3&lt;&gt;"Simples"),"",IF(Cálculos!OX33="","✔ OK",LEFT(Cálculos!OX33,LEN(Cálculos!OX33)-3)))</f>
        <v/>
      </c>
      <c r="BB33" s="73" t="str">
        <f>IF(OR($B33="",Configurações!$B$3&lt;&gt;"Simples"),"",IF(Cálculos!PP33="","",IF(Configurações!$B$6="Sim","","Informativo (sem CCT/ACT) – ")&amp;LEFT(Cálculos!PP33,LEN(Cálculos!PP33)-3)))</f>
        <v/>
      </c>
    </row>
    <row r="34" spans="1:54" ht="39.75" customHeight="1" x14ac:dyDescent="0.25">
      <c r="A34" s="32" t="str">
        <f t="shared" si="0"/>
        <v/>
      </c>
      <c r="B34" s="151"/>
      <c r="C34" s="48" t="str">
        <f>IF(OR($B34="",Configurações!$B$3&lt;&gt;"Simples"),"",IF(Resumo!P34="✔ Regular","✔ OK","⚠ "&amp;(SUM(Resumo!F34:J34)+Resumo!O34)))</f>
        <v/>
      </c>
      <c r="D34" s="148"/>
      <c r="E34" s="149"/>
      <c r="F34" s="149"/>
      <c r="G34" s="149"/>
      <c r="H34" s="149"/>
      <c r="I34" s="149"/>
      <c r="J34" s="149"/>
      <c r="K34" s="49" t="str">
        <f t="shared" si="11"/>
        <v/>
      </c>
      <c r="L34" s="50" t="str">
        <f t="shared" si="12"/>
        <v/>
      </c>
      <c r="M34" s="148"/>
      <c r="N34" s="149"/>
      <c r="O34" s="149"/>
      <c r="P34" s="149"/>
      <c r="Q34" s="149"/>
      <c r="R34" s="149"/>
      <c r="S34" s="149"/>
      <c r="T34" s="49" t="str">
        <f t="shared" si="13"/>
        <v/>
      </c>
      <c r="U34" s="50" t="str">
        <f t="shared" si="14"/>
        <v/>
      </c>
      <c r="V34" s="148"/>
      <c r="W34" s="149"/>
      <c r="X34" s="149"/>
      <c r="Y34" s="149"/>
      <c r="Z34" s="149"/>
      <c r="AA34" s="149"/>
      <c r="AB34" s="149"/>
      <c r="AC34" s="49" t="str">
        <f t="shared" si="15"/>
        <v/>
      </c>
      <c r="AD34" s="50" t="str">
        <f t="shared" si="16"/>
        <v/>
      </c>
      <c r="AE34" s="148"/>
      <c r="AF34" s="149"/>
      <c r="AG34" s="149"/>
      <c r="AH34" s="149"/>
      <c r="AI34" s="149"/>
      <c r="AJ34" s="149"/>
      <c r="AK34" s="149"/>
      <c r="AL34" s="49" t="str">
        <f t="shared" si="17"/>
        <v/>
      </c>
      <c r="AM34" s="50" t="str">
        <f t="shared" si="18"/>
        <v/>
      </c>
      <c r="AN34" s="148"/>
      <c r="AO34" s="149"/>
      <c r="AP34" s="149"/>
      <c r="AQ34" s="149"/>
      <c r="AR34" s="149"/>
      <c r="AS34" s="149"/>
      <c r="AT34" s="149"/>
      <c r="AU34" s="49" t="str">
        <f t="shared" si="19"/>
        <v/>
      </c>
      <c r="AV34" s="50" t="str">
        <f t="shared" si="20"/>
        <v/>
      </c>
      <c r="AW34" s="73" t="str">
        <f>IF(OR($B34="",Configurações!$B$3&lt;&gt;"Simples"),"",IF(Cálculos!OD34="","✔ OK",LEFT(Cálculos!OD34,LEN(Cálculos!OD34)-3)))</f>
        <v/>
      </c>
      <c r="AX34" s="73" t="str">
        <f>IF(OR($B34="",Configurações!$B$3&lt;&gt;"Simples"),"",IF(Cálculos!OI34="","✔ OK",LEFT(Cálculos!OI34,LEN(Cálculos!OI34)-3)))</f>
        <v/>
      </c>
      <c r="AY34" s="73" t="str">
        <f>IF(OR($B34="",Configurações!$B$3&lt;&gt;"Simples"),"",IF(Cálculos!ON34="","✔ OK",LEFT(Cálculos!ON34,LEN(Cálculos!ON34)-3)))</f>
        <v/>
      </c>
      <c r="AZ34" s="73" t="str">
        <f>IF(OR($B34="",Configurações!$B$3&lt;&gt;"Simples"),"",IF(Cálculos!OS34="","✔ OK",LEFT(Cálculos!OS34,LEN(Cálculos!OS34)-3)))</f>
        <v/>
      </c>
      <c r="BA34" s="73" t="str">
        <f>IF(OR($B34="",Configurações!$B$3&lt;&gt;"Simples"),"",IF(Cálculos!OX34="","✔ OK",LEFT(Cálculos!OX34,LEN(Cálculos!OX34)-3)))</f>
        <v/>
      </c>
      <c r="BB34" s="73" t="str">
        <f>IF(OR($B34="",Configurações!$B$3&lt;&gt;"Simples"),"",IF(Cálculos!PP34="","",IF(Configurações!$B$6="Sim","","Informativo (sem CCT/ACT) – ")&amp;LEFT(Cálculos!PP34,LEN(Cálculos!PP34)-3)))</f>
        <v/>
      </c>
    </row>
    <row r="35" spans="1:54" ht="39.75" customHeight="1" x14ac:dyDescent="0.25">
      <c r="A35" s="32" t="str">
        <f t="shared" si="0"/>
        <v/>
      </c>
      <c r="B35" s="151"/>
      <c r="C35" s="48" t="str">
        <f>IF(OR($B35="",Configurações!$B$3&lt;&gt;"Simples"),"",IF(Resumo!P35="✔ Regular","✔ OK","⚠ "&amp;(SUM(Resumo!F35:J35)+Resumo!O35)))</f>
        <v/>
      </c>
      <c r="D35" s="148"/>
      <c r="E35" s="149"/>
      <c r="F35" s="149"/>
      <c r="G35" s="149"/>
      <c r="H35" s="149"/>
      <c r="I35" s="149"/>
      <c r="J35" s="149"/>
      <c r="K35" s="49" t="str">
        <f t="shared" si="11"/>
        <v/>
      </c>
      <c r="L35" s="50" t="str">
        <f t="shared" si="12"/>
        <v/>
      </c>
      <c r="M35" s="148"/>
      <c r="N35" s="149"/>
      <c r="O35" s="149"/>
      <c r="P35" s="149"/>
      <c r="Q35" s="149"/>
      <c r="R35" s="149"/>
      <c r="S35" s="149"/>
      <c r="T35" s="49" t="str">
        <f t="shared" si="13"/>
        <v/>
      </c>
      <c r="U35" s="50" t="str">
        <f t="shared" si="14"/>
        <v/>
      </c>
      <c r="V35" s="148"/>
      <c r="W35" s="149"/>
      <c r="X35" s="149"/>
      <c r="Y35" s="149"/>
      <c r="Z35" s="149"/>
      <c r="AA35" s="149"/>
      <c r="AB35" s="149"/>
      <c r="AC35" s="49" t="str">
        <f t="shared" si="15"/>
        <v/>
      </c>
      <c r="AD35" s="50" t="str">
        <f t="shared" si="16"/>
        <v/>
      </c>
      <c r="AE35" s="148"/>
      <c r="AF35" s="149"/>
      <c r="AG35" s="149"/>
      <c r="AH35" s="149"/>
      <c r="AI35" s="149"/>
      <c r="AJ35" s="149"/>
      <c r="AK35" s="149"/>
      <c r="AL35" s="49" t="str">
        <f t="shared" si="17"/>
        <v/>
      </c>
      <c r="AM35" s="50" t="str">
        <f t="shared" si="18"/>
        <v/>
      </c>
      <c r="AN35" s="148"/>
      <c r="AO35" s="149"/>
      <c r="AP35" s="149"/>
      <c r="AQ35" s="149"/>
      <c r="AR35" s="149"/>
      <c r="AS35" s="149"/>
      <c r="AT35" s="149"/>
      <c r="AU35" s="49" t="str">
        <f t="shared" si="19"/>
        <v/>
      </c>
      <c r="AV35" s="50" t="str">
        <f t="shared" si="20"/>
        <v/>
      </c>
      <c r="AW35" s="73" t="str">
        <f>IF(OR($B35="",Configurações!$B$3&lt;&gt;"Simples"),"",IF(Cálculos!OD35="","✔ OK",LEFT(Cálculos!OD35,LEN(Cálculos!OD35)-3)))</f>
        <v/>
      </c>
      <c r="AX35" s="73" t="str">
        <f>IF(OR($B35="",Configurações!$B$3&lt;&gt;"Simples"),"",IF(Cálculos!OI35="","✔ OK",LEFT(Cálculos!OI35,LEN(Cálculos!OI35)-3)))</f>
        <v/>
      </c>
      <c r="AY35" s="73" t="str">
        <f>IF(OR($B35="",Configurações!$B$3&lt;&gt;"Simples"),"",IF(Cálculos!ON35="","✔ OK",LEFT(Cálculos!ON35,LEN(Cálculos!ON35)-3)))</f>
        <v/>
      </c>
      <c r="AZ35" s="73" t="str">
        <f>IF(OR($B35="",Configurações!$B$3&lt;&gt;"Simples"),"",IF(Cálculos!OS35="","✔ OK",LEFT(Cálculos!OS35,LEN(Cálculos!OS35)-3)))</f>
        <v/>
      </c>
      <c r="BA35" s="73" t="str">
        <f>IF(OR($B35="",Configurações!$B$3&lt;&gt;"Simples"),"",IF(Cálculos!OX35="","✔ OK",LEFT(Cálculos!OX35,LEN(Cálculos!OX35)-3)))</f>
        <v/>
      </c>
      <c r="BB35" s="73" t="str">
        <f>IF(OR($B35="",Configurações!$B$3&lt;&gt;"Simples"),"",IF(Cálculos!PP35="","",IF(Configurações!$B$6="Sim","","Informativo (sem CCT/ACT) – ")&amp;LEFT(Cálculos!PP35,LEN(Cálculos!PP35)-3)))</f>
        <v/>
      </c>
    </row>
    <row r="36" spans="1:54" ht="39.75" customHeight="1" x14ac:dyDescent="0.25">
      <c r="A36" s="32" t="str">
        <f t="shared" si="0"/>
        <v/>
      </c>
      <c r="B36" s="151"/>
      <c r="C36" s="48" t="str">
        <f>IF(OR($B36="",Configurações!$B$3&lt;&gt;"Simples"),"",IF(Resumo!P36="✔ Regular","✔ OK","⚠ "&amp;(SUM(Resumo!F36:J36)+Resumo!O36)))</f>
        <v/>
      </c>
      <c r="D36" s="148"/>
      <c r="E36" s="149"/>
      <c r="F36" s="149"/>
      <c r="G36" s="149"/>
      <c r="H36" s="149"/>
      <c r="I36" s="149"/>
      <c r="J36" s="149"/>
      <c r="K36" s="49" t="str">
        <f t="shared" si="11"/>
        <v/>
      </c>
      <c r="L36" s="50" t="str">
        <f t="shared" si="12"/>
        <v/>
      </c>
      <c r="M36" s="148"/>
      <c r="N36" s="149"/>
      <c r="O36" s="149"/>
      <c r="P36" s="149"/>
      <c r="Q36" s="149"/>
      <c r="R36" s="149"/>
      <c r="S36" s="149"/>
      <c r="T36" s="49" t="str">
        <f t="shared" si="13"/>
        <v/>
      </c>
      <c r="U36" s="50" t="str">
        <f t="shared" si="14"/>
        <v/>
      </c>
      <c r="V36" s="148"/>
      <c r="W36" s="149"/>
      <c r="X36" s="149"/>
      <c r="Y36" s="149"/>
      <c r="Z36" s="149"/>
      <c r="AA36" s="149"/>
      <c r="AB36" s="149"/>
      <c r="AC36" s="49" t="str">
        <f t="shared" si="15"/>
        <v/>
      </c>
      <c r="AD36" s="50" t="str">
        <f t="shared" si="16"/>
        <v/>
      </c>
      <c r="AE36" s="148"/>
      <c r="AF36" s="149"/>
      <c r="AG36" s="149"/>
      <c r="AH36" s="149"/>
      <c r="AI36" s="149"/>
      <c r="AJ36" s="149"/>
      <c r="AK36" s="149"/>
      <c r="AL36" s="49" t="str">
        <f t="shared" si="17"/>
        <v/>
      </c>
      <c r="AM36" s="50" t="str">
        <f t="shared" si="18"/>
        <v/>
      </c>
      <c r="AN36" s="148"/>
      <c r="AO36" s="149"/>
      <c r="AP36" s="149"/>
      <c r="AQ36" s="149"/>
      <c r="AR36" s="149"/>
      <c r="AS36" s="149"/>
      <c r="AT36" s="149"/>
      <c r="AU36" s="49" t="str">
        <f t="shared" si="19"/>
        <v/>
      </c>
      <c r="AV36" s="50" t="str">
        <f t="shared" si="20"/>
        <v/>
      </c>
      <c r="AW36" s="73" t="str">
        <f>IF(OR($B36="",Configurações!$B$3&lt;&gt;"Simples"),"",IF(Cálculos!OD36="","✔ OK",LEFT(Cálculos!OD36,LEN(Cálculos!OD36)-3)))</f>
        <v/>
      </c>
      <c r="AX36" s="73" t="str">
        <f>IF(OR($B36="",Configurações!$B$3&lt;&gt;"Simples"),"",IF(Cálculos!OI36="","✔ OK",LEFT(Cálculos!OI36,LEN(Cálculos!OI36)-3)))</f>
        <v/>
      </c>
      <c r="AY36" s="73" t="str">
        <f>IF(OR($B36="",Configurações!$B$3&lt;&gt;"Simples"),"",IF(Cálculos!ON36="","✔ OK",LEFT(Cálculos!ON36,LEN(Cálculos!ON36)-3)))</f>
        <v/>
      </c>
      <c r="AZ36" s="73" t="str">
        <f>IF(OR($B36="",Configurações!$B$3&lt;&gt;"Simples"),"",IF(Cálculos!OS36="","✔ OK",LEFT(Cálculos!OS36,LEN(Cálculos!OS36)-3)))</f>
        <v/>
      </c>
      <c r="BA36" s="73" t="str">
        <f>IF(OR($B36="",Configurações!$B$3&lt;&gt;"Simples"),"",IF(Cálculos!OX36="","✔ OK",LEFT(Cálculos!OX36,LEN(Cálculos!OX36)-3)))</f>
        <v/>
      </c>
      <c r="BB36" s="73" t="str">
        <f>IF(OR($B36="",Configurações!$B$3&lt;&gt;"Simples"),"",IF(Cálculos!PP36="","",IF(Configurações!$B$6="Sim","","Informativo (sem CCT/ACT) – ")&amp;LEFT(Cálculos!PP36,LEN(Cálculos!PP36)-3)))</f>
        <v/>
      </c>
    </row>
    <row r="37" spans="1:54" ht="39.75" customHeight="1" x14ac:dyDescent="0.25">
      <c r="A37" s="32" t="str">
        <f t="shared" si="0"/>
        <v/>
      </c>
      <c r="B37" s="151"/>
      <c r="C37" s="48" t="str">
        <f>IF(OR($B37="",Configurações!$B$3&lt;&gt;"Simples"),"",IF(Resumo!P37="✔ Regular","✔ OK","⚠ "&amp;(SUM(Resumo!F37:J37)+Resumo!O37)))</f>
        <v/>
      </c>
      <c r="D37" s="148"/>
      <c r="E37" s="149"/>
      <c r="F37" s="149"/>
      <c r="G37" s="149"/>
      <c r="H37" s="149"/>
      <c r="I37" s="149"/>
      <c r="J37" s="149"/>
      <c r="K37" s="49" t="str">
        <f t="shared" si="11"/>
        <v/>
      </c>
      <c r="L37" s="50" t="str">
        <f t="shared" si="12"/>
        <v/>
      </c>
      <c r="M37" s="148"/>
      <c r="N37" s="149"/>
      <c r="O37" s="149"/>
      <c r="P37" s="149"/>
      <c r="Q37" s="149"/>
      <c r="R37" s="149"/>
      <c r="S37" s="149"/>
      <c r="T37" s="49" t="str">
        <f t="shared" si="13"/>
        <v/>
      </c>
      <c r="U37" s="50" t="str">
        <f t="shared" si="14"/>
        <v/>
      </c>
      <c r="V37" s="148"/>
      <c r="W37" s="149"/>
      <c r="X37" s="149"/>
      <c r="Y37" s="149"/>
      <c r="Z37" s="149"/>
      <c r="AA37" s="149"/>
      <c r="AB37" s="149"/>
      <c r="AC37" s="49" t="str">
        <f t="shared" si="15"/>
        <v/>
      </c>
      <c r="AD37" s="50" t="str">
        <f t="shared" si="16"/>
        <v/>
      </c>
      <c r="AE37" s="148"/>
      <c r="AF37" s="149"/>
      <c r="AG37" s="149"/>
      <c r="AH37" s="149"/>
      <c r="AI37" s="149"/>
      <c r="AJ37" s="149"/>
      <c r="AK37" s="149"/>
      <c r="AL37" s="49" t="str">
        <f t="shared" si="17"/>
        <v/>
      </c>
      <c r="AM37" s="50" t="str">
        <f t="shared" si="18"/>
        <v/>
      </c>
      <c r="AN37" s="148"/>
      <c r="AO37" s="149"/>
      <c r="AP37" s="149"/>
      <c r="AQ37" s="149"/>
      <c r="AR37" s="149"/>
      <c r="AS37" s="149"/>
      <c r="AT37" s="149"/>
      <c r="AU37" s="49" t="str">
        <f t="shared" si="19"/>
        <v/>
      </c>
      <c r="AV37" s="50" t="str">
        <f t="shared" si="20"/>
        <v/>
      </c>
      <c r="AW37" s="73" t="str">
        <f>IF(OR($B37="",Configurações!$B$3&lt;&gt;"Simples"),"",IF(Cálculos!OD37="","✔ OK",LEFT(Cálculos!OD37,LEN(Cálculos!OD37)-3)))</f>
        <v/>
      </c>
      <c r="AX37" s="73" t="str">
        <f>IF(OR($B37="",Configurações!$B$3&lt;&gt;"Simples"),"",IF(Cálculos!OI37="","✔ OK",LEFT(Cálculos!OI37,LEN(Cálculos!OI37)-3)))</f>
        <v/>
      </c>
      <c r="AY37" s="73" t="str">
        <f>IF(OR($B37="",Configurações!$B$3&lt;&gt;"Simples"),"",IF(Cálculos!ON37="","✔ OK",LEFT(Cálculos!ON37,LEN(Cálculos!ON37)-3)))</f>
        <v/>
      </c>
      <c r="AZ37" s="73" t="str">
        <f>IF(OR($B37="",Configurações!$B$3&lt;&gt;"Simples"),"",IF(Cálculos!OS37="","✔ OK",LEFT(Cálculos!OS37,LEN(Cálculos!OS37)-3)))</f>
        <v/>
      </c>
      <c r="BA37" s="73" t="str">
        <f>IF(OR($B37="",Configurações!$B$3&lt;&gt;"Simples"),"",IF(Cálculos!OX37="","✔ OK",LEFT(Cálculos!OX37,LEN(Cálculos!OX37)-3)))</f>
        <v/>
      </c>
      <c r="BB37" s="73" t="str">
        <f>IF(OR($B37="",Configurações!$B$3&lt;&gt;"Simples"),"",IF(Cálculos!PP37="","",IF(Configurações!$B$6="Sim","","Informativo (sem CCT/ACT) – ")&amp;LEFT(Cálculos!PP37,LEN(Cálculos!PP37)-3)))</f>
        <v/>
      </c>
    </row>
    <row r="38" spans="1:54" ht="39.75" customHeight="1" x14ac:dyDescent="0.25">
      <c r="A38" s="32" t="str">
        <f t="shared" si="0"/>
        <v/>
      </c>
      <c r="B38" s="151"/>
      <c r="C38" s="48" t="str">
        <f>IF(OR($B38="",Configurações!$B$3&lt;&gt;"Simples"),"",IF(Resumo!P38="✔ Regular","✔ OK","⚠ "&amp;(SUM(Resumo!F38:J38)+Resumo!O38)))</f>
        <v/>
      </c>
      <c r="D38" s="148"/>
      <c r="E38" s="149"/>
      <c r="F38" s="149"/>
      <c r="G38" s="149"/>
      <c r="H38" s="149"/>
      <c r="I38" s="149"/>
      <c r="J38" s="149"/>
      <c r="K38" s="49" t="str">
        <f t="shared" si="11"/>
        <v/>
      </c>
      <c r="L38" s="50" t="str">
        <f t="shared" si="12"/>
        <v/>
      </c>
      <c r="M38" s="148"/>
      <c r="N38" s="149"/>
      <c r="O38" s="149"/>
      <c r="P38" s="149"/>
      <c r="Q38" s="149"/>
      <c r="R38" s="149"/>
      <c r="S38" s="149"/>
      <c r="T38" s="49" t="str">
        <f t="shared" si="13"/>
        <v/>
      </c>
      <c r="U38" s="50" t="str">
        <f t="shared" si="14"/>
        <v/>
      </c>
      <c r="V38" s="148"/>
      <c r="W38" s="149"/>
      <c r="X38" s="149"/>
      <c r="Y38" s="149"/>
      <c r="Z38" s="149"/>
      <c r="AA38" s="149"/>
      <c r="AB38" s="149"/>
      <c r="AC38" s="49" t="str">
        <f t="shared" si="15"/>
        <v/>
      </c>
      <c r="AD38" s="50" t="str">
        <f t="shared" si="16"/>
        <v/>
      </c>
      <c r="AE38" s="148"/>
      <c r="AF38" s="149"/>
      <c r="AG38" s="149"/>
      <c r="AH38" s="149"/>
      <c r="AI38" s="149"/>
      <c r="AJ38" s="149"/>
      <c r="AK38" s="149"/>
      <c r="AL38" s="49" t="str">
        <f t="shared" si="17"/>
        <v/>
      </c>
      <c r="AM38" s="50" t="str">
        <f t="shared" si="18"/>
        <v/>
      </c>
      <c r="AN38" s="148"/>
      <c r="AO38" s="149"/>
      <c r="AP38" s="149"/>
      <c r="AQ38" s="149"/>
      <c r="AR38" s="149"/>
      <c r="AS38" s="149"/>
      <c r="AT38" s="149"/>
      <c r="AU38" s="49" t="str">
        <f t="shared" si="19"/>
        <v/>
      </c>
      <c r="AV38" s="50" t="str">
        <f t="shared" si="20"/>
        <v/>
      </c>
      <c r="AW38" s="73" t="str">
        <f>IF(OR($B38="",Configurações!$B$3&lt;&gt;"Simples"),"",IF(Cálculos!OD38="","✔ OK",LEFT(Cálculos!OD38,LEN(Cálculos!OD38)-3)))</f>
        <v/>
      </c>
      <c r="AX38" s="73" t="str">
        <f>IF(OR($B38="",Configurações!$B$3&lt;&gt;"Simples"),"",IF(Cálculos!OI38="","✔ OK",LEFT(Cálculos!OI38,LEN(Cálculos!OI38)-3)))</f>
        <v/>
      </c>
      <c r="AY38" s="73" t="str">
        <f>IF(OR($B38="",Configurações!$B$3&lt;&gt;"Simples"),"",IF(Cálculos!ON38="","✔ OK",LEFT(Cálculos!ON38,LEN(Cálculos!ON38)-3)))</f>
        <v/>
      </c>
      <c r="AZ38" s="73" t="str">
        <f>IF(OR($B38="",Configurações!$B$3&lt;&gt;"Simples"),"",IF(Cálculos!OS38="","✔ OK",LEFT(Cálculos!OS38,LEN(Cálculos!OS38)-3)))</f>
        <v/>
      </c>
      <c r="BA38" s="73" t="str">
        <f>IF(OR($B38="",Configurações!$B$3&lt;&gt;"Simples"),"",IF(Cálculos!OX38="","✔ OK",LEFT(Cálculos!OX38,LEN(Cálculos!OX38)-3)))</f>
        <v/>
      </c>
      <c r="BB38" s="73" t="str">
        <f>IF(OR($B38="",Configurações!$B$3&lt;&gt;"Simples"),"",IF(Cálculos!PP38="","",IF(Configurações!$B$6="Sim","","Informativo (sem CCT/ACT) – ")&amp;LEFT(Cálculos!PP38,LEN(Cálculos!PP38)-3)))</f>
        <v/>
      </c>
    </row>
    <row r="39" spans="1:54" ht="39.75" customHeight="1" x14ac:dyDescent="0.25">
      <c r="A39" s="32" t="str">
        <f t="shared" si="0"/>
        <v/>
      </c>
      <c r="B39" s="151"/>
      <c r="C39" s="48" t="str">
        <f>IF(OR($B39="",Configurações!$B$3&lt;&gt;"Simples"),"",IF(Resumo!P39="✔ Regular","✔ OK","⚠ "&amp;(SUM(Resumo!F39:J39)+Resumo!O39)))</f>
        <v/>
      </c>
      <c r="D39" s="148"/>
      <c r="E39" s="149"/>
      <c r="F39" s="149"/>
      <c r="G39" s="149"/>
      <c r="H39" s="149"/>
      <c r="I39" s="149"/>
      <c r="J39" s="149"/>
      <c r="K39" s="49" t="str">
        <f t="shared" si="11"/>
        <v/>
      </c>
      <c r="L39" s="50" t="str">
        <f t="shared" si="12"/>
        <v/>
      </c>
      <c r="M39" s="148"/>
      <c r="N39" s="149"/>
      <c r="O39" s="149"/>
      <c r="P39" s="149"/>
      <c r="Q39" s="149"/>
      <c r="R39" s="149"/>
      <c r="S39" s="149"/>
      <c r="T39" s="49" t="str">
        <f t="shared" si="13"/>
        <v/>
      </c>
      <c r="U39" s="50" t="str">
        <f t="shared" si="14"/>
        <v/>
      </c>
      <c r="V39" s="148"/>
      <c r="W39" s="149"/>
      <c r="X39" s="149"/>
      <c r="Y39" s="149"/>
      <c r="Z39" s="149"/>
      <c r="AA39" s="149"/>
      <c r="AB39" s="149"/>
      <c r="AC39" s="49" t="str">
        <f t="shared" si="15"/>
        <v/>
      </c>
      <c r="AD39" s="50" t="str">
        <f t="shared" si="16"/>
        <v/>
      </c>
      <c r="AE39" s="148"/>
      <c r="AF39" s="149"/>
      <c r="AG39" s="149"/>
      <c r="AH39" s="149"/>
      <c r="AI39" s="149"/>
      <c r="AJ39" s="149"/>
      <c r="AK39" s="149"/>
      <c r="AL39" s="49" t="str">
        <f t="shared" si="17"/>
        <v/>
      </c>
      <c r="AM39" s="50" t="str">
        <f t="shared" si="18"/>
        <v/>
      </c>
      <c r="AN39" s="148"/>
      <c r="AO39" s="149"/>
      <c r="AP39" s="149"/>
      <c r="AQ39" s="149"/>
      <c r="AR39" s="149"/>
      <c r="AS39" s="149"/>
      <c r="AT39" s="149"/>
      <c r="AU39" s="49" t="str">
        <f t="shared" si="19"/>
        <v/>
      </c>
      <c r="AV39" s="50" t="str">
        <f t="shared" si="20"/>
        <v/>
      </c>
      <c r="AW39" s="73" t="str">
        <f>IF(OR($B39="",Configurações!$B$3&lt;&gt;"Simples"),"",IF(Cálculos!OD39="","✔ OK",LEFT(Cálculos!OD39,LEN(Cálculos!OD39)-3)))</f>
        <v/>
      </c>
      <c r="AX39" s="73" t="str">
        <f>IF(OR($B39="",Configurações!$B$3&lt;&gt;"Simples"),"",IF(Cálculos!OI39="","✔ OK",LEFT(Cálculos!OI39,LEN(Cálculos!OI39)-3)))</f>
        <v/>
      </c>
      <c r="AY39" s="73" t="str">
        <f>IF(OR($B39="",Configurações!$B$3&lt;&gt;"Simples"),"",IF(Cálculos!ON39="","✔ OK",LEFT(Cálculos!ON39,LEN(Cálculos!ON39)-3)))</f>
        <v/>
      </c>
      <c r="AZ39" s="73" t="str">
        <f>IF(OR($B39="",Configurações!$B$3&lt;&gt;"Simples"),"",IF(Cálculos!OS39="","✔ OK",LEFT(Cálculos!OS39,LEN(Cálculos!OS39)-3)))</f>
        <v/>
      </c>
      <c r="BA39" s="73" t="str">
        <f>IF(OR($B39="",Configurações!$B$3&lt;&gt;"Simples"),"",IF(Cálculos!OX39="","✔ OK",LEFT(Cálculos!OX39,LEN(Cálculos!OX39)-3)))</f>
        <v/>
      </c>
      <c r="BB39" s="73" t="str">
        <f>IF(OR($B39="",Configurações!$B$3&lt;&gt;"Simples"),"",IF(Cálculos!PP39="","",IF(Configurações!$B$6="Sim","","Informativo (sem CCT/ACT) – ")&amp;LEFT(Cálculos!PP39,LEN(Cálculos!PP39)-3)))</f>
        <v/>
      </c>
    </row>
    <row r="40" spans="1:54" ht="39.75" customHeight="1" x14ac:dyDescent="0.25">
      <c r="A40" s="32" t="str">
        <f t="shared" si="0"/>
        <v/>
      </c>
      <c r="B40" s="151"/>
      <c r="C40" s="48" t="str">
        <f>IF(OR($B40="",Configurações!$B$3&lt;&gt;"Simples"),"",IF(Resumo!P40="✔ Regular","✔ OK","⚠ "&amp;(SUM(Resumo!F40:J40)+Resumo!O40)))</f>
        <v/>
      </c>
      <c r="D40" s="148"/>
      <c r="E40" s="149"/>
      <c r="F40" s="149"/>
      <c r="G40" s="149"/>
      <c r="H40" s="149"/>
      <c r="I40" s="149"/>
      <c r="J40" s="149"/>
      <c r="K40" s="49" t="str">
        <f t="shared" si="11"/>
        <v/>
      </c>
      <c r="L40" s="50" t="str">
        <f t="shared" si="12"/>
        <v/>
      </c>
      <c r="M40" s="148"/>
      <c r="N40" s="149"/>
      <c r="O40" s="149"/>
      <c r="P40" s="149"/>
      <c r="Q40" s="149"/>
      <c r="R40" s="149"/>
      <c r="S40" s="149"/>
      <c r="T40" s="49" t="str">
        <f t="shared" si="13"/>
        <v/>
      </c>
      <c r="U40" s="50" t="str">
        <f t="shared" si="14"/>
        <v/>
      </c>
      <c r="V40" s="148"/>
      <c r="W40" s="149"/>
      <c r="X40" s="149"/>
      <c r="Y40" s="149"/>
      <c r="Z40" s="149"/>
      <c r="AA40" s="149"/>
      <c r="AB40" s="149"/>
      <c r="AC40" s="49" t="str">
        <f t="shared" si="15"/>
        <v/>
      </c>
      <c r="AD40" s="50" t="str">
        <f t="shared" si="16"/>
        <v/>
      </c>
      <c r="AE40" s="148"/>
      <c r="AF40" s="149"/>
      <c r="AG40" s="149"/>
      <c r="AH40" s="149"/>
      <c r="AI40" s="149"/>
      <c r="AJ40" s="149"/>
      <c r="AK40" s="149"/>
      <c r="AL40" s="49" t="str">
        <f t="shared" si="17"/>
        <v/>
      </c>
      <c r="AM40" s="50" t="str">
        <f t="shared" si="18"/>
        <v/>
      </c>
      <c r="AN40" s="148"/>
      <c r="AO40" s="149"/>
      <c r="AP40" s="149"/>
      <c r="AQ40" s="149"/>
      <c r="AR40" s="149"/>
      <c r="AS40" s="149"/>
      <c r="AT40" s="149"/>
      <c r="AU40" s="49" t="str">
        <f t="shared" si="19"/>
        <v/>
      </c>
      <c r="AV40" s="50" t="str">
        <f t="shared" si="20"/>
        <v/>
      </c>
      <c r="AW40" s="73" t="str">
        <f>IF(OR($B40="",Configurações!$B$3&lt;&gt;"Simples"),"",IF(Cálculos!OD40="","✔ OK",LEFT(Cálculos!OD40,LEN(Cálculos!OD40)-3)))</f>
        <v/>
      </c>
      <c r="AX40" s="73" t="str">
        <f>IF(OR($B40="",Configurações!$B$3&lt;&gt;"Simples"),"",IF(Cálculos!OI40="","✔ OK",LEFT(Cálculos!OI40,LEN(Cálculos!OI40)-3)))</f>
        <v/>
      </c>
      <c r="AY40" s="73" t="str">
        <f>IF(OR($B40="",Configurações!$B$3&lt;&gt;"Simples"),"",IF(Cálculos!ON40="","✔ OK",LEFT(Cálculos!ON40,LEN(Cálculos!ON40)-3)))</f>
        <v/>
      </c>
      <c r="AZ40" s="73" t="str">
        <f>IF(OR($B40="",Configurações!$B$3&lt;&gt;"Simples"),"",IF(Cálculos!OS40="","✔ OK",LEFT(Cálculos!OS40,LEN(Cálculos!OS40)-3)))</f>
        <v/>
      </c>
      <c r="BA40" s="73" t="str">
        <f>IF(OR($B40="",Configurações!$B$3&lt;&gt;"Simples"),"",IF(Cálculos!OX40="","✔ OK",LEFT(Cálculos!OX40,LEN(Cálculos!OX40)-3)))</f>
        <v/>
      </c>
      <c r="BB40" s="73" t="str">
        <f>IF(OR($B40="",Configurações!$B$3&lt;&gt;"Simples"),"",IF(Cálculos!PP40="","",IF(Configurações!$B$6="Sim","","Informativo (sem CCT/ACT) – ")&amp;LEFT(Cálculos!PP40,LEN(Cálculos!PP40)-3)))</f>
        <v/>
      </c>
    </row>
    <row r="41" spans="1:54" ht="39.75" customHeight="1" x14ac:dyDescent="0.25">
      <c r="A41" s="32" t="str">
        <f t="shared" si="0"/>
        <v/>
      </c>
      <c r="B41" s="151"/>
      <c r="C41" s="48" t="str">
        <f>IF(OR($B41="",Configurações!$B$3&lt;&gt;"Simples"),"",IF(Resumo!P41="✔ Regular","✔ OK","⚠ "&amp;(SUM(Resumo!F41:J41)+Resumo!O41)))</f>
        <v/>
      </c>
      <c r="D41" s="148"/>
      <c r="E41" s="149"/>
      <c r="F41" s="149"/>
      <c r="G41" s="149"/>
      <c r="H41" s="149"/>
      <c r="I41" s="149"/>
      <c r="J41" s="149"/>
      <c r="K41" s="49" t="str">
        <f t="shared" si="11"/>
        <v/>
      </c>
      <c r="L41" s="50" t="str">
        <f t="shared" si="12"/>
        <v/>
      </c>
      <c r="M41" s="148"/>
      <c r="N41" s="149"/>
      <c r="O41" s="149"/>
      <c r="P41" s="149"/>
      <c r="Q41" s="149"/>
      <c r="R41" s="149"/>
      <c r="S41" s="149"/>
      <c r="T41" s="49" t="str">
        <f t="shared" si="13"/>
        <v/>
      </c>
      <c r="U41" s="50" t="str">
        <f t="shared" si="14"/>
        <v/>
      </c>
      <c r="V41" s="148"/>
      <c r="W41" s="149"/>
      <c r="X41" s="149"/>
      <c r="Y41" s="149"/>
      <c r="Z41" s="149"/>
      <c r="AA41" s="149"/>
      <c r="AB41" s="149"/>
      <c r="AC41" s="49" t="str">
        <f t="shared" si="15"/>
        <v/>
      </c>
      <c r="AD41" s="50" t="str">
        <f t="shared" si="16"/>
        <v/>
      </c>
      <c r="AE41" s="148"/>
      <c r="AF41" s="149"/>
      <c r="AG41" s="149"/>
      <c r="AH41" s="149"/>
      <c r="AI41" s="149"/>
      <c r="AJ41" s="149"/>
      <c r="AK41" s="149"/>
      <c r="AL41" s="49" t="str">
        <f t="shared" si="17"/>
        <v/>
      </c>
      <c r="AM41" s="50" t="str">
        <f t="shared" si="18"/>
        <v/>
      </c>
      <c r="AN41" s="148"/>
      <c r="AO41" s="149"/>
      <c r="AP41" s="149"/>
      <c r="AQ41" s="149"/>
      <c r="AR41" s="149"/>
      <c r="AS41" s="149"/>
      <c r="AT41" s="149"/>
      <c r="AU41" s="49" t="str">
        <f t="shared" si="19"/>
        <v/>
      </c>
      <c r="AV41" s="50" t="str">
        <f t="shared" si="20"/>
        <v/>
      </c>
      <c r="AW41" s="73" t="str">
        <f>IF(OR($B41="",Configurações!$B$3&lt;&gt;"Simples"),"",IF(Cálculos!OD41="","✔ OK",LEFT(Cálculos!OD41,LEN(Cálculos!OD41)-3)))</f>
        <v/>
      </c>
      <c r="AX41" s="73" t="str">
        <f>IF(OR($B41="",Configurações!$B$3&lt;&gt;"Simples"),"",IF(Cálculos!OI41="","✔ OK",LEFT(Cálculos!OI41,LEN(Cálculos!OI41)-3)))</f>
        <v/>
      </c>
      <c r="AY41" s="73" t="str">
        <f>IF(OR($B41="",Configurações!$B$3&lt;&gt;"Simples"),"",IF(Cálculos!ON41="","✔ OK",LEFT(Cálculos!ON41,LEN(Cálculos!ON41)-3)))</f>
        <v/>
      </c>
      <c r="AZ41" s="73" t="str">
        <f>IF(OR($B41="",Configurações!$B$3&lt;&gt;"Simples"),"",IF(Cálculos!OS41="","✔ OK",LEFT(Cálculos!OS41,LEN(Cálculos!OS41)-3)))</f>
        <v/>
      </c>
      <c r="BA41" s="73" t="str">
        <f>IF(OR($B41="",Configurações!$B$3&lt;&gt;"Simples"),"",IF(Cálculos!OX41="","✔ OK",LEFT(Cálculos!OX41,LEN(Cálculos!OX41)-3)))</f>
        <v/>
      </c>
      <c r="BB41" s="73" t="str">
        <f>IF(OR($B41="",Configurações!$B$3&lt;&gt;"Simples"),"",IF(Cálculos!PP41="","",IF(Configurações!$B$6="Sim","","Informativo (sem CCT/ACT) – ")&amp;LEFT(Cálculos!PP41,LEN(Cálculos!PP41)-3)))</f>
        <v/>
      </c>
    </row>
    <row r="42" spans="1:54" ht="39.75" customHeight="1" x14ac:dyDescent="0.25">
      <c r="A42" s="32" t="str">
        <f t="shared" si="0"/>
        <v/>
      </c>
      <c r="B42" s="151"/>
      <c r="C42" s="48" t="str">
        <f>IF(OR($B42="",Configurações!$B$3&lt;&gt;"Simples"),"",IF(Resumo!P42="✔ Regular","✔ OK","⚠ "&amp;(SUM(Resumo!F42:J42)+Resumo!O42)))</f>
        <v/>
      </c>
      <c r="D42" s="148"/>
      <c r="E42" s="149"/>
      <c r="F42" s="149"/>
      <c r="G42" s="149"/>
      <c r="H42" s="149"/>
      <c r="I42" s="149"/>
      <c r="J42" s="149"/>
      <c r="K42" s="49" t="str">
        <f t="shared" si="11"/>
        <v/>
      </c>
      <c r="L42" s="50" t="str">
        <f t="shared" si="12"/>
        <v/>
      </c>
      <c r="M42" s="148"/>
      <c r="N42" s="149"/>
      <c r="O42" s="149"/>
      <c r="P42" s="149"/>
      <c r="Q42" s="149"/>
      <c r="R42" s="149"/>
      <c r="S42" s="149"/>
      <c r="T42" s="49" t="str">
        <f t="shared" si="13"/>
        <v/>
      </c>
      <c r="U42" s="50" t="str">
        <f t="shared" si="14"/>
        <v/>
      </c>
      <c r="V42" s="148"/>
      <c r="W42" s="149"/>
      <c r="X42" s="149"/>
      <c r="Y42" s="149"/>
      <c r="Z42" s="149"/>
      <c r="AA42" s="149"/>
      <c r="AB42" s="149"/>
      <c r="AC42" s="49" t="str">
        <f t="shared" si="15"/>
        <v/>
      </c>
      <c r="AD42" s="50" t="str">
        <f t="shared" si="16"/>
        <v/>
      </c>
      <c r="AE42" s="148"/>
      <c r="AF42" s="149"/>
      <c r="AG42" s="149"/>
      <c r="AH42" s="149"/>
      <c r="AI42" s="149"/>
      <c r="AJ42" s="149"/>
      <c r="AK42" s="149"/>
      <c r="AL42" s="49" t="str">
        <f t="shared" si="17"/>
        <v/>
      </c>
      <c r="AM42" s="50" t="str">
        <f t="shared" si="18"/>
        <v/>
      </c>
      <c r="AN42" s="148"/>
      <c r="AO42" s="149"/>
      <c r="AP42" s="149"/>
      <c r="AQ42" s="149"/>
      <c r="AR42" s="149"/>
      <c r="AS42" s="149"/>
      <c r="AT42" s="149"/>
      <c r="AU42" s="49" t="str">
        <f t="shared" si="19"/>
        <v/>
      </c>
      <c r="AV42" s="50" t="str">
        <f t="shared" si="20"/>
        <v/>
      </c>
      <c r="AW42" s="73" t="str">
        <f>IF(OR($B42="",Configurações!$B$3&lt;&gt;"Simples"),"",IF(Cálculos!OD42="","✔ OK",LEFT(Cálculos!OD42,LEN(Cálculos!OD42)-3)))</f>
        <v/>
      </c>
      <c r="AX42" s="73" t="str">
        <f>IF(OR($B42="",Configurações!$B$3&lt;&gt;"Simples"),"",IF(Cálculos!OI42="","✔ OK",LEFT(Cálculos!OI42,LEN(Cálculos!OI42)-3)))</f>
        <v/>
      </c>
      <c r="AY42" s="73" t="str">
        <f>IF(OR($B42="",Configurações!$B$3&lt;&gt;"Simples"),"",IF(Cálculos!ON42="","✔ OK",LEFT(Cálculos!ON42,LEN(Cálculos!ON42)-3)))</f>
        <v/>
      </c>
      <c r="AZ42" s="73" t="str">
        <f>IF(OR($B42="",Configurações!$B$3&lt;&gt;"Simples"),"",IF(Cálculos!OS42="","✔ OK",LEFT(Cálculos!OS42,LEN(Cálculos!OS42)-3)))</f>
        <v/>
      </c>
      <c r="BA42" s="73" t="str">
        <f>IF(OR($B42="",Configurações!$B$3&lt;&gt;"Simples"),"",IF(Cálculos!OX42="","✔ OK",LEFT(Cálculos!OX42,LEN(Cálculos!OX42)-3)))</f>
        <v/>
      </c>
      <c r="BB42" s="73" t="str">
        <f>IF(OR($B42="",Configurações!$B$3&lt;&gt;"Simples"),"",IF(Cálculos!PP42="","",IF(Configurações!$B$6="Sim","","Informativo (sem CCT/ACT) – ")&amp;LEFT(Cálculos!PP42,LEN(Cálculos!PP42)-3)))</f>
        <v/>
      </c>
    </row>
    <row r="43" spans="1:54" ht="39.75" customHeight="1" x14ac:dyDescent="0.25">
      <c r="A43" s="32" t="str">
        <f t="shared" si="0"/>
        <v/>
      </c>
      <c r="B43" s="151"/>
      <c r="C43" s="48" t="str">
        <f>IF(OR($B43="",Configurações!$B$3&lt;&gt;"Simples"),"",IF(Resumo!P43="✔ Regular","✔ OK","⚠ "&amp;(SUM(Resumo!F43:J43)+Resumo!O43)))</f>
        <v/>
      </c>
      <c r="D43" s="148"/>
      <c r="E43" s="149"/>
      <c r="F43" s="149"/>
      <c r="G43" s="149"/>
      <c r="H43" s="149"/>
      <c r="I43" s="149"/>
      <c r="J43" s="149"/>
      <c r="K43" s="49" t="str">
        <f t="shared" si="11"/>
        <v/>
      </c>
      <c r="L43" s="50" t="str">
        <f t="shared" si="12"/>
        <v/>
      </c>
      <c r="M43" s="148"/>
      <c r="N43" s="149"/>
      <c r="O43" s="149"/>
      <c r="P43" s="149"/>
      <c r="Q43" s="149"/>
      <c r="R43" s="149"/>
      <c r="S43" s="149"/>
      <c r="T43" s="49" t="str">
        <f t="shared" si="13"/>
        <v/>
      </c>
      <c r="U43" s="50" t="str">
        <f t="shared" si="14"/>
        <v/>
      </c>
      <c r="V43" s="148"/>
      <c r="W43" s="149"/>
      <c r="X43" s="149"/>
      <c r="Y43" s="149"/>
      <c r="Z43" s="149"/>
      <c r="AA43" s="149"/>
      <c r="AB43" s="149"/>
      <c r="AC43" s="49" t="str">
        <f t="shared" si="15"/>
        <v/>
      </c>
      <c r="AD43" s="50" t="str">
        <f t="shared" si="16"/>
        <v/>
      </c>
      <c r="AE43" s="148"/>
      <c r="AF43" s="149"/>
      <c r="AG43" s="149"/>
      <c r="AH43" s="149"/>
      <c r="AI43" s="149"/>
      <c r="AJ43" s="149"/>
      <c r="AK43" s="149"/>
      <c r="AL43" s="49" t="str">
        <f t="shared" si="17"/>
        <v/>
      </c>
      <c r="AM43" s="50" t="str">
        <f t="shared" si="18"/>
        <v/>
      </c>
      <c r="AN43" s="148"/>
      <c r="AO43" s="149"/>
      <c r="AP43" s="149"/>
      <c r="AQ43" s="149"/>
      <c r="AR43" s="149"/>
      <c r="AS43" s="149"/>
      <c r="AT43" s="149"/>
      <c r="AU43" s="49" t="str">
        <f t="shared" si="19"/>
        <v/>
      </c>
      <c r="AV43" s="50" t="str">
        <f t="shared" si="20"/>
        <v/>
      </c>
      <c r="AW43" s="73" t="str">
        <f>IF(OR($B43="",Configurações!$B$3&lt;&gt;"Simples"),"",IF(Cálculos!OD43="","✔ OK",LEFT(Cálculos!OD43,LEN(Cálculos!OD43)-3)))</f>
        <v/>
      </c>
      <c r="AX43" s="73" t="str">
        <f>IF(OR($B43="",Configurações!$B$3&lt;&gt;"Simples"),"",IF(Cálculos!OI43="","✔ OK",LEFT(Cálculos!OI43,LEN(Cálculos!OI43)-3)))</f>
        <v/>
      </c>
      <c r="AY43" s="73" t="str">
        <f>IF(OR($B43="",Configurações!$B$3&lt;&gt;"Simples"),"",IF(Cálculos!ON43="","✔ OK",LEFT(Cálculos!ON43,LEN(Cálculos!ON43)-3)))</f>
        <v/>
      </c>
      <c r="AZ43" s="73" t="str">
        <f>IF(OR($B43="",Configurações!$B$3&lt;&gt;"Simples"),"",IF(Cálculos!OS43="","✔ OK",LEFT(Cálculos!OS43,LEN(Cálculos!OS43)-3)))</f>
        <v/>
      </c>
      <c r="BA43" s="73" t="str">
        <f>IF(OR($B43="",Configurações!$B$3&lt;&gt;"Simples"),"",IF(Cálculos!OX43="","✔ OK",LEFT(Cálculos!OX43,LEN(Cálculos!OX43)-3)))</f>
        <v/>
      </c>
      <c r="BB43" s="73" t="str">
        <f>IF(OR($B43="",Configurações!$B$3&lt;&gt;"Simples"),"",IF(Cálculos!PP43="","",IF(Configurações!$B$6="Sim","","Informativo (sem CCT/ACT) – ")&amp;LEFT(Cálculos!PP43,LEN(Cálculos!PP43)-3)))</f>
        <v/>
      </c>
    </row>
    <row r="44" spans="1:54" ht="39.75" customHeight="1" x14ac:dyDescent="0.25">
      <c r="A44" s="32" t="str">
        <f t="shared" si="0"/>
        <v/>
      </c>
      <c r="B44" s="151"/>
      <c r="C44" s="48" t="str">
        <f>IF(OR($B44="",Configurações!$B$3&lt;&gt;"Simples"),"",IF(Resumo!P44="✔ Regular","✔ OK","⚠ "&amp;(SUM(Resumo!F44:J44)+Resumo!O44)))</f>
        <v/>
      </c>
      <c r="D44" s="148"/>
      <c r="E44" s="149"/>
      <c r="F44" s="149"/>
      <c r="G44" s="149"/>
      <c r="H44" s="149"/>
      <c r="I44" s="149"/>
      <c r="J44" s="149"/>
      <c r="K44" s="49" t="str">
        <f t="shared" si="11"/>
        <v/>
      </c>
      <c r="L44" s="50" t="str">
        <f t="shared" si="12"/>
        <v/>
      </c>
      <c r="M44" s="148"/>
      <c r="N44" s="149"/>
      <c r="O44" s="149"/>
      <c r="P44" s="149"/>
      <c r="Q44" s="149"/>
      <c r="R44" s="149"/>
      <c r="S44" s="149"/>
      <c r="T44" s="49" t="str">
        <f t="shared" si="13"/>
        <v/>
      </c>
      <c r="U44" s="50" t="str">
        <f t="shared" si="14"/>
        <v/>
      </c>
      <c r="V44" s="148"/>
      <c r="W44" s="149"/>
      <c r="X44" s="149"/>
      <c r="Y44" s="149"/>
      <c r="Z44" s="149"/>
      <c r="AA44" s="149"/>
      <c r="AB44" s="149"/>
      <c r="AC44" s="49" t="str">
        <f t="shared" si="15"/>
        <v/>
      </c>
      <c r="AD44" s="50" t="str">
        <f t="shared" si="16"/>
        <v/>
      </c>
      <c r="AE44" s="148"/>
      <c r="AF44" s="149"/>
      <c r="AG44" s="149"/>
      <c r="AH44" s="149"/>
      <c r="AI44" s="149"/>
      <c r="AJ44" s="149"/>
      <c r="AK44" s="149"/>
      <c r="AL44" s="49" t="str">
        <f t="shared" si="17"/>
        <v/>
      </c>
      <c r="AM44" s="50" t="str">
        <f t="shared" si="18"/>
        <v/>
      </c>
      <c r="AN44" s="148"/>
      <c r="AO44" s="149"/>
      <c r="AP44" s="149"/>
      <c r="AQ44" s="149"/>
      <c r="AR44" s="149"/>
      <c r="AS44" s="149"/>
      <c r="AT44" s="149"/>
      <c r="AU44" s="49" t="str">
        <f t="shared" si="19"/>
        <v/>
      </c>
      <c r="AV44" s="50" t="str">
        <f t="shared" si="20"/>
        <v/>
      </c>
      <c r="AW44" s="73" t="str">
        <f>IF(OR($B44="",Configurações!$B$3&lt;&gt;"Simples"),"",IF(Cálculos!OD44="","✔ OK",LEFT(Cálculos!OD44,LEN(Cálculos!OD44)-3)))</f>
        <v/>
      </c>
      <c r="AX44" s="73" t="str">
        <f>IF(OR($B44="",Configurações!$B$3&lt;&gt;"Simples"),"",IF(Cálculos!OI44="","✔ OK",LEFT(Cálculos!OI44,LEN(Cálculos!OI44)-3)))</f>
        <v/>
      </c>
      <c r="AY44" s="73" t="str">
        <f>IF(OR($B44="",Configurações!$B$3&lt;&gt;"Simples"),"",IF(Cálculos!ON44="","✔ OK",LEFT(Cálculos!ON44,LEN(Cálculos!ON44)-3)))</f>
        <v/>
      </c>
      <c r="AZ44" s="73" t="str">
        <f>IF(OR($B44="",Configurações!$B$3&lt;&gt;"Simples"),"",IF(Cálculos!OS44="","✔ OK",LEFT(Cálculos!OS44,LEN(Cálculos!OS44)-3)))</f>
        <v/>
      </c>
      <c r="BA44" s="73" t="str">
        <f>IF(OR($B44="",Configurações!$B$3&lt;&gt;"Simples"),"",IF(Cálculos!OX44="","✔ OK",LEFT(Cálculos!OX44,LEN(Cálculos!OX44)-3)))</f>
        <v/>
      </c>
      <c r="BB44" s="73" t="str">
        <f>IF(OR($B44="",Configurações!$B$3&lt;&gt;"Simples"),"",IF(Cálculos!PP44="","",IF(Configurações!$B$6="Sim","","Informativo (sem CCT/ACT) – ")&amp;LEFT(Cálculos!PP44,LEN(Cálculos!PP44)-3)))</f>
        <v/>
      </c>
    </row>
    <row r="45" spans="1:54" ht="39.75" customHeight="1" x14ac:dyDescent="0.25">
      <c r="A45" s="32" t="str">
        <f t="shared" si="0"/>
        <v/>
      </c>
      <c r="B45" s="151"/>
      <c r="C45" s="48" t="str">
        <f>IF(OR($B45="",Configurações!$B$3&lt;&gt;"Simples"),"",IF(Resumo!P45="✔ Regular","✔ OK","⚠ "&amp;(SUM(Resumo!F45:J45)+Resumo!O45)))</f>
        <v/>
      </c>
      <c r="D45" s="148"/>
      <c r="E45" s="149"/>
      <c r="F45" s="149"/>
      <c r="G45" s="149"/>
      <c r="H45" s="149"/>
      <c r="I45" s="149"/>
      <c r="J45" s="149"/>
      <c r="K45" s="49" t="str">
        <f t="shared" si="11"/>
        <v/>
      </c>
      <c r="L45" s="50" t="str">
        <f t="shared" si="12"/>
        <v/>
      </c>
      <c r="M45" s="148"/>
      <c r="N45" s="149"/>
      <c r="O45" s="149"/>
      <c r="P45" s="149"/>
      <c r="Q45" s="149"/>
      <c r="R45" s="149"/>
      <c r="S45" s="149"/>
      <c r="T45" s="49" t="str">
        <f t="shared" si="13"/>
        <v/>
      </c>
      <c r="U45" s="50" t="str">
        <f t="shared" si="14"/>
        <v/>
      </c>
      <c r="V45" s="148"/>
      <c r="W45" s="149"/>
      <c r="X45" s="149"/>
      <c r="Y45" s="149"/>
      <c r="Z45" s="149"/>
      <c r="AA45" s="149"/>
      <c r="AB45" s="149"/>
      <c r="AC45" s="49" t="str">
        <f t="shared" si="15"/>
        <v/>
      </c>
      <c r="AD45" s="50" t="str">
        <f t="shared" si="16"/>
        <v/>
      </c>
      <c r="AE45" s="148"/>
      <c r="AF45" s="149"/>
      <c r="AG45" s="149"/>
      <c r="AH45" s="149"/>
      <c r="AI45" s="149"/>
      <c r="AJ45" s="149"/>
      <c r="AK45" s="149"/>
      <c r="AL45" s="49" t="str">
        <f t="shared" si="17"/>
        <v/>
      </c>
      <c r="AM45" s="50" t="str">
        <f t="shared" si="18"/>
        <v/>
      </c>
      <c r="AN45" s="148"/>
      <c r="AO45" s="149"/>
      <c r="AP45" s="149"/>
      <c r="AQ45" s="149"/>
      <c r="AR45" s="149"/>
      <c r="AS45" s="149"/>
      <c r="AT45" s="149"/>
      <c r="AU45" s="49" t="str">
        <f t="shared" si="19"/>
        <v/>
      </c>
      <c r="AV45" s="50" t="str">
        <f t="shared" si="20"/>
        <v/>
      </c>
      <c r="AW45" s="73" t="str">
        <f>IF(OR($B45="",Configurações!$B$3&lt;&gt;"Simples"),"",IF(Cálculos!OD45="","✔ OK",LEFT(Cálculos!OD45,LEN(Cálculos!OD45)-3)))</f>
        <v/>
      </c>
      <c r="AX45" s="73" t="str">
        <f>IF(OR($B45="",Configurações!$B$3&lt;&gt;"Simples"),"",IF(Cálculos!OI45="","✔ OK",LEFT(Cálculos!OI45,LEN(Cálculos!OI45)-3)))</f>
        <v/>
      </c>
      <c r="AY45" s="73" t="str">
        <f>IF(OR($B45="",Configurações!$B$3&lt;&gt;"Simples"),"",IF(Cálculos!ON45="","✔ OK",LEFT(Cálculos!ON45,LEN(Cálculos!ON45)-3)))</f>
        <v/>
      </c>
      <c r="AZ45" s="73" t="str">
        <f>IF(OR($B45="",Configurações!$B$3&lt;&gt;"Simples"),"",IF(Cálculos!OS45="","✔ OK",LEFT(Cálculos!OS45,LEN(Cálculos!OS45)-3)))</f>
        <v/>
      </c>
      <c r="BA45" s="73" t="str">
        <f>IF(OR($B45="",Configurações!$B$3&lt;&gt;"Simples"),"",IF(Cálculos!OX45="","✔ OK",LEFT(Cálculos!OX45,LEN(Cálculos!OX45)-3)))</f>
        <v/>
      </c>
      <c r="BB45" s="73" t="str">
        <f>IF(OR($B45="",Configurações!$B$3&lt;&gt;"Simples"),"",IF(Cálculos!PP45="","",IF(Configurações!$B$6="Sim","","Informativo (sem CCT/ACT) – ")&amp;LEFT(Cálculos!PP45,LEN(Cálculos!PP45)-3)))</f>
        <v/>
      </c>
    </row>
    <row r="46" spans="1:54" ht="39.75" customHeight="1" x14ac:dyDescent="0.25">
      <c r="A46" s="32" t="str">
        <f t="shared" si="0"/>
        <v/>
      </c>
      <c r="B46" s="151"/>
      <c r="C46" s="48" t="str">
        <f>IF(OR($B46="",Configurações!$B$3&lt;&gt;"Simples"),"",IF(Resumo!P46="✔ Regular","✔ OK","⚠ "&amp;(SUM(Resumo!F46:J46)+Resumo!O46)))</f>
        <v/>
      </c>
      <c r="D46" s="148"/>
      <c r="E46" s="149"/>
      <c r="F46" s="149"/>
      <c r="G46" s="149"/>
      <c r="H46" s="149"/>
      <c r="I46" s="149"/>
      <c r="J46" s="149"/>
      <c r="K46" s="49" t="str">
        <f t="shared" si="11"/>
        <v/>
      </c>
      <c r="L46" s="50" t="str">
        <f t="shared" si="12"/>
        <v/>
      </c>
      <c r="M46" s="148"/>
      <c r="N46" s="149"/>
      <c r="O46" s="149"/>
      <c r="P46" s="149"/>
      <c r="Q46" s="149"/>
      <c r="R46" s="149"/>
      <c r="S46" s="149"/>
      <c r="T46" s="49" t="str">
        <f t="shared" si="13"/>
        <v/>
      </c>
      <c r="U46" s="50" t="str">
        <f t="shared" si="14"/>
        <v/>
      </c>
      <c r="V46" s="148"/>
      <c r="W46" s="149"/>
      <c r="X46" s="149"/>
      <c r="Y46" s="149"/>
      <c r="Z46" s="149"/>
      <c r="AA46" s="149"/>
      <c r="AB46" s="149"/>
      <c r="AC46" s="49" t="str">
        <f t="shared" si="15"/>
        <v/>
      </c>
      <c r="AD46" s="50" t="str">
        <f t="shared" si="16"/>
        <v/>
      </c>
      <c r="AE46" s="148"/>
      <c r="AF46" s="149"/>
      <c r="AG46" s="149"/>
      <c r="AH46" s="149"/>
      <c r="AI46" s="149"/>
      <c r="AJ46" s="149"/>
      <c r="AK46" s="149"/>
      <c r="AL46" s="49" t="str">
        <f t="shared" si="17"/>
        <v/>
      </c>
      <c r="AM46" s="50" t="str">
        <f t="shared" si="18"/>
        <v/>
      </c>
      <c r="AN46" s="148"/>
      <c r="AO46" s="149"/>
      <c r="AP46" s="149"/>
      <c r="AQ46" s="149"/>
      <c r="AR46" s="149"/>
      <c r="AS46" s="149"/>
      <c r="AT46" s="149"/>
      <c r="AU46" s="49" t="str">
        <f t="shared" si="19"/>
        <v/>
      </c>
      <c r="AV46" s="50" t="str">
        <f t="shared" si="20"/>
        <v/>
      </c>
      <c r="AW46" s="73" t="str">
        <f>IF(OR($B46="",Configurações!$B$3&lt;&gt;"Simples"),"",IF(Cálculos!OD46="","✔ OK",LEFT(Cálculos!OD46,LEN(Cálculos!OD46)-3)))</f>
        <v/>
      </c>
      <c r="AX46" s="73" t="str">
        <f>IF(OR($B46="",Configurações!$B$3&lt;&gt;"Simples"),"",IF(Cálculos!OI46="","✔ OK",LEFT(Cálculos!OI46,LEN(Cálculos!OI46)-3)))</f>
        <v/>
      </c>
      <c r="AY46" s="73" t="str">
        <f>IF(OR($B46="",Configurações!$B$3&lt;&gt;"Simples"),"",IF(Cálculos!ON46="","✔ OK",LEFT(Cálculos!ON46,LEN(Cálculos!ON46)-3)))</f>
        <v/>
      </c>
      <c r="AZ46" s="73" t="str">
        <f>IF(OR($B46="",Configurações!$B$3&lt;&gt;"Simples"),"",IF(Cálculos!OS46="","✔ OK",LEFT(Cálculos!OS46,LEN(Cálculos!OS46)-3)))</f>
        <v/>
      </c>
      <c r="BA46" s="73" t="str">
        <f>IF(OR($B46="",Configurações!$B$3&lt;&gt;"Simples"),"",IF(Cálculos!OX46="","✔ OK",LEFT(Cálculos!OX46,LEN(Cálculos!OX46)-3)))</f>
        <v/>
      </c>
      <c r="BB46" s="73" t="str">
        <f>IF(OR($B46="",Configurações!$B$3&lt;&gt;"Simples"),"",IF(Cálculos!PP46="","",IF(Configurações!$B$6="Sim","","Informativo (sem CCT/ACT) – ")&amp;LEFT(Cálculos!PP46,LEN(Cálculos!PP46)-3)))</f>
        <v/>
      </c>
    </row>
    <row r="47" spans="1:54" ht="39.75" customHeight="1" x14ac:dyDescent="0.25">
      <c r="A47" s="32" t="str">
        <f t="shared" si="0"/>
        <v/>
      </c>
      <c r="B47" s="151"/>
      <c r="C47" s="48" t="str">
        <f>IF(OR($B47="",Configurações!$B$3&lt;&gt;"Simples"),"",IF(Resumo!P47="✔ Regular","✔ OK","⚠ "&amp;(SUM(Resumo!F47:J47)+Resumo!O47)))</f>
        <v/>
      </c>
      <c r="D47" s="148"/>
      <c r="E47" s="149"/>
      <c r="F47" s="149"/>
      <c r="G47" s="149"/>
      <c r="H47" s="149"/>
      <c r="I47" s="149"/>
      <c r="J47" s="149"/>
      <c r="K47" s="49" t="str">
        <f t="shared" si="11"/>
        <v/>
      </c>
      <c r="L47" s="50" t="str">
        <f t="shared" si="12"/>
        <v/>
      </c>
      <c r="M47" s="148"/>
      <c r="N47" s="149"/>
      <c r="O47" s="149"/>
      <c r="P47" s="149"/>
      <c r="Q47" s="149"/>
      <c r="R47" s="149"/>
      <c r="S47" s="149"/>
      <c r="T47" s="49" t="str">
        <f t="shared" si="13"/>
        <v/>
      </c>
      <c r="U47" s="50" t="str">
        <f t="shared" si="14"/>
        <v/>
      </c>
      <c r="V47" s="148"/>
      <c r="W47" s="149"/>
      <c r="X47" s="149"/>
      <c r="Y47" s="149"/>
      <c r="Z47" s="149"/>
      <c r="AA47" s="149"/>
      <c r="AB47" s="149"/>
      <c r="AC47" s="49" t="str">
        <f t="shared" si="15"/>
        <v/>
      </c>
      <c r="AD47" s="50" t="str">
        <f t="shared" si="16"/>
        <v/>
      </c>
      <c r="AE47" s="148"/>
      <c r="AF47" s="149"/>
      <c r="AG47" s="149"/>
      <c r="AH47" s="149"/>
      <c r="AI47" s="149"/>
      <c r="AJ47" s="149"/>
      <c r="AK47" s="149"/>
      <c r="AL47" s="49" t="str">
        <f t="shared" si="17"/>
        <v/>
      </c>
      <c r="AM47" s="50" t="str">
        <f t="shared" si="18"/>
        <v/>
      </c>
      <c r="AN47" s="148"/>
      <c r="AO47" s="149"/>
      <c r="AP47" s="149"/>
      <c r="AQ47" s="149"/>
      <c r="AR47" s="149"/>
      <c r="AS47" s="149"/>
      <c r="AT47" s="149"/>
      <c r="AU47" s="49" t="str">
        <f t="shared" si="19"/>
        <v/>
      </c>
      <c r="AV47" s="50" t="str">
        <f t="shared" si="20"/>
        <v/>
      </c>
      <c r="AW47" s="73" t="str">
        <f>IF(OR($B47="",Configurações!$B$3&lt;&gt;"Simples"),"",IF(Cálculos!OD47="","✔ OK",LEFT(Cálculos!OD47,LEN(Cálculos!OD47)-3)))</f>
        <v/>
      </c>
      <c r="AX47" s="73" t="str">
        <f>IF(OR($B47="",Configurações!$B$3&lt;&gt;"Simples"),"",IF(Cálculos!OI47="","✔ OK",LEFT(Cálculos!OI47,LEN(Cálculos!OI47)-3)))</f>
        <v/>
      </c>
      <c r="AY47" s="73" t="str">
        <f>IF(OR($B47="",Configurações!$B$3&lt;&gt;"Simples"),"",IF(Cálculos!ON47="","✔ OK",LEFT(Cálculos!ON47,LEN(Cálculos!ON47)-3)))</f>
        <v/>
      </c>
      <c r="AZ47" s="73" t="str">
        <f>IF(OR($B47="",Configurações!$B$3&lt;&gt;"Simples"),"",IF(Cálculos!OS47="","✔ OK",LEFT(Cálculos!OS47,LEN(Cálculos!OS47)-3)))</f>
        <v/>
      </c>
      <c r="BA47" s="73" t="str">
        <f>IF(OR($B47="",Configurações!$B$3&lt;&gt;"Simples"),"",IF(Cálculos!OX47="","✔ OK",LEFT(Cálculos!OX47,LEN(Cálculos!OX47)-3)))</f>
        <v/>
      </c>
      <c r="BB47" s="73" t="str">
        <f>IF(OR($B47="",Configurações!$B$3&lt;&gt;"Simples"),"",IF(Cálculos!PP47="","",IF(Configurações!$B$6="Sim","","Informativo (sem CCT/ACT) – ")&amp;LEFT(Cálculos!PP47,LEN(Cálculos!PP47)-3)))</f>
        <v/>
      </c>
    </row>
    <row r="48" spans="1:54" ht="39.75" customHeight="1" x14ac:dyDescent="0.25">
      <c r="A48" s="32" t="str">
        <f t="shared" si="0"/>
        <v/>
      </c>
      <c r="B48" s="151"/>
      <c r="C48" s="48" t="str">
        <f>IF(OR($B48="",Configurações!$B$3&lt;&gt;"Simples"),"",IF(Resumo!P48="✔ Regular","✔ OK","⚠ "&amp;(SUM(Resumo!F48:J48)+Resumo!O48)))</f>
        <v/>
      </c>
      <c r="D48" s="148"/>
      <c r="E48" s="149"/>
      <c r="F48" s="149"/>
      <c r="G48" s="149"/>
      <c r="H48" s="149"/>
      <c r="I48" s="149"/>
      <c r="J48" s="149"/>
      <c r="K48" s="49" t="str">
        <f t="shared" si="11"/>
        <v/>
      </c>
      <c r="L48" s="50" t="str">
        <f t="shared" si="12"/>
        <v/>
      </c>
      <c r="M48" s="148"/>
      <c r="N48" s="149"/>
      <c r="O48" s="149"/>
      <c r="P48" s="149"/>
      <c r="Q48" s="149"/>
      <c r="R48" s="149"/>
      <c r="S48" s="149"/>
      <c r="T48" s="49" t="str">
        <f t="shared" si="13"/>
        <v/>
      </c>
      <c r="U48" s="50" t="str">
        <f t="shared" si="14"/>
        <v/>
      </c>
      <c r="V48" s="148"/>
      <c r="W48" s="149"/>
      <c r="X48" s="149"/>
      <c r="Y48" s="149"/>
      <c r="Z48" s="149"/>
      <c r="AA48" s="149"/>
      <c r="AB48" s="149"/>
      <c r="AC48" s="49" t="str">
        <f t="shared" si="15"/>
        <v/>
      </c>
      <c r="AD48" s="50" t="str">
        <f t="shared" si="16"/>
        <v/>
      </c>
      <c r="AE48" s="148"/>
      <c r="AF48" s="149"/>
      <c r="AG48" s="149"/>
      <c r="AH48" s="149"/>
      <c r="AI48" s="149"/>
      <c r="AJ48" s="149"/>
      <c r="AK48" s="149"/>
      <c r="AL48" s="49" t="str">
        <f t="shared" si="17"/>
        <v/>
      </c>
      <c r="AM48" s="50" t="str">
        <f t="shared" si="18"/>
        <v/>
      </c>
      <c r="AN48" s="148"/>
      <c r="AO48" s="149"/>
      <c r="AP48" s="149"/>
      <c r="AQ48" s="149"/>
      <c r="AR48" s="149"/>
      <c r="AS48" s="149"/>
      <c r="AT48" s="149"/>
      <c r="AU48" s="49" t="str">
        <f t="shared" si="19"/>
        <v/>
      </c>
      <c r="AV48" s="50" t="str">
        <f t="shared" si="20"/>
        <v/>
      </c>
      <c r="AW48" s="73" t="str">
        <f>IF(OR($B48="",Configurações!$B$3&lt;&gt;"Simples"),"",IF(Cálculos!OD48="","✔ OK",LEFT(Cálculos!OD48,LEN(Cálculos!OD48)-3)))</f>
        <v/>
      </c>
      <c r="AX48" s="73" t="str">
        <f>IF(OR($B48="",Configurações!$B$3&lt;&gt;"Simples"),"",IF(Cálculos!OI48="","✔ OK",LEFT(Cálculos!OI48,LEN(Cálculos!OI48)-3)))</f>
        <v/>
      </c>
      <c r="AY48" s="73" t="str">
        <f>IF(OR($B48="",Configurações!$B$3&lt;&gt;"Simples"),"",IF(Cálculos!ON48="","✔ OK",LEFT(Cálculos!ON48,LEN(Cálculos!ON48)-3)))</f>
        <v/>
      </c>
      <c r="AZ48" s="73" t="str">
        <f>IF(OR($B48="",Configurações!$B$3&lt;&gt;"Simples"),"",IF(Cálculos!OS48="","✔ OK",LEFT(Cálculos!OS48,LEN(Cálculos!OS48)-3)))</f>
        <v/>
      </c>
      <c r="BA48" s="73" t="str">
        <f>IF(OR($B48="",Configurações!$B$3&lt;&gt;"Simples"),"",IF(Cálculos!OX48="","✔ OK",LEFT(Cálculos!OX48,LEN(Cálculos!OX48)-3)))</f>
        <v/>
      </c>
      <c r="BB48" s="73" t="str">
        <f>IF(OR($B48="",Configurações!$B$3&lt;&gt;"Simples"),"",IF(Cálculos!PP48="","",IF(Configurações!$B$6="Sim","","Informativo (sem CCT/ACT) – ")&amp;LEFT(Cálculos!PP48,LEN(Cálculos!PP48)-3)))</f>
        <v/>
      </c>
    </row>
    <row r="49" spans="1:54" ht="39.75" customHeight="1" x14ac:dyDescent="0.25">
      <c r="A49" s="32" t="str">
        <f t="shared" si="0"/>
        <v/>
      </c>
      <c r="B49" s="151"/>
      <c r="C49" s="48" t="str">
        <f>IF(OR($B49="",Configurações!$B$3&lt;&gt;"Simples"),"",IF(Resumo!P49="✔ Regular","✔ OK","⚠ "&amp;(SUM(Resumo!F49:J49)+Resumo!O49)))</f>
        <v/>
      </c>
      <c r="D49" s="148"/>
      <c r="E49" s="149"/>
      <c r="F49" s="149"/>
      <c r="G49" s="149"/>
      <c r="H49" s="149"/>
      <c r="I49" s="149"/>
      <c r="J49" s="149"/>
      <c r="K49" s="49" t="str">
        <f t="shared" si="11"/>
        <v/>
      </c>
      <c r="L49" s="50" t="str">
        <f t="shared" si="12"/>
        <v/>
      </c>
      <c r="M49" s="148"/>
      <c r="N49" s="149"/>
      <c r="O49" s="149"/>
      <c r="P49" s="149"/>
      <c r="Q49" s="149"/>
      <c r="R49" s="149"/>
      <c r="S49" s="149"/>
      <c r="T49" s="49" t="str">
        <f t="shared" si="13"/>
        <v/>
      </c>
      <c r="U49" s="50" t="str">
        <f t="shared" si="14"/>
        <v/>
      </c>
      <c r="V49" s="148"/>
      <c r="W49" s="149"/>
      <c r="X49" s="149"/>
      <c r="Y49" s="149"/>
      <c r="Z49" s="149"/>
      <c r="AA49" s="149"/>
      <c r="AB49" s="149"/>
      <c r="AC49" s="49" t="str">
        <f t="shared" si="15"/>
        <v/>
      </c>
      <c r="AD49" s="50" t="str">
        <f t="shared" si="16"/>
        <v/>
      </c>
      <c r="AE49" s="148"/>
      <c r="AF49" s="149"/>
      <c r="AG49" s="149"/>
      <c r="AH49" s="149"/>
      <c r="AI49" s="149"/>
      <c r="AJ49" s="149"/>
      <c r="AK49" s="149"/>
      <c r="AL49" s="49" t="str">
        <f t="shared" si="17"/>
        <v/>
      </c>
      <c r="AM49" s="50" t="str">
        <f t="shared" si="18"/>
        <v/>
      </c>
      <c r="AN49" s="148"/>
      <c r="AO49" s="149"/>
      <c r="AP49" s="149"/>
      <c r="AQ49" s="149"/>
      <c r="AR49" s="149"/>
      <c r="AS49" s="149"/>
      <c r="AT49" s="149"/>
      <c r="AU49" s="49" t="str">
        <f t="shared" si="19"/>
        <v/>
      </c>
      <c r="AV49" s="50" t="str">
        <f t="shared" si="20"/>
        <v/>
      </c>
      <c r="AW49" s="73" t="str">
        <f>IF(OR($B49="",Configurações!$B$3&lt;&gt;"Simples"),"",IF(Cálculos!OD49="","✔ OK",LEFT(Cálculos!OD49,LEN(Cálculos!OD49)-3)))</f>
        <v/>
      </c>
      <c r="AX49" s="73" t="str">
        <f>IF(OR($B49="",Configurações!$B$3&lt;&gt;"Simples"),"",IF(Cálculos!OI49="","✔ OK",LEFT(Cálculos!OI49,LEN(Cálculos!OI49)-3)))</f>
        <v/>
      </c>
      <c r="AY49" s="73" t="str">
        <f>IF(OR($B49="",Configurações!$B$3&lt;&gt;"Simples"),"",IF(Cálculos!ON49="","✔ OK",LEFT(Cálculos!ON49,LEN(Cálculos!ON49)-3)))</f>
        <v/>
      </c>
      <c r="AZ49" s="73" t="str">
        <f>IF(OR($B49="",Configurações!$B$3&lt;&gt;"Simples"),"",IF(Cálculos!OS49="","✔ OK",LEFT(Cálculos!OS49,LEN(Cálculos!OS49)-3)))</f>
        <v/>
      </c>
      <c r="BA49" s="73" t="str">
        <f>IF(OR($B49="",Configurações!$B$3&lt;&gt;"Simples"),"",IF(Cálculos!OX49="","✔ OK",LEFT(Cálculos!OX49,LEN(Cálculos!OX49)-3)))</f>
        <v/>
      </c>
      <c r="BB49" s="73" t="str">
        <f>IF(OR($B49="",Configurações!$B$3&lt;&gt;"Simples"),"",IF(Cálculos!PP49="","",IF(Configurações!$B$6="Sim","","Informativo (sem CCT/ACT) – ")&amp;LEFT(Cálculos!PP49,LEN(Cálculos!PP49)-3)))</f>
        <v/>
      </c>
    </row>
    <row r="50" spans="1:54" ht="39.75" customHeight="1" x14ac:dyDescent="0.25">
      <c r="A50" s="32" t="str">
        <f t="shared" si="0"/>
        <v/>
      </c>
      <c r="B50" s="151"/>
      <c r="C50" s="48" t="str">
        <f>IF(OR($B50="",Configurações!$B$3&lt;&gt;"Simples"),"",IF(Resumo!P50="✔ Regular","✔ OK","⚠ "&amp;(SUM(Resumo!F50:J50)+Resumo!O50)))</f>
        <v/>
      </c>
      <c r="D50" s="148"/>
      <c r="E50" s="149"/>
      <c r="F50" s="149"/>
      <c r="G50" s="149"/>
      <c r="H50" s="149"/>
      <c r="I50" s="149"/>
      <c r="J50" s="149"/>
      <c r="K50" s="49" t="str">
        <f t="shared" si="11"/>
        <v/>
      </c>
      <c r="L50" s="50" t="str">
        <f t="shared" si="12"/>
        <v/>
      </c>
      <c r="M50" s="148"/>
      <c r="N50" s="149"/>
      <c r="O50" s="149"/>
      <c r="P50" s="149"/>
      <c r="Q50" s="149"/>
      <c r="R50" s="149"/>
      <c r="S50" s="149"/>
      <c r="T50" s="49" t="str">
        <f t="shared" si="13"/>
        <v/>
      </c>
      <c r="U50" s="50" t="str">
        <f t="shared" si="14"/>
        <v/>
      </c>
      <c r="V50" s="148"/>
      <c r="W50" s="149"/>
      <c r="X50" s="149"/>
      <c r="Y50" s="149"/>
      <c r="Z50" s="149"/>
      <c r="AA50" s="149"/>
      <c r="AB50" s="149"/>
      <c r="AC50" s="49" t="str">
        <f t="shared" si="15"/>
        <v/>
      </c>
      <c r="AD50" s="50" t="str">
        <f t="shared" si="16"/>
        <v/>
      </c>
      <c r="AE50" s="148"/>
      <c r="AF50" s="149"/>
      <c r="AG50" s="149"/>
      <c r="AH50" s="149"/>
      <c r="AI50" s="149"/>
      <c r="AJ50" s="149"/>
      <c r="AK50" s="149"/>
      <c r="AL50" s="49" t="str">
        <f t="shared" si="17"/>
        <v/>
      </c>
      <c r="AM50" s="50" t="str">
        <f t="shared" si="18"/>
        <v/>
      </c>
      <c r="AN50" s="148"/>
      <c r="AO50" s="149"/>
      <c r="AP50" s="149"/>
      <c r="AQ50" s="149"/>
      <c r="AR50" s="149"/>
      <c r="AS50" s="149"/>
      <c r="AT50" s="149"/>
      <c r="AU50" s="49" t="str">
        <f t="shared" si="19"/>
        <v/>
      </c>
      <c r="AV50" s="50" t="str">
        <f t="shared" si="20"/>
        <v/>
      </c>
      <c r="AW50" s="73" t="str">
        <f>IF(OR($B50="",Configurações!$B$3&lt;&gt;"Simples"),"",IF(Cálculos!OD50="","✔ OK",LEFT(Cálculos!OD50,LEN(Cálculos!OD50)-3)))</f>
        <v/>
      </c>
      <c r="AX50" s="73" t="str">
        <f>IF(OR($B50="",Configurações!$B$3&lt;&gt;"Simples"),"",IF(Cálculos!OI50="","✔ OK",LEFT(Cálculos!OI50,LEN(Cálculos!OI50)-3)))</f>
        <v/>
      </c>
      <c r="AY50" s="73" t="str">
        <f>IF(OR($B50="",Configurações!$B$3&lt;&gt;"Simples"),"",IF(Cálculos!ON50="","✔ OK",LEFT(Cálculos!ON50,LEN(Cálculos!ON50)-3)))</f>
        <v/>
      </c>
      <c r="AZ50" s="73" t="str">
        <f>IF(OR($B50="",Configurações!$B$3&lt;&gt;"Simples"),"",IF(Cálculos!OS50="","✔ OK",LEFT(Cálculos!OS50,LEN(Cálculos!OS50)-3)))</f>
        <v/>
      </c>
      <c r="BA50" s="73" t="str">
        <f>IF(OR($B50="",Configurações!$B$3&lt;&gt;"Simples"),"",IF(Cálculos!OX50="","✔ OK",LEFT(Cálculos!OX50,LEN(Cálculos!OX50)-3)))</f>
        <v/>
      </c>
      <c r="BB50" s="73" t="str">
        <f>IF(OR($B50="",Configurações!$B$3&lt;&gt;"Simples"),"",IF(Cálculos!PP50="","",IF(Configurações!$B$6="Sim","","Informativo (sem CCT/ACT) – ")&amp;LEFT(Cálculos!PP50,LEN(Cálculos!PP50)-3)))</f>
        <v/>
      </c>
    </row>
    <row r="51" spans="1:54" ht="39.75" customHeight="1" x14ac:dyDescent="0.25">
      <c r="A51" s="32" t="str">
        <f t="shared" si="0"/>
        <v/>
      </c>
      <c r="B51" s="151"/>
      <c r="C51" s="48" t="str">
        <f>IF(OR($B51="",Configurações!$B$3&lt;&gt;"Simples"),"",IF(Resumo!P51="✔ Regular","✔ OK","⚠ "&amp;(SUM(Resumo!F51:J51)+Resumo!O51)))</f>
        <v/>
      </c>
      <c r="D51" s="148"/>
      <c r="E51" s="149"/>
      <c r="F51" s="149"/>
      <c r="G51" s="149"/>
      <c r="H51" s="149"/>
      <c r="I51" s="149"/>
      <c r="J51" s="149"/>
      <c r="K51" s="49" t="str">
        <f t="shared" si="11"/>
        <v/>
      </c>
      <c r="L51" s="50" t="str">
        <f t="shared" si="12"/>
        <v/>
      </c>
      <c r="M51" s="148"/>
      <c r="N51" s="149"/>
      <c r="O51" s="149"/>
      <c r="P51" s="149"/>
      <c r="Q51" s="149"/>
      <c r="R51" s="149"/>
      <c r="S51" s="149"/>
      <c r="T51" s="49" t="str">
        <f t="shared" si="13"/>
        <v/>
      </c>
      <c r="U51" s="50" t="str">
        <f t="shared" si="14"/>
        <v/>
      </c>
      <c r="V51" s="148"/>
      <c r="W51" s="149"/>
      <c r="X51" s="149"/>
      <c r="Y51" s="149"/>
      <c r="Z51" s="149"/>
      <c r="AA51" s="149"/>
      <c r="AB51" s="149"/>
      <c r="AC51" s="49" t="str">
        <f t="shared" si="15"/>
        <v/>
      </c>
      <c r="AD51" s="50" t="str">
        <f t="shared" si="16"/>
        <v/>
      </c>
      <c r="AE51" s="148"/>
      <c r="AF51" s="149"/>
      <c r="AG51" s="149"/>
      <c r="AH51" s="149"/>
      <c r="AI51" s="149"/>
      <c r="AJ51" s="149"/>
      <c r="AK51" s="149"/>
      <c r="AL51" s="49" t="str">
        <f t="shared" si="17"/>
        <v/>
      </c>
      <c r="AM51" s="50" t="str">
        <f t="shared" si="18"/>
        <v/>
      </c>
      <c r="AN51" s="148"/>
      <c r="AO51" s="149"/>
      <c r="AP51" s="149"/>
      <c r="AQ51" s="149"/>
      <c r="AR51" s="149"/>
      <c r="AS51" s="149"/>
      <c r="AT51" s="149"/>
      <c r="AU51" s="49" t="str">
        <f t="shared" si="19"/>
        <v/>
      </c>
      <c r="AV51" s="50" t="str">
        <f t="shared" si="20"/>
        <v/>
      </c>
      <c r="AW51" s="73" t="str">
        <f>IF(OR($B51="",Configurações!$B$3&lt;&gt;"Simples"),"",IF(Cálculos!OD51="","✔ OK",LEFT(Cálculos!OD51,LEN(Cálculos!OD51)-3)))</f>
        <v/>
      </c>
      <c r="AX51" s="73" t="str">
        <f>IF(OR($B51="",Configurações!$B$3&lt;&gt;"Simples"),"",IF(Cálculos!OI51="","✔ OK",LEFT(Cálculos!OI51,LEN(Cálculos!OI51)-3)))</f>
        <v/>
      </c>
      <c r="AY51" s="73" t="str">
        <f>IF(OR($B51="",Configurações!$B$3&lt;&gt;"Simples"),"",IF(Cálculos!ON51="","✔ OK",LEFT(Cálculos!ON51,LEN(Cálculos!ON51)-3)))</f>
        <v/>
      </c>
      <c r="AZ51" s="73" t="str">
        <f>IF(OR($B51="",Configurações!$B$3&lt;&gt;"Simples"),"",IF(Cálculos!OS51="","✔ OK",LEFT(Cálculos!OS51,LEN(Cálculos!OS51)-3)))</f>
        <v/>
      </c>
      <c r="BA51" s="73" t="str">
        <f>IF(OR($B51="",Configurações!$B$3&lt;&gt;"Simples"),"",IF(Cálculos!OX51="","✔ OK",LEFT(Cálculos!OX51,LEN(Cálculos!OX51)-3)))</f>
        <v/>
      </c>
      <c r="BB51" s="73" t="str">
        <f>IF(OR($B51="",Configurações!$B$3&lt;&gt;"Simples"),"",IF(Cálculos!PP51="","",IF(Configurações!$B$6="Sim","","Informativo (sem CCT/ACT) – ")&amp;LEFT(Cálculos!PP51,LEN(Cálculos!PP51)-3)))</f>
        <v/>
      </c>
    </row>
    <row r="52" spans="1:54" ht="39.75" customHeight="1" x14ac:dyDescent="0.25">
      <c r="A52" s="32" t="str">
        <f t="shared" si="0"/>
        <v/>
      </c>
      <c r="B52" s="151"/>
      <c r="C52" s="48" t="str">
        <f>IF(OR($B52="",Configurações!$B$3&lt;&gt;"Simples"),"",IF(Resumo!P52="✔ Regular","✔ OK","⚠ "&amp;(SUM(Resumo!F52:J52)+Resumo!O52)))</f>
        <v/>
      </c>
      <c r="D52" s="148"/>
      <c r="E52" s="149"/>
      <c r="F52" s="149"/>
      <c r="G52" s="149"/>
      <c r="H52" s="149"/>
      <c r="I52" s="149"/>
      <c r="J52" s="149"/>
      <c r="K52" s="49" t="str">
        <f t="shared" si="11"/>
        <v/>
      </c>
      <c r="L52" s="50" t="str">
        <f t="shared" si="12"/>
        <v/>
      </c>
      <c r="M52" s="148"/>
      <c r="N52" s="149"/>
      <c r="O52" s="149"/>
      <c r="P52" s="149"/>
      <c r="Q52" s="149"/>
      <c r="R52" s="149"/>
      <c r="S52" s="149"/>
      <c r="T52" s="49" t="str">
        <f t="shared" si="13"/>
        <v/>
      </c>
      <c r="U52" s="50" t="str">
        <f t="shared" si="14"/>
        <v/>
      </c>
      <c r="V52" s="148"/>
      <c r="W52" s="149"/>
      <c r="X52" s="149"/>
      <c r="Y52" s="149"/>
      <c r="Z52" s="149"/>
      <c r="AA52" s="149"/>
      <c r="AB52" s="149"/>
      <c r="AC52" s="49" t="str">
        <f t="shared" si="15"/>
        <v/>
      </c>
      <c r="AD52" s="50" t="str">
        <f t="shared" si="16"/>
        <v/>
      </c>
      <c r="AE52" s="148"/>
      <c r="AF52" s="149"/>
      <c r="AG52" s="149"/>
      <c r="AH52" s="149"/>
      <c r="AI52" s="149"/>
      <c r="AJ52" s="149"/>
      <c r="AK52" s="149"/>
      <c r="AL52" s="49" t="str">
        <f t="shared" si="17"/>
        <v/>
      </c>
      <c r="AM52" s="50" t="str">
        <f t="shared" si="18"/>
        <v/>
      </c>
      <c r="AN52" s="148"/>
      <c r="AO52" s="149"/>
      <c r="AP52" s="149"/>
      <c r="AQ52" s="149"/>
      <c r="AR52" s="149"/>
      <c r="AS52" s="149"/>
      <c r="AT52" s="149"/>
      <c r="AU52" s="49" t="str">
        <f t="shared" si="19"/>
        <v/>
      </c>
      <c r="AV52" s="50" t="str">
        <f t="shared" si="20"/>
        <v/>
      </c>
      <c r="AW52" s="73" t="str">
        <f>IF(OR($B52="",Configurações!$B$3&lt;&gt;"Simples"),"",IF(Cálculos!OD52="","✔ OK",LEFT(Cálculos!OD52,LEN(Cálculos!OD52)-3)))</f>
        <v/>
      </c>
      <c r="AX52" s="73" t="str">
        <f>IF(OR($B52="",Configurações!$B$3&lt;&gt;"Simples"),"",IF(Cálculos!OI52="","✔ OK",LEFT(Cálculos!OI52,LEN(Cálculos!OI52)-3)))</f>
        <v/>
      </c>
      <c r="AY52" s="73" t="str">
        <f>IF(OR($B52="",Configurações!$B$3&lt;&gt;"Simples"),"",IF(Cálculos!ON52="","✔ OK",LEFT(Cálculos!ON52,LEN(Cálculos!ON52)-3)))</f>
        <v/>
      </c>
      <c r="AZ52" s="73" t="str">
        <f>IF(OR($B52="",Configurações!$B$3&lt;&gt;"Simples"),"",IF(Cálculos!OS52="","✔ OK",LEFT(Cálculos!OS52,LEN(Cálculos!OS52)-3)))</f>
        <v/>
      </c>
      <c r="BA52" s="73" t="str">
        <f>IF(OR($B52="",Configurações!$B$3&lt;&gt;"Simples"),"",IF(Cálculos!OX52="","✔ OK",LEFT(Cálculos!OX52,LEN(Cálculos!OX52)-3)))</f>
        <v/>
      </c>
      <c r="BB52" s="73" t="str">
        <f>IF(OR($B52="",Configurações!$B$3&lt;&gt;"Simples"),"",IF(Cálculos!PP52="","",IF(Configurações!$B$6="Sim","","Informativo (sem CCT/ACT) – ")&amp;LEFT(Cálculos!PP52,LEN(Cálculos!PP52)-3)))</f>
        <v/>
      </c>
    </row>
    <row r="53" spans="1:54" ht="39.75" customHeight="1" x14ac:dyDescent="0.25">
      <c r="A53" s="32" t="str">
        <f t="shared" si="0"/>
        <v/>
      </c>
      <c r="B53" s="151"/>
      <c r="C53" s="48" t="str">
        <f>IF(OR($B53="",Configurações!$B$3&lt;&gt;"Simples"),"",IF(Resumo!P53="✔ Regular","✔ OK","⚠ "&amp;(SUM(Resumo!F53:J53)+Resumo!O53)))</f>
        <v/>
      </c>
      <c r="D53" s="148"/>
      <c r="E53" s="149"/>
      <c r="F53" s="149"/>
      <c r="G53" s="149"/>
      <c r="H53" s="149"/>
      <c r="I53" s="149"/>
      <c r="J53" s="149"/>
      <c r="K53" s="49" t="str">
        <f t="shared" si="11"/>
        <v/>
      </c>
      <c r="L53" s="50" t="str">
        <f t="shared" si="12"/>
        <v/>
      </c>
      <c r="M53" s="148"/>
      <c r="N53" s="149"/>
      <c r="O53" s="149"/>
      <c r="P53" s="149"/>
      <c r="Q53" s="149"/>
      <c r="R53" s="149"/>
      <c r="S53" s="149"/>
      <c r="T53" s="49" t="str">
        <f t="shared" si="13"/>
        <v/>
      </c>
      <c r="U53" s="50" t="str">
        <f t="shared" si="14"/>
        <v/>
      </c>
      <c r="V53" s="148"/>
      <c r="W53" s="149"/>
      <c r="X53" s="149"/>
      <c r="Y53" s="149"/>
      <c r="Z53" s="149"/>
      <c r="AA53" s="149"/>
      <c r="AB53" s="149"/>
      <c r="AC53" s="49" t="str">
        <f t="shared" si="15"/>
        <v/>
      </c>
      <c r="AD53" s="50" t="str">
        <f t="shared" si="16"/>
        <v/>
      </c>
      <c r="AE53" s="148"/>
      <c r="AF53" s="149"/>
      <c r="AG53" s="149"/>
      <c r="AH53" s="149"/>
      <c r="AI53" s="149"/>
      <c r="AJ53" s="149"/>
      <c r="AK53" s="149"/>
      <c r="AL53" s="49" t="str">
        <f t="shared" si="17"/>
        <v/>
      </c>
      <c r="AM53" s="50" t="str">
        <f t="shared" si="18"/>
        <v/>
      </c>
      <c r="AN53" s="148"/>
      <c r="AO53" s="149"/>
      <c r="AP53" s="149"/>
      <c r="AQ53" s="149"/>
      <c r="AR53" s="149"/>
      <c r="AS53" s="149"/>
      <c r="AT53" s="149"/>
      <c r="AU53" s="49" t="str">
        <f t="shared" si="19"/>
        <v/>
      </c>
      <c r="AV53" s="50" t="str">
        <f t="shared" si="20"/>
        <v/>
      </c>
      <c r="AW53" s="73" t="str">
        <f>IF(OR($B53="",Configurações!$B$3&lt;&gt;"Simples"),"",IF(Cálculos!OD53="","✔ OK",LEFT(Cálculos!OD53,LEN(Cálculos!OD53)-3)))</f>
        <v/>
      </c>
      <c r="AX53" s="73" t="str">
        <f>IF(OR($B53="",Configurações!$B$3&lt;&gt;"Simples"),"",IF(Cálculos!OI53="","✔ OK",LEFT(Cálculos!OI53,LEN(Cálculos!OI53)-3)))</f>
        <v/>
      </c>
      <c r="AY53" s="73" t="str">
        <f>IF(OR($B53="",Configurações!$B$3&lt;&gt;"Simples"),"",IF(Cálculos!ON53="","✔ OK",LEFT(Cálculos!ON53,LEN(Cálculos!ON53)-3)))</f>
        <v/>
      </c>
      <c r="AZ53" s="73" t="str">
        <f>IF(OR($B53="",Configurações!$B$3&lt;&gt;"Simples"),"",IF(Cálculos!OS53="","✔ OK",LEFT(Cálculos!OS53,LEN(Cálculos!OS53)-3)))</f>
        <v/>
      </c>
      <c r="BA53" s="73" t="str">
        <f>IF(OR($B53="",Configurações!$B$3&lt;&gt;"Simples"),"",IF(Cálculos!OX53="","✔ OK",LEFT(Cálculos!OX53,LEN(Cálculos!OX53)-3)))</f>
        <v/>
      </c>
      <c r="BB53" s="73" t="str">
        <f>IF(OR($B53="",Configurações!$B$3&lt;&gt;"Simples"),"",IF(Cálculos!PP53="","",IF(Configurações!$B$6="Sim","","Informativo (sem CCT/ACT) – ")&amp;LEFT(Cálculos!PP53,LEN(Cálculos!PP53)-3)))</f>
        <v/>
      </c>
    </row>
    <row r="54" spans="1:54" ht="39.75" customHeight="1" x14ac:dyDescent="0.25">
      <c r="A54" s="32" t="str">
        <f t="shared" si="0"/>
        <v/>
      </c>
      <c r="B54" s="151"/>
      <c r="C54" s="48" t="str">
        <f>IF(OR($B54="",Configurações!$B$3&lt;&gt;"Simples"),"",IF(Resumo!P54="✔ Regular","✔ OK","⚠ "&amp;(SUM(Resumo!F54:J54)+Resumo!O54)))</f>
        <v/>
      </c>
      <c r="D54" s="148"/>
      <c r="E54" s="149"/>
      <c r="F54" s="149"/>
      <c r="G54" s="149"/>
      <c r="H54" s="149"/>
      <c r="I54" s="149"/>
      <c r="J54" s="149"/>
      <c r="K54" s="49" t="str">
        <f t="shared" si="11"/>
        <v/>
      </c>
      <c r="L54" s="50" t="str">
        <f t="shared" si="12"/>
        <v/>
      </c>
      <c r="M54" s="148"/>
      <c r="N54" s="149"/>
      <c r="O54" s="149"/>
      <c r="P54" s="149"/>
      <c r="Q54" s="149"/>
      <c r="R54" s="149"/>
      <c r="S54" s="149"/>
      <c r="T54" s="49" t="str">
        <f t="shared" si="13"/>
        <v/>
      </c>
      <c r="U54" s="50" t="str">
        <f t="shared" si="14"/>
        <v/>
      </c>
      <c r="V54" s="148"/>
      <c r="W54" s="149"/>
      <c r="X54" s="149"/>
      <c r="Y54" s="149"/>
      <c r="Z54" s="149"/>
      <c r="AA54" s="149"/>
      <c r="AB54" s="149"/>
      <c r="AC54" s="49" t="str">
        <f t="shared" si="15"/>
        <v/>
      </c>
      <c r="AD54" s="50" t="str">
        <f t="shared" si="16"/>
        <v/>
      </c>
      <c r="AE54" s="148"/>
      <c r="AF54" s="149"/>
      <c r="AG54" s="149"/>
      <c r="AH54" s="149"/>
      <c r="AI54" s="149"/>
      <c r="AJ54" s="149"/>
      <c r="AK54" s="149"/>
      <c r="AL54" s="49" t="str">
        <f t="shared" si="17"/>
        <v/>
      </c>
      <c r="AM54" s="50" t="str">
        <f t="shared" si="18"/>
        <v/>
      </c>
      <c r="AN54" s="148"/>
      <c r="AO54" s="149"/>
      <c r="AP54" s="149"/>
      <c r="AQ54" s="149"/>
      <c r="AR54" s="149"/>
      <c r="AS54" s="149"/>
      <c r="AT54" s="149"/>
      <c r="AU54" s="49" t="str">
        <f t="shared" si="19"/>
        <v/>
      </c>
      <c r="AV54" s="50" t="str">
        <f t="shared" si="20"/>
        <v/>
      </c>
      <c r="AW54" s="73" t="str">
        <f>IF(OR($B54="",Configurações!$B$3&lt;&gt;"Simples"),"",IF(Cálculos!OD54="","✔ OK",LEFT(Cálculos!OD54,LEN(Cálculos!OD54)-3)))</f>
        <v/>
      </c>
      <c r="AX54" s="73" t="str">
        <f>IF(OR($B54="",Configurações!$B$3&lt;&gt;"Simples"),"",IF(Cálculos!OI54="","✔ OK",LEFT(Cálculos!OI54,LEN(Cálculos!OI54)-3)))</f>
        <v/>
      </c>
      <c r="AY54" s="73" t="str">
        <f>IF(OR($B54="",Configurações!$B$3&lt;&gt;"Simples"),"",IF(Cálculos!ON54="","✔ OK",LEFT(Cálculos!ON54,LEN(Cálculos!ON54)-3)))</f>
        <v/>
      </c>
      <c r="AZ54" s="73" t="str">
        <f>IF(OR($B54="",Configurações!$B$3&lt;&gt;"Simples"),"",IF(Cálculos!OS54="","✔ OK",LEFT(Cálculos!OS54,LEN(Cálculos!OS54)-3)))</f>
        <v/>
      </c>
      <c r="BA54" s="73" t="str">
        <f>IF(OR($B54="",Configurações!$B$3&lt;&gt;"Simples"),"",IF(Cálculos!OX54="","✔ OK",LEFT(Cálculos!OX54,LEN(Cálculos!OX54)-3)))</f>
        <v/>
      </c>
      <c r="BB54" s="73" t="str">
        <f>IF(OR($B54="",Configurações!$B$3&lt;&gt;"Simples"),"",IF(Cálculos!PP54="","",IF(Configurações!$B$6="Sim","","Informativo (sem CCT/ACT) – ")&amp;LEFT(Cálculos!PP54,LEN(Cálculos!PP54)-3)))</f>
        <v/>
      </c>
    </row>
    <row r="55" spans="1:54" ht="39.75" customHeight="1" x14ac:dyDescent="0.25">
      <c r="A55" s="32" t="str">
        <f t="shared" si="0"/>
        <v/>
      </c>
      <c r="B55" s="151"/>
      <c r="C55" s="48" t="str">
        <f>IF(OR($B55="",Configurações!$B$3&lt;&gt;"Simples"),"",IF(Resumo!P55="✔ Regular","✔ OK","⚠ "&amp;(SUM(Resumo!F55:J55)+Resumo!O55)))</f>
        <v/>
      </c>
      <c r="D55" s="148"/>
      <c r="E55" s="149"/>
      <c r="F55" s="149"/>
      <c r="G55" s="149"/>
      <c r="H55" s="149"/>
      <c r="I55" s="149"/>
      <c r="J55" s="149"/>
      <c r="K55" s="49" t="str">
        <f t="shared" si="11"/>
        <v/>
      </c>
      <c r="L55" s="50" t="str">
        <f t="shared" si="12"/>
        <v/>
      </c>
      <c r="M55" s="148"/>
      <c r="N55" s="149"/>
      <c r="O55" s="149"/>
      <c r="P55" s="149"/>
      <c r="Q55" s="149"/>
      <c r="R55" s="149"/>
      <c r="S55" s="149"/>
      <c r="T55" s="49" t="str">
        <f t="shared" si="13"/>
        <v/>
      </c>
      <c r="U55" s="50" t="str">
        <f t="shared" si="14"/>
        <v/>
      </c>
      <c r="V55" s="148"/>
      <c r="W55" s="149"/>
      <c r="X55" s="149"/>
      <c r="Y55" s="149"/>
      <c r="Z55" s="149"/>
      <c r="AA55" s="149"/>
      <c r="AB55" s="149"/>
      <c r="AC55" s="49" t="str">
        <f t="shared" si="15"/>
        <v/>
      </c>
      <c r="AD55" s="50" t="str">
        <f t="shared" si="16"/>
        <v/>
      </c>
      <c r="AE55" s="148"/>
      <c r="AF55" s="149"/>
      <c r="AG55" s="149"/>
      <c r="AH55" s="149"/>
      <c r="AI55" s="149"/>
      <c r="AJ55" s="149"/>
      <c r="AK55" s="149"/>
      <c r="AL55" s="49" t="str">
        <f t="shared" si="17"/>
        <v/>
      </c>
      <c r="AM55" s="50" t="str">
        <f t="shared" si="18"/>
        <v/>
      </c>
      <c r="AN55" s="148"/>
      <c r="AO55" s="149"/>
      <c r="AP55" s="149"/>
      <c r="AQ55" s="149"/>
      <c r="AR55" s="149"/>
      <c r="AS55" s="149"/>
      <c r="AT55" s="149"/>
      <c r="AU55" s="49" t="str">
        <f t="shared" si="19"/>
        <v/>
      </c>
      <c r="AV55" s="50" t="str">
        <f t="shared" si="20"/>
        <v/>
      </c>
      <c r="AW55" s="73" t="str">
        <f>IF(OR($B55="",Configurações!$B$3&lt;&gt;"Simples"),"",IF(Cálculos!OD55="","✔ OK",LEFT(Cálculos!OD55,LEN(Cálculos!OD55)-3)))</f>
        <v/>
      </c>
      <c r="AX55" s="73" t="str">
        <f>IF(OR($B55="",Configurações!$B$3&lt;&gt;"Simples"),"",IF(Cálculos!OI55="","✔ OK",LEFT(Cálculos!OI55,LEN(Cálculos!OI55)-3)))</f>
        <v/>
      </c>
      <c r="AY55" s="73" t="str">
        <f>IF(OR($B55="",Configurações!$B$3&lt;&gt;"Simples"),"",IF(Cálculos!ON55="","✔ OK",LEFT(Cálculos!ON55,LEN(Cálculos!ON55)-3)))</f>
        <v/>
      </c>
      <c r="AZ55" s="73" t="str">
        <f>IF(OR($B55="",Configurações!$B$3&lt;&gt;"Simples"),"",IF(Cálculos!OS55="","✔ OK",LEFT(Cálculos!OS55,LEN(Cálculos!OS55)-3)))</f>
        <v/>
      </c>
      <c r="BA55" s="73" t="str">
        <f>IF(OR($B55="",Configurações!$B$3&lt;&gt;"Simples"),"",IF(Cálculos!OX55="","✔ OK",LEFT(Cálculos!OX55,LEN(Cálculos!OX55)-3)))</f>
        <v/>
      </c>
      <c r="BB55" s="73" t="str">
        <f>IF(OR($B55="",Configurações!$B$3&lt;&gt;"Simples"),"",IF(Cálculos!PP55="","",IF(Configurações!$B$6="Sim","","Informativo (sem CCT/ACT) – ")&amp;LEFT(Cálculos!PP55,LEN(Cálculos!PP55)-3)))</f>
        <v/>
      </c>
    </row>
    <row r="56" spans="1:54" ht="39.75" customHeight="1" x14ac:dyDescent="0.25">
      <c r="A56" s="32" t="str">
        <f t="shared" si="0"/>
        <v/>
      </c>
      <c r="B56" s="151"/>
      <c r="C56" s="48" t="str">
        <f>IF(OR($B56="",Configurações!$B$3&lt;&gt;"Simples"),"",IF(Resumo!P56="✔ Regular","✔ OK","⚠ "&amp;(SUM(Resumo!F56:J56)+Resumo!O56)))</f>
        <v/>
      </c>
      <c r="D56" s="148"/>
      <c r="E56" s="149"/>
      <c r="F56" s="149"/>
      <c r="G56" s="149"/>
      <c r="H56" s="149"/>
      <c r="I56" s="149"/>
      <c r="J56" s="149"/>
      <c r="K56" s="49" t="str">
        <f t="shared" si="11"/>
        <v/>
      </c>
      <c r="L56" s="50" t="str">
        <f t="shared" si="12"/>
        <v/>
      </c>
      <c r="M56" s="148"/>
      <c r="N56" s="149"/>
      <c r="O56" s="149"/>
      <c r="P56" s="149"/>
      <c r="Q56" s="149"/>
      <c r="R56" s="149"/>
      <c r="S56" s="149"/>
      <c r="T56" s="49" t="str">
        <f t="shared" si="13"/>
        <v/>
      </c>
      <c r="U56" s="50" t="str">
        <f t="shared" si="14"/>
        <v/>
      </c>
      <c r="V56" s="148"/>
      <c r="W56" s="149"/>
      <c r="X56" s="149"/>
      <c r="Y56" s="149"/>
      <c r="Z56" s="149"/>
      <c r="AA56" s="149"/>
      <c r="AB56" s="149"/>
      <c r="AC56" s="49" t="str">
        <f t="shared" si="15"/>
        <v/>
      </c>
      <c r="AD56" s="50" t="str">
        <f t="shared" si="16"/>
        <v/>
      </c>
      <c r="AE56" s="148"/>
      <c r="AF56" s="149"/>
      <c r="AG56" s="149"/>
      <c r="AH56" s="149"/>
      <c r="AI56" s="149"/>
      <c r="AJ56" s="149"/>
      <c r="AK56" s="149"/>
      <c r="AL56" s="49" t="str">
        <f t="shared" si="17"/>
        <v/>
      </c>
      <c r="AM56" s="50" t="str">
        <f t="shared" si="18"/>
        <v/>
      </c>
      <c r="AN56" s="148"/>
      <c r="AO56" s="149"/>
      <c r="AP56" s="149"/>
      <c r="AQ56" s="149"/>
      <c r="AR56" s="149"/>
      <c r="AS56" s="149"/>
      <c r="AT56" s="149"/>
      <c r="AU56" s="49" t="str">
        <f t="shared" si="19"/>
        <v/>
      </c>
      <c r="AV56" s="50" t="str">
        <f t="shared" si="20"/>
        <v/>
      </c>
      <c r="AW56" s="73" t="str">
        <f>IF(OR($B56="",Configurações!$B$3&lt;&gt;"Simples"),"",IF(Cálculos!OD56="","✔ OK",LEFT(Cálculos!OD56,LEN(Cálculos!OD56)-3)))</f>
        <v/>
      </c>
      <c r="AX56" s="73" t="str">
        <f>IF(OR($B56="",Configurações!$B$3&lt;&gt;"Simples"),"",IF(Cálculos!OI56="","✔ OK",LEFT(Cálculos!OI56,LEN(Cálculos!OI56)-3)))</f>
        <v/>
      </c>
      <c r="AY56" s="73" t="str">
        <f>IF(OR($B56="",Configurações!$B$3&lt;&gt;"Simples"),"",IF(Cálculos!ON56="","✔ OK",LEFT(Cálculos!ON56,LEN(Cálculos!ON56)-3)))</f>
        <v/>
      </c>
      <c r="AZ56" s="73" t="str">
        <f>IF(OR($B56="",Configurações!$B$3&lt;&gt;"Simples"),"",IF(Cálculos!OS56="","✔ OK",LEFT(Cálculos!OS56,LEN(Cálculos!OS56)-3)))</f>
        <v/>
      </c>
      <c r="BA56" s="73" t="str">
        <f>IF(OR($B56="",Configurações!$B$3&lt;&gt;"Simples"),"",IF(Cálculos!OX56="","✔ OK",LEFT(Cálculos!OX56,LEN(Cálculos!OX56)-3)))</f>
        <v/>
      </c>
      <c r="BB56" s="73" t="str">
        <f>IF(OR($B56="",Configurações!$B$3&lt;&gt;"Simples"),"",IF(Cálculos!PP56="","",IF(Configurações!$B$6="Sim","","Informativo (sem CCT/ACT) – ")&amp;LEFT(Cálculos!PP56,LEN(Cálculos!PP56)-3)))</f>
        <v/>
      </c>
    </row>
    <row r="57" spans="1:54" ht="39.75" customHeight="1" x14ac:dyDescent="0.25">
      <c r="A57" s="32" t="str">
        <f t="shared" si="0"/>
        <v/>
      </c>
      <c r="B57" s="151"/>
      <c r="C57" s="48" t="str">
        <f>IF(OR($B57="",Configurações!$B$3&lt;&gt;"Simples"),"",IF(Resumo!P57="✔ Regular","✔ OK","⚠ "&amp;(SUM(Resumo!F57:J57)+Resumo!O57)))</f>
        <v/>
      </c>
      <c r="D57" s="148"/>
      <c r="E57" s="149"/>
      <c r="F57" s="149"/>
      <c r="G57" s="149"/>
      <c r="H57" s="149"/>
      <c r="I57" s="149"/>
      <c r="J57" s="149"/>
      <c r="K57" s="49" t="str">
        <f t="shared" si="11"/>
        <v/>
      </c>
      <c r="L57" s="50" t="str">
        <f t="shared" si="12"/>
        <v/>
      </c>
      <c r="M57" s="148"/>
      <c r="N57" s="149"/>
      <c r="O57" s="149"/>
      <c r="P57" s="149"/>
      <c r="Q57" s="149"/>
      <c r="R57" s="149"/>
      <c r="S57" s="149"/>
      <c r="T57" s="49" t="str">
        <f t="shared" si="13"/>
        <v/>
      </c>
      <c r="U57" s="50" t="str">
        <f t="shared" si="14"/>
        <v/>
      </c>
      <c r="V57" s="148"/>
      <c r="W57" s="149"/>
      <c r="X57" s="149"/>
      <c r="Y57" s="149"/>
      <c r="Z57" s="149"/>
      <c r="AA57" s="149"/>
      <c r="AB57" s="149"/>
      <c r="AC57" s="49" t="str">
        <f t="shared" si="15"/>
        <v/>
      </c>
      <c r="AD57" s="50" t="str">
        <f t="shared" si="16"/>
        <v/>
      </c>
      <c r="AE57" s="148"/>
      <c r="AF57" s="149"/>
      <c r="AG57" s="149"/>
      <c r="AH57" s="149"/>
      <c r="AI57" s="149"/>
      <c r="AJ57" s="149"/>
      <c r="AK57" s="149"/>
      <c r="AL57" s="49" t="str">
        <f t="shared" si="17"/>
        <v/>
      </c>
      <c r="AM57" s="50" t="str">
        <f t="shared" si="18"/>
        <v/>
      </c>
      <c r="AN57" s="148"/>
      <c r="AO57" s="149"/>
      <c r="AP57" s="149"/>
      <c r="AQ57" s="149"/>
      <c r="AR57" s="149"/>
      <c r="AS57" s="149"/>
      <c r="AT57" s="149"/>
      <c r="AU57" s="49" t="str">
        <f t="shared" si="19"/>
        <v/>
      </c>
      <c r="AV57" s="50" t="str">
        <f t="shared" si="20"/>
        <v/>
      </c>
      <c r="AW57" s="73" t="str">
        <f>IF(OR($B57="",Configurações!$B$3&lt;&gt;"Simples"),"",IF(Cálculos!OD57="","✔ OK",LEFT(Cálculos!OD57,LEN(Cálculos!OD57)-3)))</f>
        <v/>
      </c>
      <c r="AX57" s="73" t="str">
        <f>IF(OR($B57="",Configurações!$B$3&lt;&gt;"Simples"),"",IF(Cálculos!OI57="","✔ OK",LEFT(Cálculos!OI57,LEN(Cálculos!OI57)-3)))</f>
        <v/>
      </c>
      <c r="AY57" s="73" t="str">
        <f>IF(OR($B57="",Configurações!$B$3&lt;&gt;"Simples"),"",IF(Cálculos!ON57="","✔ OK",LEFT(Cálculos!ON57,LEN(Cálculos!ON57)-3)))</f>
        <v/>
      </c>
      <c r="AZ57" s="73" t="str">
        <f>IF(OR($B57="",Configurações!$B$3&lt;&gt;"Simples"),"",IF(Cálculos!OS57="","✔ OK",LEFT(Cálculos!OS57,LEN(Cálculos!OS57)-3)))</f>
        <v/>
      </c>
      <c r="BA57" s="73" t="str">
        <f>IF(OR($B57="",Configurações!$B$3&lt;&gt;"Simples"),"",IF(Cálculos!OX57="","✔ OK",LEFT(Cálculos!OX57,LEN(Cálculos!OX57)-3)))</f>
        <v/>
      </c>
      <c r="BB57" s="73" t="str">
        <f>IF(OR($B57="",Configurações!$B$3&lt;&gt;"Simples"),"",IF(Cálculos!PP57="","",IF(Configurações!$B$6="Sim","","Informativo (sem CCT/ACT) – ")&amp;LEFT(Cálculos!PP57,LEN(Cálculos!PP57)-3)))</f>
        <v/>
      </c>
    </row>
    <row r="58" spans="1:54" ht="39.75" customHeight="1" x14ac:dyDescent="0.25">
      <c r="A58" s="32" t="str">
        <f t="shared" si="0"/>
        <v/>
      </c>
      <c r="B58" s="151"/>
      <c r="C58" s="48" t="str">
        <f>IF(OR($B58="",Configurações!$B$3&lt;&gt;"Simples"),"",IF(Resumo!P58="✔ Regular","✔ OK","⚠ "&amp;(SUM(Resumo!F58:J58)+Resumo!O58)))</f>
        <v/>
      </c>
      <c r="D58" s="148"/>
      <c r="E58" s="149"/>
      <c r="F58" s="149"/>
      <c r="G58" s="149"/>
      <c r="H58" s="149"/>
      <c r="I58" s="149"/>
      <c r="J58" s="149"/>
      <c r="K58" s="49" t="str">
        <f t="shared" si="11"/>
        <v/>
      </c>
      <c r="L58" s="50" t="str">
        <f t="shared" si="12"/>
        <v/>
      </c>
      <c r="M58" s="148"/>
      <c r="N58" s="149"/>
      <c r="O58" s="149"/>
      <c r="P58" s="149"/>
      <c r="Q58" s="149"/>
      <c r="R58" s="149"/>
      <c r="S58" s="149"/>
      <c r="T58" s="49" t="str">
        <f t="shared" si="13"/>
        <v/>
      </c>
      <c r="U58" s="50" t="str">
        <f t="shared" si="14"/>
        <v/>
      </c>
      <c r="V58" s="148"/>
      <c r="W58" s="149"/>
      <c r="X58" s="149"/>
      <c r="Y58" s="149"/>
      <c r="Z58" s="149"/>
      <c r="AA58" s="149"/>
      <c r="AB58" s="149"/>
      <c r="AC58" s="49" t="str">
        <f t="shared" si="15"/>
        <v/>
      </c>
      <c r="AD58" s="50" t="str">
        <f t="shared" si="16"/>
        <v/>
      </c>
      <c r="AE58" s="148"/>
      <c r="AF58" s="149"/>
      <c r="AG58" s="149"/>
      <c r="AH58" s="149"/>
      <c r="AI58" s="149"/>
      <c r="AJ58" s="149"/>
      <c r="AK58" s="149"/>
      <c r="AL58" s="49" t="str">
        <f t="shared" si="17"/>
        <v/>
      </c>
      <c r="AM58" s="50" t="str">
        <f t="shared" si="18"/>
        <v/>
      </c>
      <c r="AN58" s="148"/>
      <c r="AO58" s="149"/>
      <c r="AP58" s="149"/>
      <c r="AQ58" s="149"/>
      <c r="AR58" s="149"/>
      <c r="AS58" s="149"/>
      <c r="AT58" s="149"/>
      <c r="AU58" s="49" t="str">
        <f t="shared" si="19"/>
        <v/>
      </c>
      <c r="AV58" s="50" t="str">
        <f t="shared" si="20"/>
        <v/>
      </c>
      <c r="AW58" s="73" t="str">
        <f>IF(OR($B58="",Configurações!$B$3&lt;&gt;"Simples"),"",IF(Cálculos!OD58="","✔ OK",LEFT(Cálculos!OD58,LEN(Cálculos!OD58)-3)))</f>
        <v/>
      </c>
      <c r="AX58" s="73" t="str">
        <f>IF(OR($B58="",Configurações!$B$3&lt;&gt;"Simples"),"",IF(Cálculos!OI58="","✔ OK",LEFT(Cálculos!OI58,LEN(Cálculos!OI58)-3)))</f>
        <v/>
      </c>
      <c r="AY58" s="73" t="str">
        <f>IF(OR($B58="",Configurações!$B$3&lt;&gt;"Simples"),"",IF(Cálculos!ON58="","✔ OK",LEFT(Cálculos!ON58,LEN(Cálculos!ON58)-3)))</f>
        <v/>
      </c>
      <c r="AZ58" s="73" t="str">
        <f>IF(OR($B58="",Configurações!$B$3&lt;&gt;"Simples"),"",IF(Cálculos!OS58="","✔ OK",LEFT(Cálculos!OS58,LEN(Cálculos!OS58)-3)))</f>
        <v/>
      </c>
      <c r="BA58" s="73" t="str">
        <f>IF(OR($B58="",Configurações!$B$3&lt;&gt;"Simples"),"",IF(Cálculos!OX58="","✔ OK",LEFT(Cálculos!OX58,LEN(Cálculos!OX58)-3)))</f>
        <v/>
      </c>
      <c r="BB58" s="73" t="str">
        <f>IF(OR($B58="",Configurações!$B$3&lt;&gt;"Simples"),"",IF(Cálculos!PP58="","",IF(Configurações!$B$6="Sim","","Informativo (sem CCT/ACT) – ")&amp;LEFT(Cálculos!PP58,LEN(Cálculos!PP58)-3)))</f>
        <v/>
      </c>
    </row>
    <row r="59" spans="1:54" ht="39.75" customHeight="1" x14ac:dyDescent="0.25">
      <c r="A59" s="32" t="str">
        <f t="shared" si="0"/>
        <v/>
      </c>
      <c r="B59" s="151"/>
      <c r="C59" s="48" t="str">
        <f>IF(OR($B59="",Configurações!$B$3&lt;&gt;"Simples"),"",IF(Resumo!P59="✔ Regular","✔ OK","⚠ "&amp;(SUM(Resumo!F59:J59)+Resumo!O59)))</f>
        <v/>
      </c>
      <c r="D59" s="148"/>
      <c r="E59" s="149"/>
      <c r="F59" s="149"/>
      <c r="G59" s="149"/>
      <c r="H59" s="149"/>
      <c r="I59" s="149"/>
      <c r="J59" s="149"/>
      <c r="K59" s="49" t="str">
        <f t="shared" si="11"/>
        <v/>
      </c>
      <c r="L59" s="50" t="str">
        <f t="shared" si="12"/>
        <v/>
      </c>
      <c r="M59" s="148"/>
      <c r="N59" s="149"/>
      <c r="O59" s="149"/>
      <c r="P59" s="149"/>
      <c r="Q59" s="149"/>
      <c r="R59" s="149"/>
      <c r="S59" s="149"/>
      <c r="T59" s="49" t="str">
        <f t="shared" si="13"/>
        <v/>
      </c>
      <c r="U59" s="50" t="str">
        <f t="shared" si="14"/>
        <v/>
      </c>
      <c r="V59" s="148"/>
      <c r="W59" s="149"/>
      <c r="X59" s="149"/>
      <c r="Y59" s="149"/>
      <c r="Z59" s="149"/>
      <c r="AA59" s="149"/>
      <c r="AB59" s="149"/>
      <c r="AC59" s="49" t="str">
        <f t="shared" si="15"/>
        <v/>
      </c>
      <c r="AD59" s="50" t="str">
        <f t="shared" si="16"/>
        <v/>
      </c>
      <c r="AE59" s="148"/>
      <c r="AF59" s="149"/>
      <c r="AG59" s="149"/>
      <c r="AH59" s="149"/>
      <c r="AI59" s="149"/>
      <c r="AJ59" s="149"/>
      <c r="AK59" s="149"/>
      <c r="AL59" s="49" t="str">
        <f t="shared" si="17"/>
        <v/>
      </c>
      <c r="AM59" s="50" t="str">
        <f t="shared" si="18"/>
        <v/>
      </c>
      <c r="AN59" s="148"/>
      <c r="AO59" s="149"/>
      <c r="AP59" s="149"/>
      <c r="AQ59" s="149"/>
      <c r="AR59" s="149"/>
      <c r="AS59" s="149"/>
      <c r="AT59" s="149"/>
      <c r="AU59" s="49" t="str">
        <f t="shared" si="19"/>
        <v/>
      </c>
      <c r="AV59" s="50" t="str">
        <f t="shared" si="20"/>
        <v/>
      </c>
      <c r="AW59" s="73" t="str">
        <f>IF(OR($B59="",Configurações!$B$3&lt;&gt;"Simples"),"",IF(Cálculos!OD59="","✔ OK",LEFT(Cálculos!OD59,LEN(Cálculos!OD59)-3)))</f>
        <v/>
      </c>
      <c r="AX59" s="73" t="str">
        <f>IF(OR($B59="",Configurações!$B$3&lt;&gt;"Simples"),"",IF(Cálculos!OI59="","✔ OK",LEFT(Cálculos!OI59,LEN(Cálculos!OI59)-3)))</f>
        <v/>
      </c>
      <c r="AY59" s="73" t="str">
        <f>IF(OR($B59="",Configurações!$B$3&lt;&gt;"Simples"),"",IF(Cálculos!ON59="","✔ OK",LEFT(Cálculos!ON59,LEN(Cálculos!ON59)-3)))</f>
        <v/>
      </c>
      <c r="AZ59" s="73" t="str">
        <f>IF(OR($B59="",Configurações!$B$3&lt;&gt;"Simples"),"",IF(Cálculos!OS59="","✔ OK",LEFT(Cálculos!OS59,LEN(Cálculos!OS59)-3)))</f>
        <v/>
      </c>
      <c r="BA59" s="73" t="str">
        <f>IF(OR($B59="",Configurações!$B$3&lt;&gt;"Simples"),"",IF(Cálculos!OX59="","✔ OK",LEFT(Cálculos!OX59,LEN(Cálculos!OX59)-3)))</f>
        <v/>
      </c>
      <c r="BB59" s="73" t="str">
        <f>IF(OR($B59="",Configurações!$B$3&lt;&gt;"Simples"),"",IF(Cálculos!PP59="","",IF(Configurações!$B$6="Sim","","Informativo (sem CCT/ACT) – ")&amp;LEFT(Cálculos!PP59,LEN(Cálculos!PP59)-3)))</f>
        <v/>
      </c>
    </row>
    <row r="60" spans="1:54" ht="39.75" customHeight="1" x14ac:dyDescent="0.25">
      <c r="A60" s="32" t="str">
        <f t="shared" si="0"/>
        <v/>
      </c>
      <c r="B60" s="151"/>
      <c r="C60" s="48" t="str">
        <f>IF(OR($B60="",Configurações!$B$3&lt;&gt;"Simples"),"",IF(Resumo!P60="✔ Regular","✔ OK","⚠ "&amp;(SUM(Resumo!F60:J60)+Resumo!O60)))</f>
        <v/>
      </c>
      <c r="D60" s="148"/>
      <c r="E60" s="149"/>
      <c r="F60" s="149"/>
      <c r="G60" s="149"/>
      <c r="H60" s="149"/>
      <c r="I60" s="149"/>
      <c r="J60" s="149"/>
      <c r="K60" s="49" t="str">
        <f t="shared" si="11"/>
        <v/>
      </c>
      <c r="L60" s="50" t="str">
        <f t="shared" si="12"/>
        <v/>
      </c>
      <c r="M60" s="148"/>
      <c r="N60" s="149"/>
      <c r="O60" s="149"/>
      <c r="P60" s="149"/>
      <c r="Q60" s="149"/>
      <c r="R60" s="149"/>
      <c r="S60" s="149"/>
      <c r="T60" s="49" t="str">
        <f t="shared" si="13"/>
        <v/>
      </c>
      <c r="U60" s="50" t="str">
        <f t="shared" si="14"/>
        <v/>
      </c>
      <c r="V60" s="148"/>
      <c r="W60" s="149"/>
      <c r="X60" s="149"/>
      <c r="Y60" s="149"/>
      <c r="Z60" s="149"/>
      <c r="AA60" s="149"/>
      <c r="AB60" s="149"/>
      <c r="AC60" s="49" t="str">
        <f t="shared" si="15"/>
        <v/>
      </c>
      <c r="AD60" s="50" t="str">
        <f t="shared" si="16"/>
        <v/>
      </c>
      <c r="AE60" s="148"/>
      <c r="AF60" s="149"/>
      <c r="AG60" s="149"/>
      <c r="AH60" s="149"/>
      <c r="AI60" s="149"/>
      <c r="AJ60" s="149"/>
      <c r="AK60" s="149"/>
      <c r="AL60" s="49" t="str">
        <f t="shared" si="17"/>
        <v/>
      </c>
      <c r="AM60" s="50" t="str">
        <f t="shared" si="18"/>
        <v/>
      </c>
      <c r="AN60" s="148"/>
      <c r="AO60" s="149"/>
      <c r="AP60" s="149"/>
      <c r="AQ60" s="149"/>
      <c r="AR60" s="149"/>
      <c r="AS60" s="149"/>
      <c r="AT60" s="149"/>
      <c r="AU60" s="49" t="str">
        <f t="shared" si="19"/>
        <v/>
      </c>
      <c r="AV60" s="50" t="str">
        <f t="shared" si="20"/>
        <v/>
      </c>
      <c r="AW60" s="73" t="str">
        <f>IF(OR($B60="",Configurações!$B$3&lt;&gt;"Simples"),"",IF(Cálculos!OD60="","✔ OK",LEFT(Cálculos!OD60,LEN(Cálculos!OD60)-3)))</f>
        <v/>
      </c>
      <c r="AX60" s="73" t="str">
        <f>IF(OR($B60="",Configurações!$B$3&lt;&gt;"Simples"),"",IF(Cálculos!OI60="","✔ OK",LEFT(Cálculos!OI60,LEN(Cálculos!OI60)-3)))</f>
        <v/>
      </c>
      <c r="AY60" s="73" t="str">
        <f>IF(OR($B60="",Configurações!$B$3&lt;&gt;"Simples"),"",IF(Cálculos!ON60="","✔ OK",LEFT(Cálculos!ON60,LEN(Cálculos!ON60)-3)))</f>
        <v/>
      </c>
      <c r="AZ60" s="73" t="str">
        <f>IF(OR($B60="",Configurações!$B$3&lt;&gt;"Simples"),"",IF(Cálculos!OS60="","✔ OK",LEFT(Cálculos!OS60,LEN(Cálculos!OS60)-3)))</f>
        <v/>
      </c>
      <c r="BA60" s="73" t="str">
        <f>IF(OR($B60="",Configurações!$B$3&lt;&gt;"Simples"),"",IF(Cálculos!OX60="","✔ OK",LEFT(Cálculos!OX60,LEN(Cálculos!OX60)-3)))</f>
        <v/>
      </c>
      <c r="BB60" s="73" t="str">
        <f>IF(OR($B60="",Configurações!$B$3&lt;&gt;"Simples"),"",IF(Cálculos!PP60="","",IF(Configurações!$B$6="Sim","","Informativo (sem CCT/ACT) – ")&amp;LEFT(Cálculos!PP60,LEN(Cálculos!PP60)-3)))</f>
        <v/>
      </c>
    </row>
    <row r="61" spans="1:54" ht="39.75" customHeight="1" x14ac:dyDescent="0.25">
      <c r="A61" s="32" t="str">
        <f t="shared" si="0"/>
        <v/>
      </c>
      <c r="B61" s="151"/>
      <c r="C61" s="48" t="str">
        <f>IF(OR($B61="",Configurações!$B$3&lt;&gt;"Simples"),"",IF(Resumo!P61="✔ Regular","✔ OK","⚠ "&amp;(SUM(Resumo!F61:J61)+Resumo!O61)))</f>
        <v/>
      </c>
      <c r="D61" s="148"/>
      <c r="E61" s="149"/>
      <c r="F61" s="149"/>
      <c r="G61" s="149"/>
      <c r="H61" s="149"/>
      <c r="I61" s="149"/>
      <c r="J61" s="149"/>
      <c r="K61" s="49" t="str">
        <f t="shared" si="11"/>
        <v/>
      </c>
      <c r="L61" s="50" t="str">
        <f t="shared" si="12"/>
        <v/>
      </c>
      <c r="M61" s="148"/>
      <c r="N61" s="149"/>
      <c r="O61" s="149"/>
      <c r="P61" s="149"/>
      <c r="Q61" s="149"/>
      <c r="R61" s="149"/>
      <c r="S61" s="149"/>
      <c r="T61" s="49" t="str">
        <f t="shared" si="13"/>
        <v/>
      </c>
      <c r="U61" s="50" t="str">
        <f t="shared" si="14"/>
        <v/>
      </c>
      <c r="V61" s="148"/>
      <c r="W61" s="149"/>
      <c r="X61" s="149"/>
      <c r="Y61" s="149"/>
      <c r="Z61" s="149"/>
      <c r="AA61" s="149"/>
      <c r="AB61" s="149"/>
      <c r="AC61" s="49" t="str">
        <f t="shared" si="15"/>
        <v/>
      </c>
      <c r="AD61" s="50" t="str">
        <f t="shared" si="16"/>
        <v/>
      </c>
      <c r="AE61" s="148"/>
      <c r="AF61" s="149"/>
      <c r="AG61" s="149"/>
      <c r="AH61" s="149"/>
      <c r="AI61" s="149"/>
      <c r="AJ61" s="149"/>
      <c r="AK61" s="149"/>
      <c r="AL61" s="49" t="str">
        <f t="shared" si="17"/>
        <v/>
      </c>
      <c r="AM61" s="50" t="str">
        <f t="shared" si="18"/>
        <v/>
      </c>
      <c r="AN61" s="148"/>
      <c r="AO61" s="149"/>
      <c r="AP61" s="149"/>
      <c r="AQ61" s="149"/>
      <c r="AR61" s="149"/>
      <c r="AS61" s="149"/>
      <c r="AT61" s="149"/>
      <c r="AU61" s="49" t="str">
        <f t="shared" si="19"/>
        <v/>
      </c>
      <c r="AV61" s="50" t="str">
        <f t="shared" si="20"/>
        <v/>
      </c>
      <c r="AW61" s="73" t="str">
        <f>IF(OR($B61="",Configurações!$B$3&lt;&gt;"Simples"),"",IF(Cálculos!OD61="","✔ OK",LEFT(Cálculos!OD61,LEN(Cálculos!OD61)-3)))</f>
        <v/>
      </c>
      <c r="AX61" s="73" t="str">
        <f>IF(OR($B61="",Configurações!$B$3&lt;&gt;"Simples"),"",IF(Cálculos!OI61="","✔ OK",LEFT(Cálculos!OI61,LEN(Cálculos!OI61)-3)))</f>
        <v/>
      </c>
      <c r="AY61" s="73" t="str">
        <f>IF(OR($B61="",Configurações!$B$3&lt;&gt;"Simples"),"",IF(Cálculos!ON61="","✔ OK",LEFT(Cálculos!ON61,LEN(Cálculos!ON61)-3)))</f>
        <v/>
      </c>
      <c r="AZ61" s="73" t="str">
        <f>IF(OR($B61="",Configurações!$B$3&lt;&gt;"Simples"),"",IF(Cálculos!OS61="","✔ OK",LEFT(Cálculos!OS61,LEN(Cálculos!OS61)-3)))</f>
        <v/>
      </c>
      <c r="BA61" s="73" t="str">
        <f>IF(OR($B61="",Configurações!$B$3&lt;&gt;"Simples"),"",IF(Cálculos!OX61="","✔ OK",LEFT(Cálculos!OX61,LEN(Cálculos!OX61)-3)))</f>
        <v/>
      </c>
      <c r="BB61" s="73" t="str">
        <f>IF(OR($B61="",Configurações!$B$3&lt;&gt;"Simples"),"",IF(Cálculos!PP61="","",IF(Configurações!$B$6="Sim","","Informativo (sem CCT/ACT) – ")&amp;LEFT(Cálculos!PP61,LEN(Cálculos!PP61)-3)))</f>
        <v/>
      </c>
    </row>
    <row r="62" spans="1:54" ht="39.75" customHeight="1" x14ac:dyDescent="0.25">
      <c r="A62" s="32" t="str">
        <f t="shared" si="0"/>
        <v/>
      </c>
      <c r="B62" s="151"/>
      <c r="C62" s="48" t="str">
        <f>IF(OR($B62="",Configurações!$B$3&lt;&gt;"Simples"),"",IF(Resumo!P62="✔ Regular","✔ OK","⚠ "&amp;(SUM(Resumo!F62:J62)+Resumo!O62)))</f>
        <v/>
      </c>
      <c r="D62" s="148"/>
      <c r="E62" s="149"/>
      <c r="F62" s="149"/>
      <c r="G62" s="149"/>
      <c r="H62" s="149"/>
      <c r="I62" s="149"/>
      <c r="J62" s="149"/>
      <c r="K62" s="49" t="str">
        <f t="shared" si="11"/>
        <v/>
      </c>
      <c r="L62" s="50" t="str">
        <f t="shared" si="12"/>
        <v/>
      </c>
      <c r="M62" s="148"/>
      <c r="N62" s="149"/>
      <c r="O62" s="149"/>
      <c r="P62" s="149"/>
      <c r="Q62" s="149"/>
      <c r="R62" s="149"/>
      <c r="S62" s="149"/>
      <c r="T62" s="49" t="str">
        <f t="shared" si="13"/>
        <v/>
      </c>
      <c r="U62" s="50" t="str">
        <f t="shared" si="14"/>
        <v/>
      </c>
      <c r="V62" s="148"/>
      <c r="W62" s="149"/>
      <c r="X62" s="149"/>
      <c r="Y62" s="149"/>
      <c r="Z62" s="149"/>
      <c r="AA62" s="149"/>
      <c r="AB62" s="149"/>
      <c r="AC62" s="49" t="str">
        <f t="shared" si="15"/>
        <v/>
      </c>
      <c r="AD62" s="50" t="str">
        <f t="shared" si="16"/>
        <v/>
      </c>
      <c r="AE62" s="148"/>
      <c r="AF62" s="149"/>
      <c r="AG62" s="149"/>
      <c r="AH62" s="149"/>
      <c r="AI62" s="149"/>
      <c r="AJ62" s="149"/>
      <c r="AK62" s="149"/>
      <c r="AL62" s="49" t="str">
        <f t="shared" si="17"/>
        <v/>
      </c>
      <c r="AM62" s="50" t="str">
        <f t="shared" si="18"/>
        <v/>
      </c>
      <c r="AN62" s="148"/>
      <c r="AO62" s="149"/>
      <c r="AP62" s="149"/>
      <c r="AQ62" s="149"/>
      <c r="AR62" s="149"/>
      <c r="AS62" s="149"/>
      <c r="AT62" s="149"/>
      <c r="AU62" s="49" t="str">
        <f t="shared" si="19"/>
        <v/>
      </c>
      <c r="AV62" s="50" t="str">
        <f t="shared" si="20"/>
        <v/>
      </c>
      <c r="AW62" s="73" t="str">
        <f>IF(OR($B62="",Configurações!$B$3&lt;&gt;"Simples"),"",IF(Cálculos!OD62="","✔ OK",LEFT(Cálculos!OD62,LEN(Cálculos!OD62)-3)))</f>
        <v/>
      </c>
      <c r="AX62" s="73" t="str">
        <f>IF(OR($B62="",Configurações!$B$3&lt;&gt;"Simples"),"",IF(Cálculos!OI62="","✔ OK",LEFT(Cálculos!OI62,LEN(Cálculos!OI62)-3)))</f>
        <v/>
      </c>
      <c r="AY62" s="73" t="str">
        <f>IF(OR($B62="",Configurações!$B$3&lt;&gt;"Simples"),"",IF(Cálculos!ON62="","✔ OK",LEFT(Cálculos!ON62,LEN(Cálculos!ON62)-3)))</f>
        <v/>
      </c>
      <c r="AZ62" s="73" t="str">
        <f>IF(OR($B62="",Configurações!$B$3&lt;&gt;"Simples"),"",IF(Cálculos!OS62="","✔ OK",LEFT(Cálculos!OS62,LEN(Cálculos!OS62)-3)))</f>
        <v/>
      </c>
      <c r="BA62" s="73" t="str">
        <f>IF(OR($B62="",Configurações!$B$3&lt;&gt;"Simples"),"",IF(Cálculos!OX62="","✔ OK",LEFT(Cálculos!OX62,LEN(Cálculos!OX62)-3)))</f>
        <v/>
      </c>
      <c r="BB62" s="73" t="str">
        <f>IF(OR($B62="",Configurações!$B$3&lt;&gt;"Simples"),"",IF(Cálculos!PP62="","",IF(Configurações!$B$6="Sim","","Informativo (sem CCT/ACT) – ")&amp;LEFT(Cálculos!PP62,LEN(Cálculos!PP62)-3)))</f>
        <v/>
      </c>
    </row>
    <row r="63" spans="1:54" ht="39.75" customHeight="1" x14ac:dyDescent="0.25">
      <c r="A63" s="32" t="str">
        <f t="shared" si="0"/>
        <v/>
      </c>
      <c r="B63" s="151"/>
      <c r="C63" s="48" t="str">
        <f>IF(OR($B63="",Configurações!$B$3&lt;&gt;"Simples"),"",IF(Resumo!P63="✔ Regular","✔ OK","⚠ "&amp;(SUM(Resumo!F63:J63)+Resumo!O63)))</f>
        <v/>
      </c>
      <c r="D63" s="148"/>
      <c r="E63" s="149"/>
      <c r="F63" s="149"/>
      <c r="G63" s="149"/>
      <c r="H63" s="149"/>
      <c r="I63" s="149"/>
      <c r="J63" s="149"/>
      <c r="K63" s="49" t="str">
        <f t="shared" si="11"/>
        <v/>
      </c>
      <c r="L63" s="50" t="str">
        <f t="shared" si="12"/>
        <v/>
      </c>
      <c r="M63" s="148"/>
      <c r="N63" s="149"/>
      <c r="O63" s="149"/>
      <c r="P63" s="149"/>
      <c r="Q63" s="149"/>
      <c r="R63" s="149"/>
      <c r="S63" s="149"/>
      <c r="T63" s="49" t="str">
        <f t="shared" si="13"/>
        <v/>
      </c>
      <c r="U63" s="50" t="str">
        <f t="shared" si="14"/>
        <v/>
      </c>
      <c r="V63" s="148"/>
      <c r="W63" s="149"/>
      <c r="X63" s="149"/>
      <c r="Y63" s="149"/>
      <c r="Z63" s="149"/>
      <c r="AA63" s="149"/>
      <c r="AB63" s="149"/>
      <c r="AC63" s="49" t="str">
        <f t="shared" si="15"/>
        <v/>
      </c>
      <c r="AD63" s="50" t="str">
        <f t="shared" si="16"/>
        <v/>
      </c>
      <c r="AE63" s="148"/>
      <c r="AF63" s="149"/>
      <c r="AG63" s="149"/>
      <c r="AH63" s="149"/>
      <c r="AI63" s="149"/>
      <c r="AJ63" s="149"/>
      <c r="AK63" s="149"/>
      <c r="AL63" s="49" t="str">
        <f t="shared" si="17"/>
        <v/>
      </c>
      <c r="AM63" s="50" t="str">
        <f t="shared" si="18"/>
        <v/>
      </c>
      <c r="AN63" s="148"/>
      <c r="AO63" s="149"/>
      <c r="AP63" s="149"/>
      <c r="AQ63" s="149"/>
      <c r="AR63" s="149"/>
      <c r="AS63" s="149"/>
      <c r="AT63" s="149"/>
      <c r="AU63" s="49" t="str">
        <f t="shared" si="19"/>
        <v/>
      </c>
      <c r="AV63" s="50" t="str">
        <f t="shared" si="20"/>
        <v/>
      </c>
      <c r="AW63" s="73" t="str">
        <f>IF(OR($B63="",Configurações!$B$3&lt;&gt;"Simples"),"",IF(Cálculos!OD63="","✔ OK",LEFT(Cálculos!OD63,LEN(Cálculos!OD63)-3)))</f>
        <v/>
      </c>
      <c r="AX63" s="73" t="str">
        <f>IF(OR($B63="",Configurações!$B$3&lt;&gt;"Simples"),"",IF(Cálculos!OI63="","✔ OK",LEFT(Cálculos!OI63,LEN(Cálculos!OI63)-3)))</f>
        <v/>
      </c>
      <c r="AY63" s="73" t="str">
        <f>IF(OR($B63="",Configurações!$B$3&lt;&gt;"Simples"),"",IF(Cálculos!ON63="","✔ OK",LEFT(Cálculos!ON63,LEN(Cálculos!ON63)-3)))</f>
        <v/>
      </c>
      <c r="AZ63" s="73" t="str">
        <f>IF(OR($B63="",Configurações!$B$3&lt;&gt;"Simples"),"",IF(Cálculos!OS63="","✔ OK",LEFT(Cálculos!OS63,LEN(Cálculos!OS63)-3)))</f>
        <v/>
      </c>
      <c r="BA63" s="73" t="str">
        <f>IF(OR($B63="",Configurações!$B$3&lt;&gt;"Simples"),"",IF(Cálculos!OX63="","✔ OK",LEFT(Cálculos!OX63,LEN(Cálculos!OX63)-3)))</f>
        <v/>
      </c>
      <c r="BB63" s="73" t="str">
        <f>IF(OR($B63="",Configurações!$B$3&lt;&gt;"Simples"),"",IF(Cálculos!PP63="","",IF(Configurações!$B$6="Sim","","Informativo (sem CCT/ACT) – ")&amp;LEFT(Cálculos!PP63,LEN(Cálculos!PP63)-3)))</f>
        <v/>
      </c>
    </row>
    <row r="64" spans="1:54" ht="39.75" customHeight="1" x14ac:dyDescent="0.25">
      <c r="A64" s="32" t="str">
        <f t="shared" si="0"/>
        <v/>
      </c>
      <c r="B64" s="151"/>
      <c r="C64" s="48" t="str">
        <f>IF(OR($B64="",Configurações!$B$3&lt;&gt;"Simples"),"",IF(Resumo!P64="✔ Regular","✔ OK","⚠ "&amp;(SUM(Resumo!F64:J64)+Resumo!O64)))</f>
        <v/>
      </c>
      <c r="D64" s="148"/>
      <c r="E64" s="149"/>
      <c r="F64" s="149"/>
      <c r="G64" s="149"/>
      <c r="H64" s="149"/>
      <c r="I64" s="149"/>
      <c r="J64" s="149"/>
      <c r="K64" s="49" t="str">
        <f t="shared" si="11"/>
        <v/>
      </c>
      <c r="L64" s="50" t="str">
        <f t="shared" si="12"/>
        <v/>
      </c>
      <c r="M64" s="148"/>
      <c r="N64" s="149"/>
      <c r="O64" s="149"/>
      <c r="P64" s="149"/>
      <c r="Q64" s="149"/>
      <c r="R64" s="149"/>
      <c r="S64" s="149"/>
      <c r="T64" s="49" t="str">
        <f t="shared" si="13"/>
        <v/>
      </c>
      <c r="U64" s="50" t="str">
        <f t="shared" si="14"/>
        <v/>
      </c>
      <c r="V64" s="148"/>
      <c r="W64" s="149"/>
      <c r="X64" s="149"/>
      <c r="Y64" s="149"/>
      <c r="Z64" s="149"/>
      <c r="AA64" s="149"/>
      <c r="AB64" s="149"/>
      <c r="AC64" s="49" t="str">
        <f t="shared" si="15"/>
        <v/>
      </c>
      <c r="AD64" s="50" t="str">
        <f t="shared" si="16"/>
        <v/>
      </c>
      <c r="AE64" s="148"/>
      <c r="AF64" s="149"/>
      <c r="AG64" s="149"/>
      <c r="AH64" s="149"/>
      <c r="AI64" s="149"/>
      <c r="AJ64" s="149"/>
      <c r="AK64" s="149"/>
      <c r="AL64" s="49" t="str">
        <f t="shared" si="17"/>
        <v/>
      </c>
      <c r="AM64" s="50" t="str">
        <f t="shared" si="18"/>
        <v/>
      </c>
      <c r="AN64" s="148"/>
      <c r="AO64" s="149"/>
      <c r="AP64" s="149"/>
      <c r="AQ64" s="149"/>
      <c r="AR64" s="149"/>
      <c r="AS64" s="149"/>
      <c r="AT64" s="149"/>
      <c r="AU64" s="49" t="str">
        <f t="shared" si="19"/>
        <v/>
      </c>
      <c r="AV64" s="50" t="str">
        <f t="shared" si="20"/>
        <v/>
      </c>
      <c r="AW64" s="73" t="str">
        <f>IF(OR($B64="",Configurações!$B$3&lt;&gt;"Simples"),"",IF(Cálculos!OD64="","✔ OK",LEFT(Cálculos!OD64,LEN(Cálculos!OD64)-3)))</f>
        <v/>
      </c>
      <c r="AX64" s="73" t="str">
        <f>IF(OR($B64="",Configurações!$B$3&lt;&gt;"Simples"),"",IF(Cálculos!OI64="","✔ OK",LEFT(Cálculos!OI64,LEN(Cálculos!OI64)-3)))</f>
        <v/>
      </c>
      <c r="AY64" s="73" t="str">
        <f>IF(OR($B64="",Configurações!$B$3&lt;&gt;"Simples"),"",IF(Cálculos!ON64="","✔ OK",LEFT(Cálculos!ON64,LEN(Cálculos!ON64)-3)))</f>
        <v/>
      </c>
      <c r="AZ64" s="73" t="str">
        <f>IF(OR($B64="",Configurações!$B$3&lt;&gt;"Simples"),"",IF(Cálculos!OS64="","✔ OK",LEFT(Cálculos!OS64,LEN(Cálculos!OS64)-3)))</f>
        <v/>
      </c>
      <c r="BA64" s="73" t="str">
        <f>IF(OR($B64="",Configurações!$B$3&lt;&gt;"Simples"),"",IF(Cálculos!OX64="","✔ OK",LEFT(Cálculos!OX64,LEN(Cálculos!OX64)-3)))</f>
        <v/>
      </c>
      <c r="BB64" s="73" t="str">
        <f>IF(OR($B64="",Configurações!$B$3&lt;&gt;"Simples"),"",IF(Cálculos!PP64="","",IF(Configurações!$B$6="Sim","","Informativo (sem CCT/ACT) – ")&amp;LEFT(Cálculos!PP64,LEN(Cálculos!PP64)-3)))</f>
        <v/>
      </c>
    </row>
    <row r="65" spans="1:54" ht="39.75" customHeight="1" x14ac:dyDescent="0.25">
      <c r="A65" s="32" t="str">
        <f t="shared" si="0"/>
        <v/>
      </c>
      <c r="B65" s="151"/>
      <c r="C65" s="48" t="str">
        <f>IF(OR($B65="",Configurações!$B$3&lt;&gt;"Simples"),"",IF(Resumo!P65="✔ Regular","✔ OK","⚠ "&amp;(SUM(Resumo!F65:J65)+Resumo!O65)))</f>
        <v/>
      </c>
      <c r="D65" s="148"/>
      <c r="E65" s="149"/>
      <c r="F65" s="149"/>
      <c r="G65" s="149"/>
      <c r="H65" s="149"/>
      <c r="I65" s="149"/>
      <c r="J65" s="149"/>
      <c r="K65" s="49" t="str">
        <f t="shared" si="11"/>
        <v/>
      </c>
      <c r="L65" s="50" t="str">
        <f t="shared" si="12"/>
        <v/>
      </c>
      <c r="M65" s="148"/>
      <c r="N65" s="149"/>
      <c r="O65" s="149"/>
      <c r="P65" s="149"/>
      <c r="Q65" s="149"/>
      <c r="R65" s="149"/>
      <c r="S65" s="149"/>
      <c r="T65" s="49" t="str">
        <f t="shared" si="13"/>
        <v/>
      </c>
      <c r="U65" s="50" t="str">
        <f t="shared" si="14"/>
        <v/>
      </c>
      <c r="V65" s="148"/>
      <c r="W65" s="149"/>
      <c r="X65" s="149"/>
      <c r="Y65" s="149"/>
      <c r="Z65" s="149"/>
      <c r="AA65" s="149"/>
      <c r="AB65" s="149"/>
      <c r="AC65" s="49" t="str">
        <f t="shared" si="15"/>
        <v/>
      </c>
      <c r="AD65" s="50" t="str">
        <f t="shared" si="16"/>
        <v/>
      </c>
      <c r="AE65" s="148"/>
      <c r="AF65" s="149"/>
      <c r="AG65" s="149"/>
      <c r="AH65" s="149"/>
      <c r="AI65" s="149"/>
      <c r="AJ65" s="149"/>
      <c r="AK65" s="149"/>
      <c r="AL65" s="49" t="str">
        <f t="shared" si="17"/>
        <v/>
      </c>
      <c r="AM65" s="50" t="str">
        <f t="shared" si="18"/>
        <v/>
      </c>
      <c r="AN65" s="148"/>
      <c r="AO65" s="149"/>
      <c r="AP65" s="149"/>
      <c r="AQ65" s="149"/>
      <c r="AR65" s="149"/>
      <c r="AS65" s="149"/>
      <c r="AT65" s="149"/>
      <c r="AU65" s="49" t="str">
        <f t="shared" si="19"/>
        <v/>
      </c>
      <c r="AV65" s="50" t="str">
        <f t="shared" si="20"/>
        <v/>
      </c>
      <c r="AW65" s="73" t="str">
        <f>IF(OR($B65="",Configurações!$B$3&lt;&gt;"Simples"),"",IF(Cálculos!OD65="","✔ OK",LEFT(Cálculos!OD65,LEN(Cálculos!OD65)-3)))</f>
        <v/>
      </c>
      <c r="AX65" s="73" t="str">
        <f>IF(OR($B65="",Configurações!$B$3&lt;&gt;"Simples"),"",IF(Cálculos!OI65="","✔ OK",LEFT(Cálculos!OI65,LEN(Cálculos!OI65)-3)))</f>
        <v/>
      </c>
      <c r="AY65" s="73" t="str">
        <f>IF(OR($B65="",Configurações!$B$3&lt;&gt;"Simples"),"",IF(Cálculos!ON65="","✔ OK",LEFT(Cálculos!ON65,LEN(Cálculos!ON65)-3)))</f>
        <v/>
      </c>
      <c r="AZ65" s="73" t="str">
        <f>IF(OR($B65="",Configurações!$B$3&lt;&gt;"Simples"),"",IF(Cálculos!OS65="","✔ OK",LEFT(Cálculos!OS65,LEN(Cálculos!OS65)-3)))</f>
        <v/>
      </c>
      <c r="BA65" s="73" t="str">
        <f>IF(OR($B65="",Configurações!$B$3&lt;&gt;"Simples"),"",IF(Cálculos!OX65="","✔ OK",LEFT(Cálculos!OX65,LEN(Cálculos!OX65)-3)))</f>
        <v/>
      </c>
      <c r="BB65" s="73" t="str">
        <f>IF(OR($B65="",Configurações!$B$3&lt;&gt;"Simples"),"",IF(Cálculos!PP65="","",IF(Configurações!$B$6="Sim","","Informativo (sem CCT/ACT) – ")&amp;LEFT(Cálculos!PP65,LEN(Cálculos!PP65)-3)))</f>
        <v/>
      </c>
    </row>
    <row r="66" spans="1:54" ht="39.75" customHeight="1" x14ac:dyDescent="0.25">
      <c r="A66" s="32" t="str">
        <f t="shared" si="0"/>
        <v/>
      </c>
      <c r="B66" s="151"/>
      <c r="C66" s="48" t="str">
        <f>IF(OR($B66="",Configurações!$B$3&lt;&gt;"Simples"),"",IF(Resumo!P66="✔ Regular","✔ OK","⚠ "&amp;(SUM(Resumo!F66:J66)+Resumo!O66)))</f>
        <v/>
      </c>
      <c r="D66" s="148"/>
      <c r="E66" s="149"/>
      <c r="F66" s="149"/>
      <c r="G66" s="149"/>
      <c r="H66" s="149"/>
      <c r="I66" s="149"/>
      <c r="J66" s="149"/>
      <c r="K66" s="49" t="str">
        <f t="shared" si="11"/>
        <v/>
      </c>
      <c r="L66" s="50" t="str">
        <f t="shared" si="12"/>
        <v/>
      </c>
      <c r="M66" s="148"/>
      <c r="N66" s="149"/>
      <c r="O66" s="149"/>
      <c r="P66" s="149"/>
      <c r="Q66" s="149"/>
      <c r="R66" s="149"/>
      <c r="S66" s="149"/>
      <c r="T66" s="49" t="str">
        <f t="shared" si="13"/>
        <v/>
      </c>
      <c r="U66" s="50" t="str">
        <f t="shared" si="14"/>
        <v/>
      </c>
      <c r="V66" s="148"/>
      <c r="W66" s="149"/>
      <c r="X66" s="149"/>
      <c r="Y66" s="149"/>
      <c r="Z66" s="149"/>
      <c r="AA66" s="149"/>
      <c r="AB66" s="149"/>
      <c r="AC66" s="49" t="str">
        <f t="shared" si="15"/>
        <v/>
      </c>
      <c r="AD66" s="50" t="str">
        <f t="shared" si="16"/>
        <v/>
      </c>
      <c r="AE66" s="148"/>
      <c r="AF66" s="149"/>
      <c r="AG66" s="149"/>
      <c r="AH66" s="149"/>
      <c r="AI66" s="149"/>
      <c r="AJ66" s="149"/>
      <c r="AK66" s="149"/>
      <c r="AL66" s="49" t="str">
        <f t="shared" si="17"/>
        <v/>
      </c>
      <c r="AM66" s="50" t="str">
        <f t="shared" si="18"/>
        <v/>
      </c>
      <c r="AN66" s="148"/>
      <c r="AO66" s="149"/>
      <c r="AP66" s="149"/>
      <c r="AQ66" s="149"/>
      <c r="AR66" s="149"/>
      <c r="AS66" s="149"/>
      <c r="AT66" s="149"/>
      <c r="AU66" s="49" t="str">
        <f t="shared" si="19"/>
        <v/>
      </c>
      <c r="AV66" s="50" t="str">
        <f t="shared" si="20"/>
        <v/>
      </c>
      <c r="AW66" s="73" t="str">
        <f>IF(OR($B66="",Configurações!$B$3&lt;&gt;"Simples"),"",IF(Cálculos!OD66="","✔ OK",LEFT(Cálculos!OD66,LEN(Cálculos!OD66)-3)))</f>
        <v/>
      </c>
      <c r="AX66" s="73" t="str">
        <f>IF(OR($B66="",Configurações!$B$3&lt;&gt;"Simples"),"",IF(Cálculos!OI66="","✔ OK",LEFT(Cálculos!OI66,LEN(Cálculos!OI66)-3)))</f>
        <v/>
      </c>
      <c r="AY66" s="73" t="str">
        <f>IF(OR($B66="",Configurações!$B$3&lt;&gt;"Simples"),"",IF(Cálculos!ON66="","✔ OK",LEFT(Cálculos!ON66,LEN(Cálculos!ON66)-3)))</f>
        <v/>
      </c>
      <c r="AZ66" s="73" t="str">
        <f>IF(OR($B66="",Configurações!$B$3&lt;&gt;"Simples"),"",IF(Cálculos!OS66="","✔ OK",LEFT(Cálculos!OS66,LEN(Cálculos!OS66)-3)))</f>
        <v/>
      </c>
      <c r="BA66" s="73" t="str">
        <f>IF(OR($B66="",Configurações!$B$3&lt;&gt;"Simples"),"",IF(Cálculos!OX66="","✔ OK",LEFT(Cálculos!OX66,LEN(Cálculos!OX66)-3)))</f>
        <v/>
      </c>
      <c r="BB66" s="73" t="str">
        <f>IF(OR($B66="",Configurações!$B$3&lt;&gt;"Simples"),"",IF(Cálculos!PP66="","",IF(Configurações!$B$6="Sim","","Informativo (sem CCT/ACT) – ")&amp;LEFT(Cálculos!PP66,LEN(Cálculos!PP66)-3)))</f>
        <v/>
      </c>
    </row>
    <row r="67" spans="1:54" ht="39.75" customHeight="1" x14ac:dyDescent="0.25">
      <c r="A67" s="32" t="str">
        <f t="shared" si="0"/>
        <v/>
      </c>
      <c r="B67" s="151"/>
      <c r="C67" s="48" t="str">
        <f>IF(OR($B67="",Configurações!$B$3&lt;&gt;"Simples"),"",IF(Resumo!P67="✔ Regular","✔ OK","⚠ "&amp;(SUM(Resumo!F67:J67)+Resumo!O67)))</f>
        <v/>
      </c>
      <c r="D67" s="148"/>
      <c r="E67" s="149"/>
      <c r="F67" s="149"/>
      <c r="G67" s="149"/>
      <c r="H67" s="149"/>
      <c r="I67" s="149"/>
      <c r="J67" s="149"/>
      <c r="K67" s="49" t="str">
        <f t="shared" si="11"/>
        <v/>
      </c>
      <c r="L67" s="50" t="str">
        <f t="shared" si="12"/>
        <v/>
      </c>
      <c r="M67" s="148"/>
      <c r="N67" s="149"/>
      <c r="O67" s="149"/>
      <c r="P67" s="149"/>
      <c r="Q67" s="149"/>
      <c r="R67" s="149"/>
      <c r="S67" s="149"/>
      <c r="T67" s="49" t="str">
        <f t="shared" si="13"/>
        <v/>
      </c>
      <c r="U67" s="50" t="str">
        <f t="shared" si="14"/>
        <v/>
      </c>
      <c r="V67" s="148"/>
      <c r="W67" s="149"/>
      <c r="X67" s="149"/>
      <c r="Y67" s="149"/>
      <c r="Z67" s="149"/>
      <c r="AA67" s="149"/>
      <c r="AB67" s="149"/>
      <c r="AC67" s="49" t="str">
        <f t="shared" si="15"/>
        <v/>
      </c>
      <c r="AD67" s="50" t="str">
        <f t="shared" si="16"/>
        <v/>
      </c>
      <c r="AE67" s="148"/>
      <c r="AF67" s="149"/>
      <c r="AG67" s="149"/>
      <c r="AH67" s="149"/>
      <c r="AI67" s="149"/>
      <c r="AJ67" s="149"/>
      <c r="AK67" s="149"/>
      <c r="AL67" s="49" t="str">
        <f t="shared" si="17"/>
        <v/>
      </c>
      <c r="AM67" s="50" t="str">
        <f t="shared" si="18"/>
        <v/>
      </c>
      <c r="AN67" s="148"/>
      <c r="AO67" s="149"/>
      <c r="AP67" s="149"/>
      <c r="AQ67" s="149"/>
      <c r="AR67" s="149"/>
      <c r="AS67" s="149"/>
      <c r="AT67" s="149"/>
      <c r="AU67" s="49" t="str">
        <f t="shared" si="19"/>
        <v/>
      </c>
      <c r="AV67" s="50" t="str">
        <f t="shared" si="20"/>
        <v/>
      </c>
      <c r="AW67" s="73" t="str">
        <f>IF(OR($B67="",Configurações!$B$3&lt;&gt;"Simples"),"",IF(Cálculos!OD67="","✔ OK",LEFT(Cálculos!OD67,LEN(Cálculos!OD67)-3)))</f>
        <v/>
      </c>
      <c r="AX67" s="73" t="str">
        <f>IF(OR($B67="",Configurações!$B$3&lt;&gt;"Simples"),"",IF(Cálculos!OI67="","✔ OK",LEFT(Cálculos!OI67,LEN(Cálculos!OI67)-3)))</f>
        <v/>
      </c>
      <c r="AY67" s="73" t="str">
        <f>IF(OR($B67="",Configurações!$B$3&lt;&gt;"Simples"),"",IF(Cálculos!ON67="","✔ OK",LEFT(Cálculos!ON67,LEN(Cálculos!ON67)-3)))</f>
        <v/>
      </c>
      <c r="AZ67" s="73" t="str">
        <f>IF(OR($B67="",Configurações!$B$3&lt;&gt;"Simples"),"",IF(Cálculos!OS67="","✔ OK",LEFT(Cálculos!OS67,LEN(Cálculos!OS67)-3)))</f>
        <v/>
      </c>
      <c r="BA67" s="73" t="str">
        <f>IF(OR($B67="",Configurações!$B$3&lt;&gt;"Simples"),"",IF(Cálculos!OX67="","✔ OK",LEFT(Cálculos!OX67,LEN(Cálculos!OX67)-3)))</f>
        <v/>
      </c>
      <c r="BB67" s="73" t="str">
        <f>IF(OR($B67="",Configurações!$B$3&lt;&gt;"Simples"),"",IF(Cálculos!PP67="","",IF(Configurações!$B$6="Sim","","Informativo (sem CCT/ACT) – ")&amp;LEFT(Cálculos!PP67,LEN(Cálculos!PP67)-3)))</f>
        <v/>
      </c>
    </row>
    <row r="68" spans="1:54" ht="39.75" customHeight="1" x14ac:dyDescent="0.25">
      <c r="A68" s="32" t="str">
        <f t="shared" si="0"/>
        <v/>
      </c>
      <c r="B68" s="151"/>
      <c r="C68" s="48" t="str">
        <f>IF(OR($B68="",Configurações!$B$3&lt;&gt;"Simples"),"",IF(Resumo!P68="✔ Regular","✔ OK","⚠ "&amp;(SUM(Resumo!F68:J68)+Resumo!O68)))</f>
        <v/>
      </c>
      <c r="D68" s="148"/>
      <c r="E68" s="149"/>
      <c r="F68" s="149"/>
      <c r="G68" s="149"/>
      <c r="H68" s="149"/>
      <c r="I68" s="149"/>
      <c r="J68" s="149"/>
      <c r="K68" s="49" t="str">
        <f t="shared" si="11"/>
        <v/>
      </c>
      <c r="L68" s="50" t="str">
        <f t="shared" si="12"/>
        <v/>
      </c>
      <c r="M68" s="148"/>
      <c r="N68" s="149"/>
      <c r="O68" s="149"/>
      <c r="P68" s="149"/>
      <c r="Q68" s="149"/>
      <c r="R68" s="149"/>
      <c r="S68" s="149"/>
      <c r="T68" s="49" t="str">
        <f t="shared" si="13"/>
        <v/>
      </c>
      <c r="U68" s="50" t="str">
        <f t="shared" si="14"/>
        <v/>
      </c>
      <c r="V68" s="148"/>
      <c r="W68" s="149"/>
      <c r="X68" s="149"/>
      <c r="Y68" s="149"/>
      <c r="Z68" s="149"/>
      <c r="AA68" s="149"/>
      <c r="AB68" s="149"/>
      <c r="AC68" s="49" t="str">
        <f t="shared" si="15"/>
        <v/>
      </c>
      <c r="AD68" s="50" t="str">
        <f t="shared" si="16"/>
        <v/>
      </c>
      <c r="AE68" s="148"/>
      <c r="AF68" s="149"/>
      <c r="AG68" s="149"/>
      <c r="AH68" s="149"/>
      <c r="AI68" s="149"/>
      <c r="AJ68" s="149"/>
      <c r="AK68" s="149"/>
      <c r="AL68" s="49" t="str">
        <f t="shared" si="17"/>
        <v/>
      </c>
      <c r="AM68" s="50" t="str">
        <f t="shared" si="18"/>
        <v/>
      </c>
      <c r="AN68" s="148"/>
      <c r="AO68" s="149"/>
      <c r="AP68" s="149"/>
      <c r="AQ68" s="149"/>
      <c r="AR68" s="149"/>
      <c r="AS68" s="149"/>
      <c r="AT68" s="149"/>
      <c r="AU68" s="49" t="str">
        <f t="shared" si="19"/>
        <v/>
      </c>
      <c r="AV68" s="50" t="str">
        <f t="shared" si="20"/>
        <v/>
      </c>
      <c r="AW68" s="73" t="str">
        <f>IF(OR($B68="",Configurações!$B$3&lt;&gt;"Simples"),"",IF(Cálculos!OD68="","✔ OK",LEFT(Cálculos!OD68,LEN(Cálculos!OD68)-3)))</f>
        <v/>
      </c>
      <c r="AX68" s="73" t="str">
        <f>IF(OR($B68="",Configurações!$B$3&lt;&gt;"Simples"),"",IF(Cálculos!OI68="","✔ OK",LEFT(Cálculos!OI68,LEN(Cálculos!OI68)-3)))</f>
        <v/>
      </c>
      <c r="AY68" s="73" t="str">
        <f>IF(OR($B68="",Configurações!$B$3&lt;&gt;"Simples"),"",IF(Cálculos!ON68="","✔ OK",LEFT(Cálculos!ON68,LEN(Cálculos!ON68)-3)))</f>
        <v/>
      </c>
      <c r="AZ68" s="73" t="str">
        <f>IF(OR($B68="",Configurações!$B$3&lt;&gt;"Simples"),"",IF(Cálculos!OS68="","✔ OK",LEFT(Cálculos!OS68,LEN(Cálculos!OS68)-3)))</f>
        <v/>
      </c>
      <c r="BA68" s="73" t="str">
        <f>IF(OR($B68="",Configurações!$B$3&lt;&gt;"Simples"),"",IF(Cálculos!OX68="","✔ OK",LEFT(Cálculos!OX68,LEN(Cálculos!OX68)-3)))</f>
        <v/>
      </c>
      <c r="BB68" s="73" t="str">
        <f>IF(OR($B68="",Configurações!$B$3&lt;&gt;"Simples"),"",IF(Cálculos!PP68="","",IF(Configurações!$B$6="Sim","","Informativo (sem CCT/ACT) – ")&amp;LEFT(Cálculos!PP68,LEN(Cálculos!PP68)-3)))</f>
        <v/>
      </c>
    </row>
    <row r="69" spans="1:54" ht="39.75" customHeight="1" x14ac:dyDescent="0.25">
      <c r="A69" s="32" t="str">
        <f t="shared" si="0"/>
        <v/>
      </c>
      <c r="B69" s="151"/>
      <c r="C69" s="48" t="str">
        <f>IF(OR($B69="",Configurações!$B$3&lt;&gt;"Simples"),"",IF(Resumo!P69="✔ Regular","✔ OK","⚠ "&amp;(SUM(Resumo!F69:J69)+Resumo!O69)))</f>
        <v/>
      </c>
      <c r="D69" s="148"/>
      <c r="E69" s="149"/>
      <c r="F69" s="149"/>
      <c r="G69" s="149"/>
      <c r="H69" s="149"/>
      <c r="I69" s="149"/>
      <c r="J69" s="149"/>
      <c r="K69" s="49" t="str">
        <f t="shared" si="11"/>
        <v/>
      </c>
      <c r="L69" s="50" t="str">
        <f t="shared" si="12"/>
        <v/>
      </c>
      <c r="M69" s="148"/>
      <c r="N69" s="149"/>
      <c r="O69" s="149"/>
      <c r="P69" s="149"/>
      <c r="Q69" s="149"/>
      <c r="R69" s="149"/>
      <c r="S69" s="149"/>
      <c r="T69" s="49" t="str">
        <f t="shared" si="13"/>
        <v/>
      </c>
      <c r="U69" s="50" t="str">
        <f t="shared" si="14"/>
        <v/>
      </c>
      <c r="V69" s="148"/>
      <c r="W69" s="149"/>
      <c r="X69" s="149"/>
      <c r="Y69" s="149"/>
      <c r="Z69" s="149"/>
      <c r="AA69" s="149"/>
      <c r="AB69" s="149"/>
      <c r="AC69" s="49" t="str">
        <f t="shared" si="15"/>
        <v/>
      </c>
      <c r="AD69" s="50" t="str">
        <f t="shared" si="16"/>
        <v/>
      </c>
      <c r="AE69" s="148"/>
      <c r="AF69" s="149"/>
      <c r="AG69" s="149"/>
      <c r="AH69" s="149"/>
      <c r="AI69" s="149"/>
      <c r="AJ69" s="149"/>
      <c r="AK69" s="149"/>
      <c r="AL69" s="49" t="str">
        <f t="shared" si="17"/>
        <v/>
      </c>
      <c r="AM69" s="50" t="str">
        <f t="shared" si="18"/>
        <v/>
      </c>
      <c r="AN69" s="148"/>
      <c r="AO69" s="149"/>
      <c r="AP69" s="149"/>
      <c r="AQ69" s="149"/>
      <c r="AR69" s="149"/>
      <c r="AS69" s="149"/>
      <c r="AT69" s="149"/>
      <c r="AU69" s="49" t="str">
        <f t="shared" si="19"/>
        <v/>
      </c>
      <c r="AV69" s="50" t="str">
        <f t="shared" si="20"/>
        <v/>
      </c>
      <c r="AW69" s="73" t="str">
        <f>IF(OR($B69="",Configurações!$B$3&lt;&gt;"Simples"),"",IF(Cálculos!OD69="","✔ OK",LEFT(Cálculos!OD69,LEN(Cálculos!OD69)-3)))</f>
        <v/>
      </c>
      <c r="AX69" s="73" t="str">
        <f>IF(OR($B69="",Configurações!$B$3&lt;&gt;"Simples"),"",IF(Cálculos!OI69="","✔ OK",LEFT(Cálculos!OI69,LEN(Cálculos!OI69)-3)))</f>
        <v/>
      </c>
      <c r="AY69" s="73" t="str">
        <f>IF(OR($B69="",Configurações!$B$3&lt;&gt;"Simples"),"",IF(Cálculos!ON69="","✔ OK",LEFT(Cálculos!ON69,LEN(Cálculos!ON69)-3)))</f>
        <v/>
      </c>
      <c r="AZ69" s="73" t="str">
        <f>IF(OR($B69="",Configurações!$B$3&lt;&gt;"Simples"),"",IF(Cálculos!OS69="","✔ OK",LEFT(Cálculos!OS69,LEN(Cálculos!OS69)-3)))</f>
        <v/>
      </c>
      <c r="BA69" s="73" t="str">
        <f>IF(OR($B69="",Configurações!$B$3&lt;&gt;"Simples"),"",IF(Cálculos!OX69="","✔ OK",LEFT(Cálculos!OX69,LEN(Cálculos!OX69)-3)))</f>
        <v/>
      </c>
      <c r="BB69" s="73" t="str">
        <f>IF(OR($B69="",Configurações!$B$3&lt;&gt;"Simples"),"",IF(Cálculos!PP69="","",IF(Configurações!$B$6="Sim","","Informativo (sem CCT/ACT) – ")&amp;LEFT(Cálculos!PP69,LEN(Cálculos!PP69)-3)))</f>
        <v/>
      </c>
    </row>
    <row r="70" spans="1:54" ht="39.75" customHeight="1" x14ac:dyDescent="0.25">
      <c r="A70" s="32" t="str">
        <f t="shared" si="0"/>
        <v/>
      </c>
      <c r="B70" s="151"/>
      <c r="C70" s="48" t="str">
        <f>IF(OR($B70="",Configurações!$B$3&lt;&gt;"Simples"),"",IF(Resumo!P70="✔ Regular","✔ OK","⚠ "&amp;(SUM(Resumo!F70:J70)+Resumo!O70)))</f>
        <v/>
      </c>
      <c r="D70" s="148"/>
      <c r="E70" s="149"/>
      <c r="F70" s="149"/>
      <c r="G70" s="149"/>
      <c r="H70" s="149"/>
      <c r="I70" s="149"/>
      <c r="J70" s="149"/>
      <c r="K70" s="49" t="str">
        <f t="shared" si="11"/>
        <v/>
      </c>
      <c r="L70" s="50" t="str">
        <f t="shared" si="12"/>
        <v/>
      </c>
      <c r="M70" s="148"/>
      <c r="N70" s="149"/>
      <c r="O70" s="149"/>
      <c r="P70" s="149"/>
      <c r="Q70" s="149"/>
      <c r="R70" s="149"/>
      <c r="S70" s="149"/>
      <c r="T70" s="49" t="str">
        <f t="shared" si="13"/>
        <v/>
      </c>
      <c r="U70" s="50" t="str">
        <f t="shared" si="14"/>
        <v/>
      </c>
      <c r="V70" s="148"/>
      <c r="W70" s="149"/>
      <c r="X70" s="149"/>
      <c r="Y70" s="149"/>
      <c r="Z70" s="149"/>
      <c r="AA70" s="149"/>
      <c r="AB70" s="149"/>
      <c r="AC70" s="49" t="str">
        <f t="shared" si="15"/>
        <v/>
      </c>
      <c r="AD70" s="50" t="str">
        <f t="shared" si="16"/>
        <v/>
      </c>
      <c r="AE70" s="148"/>
      <c r="AF70" s="149"/>
      <c r="AG70" s="149"/>
      <c r="AH70" s="149"/>
      <c r="AI70" s="149"/>
      <c r="AJ70" s="149"/>
      <c r="AK70" s="149"/>
      <c r="AL70" s="49" t="str">
        <f t="shared" si="17"/>
        <v/>
      </c>
      <c r="AM70" s="50" t="str">
        <f t="shared" si="18"/>
        <v/>
      </c>
      <c r="AN70" s="148"/>
      <c r="AO70" s="149"/>
      <c r="AP70" s="149"/>
      <c r="AQ70" s="149"/>
      <c r="AR70" s="149"/>
      <c r="AS70" s="149"/>
      <c r="AT70" s="149"/>
      <c r="AU70" s="49" t="str">
        <f t="shared" si="19"/>
        <v/>
      </c>
      <c r="AV70" s="50" t="str">
        <f t="shared" si="20"/>
        <v/>
      </c>
      <c r="AW70" s="73" t="str">
        <f>IF(OR($B70="",Configurações!$B$3&lt;&gt;"Simples"),"",IF(Cálculos!OD70="","✔ OK",LEFT(Cálculos!OD70,LEN(Cálculos!OD70)-3)))</f>
        <v/>
      </c>
      <c r="AX70" s="73" t="str">
        <f>IF(OR($B70="",Configurações!$B$3&lt;&gt;"Simples"),"",IF(Cálculos!OI70="","✔ OK",LEFT(Cálculos!OI70,LEN(Cálculos!OI70)-3)))</f>
        <v/>
      </c>
      <c r="AY70" s="73" t="str">
        <f>IF(OR($B70="",Configurações!$B$3&lt;&gt;"Simples"),"",IF(Cálculos!ON70="","✔ OK",LEFT(Cálculos!ON70,LEN(Cálculos!ON70)-3)))</f>
        <v/>
      </c>
      <c r="AZ70" s="73" t="str">
        <f>IF(OR($B70="",Configurações!$B$3&lt;&gt;"Simples"),"",IF(Cálculos!OS70="","✔ OK",LEFT(Cálculos!OS70,LEN(Cálculos!OS70)-3)))</f>
        <v/>
      </c>
      <c r="BA70" s="73" t="str">
        <f>IF(OR($B70="",Configurações!$B$3&lt;&gt;"Simples"),"",IF(Cálculos!OX70="","✔ OK",LEFT(Cálculos!OX70,LEN(Cálculos!OX70)-3)))</f>
        <v/>
      </c>
      <c r="BB70" s="73" t="str">
        <f>IF(OR($B70="",Configurações!$B$3&lt;&gt;"Simples"),"",IF(Cálculos!PP70="","",IF(Configurações!$B$6="Sim","","Informativo (sem CCT/ACT) – ")&amp;LEFT(Cálculos!PP70,LEN(Cálculos!PP70)-3)))</f>
        <v/>
      </c>
    </row>
    <row r="71" spans="1:54" ht="39.75" customHeight="1" x14ac:dyDescent="0.25">
      <c r="A71" s="32" t="str">
        <f t="shared" si="0"/>
        <v/>
      </c>
      <c r="B71" s="151"/>
      <c r="C71" s="48" t="str">
        <f>IF(OR($B71="",Configurações!$B$3&lt;&gt;"Simples"),"",IF(Resumo!P71="✔ Regular","✔ OK","⚠ "&amp;(SUM(Resumo!F71:J71)+Resumo!O71)))</f>
        <v/>
      </c>
      <c r="D71" s="148"/>
      <c r="E71" s="149"/>
      <c r="F71" s="149"/>
      <c r="G71" s="149"/>
      <c r="H71" s="149"/>
      <c r="I71" s="149"/>
      <c r="J71" s="149"/>
      <c r="K71" s="49" t="str">
        <f t="shared" si="11"/>
        <v/>
      </c>
      <c r="L71" s="50" t="str">
        <f t="shared" si="12"/>
        <v/>
      </c>
      <c r="M71" s="148"/>
      <c r="N71" s="149"/>
      <c r="O71" s="149"/>
      <c r="P71" s="149"/>
      <c r="Q71" s="149"/>
      <c r="R71" s="149"/>
      <c r="S71" s="149"/>
      <c r="T71" s="49" t="str">
        <f t="shared" si="13"/>
        <v/>
      </c>
      <c r="U71" s="50" t="str">
        <f t="shared" si="14"/>
        <v/>
      </c>
      <c r="V71" s="148"/>
      <c r="W71" s="149"/>
      <c r="X71" s="149"/>
      <c r="Y71" s="149"/>
      <c r="Z71" s="149"/>
      <c r="AA71" s="149"/>
      <c r="AB71" s="149"/>
      <c r="AC71" s="49" t="str">
        <f t="shared" si="15"/>
        <v/>
      </c>
      <c r="AD71" s="50" t="str">
        <f t="shared" si="16"/>
        <v/>
      </c>
      <c r="AE71" s="148"/>
      <c r="AF71" s="149"/>
      <c r="AG71" s="149"/>
      <c r="AH71" s="149"/>
      <c r="AI71" s="149"/>
      <c r="AJ71" s="149"/>
      <c r="AK71" s="149"/>
      <c r="AL71" s="49" t="str">
        <f t="shared" si="17"/>
        <v/>
      </c>
      <c r="AM71" s="50" t="str">
        <f t="shared" si="18"/>
        <v/>
      </c>
      <c r="AN71" s="148"/>
      <c r="AO71" s="149"/>
      <c r="AP71" s="149"/>
      <c r="AQ71" s="149"/>
      <c r="AR71" s="149"/>
      <c r="AS71" s="149"/>
      <c r="AT71" s="149"/>
      <c r="AU71" s="49" t="str">
        <f t="shared" si="19"/>
        <v/>
      </c>
      <c r="AV71" s="50" t="str">
        <f t="shared" si="20"/>
        <v/>
      </c>
      <c r="AW71" s="73" t="str">
        <f>IF(OR($B71="",Configurações!$B$3&lt;&gt;"Simples"),"",IF(Cálculos!OD71="","✔ OK",LEFT(Cálculos!OD71,LEN(Cálculos!OD71)-3)))</f>
        <v/>
      </c>
      <c r="AX71" s="73" t="str">
        <f>IF(OR($B71="",Configurações!$B$3&lt;&gt;"Simples"),"",IF(Cálculos!OI71="","✔ OK",LEFT(Cálculos!OI71,LEN(Cálculos!OI71)-3)))</f>
        <v/>
      </c>
      <c r="AY71" s="73" t="str">
        <f>IF(OR($B71="",Configurações!$B$3&lt;&gt;"Simples"),"",IF(Cálculos!ON71="","✔ OK",LEFT(Cálculos!ON71,LEN(Cálculos!ON71)-3)))</f>
        <v/>
      </c>
      <c r="AZ71" s="73" t="str">
        <f>IF(OR($B71="",Configurações!$B$3&lt;&gt;"Simples"),"",IF(Cálculos!OS71="","✔ OK",LEFT(Cálculos!OS71,LEN(Cálculos!OS71)-3)))</f>
        <v/>
      </c>
      <c r="BA71" s="73" t="str">
        <f>IF(OR($B71="",Configurações!$B$3&lt;&gt;"Simples"),"",IF(Cálculos!OX71="","✔ OK",LEFT(Cálculos!OX71,LEN(Cálculos!OX71)-3)))</f>
        <v/>
      </c>
      <c r="BB71" s="73" t="str">
        <f>IF(OR($B71="",Configurações!$B$3&lt;&gt;"Simples"),"",IF(Cálculos!PP71="","",IF(Configurações!$B$6="Sim","","Informativo (sem CCT/ACT) – ")&amp;LEFT(Cálculos!PP71,LEN(Cálculos!PP71)-3)))</f>
        <v/>
      </c>
    </row>
    <row r="72" spans="1:54" ht="39.75" customHeight="1" x14ac:dyDescent="0.25">
      <c r="A72" s="32" t="str">
        <f t="shared" si="0"/>
        <v/>
      </c>
      <c r="B72" s="151"/>
      <c r="C72" s="48" t="str">
        <f>IF(OR($B72="",Configurações!$B$3&lt;&gt;"Simples"),"",IF(Resumo!P72="✔ Regular","✔ OK","⚠ "&amp;(SUM(Resumo!F72:J72)+Resumo!O72)))</f>
        <v/>
      </c>
      <c r="D72" s="148"/>
      <c r="E72" s="149"/>
      <c r="F72" s="149"/>
      <c r="G72" s="149"/>
      <c r="H72" s="149"/>
      <c r="I72" s="149"/>
      <c r="J72" s="149"/>
      <c r="K72" s="49" t="str">
        <f t="shared" si="11"/>
        <v/>
      </c>
      <c r="L72" s="50" t="str">
        <f t="shared" si="12"/>
        <v/>
      </c>
      <c r="M72" s="148"/>
      <c r="N72" s="149"/>
      <c r="O72" s="149"/>
      <c r="P72" s="149"/>
      <c r="Q72" s="149"/>
      <c r="R72" s="149"/>
      <c r="S72" s="149"/>
      <c r="T72" s="49" t="str">
        <f t="shared" si="13"/>
        <v/>
      </c>
      <c r="U72" s="50" t="str">
        <f t="shared" si="14"/>
        <v/>
      </c>
      <c r="V72" s="148"/>
      <c r="W72" s="149"/>
      <c r="X72" s="149"/>
      <c r="Y72" s="149"/>
      <c r="Z72" s="149"/>
      <c r="AA72" s="149"/>
      <c r="AB72" s="149"/>
      <c r="AC72" s="49" t="str">
        <f t="shared" si="15"/>
        <v/>
      </c>
      <c r="AD72" s="50" t="str">
        <f t="shared" si="16"/>
        <v/>
      </c>
      <c r="AE72" s="148"/>
      <c r="AF72" s="149"/>
      <c r="AG72" s="149"/>
      <c r="AH72" s="149"/>
      <c r="AI72" s="149"/>
      <c r="AJ72" s="149"/>
      <c r="AK72" s="149"/>
      <c r="AL72" s="49" t="str">
        <f t="shared" si="17"/>
        <v/>
      </c>
      <c r="AM72" s="50" t="str">
        <f t="shared" si="18"/>
        <v/>
      </c>
      <c r="AN72" s="148"/>
      <c r="AO72" s="149"/>
      <c r="AP72" s="149"/>
      <c r="AQ72" s="149"/>
      <c r="AR72" s="149"/>
      <c r="AS72" s="149"/>
      <c r="AT72" s="149"/>
      <c r="AU72" s="49" t="str">
        <f t="shared" si="19"/>
        <v/>
      </c>
      <c r="AV72" s="50" t="str">
        <f t="shared" si="20"/>
        <v/>
      </c>
      <c r="AW72" s="73" t="str">
        <f>IF(OR($B72="",Configurações!$B$3&lt;&gt;"Simples"),"",IF(Cálculos!OD72="","✔ OK",LEFT(Cálculos!OD72,LEN(Cálculos!OD72)-3)))</f>
        <v/>
      </c>
      <c r="AX72" s="73" t="str">
        <f>IF(OR($B72="",Configurações!$B$3&lt;&gt;"Simples"),"",IF(Cálculos!OI72="","✔ OK",LEFT(Cálculos!OI72,LEN(Cálculos!OI72)-3)))</f>
        <v/>
      </c>
      <c r="AY72" s="73" t="str">
        <f>IF(OR($B72="",Configurações!$B$3&lt;&gt;"Simples"),"",IF(Cálculos!ON72="","✔ OK",LEFT(Cálculos!ON72,LEN(Cálculos!ON72)-3)))</f>
        <v/>
      </c>
      <c r="AZ72" s="73" t="str">
        <f>IF(OR($B72="",Configurações!$B$3&lt;&gt;"Simples"),"",IF(Cálculos!OS72="","✔ OK",LEFT(Cálculos!OS72,LEN(Cálculos!OS72)-3)))</f>
        <v/>
      </c>
      <c r="BA72" s="73" t="str">
        <f>IF(OR($B72="",Configurações!$B$3&lt;&gt;"Simples"),"",IF(Cálculos!OX72="","✔ OK",LEFT(Cálculos!OX72,LEN(Cálculos!OX72)-3)))</f>
        <v/>
      </c>
      <c r="BB72" s="73" t="str">
        <f>IF(OR($B72="",Configurações!$B$3&lt;&gt;"Simples"),"",IF(Cálculos!PP72="","",IF(Configurações!$B$6="Sim","","Informativo (sem CCT/ACT) – ")&amp;LEFT(Cálculos!PP72,LEN(Cálculos!PP72)-3)))</f>
        <v/>
      </c>
    </row>
    <row r="73" spans="1:54" ht="39.75" customHeight="1" x14ac:dyDescent="0.25">
      <c r="A73" s="32" t="str">
        <f t="shared" si="0"/>
        <v/>
      </c>
      <c r="B73" s="151"/>
      <c r="C73" s="48" t="str">
        <f>IF(OR($B73="",Configurações!$B$3&lt;&gt;"Simples"),"",IF(Resumo!P73="✔ Regular","✔ OK","⚠ "&amp;(SUM(Resumo!F73:J73)+Resumo!O73)))</f>
        <v/>
      </c>
      <c r="D73" s="148"/>
      <c r="E73" s="149"/>
      <c r="F73" s="149"/>
      <c r="G73" s="149"/>
      <c r="H73" s="149"/>
      <c r="I73" s="149"/>
      <c r="J73" s="149"/>
      <c r="K73" s="49" t="str">
        <f t="shared" si="11"/>
        <v/>
      </c>
      <c r="L73" s="50" t="str">
        <f t="shared" si="12"/>
        <v/>
      </c>
      <c r="M73" s="148"/>
      <c r="N73" s="149"/>
      <c r="O73" s="149"/>
      <c r="P73" s="149"/>
      <c r="Q73" s="149"/>
      <c r="R73" s="149"/>
      <c r="S73" s="149"/>
      <c r="T73" s="49" t="str">
        <f t="shared" si="13"/>
        <v/>
      </c>
      <c r="U73" s="50" t="str">
        <f t="shared" si="14"/>
        <v/>
      </c>
      <c r="V73" s="148"/>
      <c r="W73" s="149"/>
      <c r="X73" s="149"/>
      <c r="Y73" s="149"/>
      <c r="Z73" s="149"/>
      <c r="AA73" s="149"/>
      <c r="AB73" s="149"/>
      <c r="AC73" s="49" t="str">
        <f t="shared" si="15"/>
        <v/>
      </c>
      <c r="AD73" s="50" t="str">
        <f t="shared" si="16"/>
        <v/>
      </c>
      <c r="AE73" s="148"/>
      <c r="AF73" s="149"/>
      <c r="AG73" s="149"/>
      <c r="AH73" s="149"/>
      <c r="AI73" s="149"/>
      <c r="AJ73" s="149"/>
      <c r="AK73" s="149"/>
      <c r="AL73" s="49" t="str">
        <f t="shared" si="17"/>
        <v/>
      </c>
      <c r="AM73" s="50" t="str">
        <f t="shared" si="18"/>
        <v/>
      </c>
      <c r="AN73" s="148"/>
      <c r="AO73" s="149"/>
      <c r="AP73" s="149"/>
      <c r="AQ73" s="149"/>
      <c r="AR73" s="149"/>
      <c r="AS73" s="149"/>
      <c r="AT73" s="149"/>
      <c r="AU73" s="49" t="str">
        <f t="shared" si="19"/>
        <v/>
      </c>
      <c r="AV73" s="50" t="str">
        <f t="shared" si="20"/>
        <v/>
      </c>
      <c r="AW73" s="73" t="str">
        <f>IF(OR($B73="",Configurações!$B$3&lt;&gt;"Simples"),"",IF(Cálculos!OD73="","✔ OK",LEFT(Cálculos!OD73,LEN(Cálculos!OD73)-3)))</f>
        <v/>
      </c>
      <c r="AX73" s="73" t="str">
        <f>IF(OR($B73="",Configurações!$B$3&lt;&gt;"Simples"),"",IF(Cálculos!OI73="","✔ OK",LEFT(Cálculos!OI73,LEN(Cálculos!OI73)-3)))</f>
        <v/>
      </c>
      <c r="AY73" s="73" t="str">
        <f>IF(OR($B73="",Configurações!$B$3&lt;&gt;"Simples"),"",IF(Cálculos!ON73="","✔ OK",LEFT(Cálculos!ON73,LEN(Cálculos!ON73)-3)))</f>
        <v/>
      </c>
      <c r="AZ73" s="73" t="str">
        <f>IF(OR($B73="",Configurações!$B$3&lt;&gt;"Simples"),"",IF(Cálculos!OS73="","✔ OK",LEFT(Cálculos!OS73,LEN(Cálculos!OS73)-3)))</f>
        <v/>
      </c>
      <c r="BA73" s="73" t="str">
        <f>IF(OR($B73="",Configurações!$B$3&lt;&gt;"Simples"),"",IF(Cálculos!OX73="","✔ OK",LEFT(Cálculos!OX73,LEN(Cálculos!OX73)-3)))</f>
        <v/>
      </c>
      <c r="BB73" s="73" t="str">
        <f>IF(OR($B73="",Configurações!$B$3&lt;&gt;"Simples"),"",IF(Cálculos!PP73="","",IF(Configurações!$B$6="Sim","","Informativo (sem CCT/ACT) – ")&amp;LEFT(Cálculos!PP73,LEN(Cálculos!PP73)-3)))</f>
        <v/>
      </c>
    </row>
    <row r="74" spans="1:54" ht="39.75" customHeight="1" x14ac:dyDescent="0.25">
      <c r="A74" s="32" t="str">
        <f t="shared" si="0"/>
        <v/>
      </c>
      <c r="B74" s="151"/>
      <c r="C74" s="48" t="str">
        <f>IF(OR($B74="",Configurações!$B$3&lt;&gt;"Simples"),"",IF(Resumo!P74="✔ Regular","✔ OK","⚠ "&amp;(SUM(Resumo!F74:J74)+Resumo!O74)))</f>
        <v/>
      </c>
      <c r="D74" s="148"/>
      <c r="E74" s="149"/>
      <c r="F74" s="149"/>
      <c r="G74" s="149"/>
      <c r="H74" s="149"/>
      <c r="I74" s="149"/>
      <c r="J74" s="149"/>
      <c r="K74" s="49" t="str">
        <f t="shared" si="11"/>
        <v/>
      </c>
      <c r="L74" s="50" t="str">
        <f t="shared" si="12"/>
        <v/>
      </c>
      <c r="M74" s="148"/>
      <c r="N74" s="149"/>
      <c r="O74" s="149"/>
      <c r="P74" s="149"/>
      <c r="Q74" s="149"/>
      <c r="R74" s="149"/>
      <c r="S74" s="149"/>
      <c r="T74" s="49" t="str">
        <f t="shared" si="13"/>
        <v/>
      </c>
      <c r="U74" s="50" t="str">
        <f t="shared" si="14"/>
        <v/>
      </c>
      <c r="V74" s="148"/>
      <c r="W74" s="149"/>
      <c r="X74" s="149"/>
      <c r="Y74" s="149"/>
      <c r="Z74" s="149"/>
      <c r="AA74" s="149"/>
      <c r="AB74" s="149"/>
      <c r="AC74" s="49" t="str">
        <f t="shared" si="15"/>
        <v/>
      </c>
      <c r="AD74" s="50" t="str">
        <f t="shared" si="16"/>
        <v/>
      </c>
      <c r="AE74" s="148"/>
      <c r="AF74" s="149"/>
      <c r="AG74" s="149"/>
      <c r="AH74" s="149"/>
      <c r="AI74" s="149"/>
      <c r="AJ74" s="149"/>
      <c r="AK74" s="149"/>
      <c r="AL74" s="49" t="str">
        <f t="shared" si="17"/>
        <v/>
      </c>
      <c r="AM74" s="50" t="str">
        <f t="shared" si="18"/>
        <v/>
      </c>
      <c r="AN74" s="148"/>
      <c r="AO74" s="149"/>
      <c r="AP74" s="149"/>
      <c r="AQ74" s="149"/>
      <c r="AR74" s="149"/>
      <c r="AS74" s="149"/>
      <c r="AT74" s="149"/>
      <c r="AU74" s="49" t="str">
        <f t="shared" si="19"/>
        <v/>
      </c>
      <c r="AV74" s="50" t="str">
        <f t="shared" si="20"/>
        <v/>
      </c>
      <c r="AW74" s="73" t="str">
        <f>IF(OR($B74="",Configurações!$B$3&lt;&gt;"Simples"),"",IF(Cálculos!OD74="","✔ OK",LEFT(Cálculos!OD74,LEN(Cálculos!OD74)-3)))</f>
        <v/>
      </c>
      <c r="AX74" s="73" t="str">
        <f>IF(OR($B74="",Configurações!$B$3&lt;&gt;"Simples"),"",IF(Cálculos!OI74="","✔ OK",LEFT(Cálculos!OI74,LEN(Cálculos!OI74)-3)))</f>
        <v/>
      </c>
      <c r="AY74" s="73" t="str">
        <f>IF(OR($B74="",Configurações!$B$3&lt;&gt;"Simples"),"",IF(Cálculos!ON74="","✔ OK",LEFT(Cálculos!ON74,LEN(Cálculos!ON74)-3)))</f>
        <v/>
      </c>
      <c r="AZ74" s="73" t="str">
        <f>IF(OR($B74="",Configurações!$B$3&lt;&gt;"Simples"),"",IF(Cálculos!OS74="","✔ OK",LEFT(Cálculos!OS74,LEN(Cálculos!OS74)-3)))</f>
        <v/>
      </c>
      <c r="BA74" s="73" t="str">
        <f>IF(OR($B74="",Configurações!$B$3&lt;&gt;"Simples"),"",IF(Cálculos!OX74="","✔ OK",LEFT(Cálculos!OX74,LEN(Cálculos!OX74)-3)))</f>
        <v/>
      </c>
      <c r="BB74" s="73" t="str">
        <f>IF(OR($B74="",Configurações!$B$3&lt;&gt;"Simples"),"",IF(Cálculos!PP74="","",IF(Configurações!$B$6="Sim","","Informativo (sem CCT/ACT) – ")&amp;LEFT(Cálculos!PP74,LEN(Cálculos!PP74)-3)))</f>
        <v/>
      </c>
    </row>
    <row r="75" spans="1:54" ht="39.75" customHeight="1" x14ac:dyDescent="0.25">
      <c r="A75" s="32" t="str">
        <f t="shared" si="0"/>
        <v/>
      </c>
      <c r="B75" s="151"/>
      <c r="C75" s="48" t="str">
        <f>IF(OR($B75="",Configurações!$B$3&lt;&gt;"Simples"),"",IF(Resumo!P75="✔ Regular","✔ OK","⚠ "&amp;(SUM(Resumo!F75:J75)+Resumo!O75)))</f>
        <v/>
      </c>
      <c r="D75" s="148"/>
      <c r="E75" s="149"/>
      <c r="F75" s="149"/>
      <c r="G75" s="149"/>
      <c r="H75" s="149"/>
      <c r="I75" s="149"/>
      <c r="J75" s="149"/>
      <c r="K75" s="49" t="str">
        <f t="shared" si="11"/>
        <v/>
      </c>
      <c r="L75" s="50" t="str">
        <f t="shared" si="12"/>
        <v/>
      </c>
      <c r="M75" s="148"/>
      <c r="N75" s="149"/>
      <c r="O75" s="149"/>
      <c r="P75" s="149"/>
      <c r="Q75" s="149"/>
      <c r="R75" s="149"/>
      <c r="S75" s="149"/>
      <c r="T75" s="49" t="str">
        <f t="shared" si="13"/>
        <v/>
      </c>
      <c r="U75" s="50" t="str">
        <f t="shared" si="14"/>
        <v/>
      </c>
      <c r="V75" s="148"/>
      <c r="W75" s="149"/>
      <c r="X75" s="149"/>
      <c r="Y75" s="149"/>
      <c r="Z75" s="149"/>
      <c r="AA75" s="149"/>
      <c r="AB75" s="149"/>
      <c r="AC75" s="49" t="str">
        <f t="shared" si="15"/>
        <v/>
      </c>
      <c r="AD75" s="50" t="str">
        <f t="shared" si="16"/>
        <v/>
      </c>
      <c r="AE75" s="148"/>
      <c r="AF75" s="149"/>
      <c r="AG75" s="149"/>
      <c r="AH75" s="149"/>
      <c r="AI75" s="149"/>
      <c r="AJ75" s="149"/>
      <c r="AK75" s="149"/>
      <c r="AL75" s="49" t="str">
        <f t="shared" si="17"/>
        <v/>
      </c>
      <c r="AM75" s="50" t="str">
        <f t="shared" si="18"/>
        <v/>
      </c>
      <c r="AN75" s="148"/>
      <c r="AO75" s="149"/>
      <c r="AP75" s="149"/>
      <c r="AQ75" s="149"/>
      <c r="AR75" s="149"/>
      <c r="AS75" s="149"/>
      <c r="AT75" s="149"/>
      <c r="AU75" s="49" t="str">
        <f t="shared" si="19"/>
        <v/>
      </c>
      <c r="AV75" s="50" t="str">
        <f t="shared" si="20"/>
        <v/>
      </c>
      <c r="AW75" s="73" t="str">
        <f>IF(OR($B75="",Configurações!$B$3&lt;&gt;"Simples"),"",IF(Cálculos!OD75="","✔ OK",LEFT(Cálculos!OD75,LEN(Cálculos!OD75)-3)))</f>
        <v/>
      </c>
      <c r="AX75" s="73" t="str">
        <f>IF(OR($B75="",Configurações!$B$3&lt;&gt;"Simples"),"",IF(Cálculos!OI75="","✔ OK",LEFT(Cálculos!OI75,LEN(Cálculos!OI75)-3)))</f>
        <v/>
      </c>
      <c r="AY75" s="73" t="str">
        <f>IF(OR($B75="",Configurações!$B$3&lt;&gt;"Simples"),"",IF(Cálculos!ON75="","✔ OK",LEFT(Cálculos!ON75,LEN(Cálculos!ON75)-3)))</f>
        <v/>
      </c>
      <c r="AZ75" s="73" t="str">
        <f>IF(OR($B75="",Configurações!$B$3&lt;&gt;"Simples"),"",IF(Cálculos!OS75="","✔ OK",LEFT(Cálculos!OS75,LEN(Cálculos!OS75)-3)))</f>
        <v/>
      </c>
      <c r="BA75" s="73" t="str">
        <f>IF(OR($B75="",Configurações!$B$3&lt;&gt;"Simples"),"",IF(Cálculos!OX75="","✔ OK",LEFT(Cálculos!OX75,LEN(Cálculos!OX75)-3)))</f>
        <v/>
      </c>
      <c r="BB75" s="73" t="str">
        <f>IF(OR($B75="",Configurações!$B$3&lt;&gt;"Simples"),"",IF(Cálculos!PP75="","",IF(Configurações!$B$6="Sim","","Informativo (sem CCT/ACT) – ")&amp;LEFT(Cálculos!PP75,LEN(Cálculos!PP75)-3)))</f>
        <v/>
      </c>
    </row>
    <row r="76" spans="1:54" ht="39.75" customHeight="1" x14ac:dyDescent="0.25">
      <c r="A76" s="32" t="str">
        <f t="shared" si="0"/>
        <v/>
      </c>
      <c r="B76" s="151"/>
      <c r="C76" s="48" t="str">
        <f>IF(OR($B76="",Configurações!$B$3&lt;&gt;"Simples"),"",IF(Resumo!P76="✔ Regular","✔ OK","⚠ "&amp;(SUM(Resumo!F76:J76)+Resumo!O76)))</f>
        <v/>
      </c>
      <c r="D76" s="148"/>
      <c r="E76" s="149"/>
      <c r="F76" s="149"/>
      <c r="G76" s="149"/>
      <c r="H76" s="149"/>
      <c r="I76" s="149"/>
      <c r="J76" s="149"/>
      <c r="K76" s="49" t="str">
        <f t="shared" si="11"/>
        <v/>
      </c>
      <c r="L76" s="50" t="str">
        <f t="shared" si="12"/>
        <v/>
      </c>
      <c r="M76" s="148"/>
      <c r="N76" s="149"/>
      <c r="O76" s="149"/>
      <c r="P76" s="149"/>
      <c r="Q76" s="149"/>
      <c r="R76" s="149"/>
      <c r="S76" s="149"/>
      <c r="T76" s="49" t="str">
        <f t="shared" si="13"/>
        <v/>
      </c>
      <c r="U76" s="50" t="str">
        <f t="shared" si="14"/>
        <v/>
      </c>
      <c r="V76" s="148"/>
      <c r="W76" s="149"/>
      <c r="X76" s="149"/>
      <c r="Y76" s="149"/>
      <c r="Z76" s="149"/>
      <c r="AA76" s="149"/>
      <c r="AB76" s="149"/>
      <c r="AC76" s="49" t="str">
        <f t="shared" si="15"/>
        <v/>
      </c>
      <c r="AD76" s="50" t="str">
        <f t="shared" si="16"/>
        <v/>
      </c>
      <c r="AE76" s="148"/>
      <c r="AF76" s="149"/>
      <c r="AG76" s="149"/>
      <c r="AH76" s="149"/>
      <c r="AI76" s="149"/>
      <c r="AJ76" s="149"/>
      <c r="AK76" s="149"/>
      <c r="AL76" s="49" t="str">
        <f t="shared" si="17"/>
        <v/>
      </c>
      <c r="AM76" s="50" t="str">
        <f t="shared" si="18"/>
        <v/>
      </c>
      <c r="AN76" s="148"/>
      <c r="AO76" s="149"/>
      <c r="AP76" s="149"/>
      <c r="AQ76" s="149"/>
      <c r="AR76" s="149"/>
      <c r="AS76" s="149"/>
      <c r="AT76" s="149"/>
      <c r="AU76" s="49" t="str">
        <f t="shared" si="19"/>
        <v/>
      </c>
      <c r="AV76" s="50" t="str">
        <f t="shared" si="20"/>
        <v/>
      </c>
      <c r="AW76" s="73" t="str">
        <f>IF(OR($B76="",Configurações!$B$3&lt;&gt;"Simples"),"",IF(Cálculos!OD76="","✔ OK",LEFT(Cálculos!OD76,LEN(Cálculos!OD76)-3)))</f>
        <v/>
      </c>
      <c r="AX76" s="73" t="str">
        <f>IF(OR($B76="",Configurações!$B$3&lt;&gt;"Simples"),"",IF(Cálculos!OI76="","✔ OK",LEFT(Cálculos!OI76,LEN(Cálculos!OI76)-3)))</f>
        <v/>
      </c>
      <c r="AY76" s="73" t="str">
        <f>IF(OR($B76="",Configurações!$B$3&lt;&gt;"Simples"),"",IF(Cálculos!ON76="","✔ OK",LEFT(Cálculos!ON76,LEN(Cálculos!ON76)-3)))</f>
        <v/>
      </c>
      <c r="AZ76" s="73" t="str">
        <f>IF(OR($B76="",Configurações!$B$3&lt;&gt;"Simples"),"",IF(Cálculos!OS76="","✔ OK",LEFT(Cálculos!OS76,LEN(Cálculos!OS76)-3)))</f>
        <v/>
      </c>
      <c r="BA76" s="73" t="str">
        <f>IF(OR($B76="",Configurações!$B$3&lt;&gt;"Simples"),"",IF(Cálculos!OX76="","✔ OK",LEFT(Cálculos!OX76,LEN(Cálculos!OX76)-3)))</f>
        <v/>
      </c>
      <c r="BB76" s="73" t="str">
        <f>IF(OR($B76="",Configurações!$B$3&lt;&gt;"Simples"),"",IF(Cálculos!PP76="","",IF(Configurações!$B$6="Sim","","Informativo (sem CCT/ACT) – ")&amp;LEFT(Cálculos!PP76,LEN(Cálculos!PP76)-3)))</f>
        <v/>
      </c>
    </row>
    <row r="77" spans="1:54" ht="39.75" customHeight="1" x14ac:dyDescent="0.25">
      <c r="A77" s="32" t="str">
        <f t="shared" si="0"/>
        <v/>
      </c>
      <c r="B77" s="151"/>
      <c r="C77" s="48" t="str">
        <f>IF(OR($B77="",Configurações!$B$3&lt;&gt;"Simples"),"",IF(Resumo!P77="✔ Regular","✔ OK","⚠ "&amp;(SUM(Resumo!F77:J77)+Resumo!O77)))</f>
        <v/>
      </c>
      <c r="D77" s="148"/>
      <c r="E77" s="149"/>
      <c r="F77" s="149"/>
      <c r="G77" s="149"/>
      <c r="H77" s="149"/>
      <c r="I77" s="149"/>
      <c r="J77" s="149"/>
      <c r="K77" s="49" t="str">
        <f t="shared" si="11"/>
        <v/>
      </c>
      <c r="L77" s="50" t="str">
        <f t="shared" si="12"/>
        <v/>
      </c>
      <c r="M77" s="148"/>
      <c r="N77" s="149"/>
      <c r="O77" s="149"/>
      <c r="P77" s="149"/>
      <c r="Q77" s="149"/>
      <c r="R77" s="149"/>
      <c r="S77" s="149"/>
      <c r="T77" s="49" t="str">
        <f t="shared" si="13"/>
        <v/>
      </c>
      <c r="U77" s="50" t="str">
        <f t="shared" si="14"/>
        <v/>
      </c>
      <c r="V77" s="148"/>
      <c r="W77" s="149"/>
      <c r="X77" s="149"/>
      <c r="Y77" s="149"/>
      <c r="Z77" s="149"/>
      <c r="AA77" s="149"/>
      <c r="AB77" s="149"/>
      <c r="AC77" s="49" t="str">
        <f t="shared" si="15"/>
        <v/>
      </c>
      <c r="AD77" s="50" t="str">
        <f t="shared" si="16"/>
        <v/>
      </c>
      <c r="AE77" s="148"/>
      <c r="AF77" s="149"/>
      <c r="AG77" s="149"/>
      <c r="AH77" s="149"/>
      <c r="AI77" s="149"/>
      <c r="AJ77" s="149"/>
      <c r="AK77" s="149"/>
      <c r="AL77" s="49" t="str">
        <f t="shared" si="17"/>
        <v/>
      </c>
      <c r="AM77" s="50" t="str">
        <f t="shared" si="18"/>
        <v/>
      </c>
      <c r="AN77" s="148"/>
      <c r="AO77" s="149"/>
      <c r="AP77" s="149"/>
      <c r="AQ77" s="149"/>
      <c r="AR77" s="149"/>
      <c r="AS77" s="149"/>
      <c r="AT77" s="149"/>
      <c r="AU77" s="49" t="str">
        <f t="shared" si="19"/>
        <v/>
      </c>
      <c r="AV77" s="50" t="str">
        <f t="shared" si="20"/>
        <v/>
      </c>
      <c r="AW77" s="73" t="str">
        <f>IF(OR($B77="",Configurações!$B$3&lt;&gt;"Simples"),"",IF(Cálculos!OD77="","✔ OK",LEFT(Cálculos!OD77,LEN(Cálculos!OD77)-3)))</f>
        <v/>
      </c>
      <c r="AX77" s="73" t="str">
        <f>IF(OR($B77="",Configurações!$B$3&lt;&gt;"Simples"),"",IF(Cálculos!OI77="","✔ OK",LEFT(Cálculos!OI77,LEN(Cálculos!OI77)-3)))</f>
        <v/>
      </c>
      <c r="AY77" s="73" t="str">
        <f>IF(OR($B77="",Configurações!$B$3&lt;&gt;"Simples"),"",IF(Cálculos!ON77="","✔ OK",LEFT(Cálculos!ON77,LEN(Cálculos!ON77)-3)))</f>
        <v/>
      </c>
      <c r="AZ77" s="73" t="str">
        <f>IF(OR($B77="",Configurações!$B$3&lt;&gt;"Simples"),"",IF(Cálculos!OS77="","✔ OK",LEFT(Cálculos!OS77,LEN(Cálculos!OS77)-3)))</f>
        <v/>
      </c>
      <c r="BA77" s="73" t="str">
        <f>IF(OR($B77="",Configurações!$B$3&lt;&gt;"Simples"),"",IF(Cálculos!OX77="","✔ OK",LEFT(Cálculos!OX77,LEN(Cálculos!OX77)-3)))</f>
        <v/>
      </c>
      <c r="BB77" s="73" t="str">
        <f>IF(OR($B77="",Configurações!$B$3&lt;&gt;"Simples"),"",IF(Cálculos!PP77="","",IF(Configurações!$B$6="Sim","","Informativo (sem CCT/ACT) – ")&amp;LEFT(Cálculos!PP77,LEN(Cálculos!PP77)-3)))</f>
        <v/>
      </c>
    </row>
    <row r="78" spans="1:54" ht="39.75" customHeight="1" x14ac:dyDescent="0.25">
      <c r="A78" s="32" t="str">
        <f t="shared" si="0"/>
        <v/>
      </c>
      <c r="B78" s="151"/>
      <c r="C78" s="48" t="str">
        <f>IF(OR($B78="",Configurações!$B$3&lt;&gt;"Simples"),"",IF(Resumo!P78="✔ Regular","✔ OK","⚠ "&amp;(SUM(Resumo!F78:J78)+Resumo!O78)))</f>
        <v/>
      </c>
      <c r="D78" s="148"/>
      <c r="E78" s="149"/>
      <c r="F78" s="149"/>
      <c r="G78" s="149"/>
      <c r="H78" s="149"/>
      <c r="I78" s="149"/>
      <c r="J78" s="149"/>
      <c r="K78" s="49" t="str">
        <f t="shared" ref="K78:K87" si="21">IF($B78="","",COUNTIF(D78:J78,"Trabalho")+COUNTIF(D78:J78,"Atestado"))</f>
        <v/>
      </c>
      <c r="L78" s="50" t="str">
        <f t="shared" ref="L78:L87" si="22">IF($B78="","",7-K78-COUNTIF(D78:J78,"Férias"))</f>
        <v/>
      </c>
      <c r="M78" s="148"/>
      <c r="N78" s="149"/>
      <c r="O78" s="149"/>
      <c r="P78" s="149"/>
      <c r="Q78" s="149"/>
      <c r="R78" s="149"/>
      <c r="S78" s="149"/>
      <c r="T78" s="49" t="str">
        <f t="shared" ref="T78:T87" si="23">IF($B78="","",COUNTIF(M78:S78,"Trabalho")+COUNTIF(M78:S78,"Atestado"))</f>
        <v/>
      </c>
      <c r="U78" s="50" t="str">
        <f t="shared" ref="U78:U87" si="24">IF($B78="","",7-T78-COUNTIF(M78:S78,"Férias"))</f>
        <v/>
      </c>
      <c r="V78" s="148"/>
      <c r="W78" s="149"/>
      <c r="X78" s="149"/>
      <c r="Y78" s="149"/>
      <c r="Z78" s="149"/>
      <c r="AA78" s="149"/>
      <c r="AB78" s="149"/>
      <c r="AC78" s="49" t="str">
        <f t="shared" ref="AC78:AC87" si="25">IF($B78="","",COUNTIF(V78:AB78,"Trabalho")+COUNTIF(V78:AB78,"Atestado"))</f>
        <v/>
      </c>
      <c r="AD78" s="50" t="str">
        <f t="shared" ref="AD78:AD87" si="26">IF($B78="","",7-AC78-COUNTIF(V78:AB78,"Férias"))</f>
        <v/>
      </c>
      <c r="AE78" s="148"/>
      <c r="AF78" s="149"/>
      <c r="AG78" s="149"/>
      <c r="AH78" s="149"/>
      <c r="AI78" s="149"/>
      <c r="AJ78" s="149"/>
      <c r="AK78" s="149"/>
      <c r="AL78" s="49" t="str">
        <f t="shared" ref="AL78:AL87" si="27">IF($B78="","",COUNTIF(AE78:AK78,"Trabalho")+COUNTIF(AE78:AK78,"Atestado"))</f>
        <v/>
      </c>
      <c r="AM78" s="50" t="str">
        <f t="shared" ref="AM78:AM87" si="28">IF($B78="","",7-AL78-COUNTIF(AE78:AK78,"Férias"))</f>
        <v/>
      </c>
      <c r="AN78" s="148"/>
      <c r="AO78" s="149"/>
      <c r="AP78" s="149"/>
      <c r="AQ78" s="149"/>
      <c r="AR78" s="149"/>
      <c r="AS78" s="149"/>
      <c r="AT78" s="149"/>
      <c r="AU78" s="49" t="str">
        <f t="shared" ref="AU78:AU87" si="29">IF($B78="","",COUNTIF(AN78:AT78,"Trabalho")+COUNTIF(AN78:AT78,"Atestado"))</f>
        <v/>
      </c>
      <c r="AV78" s="50" t="str">
        <f t="shared" ref="AV78:AV87" si="30">IF($B78="","",7-AU78-COUNTIF(AN78:AT78,"Férias"))</f>
        <v/>
      </c>
      <c r="AW78" s="73" t="str">
        <f>IF(OR($B78="",Configurações!$B$3&lt;&gt;"Simples"),"",IF(Cálculos!OD78="","✔ OK",LEFT(Cálculos!OD78,LEN(Cálculos!OD78)-3)))</f>
        <v/>
      </c>
      <c r="AX78" s="73" t="str">
        <f>IF(OR($B78="",Configurações!$B$3&lt;&gt;"Simples"),"",IF(Cálculos!OI78="","✔ OK",LEFT(Cálculos!OI78,LEN(Cálculos!OI78)-3)))</f>
        <v/>
      </c>
      <c r="AY78" s="73" t="str">
        <f>IF(OR($B78="",Configurações!$B$3&lt;&gt;"Simples"),"",IF(Cálculos!ON78="","✔ OK",LEFT(Cálculos!ON78,LEN(Cálculos!ON78)-3)))</f>
        <v/>
      </c>
      <c r="AZ78" s="73" t="str">
        <f>IF(OR($B78="",Configurações!$B$3&lt;&gt;"Simples"),"",IF(Cálculos!OS78="","✔ OK",LEFT(Cálculos!OS78,LEN(Cálculos!OS78)-3)))</f>
        <v/>
      </c>
      <c r="BA78" s="73" t="str">
        <f>IF(OR($B78="",Configurações!$B$3&lt;&gt;"Simples"),"",IF(Cálculos!OX78="","✔ OK",LEFT(Cálculos!OX78,LEN(Cálculos!OX78)-3)))</f>
        <v/>
      </c>
      <c r="BB78" s="73" t="str">
        <f>IF(OR($B78="",Configurações!$B$3&lt;&gt;"Simples"),"",IF(Cálculos!PP78="","",IF(Configurações!$B$6="Sim","","Informativo (sem CCT/ACT) – ")&amp;LEFT(Cálculos!PP78,LEN(Cálculos!PP78)-3)))</f>
        <v/>
      </c>
    </row>
    <row r="79" spans="1:54" ht="39.75" customHeight="1" x14ac:dyDescent="0.25">
      <c r="A79" s="32" t="str">
        <f t="shared" si="0"/>
        <v/>
      </c>
      <c r="B79" s="151"/>
      <c r="C79" s="48" t="str">
        <f>IF(OR($B79="",Configurações!$B$3&lt;&gt;"Simples"),"",IF(Resumo!P79="✔ Regular","✔ OK","⚠ "&amp;(SUM(Resumo!F79:J79)+Resumo!O79)))</f>
        <v/>
      </c>
      <c r="D79" s="148"/>
      <c r="E79" s="149"/>
      <c r="F79" s="149"/>
      <c r="G79" s="149"/>
      <c r="H79" s="149"/>
      <c r="I79" s="149"/>
      <c r="J79" s="149"/>
      <c r="K79" s="49" t="str">
        <f t="shared" si="21"/>
        <v/>
      </c>
      <c r="L79" s="50" t="str">
        <f t="shared" si="22"/>
        <v/>
      </c>
      <c r="M79" s="148"/>
      <c r="N79" s="149"/>
      <c r="O79" s="149"/>
      <c r="P79" s="149"/>
      <c r="Q79" s="149"/>
      <c r="R79" s="149"/>
      <c r="S79" s="149"/>
      <c r="T79" s="49" t="str">
        <f t="shared" si="23"/>
        <v/>
      </c>
      <c r="U79" s="50" t="str">
        <f t="shared" si="24"/>
        <v/>
      </c>
      <c r="V79" s="148"/>
      <c r="W79" s="149"/>
      <c r="X79" s="149"/>
      <c r="Y79" s="149"/>
      <c r="Z79" s="149"/>
      <c r="AA79" s="149"/>
      <c r="AB79" s="149"/>
      <c r="AC79" s="49" t="str">
        <f t="shared" si="25"/>
        <v/>
      </c>
      <c r="AD79" s="50" t="str">
        <f t="shared" si="26"/>
        <v/>
      </c>
      <c r="AE79" s="148"/>
      <c r="AF79" s="149"/>
      <c r="AG79" s="149"/>
      <c r="AH79" s="149"/>
      <c r="AI79" s="149"/>
      <c r="AJ79" s="149"/>
      <c r="AK79" s="149"/>
      <c r="AL79" s="49" t="str">
        <f t="shared" si="27"/>
        <v/>
      </c>
      <c r="AM79" s="50" t="str">
        <f t="shared" si="28"/>
        <v/>
      </c>
      <c r="AN79" s="148"/>
      <c r="AO79" s="149"/>
      <c r="AP79" s="149"/>
      <c r="AQ79" s="149"/>
      <c r="AR79" s="149"/>
      <c r="AS79" s="149"/>
      <c r="AT79" s="149"/>
      <c r="AU79" s="49" t="str">
        <f t="shared" si="29"/>
        <v/>
      </c>
      <c r="AV79" s="50" t="str">
        <f t="shared" si="30"/>
        <v/>
      </c>
      <c r="AW79" s="73" t="str">
        <f>IF(OR($B79="",Configurações!$B$3&lt;&gt;"Simples"),"",IF(Cálculos!OD79="","✔ OK",LEFT(Cálculos!OD79,LEN(Cálculos!OD79)-3)))</f>
        <v/>
      </c>
      <c r="AX79" s="73" t="str">
        <f>IF(OR($B79="",Configurações!$B$3&lt;&gt;"Simples"),"",IF(Cálculos!OI79="","✔ OK",LEFT(Cálculos!OI79,LEN(Cálculos!OI79)-3)))</f>
        <v/>
      </c>
      <c r="AY79" s="73" t="str">
        <f>IF(OR($B79="",Configurações!$B$3&lt;&gt;"Simples"),"",IF(Cálculos!ON79="","✔ OK",LEFT(Cálculos!ON79,LEN(Cálculos!ON79)-3)))</f>
        <v/>
      </c>
      <c r="AZ79" s="73" t="str">
        <f>IF(OR($B79="",Configurações!$B$3&lt;&gt;"Simples"),"",IF(Cálculos!OS79="","✔ OK",LEFT(Cálculos!OS79,LEN(Cálculos!OS79)-3)))</f>
        <v/>
      </c>
      <c r="BA79" s="73" t="str">
        <f>IF(OR($B79="",Configurações!$B$3&lt;&gt;"Simples"),"",IF(Cálculos!OX79="","✔ OK",LEFT(Cálculos!OX79,LEN(Cálculos!OX79)-3)))</f>
        <v/>
      </c>
      <c r="BB79" s="73" t="str">
        <f>IF(OR($B79="",Configurações!$B$3&lt;&gt;"Simples"),"",IF(Cálculos!PP79="","",IF(Configurações!$B$6="Sim","","Informativo (sem CCT/ACT) – ")&amp;LEFT(Cálculos!PP79,LEN(Cálculos!PP79)-3)))</f>
        <v/>
      </c>
    </row>
    <row r="80" spans="1:54" ht="39.75" customHeight="1" x14ac:dyDescent="0.25">
      <c r="A80" s="32" t="str">
        <f t="shared" si="0"/>
        <v/>
      </c>
      <c r="B80" s="151"/>
      <c r="C80" s="48" t="str">
        <f>IF(OR($B80="",Configurações!$B$3&lt;&gt;"Simples"),"",IF(Resumo!P80="✔ Regular","✔ OK","⚠ "&amp;(SUM(Resumo!F80:J80)+Resumo!O80)))</f>
        <v/>
      </c>
      <c r="D80" s="148"/>
      <c r="E80" s="149"/>
      <c r="F80" s="149"/>
      <c r="G80" s="149"/>
      <c r="H80" s="149"/>
      <c r="I80" s="149"/>
      <c r="J80" s="149"/>
      <c r="K80" s="49" t="str">
        <f t="shared" si="21"/>
        <v/>
      </c>
      <c r="L80" s="50" t="str">
        <f t="shared" si="22"/>
        <v/>
      </c>
      <c r="M80" s="148"/>
      <c r="N80" s="149"/>
      <c r="O80" s="149"/>
      <c r="P80" s="149"/>
      <c r="Q80" s="149"/>
      <c r="R80" s="149"/>
      <c r="S80" s="149"/>
      <c r="T80" s="49" t="str">
        <f t="shared" si="23"/>
        <v/>
      </c>
      <c r="U80" s="50" t="str">
        <f t="shared" si="24"/>
        <v/>
      </c>
      <c r="V80" s="148"/>
      <c r="W80" s="149"/>
      <c r="X80" s="149"/>
      <c r="Y80" s="149"/>
      <c r="Z80" s="149"/>
      <c r="AA80" s="149"/>
      <c r="AB80" s="149"/>
      <c r="AC80" s="49" t="str">
        <f t="shared" si="25"/>
        <v/>
      </c>
      <c r="AD80" s="50" t="str">
        <f t="shared" si="26"/>
        <v/>
      </c>
      <c r="AE80" s="148"/>
      <c r="AF80" s="149"/>
      <c r="AG80" s="149"/>
      <c r="AH80" s="149"/>
      <c r="AI80" s="149"/>
      <c r="AJ80" s="149"/>
      <c r="AK80" s="149"/>
      <c r="AL80" s="49" t="str">
        <f t="shared" si="27"/>
        <v/>
      </c>
      <c r="AM80" s="50" t="str">
        <f t="shared" si="28"/>
        <v/>
      </c>
      <c r="AN80" s="148"/>
      <c r="AO80" s="149"/>
      <c r="AP80" s="149"/>
      <c r="AQ80" s="149"/>
      <c r="AR80" s="149"/>
      <c r="AS80" s="149"/>
      <c r="AT80" s="149"/>
      <c r="AU80" s="49" t="str">
        <f t="shared" si="29"/>
        <v/>
      </c>
      <c r="AV80" s="50" t="str">
        <f t="shared" si="30"/>
        <v/>
      </c>
      <c r="AW80" s="73" t="str">
        <f>IF(OR($B80="",Configurações!$B$3&lt;&gt;"Simples"),"",IF(Cálculos!OD80="","✔ OK",LEFT(Cálculos!OD80,LEN(Cálculos!OD80)-3)))</f>
        <v/>
      </c>
      <c r="AX80" s="73" t="str">
        <f>IF(OR($B80="",Configurações!$B$3&lt;&gt;"Simples"),"",IF(Cálculos!OI80="","✔ OK",LEFT(Cálculos!OI80,LEN(Cálculos!OI80)-3)))</f>
        <v/>
      </c>
      <c r="AY80" s="73" t="str">
        <f>IF(OR($B80="",Configurações!$B$3&lt;&gt;"Simples"),"",IF(Cálculos!ON80="","✔ OK",LEFT(Cálculos!ON80,LEN(Cálculos!ON80)-3)))</f>
        <v/>
      </c>
      <c r="AZ80" s="73" t="str">
        <f>IF(OR($B80="",Configurações!$B$3&lt;&gt;"Simples"),"",IF(Cálculos!OS80="","✔ OK",LEFT(Cálculos!OS80,LEN(Cálculos!OS80)-3)))</f>
        <v/>
      </c>
      <c r="BA80" s="73" t="str">
        <f>IF(OR($B80="",Configurações!$B$3&lt;&gt;"Simples"),"",IF(Cálculos!OX80="","✔ OK",LEFT(Cálculos!OX80,LEN(Cálculos!OX80)-3)))</f>
        <v/>
      </c>
      <c r="BB80" s="73" t="str">
        <f>IF(OR($B80="",Configurações!$B$3&lt;&gt;"Simples"),"",IF(Cálculos!PP80="","",IF(Configurações!$B$6="Sim","","Informativo (sem CCT/ACT) – ")&amp;LEFT(Cálculos!PP80,LEN(Cálculos!PP80)-3)))</f>
        <v/>
      </c>
    </row>
    <row r="81" spans="1:54" ht="39.75" customHeight="1" x14ac:dyDescent="0.25">
      <c r="A81" s="32" t="str">
        <f t="shared" si="0"/>
        <v/>
      </c>
      <c r="B81" s="151"/>
      <c r="C81" s="48" t="str">
        <f>IF(OR($B81="",Configurações!$B$3&lt;&gt;"Simples"),"",IF(Resumo!P81="✔ Regular","✔ OK","⚠ "&amp;(SUM(Resumo!F81:J81)+Resumo!O81)))</f>
        <v/>
      </c>
      <c r="D81" s="148"/>
      <c r="E81" s="149"/>
      <c r="F81" s="149"/>
      <c r="G81" s="149"/>
      <c r="H81" s="149"/>
      <c r="I81" s="149"/>
      <c r="J81" s="149"/>
      <c r="K81" s="49" t="str">
        <f t="shared" si="21"/>
        <v/>
      </c>
      <c r="L81" s="50" t="str">
        <f t="shared" si="22"/>
        <v/>
      </c>
      <c r="M81" s="148"/>
      <c r="N81" s="149"/>
      <c r="O81" s="149"/>
      <c r="P81" s="149"/>
      <c r="Q81" s="149"/>
      <c r="R81" s="149"/>
      <c r="S81" s="149"/>
      <c r="T81" s="49" t="str">
        <f t="shared" si="23"/>
        <v/>
      </c>
      <c r="U81" s="50" t="str">
        <f t="shared" si="24"/>
        <v/>
      </c>
      <c r="V81" s="148"/>
      <c r="W81" s="149"/>
      <c r="X81" s="149"/>
      <c r="Y81" s="149"/>
      <c r="Z81" s="149"/>
      <c r="AA81" s="149"/>
      <c r="AB81" s="149"/>
      <c r="AC81" s="49" t="str">
        <f t="shared" si="25"/>
        <v/>
      </c>
      <c r="AD81" s="50" t="str">
        <f t="shared" si="26"/>
        <v/>
      </c>
      <c r="AE81" s="148"/>
      <c r="AF81" s="149"/>
      <c r="AG81" s="149"/>
      <c r="AH81" s="149"/>
      <c r="AI81" s="149"/>
      <c r="AJ81" s="149"/>
      <c r="AK81" s="149"/>
      <c r="AL81" s="49" t="str">
        <f t="shared" si="27"/>
        <v/>
      </c>
      <c r="AM81" s="50" t="str">
        <f t="shared" si="28"/>
        <v/>
      </c>
      <c r="AN81" s="148"/>
      <c r="AO81" s="149"/>
      <c r="AP81" s="149"/>
      <c r="AQ81" s="149"/>
      <c r="AR81" s="149"/>
      <c r="AS81" s="149"/>
      <c r="AT81" s="149"/>
      <c r="AU81" s="49" t="str">
        <f t="shared" si="29"/>
        <v/>
      </c>
      <c r="AV81" s="50" t="str">
        <f t="shared" si="30"/>
        <v/>
      </c>
      <c r="AW81" s="73" t="str">
        <f>IF(OR($B81="",Configurações!$B$3&lt;&gt;"Simples"),"",IF(Cálculos!OD81="","✔ OK",LEFT(Cálculos!OD81,LEN(Cálculos!OD81)-3)))</f>
        <v/>
      </c>
      <c r="AX81" s="73" t="str">
        <f>IF(OR($B81="",Configurações!$B$3&lt;&gt;"Simples"),"",IF(Cálculos!OI81="","✔ OK",LEFT(Cálculos!OI81,LEN(Cálculos!OI81)-3)))</f>
        <v/>
      </c>
      <c r="AY81" s="73" t="str">
        <f>IF(OR($B81="",Configurações!$B$3&lt;&gt;"Simples"),"",IF(Cálculos!ON81="","✔ OK",LEFT(Cálculos!ON81,LEN(Cálculos!ON81)-3)))</f>
        <v/>
      </c>
      <c r="AZ81" s="73" t="str">
        <f>IF(OR($B81="",Configurações!$B$3&lt;&gt;"Simples"),"",IF(Cálculos!OS81="","✔ OK",LEFT(Cálculos!OS81,LEN(Cálculos!OS81)-3)))</f>
        <v/>
      </c>
      <c r="BA81" s="73" t="str">
        <f>IF(OR($B81="",Configurações!$B$3&lt;&gt;"Simples"),"",IF(Cálculos!OX81="","✔ OK",LEFT(Cálculos!OX81,LEN(Cálculos!OX81)-3)))</f>
        <v/>
      </c>
      <c r="BB81" s="73" t="str">
        <f>IF(OR($B81="",Configurações!$B$3&lt;&gt;"Simples"),"",IF(Cálculos!PP81="","",IF(Configurações!$B$6="Sim","","Informativo (sem CCT/ACT) – ")&amp;LEFT(Cálculos!PP81,LEN(Cálculos!PP81)-3)))</f>
        <v/>
      </c>
    </row>
    <row r="82" spans="1:54" ht="39.75" customHeight="1" x14ac:dyDescent="0.25">
      <c r="A82" s="32" t="str">
        <f t="shared" si="0"/>
        <v/>
      </c>
      <c r="B82" s="151"/>
      <c r="C82" s="48" t="str">
        <f>IF(OR($B82="",Configurações!$B$3&lt;&gt;"Simples"),"",IF(Resumo!P82="✔ Regular","✔ OK","⚠ "&amp;(SUM(Resumo!F82:J82)+Resumo!O82)))</f>
        <v/>
      </c>
      <c r="D82" s="148"/>
      <c r="E82" s="149"/>
      <c r="F82" s="149"/>
      <c r="G82" s="149"/>
      <c r="H82" s="149"/>
      <c r="I82" s="149"/>
      <c r="J82" s="149"/>
      <c r="K82" s="49" t="str">
        <f t="shared" si="21"/>
        <v/>
      </c>
      <c r="L82" s="50" t="str">
        <f t="shared" si="22"/>
        <v/>
      </c>
      <c r="M82" s="148"/>
      <c r="N82" s="149"/>
      <c r="O82" s="149"/>
      <c r="P82" s="149"/>
      <c r="Q82" s="149"/>
      <c r="R82" s="149"/>
      <c r="S82" s="149"/>
      <c r="T82" s="49" t="str">
        <f t="shared" si="23"/>
        <v/>
      </c>
      <c r="U82" s="50" t="str">
        <f t="shared" si="24"/>
        <v/>
      </c>
      <c r="V82" s="148"/>
      <c r="W82" s="149"/>
      <c r="X82" s="149"/>
      <c r="Y82" s="149"/>
      <c r="Z82" s="149"/>
      <c r="AA82" s="149"/>
      <c r="AB82" s="149"/>
      <c r="AC82" s="49" t="str">
        <f t="shared" si="25"/>
        <v/>
      </c>
      <c r="AD82" s="50" t="str">
        <f t="shared" si="26"/>
        <v/>
      </c>
      <c r="AE82" s="148"/>
      <c r="AF82" s="149"/>
      <c r="AG82" s="149"/>
      <c r="AH82" s="149"/>
      <c r="AI82" s="149"/>
      <c r="AJ82" s="149"/>
      <c r="AK82" s="149"/>
      <c r="AL82" s="49" t="str">
        <f t="shared" si="27"/>
        <v/>
      </c>
      <c r="AM82" s="50" t="str">
        <f t="shared" si="28"/>
        <v/>
      </c>
      <c r="AN82" s="148"/>
      <c r="AO82" s="149"/>
      <c r="AP82" s="149"/>
      <c r="AQ82" s="149"/>
      <c r="AR82" s="149"/>
      <c r="AS82" s="149"/>
      <c r="AT82" s="149"/>
      <c r="AU82" s="49" t="str">
        <f t="shared" si="29"/>
        <v/>
      </c>
      <c r="AV82" s="50" t="str">
        <f t="shared" si="30"/>
        <v/>
      </c>
      <c r="AW82" s="73" t="str">
        <f>IF(OR($B82="",Configurações!$B$3&lt;&gt;"Simples"),"",IF(Cálculos!OD82="","✔ OK",LEFT(Cálculos!OD82,LEN(Cálculos!OD82)-3)))</f>
        <v/>
      </c>
      <c r="AX82" s="73" t="str">
        <f>IF(OR($B82="",Configurações!$B$3&lt;&gt;"Simples"),"",IF(Cálculos!OI82="","✔ OK",LEFT(Cálculos!OI82,LEN(Cálculos!OI82)-3)))</f>
        <v/>
      </c>
      <c r="AY82" s="73" t="str">
        <f>IF(OR($B82="",Configurações!$B$3&lt;&gt;"Simples"),"",IF(Cálculos!ON82="","✔ OK",LEFT(Cálculos!ON82,LEN(Cálculos!ON82)-3)))</f>
        <v/>
      </c>
      <c r="AZ82" s="73" t="str">
        <f>IF(OR($B82="",Configurações!$B$3&lt;&gt;"Simples"),"",IF(Cálculos!OS82="","✔ OK",LEFT(Cálculos!OS82,LEN(Cálculos!OS82)-3)))</f>
        <v/>
      </c>
      <c r="BA82" s="73" t="str">
        <f>IF(OR($B82="",Configurações!$B$3&lt;&gt;"Simples"),"",IF(Cálculos!OX82="","✔ OK",LEFT(Cálculos!OX82,LEN(Cálculos!OX82)-3)))</f>
        <v/>
      </c>
      <c r="BB82" s="73" t="str">
        <f>IF(OR($B82="",Configurações!$B$3&lt;&gt;"Simples"),"",IF(Cálculos!PP82="","",IF(Configurações!$B$6="Sim","","Informativo (sem CCT/ACT) – ")&amp;LEFT(Cálculos!PP82,LEN(Cálculos!PP82)-3)))</f>
        <v/>
      </c>
    </row>
    <row r="83" spans="1:54" ht="39.75" customHeight="1" x14ac:dyDescent="0.25">
      <c r="A83" s="32" t="str">
        <f t="shared" si="0"/>
        <v/>
      </c>
      <c r="B83" s="151"/>
      <c r="C83" s="48" t="str">
        <f>IF(OR($B83="",Configurações!$B$3&lt;&gt;"Simples"),"",IF(Resumo!P83="✔ Regular","✔ OK","⚠ "&amp;(SUM(Resumo!F83:J83)+Resumo!O83)))</f>
        <v/>
      </c>
      <c r="D83" s="148"/>
      <c r="E83" s="149"/>
      <c r="F83" s="149"/>
      <c r="G83" s="149"/>
      <c r="H83" s="149"/>
      <c r="I83" s="149"/>
      <c r="J83" s="149"/>
      <c r="K83" s="49" t="str">
        <f t="shared" si="21"/>
        <v/>
      </c>
      <c r="L83" s="50" t="str">
        <f t="shared" si="22"/>
        <v/>
      </c>
      <c r="M83" s="148"/>
      <c r="N83" s="149"/>
      <c r="O83" s="149"/>
      <c r="P83" s="149"/>
      <c r="Q83" s="149"/>
      <c r="R83" s="149"/>
      <c r="S83" s="149"/>
      <c r="T83" s="49" t="str">
        <f t="shared" si="23"/>
        <v/>
      </c>
      <c r="U83" s="50" t="str">
        <f t="shared" si="24"/>
        <v/>
      </c>
      <c r="V83" s="148"/>
      <c r="W83" s="149"/>
      <c r="X83" s="149"/>
      <c r="Y83" s="149"/>
      <c r="Z83" s="149"/>
      <c r="AA83" s="149"/>
      <c r="AB83" s="149"/>
      <c r="AC83" s="49" t="str">
        <f t="shared" si="25"/>
        <v/>
      </c>
      <c r="AD83" s="50" t="str">
        <f t="shared" si="26"/>
        <v/>
      </c>
      <c r="AE83" s="148"/>
      <c r="AF83" s="149"/>
      <c r="AG83" s="149"/>
      <c r="AH83" s="149"/>
      <c r="AI83" s="149"/>
      <c r="AJ83" s="149"/>
      <c r="AK83" s="149"/>
      <c r="AL83" s="49" t="str">
        <f t="shared" si="27"/>
        <v/>
      </c>
      <c r="AM83" s="50" t="str">
        <f t="shared" si="28"/>
        <v/>
      </c>
      <c r="AN83" s="148"/>
      <c r="AO83" s="149"/>
      <c r="AP83" s="149"/>
      <c r="AQ83" s="149"/>
      <c r="AR83" s="149"/>
      <c r="AS83" s="149"/>
      <c r="AT83" s="149"/>
      <c r="AU83" s="49" t="str">
        <f t="shared" si="29"/>
        <v/>
      </c>
      <c r="AV83" s="50" t="str">
        <f t="shared" si="30"/>
        <v/>
      </c>
      <c r="AW83" s="73" t="str">
        <f>IF(OR($B83="",Configurações!$B$3&lt;&gt;"Simples"),"",IF(Cálculos!OD83="","✔ OK",LEFT(Cálculos!OD83,LEN(Cálculos!OD83)-3)))</f>
        <v/>
      </c>
      <c r="AX83" s="73" t="str">
        <f>IF(OR($B83="",Configurações!$B$3&lt;&gt;"Simples"),"",IF(Cálculos!OI83="","✔ OK",LEFT(Cálculos!OI83,LEN(Cálculos!OI83)-3)))</f>
        <v/>
      </c>
      <c r="AY83" s="73" t="str">
        <f>IF(OR($B83="",Configurações!$B$3&lt;&gt;"Simples"),"",IF(Cálculos!ON83="","✔ OK",LEFT(Cálculos!ON83,LEN(Cálculos!ON83)-3)))</f>
        <v/>
      </c>
      <c r="AZ83" s="73" t="str">
        <f>IF(OR($B83="",Configurações!$B$3&lt;&gt;"Simples"),"",IF(Cálculos!OS83="","✔ OK",LEFT(Cálculos!OS83,LEN(Cálculos!OS83)-3)))</f>
        <v/>
      </c>
      <c r="BA83" s="73" t="str">
        <f>IF(OR($B83="",Configurações!$B$3&lt;&gt;"Simples"),"",IF(Cálculos!OX83="","✔ OK",LEFT(Cálculos!OX83,LEN(Cálculos!OX83)-3)))</f>
        <v/>
      </c>
      <c r="BB83" s="73" t="str">
        <f>IF(OR($B83="",Configurações!$B$3&lt;&gt;"Simples"),"",IF(Cálculos!PP83="","",IF(Configurações!$B$6="Sim","","Informativo (sem CCT/ACT) – ")&amp;LEFT(Cálculos!PP83,LEN(Cálculos!PP83)-3)))</f>
        <v/>
      </c>
    </row>
    <row r="84" spans="1:54" ht="39.75" customHeight="1" x14ac:dyDescent="0.25">
      <c r="A84" s="32" t="str">
        <f t="shared" si="0"/>
        <v/>
      </c>
      <c r="B84" s="151"/>
      <c r="C84" s="48" t="str">
        <f>IF(OR($B84="",Configurações!$B$3&lt;&gt;"Simples"),"",IF(Resumo!P84="✔ Regular","✔ OK","⚠ "&amp;(SUM(Resumo!F84:J84)+Resumo!O84)))</f>
        <v/>
      </c>
      <c r="D84" s="148"/>
      <c r="E84" s="149"/>
      <c r="F84" s="149"/>
      <c r="G84" s="149"/>
      <c r="H84" s="149"/>
      <c r="I84" s="149"/>
      <c r="J84" s="149"/>
      <c r="K84" s="49" t="str">
        <f t="shared" si="21"/>
        <v/>
      </c>
      <c r="L84" s="50" t="str">
        <f t="shared" si="22"/>
        <v/>
      </c>
      <c r="M84" s="148"/>
      <c r="N84" s="149"/>
      <c r="O84" s="149"/>
      <c r="P84" s="149"/>
      <c r="Q84" s="149"/>
      <c r="R84" s="149"/>
      <c r="S84" s="149"/>
      <c r="T84" s="49" t="str">
        <f t="shared" si="23"/>
        <v/>
      </c>
      <c r="U84" s="50" t="str">
        <f t="shared" si="24"/>
        <v/>
      </c>
      <c r="V84" s="148"/>
      <c r="W84" s="149"/>
      <c r="X84" s="149"/>
      <c r="Y84" s="149"/>
      <c r="Z84" s="149"/>
      <c r="AA84" s="149"/>
      <c r="AB84" s="149"/>
      <c r="AC84" s="49" t="str">
        <f t="shared" si="25"/>
        <v/>
      </c>
      <c r="AD84" s="50" t="str">
        <f t="shared" si="26"/>
        <v/>
      </c>
      <c r="AE84" s="148"/>
      <c r="AF84" s="149"/>
      <c r="AG84" s="149"/>
      <c r="AH84" s="149"/>
      <c r="AI84" s="149"/>
      <c r="AJ84" s="149"/>
      <c r="AK84" s="149"/>
      <c r="AL84" s="49" t="str">
        <f t="shared" si="27"/>
        <v/>
      </c>
      <c r="AM84" s="50" t="str">
        <f t="shared" si="28"/>
        <v/>
      </c>
      <c r="AN84" s="148"/>
      <c r="AO84" s="149"/>
      <c r="AP84" s="149"/>
      <c r="AQ84" s="149"/>
      <c r="AR84" s="149"/>
      <c r="AS84" s="149"/>
      <c r="AT84" s="149"/>
      <c r="AU84" s="49" t="str">
        <f t="shared" si="29"/>
        <v/>
      </c>
      <c r="AV84" s="50" t="str">
        <f t="shared" si="30"/>
        <v/>
      </c>
      <c r="AW84" s="73" t="str">
        <f>IF(OR($B84="",Configurações!$B$3&lt;&gt;"Simples"),"",IF(Cálculos!OD84="","✔ OK",LEFT(Cálculos!OD84,LEN(Cálculos!OD84)-3)))</f>
        <v/>
      </c>
      <c r="AX84" s="73" t="str">
        <f>IF(OR($B84="",Configurações!$B$3&lt;&gt;"Simples"),"",IF(Cálculos!OI84="","✔ OK",LEFT(Cálculos!OI84,LEN(Cálculos!OI84)-3)))</f>
        <v/>
      </c>
      <c r="AY84" s="73" t="str">
        <f>IF(OR($B84="",Configurações!$B$3&lt;&gt;"Simples"),"",IF(Cálculos!ON84="","✔ OK",LEFT(Cálculos!ON84,LEN(Cálculos!ON84)-3)))</f>
        <v/>
      </c>
      <c r="AZ84" s="73" t="str">
        <f>IF(OR($B84="",Configurações!$B$3&lt;&gt;"Simples"),"",IF(Cálculos!OS84="","✔ OK",LEFT(Cálculos!OS84,LEN(Cálculos!OS84)-3)))</f>
        <v/>
      </c>
      <c r="BA84" s="73" t="str">
        <f>IF(OR($B84="",Configurações!$B$3&lt;&gt;"Simples"),"",IF(Cálculos!OX84="","✔ OK",LEFT(Cálculos!OX84,LEN(Cálculos!OX84)-3)))</f>
        <v/>
      </c>
      <c r="BB84" s="73" t="str">
        <f>IF(OR($B84="",Configurações!$B$3&lt;&gt;"Simples"),"",IF(Cálculos!PP84="","",IF(Configurações!$B$6="Sim","","Informativo (sem CCT/ACT) – ")&amp;LEFT(Cálculos!PP84,LEN(Cálculos!PP84)-3)))</f>
        <v/>
      </c>
    </row>
    <row r="85" spans="1:54" ht="39.75" customHeight="1" x14ac:dyDescent="0.25">
      <c r="A85" s="32" t="str">
        <f t="shared" si="0"/>
        <v/>
      </c>
      <c r="B85" s="151"/>
      <c r="C85" s="48" t="str">
        <f>IF(OR($B85="",Configurações!$B$3&lt;&gt;"Simples"),"",IF(Resumo!P85="✔ Regular","✔ OK","⚠ "&amp;(SUM(Resumo!F85:J85)+Resumo!O85)))</f>
        <v/>
      </c>
      <c r="D85" s="148"/>
      <c r="E85" s="149"/>
      <c r="F85" s="149"/>
      <c r="G85" s="149"/>
      <c r="H85" s="149"/>
      <c r="I85" s="149"/>
      <c r="J85" s="149"/>
      <c r="K85" s="49" t="str">
        <f t="shared" si="21"/>
        <v/>
      </c>
      <c r="L85" s="50" t="str">
        <f t="shared" si="22"/>
        <v/>
      </c>
      <c r="M85" s="148"/>
      <c r="N85" s="149"/>
      <c r="O85" s="149"/>
      <c r="P85" s="149"/>
      <c r="Q85" s="149"/>
      <c r="R85" s="149"/>
      <c r="S85" s="149"/>
      <c r="T85" s="49" t="str">
        <f t="shared" si="23"/>
        <v/>
      </c>
      <c r="U85" s="50" t="str">
        <f t="shared" si="24"/>
        <v/>
      </c>
      <c r="V85" s="148"/>
      <c r="W85" s="149"/>
      <c r="X85" s="149"/>
      <c r="Y85" s="149"/>
      <c r="Z85" s="149"/>
      <c r="AA85" s="149"/>
      <c r="AB85" s="149"/>
      <c r="AC85" s="49" t="str">
        <f t="shared" si="25"/>
        <v/>
      </c>
      <c r="AD85" s="50" t="str">
        <f t="shared" si="26"/>
        <v/>
      </c>
      <c r="AE85" s="148"/>
      <c r="AF85" s="149"/>
      <c r="AG85" s="149"/>
      <c r="AH85" s="149"/>
      <c r="AI85" s="149"/>
      <c r="AJ85" s="149"/>
      <c r="AK85" s="149"/>
      <c r="AL85" s="49" t="str">
        <f t="shared" si="27"/>
        <v/>
      </c>
      <c r="AM85" s="50" t="str">
        <f t="shared" si="28"/>
        <v/>
      </c>
      <c r="AN85" s="148"/>
      <c r="AO85" s="149"/>
      <c r="AP85" s="149"/>
      <c r="AQ85" s="149"/>
      <c r="AR85" s="149"/>
      <c r="AS85" s="149"/>
      <c r="AT85" s="149"/>
      <c r="AU85" s="49" t="str">
        <f t="shared" si="29"/>
        <v/>
      </c>
      <c r="AV85" s="50" t="str">
        <f t="shared" si="30"/>
        <v/>
      </c>
      <c r="AW85" s="73" t="str">
        <f>IF(OR($B85="",Configurações!$B$3&lt;&gt;"Simples"),"",IF(Cálculos!OD85="","✔ OK",LEFT(Cálculos!OD85,LEN(Cálculos!OD85)-3)))</f>
        <v/>
      </c>
      <c r="AX85" s="73" t="str">
        <f>IF(OR($B85="",Configurações!$B$3&lt;&gt;"Simples"),"",IF(Cálculos!OI85="","✔ OK",LEFT(Cálculos!OI85,LEN(Cálculos!OI85)-3)))</f>
        <v/>
      </c>
      <c r="AY85" s="73" t="str">
        <f>IF(OR($B85="",Configurações!$B$3&lt;&gt;"Simples"),"",IF(Cálculos!ON85="","✔ OK",LEFT(Cálculos!ON85,LEN(Cálculos!ON85)-3)))</f>
        <v/>
      </c>
      <c r="AZ85" s="73" t="str">
        <f>IF(OR($B85="",Configurações!$B$3&lt;&gt;"Simples"),"",IF(Cálculos!OS85="","✔ OK",LEFT(Cálculos!OS85,LEN(Cálculos!OS85)-3)))</f>
        <v/>
      </c>
      <c r="BA85" s="73" t="str">
        <f>IF(OR($B85="",Configurações!$B$3&lt;&gt;"Simples"),"",IF(Cálculos!OX85="","✔ OK",LEFT(Cálculos!OX85,LEN(Cálculos!OX85)-3)))</f>
        <v/>
      </c>
      <c r="BB85" s="73" t="str">
        <f>IF(OR($B85="",Configurações!$B$3&lt;&gt;"Simples"),"",IF(Cálculos!PP85="","",IF(Configurações!$B$6="Sim","","Informativo (sem CCT/ACT) – ")&amp;LEFT(Cálculos!PP85,LEN(Cálculos!PP85)-3)))</f>
        <v/>
      </c>
    </row>
    <row r="86" spans="1:54" ht="39.75" customHeight="1" x14ac:dyDescent="0.25">
      <c r="A86" s="32" t="str">
        <f t="shared" si="0"/>
        <v/>
      </c>
      <c r="B86" s="151"/>
      <c r="C86" s="48" t="str">
        <f>IF(OR($B86="",Configurações!$B$3&lt;&gt;"Simples"),"",IF(Resumo!P86="✔ Regular","✔ OK","⚠ "&amp;(SUM(Resumo!F86:J86)+Resumo!O86)))</f>
        <v/>
      </c>
      <c r="D86" s="148"/>
      <c r="E86" s="149"/>
      <c r="F86" s="149"/>
      <c r="G86" s="149"/>
      <c r="H86" s="149"/>
      <c r="I86" s="149"/>
      <c r="J86" s="149"/>
      <c r="K86" s="49" t="str">
        <f t="shared" si="21"/>
        <v/>
      </c>
      <c r="L86" s="50" t="str">
        <f t="shared" si="22"/>
        <v/>
      </c>
      <c r="M86" s="148"/>
      <c r="N86" s="149"/>
      <c r="O86" s="149"/>
      <c r="P86" s="149"/>
      <c r="Q86" s="149"/>
      <c r="R86" s="149"/>
      <c r="S86" s="149"/>
      <c r="T86" s="49" t="str">
        <f t="shared" si="23"/>
        <v/>
      </c>
      <c r="U86" s="50" t="str">
        <f t="shared" si="24"/>
        <v/>
      </c>
      <c r="V86" s="148"/>
      <c r="W86" s="149"/>
      <c r="X86" s="149"/>
      <c r="Y86" s="149"/>
      <c r="Z86" s="149"/>
      <c r="AA86" s="149"/>
      <c r="AB86" s="149"/>
      <c r="AC86" s="49" t="str">
        <f t="shared" si="25"/>
        <v/>
      </c>
      <c r="AD86" s="50" t="str">
        <f t="shared" si="26"/>
        <v/>
      </c>
      <c r="AE86" s="148"/>
      <c r="AF86" s="149"/>
      <c r="AG86" s="149"/>
      <c r="AH86" s="149"/>
      <c r="AI86" s="149"/>
      <c r="AJ86" s="149"/>
      <c r="AK86" s="149"/>
      <c r="AL86" s="49" t="str">
        <f t="shared" si="27"/>
        <v/>
      </c>
      <c r="AM86" s="50" t="str">
        <f t="shared" si="28"/>
        <v/>
      </c>
      <c r="AN86" s="148"/>
      <c r="AO86" s="149"/>
      <c r="AP86" s="149"/>
      <c r="AQ86" s="149"/>
      <c r="AR86" s="149"/>
      <c r="AS86" s="149"/>
      <c r="AT86" s="149"/>
      <c r="AU86" s="49" t="str">
        <f t="shared" si="29"/>
        <v/>
      </c>
      <c r="AV86" s="50" t="str">
        <f t="shared" si="30"/>
        <v/>
      </c>
      <c r="AW86" s="73" t="str">
        <f>IF(OR($B86="",Configurações!$B$3&lt;&gt;"Simples"),"",IF(Cálculos!OD86="","✔ OK",LEFT(Cálculos!OD86,LEN(Cálculos!OD86)-3)))</f>
        <v/>
      </c>
      <c r="AX86" s="73" t="str">
        <f>IF(OR($B86="",Configurações!$B$3&lt;&gt;"Simples"),"",IF(Cálculos!OI86="","✔ OK",LEFT(Cálculos!OI86,LEN(Cálculos!OI86)-3)))</f>
        <v/>
      </c>
      <c r="AY86" s="73" t="str">
        <f>IF(OR($B86="",Configurações!$B$3&lt;&gt;"Simples"),"",IF(Cálculos!ON86="","✔ OK",LEFT(Cálculos!ON86,LEN(Cálculos!ON86)-3)))</f>
        <v/>
      </c>
      <c r="AZ86" s="73" t="str">
        <f>IF(OR($B86="",Configurações!$B$3&lt;&gt;"Simples"),"",IF(Cálculos!OS86="","✔ OK",LEFT(Cálculos!OS86,LEN(Cálculos!OS86)-3)))</f>
        <v/>
      </c>
      <c r="BA86" s="73" t="str">
        <f>IF(OR($B86="",Configurações!$B$3&lt;&gt;"Simples"),"",IF(Cálculos!OX86="","✔ OK",LEFT(Cálculos!OX86,LEN(Cálculos!OX86)-3)))</f>
        <v/>
      </c>
      <c r="BB86" s="73" t="str">
        <f>IF(OR($B86="",Configurações!$B$3&lt;&gt;"Simples"),"",IF(Cálculos!PP86="","",IF(Configurações!$B$6="Sim","","Informativo (sem CCT/ACT) – ")&amp;LEFT(Cálculos!PP86,LEN(Cálculos!PP86)-3)))</f>
        <v/>
      </c>
    </row>
    <row r="87" spans="1:54" ht="39.75" customHeight="1" x14ac:dyDescent="0.25">
      <c r="A87" s="32" t="str">
        <f t="shared" si="0"/>
        <v/>
      </c>
      <c r="B87" s="151"/>
      <c r="C87" s="48" t="str">
        <f>IF(OR($B87="",Configurações!$B$3&lt;&gt;"Simples"),"",IF(Resumo!P87="✔ Regular","✔ OK","⚠ "&amp;(SUM(Resumo!F87:J87)+Resumo!O87)))</f>
        <v/>
      </c>
      <c r="D87" s="148"/>
      <c r="E87" s="149"/>
      <c r="F87" s="149"/>
      <c r="G87" s="149"/>
      <c r="H87" s="149"/>
      <c r="I87" s="149"/>
      <c r="J87" s="149"/>
      <c r="K87" s="49" t="str">
        <f t="shared" si="21"/>
        <v/>
      </c>
      <c r="L87" s="50" t="str">
        <f t="shared" si="22"/>
        <v/>
      </c>
      <c r="M87" s="148"/>
      <c r="N87" s="149"/>
      <c r="O87" s="149"/>
      <c r="P87" s="149"/>
      <c r="Q87" s="149"/>
      <c r="R87" s="149"/>
      <c r="S87" s="149"/>
      <c r="T87" s="49" t="str">
        <f t="shared" si="23"/>
        <v/>
      </c>
      <c r="U87" s="50" t="str">
        <f t="shared" si="24"/>
        <v/>
      </c>
      <c r="V87" s="148"/>
      <c r="W87" s="149"/>
      <c r="X87" s="149"/>
      <c r="Y87" s="149"/>
      <c r="Z87" s="149"/>
      <c r="AA87" s="149"/>
      <c r="AB87" s="149"/>
      <c r="AC87" s="49" t="str">
        <f t="shared" si="25"/>
        <v/>
      </c>
      <c r="AD87" s="50" t="str">
        <f t="shared" si="26"/>
        <v/>
      </c>
      <c r="AE87" s="148"/>
      <c r="AF87" s="149"/>
      <c r="AG87" s="149"/>
      <c r="AH87" s="149"/>
      <c r="AI87" s="149"/>
      <c r="AJ87" s="149"/>
      <c r="AK87" s="149"/>
      <c r="AL87" s="49" t="str">
        <f t="shared" si="27"/>
        <v/>
      </c>
      <c r="AM87" s="50" t="str">
        <f t="shared" si="28"/>
        <v/>
      </c>
      <c r="AN87" s="148"/>
      <c r="AO87" s="149"/>
      <c r="AP87" s="149"/>
      <c r="AQ87" s="149"/>
      <c r="AR87" s="149"/>
      <c r="AS87" s="149"/>
      <c r="AT87" s="149"/>
      <c r="AU87" s="49" t="str">
        <f t="shared" si="29"/>
        <v/>
      </c>
      <c r="AV87" s="50" t="str">
        <f t="shared" si="30"/>
        <v/>
      </c>
      <c r="AW87" s="73" t="str">
        <f>IF(OR($B87="",Configurações!$B$3&lt;&gt;"Simples"),"",IF(Cálculos!OD87="","✔ OK",LEFT(Cálculos!OD87,LEN(Cálculos!OD87)-3)))</f>
        <v/>
      </c>
      <c r="AX87" s="73" t="str">
        <f>IF(OR($B87="",Configurações!$B$3&lt;&gt;"Simples"),"",IF(Cálculos!OI87="","✔ OK",LEFT(Cálculos!OI87,LEN(Cálculos!OI87)-3)))</f>
        <v/>
      </c>
      <c r="AY87" s="73" t="str">
        <f>IF(OR($B87="",Configurações!$B$3&lt;&gt;"Simples"),"",IF(Cálculos!ON87="","✔ OK",LEFT(Cálculos!ON87,LEN(Cálculos!ON87)-3)))</f>
        <v/>
      </c>
      <c r="AZ87" s="73" t="str">
        <f>IF(OR($B87="",Configurações!$B$3&lt;&gt;"Simples"),"",IF(Cálculos!OS87="","✔ OK",LEFT(Cálculos!OS87,LEN(Cálculos!OS87)-3)))</f>
        <v/>
      </c>
      <c r="BA87" s="73" t="str">
        <f>IF(OR($B87="",Configurações!$B$3&lt;&gt;"Simples"),"",IF(Cálculos!OX87="","✔ OK",LEFT(Cálculos!OX87,LEN(Cálculos!OX87)-3)))</f>
        <v/>
      </c>
      <c r="BB87" s="73" t="str">
        <f>IF(OR($B87="",Configurações!$B$3&lt;&gt;"Simples"),"",IF(Cálculos!PP87="","",IF(Configurações!$B$6="Sim","","Informativo (sem CCT/ACT) – ")&amp;LEFT(Cálculos!PP87,LEN(Cálculos!PP87)-3)))</f>
        <v/>
      </c>
    </row>
    <row r="88" spans="1:54" ht="18" customHeight="1" x14ac:dyDescent="0.25">
      <c r="A88" s="80" t="s">
        <v>111</v>
      </c>
      <c r="B88" s="80"/>
      <c r="C88" s="80"/>
    </row>
    <row r="89" spans="1:54" ht="18" customHeight="1" x14ac:dyDescent="0.25">
      <c r="A89" s="104" t="s">
        <v>112</v>
      </c>
      <c r="B89" s="104"/>
      <c r="C89" s="104"/>
      <c r="D89" s="51">
        <f t="shared" ref="D89:J89" si="31">COUNTIFS($B$7:$B$87,"?*",D$7:D$87,"Trabalho")</f>
        <v>4</v>
      </c>
      <c r="E89" s="52">
        <f t="shared" si="31"/>
        <v>5</v>
      </c>
      <c r="F89" s="52">
        <f t="shared" si="31"/>
        <v>6</v>
      </c>
      <c r="G89" s="52">
        <f t="shared" si="31"/>
        <v>6</v>
      </c>
      <c r="H89" s="52">
        <f t="shared" si="31"/>
        <v>5</v>
      </c>
      <c r="I89" s="52">
        <f t="shared" si="31"/>
        <v>2</v>
      </c>
      <c r="J89" s="52">
        <f t="shared" si="31"/>
        <v>3</v>
      </c>
      <c r="K89" s="53"/>
      <c r="L89" s="53"/>
      <c r="M89" s="51">
        <f t="shared" ref="M89:S89" si="32">COUNTIFS($B$7:$B$87,"?*",M$7:M$87,"Trabalho")</f>
        <v>5</v>
      </c>
      <c r="N89" s="52">
        <f t="shared" si="32"/>
        <v>4</v>
      </c>
      <c r="O89" s="52">
        <f t="shared" si="32"/>
        <v>5</v>
      </c>
      <c r="P89" s="52">
        <f t="shared" si="32"/>
        <v>6</v>
      </c>
      <c r="Q89" s="52">
        <f t="shared" si="32"/>
        <v>6</v>
      </c>
      <c r="R89" s="52">
        <f t="shared" si="32"/>
        <v>2</v>
      </c>
      <c r="S89" s="52">
        <f t="shared" si="32"/>
        <v>1</v>
      </c>
      <c r="T89" s="53"/>
      <c r="U89" s="53"/>
      <c r="V89" s="51">
        <f t="shared" ref="V89:AB89" si="33">COUNTIFS($B$7:$B$87,"?*",V$7:V$87,"Trabalho")</f>
        <v>0</v>
      </c>
      <c r="W89" s="52">
        <f t="shared" si="33"/>
        <v>0</v>
      </c>
      <c r="X89" s="52">
        <f t="shared" si="33"/>
        <v>0</v>
      </c>
      <c r="Y89" s="52">
        <f t="shared" si="33"/>
        <v>0</v>
      </c>
      <c r="Z89" s="52">
        <f t="shared" si="33"/>
        <v>0</v>
      </c>
      <c r="AA89" s="52">
        <f t="shared" si="33"/>
        <v>0</v>
      </c>
      <c r="AB89" s="52">
        <f t="shared" si="33"/>
        <v>0</v>
      </c>
      <c r="AC89" s="53"/>
      <c r="AD89" s="53"/>
      <c r="AE89" s="51">
        <f t="shared" ref="AE89:AK89" si="34">COUNTIFS($B$7:$B$87,"?*",AE$7:AE$87,"Trabalho")</f>
        <v>0</v>
      </c>
      <c r="AF89" s="52">
        <f t="shared" si="34"/>
        <v>0</v>
      </c>
      <c r="AG89" s="52">
        <f t="shared" si="34"/>
        <v>0</v>
      </c>
      <c r="AH89" s="52">
        <f t="shared" si="34"/>
        <v>0</v>
      </c>
      <c r="AI89" s="52">
        <f t="shared" si="34"/>
        <v>0</v>
      </c>
      <c r="AJ89" s="52">
        <f t="shared" si="34"/>
        <v>0</v>
      </c>
      <c r="AK89" s="52">
        <f t="shared" si="34"/>
        <v>0</v>
      </c>
      <c r="AL89" s="53"/>
      <c r="AM89" s="53"/>
      <c r="AN89" s="51">
        <f t="shared" ref="AN89:AT89" si="35">COUNTIFS($B$7:$B$87,"?*",AN$7:AN$87,"Trabalho")</f>
        <v>0</v>
      </c>
      <c r="AO89" s="52">
        <f t="shared" si="35"/>
        <v>0</v>
      </c>
      <c r="AP89" s="52">
        <f t="shared" si="35"/>
        <v>0</v>
      </c>
      <c r="AQ89" s="52">
        <f t="shared" si="35"/>
        <v>0</v>
      </c>
      <c r="AR89" s="52">
        <f t="shared" si="35"/>
        <v>0</v>
      </c>
      <c r="AS89" s="52">
        <f t="shared" si="35"/>
        <v>0</v>
      </c>
      <c r="AT89" s="52">
        <f t="shared" si="35"/>
        <v>0</v>
      </c>
      <c r="AU89" s="53"/>
      <c r="AV89" s="53"/>
    </row>
    <row r="90" spans="1:54" ht="18" customHeight="1" x14ac:dyDescent="0.25">
      <c r="A90" s="105" t="s">
        <v>108</v>
      </c>
      <c r="B90" s="105"/>
      <c r="C90" s="105"/>
      <c r="D90" s="51">
        <f t="shared" ref="D90:J90" si="36">COUNTIF($B$7:$B$87,"?*")-D89-D91-D92</f>
        <v>2</v>
      </c>
      <c r="E90" s="52">
        <f t="shared" si="36"/>
        <v>1</v>
      </c>
      <c r="F90" s="52">
        <f t="shared" si="36"/>
        <v>0</v>
      </c>
      <c r="G90" s="52">
        <f t="shared" si="36"/>
        <v>0</v>
      </c>
      <c r="H90" s="52">
        <f t="shared" si="36"/>
        <v>1</v>
      </c>
      <c r="I90" s="52">
        <f t="shared" si="36"/>
        <v>4</v>
      </c>
      <c r="J90" s="52">
        <f t="shared" si="36"/>
        <v>3</v>
      </c>
      <c r="K90" s="53"/>
      <c r="L90" s="53"/>
      <c r="M90" s="51">
        <f t="shared" ref="M90:S90" si="37">COUNTIF($B$7:$B$87,"?*")-M89-M91-M92</f>
        <v>1</v>
      </c>
      <c r="N90" s="52">
        <f t="shared" si="37"/>
        <v>0</v>
      </c>
      <c r="O90" s="52">
        <f t="shared" si="37"/>
        <v>1</v>
      </c>
      <c r="P90" s="52">
        <f t="shared" si="37"/>
        <v>0</v>
      </c>
      <c r="Q90" s="52">
        <f t="shared" si="37"/>
        <v>0</v>
      </c>
      <c r="R90" s="52">
        <f t="shared" si="37"/>
        <v>4</v>
      </c>
      <c r="S90" s="52">
        <f t="shared" si="37"/>
        <v>5</v>
      </c>
      <c r="T90" s="53"/>
      <c r="U90" s="53"/>
      <c r="V90" s="51">
        <f t="shared" ref="V90:AB90" si="38">COUNTIF($B$7:$B$87,"?*")-V89-V91-V92</f>
        <v>6</v>
      </c>
      <c r="W90" s="52">
        <f t="shared" si="38"/>
        <v>6</v>
      </c>
      <c r="X90" s="52">
        <f t="shared" si="38"/>
        <v>6</v>
      </c>
      <c r="Y90" s="52">
        <f t="shared" si="38"/>
        <v>6</v>
      </c>
      <c r="Z90" s="52">
        <f t="shared" si="38"/>
        <v>6</v>
      </c>
      <c r="AA90" s="52">
        <f t="shared" si="38"/>
        <v>6</v>
      </c>
      <c r="AB90" s="52">
        <f t="shared" si="38"/>
        <v>6</v>
      </c>
      <c r="AC90" s="53"/>
      <c r="AD90" s="53"/>
      <c r="AE90" s="51">
        <f t="shared" ref="AE90:AK90" si="39">COUNTIF($B$7:$B$87,"?*")-AE89-AE91-AE92</f>
        <v>5</v>
      </c>
      <c r="AF90" s="52">
        <f t="shared" si="39"/>
        <v>5</v>
      </c>
      <c r="AG90" s="52">
        <f t="shared" si="39"/>
        <v>5</v>
      </c>
      <c r="AH90" s="52">
        <f t="shared" si="39"/>
        <v>5</v>
      </c>
      <c r="AI90" s="52">
        <f t="shared" si="39"/>
        <v>5</v>
      </c>
      <c r="AJ90" s="52">
        <f t="shared" si="39"/>
        <v>5</v>
      </c>
      <c r="AK90" s="52">
        <f t="shared" si="39"/>
        <v>5</v>
      </c>
      <c r="AL90" s="53"/>
      <c r="AM90" s="53"/>
      <c r="AN90" s="51">
        <f t="shared" ref="AN90:AT90" si="40">COUNTIF($B$7:$B$87,"?*")-AN89-AN91-AN92</f>
        <v>6</v>
      </c>
      <c r="AO90" s="52">
        <f t="shared" si="40"/>
        <v>6</v>
      </c>
      <c r="AP90" s="52">
        <f t="shared" si="40"/>
        <v>6</v>
      </c>
      <c r="AQ90" s="52">
        <f t="shared" si="40"/>
        <v>6</v>
      </c>
      <c r="AR90" s="52">
        <f t="shared" si="40"/>
        <v>6</v>
      </c>
      <c r="AS90" s="52">
        <f t="shared" si="40"/>
        <v>6</v>
      </c>
      <c r="AT90" s="52">
        <f t="shared" si="40"/>
        <v>6</v>
      </c>
      <c r="AU90" s="53"/>
      <c r="AV90" s="53"/>
    </row>
    <row r="91" spans="1:54" ht="18" customHeight="1" x14ac:dyDescent="0.25">
      <c r="A91" s="100" t="s">
        <v>113</v>
      </c>
      <c r="B91" s="100"/>
      <c r="C91" s="100"/>
      <c r="D91" s="51">
        <f t="shared" ref="D91:J91" si="41">COUNTIFS($B$7:$B$87,"?*",D$7:D$87,"Atestado")</f>
        <v>0</v>
      </c>
      <c r="E91" s="52">
        <f t="shared" si="41"/>
        <v>0</v>
      </c>
      <c r="F91" s="52">
        <f t="shared" si="41"/>
        <v>0</v>
      </c>
      <c r="G91" s="52">
        <f t="shared" si="41"/>
        <v>0</v>
      </c>
      <c r="H91" s="52">
        <f t="shared" si="41"/>
        <v>0</v>
      </c>
      <c r="I91" s="52">
        <f t="shared" si="41"/>
        <v>0</v>
      </c>
      <c r="J91" s="52">
        <f t="shared" si="41"/>
        <v>0</v>
      </c>
      <c r="K91" s="53"/>
      <c r="L91" s="53"/>
      <c r="M91" s="51">
        <f t="shared" ref="M91:S91" si="42">COUNTIFS($B$7:$B$87,"?*",M$7:M$87,"Atestado")</f>
        <v>0</v>
      </c>
      <c r="N91" s="52">
        <f t="shared" si="42"/>
        <v>2</v>
      </c>
      <c r="O91" s="52">
        <f t="shared" si="42"/>
        <v>0</v>
      </c>
      <c r="P91" s="52">
        <f t="shared" si="42"/>
        <v>0</v>
      </c>
      <c r="Q91" s="52">
        <f t="shared" si="42"/>
        <v>0</v>
      </c>
      <c r="R91" s="52">
        <f t="shared" si="42"/>
        <v>0</v>
      </c>
      <c r="S91" s="52">
        <f t="shared" si="42"/>
        <v>0</v>
      </c>
      <c r="T91" s="53"/>
      <c r="U91" s="53"/>
      <c r="V91" s="51">
        <f t="shared" ref="V91:AB91" si="43">COUNTIFS($B$7:$B$87,"?*",V$7:V$87,"Atestado")</f>
        <v>0</v>
      </c>
      <c r="W91" s="52">
        <f t="shared" si="43"/>
        <v>0</v>
      </c>
      <c r="X91" s="52">
        <f t="shared" si="43"/>
        <v>0</v>
      </c>
      <c r="Y91" s="52">
        <f t="shared" si="43"/>
        <v>0</v>
      </c>
      <c r="Z91" s="52">
        <f t="shared" si="43"/>
        <v>0</v>
      </c>
      <c r="AA91" s="52">
        <f t="shared" si="43"/>
        <v>0</v>
      </c>
      <c r="AB91" s="52">
        <f t="shared" si="43"/>
        <v>0</v>
      </c>
      <c r="AC91" s="53"/>
      <c r="AD91" s="53"/>
      <c r="AE91" s="51">
        <f t="shared" ref="AE91:AK91" si="44">COUNTIFS($B$7:$B$87,"?*",AE$7:AE$87,"Atestado")</f>
        <v>0</v>
      </c>
      <c r="AF91" s="52">
        <f t="shared" si="44"/>
        <v>0</v>
      </c>
      <c r="AG91" s="52">
        <f t="shared" si="44"/>
        <v>0</v>
      </c>
      <c r="AH91" s="52">
        <f t="shared" si="44"/>
        <v>0</v>
      </c>
      <c r="AI91" s="52">
        <f t="shared" si="44"/>
        <v>0</v>
      </c>
      <c r="AJ91" s="52">
        <f t="shared" si="44"/>
        <v>0</v>
      </c>
      <c r="AK91" s="52">
        <f t="shared" si="44"/>
        <v>0</v>
      </c>
      <c r="AL91" s="53"/>
      <c r="AM91" s="53"/>
      <c r="AN91" s="51">
        <f t="shared" ref="AN91:AT91" si="45">COUNTIFS($B$7:$B$87,"?*",AN$7:AN$87,"Atestado")</f>
        <v>0</v>
      </c>
      <c r="AO91" s="52">
        <f t="shared" si="45"/>
        <v>0</v>
      </c>
      <c r="AP91" s="52">
        <f t="shared" si="45"/>
        <v>0</v>
      </c>
      <c r="AQ91" s="52">
        <f t="shared" si="45"/>
        <v>0</v>
      </c>
      <c r="AR91" s="52">
        <f t="shared" si="45"/>
        <v>0</v>
      </c>
      <c r="AS91" s="52">
        <f t="shared" si="45"/>
        <v>0</v>
      </c>
      <c r="AT91" s="52">
        <f t="shared" si="45"/>
        <v>0</v>
      </c>
      <c r="AU91" s="53"/>
      <c r="AV91" s="53"/>
    </row>
    <row r="92" spans="1:54" ht="18" customHeight="1" x14ac:dyDescent="0.25">
      <c r="A92" s="101" t="s">
        <v>110</v>
      </c>
      <c r="B92" s="101"/>
      <c r="C92" s="101"/>
      <c r="D92" s="51">
        <f t="shared" ref="D92:J92" si="46">COUNTIFS($B$7:$B$87,"?*",D$7:D$87,"Férias")</f>
        <v>0</v>
      </c>
      <c r="E92" s="52">
        <f t="shared" si="46"/>
        <v>0</v>
      </c>
      <c r="F92" s="52">
        <f t="shared" si="46"/>
        <v>0</v>
      </c>
      <c r="G92" s="52">
        <f t="shared" si="46"/>
        <v>0</v>
      </c>
      <c r="H92" s="52">
        <f t="shared" si="46"/>
        <v>0</v>
      </c>
      <c r="I92" s="52">
        <f t="shared" si="46"/>
        <v>0</v>
      </c>
      <c r="J92" s="52">
        <f t="shared" si="46"/>
        <v>0</v>
      </c>
      <c r="K92" s="53"/>
      <c r="L92" s="53"/>
      <c r="M92" s="51">
        <f t="shared" ref="M92:S92" si="47">COUNTIFS($B$7:$B$87,"?*",M$7:M$87,"Férias")</f>
        <v>0</v>
      </c>
      <c r="N92" s="52">
        <f t="shared" si="47"/>
        <v>0</v>
      </c>
      <c r="O92" s="52">
        <f t="shared" si="47"/>
        <v>0</v>
      </c>
      <c r="P92" s="52">
        <f t="shared" si="47"/>
        <v>0</v>
      </c>
      <c r="Q92" s="52">
        <f t="shared" si="47"/>
        <v>0</v>
      </c>
      <c r="R92" s="52">
        <f t="shared" si="47"/>
        <v>0</v>
      </c>
      <c r="S92" s="52">
        <f t="shared" si="47"/>
        <v>0</v>
      </c>
      <c r="T92" s="53"/>
      <c r="U92" s="53"/>
      <c r="V92" s="51">
        <f t="shared" ref="V92:AB92" si="48">COUNTIFS($B$7:$B$87,"?*",V$7:V$87,"Férias")</f>
        <v>0</v>
      </c>
      <c r="W92" s="52">
        <f t="shared" si="48"/>
        <v>0</v>
      </c>
      <c r="X92" s="52">
        <f t="shared" si="48"/>
        <v>0</v>
      </c>
      <c r="Y92" s="52">
        <f t="shared" si="48"/>
        <v>0</v>
      </c>
      <c r="Z92" s="52">
        <f t="shared" si="48"/>
        <v>0</v>
      </c>
      <c r="AA92" s="52">
        <f t="shared" si="48"/>
        <v>0</v>
      </c>
      <c r="AB92" s="52">
        <f t="shared" si="48"/>
        <v>0</v>
      </c>
      <c r="AC92" s="53"/>
      <c r="AD92" s="53"/>
      <c r="AE92" s="51">
        <f t="shared" ref="AE92:AK92" si="49">COUNTIFS($B$7:$B$87,"?*",AE$7:AE$87,"Férias")</f>
        <v>1</v>
      </c>
      <c r="AF92" s="52">
        <f t="shared" si="49"/>
        <v>1</v>
      </c>
      <c r="AG92" s="52">
        <f t="shared" si="49"/>
        <v>1</v>
      </c>
      <c r="AH92" s="52">
        <f t="shared" si="49"/>
        <v>1</v>
      </c>
      <c r="AI92" s="52">
        <f t="shared" si="49"/>
        <v>1</v>
      </c>
      <c r="AJ92" s="52">
        <f t="shared" si="49"/>
        <v>1</v>
      </c>
      <c r="AK92" s="52">
        <f t="shared" si="49"/>
        <v>1</v>
      </c>
      <c r="AL92" s="53"/>
      <c r="AM92" s="53"/>
      <c r="AN92" s="51">
        <f t="shared" ref="AN92:AT92" si="50">COUNTIFS($B$7:$B$87,"?*",AN$7:AN$87,"Férias")</f>
        <v>0</v>
      </c>
      <c r="AO92" s="52">
        <f t="shared" si="50"/>
        <v>0</v>
      </c>
      <c r="AP92" s="52">
        <f t="shared" si="50"/>
        <v>0</v>
      </c>
      <c r="AQ92" s="52">
        <f t="shared" si="50"/>
        <v>0</v>
      </c>
      <c r="AR92" s="52">
        <f t="shared" si="50"/>
        <v>0</v>
      </c>
      <c r="AS92" s="52">
        <f t="shared" si="50"/>
        <v>0</v>
      </c>
      <c r="AT92" s="52">
        <f t="shared" si="50"/>
        <v>0</v>
      </c>
      <c r="AU92" s="53"/>
      <c r="AV92" s="53"/>
    </row>
    <row r="93" spans="1:54" x14ac:dyDescent="0.25"/>
    <row r="94" spans="1:54" hidden="1" x14ac:dyDescent="0.25">
      <c r="B94" s="38"/>
    </row>
  </sheetData>
  <sheetProtection algorithmName="SHA-512" hashValue="AS0hpuPlUfD9KrZMuHFACVV2D2lfL2xNUY+HKMCX0Y8uD3iI58k9T4r4BfSp5uiSnR6IPbKP4ehaeZui514jQQ==" saltValue="CVXsOwRyVLJyXmF7d38xQQ==" spinCount="100000" sheet="1" objects="1" scenarios="1"/>
  <mergeCells count="42">
    <mergeCell ref="A1:M1"/>
    <mergeCell ref="N1:AV1"/>
    <mergeCell ref="D2:Z2"/>
    <mergeCell ref="X3:AA3"/>
    <mergeCell ref="AB3:AE3"/>
    <mergeCell ref="AF3:AH3"/>
    <mergeCell ref="AI3:AK3"/>
    <mergeCell ref="A4:A6"/>
    <mergeCell ref="B4:B6"/>
    <mergeCell ref="C4:C6"/>
    <mergeCell ref="D4:L4"/>
    <mergeCell ref="M4:U4"/>
    <mergeCell ref="V4:AD4"/>
    <mergeCell ref="AE4:AM4"/>
    <mergeCell ref="A3:C3"/>
    <mergeCell ref="D3:G3"/>
    <mergeCell ref="H3:K3"/>
    <mergeCell ref="L3:Q3"/>
    <mergeCell ref="R3:W3"/>
    <mergeCell ref="AN4:AV4"/>
    <mergeCell ref="AW4:BB4"/>
    <mergeCell ref="K5:K6"/>
    <mergeCell ref="L5:L6"/>
    <mergeCell ref="T5:T6"/>
    <mergeCell ref="U5:U6"/>
    <mergeCell ref="AC5:AC6"/>
    <mergeCell ref="AD5:AD6"/>
    <mergeCell ref="AL5:AL6"/>
    <mergeCell ref="AM5:AM6"/>
    <mergeCell ref="AU5:AU6"/>
    <mergeCell ref="AV5:AV6"/>
    <mergeCell ref="AW5:AW6"/>
    <mergeCell ref="AX5:AX6"/>
    <mergeCell ref="AY5:AY6"/>
    <mergeCell ref="AZ5:AZ6"/>
    <mergeCell ref="A91:C91"/>
    <mergeCell ref="A92:C92"/>
    <mergeCell ref="BA5:BA6"/>
    <mergeCell ref="BB5:BB6"/>
    <mergeCell ref="A88:C88"/>
    <mergeCell ref="A89:C89"/>
    <mergeCell ref="A90:C90"/>
  </mergeCells>
  <conditionalFormatting sqref="C7:C87">
    <cfRule type="expression" dxfId="740" priority="439">
      <formula>C7="✔ OK"</formula>
    </cfRule>
    <cfRule type="expression" dxfId="739" priority="440">
      <formula>LEFT(C7,1)="⚠"</formula>
    </cfRule>
  </conditionalFormatting>
  <conditionalFormatting sqref="C7:BB87">
    <cfRule type="expression" dxfId="738" priority="441">
      <formula>$B7=""</formula>
    </cfRule>
  </conditionalFormatting>
  <conditionalFormatting sqref="D7:D87">
    <cfRule type="expression" dxfId="735" priority="77">
      <formula>D7="Trabalho"</formula>
    </cfRule>
    <cfRule type="expression" dxfId="734" priority="78">
      <formula>D7="Atestado"</formula>
    </cfRule>
    <cfRule type="expression" dxfId="733" priority="79">
      <formula>D7="Férias"</formula>
    </cfRule>
    <cfRule type="expression" dxfId="732" priority="80">
      <formula>D7="Folga"</formula>
    </cfRule>
    <cfRule type="expression" dxfId="730" priority="82">
      <formula>WEEKDAY(D$5)=1</formula>
    </cfRule>
  </conditionalFormatting>
  <conditionalFormatting sqref="D5:J6">
    <cfRule type="expression" dxfId="728" priority="3">
      <formula>WEEKDAY(D$5)=1</formula>
    </cfRule>
  </conditionalFormatting>
  <conditionalFormatting sqref="D7:J87">
    <cfRule type="expression" dxfId="726" priority="74">
      <formula>$B7=""</formula>
    </cfRule>
  </conditionalFormatting>
  <conditionalFormatting sqref="D89:J89 M89:S89 V89:AB89 AE89:AK89 AN89:AT89">
    <cfRule type="colorScale" priority="72">
      <colorScale>
        <cfvo type="min"/>
        <cfvo type="max"/>
        <color rgb="FFFFFFFF"/>
        <color rgb="FF5B9BD5"/>
      </colorScale>
    </cfRule>
  </conditionalFormatting>
  <conditionalFormatting sqref="E7:E87">
    <cfRule type="expression" dxfId="723" priority="87">
      <formula>E7="Trabalho"</formula>
    </cfRule>
    <cfRule type="expression" dxfId="722" priority="88">
      <formula>E7="Atestado"</formula>
    </cfRule>
    <cfRule type="expression" dxfId="721" priority="89">
      <formula>E7="Férias"</formula>
    </cfRule>
    <cfRule type="expression" dxfId="720" priority="90">
      <formula>E7="Folga"</formula>
    </cfRule>
    <cfRule type="expression" dxfId="718" priority="92">
      <formula>WEEKDAY(E$5)=1</formula>
    </cfRule>
  </conditionalFormatting>
  <conditionalFormatting sqref="F7:F87">
    <cfRule type="expression" dxfId="715" priority="97">
      <formula>F7="Trabalho"</formula>
    </cfRule>
    <cfRule type="expression" dxfId="714" priority="98">
      <formula>F7="Atestado"</formula>
    </cfRule>
    <cfRule type="expression" dxfId="713" priority="99">
      <formula>F7="Férias"</formula>
    </cfRule>
    <cfRule type="expression" dxfId="712" priority="100">
      <formula>F7="Folga"</formula>
    </cfRule>
    <cfRule type="expression" dxfId="710" priority="102">
      <formula>WEEKDAY(F$5)=1</formula>
    </cfRule>
  </conditionalFormatting>
  <conditionalFormatting sqref="G7:G87">
    <cfRule type="expression" dxfId="707" priority="107">
      <formula>G7="Trabalho"</formula>
    </cfRule>
    <cfRule type="expression" dxfId="706" priority="108">
      <formula>G7="Atestado"</formula>
    </cfRule>
    <cfRule type="expression" dxfId="705" priority="109">
      <formula>G7="Férias"</formula>
    </cfRule>
    <cfRule type="expression" dxfId="704" priority="110">
      <formula>G7="Folga"</formula>
    </cfRule>
    <cfRule type="expression" dxfId="702" priority="112">
      <formula>WEEKDAY(G$5)=1</formula>
    </cfRule>
  </conditionalFormatting>
  <conditionalFormatting sqref="H7:H87">
    <cfRule type="expression" dxfId="699" priority="117">
      <formula>H7="Trabalho"</formula>
    </cfRule>
    <cfRule type="expression" dxfId="698" priority="118">
      <formula>H7="Atestado"</formula>
    </cfRule>
    <cfRule type="expression" dxfId="697" priority="119">
      <formula>H7="Férias"</formula>
    </cfRule>
    <cfRule type="expression" dxfId="696" priority="120">
      <formula>H7="Folga"</formula>
    </cfRule>
    <cfRule type="expression" dxfId="694" priority="122">
      <formula>WEEKDAY(H$5)=1</formula>
    </cfRule>
  </conditionalFormatting>
  <conditionalFormatting sqref="I7:I87">
    <cfRule type="expression" dxfId="691" priority="127">
      <formula>I7="Trabalho"</formula>
    </cfRule>
    <cfRule type="expression" dxfId="690" priority="128">
      <formula>I7="Atestado"</formula>
    </cfRule>
    <cfRule type="expression" dxfId="689" priority="129">
      <formula>I7="Férias"</formula>
    </cfRule>
    <cfRule type="expression" dxfId="688" priority="130">
      <formula>I7="Folga"</formula>
    </cfRule>
    <cfRule type="expression" dxfId="686" priority="132">
      <formula>WEEKDAY(I$5)=1</formula>
    </cfRule>
  </conditionalFormatting>
  <conditionalFormatting sqref="J7:J87">
    <cfRule type="expression" dxfId="683" priority="137">
      <formula>J7="Trabalho"</formula>
    </cfRule>
    <cfRule type="expression" dxfId="682" priority="138">
      <formula>J7="Atestado"</formula>
    </cfRule>
    <cfRule type="expression" dxfId="681" priority="139">
      <formula>J7="Férias"</formula>
    </cfRule>
    <cfRule type="expression" dxfId="680" priority="140">
      <formula>J7="Folga"</formula>
    </cfRule>
    <cfRule type="expression" dxfId="678" priority="142">
      <formula>WEEKDAY(J$5)=1</formula>
    </cfRule>
  </conditionalFormatting>
  <conditionalFormatting sqref="M7:M87">
    <cfRule type="expression" dxfId="674" priority="147">
      <formula>M7="Trabalho"</formula>
    </cfRule>
    <cfRule type="expression" dxfId="673" priority="148">
      <formula>M7="Atestado"</formula>
    </cfRule>
    <cfRule type="expression" dxfId="672" priority="149">
      <formula>M7="Férias"</formula>
    </cfRule>
    <cfRule type="expression" dxfId="671" priority="150">
      <formula>M7="Folga"</formula>
    </cfRule>
    <cfRule type="expression" dxfId="669" priority="152">
      <formula>WEEKDAY(M$5)=1</formula>
    </cfRule>
  </conditionalFormatting>
  <conditionalFormatting sqref="M5:S6">
    <cfRule type="expression" dxfId="667" priority="17">
      <formula>WEEKDAY(M$5)=1</formula>
    </cfRule>
  </conditionalFormatting>
  <conditionalFormatting sqref="M7:S87">
    <cfRule type="expression" dxfId="665" priority="144">
      <formula>$B7=""</formula>
    </cfRule>
  </conditionalFormatting>
  <conditionalFormatting sqref="N7:N87">
    <cfRule type="expression" dxfId="662" priority="157">
      <formula>N7="Trabalho"</formula>
    </cfRule>
    <cfRule type="expression" dxfId="661" priority="158">
      <formula>N7="Atestado"</formula>
    </cfRule>
    <cfRule type="expression" dxfId="660" priority="159">
      <formula>N7="Férias"</formula>
    </cfRule>
    <cfRule type="expression" dxfId="659" priority="160">
      <formula>N7="Folga"</formula>
    </cfRule>
    <cfRule type="expression" dxfId="657" priority="162">
      <formula>WEEKDAY(N$5)=1</formula>
    </cfRule>
  </conditionalFormatting>
  <conditionalFormatting sqref="O7:O87">
    <cfRule type="expression" dxfId="654" priority="167">
      <formula>O7="Trabalho"</formula>
    </cfRule>
    <cfRule type="expression" dxfId="653" priority="168">
      <formula>O7="Atestado"</formula>
    </cfRule>
    <cfRule type="expression" dxfId="652" priority="169">
      <formula>O7="Férias"</formula>
    </cfRule>
    <cfRule type="expression" dxfId="651" priority="170">
      <formula>O7="Folga"</formula>
    </cfRule>
    <cfRule type="expression" dxfId="649" priority="172">
      <formula>WEEKDAY(O$5)=1</formula>
    </cfRule>
  </conditionalFormatting>
  <conditionalFormatting sqref="P7:P87">
    <cfRule type="expression" dxfId="646" priority="177">
      <formula>P7="Trabalho"</formula>
    </cfRule>
    <cfRule type="expression" dxfId="645" priority="178">
      <formula>P7="Atestado"</formula>
    </cfRule>
    <cfRule type="expression" dxfId="644" priority="179">
      <formula>P7="Férias"</formula>
    </cfRule>
    <cfRule type="expression" dxfId="643" priority="180">
      <formula>P7="Folga"</formula>
    </cfRule>
    <cfRule type="expression" dxfId="641" priority="182">
      <formula>WEEKDAY(P$5)=1</formula>
    </cfRule>
  </conditionalFormatting>
  <conditionalFormatting sqref="Q7:Q87">
    <cfRule type="expression" dxfId="638" priority="187">
      <formula>Q7="Trabalho"</formula>
    </cfRule>
    <cfRule type="expression" dxfId="637" priority="188">
      <formula>Q7="Atestado"</formula>
    </cfRule>
    <cfRule type="expression" dxfId="636" priority="189">
      <formula>Q7="Férias"</formula>
    </cfRule>
    <cfRule type="expression" dxfId="635" priority="190">
      <formula>Q7="Folga"</formula>
    </cfRule>
    <cfRule type="expression" dxfId="633" priority="192">
      <formula>WEEKDAY(Q$5)=1</formula>
    </cfRule>
  </conditionalFormatting>
  <conditionalFormatting sqref="R7:R87">
    <cfRule type="expression" dxfId="630" priority="197">
      <formula>R7="Trabalho"</formula>
    </cfRule>
    <cfRule type="expression" dxfId="629" priority="198">
      <formula>R7="Atestado"</formula>
    </cfRule>
    <cfRule type="expression" dxfId="628" priority="199">
      <formula>R7="Férias"</formula>
    </cfRule>
    <cfRule type="expression" dxfId="627" priority="200">
      <formula>R7="Folga"</formula>
    </cfRule>
    <cfRule type="expression" dxfId="625" priority="202">
      <formula>WEEKDAY(R$5)=1</formula>
    </cfRule>
  </conditionalFormatting>
  <conditionalFormatting sqref="S7:S87">
    <cfRule type="expression" dxfId="622" priority="207">
      <formula>S7="Trabalho"</formula>
    </cfRule>
    <cfRule type="expression" dxfId="621" priority="208">
      <formula>S7="Atestado"</formula>
    </cfRule>
    <cfRule type="expression" dxfId="620" priority="209">
      <formula>S7="Férias"</formula>
    </cfRule>
    <cfRule type="expression" dxfId="619" priority="210">
      <formula>S7="Folga"</formula>
    </cfRule>
    <cfRule type="expression" dxfId="617" priority="212">
      <formula>WEEKDAY(S$5)=1</formula>
    </cfRule>
  </conditionalFormatting>
  <conditionalFormatting sqref="V7:V87">
    <cfRule type="expression" dxfId="613" priority="217">
      <formula>V7="Trabalho"</formula>
    </cfRule>
    <cfRule type="expression" dxfId="612" priority="218">
      <formula>V7="Atestado"</formula>
    </cfRule>
    <cfRule type="expression" dxfId="611" priority="219">
      <formula>V7="Férias"</formula>
    </cfRule>
    <cfRule type="expression" dxfId="610" priority="220">
      <formula>V7="Folga"</formula>
    </cfRule>
    <cfRule type="expression" dxfId="608" priority="222">
      <formula>WEEKDAY(V$5)=1</formula>
    </cfRule>
  </conditionalFormatting>
  <conditionalFormatting sqref="V5:AB6">
    <cfRule type="expression" dxfId="606" priority="31">
      <formula>WEEKDAY(V$5)=1</formula>
    </cfRule>
  </conditionalFormatting>
  <conditionalFormatting sqref="V7:AB87">
    <cfRule type="expression" dxfId="604" priority="214">
      <formula>$B7=""</formula>
    </cfRule>
  </conditionalFormatting>
  <conditionalFormatting sqref="W7:W87">
    <cfRule type="expression" dxfId="601" priority="227">
      <formula>W7="Trabalho"</formula>
    </cfRule>
    <cfRule type="expression" dxfId="600" priority="228">
      <formula>W7="Atestado"</formula>
    </cfRule>
    <cfRule type="expression" dxfId="599" priority="229">
      <formula>W7="Férias"</formula>
    </cfRule>
    <cfRule type="expression" dxfId="598" priority="230">
      <formula>W7="Folga"</formula>
    </cfRule>
    <cfRule type="expression" dxfId="596" priority="232">
      <formula>WEEKDAY(W$5)=1</formula>
    </cfRule>
  </conditionalFormatting>
  <conditionalFormatting sqref="X7:X87">
    <cfRule type="expression" dxfId="593" priority="237">
      <formula>X7="Trabalho"</formula>
    </cfRule>
    <cfRule type="expression" dxfId="592" priority="238">
      <formula>X7="Atestado"</formula>
    </cfRule>
    <cfRule type="expression" dxfId="591" priority="239">
      <formula>X7="Férias"</formula>
    </cfRule>
    <cfRule type="expression" dxfId="590" priority="240">
      <formula>X7="Folga"</formula>
    </cfRule>
    <cfRule type="expression" dxfId="588" priority="242">
      <formula>WEEKDAY(X$5)=1</formula>
    </cfRule>
  </conditionalFormatting>
  <conditionalFormatting sqref="Y7:Y87">
    <cfRule type="expression" dxfId="585" priority="247">
      <formula>Y7="Trabalho"</formula>
    </cfRule>
    <cfRule type="expression" dxfId="584" priority="248">
      <formula>Y7="Atestado"</formula>
    </cfRule>
    <cfRule type="expression" dxfId="583" priority="249">
      <formula>Y7="Férias"</formula>
    </cfRule>
    <cfRule type="expression" dxfId="582" priority="250">
      <formula>Y7="Folga"</formula>
    </cfRule>
    <cfRule type="expression" dxfId="580" priority="252">
      <formula>WEEKDAY(Y$5)=1</formula>
    </cfRule>
  </conditionalFormatting>
  <conditionalFormatting sqref="Z7:Z87">
    <cfRule type="expression" dxfId="577" priority="257">
      <formula>Z7="Trabalho"</formula>
    </cfRule>
    <cfRule type="expression" dxfId="576" priority="258">
      <formula>Z7="Atestado"</formula>
    </cfRule>
    <cfRule type="expression" dxfId="575" priority="259">
      <formula>Z7="Férias"</formula>
    </cfRule>
    <cfRule type="expression" dxfId="574" priority="260">
      <formula>Z7="Folga"</formula>
    </cfRule>
    <cfRule type="expression" dxfId="572" priority="262">
      <formula>WEEKDAY(Z$5)=1</formula>
    </cfRule>
  </conditionalFormatting>
  <conditionalFormatting sqref="AA7:AA87">
    <cfRule type="expression" dxfId="569" priority="267">
      <formula>AA7="Trabalho"</formula>
    </cfRule>
    <cfRule type="expression" dxfId="568" priority="268">
      <formula>AA7="Atestado"</formula>
    </cfRule>
    <cfRule type="expression" dxfId="567" priority="269">
      <formula>AA7="Férias"</formula>
    </cfRule>
    <cfRule type="expression" dxfId="566" priority="270">
      <formula>AA7="Folga"</formula>
    </cfRule>
    <cfRule type="expression" dxfId="564" priority="272">
      <formula>WEEKDAY(AA$5)=1</formula>
    </cfRule>
  </conditionalFormatting>
  <conditionalFormatting sqref="AB7:AB87">
    <cfRule type="expression" dxfId="561" priority="277">
      <formula>AB7="Trabalho"</formula>
    </cfRule>
    <cfRule type="expression" dxfId="560" priority="278">
      <formula>AB7="Atestado"</formula>
    </cfRule>
    <cfRule type="expression" dxfId="559" priority="279">
      <formula>AB7="Férias"</formula>
    </cfRule>
    <cfRule type="expression" dxfId="558" priority="280">
      <formula>AB7="Folga"</formula>
    </cfRule>
    <cfRule type="expression" dxfId="556" priority="282">
      <formula>WEEKDAY(AB$5)=1</formula>
    </cfRule>
  </conditionalFormatting>
  <conditionalFormatting sqref="AE7:AE87">
    <cfRule type="expression" dxfId="552" priority="287">
      <formula>AE7="Trabalho"</formula>
    </cfRule>
    <cfRule type="expression" dxfId="551" priority="288">
      <formula>AE7="Atestado"</formula>
    </cfRule>
    <cfRule type="expression" dxfId="550" priority="289">
      <formula>AE7="Férias"</formula>
    </cfRule>
    <cfRule type="expression" dxfId="549" priority="290">
      <formula>AE7="Folga"</formula>
    </cfRule>
    <cfRule type="expression" dxfId="547" priority="292">
      <formula>WEEKDAY(AE$5)=1</formula>
    </cfRule>
  </conditionalFormatting>
  <conditionalFormatting sqref="AE5:AK6">
    <cfRule type="expression" dxfId="545" priority="45">
      <formula>WEEKDAY(AE$5)=1</formula>
    </cfRule>
  </conditionalFormatting>
  <conditionalFormatting sqref="AE7:AK87">
    <cfRule type="expression" dxfId="543" priority="284">
      <formula>$B7=""</formula>
    </cfRule>
  </conditionalFormatting>
  <conditionalFormatting sqref="AF7:AF87">
    <cfRule type="expression" dxfId="540" priority="297">
      <formula>AF7="Trabalho"</formula>
    </cfRule>
    <cfRule type="expression" dxfId="539" priority="298">
      <formula>AF7="Atestado"</formula>
    </cfRule>
    <cfRule type="expression" dxfId="538" priority="299">
      <formula>AF7="Férias"</formula>
    </cfRule>
    <cfRule type="expression" dxfId="537" priority="300">
      <formula>AF7="Folga"</formula>
    </cfRule>
    <cfRule type="expression" dxfId="535" priority="302">
      <formula>WEEKDAY(AF$5)=1</formula>
    </cfRule>
  </conditionalFormatting>
  <conditionalFormatting sqref="AG7:AG87">
    <cfRule type="expression" dxfId="532" priority="307">
      <formula>AG7="Trabalho"</formula>
    </cfRule>
    <cfRule type="expression" dxfId="531" priority="308">
      <formula>AG7="Atestado"</formula>
    </cfRule>
    <cfRule type="expression" dxfId="530" priority="309">
      <formula>AG7="Férias"</formula>
    </cfRule>
    <cfRule type="expression" dxfId="529" priority="310">
      <formula>AG7="Folga"</formula>
    </cfRule>
    <cfRule type="expression" dxfId="527" priority="312">
      <formula>WEEKDAY(AG$5)=1</formula>
    </cfRule>
  </conditionalFormatting>
  <conditionalFormatting sqref="AH7:AH87">
    <cfRule type="expression" dxfId="524" priority="317">
      <formula>AH7="Trabalho"</formula>
    </cfRule>
    <cfRule type="expression" dxfId="523" priority="318">
      <formula>AH7="Atestado"</formula>
    </cfRule>
    <cfRule type="expression" dxfId="522" priority="319">
      <formula>AH7="Férias"</formula>
    </cfRule>
    <cfRule type="expression" dxfId="521" priority="320">
      <formula>AH7="Folga"</formula>
    </cfRule>
    <cfRule type="expression" dxfId="519" priority="322">
      <formula>WEEKDAY(AH$5)=1</formula>
    </cfRule>
  </conditionalFormatting>
  <conditionalFormatting sqref="AI7:AI87">
    <cfRule type="expression" dxfId="516" priority="327">
      <formula>AI7="Trabalho"</formula>
    </cfRule>
    <cfRule type="expression" dxfId="515" priority="328">
      <formula>AI7="Atestado"</formula>
    </cfRule>
    <cfRule type="expression" dxfId="514" priority="329">
      <formula>AI7="Férias"</formula>
    </cfRule>
    <cfRule type="expression" dxfId="513" priority="330">
      <formula>AI7="Folga"</formula>
    </cfRule>
    <cfRule type="expression" dxfId="511" priority="332">
      <formula>WEEKDAY(AI$5)=1</formula>
    </cfRule>
  </conditionalFormatting>
  <conditionalFormatting sqref="AJ7:AJ87">
    <cfRule type="expression" dxfId="508" priority="337">
      <formula>AJ7="Trabalho"</formula>
    </cfRule>
    <cfRule type="expression" dxfId="507" priority="338">
      <formula>AJ7="Atestado"</formula>
    </cfRule>
    <cfRule type="expression" dxfId="506" priority="339">
      <formula>AJ7="Férias"</formula>
    </cfRule>
    <cfRule type="expression" dxfId="505" priority="340">
      <formula>AJ7="Folga"</formula>
    </cfRule>
    <cfRule type="expression" dxfId="503" priority="342">
      <formula>WEEKDAY(AJ$5)=1</formula>
    </cfRule>
  </conditionalFormatting>
  <conditionalFormatting sqref="AK7:AK87">
    <cfRule type="expression" dxfId="500" priority="347">
      <formula>AK7="Trabalho"</formula>
    </cfRule>
    <cfRule type="expression" dxfId="499" priority="348">
      <formula>AK7="Atestado"</formula>
    </cfRule>
    <cfRule type="expression" dxfId="498" priority="349">
      <formula>AK7="Férias"</formula>
    </cfRule>
    <cfRule type="expression" dxfId="497" priority="350">
      <formula>AK7="Folga"</formula>
    </cfRule>
    <cfRule type="expression" dxfId="495" priority="352">
      <formula>WEEKDAY(AK$5)=1</formula>
    </cfRule>
  </conditionalFormatting>
  <conditionalFormatting sqref="AN7:AN87">
    <cfRule type="expression" dxfId="491" priority="357">
      <formula>AN7="Trabalho"</formula>
    </cfRule>
    <cfRule type="expression" dxfId="490" priority="358">
      <formula>AN7="Atestado"</formula>
    </cfRule>
    <cfRule type="expression" dxfId="489" priority="359">
      <formula>AN7="Férias"</formula>
    </cfRule>
    <cfRule type="expression" dxfId="488" priority="360">
      <formula>AN7="Folga"</formula>
    </cfRule>
    <cfRule type="expression" dxfId="486" priority="362">
      <formula>WEEKDAY(AN$5)=1</formula>
    </cfRule>
  </conditionalFormatting>
  <conditionalFormatting sqref="AN5:AT6">
    <cfRule type="expression" dxfId="484" priority="59">
      <formula>WEEKDAY(AN$5)=1</formula>
    </cfRule>
  </conditionalFormatting>
  <conditionalFormatting sqref="AN7:AT87">
    <cfRule type="expression" dxfId="482" priority="354">
      <formula>$B7=""</formula>
    </cfRule>
  </conditionalFormatting>
  <conditionalFormatting sqref="AO7:AO87">
    <cfRule type="expression" dxfId="479" priority="367">
      <formula>AO7="Trabalho"</formula>
    </cfRule>
    <cfRule type="expression" dxfId="478" priority="368">
      <formula>AO7="Atestado"</formula>
    </cfRule>
    <cfRule type="expression" dxfId="477" priority="369">
      <formula>AO7="Férias"</formula>
    </cfRule>
    <cfRule type="expression" dxfId="476" priority="370">
      <formula>AO7="Folga"</formula>
    </cfRule>
    <cfRule type="expression" dxfId="474" priority="372">
      <formula>WEEKDAY(AO$5)=1</formula>
    </cfRule>
  </conditionalFormatting>
  <conditionalFormatting sqref="AP7:AP87">
    <cfRule type="expression" dxfId="471" priority="377">
      <formula>AP7="Trabalho"</formula>
    </cfRule>
    <cfRule type="expression" dxfId="470" priority="378">
      <formula>AP7="Atestado"</formula>
    </cfRule>
    <cfRule type="expression" dxfId="469" priority="379">
      <formula>AP7="Férias"</formula>
    </cfRule>
    <cfRule type="expression" dxfId="468" priority="380">
      <formula>AP7="Folga"</formula>
    </cfRule>
    <cfRule type="expression" dxfId="466" priority="382">
      <formula>WEEKDAY(AP$5)=1</formula>
    </cfRule>
  </conditionalFormatting>
  <conditionalFormatting sqref="AQ7:AQ87">
    <cfRule type="expression" dxfId="463" priority="387">
      <formula>AQ7="Trabalho"</formula>
    </cfRule>
    <cfRule type="expression" dxfId="462" priority="388">
      <formula>AQ7="Atestado"</formula>
    </cfRule>
    <cfRule type="expression" dxfId="461" priority="389">
      <formula>AQ7="Férias"</formula>
    </cfRule>
    <cfRule type="expression" dxfId="460" priority="390">
      <formula>AQ7="Folga"</formula>
    </cfRule>
    <cfRule type="expression" dxfId="458" priority="392">
      <formula>WEEKDAY(AQ$5)=1</formula>
    </cfRule>
  </conditionalFormatting>
  <conditionalFormatting sqref="AR7:AR87">
    <cfRule type="expression" dxfId="455" priority="397">
      <formula>AR7="Trabalho"</formula>
    </cfRule>
    <cfRule type="expression" dxfId="454" priority="398">
      <formula>AR7="Atestado"</formula>
    </cfRule>
    <cfRule type="expression" dxfId="453" priority="399">
      <formula>AR7="Férias"</formula>
    </cfRule>
    <cfRule type="expression" dxfId="452" priority="400">
      <formula>AR7="Folga"</formula>
    </cfRule>
    <cfRule type="expression" dxfId="450" priority="402">
      <formula>WEEKDAY(AR$5)=1</formula>
    </cfRule>
  </conditionalFormatting>
  <conditionalFormatting sqref="AS7:AS87">
    <cfRule type="expression" dxfId="447" priority="407">
      <formula>AS7="Trabalho"</formula>
    </cfRule>
    <cfRule type="expression" dxfId="446" priority="408">
      <formula>AS7="Atestado"</formula>
    </cfRule>
    <cfRule type="expression" dxfId="445" priority="409">
      <formula>AS7="Férias"</formula>
    </cfRule>
    <cfRule type="expression" dxfId="444" priority="410">
      <formula>AS7="Folga"</formula>
    </cfRule>
    <cfRule type="expression" dxfId="442" priority="412">
      <formula>WEEKDAY(AS$5)=1</formula>
    </cfRule>
  </conditionalFormatting>
  <conditionalFormatting sqref="AT7:AT87">
    <cfRule type="expression" dxfId="439" priority="417">
      <formula>AT7="Trabalho"</formula>
    </cfRule>
    <cfRule type="expression" dxfId="438" priority="418">
      <formula>AT7="Atestado"</formula>
    </cfRule>
    <cfRule type="expression" dxfId="437" priority="419">
      <formula>AT7="Férias"</formula>
    </cfRule>
    <cfRule type="expression" dxfId="436" priority="420">
      <formula>AT7="Folga"</formula>
    </cfRule>
    <cfRule type="expression" dxfId="434" priority="422">
      <formula>WEEKDAY(AT$5)=1</formula>
    </cfRule>
  </conditionalFormatting>
  <conditionalFormatting sqref="AW7:BA87">
    <cfRule type="expression" dxfId="431" priority="425">
      <formula>AW7="✔ OK"</formula>
    </cfRule>
  </conditionalFormatting>
  <conditionalFormatting sqref="BB7:BB87">
    <cfRule type="expression" dxfId="430" priority="438">
      <formula>ISNUMBER(SEARCH("INSUFICIENTE",BB7))</formula>
    </cfRule>
  </conditionalFormatting>
  <dataValidations count="2">
    <dataValidation type="list" allowBlank="1" sqref="B7:B87" xr:uid="{00000000-0002-0000-0500-000000000000}">
      <formula1>ListaFuncionarios</formula1>
      <formula2>0</formula2>
    </dataValidation>
    <dataValidation type="list" allowBlank="1" showErrorMessage="1" errorTitle="Situação inválida" error="Escolha na lista: Trabalho, Folga, Atestado ou Férias." sqref="V7:AB87 AE7:AK87 AN7:AT87 D7:J87 M7:S87" xr:uid="{00000000-0002-0000-0500-000001000000}">
      <formula1>"Trabalho,Folga,Atestado,Férias"</formula1>
      <formula2>0</formula2>
    </dataValidation>
  </dataValidations>
  <hyperlinks>
    <hyperlink ref="B2" location="'Escala Linhas'!D2" display="✎ Alterar a data inicial (aba Escala › célula D2)" xr:uid="{00000000-0004-0000-0500-000000000000}"/>
  </hyperlinks>
  <pageMargins left="0.35433070866141736" right="0.15748031496062992" top="0.19685039370078741" bottom="0.19685039370078741" header="0.19685039370078741" footer="0.19685039370078741"/>
  <pageSetup paperSize="9" scale="41" fitToWidth="2" fitToHeight="100" pageOrder="overThenDown" orientation="landscape" horizontalDpi="300" verticalDpi="3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5" id="{00000000-000E-0000-0500-00004B000000}">
            <xm:f>ISNUMBER(SEARCH("7DIA",Cálculos!$P7))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76" id="{00000000-000E-0000-0500-00004C000000}">
            <xm:f>ISNUMBER(SEARCH("DOM",Cálculos!$P7))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81" id="{00000000-000E-0000-0500-000051000000}">
            <xm:f>COUNTIF(Configurações!$E$5:$E$24,D$5)&gt;0</xm:f>
            <x14:dxf>
              <fill>
                <patternFill>
                  <bgColor rgb="FFFFCC99"/>
                </patternFill>
              </fill>
            </x14:dxf>
          </x14:cfRule>
          <xm:sqref>D7:D87</xm:sqref>
        </x14:conditionalFormatting>
        <x14:conditionalFormatting xmlns:xm="http://schemas.microsoft.com/office/excel/2006/main">
          <x14:cfRule type="expression" priority="2" id="{00000000-000E-0000-0500-000002000000}">
            <xm:f>COUNTIF(Configurações!$E$5:$E$24,D$5)&gt;0</xm:f>
            <x14:dxf>
              <fill>
                <patternFill>
                  <bgColor rgb="FFED7D31"/>
                </patternFill>
              </fill>
            </x14:dxf>
          </x14:cfRule>
          <xm:sqref>D5:J6</xm:sqref>
        </x14:conditionalFormatting>
        <x14:conditionalFormatting xmlns:xm="http://schemas.microsoft.com/office/excel/2006/main">
          <x14:cfRule type="expression" priority="73" id="{00000000-000E-0000-0500-000049000000}">
            <xm:f>Configurações!$B$3&lt;&gt;"Simples"</xm:f>
            <x14:dxf>
              <font>
                <sz val="9"/>
                <color rgb="FFA6A6A6"/>
                <name val="Arial"/>
                <charset val="1"/>
              </font>
              <fill>
                <patternFill>
                  <bgColor rgb="FFD9D9D9"/>
                </patternFill>
              </fill>
            </x14:dxf>
          </x14:cfRule>
          <xm:sqref>D7:J87</xm:sqref>
        </x14:conditionalFormatting>
        <x14:conditionalFormatting xmlns:xm="http://schemas.microsoft.com/office/excel/2006/main">
          <x14:cfRule type="expression" priority="85" id="{00000000-000E-0000-0500-000055000000}">
            <xm:f>ISNUMBER(SEARCH("7DIA",Cálculos!$AA7))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86" id="{00000000-000E-0000-0500-000056000000}">
            <xm:f>ISNUMBER(SEARCH("DOM",Cálculos!$AA7))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91" id="{00000000-000E-0000-0500-00005B000000}">
            <xm:f>COUNTIF(Configurações!$E$5:$E$24,E$5)&gt;0</xm:f>
            <x14:dxf>
              <fill>
                <patternFill>
                  <bgColor rgb="FFFFCC99"/>
                </patternFill>
              </fill>
            </x14:dxf>
          </x14:cfRule>
          <xm:sqref>E7:E87</xm:sqref>
        </x14:conditionalFormatting>
        <x14:conditionalFormatting xmlns:xm="http://schemas.microsoft.com/office/excel/2006/main">
          <x14:cfRule type="expression" priority="95" id="{00000000-000E-0000-0500-00005F000000}">
            <xm:f>ISNUMBER(SEARCH("7DIA",Cálculos!$AL7))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96" id="{00000000-000E-0000-0500-000060000000}">
            <xm:f>ISNUMBER(SEARCH("DOM",Cálculos!$AL7))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01" id="{00000000-000E-0000-0500-000065000000}">
            <xm:f>COUNTIF(Configurações!$E$5:$E$24,F$5)&gt;0</xm:f>
            <x14:dxf>
              <fill>
                <patternFill>
                  <bgColor rgb="FFFFCC99"/>
                </patternFill>
              </fill>
            </x14:dxf>
          </x14:cfRule>
          <xm:sqref>F7:F87</xm:sqref>
        </x14:conditionalFormatting>
        <x14:conditionalFormatting xmlns:xm="http://schemas.microsoft.com/office/excel/2006/main">
          <x14:cfRule type="expression" priority="105" id="{00000000-000E-0000-0500-000069000000}">
            <xm:f>ISNUMBER(SEARCH("7DIA",Cálculos!$AW7))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06" id="{00000000-000E-0000-0500-00006A000000}">
            <xm:f>ISNUMBER(SEARCH("DOM",Cálculos!$AW7))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11" id="{00000000-000E-0000-0500-00006F000000}">
            <xm:f>COUNTIF(Configurações!$E$5:$E$24,G$5)&gt;0</xm:f>
            <x14:dxf>
              <fill>
                <patternFill>
                  <bgColor rgb="FFFFCC99"/>
                </patternFill>
              </fill>
            </x14:dxf>
          </x14:cfRule>
          <xm:sqref>G7:G87</xm:sqref>
        </x14:conditionalFormatting>
        <x14:conditionalFormatting xmlns:xm="http://schemas.microsoft.com/office/excel/2006/main">
          <x14:cfRule type="expression" priority="115" id="{00000000-000E-0000-0500-000073000000}">
            <xm:f>ISNUMBER(SEARCH("7DIA",Cálculos!$BH7))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16" id="{00000000-000E-0000-0500-000074000000}">
            <xm:f>ISNUMBER(SEARCH("DOM",Cálculos!$BH7))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21" id="{00000000-000E-0000-0500-000079000000}">
            <xm:f>COUNTIF(Configurações!$E$5:$E$24,H$5)&gt;0</xm:f>
            <x14:dxf>
              <fill>
                <patternFill>
                  <bgColor rgb="FFFFCC99"/>
                </patternFill>
              </fill>
            </x14:dxf>
          </x14:cfRule>
          <xm:sqref>H7:H87</xm:sqref>
        </x14:conditionalFormatting>
        <x14:conditionalFormatting xmlns:xm="http://schemas.microsoft.com/office/excel/2006/main">
          <x14:cfRule type="expression" priority="125" id="{00000000-000E-0000-0500-00007D000000}">
            <xm:f>ISNUMBER(SEARCH("7DIA",Cálculos!$BS7))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26" id="{00000000-000E-0000-0500-00007E000000}">
            <xm:f>ISNUMBER(SEARCH("DOM",Cálculos!$BS7))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31" id="{00000000-000E-0000-0500-000083000000}">
            <xm:f>COUNTIF(Configurações!$E$5:$E$24,I$5)&gt;0</xm:f>
            <x14:dxf>
              <fill>
                <patternFill>
                  <bgColor rgb="FFFFCC99"/>
                </patternFill>
              </fill>
            </x14:dxf>
          </x14:cfRule>
          <xm:sqref>I7:I87</xm:sqref>
        </x14:conditionalFormatting>
        <x14:conditionalFormatting xmlns:xm="http://schemas.microsoft.com/office/excel/2006/main">
          <x14:cfRule type="expression" priority="135" id="{00000000-000E-0000-0500-000087000000}">
            <xm:f>ISNUMBER(SEARCH("7DIA",Cálculos!$CD7))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36" id="{00000000-000E-0000-0500-000088000000}">
            <xm:f>ISNUMBER(SEARCH("DOM",Cálculos!$CD7))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41" id="{00000000-000E-0000-0500-00008D000000}">
            <xm:f>COUNTIF(Configurações!$E$5:$E$24,J$5)&gt;0</xm:f>
            <x14:dxf>
              <fill>
                <patternFill>
                  <bgColor rgb="FFFFCC99"/>
                </patternFill>
              </fill>
            </x14:dxf>
          </x14:cfRule>
          <xm:sqref>J7:J87</xm:sqref>
        </x14:conditionalFormatting>
        <x14:conditionalFormatting xmlns:xm="http://schemas.microsoft.com/office/excel/2006/main">
          <x14:cfRule type="expression" priority="423" id="{00000000-000E-0000-0500-0000A7010000}">
            <xm:f>AND(Configurações!$B$3="Simples",Cálculos!$OF7=1)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7C80"/>
                </patternFill>
              </fill>
            </x14:dxf>
          </x14:cfRule>
          <xm:sqref>K7:L87</xm:sqref>
        </x14:conditionalFormatting>
        <x14:conditionalFormatting xmlns:xm="http://schemas.microsoft.com/office/excel/2006/main">
          <x14:cfRule type="expression" priority="145" id="{00000000-000E-0000-0500-000091000000}">
            <xm:f>ISNUMBER(SEARCH("7DIA",Cálculos!$CO7))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46" id="{00000000-000E-0000-0500-000092000000}">
            <xm:f>ISNUMBER(SEARCH("DOM",Cálculos!$CO7))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51" id="{00000000-000E-0000-0500-000097000000}">
            <xm:f>COUNTIF(Configurações!$E$5:$E$24,M$5)&gt;0</xm:f>
            <x14:dxf>
              <fill>
                <patternFill>
                  <bgColor rgb="FFFFCC99"/>
                </patternFill>
              </fill>
            </x14:dxf>
          </x14:cfRule>
          <xm:sqref>M7:M87</xm:sqref>
        </x14:conditionalFormatting>
        <x14:conditionalFormatting xmlns:xm="http://schemas.microsoft.com/office/excel/2006/main">
          <x14:cfRule type="expression" priority="16" id="{00000000-000E-0000-0500-000010000000}">
            <xm:f>COUNTIF(Configurações!$E$5:$E$24,M$5)&gt;0</xm:f>
            <x14:dxf>
              <fill>
                <patternFill>
                  <bgColor rgb="FFED7D31"/>
                </patternFill>
              </fill>
            </x14:dxf>
          </x14:cfRule>
          <xm:sqref>M5:S6</xm:sqref>
        </x14:conditionalFormatting>
        <x14:conditionalFormatting xmlns:xm="http://schemas.microsoft.com/office/excel/2006/main">
          <x14:cfRule type="expression" priority="143" id="{00000000-000E-0000-0500-00008F000000}">
            <xm:f>Configurações!$B$3&lt;&gt;"Simples"</xm:f>
            <x14:dxf>
              <font>
                <sz val="9"/>
                <color rgb="FFA6A6A6"/>
                <name val="Arial"/>
                <charset val="1"/>
              </font>
              <fill>
                <patternFill>
                  <bgColor rgb="FFD9D9D9"/>
                </patternFill>
              </fill>
            </x14:dxf>
          </x14:cfRule>
          <xm:sqref>M7:S87</xm:sqref>
        </x14:conditionalFormatting>
        <x14:conditionalFormatting xmlns:xm="http://schemas.microsoft.com/office/excel/2006/main">
          <x14:cfRule type="expression" priority="155" id="{00000000-000E-0000-0500-00009B000000}">
            <xm:f>ISNUMBER(SEARCH("7DIA",Cálculos!$CZ7))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56" id="{00000000-000E-0000-0500-00009C000000}">
            <xm:f>ISNUMBER(SEARCH("DOM",Cálculos!$CZ7))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61" id="{00000000-000E-0000-0500-0000A1000000}">
            <xm:f>COUNTIF(Configurações!$E$5:$E$24,N$5)&gt;0</xm:f>
            <x14:dxf>
              <fill>
                <patternFill>
                  <bgColor rgb="FFFFCC99"/>
                </patternFill>
              </fill>
            </x14:dxf>
          </x14:cfRule>
          <xm:sqref>N7:N87</xm:sqref>
        </x14:conditionalFormatting>
        <x14:conditionalFormatting xmlns:xm="http://schemas.microsoft.com/office/excel/2006/main">
          <x14:cfRule type="expression" priority="165" id="{00000000-000E-0000-0500-0000A5000000}">
            <xm:f>ISNUMBER(SEARCH("7DIA",Cálculos!$DK7))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66" id="{00000000-000E-0000-0500-0000A6000000}">
            <xm:f>ISNUMBER(SEARCH("DOM",Cálculos!$DK7))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71" id="{00000000-000E-0000-0500-0000AB000000}">
            <xm:f>COUNTIF(Configurações!$E$5:$E$24,O$5)&gt;0</xm:f>
            <x14:dxf>
              <fill>
                <patternFill>
                  <bgColor rgb="FFFFCC99"/>
                </patternFill>
              </fill>
            </x14:dxf>
          </x14:cfRule>
          <xm:sqref>O7:O87</xm:sqref>
        </x14:conditionalFormatting>
        <x14:conditionalFormatting xmlns:xm="http://schemas.microsoft.com/office/excel/2006/main">
          <x14:cfRule type="expression" priority="175" id="{00000000-000E-0000-0500-0000AF000000}">
            <xm:f>ISNUMBER(SEARCH("7DIA",Cálculos!$DV7))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76" id="{00000000-000E-0000-0500-0000B0000000}">
            <xm:f>ISNUMBER(SEARCH("DOM",Cálculos!$DV7))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81" id="{00000000-000E-0000-0500-0000B5000000}">
            <xm:f>COUNTIF(Configurações!$E$5:$E$24,P$5)&gt;0</xm:f>
            <x14:dxf>
              <fill>
                <patternFill>
                  <bgColor rgb="FFFFCC99"/>
                </patternFill>
              </fill>
            </x14:dxf>
          </x14:cfRule>
          <xm:sqref>P7:P87</xm:sqref>
        </x14:conditionalFormatting>
        <x14:conditionalFormatting xmlns:xm="http://schemas.microsoft.com/office/excel/2006/main">
          <x14:cfRule type="expression" priority="185" id="{00000000-000E-0000-0500-0000B9000000}">
            <xm:f>ISNUMBER(SEARCH("7DIA",Cálculos!$EG7))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86" id="{00000000-000E-0000-0500-0000BA000000}">
            <xm:f>ISNUMBER(SEARCH("DOM",Cálculos!$EG7))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91" id="{00000000-000E-0000-0500-0000BF000000}">
            <xm:f>COUNTIF(Configurações!$E$5:$E$24,Q$5)&gt;0</xm:f>
            <x14:dxf>
              <fill>
                <patternFill>
                  <bgColor rgb="FFFFCC99"/>
                </patternFill>
              </fill>
            </x14:dxf>
          </x14:cfRule>
          <xm:sqref>Q7:Q87</xm:sqref>
        </x14:conditionalFormatting>
        <x14:conditionalFormatting xmlns:xm="http://schemas.microsoft.com/office/excel/2006/main">
          <x14:cfRule type="expression" priority="195" id="{00000000-000E-0000-0500-0000C3000000}">
            <xm:f>ISNUMBER(SEARCH("7DIA",Cálculos!$ER7))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96" id="{00000000-000E-0000-0500-0000C4000000}">
            <xm:f>ISNUMBER(SEARCH("DOM",Cálculos!$ER7))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01" id="{00000000-000E-0000-0500-0000C9000000}">
            <xm:f>COUNTIF(Configurações!$E$5:$E$24,R$5)&gt;0</xm:f>
            <x14:dxf>
              <fill>
                <patternFill>
                  <bgColor rgb="FFFFCC99"/>
                </patternFill>
              </fill>
            </x14:dxf>
          </x14:cfRule>
          <xm:sqref>R7:R87</xm:sqref>
        </x14:conditionalFormatting>
        <x14:conditionalFormatting xmlns:xm="http://schemas.microsoft.com/office/excel/2006/main">
          <x14:cfRule type="expression" priority="205" id="{00000000-000E-0000-0500-0000CD000000}">
            <xm:f>ISNUMBER(SEARCH("7DIA",Cálculos!$FC7))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06" id="{00000000-000E-0000-0500-0000CE000000}">
            <xm:f>ISNUMBER(SEARCH("DOM",Cálculos!$FC7))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11" id="{00000000-000E-0000-0500-0000D3000000}">
            <xm:f>COUNTIF(Configurações!$E$5:$E$24,S$5)&gt;0</xm:f>
            <x14:dxf>
              <fill>
                <patternFill>
                  <bgColor rgb="FFFFCC99"/>
                </patternFill>
              </fill>
            </x14:dxf>
          </x14:cfRule>
          <xm:sqref>S7:S87</xm:sqref>
        </x14:conditionalFormatting>
        <x14:conditionalFormatting xmlns:xm="http://schemas.microsoft.com/office/excel/2006/main">
          <x14:cfRule type="expression" priority="426" id="{00000000-000E-0000-0500-0000AA010000}">
            <xm:f>AND(Configurações!$B$3="Simples",Cálculos!$OK7=1)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7C80"/>
                </patternFill>
              </fill>
            </x14:dxf>
          </x14:cfRule>
          <xm:sqref>T7:U87</xm:sqref>
        </x14:conditionalFormatting>
        <x14:conditionalFormatting xmlns:xm="http://schemas.microsoft.com/office/excel/2006/main">
          <x14:cfRule type="expression" priority="215" id="{00000000-000E-0000-0500-0000D7000000}">
            <xm:f>ISNUMBER(SEARCH("7DIA",Cálculos!$FN7))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16" id="{00000000-000E-0000-0500-0000D8000000}">
            <xm:f>ISNUMBER(SEARCH("DOM",Cálculos!$FN7))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21" id="{00000000-000E-0000-0500-0000DD000000}">
            <xm:f>COUNTIF(Configurações!$E$5:$E$24,V$5)&gt;0</xm:f>
            <x14:dxf>
              <fill>
                <patternFill>
                  <bgColor rgb="FFFFCC99"/>
                </patternFill>
              </fill>
            </x14:dxf>
          </x14:cfRule>
          <xm:sqref>V7:V87</xm:sqref>
        </x14:conditionalFormatting>
        <x14:conditionalFormatting xmlns:xm="http://schemas.microsoft.com/office/excel/2006/main">
          <x14:cfRule type="expression" priority="30" id="{00000000-000E-0000-0500-00001E000000}">
            <xm:f>COUNTIF(Configurações!$E$5:$E$24,V$5)&gt;0</xm:f>
            <x14:dxf>
              <fill>
                <patternFill>
                  <bgColor rgb="FFED7D31"/>
                </patternFill>
              </fill>
            </x14:dxf>
          </x14:cfRule>
          <xm:sqref>V5:AB6</xm:sqref>
        </x14:conditionalFormatting>
        <x14:conditionalFormatting xmlns:xm="http://schemas.microsoft.com/office/excel/2006/main">
          <x14:cfRule type="expression" priority="213" id="{00000000-000E-0000-0500-0000D5000000}">
            <xm:f>Configurações!$B$3&lt;&gt;"Simples"</xm:f>
            <x14:dxf>
              <font>
                <sz val="9"/>
                <color rgb="FFA6A6A6"/>
                <name val="Arial"/>
                <charset val="1"/>
              </font>
              <fill>
                <patternFill>
                  <bgColor rgb="FFD9D9D9"/>
                </patternFill>
              </fill>
            </x14:dxf>
          </x14:cfRule>
          <xm:sqref>V7:AB87</xm:sqref>
        </x14:conditionalFormatting>
        <x14:conditionalFormatting xmlns:xm="http://schemas.microsoft.com/office/excel/2006/main">
          <x14:cfRule type="expression" priority="225" id="{00000000-000E-0000-0500-0000E1000000}">
            <xm:f>ISNUMBER(SEARCH("7DIA",Cálculos!$FY7))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26" id="{00000000-000E-0000-0500-0000E2000000}">
            <xm:f>ISNUMBER(SEARCH("DOM",Cálculos!$FY7))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31" id="{00000000-000E-0000-0500-0000E7000000}">
            <xm:f>COUNTIF(Configurações!$E$5:$E$24,W$5)&gt;0</xm:f>
            <x14:dxf>
              <fill>
                <patternFill>
                  <bgColor rgb="FFFFCC99"/>
                </patternFill>
              </fill>
            </x14:dxf>
          </x14:cfRule>
          <xm:sqref>W7:W87</xm:sqref>
        </x14:conditionalFormatting>
        <x14:conditionalFormatting xmlns:xm="http://schemas.microsoft.com/office/excel/2006/main">
          <x14:cfRule type="expression" priority="235" id="{00000000-000E-0000-0500-0000EB000000}">
            <xm:f>ISNUMBER(SEARCH("7DIA",Cálculos!$GJ7))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36" id="{00000000-000E-0000-0500-0000EC000000}">
            <xm:f>ISNUMBER(SEARCH("DOM",Cálculos!$GJ7))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41" id="{00000000-000E-0000-0500-0000F1000000}">
            <xm:f>COUNTIF(Configurações!$E$5:$E$24,X$5)&gt;0</xm:f>
            <x14:dxf>
              <fill>
                <patternFill>
                  <bgColor rgb="FFFFCC99"/>
                </patternFill>
              </fill>
            </x14:dxf>
          </x14:cfRule>
          <xm:sqref>X7:X87</xm:sqref>
        </x14:conditionalFormatting>
        <x14:conditionalFormatting xmlns:xm="http://schemas.microsoft.com/office/excel/2006/main">
          <x14:cfRule type="expression" priority="245" id="{00000000-000E-0000-0500-0000F5000000}">
            <xm:f>ISNUMBER(SEARCH("7DIA",Cálculos!$GU7))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46" id="{00000000-000E-0000-0500-0000F6000000}">
            <xm:f>ISNUMBER(SEARCH("DOM",Cálculos!$GU7))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51" id="{00000000-000E-0000-0500-0000FB000000}">
            <xm:f>COUNTIF(Configurações!$E$5:$E$24,Y$5)&gt;0</xm:f>
            <x14:dxf>
              <fill>
                <patternFill>
                  <bgColor rgb="FFFFCC99"/>
                </patternFill>
              </fill>
            </x14:dxf>
          </x14:cfRule>
          <xm:sqref>Y7:Y87</xm:sqref>
        </x14:conditionalFormatting>
        <x14:conditionalFormatting xmlns:xm="http://schemas.microsoft.com/office/excel/2006/main">
          <x14:cfRule type="expression" priority="255" id="{00000000-000E-0000-0500-0000FF000000}">
            <xm:f>ISNUMBER(SEARCH("7DIA",Cálculos!$HF7))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56" id="{00000000-000E-0000-0500-000000010000}">
            <xm:f>ISNUMBER(SEARCH("DOM",Cálculos!$HF7))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61" id="{00000000-000E-0000-0500-000005010000}">
            <xm:f>COUNTIF(Configurações!$E$5:$E$24,Z$5)&gt;0</xm:f>
            <x14:dxf>
              <fill>
                <patternFill>
                  <bgColor rgb="FFFFCC99"/>
                </patternFill>
              </fill>
            </x14:dxf>
          </x14:cfRule>
          <xm:sqref>Z7:Z87</xm:sqref>
        </x14:conditionalFormatting>
        <x14:conditionalFormatting xmlns:xm="http://schemas.microsoft.com/office/excel/2006/main">
          <x14:cfRule type="expression" priority="265" id="{00000000-000E-0000-0500-000009010000}">
            <xm:f>ISNUMBER(SEARCH("7DIA",Cálculos!$HQ7))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66" id="{00000000-000E-0000-0500-00000A010000}">
            <xm:f>ISNUMBER(SEARCH("DOM",Cálculos!$HQ7))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71" id="{00000000-000E-0000-0500-00000F010000}">
            <xm:f>COUNTIF(Configurações!$E$5:$E$24,AA$5)&gt;0</xm:f>
            <x14:dxf>
              <fill>
                <patternFill>
                  <bgColor rgb="FFFFCC99"/>
                </patternFill>
              </fill>
            </x14:dxf>
          </x14:cfRule>
          <xm:sqref>AA7:AA87</xm:sqref>
        </x14:conditionalFormatting>
        <x14:conditionalFormatting xmlns:xm="http://schemas.microsoft.com/office/excel/2006/main">
          <x14:cfRule type="expression" priority="275" id="{00000000-000E-0000-0500-000013010000}">
            <xm:f>ISNUMBER(SEARCH("7DIA",Cálculos!$IB7))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76" id="{00000000-000E-0000-0500-000014010000}">
            <xm:f>ISNUMBER(SEARCH("DOM",Cálculos!$IB7))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81" id="{00000000-000E-0000-0500-000019010000}">
            <xm:f>COUNTIF(Configurações!$E$5:$E$24,AB$5)&gt;0</xm:f>
            <x14:dxf>
              <fill>
                <patternFill>
                  <bgColor rgb="FFFFCC99"/>
                </patternFill>
              </fill>
            </x14:dxf>
          </x14:cfRule>
          <xm:sqref>AB7:AB87</xm:sqref>
        </x14:conditionalFormatting>
        <x14:conditionalFormatting xmlns:xm="http://schemas.microsoft.com/office/excel/2006/main">
          <x14:cfRule type="expression" priority="429" id="{00000000-000E-0000-0500-0000AD010000}">
            <xm:f>AND(Configurações!$B$3="Simples",Cálculos!$OP7=1)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7C80"/>
                </patternFill>
              </fill>
            </x14:dxf>
          </x14:cfRule>
          <xm:sqref>AC7:AD87</xm:sqref>
        </x14:conditionalFormatting>
        <x14:conditionalFormatting xmlns:xm="http://schemas.microsoft.com/office/excel/2006/main">
          <x14:cfRule type="expression" priority="285" id="{00000000-000E-0000-0500-00001D010000}">
            <xm:f>ISNUMBER(SEARCH("7DIA",Cálculos!$IM7))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86" id="{00000000-000E-0000-0500-00001E010000}">
            <xm:f>ISNUMBER(SEARCH("DOM",Cálculos!$IM7))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91" id="{00000000-000E-0000-0500-000023010000}">
            <xm:f>COUNTIF(Configurações!$E$5:$E$24,AE$5)&gt;0</xm:f>
            <x14:dxf>
              <fill>
                <patternFill>
                  <bgColor rgb="FFFFCC99"/>
                </patternFill>
              </fill>
            </x14:dxf>
          </x14:cfRule>
          <xm:sqref>AE7:AE87</xm:sqref>
        </x14:conditionalFormatting>
        <x14:conditionalFormatting xmlns:xm="http://schemas.microsoft.com/office/excel/2006/main">
          <x14:cfRule type="expression" priority="44" id="{00000000-000E-0000-0500-00002C000000}">
            <xm:f>COUNTIF(Configurações!$E$5:$E$24,AE$5)&gt;0</xm:f>
            <x14:dxf>
              <fill>
                <patternFill>
                  <bgColor rgb="FFED7D31"/>
                </patternFill>
              </fill>
            </x14:dxf>
          </x14:cfRule>
          <xm:sqref>AE5:AK6</xm:sqref>
        </x14:conditionalFormatting>
        <x14:conditionalFormatting xmlns:xm="http://schemas.microsoft.com/office/excel/2006/main">
          <x14:cfRule type="expression" priority="283" id="{00000000-000E-0000-0500-00001B010000}">
            <xm:f>Configurações!$B$3&lt;&gt;"Simples"</xm:f>
            <x14:dxf>
              <font>
                <sz val="9"/>
                <color rgb="FFA6A6A6"/>
                <name val="Arial"/>
                <charset val="1"/>
              </font>
              <fill>
                <patternFill>
                  <bgColor rgb="FFD9D9D9"/>
                </patternFill>
              </fill>
            </x14:dxf>
          </x14:cfRule>
          <xm:sqref>AE7:AK87</xm:sqref>
        </x14:conditionalFormatting>
        <x14:conditionalFormatting xmlns:xm="http://schemas.microsoft.com/office/excel/2006/main">
          <x14:cfRule type="expression" priority="295" id="{00000000-000E-0000-0500-000027010000}">
            <xm:f>ISNUMBER(SEARCH("7DIA",Cálculos!$IX7))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96" id="{00000000-000E-0000-0500-000028010000}">
            <xm:f>ISNUMBER(SEARCH("DOM",Cálculos!$IX7))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301" id="{00000000-000E-0000-0500-00002D010000}">
            <xm:f>COUNTIF(Configurações!$E$5:$E$24,AF$5)&gt;0</xm:f>
            <x14:dxf>
              <fill>
                <patternFill>
                  <bgColor rgb="FFFFCC99"/>
                </patternFill>
              </fill>
            </x14:dxf>
          </x14:cfRule>
          <xm:sqref>AF7:AF87</xm:sqref>
        </x14:conditionalFormatting>
        <x14:conditionalFormatting xmlns:xm="http://schemas.microsoft.com/office/excel/2006/main">
          <x14:cfRule type="expression" priority="305" id="{00000000-000E-0000-0500-000031010000}">
            <xm:f>ISNUMBER(SEARCH("7DIA",Cálculos!$JI7))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306" id="{00000000-000E-0000-0500-000032010000}">
            <xm:f>ISNUMBER(SEARCH("DOM",Cálculos!$JI7))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311" id="{00000000-000E-0000-0500-000037010000}">
            <xm:f>COUNTIF(Configurações!$E$5:$E$24,AG$5)&gt;0</xm:f>
            <x14:dxf>
              <fill>
                <patternFill>
                  <bgColor rgb="FFFFCC99"/>
                </patternFill>
              </fill>
            </x14:dxf>
          </x14:cfRule>
          <xm:sqref>AG7:AG87</xm:sqref>
        </x14:conditionalFormatting>
        <x14:conditionalFormatting xmlns:xm="http://schemas.microsoft.com/office/excel/2006/main">
          <x14:cfRule type="expression" priority="315" id="{00000000-000E-0000-0500-00003B010000}">
            <xm:f>ISNUMBER(SEARCH("7DIA",Cálculos!$JT7))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316" id="{00000000-000E-0000-0500-00003C010000}">
            <xm:f>ISNUMBER(SEARCH("DOM",Cálculos!$JT7))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321" id="{00000000-000E-0000-0500-000041010000}">
            <xm:f>COUNTIF(Configurações!$E$5:$E$24,AH$5)&gt;0</xm:f>
            <x14:dxf>
              <fill>
                <patternFill>
                  <bgColor rgb="FFFFCC99"/>
                </patternFill>
              </fill>
            </x14:dxf>
          </x14:cfRule>
          <xm:sqref>AH7:AH87</xm:sqref>
        </x14:conditionalFormatting>
        <x14:conditionalFormatting xmlns:xm="http://schemas.microsoft.com/office/excel/2006/main">
          <x14:cfRule type="expression" priority="325" id="{00000000-000E-0000-0500-000045010000}">
            <xm:f>ISNUMBER(SEARCH("7DIA",Cálculos!$KE7))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326" id="{00000000-000E-0000-0500-000046010000}">
            <xm:f>ISNUMBER(SEARCH("DOM",Cálculos!$KE7))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331" id="{00000000-000E-0000-0500-00004B010000}">
            <xm:f>COUNTIF(Configurações!$E$5:$E$24,AI$5)&gt;0</xm:f>
            <x14:dxf>
              <fill>
                <patternFill>
                  <bgColor rgb="FFFFCC99"/>
                </patternFill>
              </fill>
            </x14:dxf>
          </x14:cfRule>
          <xm:sqref>AI7:AI87</xm:sqref>
        </x14:conditionalFormatting>
        <x14:conditionalFormatting xmlns:xm="http://schemas.microsoft.com/office/excel/2006/main">
          <x14:cfRule type="expression" priority="335" id="{00000000-000E-0000-0500-00004F010000}">
            <xm:f>ISNUMBER(SEARCH("7DIA",Cálculos!$KP7))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336" id="{00000000-000E-0000-0500-000050010000}">
            <xm:f>ISNUMBER(SEARCH("DOM",Cálculos!$KP7))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341" id="{00000000-000E-0000-0500-000055010000}">
            <xm:f>COUNTIF(Configurações!$E$5:$E$24,AJ$5)&gt;0</xm:f>
            <x14:dxf>
              <fill>
                <patternFill>
                  <bgColor rgb="FFFFCC99"/>
                </patternFill>
              </fill>
            </x14:dxf>
          </x14:cfRule>
          <xm:sqref>AJ7:AJ87</xm:sqref>
        </x14:conditionalFormatting>
        <x14:conditionalFormatting xmlns:xm="http://schemas.microsoft.com/office/excel/2006/main">
          <x14:cfRule type="expression" priority="345" id="{00000000-000E-0000-0500-000059010000}">
            <xm:f>ISNUMBER(SEARCH("7DIA",Cálculos!$LA7))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346" id="{00000000-000E-0000-0500-00005A010000}">
            <xm:f>ISNUMBER(SEARCH("DOM",Cálculos!$LA7))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351" id="{00000000-000E-0000-0500-00005F010000}">
            <xm:f>COUNTIF(Configurações!$E$5:$E$24,AK$5)&gt;0</xm:f>
            <x14:dxf>
              <fill>
                <patternFill>
                  <bgColor rgb="FFFFCC99"/>
                </patternFill>
              </fill>
            </x14:dxf>
          </x14:cfRule>
          <xm:sqref>AK7:AK87</xm:sqref>
        </x14:conditionalFormatting>
        <x14:conditionalFormatting xmlns:xm="http://schemas.microsoft.com/office/excel/2006/main">
          <x14:cfRule type="expression" priority="432" id="{00000000-000E-0000-0500-0000B0010000}">
            <xm:f>AND(Configurações!$B$3="Simples",Cálculos!$OU7=1)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7C80"/>
                </patternFill>
              </fill>
            </x14:dxf>
          </x14:cfRule>
          <xm:sqref>AL7:AM87</xm:sqref>
        </x14:conditionalFormatting>
        <x14:conditionalFormatting xmlns:xm="http://schemas.microsoft.com/office/excel/2006/main">
          <x14:cfRule type="expression" priority="355" id="{00000000-000E-0000-0500-000063010000}">
            <xm:f>ISNUMBER(SEARCH("7DIA",Cálculos!$LL7))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356" id="{00000000-000E-0000-0500-000064010000}">
            <xm:f>ISNUMBER(SEARCH("DOM",Cálculos!$LL7))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361" id="{00000000-000E-0000-0500-000069010000}">
            <xm:f>COUNTIF(Configurações!$E$5:$E$24,AN$5)&gt;0</xm:f>
            <x14:dxf>
              <fill>
                <patternFill>
                  <bgColor rgb="FFFFCC99"/>
                </patternFill>
              </fill>
            </x14:dxf>
          </x14:cfRule>
          <xm:sqref>AN7:AN87</xm:sqref>
        </x14:conditionalFormatting>
        <x14:conditionalFormatting xmlns:xm="http://schemas.microsoft.com/office/excel/2006/main">
          <x14:cfRule type="expression" priority="58" id="{00000000-000E-0000-0500-00003A000000}">
            <xm:f>COUNTIF(Configurações!$E$5:$E$24,AN$5)&gt;0</xm:f>
            <x14:dxf>
              <fill>
                <patternFill>
                  <bgColor rgb="FFED7D31"/>
                </patternFill>
              </fill>
            </x14:dxf>
          </x14:cfRule>
          <xm:sqref>AN5:AT6</xm:sqref>
        </x14:conditionalFormatting>
        <x14:conditionalFormatting xmlns:xm="http://schemas.microsoft.com/office/excel/2006/main">
          <x14:cfRule type="expression" priority="353" id="{00000000-000E-0000-0500-000061010000}">
            <xm:f>Configurações!$B$3&lt;&gt;"Simples"</xm:f>
            <x14:dxf>
              <font>
                <sz val="9"/>
                <color rgb="FFA6A6A6"/>
                <name val="Arial"/>
                <charset val="1"/>
              </font>
              <fill>
                <patternFill>
                  <bgColor rgb="FFD9D9D9"/>
                </patternFill>
              </fill>
            </x14:dxf>
          </x14:cfRule>
          <xm:sqref>AN7:AT87</xm:sqref>
        </x14:conditionalFormatting>
        <x14:conditionalFormatting xmlns:xm="http://schemas.microsoft.com/office/excel/2006/main">
          <x14:cfRule type="expression" priority="365" id="{00000000-000E-0000-0500-00006D010000}">
            <xm:f>ISNUMBER(SEARCH("7DIA",Cálculos!$LW7))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366" id="{00000000-000E-0000-0500-00006E010000}">
            <xm:f>ISNUMBER(SEARCH("DOM",Cálculos!$LW7))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371" id="{00000000-000E-0000-0500-000073010000}">
            <xm:f>COUNTIF(Configurações!$E$5:$E$24,AO$5)&gt;0</xm:f>
            <x14:dxf>
              <fill>
                <patternFill>
                  <bgColor rgb="FFFFCC99"/>
                </patternFill>
              </fill>
            </x14:dxf>
          </x14:cfRule>
          <xm:sqref>AO7:AO87</xm:sqref>
        </x14:conditionalFormatting>
        <x14:conditionalFormatting xmlns:xm="http://schemas.microsoft.com/office/excel/2006/main">
          <x14:cfRule type="expression" priority="375" id="{00000000-000E-0000-0500-000077010000}">
            <xm:f>ISNUMBER(SEARCH("7DIA",Cálculos!$MH7))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376" id="{00000000-000E-0000-0500-000078010000}">
            <xm:f>ISNUMBER(SEARCH("DOM",Cálculos!$MH7))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381" id="{00000000-000E-0000-0500-00007D010000}">
            <xm:f>COUNTIF(Configurações!$E$5:$E$24,AP$5)&gt;0</xm:f>
            <x14:dxf>
              <fill>
                <patternFill>
                  <bgColor rgb="FFFFCC99"/>
                </patternFill>
              </fill>
            </x14:dxf>
          </x14:cfRule>
          <xm:sqref>AP7:AP87</xm:sqref>
        </x14:conditionalFormatting>
        <x14:conditionalFormatting xmlns:xm="http://schemas.microsoft.com/office/excel/2006/main">
          <x14:cfRule type="expression" priority="385" id="{00000000-000E-0000-0500-000081010000}">
            <xm:f>ISNUMBER(SEARCH("7DIA",Cálculos!$MS7))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386" id="{00000000-000E-0000-0500-000082010000}">
            <xm:f>ISNUMBER(SEARCH("DOM",Cálculos!$MS7))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391" id="{00000000-000E-0000-0500-000087010000}">
            <xm:f>COUNTIF(Configurações!$E$5:$E$24,AQ$5)&gt;0</xm:f>
            <x14:dxf>
              <fill>
                <patternFill>
                  <bgColor rgb="FFFFCC99"/>
                </patternFill>
              </fill>
            </x14:dxf>
          </x14:cfRule>
          <xm:sqref>AQ7:AQ87</xm:sqref>
        </x14:conditionalFormatting>
        <x14:conditionalFormatting xmlns:xm="http://schemas.microsoft.com/office/excel/2006/main">
          <x14:cfRule type="expression" priority="395" id="{00000000-000E-0000-0500-00008B010000}">
            <xm:f>ISNUMBER(SEARCH("7DIA",Cálculos!$ND7))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396" id="{00000000-000E-0000-0500-00008C010000}">
            <xm:f>ISNUMBER(SEARCH("DOM",Cálculos!$ND7))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401" id="{00000000-000E-0000-0500-000091010000}">
            <xm:f>COUNTIF(Configurações!$E$5:$E$24,AR$5)&gt;0</xm:f>
            <x14:dxf>
              <fill>
                <patternFill>
                  <bgColor rgb="FFFFCC99"/>
                </patternFill>
              </fill>
            </x14:dxf>
          </x14:cfRule>
          <xm:sqref>AR7:AR87</xm:sqref>
        </x14:conditionalFormatting>
        <x14:conditionalFormatting xmlns:xm="http://schemas.microsoft.com/office/excel/2006/main">
          <x14:cfRule type="expression" priority="405" id="{00000000-000E-0000-0500-000095010000}">
            <xm:f>ISNUMBER(SEARCH("7DIA",Cálculos!$NO7))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406" id="{00000000-000E-0000-0500-000096010000}">
            <xm:f>ISNUMBER(SEARCH("DOM",Cálculos!$NO7))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411" id="{00000000-000E-0000-0500-00009B010000}">
            <xm:f>COUNTIF(Configurações!$E$5:$E$24,AS$5)&gt;0</xm:f>
            <x14:dxf>
              <fill>
                <patternFill>
                  <bgColor rgb="FFFFCC99"/>
                </patternFill>
              </fill>
            </x14:dxf>
          </x14:cfRule>
          <xm:sqref>AS7:AS87</xm:sqref>
        </x14:conditionalFormatting>
        <x14:conditionalFormatting xmlns:xm="http://schemas.microsoft.com/office/excel/2006/main">
          <x14:cfRule type="expression" priority="415" id="{00000000-000E-0000-0500-00009F010000}">
            <xm:f>ISNUMBER(SEARCH("7DIA",Cálculos!$NZ7))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416" id="{00000000-000E-0000-0500-0000A0010000}">
            <xm:f>ISNUMBER(SEARCH("DOM",Cálculos!$NZ7))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421" id="{00000000-000E-0000-0500-0000A5010000}">
            <xm:f>COUNTIF(Configurações!$E$5:$E$24,AT$5)&gt;0</xm:f>
            <x14:dxf>
              <fill>
                <patternFill>
                  <bgColor rgb="FFFFCC99"/>
                </patternFill>
              </fill>
            </x14:dxf>
          </x14:cfRule>
          <xm:sqref>AT7:AT87</xm:sqref>
        </x14:conditionalFormatting>
        <x14:conditionalFormatting xmlns:xm="http://schemas.microsoft.com/office/excel/2006/main">
          <x14:cfRule type="expression" priority="435" id="{00000000-000E-0000-0500-0000B3010000}">
            <xm:f>AND(Configurações!$B$3="Simples",Cálculos!$OZ7=1)</xm:f>
            <x14:dxf>
              <font>
                <b/>
                <sz val="10"/>
                <color rgb="FF000000"/>
                <name val="Arial"/>
                <charset val="1"/>
              </font>
              <fill>
                <patternFill>
                  <bgColor rgb="FFFF7C80"/>
                </patternFill>
              </fill>
            </x14:dxf>
          </x14:cfRule>
          <xm:sqref>AU7:AV87</xm:sqref>
        </x14:conditionalFormatting>
        <x14:conditionalFormatting xmlns:xm="http://schemas.microsoft.com/office/excel/2006/main">
          <x14:cfRule type="expression" priority="424" id="{00000000-000E-0000-0500-0000A8010000}">
            <xm:f>AND(Configurações!$B$3="Simples",$B7&lt;&gt;"",AW7&lt;&gt;"",AW7&lt;&gt;"✔ OK")</xm:f>
            <x14:dxf>
              <font>
                <b/>
                <sz val="9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AW7:BA87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AD47"/>
    <pageSetUpPr fitToPage="1"/>
  </sheetPr>
  <dimension ref="A1:H423"/>
  <sheetViews>
    <sheetView showGridLines="0" zoomScaleNormal="100" workbookViewId="0">
      <selection activeCell="A12" sqref="A12"/>
    </sheetView>
  </sheetViews>
  <sheetFormatPr defaultColWidth="0" defaultRowHeight="15" zeroHeight="1" x14ac:dyDescent="0.25"/>
  <cols>
    <col min="1" max="1" width="26" customWidth="1"/>
    <col min="2" max="8" width="15.5703125" customWidth="1"/>
    <col min="9" max="9" width="8.7109375" customWidth="1"/>
    <col min="10" max="16384" width="8.7109375" hidden="1"/>
  </cols>
  <sheetData>
    <row r="1" spans="1:8" ht="27.75" customHeight="1" x14ac:dyDescent="0.25">
      <c r="A1" s="117" t="s">
        <v>114</v>
      </c>
      <c r="B1" s="117"/>
      <c r="C1" s="117"/>
      <c r="D1" s="117"/>
      <c r="E1" s="117"/>
      <c r="F1" s="117"/>
      <c r="G1" s="117"/>
      <c r="H1" s="117"/>
    </row>
    <row r="2" spans="1:8" x14ac:dyDescent="0.25">
      <c r="A2" s="118" t="str">
        <f>"Período: "&amp;TEXT(DAY('Escala Linhas'!$D$2),"00")&amp;"/"&amp;TEXT(MONTH('Escala Linhas'!$D$2),"00")&amp;"/"&amp;YEAR('Escala Linhas'!$D$2)&amp;" a "&amp;TEXT(DAY('Escala Linhas'!$D$2+34),"00")&amp;"/"&amp;TEXT(MONTH('Escala Linhas'!$D$2+34),"00")&amp;"/"&amp;YEAR('Escala Linhas'!$D$2+34)&amp;"     •     vermelho = domingo  |  laranja = feriado  |  células em cor = há irregularidade (consulte a aba Escala)"</f>
        <v>Período: 02/11/2026 a 06/12/2026     •     vermelho = domingo  |  laranja = feriado  |  células em cor = há irregularidade (consulte a aba Escala)</v>
      </c>
      <c r="B2" s="118"/>
      <c r="C2" s="118"/>
      <c r="D2" s="118"/>
      <c r="E2" s="118"/>
      <c r="F2" s="118"/>
      <c r="G2" s="118"/>
      <c r="H2" s="118"/>
    </row>
    <row r="3" spans="1:8" x14ac:dyDescent="0.25"/>
    <row r="4" spans="1:8" ht="19.5" customHeight="1" x14ac:dyDescent="0.25">
      <c r="A4" s="116" t="str">
        <f>"SEMANA 1   —   "&amp;TEXT(DAY('Escala Linhas'!$D$2+0),"00")&amp;"/"&amp;TEXT(MONTH('Escala Linhas'!$D$2+0),"00")&amp;" a "&amp;TEXT(DAY('Escala Linhas'!$D$2+6),"00")&amp;"/"&amp;TEXT(MONTH('Escala Linhas'!$D$2+6),"00")&amp;"/"&amp;YEAR('Escala Linhas'!$D$2+6)</f>
        <v>SEMANA 1   —   02/11 a 08/11/2026</v>
      </c>
      <c r="B4" s="116"/>
      <c r="C4" s="116"/>
      <c r="D4" s="116"/>
      <c r="E4" s="116"/>
      <c r="F4" s="116"/>
      <c r="G4" s="116"/>
      <c r="H4" s="116"/>
    </row>
    <row r="5" spans="1:8" ht="39.75" customHeight="1" x14ac:dyDescent="0.25">
      <c r="A5" s="2" t="s">
        <v>81</v>
      </c>
      <c r="B5" s="2" t="str">
        <f>CHOOSE(WEEKDAY(Cálculos!$G$5),"Dom","Seg","Ter","Qua","Qui","Sex","Sáb")&amp;CHAR(10)&amp;TEXT(DAY(Cálculos!$G$5),"00")&amp;"/"&amp;TEXT(MONTH(Cálculos!$G$5),"00")&amp;IF(Cálculos!$G$2=1,CHAR(10)&amp;"FERIADO","")</f>
        <v>Seg
02/11
FERIADO</v>
      </c>
      <c r="C5" s="2" t="str">
        <f>CHOOSE(WEEKDAY(Cálculos!$R$5),"Dom","Seg","Ter","Qua","Qui","Sex","Sáb")&amp;CHAR(10)&amp;TEXT(DAY(Cálculos!$R$5),"00")&amp;"/"&amp;TEXT(MONTH(Cálculos!$R$5),"00")&amp;IF(Cálculos!$R$2=1,CHAR(10)&amp;"FERIADO","")</f>
        <v>Ter
03/11</v>
      </c>
      <c r="D5" s="2" t="str">
        <f>CHOOSE(WEEKDAY(Cálculos!$AC$5),"Dom","Seg","Ter","Qua","Qui","Sex","Sáb")&amp;CHAR(10)&amp;TEXT(DAY(Cálculos!$AC$5),"00")&amp;"/"&amp;TEXT(MONTH(Cálculos!$AC$5),"00")&amp;IF(Cálculos!$AC$2=1,CHAR(10)&amp;"FERIADO","")</f>
        <v>Qua
04/11</v>
      </c>
      <c r="E5" s="2" t="str">
        <f>CHOOSE(WEEKDAY(Cálculos!$AN$5),"Dom","Seg","Ter","Qua","Qui","Sex","Sáb")&amp;CHAR(10)&amp;TEXT(DAY(Cálculos!$AN$5),"00")&amp;"/"&amp;TEXT(MONTH(Cálculos!$AN$5),"00")&amp;IF(Cálculos!$AN$2=1,CHAR(10)&amp;"FERIADO","")</f>
        <v>Qui
05/11</v>
      </c>
      <c r="F5" s="2" t="str">
        <f>CHOOSE(WEEKDAY(Cálculos!$AY$5),"Dom","Seg","Ter","Qua","Qui","Sex","Sáb")&amp;CHAR(10)&amp;TEXT(DAY(Cálculos!$AY$5),"00")&amp;"/"&amp;TEXT(MONTH(Cálculos!$AY$5),"00")&amp;IF(Cálculos!$AY$2=1,CHAR(10)&amp;"FERIADO","")</f>
        <v>Sex
06/11</v>
      </c>
      <c r="G5" s="2" t="str">
        <f>CHOOSE(WEEKDAY(Cálculos!$BJ$5),"Dom","Seg","Ter","Qua","Qui","Sex","Sáb")&amp;CHAR(10)&amp;TEXT(DAY(Cálculos!$BJ$5),"00")&amp;"/"&amp;TEXT(MONTH(Cálculos!$BJ$5),"00")&amp;IF(Cálculos!$BJ$2=1,CHAR(10)&amp;"FERIADO","")</f>
        <v>Sáb
07/11</v>
      </c>
      <c r="H5" s="2" t="str">
        <f>CHOOSE(WEEKDAY(Cálculos!$BU$5),"Dom","Seg","Ter","Qua","Qui","Sex","Sáb")&amp;CHAR(10)&amp;TEXT(DAY(Cálculos!$BU$5),"00")&amp;"/"&amp;TEXT(MONTH(Cálculos!$BU$5),"00")&amp;IF(Cálculos!$BU$2=1,CHAR(10)&amp;"FERIADO","")</f>
        <v>Dom
08/11</v>
      </c>
    </row>
    <row r="6" spans="1:8" ht="27.75" customHeight="1" x14ac:dyDescent="0.25">
      <c r="A6" s="54" t="str">
        <f>Cálculos!B7</f>
        <v>Ana Paula Souza</v>
      </c>
      <c r="B6" s="55" t="str">
        <f>IF($A6="","",IF(Configurações!$B$3="Simples",IF(Cálculos!Q7="TRAB","TRABALHO",IF(Cálculos!Q7="ATEST","ATESTADO/"&amp;CHAR(10)&amp;"LICENÇA",IF(Cálculos!Q7="FERIAS","FÉRIAS","FOLGA"))),IF(Cálculos!K7=0,"FOLGA",TEXT(Cálculos!G7,"hh:mm")&amp;" – "&amp;TEXT(Cálculos!J7,"hh:mm")&amp;IF(AND(Cálculos!H7&lt;&gt;"",Cálculos!I7&lt;&gt;""),CHAR(10)&amp;"int. "&amp;TEXT(Cálculos!H7,"hh:mm")&amp;" – "&amp;TEXT(Cálculos!I7,"hh:mm"),""))))</f>
        <v>08:00 – 17:00
int. 12:00 – 13:00</v>
      </c>
      <c r="C6" s="55" t="str">
        <f>IF($A6="","",IF(Configurações!$B$3="Simples",IF(Cálculos!AB7="TRAB","TRABALHO",IF(Cálculos!AB7="ATEST","ATESTADO/"&amp;CHAR(10)&amp;"LICENÇA",IF(Cálculos!AB7="FERIAS","FÉRIAS","FOLGA"))),IF(Cálculos!V7=0,"FOLGA",TEXT(Cálculos!R7,"hh:mm")&amp;" – "&amp;TEXT(Cálculos!U7,"hh:mm")&amp;IF(AND(Cálculos!S7&lt;&gt;"",Cálculos!T7&lt;&gt;""),CHAR(10)&amp;"int. "&amp;TEXT(Cálculos!S7,"hh:mm")&amp;" – "&amp;TEXT(Cálculos!T7,"hh:mm"),""))))</f>
        <v>08:00 – 17:00
int. 12:00 – 13:00</v>
      </c>
      <c r="D6" s="55" t="str">
        <f>IF($A6="","",IF(Configurações!$B$3="Simples",IF(Cálculos!AM7="TRAB","TRABALHO",IF(Cálculos!AM7="ATEST","ATESTADO/"&amp;CHAR(10)&amp;"LICENÇA",IF(Cálculos!AM7="FERIAS","FÉRIAS","FOLGA"))),IF(Cálculos!AG7=0,"FOLGA",TEXT(Cálculos!AC7,"hh:mm")&amp;" – "&amp;TEXT(Cálculos!AF7,"hh:mm")&amp;IF(AND(Cálculos!AD7&lt;&gt;"",Cálculos!AE7&lt;&gt;""),CHAR(10)&amp;"int. "&amp;TEXT(Cálculos!AD7,"hh:mm")&amp;" – "&amp;TEXT(Cálculos!AE7,"hh:mm"),""))))</f>
        <v>08:00 – 17:00
int. 12:00 – 13:00</v>
      </c>
      <c r="E6" s="55" t="str">
        <f>IF($A6="","",IF(Configurações!$B$3="Simples",IF(Cálculos!AX7="TRAB","TRABALHO",IF(Cálculos!AX7="ATEST","ATESTADO/"&amp;CHAR(10)&amp;"LICENÇA",IF(Cálculos!AX7="FERIAS","FÉRIAS","FOLGA"))),IF(Cálculos!AR7=0,"FOLGA",TEXT(Cálculos!AN7,"hh:mm")&amp;" – "&amp;TEXT(Cálculos!AQ7,"hh:mm")&amp;IF(AND(Cálculos!AO7&lt;&gt;"",Cálculos!AP7&lt;&gt;""),CHAR(10)&amp;"int. "&amp;TEXT(Cálculos!AO7,"hh:mm")&amp;" – "&amp;TEXT(Cálculos!AP7,"hh:mm"),""))))</f>
        <v>08:00 – 17:00
int. 12:00 – 13:00</v>
      </c>
      <c r="F6" s="55" t="str">
        <f>IF($A6="","",IF(Configurações!$B$3="Simples",IF(Cálculos!BI7="TRAB","TRABALHO",IF(Cálculos!BI7="ATEST","ATESTADO/"&amp;CHAR(10)&amp;"LICENÇA",IF(Cálculos!BI7="FERIAS","FÉRIAS","FOLGA"))),IF(Cálculos!BC7=0,"FOLGA",TEXT(Cálculos!AY7,"hh:mm")&amp;" – "&amp;TEXT(Cálculos!BB7,"hh:mm")&amp;IF(AND(Cálculos!AZ7&lt;&gt;"",Cálculos!BA7&lt;&gt;""),CHAR(10)&amp;"int. "&amp;TEXT(Cálculos!AZ7,"hh:mm")&amp;" – "&amp;TEXT(Cálculos!BA7,"hh:mm"),""))))</f>
        <v>08:00 – 17:00
int. 12:00 – 13:00</v>
      </c>
      <c r="G6" s="55" t="str">
        <f>IF($A6="","",IF(Configurações!$B$3="Simples",IF(Cálculos!BT7="TRAB","TRABALHO",IF(Cálculos!BT7="ATEST","ATESTADO/"&amp;CHAR(10)&amp;"LICENÇA",IF(Cálculos!BT7="FERIAS","FÉRIAS","FOLGA"))),IF(Cálculos!BN7=0,"FOLGA",TEXT(Cálculos!BJ7,"hh:mm")&amp;" – "&amp;TEXT(Cálculos!BM7,"hh:mm")&amp;IF(AND(Cálculos!BK7&lt;&gt;"",Cálculos!BL7&lt;&gt;""),CHAR(10)&amp;"int. "&amp;TEXT(Cálculos!BK7,"hh:mm")&amp;" – "&amp;TEXT(Cálculos!BL7,"hh:mm"),""))))</f>
        <v>FOLGA</v>
      </c>
      <c r="H6" s="55" t="str">
        <f>IF($A6="","",IF(Configurações!$B$3="Simples",IF(Cálculos!CE7="TRAB","TRABALHO",IF(Cálculos!CE7="ATEST","ATESTADO/"&amp;CHAR(10)&amp;"LICENÇA",IF(Cálculos!CE7="FERIAS","FÉRIAS","FOLGA"))),IF(Cálculos!BY7=0,"FOLGA",TEXT(Cálculos!BU7,"hh:mm")&amp;" – "&amp;TEXT(Cálculos!BX7,"hh:mm")&amp;IF(AND(Cálculos!BV7&lt;&gt;"",Cálculos!BW7&lt;&gt;""),CHAR(10)&amp;"int. "&amp;TEXT(Cálculos!BV7,"hh:mm")&amp;" – "&amp;TEXT(Cálculos!BW7,"hh:mm"),""))))</f>
        <v>08:00 – 17:00
int. 12:00 – 13:00</v>
      </c>
    </row>
    <row r="7" spans="1:8" ht="27.75" customHeight="1" x14ac:dyDescent="0.25">
      <c r="A7" s="54" t="str">
        <f>Cálculos!B8</f>
        <v>Bruno Carvalho</v>
      </c>
      <c r="B7" s="55" t="str">
        <f>IF($A7="","",IF(Configurações!$B$3="Simples",IF(Cálculos!Q8="TRAB","TRABALHO",IF(Cálculos!Q8="ATEST","ATESTADO/"&amp;CHAR(10)&amp;"LICENÇA",IF(Cálculos!Q8="FERIAS","FÉRIAS","FOLGA"))),IF(Cálculos!K8=0,"FOLGA",TEXT(Cálculos!G8,"hh:mm")&amp;" – "&amp;TEXT(Cálculos!J8,"hh:mm")&amp;IF(AND(Cálculos!H8&lt;&gt;"",Cálculos!I8&lt;&gt;""),CHAR(10)&amp;"int. "&amp;TEXT(Cálculos!H8,"hh:mm")&amp;" – "&amp;TEXT(Cálculos!I8,"hh:mm"),""))))</f>
        <v>FOLGA</v>
      </c>
      <c r="C7" s="55" t="str">
        <f>IF($A7="","",IF(Configurações!$B$3="Simples",IF(Cálculos!AB8="TRAB","TRABALHO",IF(Cálculos!AB8="ATEST","ATESTADO/"&amp;CHAR(10)&amp;"LICENÇA",IF(Cálculos!AB8="FERIAS","FÉRIAS","FOLGA"))),IF(Cálculos!V8=0,"FOLGA",TEXT(Cálculos!R8,"hh:mm")&amp;" – "&amp;TEXT(Cálculos!U8,"hh:mm")&amp;IF(AND(Cálculos!S8&lt;&gt;"",Cálculos!T8&lt;&gt;""),CHAR(10)&amp;"int. "&amp;TEXT(Cálculos!S8,"hh:mm")&amp;" – "&amp;TEXT(Cálculos!T8,"hh:mm"),""))))</f>
        <v>08:00 – 17:00
int. 12:00 – 13:00</v>
      </c>
      <c r="D7" s="55" t="str">
        <f>IF($A7="","",IF(Configurações!$B$3="Simples",IF(Cálculos!AM8="TRAB","TRABALHO",IF(Cálculos!AM8="ATEST","ATESTADO/"&amp;CHAR(10)&amp;"LICENÇA",IF(Cálculos!AM8="FERIAS","FÉRIAS","FOLGA"))),IF(Cálculos!AG8=0,"FOLGA",TEXT(Cálculos!AC8,"hh:mm")&amp;" – "&amp;TEXT(Cálculos!AF8,"hh:mm")&amp;IF(AND(Cálculos!AD8&lt;&gt;"",Cálculos!AE8&lt;&gt;""),CHAR(10)&amp;"int. "&amp;TEXT(Cálculos!AD8,"hh:mm")&amp;" – "&amp;TEXT(Cálculos!AE8,"hh:mm"),""))))</f>
        <v>08:00 – 17:00
int. 12:00 – 14:30</v>
      </c>
      <c r="E7" s="55" t="str">
        <f>IF($A7="","",IF(Configurações!$B$3="Simples",IF(Cálculos!AX8="TRAB","TRABALHO",IF(Cálculos!AX8="ATEST","ATESTADO/"&amp;CHAR(10)&amp;"LICENÇA",IF(Cálculos!AX8="FERIAS","FÉRIAS","FOLGA"))),IF(Cálculos!AR8=0,"FOLGA",TEXT(Cálculos!AN8,"hh:mm")&amp;" – "&amp;TEXT(Cálculos!AQ8,"hh:mm")&amp;IF(AND(Cálculos!AO8&lt;&gt;"",Cálculos!AP8&lt;&gt;""),CHAR(10)&amp;"int. "&amp;TEXT(Cálculos!AO8,"hh:mm")&amp;" – "&amp;TEXT(Cálculos!AP8,"hh:mm"),""))))</f>
        <v>08:00 – 17:00
int. 12:00 – 13:00</v>
      </c>
      <c r="F7" s="55" t="str">
        <f>IF($A7="","",IF(Configurações!$B$3="Simples",IF(Cálculos!BI8="TRAB","TRABALHO",IF(Cálculos!BI8="ATEST","ATESTADO/"&amp;CHAR(10)&amp;"LICENÇA",IF(Cálculos!BI8="FERIAS","FÉRIAS","FOLGA"))),IF(Cálculos!BC8=0,"FOLGA",TEXT(Cálculos!AY8,"hh:mm")&amp;" – "&amp;TEXT(Cálculos!BB8,"hh:mm")&amp;IF(AND(Cálculos!AZ8&lt;&gt;"",Cálculos!BA8&lt;&gt;""),CHAR(10)&amp;"int. "&amp;TEXT(Cálculos!AZ8,"hh:mm")&amp;" – "&amp;TEXT(Cálculos!BA8,"hh:mm"),""))))</f>
        <v>08:00 – 17:00
int. 12:00 – 13:00</v>
      </c>
      <c r="G7" s="55" t="str">
        <f>IF($A7="","",IF(Configurações!$B$3="Simples",IF(Cálculos!BT8="TRAB","TRABALHO",IF(Cálculos!BT8="ATEST","ATESTADO/"&amp;CHAR(10)&amp;"LICENÇA",IF(Cálculos!BT8="FERIAS","FÉRIAS","FOLGA"))),IF(Cálculos!BN8=0,"FOLGA",TEXT(Cálculos!BJ8,"hh:mm")&amp;" – "&amp;TEXT(Cálculos!BM8,"hh:mm")&amp;IF(AND(Cálculos!BK8&lt;&gt;"",Cálculos!BL8&lt;&gt;""),CHAR(10)&amp;"int. "&amp;TEXT(Cálculos!BK8,"hh:mm")&amp;" – "&amp;TEXT(Cálculos!BL8,"hh:mm"),""))))</f>
        <v>08:00 – 17:00
int. 12:00 – 13:00</v>
      </c>
      <c r="H7" s="55" t="str">
        <f>IF($A7="","",IF(Configurações!$B$3="Simples",IF(Cálculos!CE8="TRAB","TRABALHO",IF(Cálculos!CE8="ATEST","ATESTADO/"&amp;CHAR(10)&amp;"LICENÇA",IF(Cálculos!CE8="FERIAS","FÉRIAS","FOLGA"))),IF(Cálculos!BY8=0,"FOLGA",TEXT(Cálculos!BU8,"hh:mm")&amp;" – "&amp;TEXT(Cálculos!BX8,"hh:mm")&amp;IF(AND(Cálculos!BV8&lt;&gt;"",Cálculos!BW8&lt;&gt;""),CHAR(10)&amp;"int. "&amp;TEXT(Cálculos!BV8,"hh:mm")&amp;" – "&amp;TEXT(Cálculos!BW8,"hh:mm"),""))))</f>
        <v>FOLGA</v>
      </c>
    </row>
    <row r="8" spans="1:8" ht="27.75" customHeight="1" x14ac:dyDescent="0.25">
      <c r="A8" s="54" t="str">
        <f>Cálculos!B9</f>
        <v>Carla Mendes</v>
      </c>
      <c r="B8" s="55" t="str">
        <f>IF($A8="","",IF(Configurações!$B$3="Simples",IF(Cálculos!Q9="TRAB","TRABALHO",IF(Cálculos!Q9="ATEST","ATESTADO/"&amp;CHAR(10)&amp;"LICENÇA",IF(Cálculos!Q9="FERIAS","FÉRIAS","FOLGA"))),IF(Cálculos!K9=0,"FOLGA",TEXT(Cálculos!G9,"hh:mm")&amp;" – "&amp;TEXT(Cálculos!J9,"hh:mm")&amp;IF(AND(Cálculos!H9&lt;&gt;"",Cálculos!I9&lt;&gt;""),CHAR(10)&amp;"int. "&amp;TEXT(Cálculos!H9,"hh:mm")&amp;" – "&amp;TEXT(Cálculos!I9,"hh:mm"),""))))</f>
        <v>09:00 – 14:15
int. 12:00 – 12:15</v>
      </c>
      <c r="C8" s="55" t="str">
        <f>IF($A8="","",IF(Configurações!$B$3="Simples",IF(Cálculos!AB9="TRAB","TRABALHO",IF(Cálculos!AB9="ATEST","ATESTADO/"&amp;CHAR(10)&amp;"LICENÇA",IF(Cálculos!AB9="FERIAS","FÉRIAS","FOLGA"))),IF(Cálculos!V9=0,"FOLGA",TEXT(Cálculos!R9,"hh:mm")&amp;" – "&amp;TEXT(Cálculos!U9,"hh:mm")&amp;IF(AND(Cálculos!S9&lt;&gt;"",Cálculos!T9&lt;&gt;""),CHAR(10)&amp;"int. "&amp;TEXT(Cálculos!S9,"hh:mm")&amp;" – "&amp;TEXT(Cálculos!T9,"hh:mm"),""))))</f>
        <v>09:00 – 14:15
int. 12:00 – 12:15</v>
      </c>
      <c r="D8" s="55" t="str">
        <f>IF($A8="","",IF(Configurações!$B$3="Simples",IF(Cálculos!AM9="TRAB","TRABALHO",IF(Cálculos!AM9="ATEST","ATESTADO/"&amp;CHAR(10)&amp;"LICENÇA",IF(Cálculos!AM9="FERIAS","FÉRIAS","FOLGA"))),IF(Cálculos!AG9=0,"FOLGA",TEXT(Cálculos!AC9,"hh:mm")&amp;" – "&amp;TEXT(Cálculos!AF9,"hh:mm")&amp;IF(AND(Cálculos!AD9&lt;&gt;"",Cálculos!AE9&lt;&gt;""),CHAR(10)&amp;"int. "&amp;TEXT(Cálculos!AD9,"hh:mm")&amp;" – "&amp;TEXT(Cálculos!AE9,"hh:mm"),""))))</f>
        <v>09:00 – 14:15
int. 12:00 – 12:15</v>
      </c>
      <c r="E8" s="55" t="str">
        <f>IF($A8="","",IF(Configurações!$B$3="Simples",IF(Cálculos!AX9="TRAB","TRABALHO",IF(Cálculos!AX9="ATEST","ATESTADO/"&amp;CHAR(10)&amp;"LICENÇA",IF(Cálculos!AX9="FERIAS","FÉRIAS","FOLGA"))),IF(Cálculos!AR9=0,"FOLGA",TEXT(Cálculos!AN9,"hh:mm")&amp;" – "&amp;TEXT(Cálculos!AQ9,"hh:mm")&amp;IF(AND(Cálculos!AO9&lt;&gt;"",Cálculos!AP9&lt;&gt;""),CHAR(10)&amp;"int. "&amp;TEXT(Cálculos!AO9,"hh:mm")&amp;" – "&amp;TEXT(Cálculos!AP9,"hh:mm"),""))))</f>
        <v>09:00 – 14:30
int. 12:00 – 12:30</v>
      </c>
      <c r="F8" s="55" t="str">
        <f>IF($A8="","",IF(Configurações!$B$3="Simples",IF(Cálculos!BI9="TRAB","TRABALHO",IF(Cálculos!BI9="ATEST","ATESTADO/"&amp;CHAR(10)&amp;"LICENÇA",IF(Cálculos!BI9="FERIAS","FÉRIAS","FOLGA"))),IF(Cálculos!BC9=0,"FOLGA",TEXT(Cálculos!AY9,"hh:mm")&amp;" – "&amp;TEXT(Cálculos!BB9,"hh:mm")&amp;IF(AND(Cálculos!AZ9&lt;&gt;"",Cálculos!BA9&lt;&gt;""),CHAR(10)&amp;"int. "&amp;TEXT(Cálculos!AZ9,"hh:mm")&amp;" – "&amp;TEXT(Cálculos!BA9,"hh:mm"),""))))</f>
        <v>09:00 – 14:15
int. 12:00 – 12:15</v>
      </c>
      <c r="G8" s="55" t="str">
        <f>IF($A8="","",IF(Configurações!$B$3="Simples",IF(Cálculos!BT9="TRAB","TRABALHO",IF(Cálculos!BT9="ATEST","ATESTADO/"&amp;CHAR(10)&amp;"LICENÇA",IF(Cálculos!BT9="FERIAS","FÉRIAS","FOLGA"))),IF(Cálculos!BN9=0,"FOLGA",TEXT(Cálculos!BJ9,"hh:mm")&amp;" – "&amp;TEXT(Cálculos!BM9,"hh:mm")&amp;IF(AND(Cálculos!BK9&lt;&gt;"",Cálculos!BL9&lt;&gt;""),CHAR(10)&amp;"int. "&amp;TEXT(Cálculos!BK9,"hh:mm")&amp;" – "&amp;TEXT(Cálculos!BL9,"hh:mm"),""))))</f>
        <v>FOLGA</v>
      </c>
      <c r="H8" s="55" t="str">
        <f>IF($A8="","",IF(Configurações!$B$3="Simples",IF(Cálculos!CE9="TRAB","TRABALHO",IF(Cálculos!CE9="ATEST","ATESTADO/"&amp;CHAR(10)&amp;"LICENÇA",IF(Cálculos!CE9="FERIAS","FÉRIAS","FOLGA"))),IF(Cálculos!BY9=0,"FOLGA",TEXT(Cálculos!BU9,"hh:mm")&amp;" – "&amp;TEXT(Cálculos!BX9,"hh:mm")&amp;IF(AND(Cálculos!BV9&lt;&gt;"",Cálculos!BW9&lt;&gt;""),CHAR(10)&amp;"int. "&amp;TEXT(Cálculos!BV9,"hh:mm")&amp;" – "&amp;TEXT(Cálculos!BW9,"hh:mm"),""))))</f>
        <v>FOLGA</v>
      </c>
    </row>
    <row r="9" spans="1:8" ht="27.75" customHeight="1" x14ac:dyDescent="0.25">
      <c r="A9" s="54" t="str">
        <f>Cálculos!B10</f>
        <v>Diego Ferreira</v>
      </c>
      <c r="B9" s="55" t="str">
        <f>IF($A9="","",IF(Configurações!$B$3="Simples",IF(Cálculos!Q10="TRAB","TRABALHO",IF(Cálculos!Q10="ATEST","ATESTADO/"&amp;CHAR(10)&amp;"LICENÇA",IF(Cálculos!Q10="FERIAS","FÉRIAS","FOLGA"))),IF(Cálculos!K10=0,"FOLGA",TEXT(Cálculos!G10,"hh:mm")&amp;" – "&amp;TEXT(Cálculos!J10,"hh:mm")&amp;IF(AND(Cálculos!H10&lt;&gt;"",Cálculos!I10&lt;&gt;""),CHAR(10)&amp;"int. "&amp;TEXT(Cálculos!H10,"hh:mm")&amp;" – "&amp;TEXT(Cálculos!I10,"hh:mm"),""))))</f>
        <v>FOLGA</v>
      </c>
      <c r="C9" s="55" t="str">
        <f>IF($A9="","",IF(Configurações!$B$3="Simples",IF(Cálculos!AB10="TRAB","TRABALHO",IF(Cálculos!AB10="ATEST","ATESTADO/"&amp;CHAR(10)&amp;"LICENÇA",IF(Cálculos!AB10="FERIAS","FÉRIAS","FOLGA"))),IF(Cálculos!V10=0,"FOLGA",TEXT(Cálculos!R10,"hh:mm")&amp;" – "&amp;TEXT(Cálculos!U10,"hh:mm")&amp;IF(AND(Cálculos!S10&lt;&gt;"",Cálculos!T10&lt;&gt;""),CHAR(10)&amp;"int. "&amp;TEXT(Cálculos!S10,"hh:mm")&amp;" – "&amp;TEXT(Cálculos!T10,"hh:mm"),""))))</f>
        <v>FOLGA</v>
      </c>
      <c r="D9" s="55" t="str">
        <f>IF($A9="","",IF(Configurações!$B$3="Simples",IF(Cálculos!AM10="TRAB","TRABALHO",IF(Cálculos!AM10="ATEST","ATESTADO/"&amp;CHAR(10)&amp;"LICENÇA",IF(Cálculos!AM10="FERIAS","FÉRIAS","FOLGA"))),IF(Cálculos!AG10=0,"FOLGA",TEXT(Cálculos!AC10,"hh:mm")&amp;" – "&amp;TEXT(Cálculos!AF10,"hh:mm")&amp;IF(AND(Cálculos!AD10&lt;&gt;"",Cálculos!AE10&lt;&gt;""),CHAR(10)&amp;"int. "&amp;TEXT(Cálculos!AD10,"hh:mm")&amp;" – "&amp;TEXT(Cálculos!AE10,"hh:mm"),""))))</f>
        <v>14:00 – 23:00
int. 18:00 – 19:00</v>
      </c>
      <c r="E9" s="55" t="str">
        <f>IF($A9="","",IF(Configurações!$B$3="Simples",IF(Cálculos!AX10="TRAB","TRABALHO",IF(Cálculos!AX10="ATEST","ATESTADO/"&amp;CHAR(10)&amp;"LICENÇA",IF(Cálculos!AX10="FERIAS","FÉRIAS","FOLGA"))),IF(Cálculos!AR10=0,"FOLGA",TEXT(Cálculos!AN10,"hh:mm")&amp;" – "&amp;TEXT(Cálculos!AQ10,"hh:mm")&amp;IF(AND(Cálculos!AO10&lt;&gt;"",Cálculos!AP10&lt;&gt;""),CHAR(10)&amp;"int. "&amp;TEXT(Cálculos!AO10,"hh:mm")&amp;" – "&amp;TEXT(Cálculos!AP10,"hh:mm"),""))))</f>
        <v>14:00 – 23:00
int. 18:00 – 19:00</v>
      </c>
      <c r="F9" s="55" t="str">
        <f>IF($A9="","",IF(Configurações!$B$3="Simples",IF(Cálculos!BI10="TRAB","TRABALHO",IF(Cálculos!BI10="ATEST","ATESTADO/"&amp;CHAR(10)&amp;"LICENÇA",IF(Cálculos!BI10="FERIAS","FÉRIAS","FOLGA"))),IF(Cálculos!BC10=0,"FOLGA",TEXT(Cálculos!AY10,"hh:mm")&amp;" – "&amp;TEXT(Cálculos!BB10,"hh:mm")&amp;IF(AND(Cálculos!AZ10&lt;&gt;"",Cálculos!BA10&lt;&gt;""),CHAR(10)&amp;"int. "&amp;TEXT(Cálculos!AZ10,"hh:mm")&amp;" – "&amp;TEXT(Cálculos!BA10,"hh:mm"),""))))</f>
        <v>14:00 – 23:00
int. 18:00 – 19:00</v>
      </c>
      <c r="G9" s="55" t="str">
        <f>IF($A9="","",IF(Configurações!$B$3="Simples",IF(Cálculos!BT10="TRAB","TRABALHO",IF(Cálculos!BT10="ATEST","ATESTADO/"&amp;CHAR(10)&amp;"LICENÇA",IF(Cálculos!BT10="FERIAS","FÉRIAS","FOLGA"))),IF(Cálculos!BN10=0,"FOLGA",TEXT(Cálculos!BJ10,"hh:mm")&amp;" – "&amp;TEXT(Cálculos!BM10,"hh:mm")&amp;IF(AND(Cálculos!BK10&lt;&gt;"",Cálculos!BL10&lt;&gt;""),CHAR(10)&amp;"int. "&amp;TEXT(Cálculos!BK10,"hh:mm")&amp;" – "&amp;TEXT(Cálculos!BL10,"hh:mm"),""))))</f>
        <v>14:00 – 23:00
int. 18:00 – 19:00</v>
      </c>
      <c r="H9" s="55" t="str">
        <f>IF($A9="","",IF(Configurações!$B$3="Simples",IF(Cálculos!CE10="TRAB","TRABALHO",IF(Cálculos!CE10="ATEST","ATESTADO/"&amp;CHAR(10)&amp;"LICENÇA",IF(Cálculos!CE10="FERIAS","FÉRIAS","FOLGA"))),IF(Cálculos!BY10=0,"FOLGA",TEXT(Cálculos!BU10,"hh:mm")&amp;" – "&amp;TEXT(Cálculos!BX10,"hh:mm")&amp;IF(AND(Cálculos!BV10&lt;&gt;"",Cálculos!BW10&lt;&gt;""),CHAR(10)&amp;"int. "&amp;TEXT(Cálculos!BV10,"hh:mm")&amp;" – "&amp;TEXT(Cálculos!BW10,"hh:mm"),""))))</f>
        <v>14:00 – 23:00
int. 18:00 – 19:00</v>
      </c>
    </row>
    <row r="10" spans="1:8" ht="27.75" customHeight="1" x14ac:dyDescent="0.25">
      <c r="A10" s="54" t="str">
        <f>Cálculos!B11</f>
        <v>Eduarda Lima</v>
      </c>
      <c r="B10" s="55" t="str">
        <f>IF($A10="","",IF(Configurações!$B$3="Simples",IF(Cálculos!Q11="TRAB","TRABALHO",IF(Cálculos!Q11="ATEST","ATESTADO/"&amp;CHAR(10)&amp;"LICENÇA",IF(Cálculos!Q11="FERIAS","FÉRIAS","FOLGA"))),IF(Cálculos!K11=0,"FOLGA",TEXT(Cálculos!G11,"hh:mm")&amp;" – "&amp;TEXT(Cálculos!J11,"hh:mm")&amp;IF(AND(Cálculos!H11&lt;&gt;"",Cálculos!I11&lt;&gt;""),CHAR(10)&amp;"int. "&amp;TEXT(Cálculos!H11,"hh:mm")&amp;" – "&amp;TEXT(Cálculos!I11,"hh:mm"),""))))</f>
        <v>08:00 – 11:30</v>
      </c>
      <c r="C10" s="55" t="str">
        <f>IF($A10="","",IF(Configurações!$B$3="Simples",IF(Cálculos!AB11="TRAB","TRABALHO",IF(Cálculos!AB11="ATEST","ATESTADO/"&amp;CHAR(10)&amp;"LICENÇA",IF(Cálculos!AB11="FERIAS","FÉRIAS","FOLGA"))),IF(Cálculos!V11=0,"FOLGA",TEXT(Cálculos!R11,"hh:mm")&amp;" – "&amp;TEXT(Cálculos!U11,"hh:mm")&amp;IF(AND(Cálculos!S11&lt;&gt;"",Cálculos!T11&lt;&gt;""),CHAR(10)&amp;"int. "&amp;TEXT(Cálculos!S11,"hh:mm")&amp;" – "&amp;TEXT(Cálculos!T11,"hh:mm"),""))))</f>
        <v>08:00 – 11:45
int. 09:00 – 09:15</v>
      </c>
      <c r="D10" s="55" t="str">
        <f>IF($A10="","",IF(Configurações!$B$3="Simples",IF(Cálculos!AM11="TRAB","TRABALHO",IF(Cálculos!AM11="ATEST","ATESTADO/"&amp;CHAR(10)&amp;"LICENÇA",IF(Cálculos!AM11="FERIAS","FÉRIAS","FOLGA"))),IF(Cálculos!AG11=0,"FOLGA",TEXT(Cálculos!AC11,"hh:mm")&amp;" – "&amp;TEXT(Cálculos!AF11,"hh:mm")&amp;IF(AND(Cálculos!AD11&lt;&gt;"",Cálculos!AE11&lt;&gt;""),CHAR(10)&amp;"int. "&amp;TEXT(Cálculos!AD11,"hh:mm")&amp;" – "&amp;TEXT(Cálculos!AE11,"hh:mm"),""))))</f>
        <v>08:00 – 11:30</v>
      </c>
      <c r="E10" s="55" t="str">
        <f>IF($A10="","",IF(Configurações!$B$3="Simples",IF(Cálculos!AX11="TRAB","TRABALHO",IF(Cálculos!AX11="ATEST","ATESTADO/"&amp;CHAR(10)&amp;"LICENÇA",IF(Cálculos!AX11="FERIAS","FÉRIAS","FOLGA"))),IF(Cálculos!AR11=0,"FOLGA",TEXT(Cálculos!AN11,"hh:mm")&amp;" – "&amp;TEXT(Cálculos!AQ11,"hh:mm")&amp;IF(AND(Cálculos!AO11&lt;&gt;"",Cálculos!AP11&lt;&gt;""),CHAR(10)&amp;"int. "&amp;TEXT(Cálculos!AO11,"hh:mm")&amp;" – "&amp;TEXT(Cálculos!AP11,"hh:mm"),""))))</f>
        <v>08:00 – 11:30</v>
      </c>
      <c r="F10" s="55" t="str">
        <f>IF($A10="","",IF(Configurações!$B$3="Simples",IF(Cálculos!BI11="TRAB","TRABALHO",IF(Cálculos!BI11="ATEST","ATESTADO/"&amp;CHAR(10)&amp;"LICENÇA",IF(Cálculos!BI11="FERIAS","FÉRIAS","FOLGA"))),IF(Cálculos!BC11=0,"FOLGA",TEXT(Cálculos!AY11,"hh:mm")&amp;" – "&amp;TEXT(Cálculos!BB11,"hh:mm")&amp;IF(AND(Cálculos!AZ11&lt;&gt;"",Cálculos!BA11&lt;&gt;""),CHAR(10)&amp;"int. "&amp;TEXT(Cálculos!AZ11,"hh:mm")&amp;" – "&amp;TEXT(Cálculos!BA11,"hh:mm"),""))))</f>
        <v>08:00 – 11:30</v>
      </c>
      <c r="G10" s="55" t="str">
        <f>IF($A10="","",IF(Configurações!$B$3="Simples",IF(Cálculos!BT11="TRAB","TRABALHO",IF(Cálculos!BT11="ATEST","ATESTADO/"&amp;CHAR(10)&amp;"LICENÇA",IF(Cálculos!BT11="FERIAS","FÉRIAS","FOLGA"))),IF(Cálculos!BN11=0,"FOLGA",TEXT(Cálculos!BJ11,"hh:mm")&amp;" – "&amp;TEXT(Cálculos!BM11,"hh:mm")&amp;IF(AND(Cálculos!BK11&lt;&gt;"",Cálculos!BL11&lt;&gt;""),CHAR(10)&amp;"int. "&amp;TEXT(Cálculos!BK11,"hh:mm")&amp;" – "&amp;TEXT(Cálculos!BL11,"hh:mm"),""))))</f>
        <v>FOLGA</v>
      </c>
      <c r="H10" s="55" t="str">
        <f>IF($A10="","",IF(Configurações!$B$3="Simples",IF(Cálculos!CE11="TRAB","TRABALHO",IF(Cálculos!CE11="ATEST","ATESTADO/"&amp;CHAR(10)&amp;"LICENÇA",IF(Cálculos!CE11="FERIAS","FÉRIAS","FOLGA"))),IF(Cálculos!BY11=0,"FOLGA",TEXT(Cálculos!BU11,"hh:mm")&amp;" – "&amp;TEXT(Cálculos!BX11,"hh:mm")&amp;IF(AND(Cálculos!BV11&lt;&gt;"",Cálculos!BW11&lt;&gt;""),CHAR(10)&amp;"int. "&amp;TEXT(Cálculos!BV11,"hh:mm")&amp;" – "&amp;TEXT(Cálculos!BW11,"hh:mm"),""))))</f>
        <v>FOLGA</v>
      </c>
    </row>
    <row r="11" spans="1:8" ht="27.75" customHeight="1" x14ac:dyDescent="0.25">
      <c r="A11" s="54" t="str">
        <f>Cálculos!B12</f>
        <v>Felipe Rocha</v>
      </c>
      <c r="B11" s="55" t="str">
        <f>IF($A11="","",IF(Configurações!$B$3="Simples",IF(Cálculos!Q12="TRAB","TRABALHO",IF(Cálculos!Q12="ATEST","ATESTADO/"&amp;CHAR(10)&amp;"LICENÇA",IF(Cálculos!Q12="FERIAS","FÉRIAS","FOLGA"))),IF(Cálculos!K12=0,"FOLGA",TEXT(Cálculos!G12,"hh:mm")&amp;" – "&amp;TEXT(Cálculos!J12,"hh:mm")&amp;IF(AND(Cálculos!H12&lt;&gt;"",Cálculos!I12&lt;&gt;""),CHAR(10)&amp;"int. "&amp;TEXT(Cálculos!H12,"hh:mm")&amp;" – "&amp;TEXT(Cálculos!I12,"hh:mm"),""))))</f>
        <v>22:00 – 06:00
int. 02:00 – 03:00</v>
      </c>
      <c r="C11" s="55" t="str">
        <f>IF($A11="","",IF(Configurações!$B$3="Simples",IF(Cálculos!AB12="TRAB","TRABALHO",IF(Cálculos!AB12="ATEST","ATESTADO/"&amp;CHAR(10)&amp;"LICENÇA",IF(Cálculos!AB12="FERIAS","FÉRIAS","FOLGA"))),IF(Cálculos!V12=0,"FOLGA",TEXT(Cálculos!R12,"hh:mm")&amp;" – "&amp;TEXT(Cálculos!U12,"hh:mm")&amp;IF(AND(Cálculos!S12&lt;&gt;"",Cálculos!T12&lt;&gt;""),CHAR(10)&amp;"int. "&amp;TEXT(Cálculos!S12,"hh:mm")&amp;" – "&amp;TEXT(Cálculos!T12,"hh:mm"),""))))</f>
        <v>22:00 – 06:00
int. 02:00 – 03:00</v>
      </c>
      <c r="D11" s="55" t="str">
        <f>IF($A11="","",IF(Configurações!$B$3="Simples",IF(Cálculos!AM12="TRAB","TRABALHO",IF(Cálculos!AM12="ATEST","ATESTADO/"&amp;CHAR(10)&amp;"LICENÇA",IF(Cálculos!AM12="FERIAS","FÉRIAS","FOLGA"))),IF(Cálculos!AG12=0,"FOLGA",TEXT(Cálculos!AC12,"hh:mm")&amp;" – "&amp;TEXT(Cálculos!AF12,"hh:mm")&amp;IF(AND(Cálculos!AD12&lt;&gt;"",Cálculos!AE12&lt;&gt;""),CHAR(10)&amp;"int. "&amp;TEXT(Cálculos!AD12,"hh:mm")&amp;" – "&amp;TEXT(Cálculos!AE12,"hh:mm"),""))))</f>
        <v>22:00 – 06:00
int. 02:00 – 03:00</v>
      </c>
      <c r="E11" s="55" t="str">
        <f>IF($A11="","",IF(Configurações!$B$3="Simples",IF(Cálculos!AX12="TRAB","TRABALHO",IF(Cálculos!AX12="ATEST","ATESTADO/"&amp;CHAR(10)&amp;"LICENÇA",IF(Cálculos!AX12="FERIAS","FÉRIAS","FOLGA"))),IF(Cálculos!AR12=0,"FOLGA",TEXT(Cálculos!AN12,"hh:mm")&amp;" – "&amp;TEXT(Cálculos!AQ12,"hh:mm")&amp;IF(AND(Cálculos!AO12&lt;&gt;"",Cálculos!AP12&lt;&gt;""),CHAR(10)&amp;"int. "&amp;TEXT(Cálculos!AO12,"hh:mm")&amp;" – "&amp;TEXT(Cálculos!AP12,"hh:mm"),""))))</f>
        <v>22:00 – 06:00
int. 02:00 – 03:00</v>
      </c>
      <c r="F11" s="55" t="str">
        <f>IF($A11="","",IF(Configurações!$B$3="Simples",IF(Cálculos!BI12="TRAB","TRABALHO",IF(Cálculos!BI12="ATEST","ATESTADO/"&amp;CHAR(10)&amp;"LICENÇA",IF(Cálculos!BI12="FERIAS","FÉRIAS","FOLGA"))),IF(Cálculos!BC12=0,"FOLGA",TEXT(Cálculos!AY12,"hh:mm")&amp;" – "&amp;TEXT(Cálculos!BB12,"hh:mm")&amp;IF(AND(Cálculos!AZ12&lt;&gt;"",Cálculos!BA12&lt;&gt;""),CHAR(10)&amp;"int. "&amp;TEXT(Cálculos!AZ12,"hh:mm")&amp;" – "&amp;TEXT(Cálculos!BA12,"hh:mm"),""))))</f>
        <v>FOLGA</v>
      </c>
      <c r="G11" s="55" t="str">
        <f>IF($A11="","",IF(Configurações!$B$3="Simples",IF(Cálculos!BT12="TRAB","TRABALHO",IF(Cálculos!BT12="ATEST","ATESTADO/"&amp;CHAR(10)&amp;"LICENÇA",IF(Cálculos!BT12="FERIAS","FÉRIAS","FOLGA"))),IF(Cálculos!BN12=0,"FOLGA",TEXT(Cálculos!BJ12,"hh:mm")&amp;" – "&amp;TEXT(Cálculos!BM12,"hh:mm")&amp;IF(AND(Cálculos!BK12&lt;&gt;"",Cálculos!BL12&lt;&gt;""),CHAR(10)&amp;"int. "&amp;TEXT(Cálculos!BK12,"hh:mm")&amp;" – "&amp;TEXT(Cálculos!BL12,"hh:mm"),""))))</f>
        <v>FOLGA</v>
      </c>
      <c r="H11" s="55" t="str">
        <f>IF($A11="","",IF(Configurações!$B$3="Simples",IF(Cálculos!CE12="TRAB","TRABALHO",IF(Cálculos!CE12="ATEST","ATESTADO/"&amp;CHAR(10)&amp;"LICENÇA",IF(Cálculos!CE12="FERIAS","FÉRIAS","FOLGA"))),IF(Cálculos!BY12=0,"FOLGA",TEXT(Cálculos!BU12,"hh:mm")&amp;" – "&amp;TEXT(Cálculos!BX12,"hh:mm")&amp;IF(AND(Cálculos!BV12&lt;&gt;"",Cálculos!BW12&lt;&gt;""),CHAR(10)&amp;"int. "&amp;TEXT(Cálculos!BV12,"hh:mm")&amp;" – "&amp;TEXT(Cálculos!BW12,"hh:mm"),""))))</f>
        <v>22:00 – 06:00
int. 02:00 – 03:00</v>
      </c>
    </row>
    <row r="12" spans="1:8" ht="27.75" customHeight="1" x14ac:dyDescent="0.25">
      <c r="A12" s="54" t="str">
        <f>Cálculos!B13</f>
        <v/>
      </c>
      <c r="B12" s="55" t="str">
        <f>IF($A12="","",IF(Configurações!$B$3="Simples",IF(Cálculos!Q13="TRAB","TRABALHO",IF(Cálculos!Q13="ATEST","ATESTADO/"&amp;CHAR(10)&amp;"LICENÇA",IF(Cálculos!Q13="FERIAS","FÉRIAS","FOLGA"))),IF(Cálculos!K13=0,"FOLGA",TEXT(Cálculos!G13,"hh:mm")&amp;" – "&amp;TEXT(Cálculos!J13,"hh:mm")&amp;IF(AND(Cálculos!H13&lt;&gt;"",Cálculos!I13&lt;&gt;""),CHAR(10)&amp;"int. "&amp;TEXT(Cálculos!H13,"hh:mm")&amp;" – "&amp;TEXT(Cálculos!I13,"hh:mm"),""))))</f>
        <v/>
      </c>
      <c r="C12" s="55" t="str">
        <f>IF($A12="","",IF(Configurações!$B$3="Simples",IF(Cálculos!AB13="TRAB","TRABALHO",IF(Cálculos!AB13="ATEST","ATESTADO/"&amp;CHAR(10)&amp;"LICENÇA",IF(Cálculos!AB13="FERIAS","FÉRIAS","FOLGA"))),IF(Cálculos!V13=0,"FOLGA",TEXT(Cálculos!R13,"hh:mm")&amp;" – "&amp;TEXT(Cálculos!U13,"hh:mm")&amp;IF(AND(Cálculos!S13&lt;&gt;"",Cálculos!T13&lt;&gt;""),CHAR(10)&amp;"int. "&amp;TEXT(Cálculos!S13,"hh:mm")&amp;" – "&amp;TEXT(Cálculos!T13,"hh:mm"),""))))</f>
        <v/>
      </c>
      <c r="D12" s="55" t="str">
        <f>IF($A12="","",IF(Configurações!$B$3="Simples",IF(Cálculos!AM13="TRAB","TRABALHO",IF(Cálculos!AM13="ATEST","ATESTADO/"&amp;CHAR(10)&amp;"LICENÇA",IF(Cálculos!AM13="FERIAS","FÉRIAS","FOLGA"))),IF(Cálculos!AG13=0,"FOLGA",TEXT(Cálculos!AC13,"hh:mm")&amp;" – "&amp;TEXT(Cálculos!AF13,"hh:mm")&amp;IF(AND(Cálculos!AD13&lt;&gt;"",Cálculos!AE13&lt;&gt;""),CHAR(10)&amp;"int. "&amp;TEXT(Cálculos!AD13,"hh:mm")&amp;" – "&amp;TEXT(Cálculos!AE13,"hh:mm"),""))))</f>
        <v/>
      </c>
      <c r="E12" s="55" t="str">
        <f>IF($A12="","",IF(Configurações!$B$3="Simples",IF(Cálculos!AX13="TRAB","TRABALHO",IF(Cálculos!AX13="ATEST","ATESTADO/"&amp;CHAR(10)&amp;"LICENÇA",IF(Cálculos!AX13="FERIAS","FÉRIAS","FOLGA"))),IF(Cálculos!AR13=0,"FOLGA",TEXT(Cálculos!AN13,"hh:mm")&amp;" – "&amp;TEXT(Cálculos!AQ13,"hh:mm")&amp;IF(AND(Cálculos!AO13&lt;&gt;"",Cálculos!AP13&lt;&gt;""),CHAR(10)&amp;"int. "&amp;TEXT(Cálculos!AO13,"hh:mm")&amp;" – "&amp;TEXT(Cálculos!AP13,"hh:mm"),""))))</f>
        <v/>
      </c>
      <c r="F12" s="55" t="str">
        <f>IF($A12="","",IF(Configurações!$B$3="Simples",IF(Cálculos!BI13="TRAB","TRABALHO",IF(Cálculos!BI13="ATEST","ATESTADO/"&amp;CHAR(10)&amp;"LICENÇA",IF(Cálculos!BI13="FERIAS","FÉRIAS","FOLGA"))),IF(Cálculos!BC13=0,"FOLGA",TEXT(Cálculos!AY13,"hh:mm")&amp;" – "&amp;TEXT(Cálculos!BB13,"hh:mm")&amp;IF(AND(Cálculos!AZ13&lt;&gt;"",Cálculos!BA13&lt;&gt;""),CHAR(10)&amp;"int. "&amp;TEXT(Cálculos!AZ13,"hh:mm")&amp;" – "&amp;TEXT(Cálculos!BA13,"hh:mm"),""))))</f>
        <v/>
      </c>
      <c r="G12" s="55" t="str">
        <f>IF($A12="","",IF(Configurações!$B$3="Simples",IF(Cálculos!BT13="TRAB","TRABALHO",IF(Cálculos!BT13="ATEST","ATESTADO/"&amp;CHAR(10)&amp;"LICENÇA",IF(Cálculos!BT13="FERIAS","FÉRIAS","FOLGA"))),IF(Cálculos!BN13=0,"FOLGA",TEXT(Cálculos!BJ13,"hh:mm")&amp;" – "&amp;TEXT(Cálculos!BM13,"hh:mm")&amp;IF(AND(Cálculos!BK13&lt;&gt;"",Cálculos!BL13&lt;&gt;""),CHAR(10)&amp;"int. "&amp;TEXT(Cálculos!BK13,"hh:mm")&amp;" – "&amp;TEXT(Cálculos!BL13,"hh:mm"),""))))</f>
        <v/>
      </c>
      <c r="H12" s="55" t="str">
        <f>IF($A12="","",IF(Configurações!$B$3="Simples",IF(Cálculos!CE13="TRAB","TRABALHO",IF(Cálculos!CE13="ATEST","ATESTADO/"&amp;CHAR(10)&amp;"LICENÇA",IF(Cálculos!CE13="FERIAS","FÉRIAS","FOLGA"))),IF(Cálculos!BY13=0,"FOLGA",TEXT(Cálculos!BU13,"hh:mm")&amp;" – "&amp;TEXT(Cálculos!BX13,"hh:mm")&amp;IF(AND(Cálculos!BV13&lt;&gt;"",Cálculos!BW13&lt;&gt;""),CHAR(10)&amp;"int. "&amp;TEXT(Cálculos!BV13,"hh:mm")&amp;" – "&amp;TEXT(Cálculos!BW13,"hh:mm"),""))))</f>
        <v/>
      </c>
    </row>
    <row r="13" spans="1:8" ht="27.75" customHeight="1" x14ac:dyDescent="0.25">
      <c r="A13" s="54" t="str">
        <f>Cálculos!B14</f>
        <v/>
      </c>
      <c r="B13" s="55" t="str">
        <f>IF($A13="","",IF(Configurações!$B$3="Simples",IF(Cálculos!Q14="TRAB","TRABALHO",IF(Cálculos!Q14="ATEST","ATESTADO/"&amp;CHAR(10)&amp;"LICENÇA",IF(Cálculos!Q14="FERIAS","FÉRIAS","FOLGA"))),IF(Cálculos!K14=0,"FOLGA",TEXT(Cálculos!G14,"hh:mm")&amp;" – "&amp;TEXT(Cálculos!J14,"hh:mm")&amp;IF(AND(Cálculos!H14&lt;&gt;"",Cálculos!I14&lt;&gt;""),CHAR(10)&amp;"int. "&amp;TEXT(Cálculos!H14,"hh:mm")&amp;" – "&amp;TEXT(Cálculos!I14,"hh:mm"),""))))</f>
        <v/>
      </c>
      <c r="C13" s="55" t="str">
        <f>IF($A13="","",IF(Configurações!$B$3="Simples",IF(Cálculos!AB14="TRAB","TRABALHO",IF(Cálculos!AB14="ATEST","ATESTADO/"&amp;CHAR(10)&amp;"LICENÇA",IF(Cálculos!AB14="FERIAS","FÉRIAS","FOLGA"))),IF(Cálculos!V14=0,"FOLGA",TEXT(Cálculos!R14,"hh:mm")&amp;" – "&amp;TEXT(Cálculos!U14,"hh:mm")&amp;IF(AND(Cálculos!S14&lt;&gt;"",Cálculos!T14&lt;&gt;""),CHAR(10)&amp;"int. "&amp;TEXT(Cálculos!S14,"hh:mm")&amp;" – "&amp;TEXT(Cálculos!T14,"hh:mm"),""))))</f>
        <v/>
      </c>
      <c r="D13" s="55" t="str">
        <f>IF($A13="","",IF(Configurações!$B$3="Simples",IF(Cálculos!AM14="TRAB","TRABALHO",IF(Cálculos!AM14="ATEST","ATESTADO/"&amp;CHAR(10)&amp;"LICENÇA",IF(Cálculos!AM14="FERIAS","FÉRIAS","FOLGA"))),IF(Cálculos!AG14=0,"FOLGA",TEXT(Cálculos!AC14,"hh:mm")&amp;" – "&amp;TEXT(Cálculos!AF14,"hh:mm")&amp;IF(AND(Cálculos!AD14&lt;&gt;"",Cálculos!AE14&lt;&gt;""),CHAR(10)&amp;"int. "&amp;TEXT(Cálculos!AD14,"hh:mm")&amp;" – "&amp;TEXT(Cálculos!AE14,"hh:mm"),""))))</f>
        <v/>
      </c>
      <c r="E13" s="55" t="str">
        <f>IF($A13="","",IF(Configurações!$B$3="Simples",IF(Cálculos!AX14="TRAB","TRABALHO",IF(Cálculos!AX14="ATEST","ATESTADO/"&amp;CHAR(10)&amp;"LICENÇA",IF(Cálculos!AX14="FERIAS","FÉRIAS","FOLGA"))),IF(Cálculos!AR14=0,"FOLGA",TEXT(Cálculos!AN14,"hh:mm")&amp;" – "&amp;TEXT(Cálculos!AQ14,"hh:mm")&amp;IF(AND(Cálculos!AO14&lt;&gt;"",Cálculos!AP14&lt;&gt;""),CHAR(10)&amp;"int. "&amp;TEXT(Cálculos!AO14,"hh:mm")&amp;" – "&amp;TEXT(Cálculos!AP14,"hh:mm"),""))))</f>
        <v/>
      </c>
      <c r="F13" s="55" t="str">
        <f>IF($A13="","",IF(Configurações!$B$3="Simples",IF(Cálculos!BI14="TRAB","TRABALHO",IF(Cálculos!BI14="ATEST","ATESTADO/"&amp;CHAR(10)&amp;"LICENÇA",IF(Cálculos!BI14="FERIAS","FÉRIAS","FOLGA"))),IF(Cálculos!BC14=0,"FOLGA",TEXT(Cálculos!AY14,"hh:mm")&amp;" – "&amp;TEXT(Cálculos!BB14,"hh:mm")&amp;IF(AND(Cálculos!AZ14&lt;&gt;"",Cálculos!BA14&lt;&gt;""),CHAR(10)&amp;"int. "&amp;TEXT(Cálculos!AZ14,"hh:mm")&amp;" – "&amp;TEXT(Cálculos!BA14,"hh:mm"),""))))</f>
        <v/>
      </c>
      <c r="G13" s="55" t="str">
        <f>IF($A13="","",IF(Configurações!$B$3="Simples",IF(Cálculos!BT14="TRAB","TRABALHO",IF(Cálculos!BT14="ATEST","ATESTADO/"&amp;CHAR(10)&amp;"LICENÇA",IF(Cálculos!BT14="FERIAS","FÉRIAS","FOLGA"))),IF(Cálculos!BN14=0,"FOLGA",TEXT(Cálculos!BJ14,"hh:mm")&amp;" – "&amp;TEXT(Cálculos!BM14,"hh:mm")&amp;IF(AND(Cálculos!BK14&lt;&gt;"",Cálculos!BL14&lt;&gt;""),CHAR(10)&amp;"int. "&amp;TEXT(Cálculos!BK14,"hh:mm")&amp;" – "&amp;TEXT(Cálculos!BL14,"hh:mm"),""))))</f>
        <v/>
      </c>
      <c r="H13" s="55" t="str">
        <f>IF($A13="","",IF(Configurações!$B$3="Simples",IF(Cálculos!CE14="TRAB","TRABALHO",IF(Cálculos!CE14="ATEST","ATESTADO/"&amp;CHAR(10)&amp;"LICENÇA",IF(Cálculos!CE14="FERIAS","FÉRIAS","FOLGA"))),IF(Cálculos!BY14=0,"FOLGA",TEXT(Cálculos!BU14,"hh:mm")&amp;" – "&amp;TEXT(Cálculos!BX14,"hh:mm")&amp;IF(AND(Cálculos!BV14&lt;&gt;"",Cálculos!BW14&lt;&gt;""),CHAR(10)&amp;"int. "&amp;TEXT(Cálculos!BV14,"hh:mm")&amp;" – "&amp;TEXT(Cálculos!BW14,"hh:mm"),""))))</f>
        <v/>
      </c>
    </row>
    <row r="14" spans="1:8" ht="27.75" customHeight="1" x14ac:dyDescent="0.25">
      <c r="A14" s="54" t="str">
        <f>Cálculos!B15</f>
        <v/>
      </c>
      <c r="B14" s="55" t="str">
        <f>IF($A14="","",IF(Configurações!$B$3="Simples",IF(Cálculos!Q15="TRAB","TRABALHO",IF(Cálculos!Q15="ATEST","ATESTADO/"&amp;CHAR(10)&amp;"LICENÇA",IF(Cálculos!Q15="FERIAS","FÉRIAS","FOLGA"))),IF(Cálculos!K15=0,"FOLGA",TEXT(Cálculos!G15,"hh:mm")&amp;" – "&amp;TEXT(Cálculos!J15,"hh:mm")&amp;IF(AND(Cálculos!H15&lt;&gt;"",Cálculos!I15&lt;&gt;""),CHAR(10)&amp;"int. "&amp;TEXT(Cálculos!H15,"hh:mm")&amp;" – "&amp;TEXT(Cálculos!I15,"hh:mm"),""))))</f>
        <v/>
      </c>
      <c r="C14" s="55" t="str">
        <f>IF($A14="","",IF(Configurações!$B$3="Simples",IF(Cálculos!AB15="TRAB","TRABALHO",IF(Cálculos!AB15="ATEST","ATESTADO/"&amp;CHAR(10)&amp;"LICENÇA",IF(Cálculos!AB15="FERIAS","FÉRIAS","FOLGA"))),IF(Cálculos!V15=0,"FOLGA",TEXT(Cálculos!R15,"hh:mm")&amp;" – "&amp;TEXT(Cálculos!U15,"hh:mm")&amp;IF(AND(Cálculos!S15&lt;&gt;"",Cálculos!T15&lt;&gt;""),CHAR(10)&amp;"int. "&amp;TEXT(Cálculos!S15,"hh:mm")&amp;" – "&amp;TEXT(Cálculos!T15,"hh:mm"),""))))</f>
        <v/>
      </c>
      <c r="D14" s="55" t="str">
        <f>IF($A14="","",IF(Configurações!$B$3="Simples",IF(Cálculos!AM15="TRAB","TRABALHO",IF(Cálculos!AM15="ATEST","ATESTADO/"&amp;CHAR(10)&amp;"LICENÇA",IF(Cálculos!AM15="FERIAS","FÉRIAS","FOLGA"))),IF(Cálculos!AG15=0,"FOLGA",TEXT(Cálculos!AC15,"hh:mm")&amp;" – "&amp;TEXT(Cálculos!AF15,"hh:mm")&amp;IF(AND(Cálculos!AD15&lt;&gt;"",Cálculos!AE15&lt;&gt;""),CHAR(10)&amp;"int. "&amp;TEXT(Cálculos!AD15,"hh:mm")&amp;" – "&amp;TEXT(Cálculos!AE15,"hh:mm"),""))))</f>
        <v/>
      </c>
      <c r="E14" s="55" t="str">
        <f>IF($A14="","",IF(Configurações!$B$3="Simples",IF(Cálculos!AX15="TRAB","TRABALHO",IF(Cálculos!AX15="ATEST","ATESTADO/"&amp;CHAR(10)&amp;"LICENÇA",IF(Cálculos!AX15="FERIAS","FÉRIAS","FOLGA"))),IF(Cálculos!AR15=0,"FOLGA",TEXT(Cálculos!AN15,"hh:mm")&amp;" – "&amp;TEXT(Cálculos!AQ15,"hh:mm")&amp;IF(AND(Cálculos!AO15&lt;&gt;"",Cálculos!AP15&lt;&gt;""),CHAR(10)&amp;"int. "&amp;TEXT(Cálculos!AO15,"hh:mm")&amp;" – "&amp;TEXT(Cálculos!AP15,"hh:mm"),""))))</f>
        <v/>
      </c>
      <c r="F14" s="55" t="str">
        <f>IF($A14="","",IF(Configurações!$B$3="Simples",IF(Cálculos!BI15="TRAB","TRABALHO",IF(Cálculos!BI15="ATEST","ATESTADO/"&amp;CHAR(10)&amp;"LICENÇA",IF(Cálculos!BI15="FERIAS","FÉRIAS","FOLGA"))),IF(Cálculos!BC15=0,"FOLGA",TEXT(Cálculos!AY15,"hh:mm")&amp;" – "&amp;TEXT(Cálculos!BB15,"hh:mm")&amp;IF(AND(Cálculos!AZ15&lt;&gt;"",Cálculos!BA15&lt;&gt;""),CHAR(10)&amp;"int. "&amp;TEXT(Cálculos!AZ15,"hh:mm")&amp;" – "&amp;TEXT(Cálculos!BA15,"hh:mm"),""))))</f>
        <v/>
      </c>
      <c r="G14" s="55" t="str">
        <f>IF($A14="","",IF(Configurações!$B$3="Simples",IF(Cálculos!BT15="TRAB","TRABALHO",IF(Cálculos!BT15="ATEST","ATESTADO/"&amp;CHAR(10)&amp;"LICENÇA",IF(Cálculos!BT15="FERIAS","FÉRIAS","FOLGA"))),IF(Cálculos!BN15=0,"FOLGA",TEXT(Cálculos!BJ15,"hh:mm")&amp;" – "&amp;TEXT(Cálculos!BM15,"hh:mm")&amp;IF(AND(Cálculos!BK15&lt;&gt;"",Cálculos!BL15&lt;&gt;""),CHAR(10)&amp;"int. "&amp;TEXT(Cálculos!BK15,"hh:mm")&amp;" – "&amp;TEXT(Cálculos!BL15,"hh:mm"),""))))</f>
        <v/>
      </c>
      <c r="H14" s="55" t="str">
        <f>IF($A14="","",IF(Configurações!$B$3="Simples",IF(Cálculos!CE15="TRAB","TRABALHO",IF(Cálculos!CE15="ATEST","ATESTADO/"&amp;CHAR(10)&amp;"LICENÇA",IF(Cálculos!CE15="FERIAS","FÉRIAS","FOLGA"))),IF(Cálculos!BY15=0,"FOLGA",TEXT(Cálculos!BU15,"hh:mm")&amp;" – "&amp;TEXT(Cálculos!BX15,"hh:mm")&amp;IF(AND(Cálculos!BV15&lt;&gt;"",Cálculos!BW15&lt;&gt;""),CHAR(10)&amp;"int. "&amp;TEXT(Cálculos!BV15,"hh:mm")&amp;" – "&amp;TEXT(Cálculos!BW15,"hh:mm"),""))))</f>
        <v/>
      </c>
    </row>
    <row r="15" spans="1:8" ht="27.75" customHeight="1" x14ac:dyDescent="0.25">
      <c r="A15" s="54" t="str">
        <f>Cálculos!B16</f>
        <v/>
      </c>
      <c r="B15" s="55" t="str">
        <f>IF($A15="","",IF(Configurações!$B$3="Simples",IF(Cálculos!Q16="TRAB","TRABALHO",IF(Cálculos!Q16="ATEST","ATESTADO/"&amp;CHAR(10)&amp;"LICENÇA",IF(Cálculos!Q16="FERIAS","FÉRIAS","FOLGA"))),IF(Cálculos!K16=0,"FOLGA",TEXT(Cálculos!G16,"hh:mm")&amp;" – "&amp;TEXT(Cálculos!J16,"hh:mm")&amp;IF(AND(Cálculos!H16&lt;&gt;"",Cálculos!I16&lt;&gt;""),CHAR(10)&amp;"int. "&amp;TEXT(Cálculos!H16,"hh:mm")&amp;" – "&amp;TEXT(Cálculos!I16,"hh:mm"),""))))</f>
        <v/>
      </c>
      <c r="C15" s="55" t="str">
        <f>IF($A15="","",IF(Configurações!$B$3="Simples",IF(Cálculos!AB16="TRAB","TRABALHO",IF(Cálculos!AB16="ATEST","ATESTADO/"&amp;CHAR(10)&amp;"LICENÇA",IF(Cálculos!AB16="FERIAS","FÉRIAS","FOLGA"))),IF(Cálculos!V16=0,"FOLGA",TEXT(Cálculos!R16,"hh:mm")&amp;" – "&amp;TEXT(Cálculos!U16,"hh:mm")&amp;IF(AND(Cálculos!S16&lt;&gt;"",Cálculos!T16&lt;&gt;""),CHAR(10)&amp;"int. "&amp;TEXT(Cálculos!S16,"hh:mm")&amp;" – "&amp;TEXT(Cálculos!T16,"hh:mm"),""))))</f>
        <v/>
      </c>
      <c r="D15" s="55" t="str">
        <f>IF($A15="","",IF(Configurações!$B$3="Simples",IF(Cálculos!AM16="TRAB","TRABALHO",IF(Cálculos!AM16="ATEST","ATESTADO/"&amp;CHAR(10)&amp;"LICENÇA",IF(Cálculos!AM16="FERIAS","FÉRIAS","FOLGA"))),IF(Cálculos!AG16=0,"FOLGA",TEXT(Cálculos!AC16,"hh:mm")&amp;" – "&amp;TEXT(Cálculos!AF16,"hh:mm")&amp;IF(AND(Cálculos!AD16&lt;&gt;"",Cálculos!AE16&lt;&gt;""),CHAR(10)&amp;"int. "&amp;TEXT(Cálculos!AD16,"hh:mm")&amp;" – "&amp;TEXT(Cálculos!AE16,"hh:mm"),""))))</f>
        <v/>
      </c>
      <c r="E15" s="55" t="str">
        <f>IF($A15="","",IF(Configurações!$B$3="Simples",IF(Cálculos!AX16="TRAB","TRABALHO",IF(Cálculos!AX16="ATEST","ATESTADO/"&amp;CHAR(10)&amp;"LICENÇA",IF(Cálculos!AX16="FERIAS","FÉRIAS","FOLGA"))),IF(Cálculos!AR16=0,"FOLGA",TEXT(Cálculos!AN16,"hh:mm")&amp;" – "&amp;TEXT(Cálculos!AQ16,"hh:mm")&amp;IF(AND(Cálculos!AO16&lt;&gt;"",Cálculos!AP16&lt;&gt;""),CHAR(10)&amp;"int. "&amp;TEXT(Cálculos!AO16,"hh:mm")&amp;" – "&amp;TEXT(Cálculos!AP16,"hh:mm"),""))))</f>
        <v/>
      </c>
      <c r="F15" s="55" t="str">
        <f>IF($A15="","",IF(Configurações!$B$3="Simples",IF(Cálculos!BI16="TRAB","TRABALHO",IF(Cálculos!BI16="ATEST","ATESTADO/"&amp;CHAR(10)&amp;"LICENÇA",IF(Cálculos!BI16="FERIAS","FÉRIAS","FOLGA"))),IF(Cálculos!BC16=0,"FOLGA",TEXT(Cálculos!AY16,"hh:mm")&amp;" – "&amp;TEXT(Cálculos!BB16,"hh:mm")&amp;IF(AND(Cálculos!AZ16&lt;&gt;"",Cálculos!BA16&lt;&gt;""),CHAR(10)&amp;"int. "&amp;TEXT(Cálculos!AZ16,"hh:mm")&amp;" – "&amp;TEXT(Cálculos!BA16,"hh:mm"),""))))</f>
        <v/>
      </c>
      <c r="G15" s="55" t="str">
        <f>IF($A15="","",IF(Configurações!$B$3="Simples",IF(Cálculos!BT16="TRAB","TRABALHO",IF(Cálculos!BT16="ATEST","ATESTADO/"&amp;CHAR(10)&amp;"LICENÇA",IF(Cálculos!BT16="FERIAS","FÉRIAS","FOLGA"))),IF(Cálculos!BN16=0,"FOLGA",TEXT(Cálculos!BJ16,"hh:mm")&amp;" – "&amp;TEXT(Cálculos!BM16,"hh:mm")&amp;IF(AND(Cálculos!BK16&lt;&gt;"",Cálculos!BL16&lt;&gt;""),CHAR(10)&amp;"int. "&amp;TEXT(Cálculos!BK16,"hh:mm")&amp;" – "&amp;TEXT(Cálculos!BL16,"hh:mm"),""))))</f>
        <v/>
      </c>
      <c r="H15" s="55" t="str">
        <f>IF($A15="","",IF(Configurações!$B$3="Simples",IF(Cálculos!CE16="TRAB","TRABALHO",IF(Cálculos!CE16="ATEST","ATESTADO/"&amp;CHAR(10)&amp;"LICENÇA",IF(Cálculos!CE16="FERIAS","FÉRIAS","FOLGA"))),IF(Cálculos!BY16=0,"FOLGA",TEXT(Cálculos!BU16,"hh:mm")&amp;" – "&amp;TEXT(Cálculos!BX16,"hh:mm")&amp;IF(AND(Cálculos!BV16&lt;&gt;"",Cálculos!BW16&lt;&gt;""),CHAR(10)&amp;"int. "&amp;TEXT(Cálculos!BV16,"hh:mm")&amp;" – "&amp;TEXT(Cálculos!BW16,"hh:mm"),""))))</f>
        <v/>
      </c>
    </row>
    <row r="16" spans="1:8" ht="27.75" customHeight="1" x14ac:dyDescent="0.25">
      <c r="A16" s="54" t="str">
        <f>Cálculos!B17</f>
        <v/>
      </c>
      <c r="B16" s="55" t="str">
        <f>IF($A16="","",IF(Configurações!$B$3="Simples",IF(Cálculos!Q17="TRAB","TRABALHO",IF(Cálculos!Q17="ATEST","ATESTADO/"&amp;CHAR(10)&amp;"LICENÇA",IF(Cálculos!Q17="FERIAS","FÉRIAS","FOLGA"))),IF(Cálculos!K17=0,"FOLGA",TEXT(Cálculos!G17,"hh:mm")&amp;" – "&amp;TEXT(Cálculos!J17,"hh:mm")&amp;IF(AND(Cálculos!H17&lt;&gt;"",Cálculos!I17&lt;&gt;""),CHAR(10)&amp;"int. "&amp;TEXT(Cálculos!H17,"hh:mm")&amp;" – "&amp;TEXT(Cálculos!I17,"hh:mm"),""))))</f>
        <v/>
      </c>
      <c r="C16" s="55" t="str">
        <f>IF($A16="","",IF(Configurações!$B$3="Simples",IF(Cálculos!AB17="TRAB","TRABALHO",IF(Cálculos!AB17="ATEST","ATESTADO/"&amp;CHAR(10)&amp;"LICENÇA",IF(Cálculos!AB17="FERIAS","FÉRIAS","FOLGA"))),IF(Cálculos!V17=0,"FOLGA",TEXT(Cálculos!R17,"hh:mm")&amp;" – "&amp;TEXT(Cálculos!U17,"hh:mm")&amp;IF(AND(Cálculos!S17&lt;&gt;"",Cálculos!T17&lt;&gt;""),CHAR(10)&amp;"int. "&amp;TEXT(Cálculos!S17,"hh:mm")&amp;" – "&amp;TEXT(Cálculos!T17,"hh:mm"),""))))</f>
        <v/>
      </c>
      <c r="D16" s="55" t="str">
        <f>IF($A16="","",IF(Configurações!$B$3="Simples",IF(Cálculos!AM17="TRAB","TRABALHO",IF(Cálculos!AM17="ATEST","ATESTADO/"&amp;CHAR(10)&amp;"LICENÇA",IF(Cálculos!AM17="FERIAS","FÉRIAS","FOLGA"))),IF(Cálculos!AG17=0,"FOLGA",TEXT(Cálculos!AC17,"hh:mm")&amp;" – "&amp;TEXT(Cálculos!AF17,"hh:mm")&amp;IF(AND(Cálculos!AD17&lt;&gt;"",Cálculos!AE17&lt;&gt;""),CHAR(10)&amp;"int. "&amp;TEXT(Cálculos!AD17,"hh:mm")&amp;" – "&amp;TEXT(Cálculos!AE17,"hh:mm"),""))))</f>
        <v/>
      </c>
      <c r="E16" s="55" t="str">
        <f>IF($A16="","",IF(Configurações!$B$3="Simples",IF(Cálculos!AX17="TRAB","TRABALHO",IF(Cálculos!AX17="ATEST","ATESTADO/"&amp;CHAR(10)&amp;"LICENÇA",IF(Cálculos!AX17="FERIAS","FÉRIAS","FOLGA"))),IF(Cálculos!AR17=0,"FOLGA",TEXT(Cálculos!AN17,"hh:mm")&amp;" – "&amp;TEXT(Cálculos!AQ17,"hh:mm")&amp;IF(AND(Cálculos!AO17&lt;&gt;"",Cálculos!AP17&lt;&gt;""),CHAR(10)&amp;"int. "&amp;TEXT(Cálculos!AO17,"hh:mm")&amp;" – "&amp;TEXT(Cálculos!AP17,"hh:mm"),""))))</f>
        <v/>
      </c>
      <c r="F16" s="55" t="str">
        <f>IF($A16="","",IF(Configurações!$B$3="Simples",IF(Cálculos!BI17="TRAB","TRABALHO",IF(Cálculos!BI17="ATEST","ATESTADO/"&amp;CHAR(10)&amp;"LICENÇA",IF(Cálculos!BI17="FERIAS","FÉRIAS","FOLGA"))),IF(Cálculos!BC17=0,"FOLGA",TEXT(Cálculos!AY17,"hh:mm")&amp;" – "&amp;TEXT(Cálculos!BB17,"hh:mm")&amp;IF(AND(Cálculos!AZ17&lt;&gt;"",Cálculos!BA17&lt;&gt;""),CHAR(10)&amp;"int. "&amp;TEXT(Cálculos!AZ17,"hh:mm")&amp;" – "&amp;TEXT(Cálculos!BA17,"hh:mm"),""))))</f>
        <v/>
      </c>
      <c r="G16" s="55" t="str">
        <f>IF($A16="","",IF(Configurações!$B$3="Simples",IF(Cálculos!BT17="TRAB","TRABALHO",IF(Cálculos!BT17="ATEST","ATESTADO/"&amp;CHAR(10)&amp;"LICENÇA",IF(Cálculos!BT17="FERIAS","FÉRIAS","FOLGA"))),IF(Cálculos!BN17=0,"FOLGA",TEXT(Cálculos!BJ17,"hh:mm")&amp;" – "&amp;TEXT(Cálculos!BM17,"hh:mm")&amp;IF(AND(Cálculos!BK17&lt;&gt;"",Cálculos!BL17&lt;&gt;""),CHAR(10)&amp;"int. "&amp;TEXT(Cálculos!BK17,"hh:mm")&amp;" – "&amp;TEXT(Cálculos!BL17,"hh:mm"),""))))</f>
        <v/>
      </c>
      <c r="H16" s="55" t="str">
        <f>IF($A16="","",IF(Configurações!$B$3="Simples",IF(Cálculos!CE17="TRAB","TRABALHO",IF(Cálculos!CE17="ATEST","ATESTADO/"&amp;CHAR(10)&amp;"LICENÇA",IF(Cálculos!CE17="FERIAS","FÉRIAS","FOLGA"))),IF(Cálculos!BY17=0,"FOLGA",TEXT(Cálculos!BU17,"hh:mm")&amp;" – "&amp;TEXT(Cálculos!BX17,"hh:mm")&amp;IF(AND(Cálculos!BV17&lt;&gt;"",Cálculos!BW17&lt;&gt;""),CHAR(10)&amp;"int. "&amp;TEXT(Cálculos!BV17,"hh:mm")&amp;" – "&amp;TEXT(Cálculos!BW17,"hh:mm"),""))))</f>
        <v/>
      </c>
    </row>
    <row r="17" spans="1:8" ht="27.75" customHeight="1" x14ac:dyDescent="0.25">
      <c r="A17" s="54" t="str">
        <f>Cálculos!B18</f>
        <v/>
      </c>
      <c r="B17" s="55" t="str">
        <f>IF($A17="","",IF(Configurações!$B$3="Simples",IF(Cálculos!Q18="TRAB","TRABALHO",IF(Cálculos!Q18="ATEST","ATESTADO/"&amp;CHAR(10)&amp;"LICENÇA",IF(Cálculos!Q18="FERIAS","FÉRIAS","FOLGA"))),IF(Cálculos!K18=0,"FOLGA",TEXT(Cálculos!G18,"hh:mm")&amp;" – "&amp;TEXT(Cálculos!J18,"hh:mm")&amp;IF(AND(Cálculos!H18&lt;&gt;"",Cálculos!I18&lt;&gt;""),CHAR(10)&amp;"int. "&amp;TEXT(Cálculos!H18,"hh:mm")&amp;" – "&amp;TEXT(Cálculos!I18,"hh:mm"),""))))</f>
        <v/>
      </c>
      <c r="C17" s="55" t="str">
        <f>IF($A17="","",IF(Configurações!$B$3="Simples",IF(Cálculos!AB18="TRAB","TRABALHO",IF(Cálculos!AB18="ATEST","ATESTADO/"&amp;CHAR(10)&amp;"LICENÇA",IF(Cálculos!AB18="FERIAS","FÉRIAS","FOLGA"))),IF(Cálculos!V18=0,"FOLGA",TEXT(Cálculos!R18,"hh:mm")&amp;" – "&amp;TEXT(Cálculos!U18,"hh:mm")&amp;IF(AND(Cálculos!S18&lt;&gt;"",Cálculos!T18&lt;&gt;""),CHAR(10)&amp;"int. "&amp;TEXT(Cálculos!S18,"hh:mm")&amp;" – "&amp;TEXT(Cálculos!T18,"hh:mm"),""))))</f>
        <v/>
      </c>
      <c r="D17" s="55" t="str">
        <f>IF($A17="","",IF(Configurações!$B$3="Simples",IF(Cálculos!AM18="TRAB","TRABALHO",IF(Cálculos!AM18="ATEST","ATESTADO/"&amp;CHAR(10)&amp;"LICENÇA",IF(Cálculos!AM18="FERIAS","FÉRIAS","FOLGA"))),IF(Cálculos!AG18=0,"FOLGA",TEXT(Cálculos!AC18,"hh:mm")&amp;" – "&amp;TEXT(Cálculos!AF18,"hh:mm")&amp;IF(AND(Cálculos!AD18&lt;&gt;"",Cálculos!AE18&lt;&gt;""),CHAR(10)&amp;"int. "&amp;TEXT(Cálculos!AD18,"hh:mm")&amp;" – "&amp;TEXT(Cálculos!AE18,"hh:mm"),""))))</f>
        <v/>
      </c>
      <c r="E17" s="55" t="str">
        <f>IF($A17="","",IF(Configurações!$B$3="Simples",IF(Cálculos!AX18="TRAB","TRABALHO",IF(Cálculos!AX18="ATEST","ATESTADO/"&amp;CHAR(10)&amp;"LICENÇA",IF(Cálculos!AX18="FERIAS","FÉRIAS","FOLGA"))),IF(Cálculos!AR18=0,"FOLGA",TEXT(Cálculos!AN18,"hh:mm")&amp;" – "&amp;TEXT(Cálculos!AQ18,"hh:mm")&amp;IF(AND(Cálculos!AO18&lt;&gt;"",Cálculos!AP18&lt;&gt;""),CHAR(10)&amp;"int. "&amp;TEXT(Cálculos!AO18,"hh:mm")&amp;" – "&amp;TEXT(Cálculos!AP18,"hh:mm"),""))))</f>
        <v/>
      </c>
      <c r="F17" s="55" t="str">
        <f>IF($A17="","",IF(Configurações!$B$3="Simples",IF(Cálculos!BI18="TRAB","TRABALHO",IF(Cálculos!BI18="ATEST","ATESTADO/"&amp;CHAR(10)&amp;"LICENÇA",IF(Cálculos!BI18="FERIAS","FÉRIAS","FOLGA"))),IF(Cálculos!BC18=0,"FOLGA",TEXT(Cálculos!AY18,"hh:mm")&amp;" – "&amp;TEXT(Cálculos!BB18,"hh:mm")&amp;IF(AND(Cálculos!AZ18&lt;&gt;"",Cálculos!BA18&lt;&gt;""),CHAR(10)&amp;"int. "&amp;TEXT(Cálculos!AZ18,"hh:mm")&amp;" – "&amp;TEXT(Cálculos!BA18,"hh:mm"),""))))</f>
        <v/>
      </c>
      <c r="G17" s="55" t="str">
        <f>IF($A17="","",IF(Configurações!$B$3="Simples",IF(Cálculos!BT18="TRAB","TRABALHO",IF(Cálculos!BT18="ATEST","ATESTADO/"&amp;CHAR(10)&amp;"LICENÇA",IF(Cálculos!BT18="FERIAS","FÉRIAS","FOLGA"))),IF(Cálculos!BN18=0,"FOLGA",TEXT(Cálculos!BJ18,"hh:mm")&amp;" – "&amp;TEXT(Cálculos!BM18,"hh:mm")&amp;IF(AND(Cálculos!BK18&lt;&gt;"",Cálculos!BL18&lt;&gt;""),CHAR(10)&amp;"int. "&amp;TEXT(Cálculos!BK18,"hh:mm")&amp;" – "&amp;TEXT(Cálculos!BL18,"hh:mm"),""))))</f>
        <v/>
      </c>
      <c r="H17" s="55" t="str">
        <f>IF($A17="","",IF(Configurações!$B$3="Simples",IF(Cálculos!CE18="TRAB","TRABALHO",IF(Cálculos!CE18="ATEST","ATESTADO/"&amp;CHAR(10)&amp;"LICENÇA",IF(Cálculos!CE18="FERIAS","FÉRIAS","FOLGA"))),IF(Cálculos!BY18=0,"FOLGA",TEXT(Cálculos!BU18,"hh:mm")&amp;" – "&amp;TEXT(Cálculos!BX18,"hh:mm")&amp;IF(AND(Cálculos!BV18&lt;&gt;"",Cálculos!BW18&lt;&gt;""),CHAR(10)&amp;"int. "&amp;TEXT(Cálculos!BV18,"hh:mm")&amp;" – "&amp;TEXT(Cálculos!BW18,"hh:mm"),""))))</f>
        <v/>
      </c>
    </row>
    <row r="18" spans="1:8" ht="27.75" customHeight="1" x14ac:dyDescent="0.25">
      <c r="A18" s="54" t="str">
        <f>Cálculos!B19</f>
        <v/>
      </c>
      <c r="B18" s="55" t="str">
        <f>IF($A18="","",IF(Configurações!$B$3="Simples",IF(Cálculos!Q19="TRAB","TRABALHO",IF(Cálculos!Q19="ATEST","ATESTADO/"&amp;CHAR(10)&amp;"LICENÇA",IF(Cálculos!Q19="FERIAS","FÉRIAS","FOLGA"))),IF(Cálculos!K19=0,"FOLGA",TEXT(Cálculos!G19,"hh:mm")&amp;" – "&amp;TEXT(Cálculos!J19,"hh:mm")&amp;IF(AND(Cálculos!H19&lt;&gt;"",Cálculos!I19&lt;&gt;""),CHAR(10)&amp;"int. "&amp;TEXT(Cálculos!H19,"hh:mm")&amp;" – "&amp;TEXT(Cálculos!I19,"hh:mm"),""))))</f>
        <v/>
      </c>
      <c r="C18" s="55" t="str">
        <f>IF($A18="","",IF(Configurações!$B$3="Simples",IF(Cálculos!AB19="TRAB","TRABALHO",IF(Cálculos!AB19="ATEST","ATESTADO/"&amp;CHAR(10)&amp;"LICENÇA",IF(Cálculos!AB19="FERIAS","FÉRIAS","FOLGA"))),IF(Cálculos!V19=0,"FOLGA",TEXT(Cálculos!R19,"hh:mm")&amp;" – "&amp;TEXT(Cálculos!U19,"hh:mm")&amp;IF(AND(Cálculos!S19&lt;&gt;"",Cálculos!T19&lt;&gt;""),CHAR(10)&amp;"int. "&amp;TEXT(Cálculos!S19,"hh:mm")&amp;" – "&amp;TEXT(Cálculos!T19,"hh:mm"),""))))</f>
        <v/>
      </c>
      <c r="D18" s="55" t="str">
        <f>IF($A18="","",IF(Configurações!$B$3="Simples",IF(Cálculos!AM19="TRAB","TRABALHO",IF(Cálculos!AM19="ATEST","ATESTADO/"&amp;CHAR(10)&amp;"LICENÇA",IF(Cálculos!AM19="FERIAS","FÉRIAS","FOLGA"))),IF(Cálculos!AG19=0,"FOLGA",TEXT(Cálculos!AC19,"hh:mm")&amp;" – "&amp;TEXT(Cálculos!AF19,"hh:mm")&amp;IF(AND(Cálculos!AD19&lt;&gt;"",Cálculos!AE19&lt;&gt;""),CHAR(10)&amp;"int. "&amp;TEXT(Cálculos!AD19,"hh:mm")&amp;" – "&amp;TEXT(Cálculos!AE19,"hh:mm"),""))))</f>
        <v/>
      </c>
      <c r="E18" s="55" t="str">
        <f>IF($A18="","",IF(Configurações!$B$3="Simples",IF(Cálculos!AX19="TRAB","TRABALHO",IF(Cálculos!AX19="ATEST","ATESTADO/"&amp;CHAR(10)&amp;"LICENÇA",IF(Cálculos!AX19="FERIAS","FÉRIAS","FOLGA"))),IF(Cálculos!AR19=0,"FOLGA",TEXT(Cálculos!AN19,"hh:mm")&amp;" – "&amp;TEXT(Cálculos!AQ19,"hh:mm")&amp;IF(AND(Cálculos!AO19&lt;&gt;"",Cálculos!AP19&lt;&gt;""),CHAR(10)&amp;"int. "&amp;TEXT(Cálculos!AO19,"hh:mm")&amp;" – "&amp;TEXT(Cálculos!AP19,"hh:mm"),""))))</f>
        <v/>
      </c>
      <c r="F18" s="55" t="str">
        <f>IF($A18="","",IF(Configurações!$B$3="Simples",IF(Cálculos!BI19="TRAB","TRABALHO",IF(Cálculos!BI19="ATEST","ATESTADO/"&amp;CHAR(10)&amp;"LICENÇA",IF(Cálculos!BI19="FERIAS","FÉRIAS","FOLGA"))),IF(Cálculos!BC19=0,"FOLGA",TEXT(Cálculos!AY19,"hh:mm")&amp;" – "&amp;TEXT(Cálculos!BB19,"hh:mm")&amp;IF(AND(Cálculos!AZ19&lt;&gt;"",Cálculos!BA19&lt;&gt;""),CHAR(10)&amp;"int. "&amp;TEXT(Cálculos!AZ19,"hh:mm")&amp;" – "&amp;TEXT(Cálculos!BA19,"hh:mm"),""))))</f>
        <v/>
      </c>
      <c r="G18" s="55" t="str">
        <f>IF($A18="","",IF(Configurações!$B$3="Simples",IF(Cálculos!BT19="TRAB","TRABALHO",IF(Cálculos!BT19="ATEST","ATESTADO/"&amp;CHAR(10)&amp;"LICENÇA",IF(Cálculos!BT19="FERIAS","FÉRIAS","FOLGA"))),IF(Cálculos!BN19=0,"FOLGA",TEXT(Cálculos!BJ19,"hh:mm")&amp;" – "&amp;TEXT(Cálculos!BM19,"hh:mm")&amp;IF(AND(Cálculos!BK19&lt;&gt;"",Cálculos!BL19&lt;&gt;""),CHAR(10)&amp;"int. "&amp;TEXT(Cálculos!BK19,"hh:mm")&amp;" – "&amp;TEXT(Cálculos!BL19,"hh:mm"),""))))</f>
        <v/>
      </c>
      <c r="H18" s="55" t="str">
        <f>IF($A18="","",IF(Configurações!$B$3="Simples",IF(Cálculos!CE19="TRAB","TRABALHO",IF(Cálculos!CE19="ATEST","ATESTADO/"&amp;CHAR(10)&amp;"LICENÇA",IF(Cálculos!CE19="FERIAS","FÉRIAS","FOLGA"))),IF(Cálculos!BY19=0,"FOLGA",TEXT(Cálculos!BU19,"hh:mm")&amp;" – "&amp;TEXT(Cálculos!BX19,"hh:mm")&amp;IF(AND(Cálculos!BV19&lt;&gt;"",Cálculos!BW19&lt;&gt;""),CHAR(10)&amp;"int. "&amp;TEXT(Cálculos!BV19,"hh:mm")&amp;" – "&amp;TEXT(Cálculos!BW19,"hh:mm"),""))))</f>
        <v/>
      </c>
    </row>
    <row r="19" spans="1:8" ht="27.75" customHeight="1" x14ac:dyDescent="0.25">
      <c r="A19" s="54" t="str">
        <f>Cálculos!B20</f>
        <v/>
      </c>
      <c r="B19" s="55" t="str">
        <f>IF($A19="","",IF(Configurações!$B$3="Simples",IF(Cálculos!Q20="TRAB","TRABALHO",IF(Cálculos!Q20="ATEST","ATESTADO/"&amp;CHAR(10)&amp;"LICENÇA",IF(Cálculos!Q20="FERIAS","FÉRIAS","FOLGA"))),IF(Cálculos!K20=0,"FOLGA",TEXT(Cálculos!G20,"hh:mm")&amp;" – "&amp;TEXT(Cálculos!J20,"hh:mm")&amp;IF(AND(Cálculos!H20&lt;&gt;"",Cálculos!I20&lt;&gt;""),CHAR(10)&amp;"int. "&amp;TEXT(Cálculos!H20,"hh:mm")&amp;" – "&amp;TEXT(Cálculos!I20,"hh:mm"),""))))</f>
        <v/>
      </c>
      <c r="C19" s="55" t="str">
        <f>IF($A19="","",IF(Configurações!$B$3="Simples",IF(Cálculos!AB20="TRAB","TRABALHO",IF(Cálculos!AB20="ATEST","ATESTADO/"&amp;CHAR(10)&amp;"LICENÇA",IF(Cálculos!AB20="FERIAS","FÉRIAS","FOLGA"))),IF(Cálculos!V20=0,"FOLGA",TEXT(Cálculos!R20,"hh:mm")&amp;" – "&amp;TEXT(Cálculos!U20,"hh:mm")&amp;IF(AND(Cálculos!S20&lt;&gt;"",Cálculos!T20&lt;&gt;""),CHAR(10)&amp;"int. "&amp;TEXT(Cálculos!S20,"hh:mm")&amp;" – "&amp;TEXT(Cálculos!T20,"hh:mm"),""))))</f>
        <v/>
      </c>
      <c r="D19" s="55" t="str">
        <f>IF($A19="","",IF(Configurações!$B$3="Simples",IF(Cálculos!AM20="TRAB","TRABALHO",IF(Cálculos!AM20="ATEST","ATESTADO/"&amp;CHAR(10)&amp;"LICENÇA",IF(Cálculos!AM20="FERIAS","FÉRIAS","FOLGA"))),IF(Cálculos!AG20=0,"FOLGA",TEXT(Cálculos!AC20,"hh:mm")&amp;" – "&amp;TEXT(Cálculos!AF20,"hh:mm")&amp;IF(AND(Cálculos!AD20&lt;&gt;"",Cálculos!AE20&lt;&gt;""),CHAR(10)&amp;"int. "&amp;TEXT(Cálculos!AD20,"hh:mm")&amp;" – "&amp;TEXT(Cálculos!AE20,"hh:mm"),""))))</f>
        <v/>
      </c>
      <c r="E19" s="55" t="str">
        <f>IF($A19="","",IF(Configurações!$B$3="Simples",IF(Cálculos!AX20="TRAB","TRABALHO",IF(Cálculos!AX20="ATEST","ATESTADO/"&amp;CHAR(10)&amp;"LICENÇA",IF(Cálculos!AX20="FERIAS","FÉRIAS","FOLGA"))),IF(Cálculos!AR20=0,"FOLGA",TEXT(Cálculos!AN20,"hh:mm")&amp;" – "&amp;TEXT(Cálculos!AQ20,"hh:mm")&amp;IF(AND(Cálculos!AO20&lt;&gt;"",Cálculos!AP20&lt;&gt;""),CHAR(10)&amp;"int. "&amp;TEXT(Cálculos!AO20,"hh:mm")&amp;" – "&amp;TEXT(Cálculos!AP20,"hh:mm"),""))))</f>
        <v/>
      </c>
      <c r="F19" s="55" t="str">
        <f>IF($A19="","",IF(Configurações!$B$3="Simples",IF(Cálculos!BI20="TRAB","TRABALHO",IF(Cálculos!BI20="ATEST","ATESTADO/"&amp;CHAR(10)&amp;"LICENÇA",IF(Cálculos!BI20="FERIAS","FÉRIAS","FOLGA"))),IF(Cálculos!BC20=0,"FOLGA",TEXT(Cálculos!AY20,"hh:mm")&amp;" – "&amp;TEXT(Cálculos!BB20,"hh:mm")&amp;IF(AND(Cálculos!AZ20&lt;&gt;"",Cálculos!BA20&lt;&gt;""),CHAR(10)&amp;"int. "&amp;TEXT(Cálculos!AZ20,"hh:mm")&amp;" – "&amp;TEXT(Cálculos!BA20,"hh:mm"),""))))</f>
        <v/>
      </c>
      <c r="G19" s="55" t="str">
        <f>IF($A19="","",IF(Configurações!$B$3="Simples",IF(Cálculos!BT20="TRAB","TRABALHO",IF(Cálculos!BT20="ATEST","ATESTADO/"&amp;CHAR(10)&amp;"LICENÇA",IF(Cálculos!BT20="FERIAS","FÉRIAS","FOLGA"))),IF(Cálculos!BN20=0,"FOLGA",TEXT(Cálculos!BJ20,"hh:mm")&amp;" – "&amp;TEXT(Cálculos!BM20,"hh:mm")&amp;IF(AND(Cálculos!BK20&lt;&gt;"",Cálculos!BL20&lt;&gt;""),CHAR(10)&amp;"int. "&amp;TEXT(Cálculos!BK20,"hh:mm")&amp;" – "&amp;TEXT(Cálculos!BL20,"hh:mm"),""))))</f>
        <v/>
      </c>
      <c r="H19" s="55" t="str">
        <f>IF($A19="","",IF(Configurações!$B$3="Simples",IF(Cálculos!CE20="TRAB","TRABALHO",IF(Cálculos!CE20="ATEST","ATESTADO/"&amp;CHAR(10)&amp;"LICENÇA",IF(Cálculos!CE20="FERIAS","FÉRIAS","FOLGA"))),IF(Cálculos!BY20=0,"FOLGA",TEXT(Cálculos!BU20,"hh:mm")&amp;" – "&amp;TEXT(Cálculos!BX20,"hh:mm")&amp;IF(AND(Cálculos!BV20&lt;&gt;"",Cálculos!BW20&lt;&gt;""),CHAR(10)&amp;"int. "&amp;TEXT(Cálculos!BV20,"hh:mm")&amp;" – "&amp;TEXT(Cálculos!BW20,"hh:mm"),""))))</f>
        <v/>
      </c>
    </row>
    <row r="20" spans="1:8" ht="27.75" customHeight="1" x14ac:dyDescent="0.25">
      <c r="A20" s="54" t="str">
        <f>Cálculos!B21</f>
        <v/>
      </c>
      <c r="B20" s="55" t="str">
        <f>IF($A20="","",IF(Configurações!$B$3="Simples",IF(Cálculos!Q21="TRAB","TRABALHO",IF(Cálculos!Q21="ATEST","ATESTADO/"&amp;CHAR(10)&amp;"LICENÇA",IF(Cálculos!Q21="FERIAS","FÉRIAS","FOLGA"))),IF(Cálculos!K21=0,"FOLGA",TEXT(Cálculos!G21,"hh:mm")&amp;" – "&amp;TEXT(Cálculos!J21,"hh:mm")&amp;IF(AND(Cálculos!H21&lt;&gt;"",Cálculos!I21&lt;&gt;""),CHAR(10)&amp;"int. "&amp;TEXT(Cálculos!H21,"hh:mm")&amp;" – "&amp;TEXT(Cálculos!I21,"hh:mm"),""))))</f>
        <v/>
      </c>
      <c r="C20" s="55" t="str">
        <f>IF($A20="","",IF(Configurações!$B$3="Simples",IF(Cálculos!AB21="TRAB","TRABALHO",IF(Cálculos!AB21="ATEST","ATESTADO/"&amp;CHAR(10)&amp;"LICENÇA",IF(Cálculos!AB21="FERIAS","FÉRIAS","FOLGA"))),IF(Cálculos!V21=0,"FOLGA",TEXT(Cálculos!R21,"hh:mm")&amp;" – "&amp;TEXT(Cálculos!U21,"hh:mm")&amp;IF(AND(Cálculos!S21&lt;&gt;"",Cálculos!T21&lt;&gt;""),CHAR(10)&amp;"int. "&amp;TEXT(Cálculos!S21,"hh:mm")&amp;" – "&amp;TEXT(Cálculos!T21,"hh:mm"),""))))</f>
        <v/>
      </c>
      <c r="D20" s="55" t="str">
        <f>IF($A20="","",IF(Configurações!$B$3="Simples",IF(Cálculos!AM21="TRAB","TRABALHO",IF(Cálculos!AM21="ATEST","ATESTADO/"&amp;CHAR(10)&amp;"LICENÇA",IF(Cálculos!AM21="FERIAS","FÉRIAS","FOLGA"))),IF(Cálculos!AG21=0,"FOLGA",TEXT(Cálculos!AC21,"hh:mm")&amp;" – "&amp;TEXT(Cálculos!AF21,"hh:mm")&amp;IF(AND(Cálculos!AD21&lt;&gt;"",Cálculos!AE21&lt;&gt;""),CHAR(10)&amp;"int. "&amp;TEXT(Cálculos!AD21,"hh:mm")&amp;" – "&amp;TEXT(Cálculos!AE21,"hh:mm"),""))))</f>
        <v/>
      </c>
      <c r="E20" s="55" t="str">
        <f>IF($A20="","",IF(Configurações!$B$3="Simples",IF(Cálculos!AX21="TRAB","TRABALHO",IF(Cálculos!AX21="ATEST","ATESTADO/"&amp;CHAR(10)&amp;"LICENÇA",IF(Cálculos!AX21="FERIAS","FÉRIAS","FOLGA"))),IF(Cálculos!AR21=0,"FOLGA",TEXT(Cálculos!AN21,"hh:mm")&amp;" – "&amp;TEXT(Cálculos!AQ21,"hh:mm")&amp;IF(AND(Cálculos!AO21&lt;&gt;"",Cálculos!AP21&lt;&gt;""),CHAR(10)&amp;"int. "&amp;TEXT(Cálculos!AO21,"hh:mm")&amp;" – "&amp;TEXT(Cálculos!AP21,"hh:mm"),""))))</f>
        <v/>
      </c>
      <c r="F20" s="55" t="str">
        <f>IF($A20="","",IF(Configurações!$B$3="Simples",IF(Cálculos!BI21="TRAB","TRABALHO",IF(Cálculos!BI21="ATEST","ATESTADO/"&amp;CHAR(10)&amp;"LICENÇA",IF(Cálculos!BI21="FERIAS","FÉRIAS","FOLGA"))),IF(Cálculos!BC21=0,"FOLGA",TEXT(Cálculos!AY21,"hh:mm")&amp;" – "&amp;TEXT(Cálculos!BB21,"hh:mm")&amp;IF(AND(Cálculos!AZ21&lt;&gt;"",Cálculos!BA21&lt;&gt;""),CHAR(10)&amp;"int. "&amp;TEXT(Cálculos!AZ21,"hh:mm")&amp;" – "&amp;TEXT(Cálculos!BA21,"hh:mm"),""))))</f>
        <v/>
      </c>
      <c r="G20" s="55" t="str">
        <f>IF($A20="","",IF(Configurações!$B$3="Simples",IF(Cálculos!BT21="TRAB","TRABALHO",IF(Cálculos!BT21="ATEST","ATESTADO/"&amp;CHAR(10)&amp;"LICENÇA",IF(Cálculos!BT21="FERIAS","FÉRIAS","FOLGA"))),IF(Cálculos!BN21=0,"FOLGA",TEXT(Cálculos!BJ21,"hh:mm")&amp;" – "&amp;TEXT(Cálculos!BM21,"hh:mm")&amp;IF(AND(Cálculos!BK21&lt;&gt;"",Cálculos!BL21&lt;&gt;""),CHAR(10)&amp;"int. "&amp;TEXT(Cálculos!BK21,"hh:mm")&amp;" – "&amp;TEXT(Cálculos!BL21,"hh:mm"),""))))</f>
        <v/>
      </c>
      <c r="H20" s="55" t="str">
        <f>IF($A20="","",IF(Configurações!$B$3="Simples",IF(Cálculos!CE21="TRAB","TRABALHO",IF(Cálculos!CE21="ATEST","ATESTADO/"&amp;CHAR(10)&amp;"LICENÇA",IF(Cálculos!CE21="FERIAS","FÉRIAS","FOLGA"))),IF(Cálculos!BY21=0,"FOLGA",TEXT(Cálculos!BU21,"hh:mm")&amp;" – "&amp;TEXT(Cálculos!BX21,"hh:mm")&amp;IF(AND(Cálculos!BV21&lt;&gt;"",Cálculos!BW21&lt;&gt;""),CHAR(10)&amp;"int. "&amp;TEXT(Cálculos!BV21,"hh:mm")&amp;" – "&amp;TEXT(Cálculos!BW21,"hh:mm"),""))))</f>
        <v/>
      </c>
    </row>
    <row r="21" spans="1:8" ht="27.75" customHeight="1" x14ac:dyDescent="0.25">
      <c r="A21" s="54" t="str">
        <f>Cálculos!B22</f>
        <v/>
      </c>
      <c r="B21" s="55" t="str">
        <f>IF($A21="","",IF(Configurações!$B$3="Simples",IF(Cálculos!Q22="TRAB","TRABALHO",IF(Cálculos!Q22="ATEST","ATESTADO/"&amp;CHAR(10)&amp;"LICENÇA",IF(Cálculos!Q22="FERIAS","FÉRIAS","FOLGA"))),IF(Cálculos!K22=0,"FOLGA",TEXT(Cálculos!G22,"hh:mm")&amp;" – "&amp;TEXT(Cálculos!J22,"hh:mm")&amp;IF(AND(Cálculos!H22&lt;&gt;"",Cálculos!I22&lt;&gt;""),CHAR(10)&amp;"int. "&amp;TEXT(Cálculos!H22,"hh:mm")&amp;" – "&amp;TEXT(Cálculos!I22,"hh:mm"),""))))</f>
        <v/>
      </c>
      <c r="C21" s="55" t="str">
        <f>IF($A21="","",IF(Configurações!$B$3="Simples",IF(Cálculos!AB22="TRAB","TRABALHO",IF(Cálculos!AB22="ATEST","ATESTADO/"&amp;CHAR(10)&amp;"LICENÇA",IF(Cálculos!AB22="FERIAS","FÉRIAS","FOLGA"))),IF(Cálculos!V22=0,"FOLGA",TEXT(Cálculos!R22,"hh:mm")&amp;" – "&amp;TEXT(Cálculos!U22,"hh:mm")&amp;IF(AND(Cálculos!S22&lt;&gt;"",Cálculos!T22&lt;&gt;""),CHAR(10)&amp;"int. "&amp;TEXT(Cálculos!S22,"hh:mm")&amp;" – "&amp;TEXT(Cálculos!T22,"hh:mm"),""))))</f>
        <v/>
      </c>
      <c r="D21" s="55" t="str">
        <f>IF($A21="","",IF(Configurações!$B$3="Simples",IF(Cálculos!AM22="TRAB","TRABALHO",IF(Cálculos!AM22="ATEST","ATESTADO/"&amp;CHAR(10)&amp;"LICENÇA",IF(Cálculos!AM22="FERIAS","FÉRIAS","FOLGA"))),IF(Cálculos!AG22=0,"FOLGA",TEXT(Cálculos!AC22,"hh:mm")&amp;" – "&amp;TEXT(Cálculos!AF22,"hh:mm")&amp;IF(AND(Cálculos!AD22&lt;&gt;"",Cálculos!AE22&lt;&gt;""),CHAR(10)&amp;"int. "&amp;TEXT(Cálculos!AD22,"hh:mm")&amp;" – "&amp;TEXT(Cálculos!AE22,"hh:mm"),""))))</f>
        <v/>
      </c>
      <c r="E21" s="55" t="str">
        <f>IF($A21="","",IF(Configurações!$B$3="Simples",IF(Cálculos!AX22="TRAB","TRABALHO",IF(Cálculos!AX22="ATEST","ATESTADO/"&amp;CHAR(10)&amp;"LICENÇA",IF(Cálculos!AX22="FERIAS","FÉRIAS","FOLGA"))),IF(Cálculos!AR22=0,"FOLGA",TEXT(Cálculos!AN22,"hh:mm")&amp;" – "&amp;TEXT(Cálculos!AQ22,"hh:mm")&amp;IF(AND(Cálculos!AO22&lt;&gt;"",Cálculos!AP22&lt;&gt;""),CHAR(10)&amp;"int. "&amp;TEXT(Cálculos!AO22,"hh:mm")&amp;" – "&amp;TEXT(Cálculos!AP22,"hh:mm"),""))))</f>
        <v/>
      </c>
      <c r="F21" s="55" t="str">
        <f>IF($A21="","",IF(Configurações!$B$3="Simples",IF(Cálculos!BI22="TRAB","TRABALHO",IF(Cálculos!BI22="ATEST","ATESTADO/"&amp;CHAR(10)&amp;"LICENÇA",IF(Cálculos!BI22="FERIAS","FÉRIAS","FOLGA"))),IF(Cálculos!BC22=0,"FOLGA",TEXT(Cálculos!AY22,"hh:mm")&amp;" – "&amp;TEXT(Cálculos!BB22,"hh:mm")&amp;IF(AND(Cálculos!AZ22&lt;&gt;"",Cálculos!BA22&lt;&gt;""),CHAR(10)&amp;"int. "&amp;TEXT(Cálculos!AZ22,"hh:mm")&amp;" – "&amp;TEXT(Cálculos!BA22,"hh:mm"),""))))</f>
        <v/>
      </c>
      <c r="G21" s="55" t="str">
        <f>IF($A21="","",IF(Configurações!$B$3="Simples",IF(Cálculos!BT22="TRAB","TRABALHO",IF(Cálculos!BT22="ATEST","ATESTADO/"&amp;CHAR(10)&amp;"LICENÇA",IF(Cálculos!BT22="FERIAS","FÉRIAS","FOLGA"))),IF(Cálculos!BN22=0,"FOLGA",TEXT(Cálculos!BJ22,"hh:mm")&amp;" – "&amp;TEXT(Cálculos!BM22,"hh:mm")&amp;IF(AND(Cálculos!BK22&lt;&gt;"",Cálculos!BL22&lt;&gt;""),CHAR(10)&amp;"int. "&amp;TEXT(Cálculos!BK22,"hh:mm")&amp;" – "&amp;TEXT(Cálculos!BL22,"hh:mm"),""))))</f>
        <v/>
      </c>
      <c r="H21" s="55" t="str">
        <f>IF($A21="","",IF(Configurações!$B$3="Simples",IF(Cálculos!CE22="TRAB","TRABALHO",IF(Cálculos!CE22="ATEST","ATESTADO/"&amp;CHAR(10)&amp;"LICENÇA",IF(Cálculos!CE22="FERIAS","FÉRIAS","FOLGA"))),IF(Cálculos!BY22=0,"FOLGA",TEXT(Cálculos!BU22,"hh:mm")&amp;" – "&amp;TEXT(Cálculos!BX22,"hh:mm")&amp;IF(AND(Cálculos!BV22&lt;&gt;"",Cálculos!BW22&lt;&gt;""),CHAR(10)&amp;"int. "&amp;TEXT(Cálculos!BV22,"hh:mm")&amp;" – "&amp;TEXT(Cálculos!BW22,"hh:mm"),""))))</f>
        <v/>
      </c>
    </row>
    <row r="22" spans="1:8" ht="27.75" customHeight="1" x14ac:dyDescent="0.25">
      <c r="A22" s="54" t="str">
        <f>Cálculos!B23</f>
        <v/>
      </c>
      <c r="B22" s="55" t="str">
        <f>IF($A22="","",IF(Configurações!$B$3="Simples",IF(Cálculos!Q23="TRAB","TRABALHO",IF(Cálculos!Q23="ATEST","ATESTADO/"&amp;CHAR(10)&amp;"LICENÇA",IF(Cálculos!Q23="FERIAS","FÉRIAS","FOLGA"))),IF(Cálculos!K23=0,"FOLGA",TEXT(Cálculos!G23,"hh:mm")&amp;" – "&amp;TEXT(Cálculos!J23,"hh:mm")&amp;IF(AND(Cálculos!H23&lt;&gt;"",Cálculos!I23&lt;&gt;""),CHAR(10)&amp;"int. "&amp;TEXT(Cálculos!H23,"hh:mm")&amp;" – "&amp;TEXT(Cálculos!I23,"hh:mm"),""))))</f>
        <v/>
      </c>
      <c r="C22" s="55" t="str">
        <f>IF($A22="","",IF(Configurações!$B$3="Simples",IF(Cálculos!AB23="TRAB","TRABALHO",IF(Cálculos!AB23="ATEST","ATESTADO/"&amp;CHAR(10)&amp;"LICENÇA",IF(Cálculos!AB23="FERIAS","FÉRIAS","FOLGA"))),IF(Cálculos!V23=0,"FOLGA",TEXT(Cálculos!R23,"hh:mm")&amp;" – "&amp;TEXT(Cálculos!U23,"hh:mm")&amp;IF(AND(Cálculos!S23&lt;&gt;"",Cálculos!T23&lt;&gt;""),CHAR(10)&amp;"int. "&amp;TEXT(Cálculos!S23,"hh:mm")&amp;" – "&amp;TEXT(Cálculos!T23,"hh:mm"),""))))</f>
        <v/>
      </c>
      <c r="D22" s="55" t="str">
        <f>IF($A22="","",IF(Configurações!$B$3="Simples",IF(Cálculos!AM23="TRAB","TRABALHO",IF(Cálculos!AM23="ATEST","ATESTADO/"&amp;CHAR(10)&amp;"LICENÇA",IF(Cálculos!AM23="FERIAS","FÉRIAS","FOLGA"))),IF(Cálculos!AG23=0,"FOLGA",TEXT(Cálculos!AC23,"hh:mm")&amp;" – "&amp;TEXT(Cálculos!AF23,"hh:mm")&amp;IF(AND(Cálculos!AD23&lt;&gt;"",Cálculos!AE23&lt;&gt;""),CHAR(10)&amp;"int. "&amp;TEXT(Cálculos!AD23,"hh:mm")&amp;" – "&amp;TEXT(Cálculos!AE23,"hh:mm"),""))))</f>
        <v/>
      </c>
      <c r="E22" s="55" t="str">
        <f>IF($A22="","",IF(Configurações!$B$3="Simples",IF(Cálculos!AX23="TRAB","TRABALHO",IF(Cálculos!AX23="ATEST","ATESTADO/"&amp;CHAR(10)&amp;"LICENÇA",IF(Cálculos!AX23="FERIAS","FÉRIAS","FOLGA"))),IF(Cálculos!AR23=0,"FOLGA",TEXT(Cálculos!AN23,"hh:mm")&amp;" – "&amp;TEXT(Cálculos!AQ23,"hh:mm")&amp;IF(AND(Cálculos!AO23&lt;&gt;"",Cálculos!AP23&lt;&gt;""),CHAR(10)&amp;"int. "&amp;TEXT(Cálculos!AO23,"hh:mm")&amp;" – "&amp;TEXT(Cálculos!AP23,"hh:mm"),""))))</f>
        <v/>
      </c>
      <c r="F22" s="55" t="str">
        <f>IF($A22="","",IF(Configurações!$B$3="Simples",IF(Cálculos!BI23="TRAB","TRABALHO",IF(Cálculos!BI23="ATEST","ATESTADO/"&amp;CHAR(10)&amp;"LICENÇA",IF(Cálculos!BI23="FERIAS","FÉRIAS","FOLGA"))),IF(Cálculos!BC23=0,"FOLGA",TEXT(Cálculos!AY23,"hh:mm")&amp;" – "&amp;TEXT(Cálculos!BB23,"hh:mm")&amp;IF(AND(Cálculos!AZ23&lt;&gt;"",Cálculos!BA23&lt;&gt;""),CHAR(10)&amp;"int. "&amp;TEXT(Cálculos!AZ23,"hh:mm")&amp;" – "&amp;TEXT(Cálculos!BA23,"hh:mm"),""))))</f>
        <v/>
      </c>
      <c r="G22" s="55" t="str">
        <f>IF($A22="","",IF(Configurações!$B$3="Simples",IF(Cálculos!BT23="TRAB","TRABALHO",IF(Cálculos!BT23="ATEST","ATESTADO/"&amp;CHAR(10)&amp;"LICENÇA",IF(Cálculos!BT23="FERIAS","FÉRIAS","FOLGA"))),IF(Cálculos!BN23=0,"FOLGA",TEXT(Cálculos!BJ23,"hh:mm")&amp;" – "&amp;TEXT(Cálculos!BM23,"hh:mm")&amp;IF(AND(Cálculos!BK23&lt;&gt;"",Cálculos!BL23&lt;&gt;""),CHAR(10)&amp;"int. "&amp;TEXT(Cálculos!BK23,"hh:mm")&amp;" – "&amp;TEXT(Cálculos!BL23,"hh:mm"),""))))</f>
        <v/>
      </c>
      <c r="H22" s="55" t="str">
        <f>IF($A22="","",IF(Configurações!$B$3="Simples",IF(Cálculos!CE23="TRAB","TRABALHO",IF(Cálculos!CE23="ATEST","ATESTADO/"&amp;CHAR(10)&amp;"LICENÇA",IF(Cálculos!CE23="FERIAS","FÉRIAS","FOLGA"))),IF(Cálculos!BY23=0,"FOLGA",TEXT(Cálculos!BU23,"hh:mm")&amp;" – "&amp;TEXT(Cálculos!BX23,"hh:mm")&amp;IF(AND(Cálculos!BV23&lt;&gt;"",Cálculos!BW23&lt;&gt;""),CHAR(10)&amp;"int. "&amp;TEXT(Cálculos!BV23,"hh:mm")&amp;" – "&amp;TEXT(Cálculos!BW23,"hh:mm"),""))))</f>
        <v/>
      </c>
    </row>
    <row r="23" spans="1:8" ht="27.75" customHeight="1" x14ac:dyDescent="0.25">
      <c r="A23" s="54" t="str">
        <f>Cálculos!B24</f>
        <v/>
      </c>
      <c r="B23" s="55" t="str">
        <f>IF($A23="","",IF(Configurações!$B$3="Simples",IF(Cálculos!Q24="TRAB","TRABALHO",IF(Cálculos!Q24="ATEST","ATESTADO/"&amp;CHAR(10)&amp;"LICENÇA",IF(Cálculos!Q24="FERIAS","FÉRIAS","FOLGA"))),IF(Cálculos!K24=0,"FOLGA",TEXT(Cálculos!G24,"hh:mm")&amp;" – "&amp;TEXT(Cálculos!J24,"hh:mm")&amp;IF(AND(Cálculos!H24&lt;&gt;"",Cálculos!I24&lt;&gt;""),CHAR(10)&amp;"int. "&amp;TEXT(Cálculos!H24,"hh:mm")&amp;" – "&amp;TEXT(Cálculos!I24,"hh:mm"),""))))</f>
        <v/>
      </c>
      <c r="C23" s="55" t="str">
        <f>IF($A23="","",IF(Configurações!$B$3="Simples",IF(Cálculos!AB24="TRAB","TRABALHO",IF(Cálculos!AB24="ATEST","ATESTADO/"&amp;CHAR(10)&amp;"LICENÇA",IF(Cálculos!AB24="FERIAS","FÉRIAS","FOLGA"))),IF(Cálculos!V24=0,"FOLGA",TEXT(Cálculos!R24,"hh:mm")&amp;" – "&amp;TEXT(Cálculos!U24,"hh:mm")&amp;IF(AND(Cálculos!S24&lt;&gt;"",Cálculos!T24&lt;&gt;""),CHAR(10)&amp;"int. "&amp;TEXT(Cálculos!S24,"hh:mm")&amp;" – "&amp;TEXT(Cálculos!T24,"hh:mm"),""))))</f>
        <v/>
      </c>
      <c r="D23" s="55" t="str">
        <f>IF($A23="","",IF(Configurações!$B$3="Simples",IF(Cálculos!AM24="TRAB","TRABALHO",IF(Cálculos!AM24="ATEST","ATESTADO/"&amp;CHAR(10)&amp;"LICENÇA",IF(Cálculos!AM24="FERIAS","FÉRIAS","FOLGA"))),IF(Cálculos!AG24=0,"FOLGA",TEXT(Cálculos!AC24,"hh:mm")&amp;" – "&amp;TEXT(Cálculos!AF24,"hh:mm")&amp;IF(AND(Cálculos!AD24&lt;&gt;"",Cálculos!AE24&lt;&gt;""),CHAR(10)&amp;"int. "&amp;TEXT(Cálculos!AD24,"hh:mm")&amp;" – "&amp;TEXT(Cálculos!AE24,"hh:mm"),""))))</f>
        <v/>
      </c>
      <c r="E23" s="55" t="str">
        <f>IF($A23="","",IF(Configurações!$B$3="Simples",IF(Cálculos!AX24="TRAB","TRABALHO",IF(Cálculos!AX24="ATEST","ATESTADO/"&amp;CHAR(10)&amp;"LICENÇA",IF(Cálculos!AX24="FERIAS","FÉRIAS","FOLGA"))),IF(Cálculos!AR24=0,"FOLGA",TEXT(Cálculos!AN24,"hh:mm")&amp;" – "&amp;TEXT(Cálculos!AQ24,"hh:mm")&amp;IF(AND(Cálculos!AO24&lt;&gt;"",Cálculos!AP24&lt;&gt;""),CHAR(10)&amp;"int. "&amp;TEXT(Cálculos!AO24,"hh:mm")&amp;" – "&amp;TEXT(Cálculos!AP24,"hh:mm"),""))))</f>
        <v/>
      </c>
      <c r="F23" s="55" t="str">
        <f>IF($A23="","",IF(Configurações!$B$3="Simples",IF(Cálculos!BI24="TRAB","TRABALHO",IF(Cálculos!BI24="ATEST","ATESTADO/"&amp;CHAR(10)&amp;"LICENÇA",IF(Cálculos!BI24="FERIAS","FÉRIAS","FOLGA"))),IF(Cálculos!BC24=0,"FOLGA",TEXT(Cálculos!AY24,"hh:mm")&amp;" – "&amp;TEXT(Cálculos!BB24,"hh:mm")&amp;IF(AND(Cálculos!AZ24&lt;&gt;"",Cálculos!BA24&lt;&gt;""),CHAR(10)&amp;"int. "&amp;TEXT(Cálculos!AZ24,"hh:mm")&amp;" – "&amp;TEXT(Cálculos!BA24,"hh:mm"),""))))</f>
        <v/>
      </c>
      <c r="G23" s="55" t="str">
        <f>IF($A23="","",IF(Configurações!$B$3="Simples",IF(Cálculos!BT24="TRAB","TRABALHO",IF(Cálculos!BT24="ATEST","ATESTADO/"&amp;CHAR(10)&amp;"LICENÇA",IF(Cálculos!BT24="FERIAS","FÉRIAS","FOLGA"))),IF(Cálculos!BN24=0,"FOLGA",TEXT(Cálculos!BJ24,"hh:mm")&amp;" – "&amp;TEXT(Cálculos!BM24,"hh:mm")&amp;IF(AND(Cálculos!BK24&lt;&gt;"",Cálculos!BL24&lt;&gt;""),CHAR(10)&amp;"int. "&amp;TEXT(Cálculos!BK24,"hh:mm")&amp;" – "&amp;TEXT(Cálculos!BL24,"hh:mm"),""))))</f>
        <v/>
      </c>
      <c r="H23" s="55" t="str">
        <f>IF($A23="","",IF(Configurações!$B$3="Simples",IF(Cálculos!CE24="TRAB","TRABALHO",IF(Cálculos!CE24="ATEST","ATESTADO/"&amp;CHAR(10)&amp;"LICENÇA",IF(Cálculos!CE24="FERIAS","FÉRIAS","FOLGA"))),IF(Cálculos!BY24=0,"FOLGA",TEXT(Cálculos!BU24,"hh:mm")&amp;" – "&amp;TEXT(Cálculos!BX24,"hh:mm")&amp;IF(AND(Cálculos!BV24&lt;&gt;"",Cálculos!BW24&lt;&gt;""),CHAR(10)&amp;"int. "&amp;TEXT(Cálculos!BV24,"hh:mm")&amp;" – "&amp;TEXT(Cálculos!BW24,"hh:mm"),""))))</f>
        <v/>
      </c>
    </row>
    <row r="24" spans="1:8" ht="27.75" customHeight="1" x14ac:dyDescent="0.25">
      <c r="A24" s="54" t="str">
        <f>Cálculos!B25</f>
        <v/>
      </c>
      <c r="B24" s="55" t="str">
        <f>IF($A24="","",IF(Configurações!$B$3="Simples",IF(Cálculos!Q25="TRAB","TRABALHO",IF(Cálculos!Q25="ATEST","ATESTADO/"&amp;CHAR(10)&amp;"LICENÇA",IF(Cálculos!Q25="FERIAS","FÉRIAS","FOLGA"))),IF(Cálculos!K25=0,"FOLGA",TEXT(Cálculos!G25,"hh:mm")&amp;" – "&amp;TEXT(Cálculos!J25,"hh:mm")&amp;IF(AND(Cálculos!H25&lt;&gt;"",Cálculos!I25&lt;&gt;""),CHAR(10)&amp;"int. "&amp;TEXT(Cálculos!H25,"hh:mm")&amp;" – "&amp;TEXT(Cálculos!I25,"hh:mm"),""))))</f>
        <v/>
      </c>
      <c r="C24" s="55" t="str">
        <f>IF($A24="","",IF(Configurações!$B$3="Simples",IF(Cálculos!AB25="TRAB","TRABALHO",IF(Cálculos!AB25="ATEST","ATESTADO/"&amp;CHAR(10)&amp;"LICENÇA",IF(Cálculos!AB25="FERIAS","FÉRIAS","FOLGA"))),IF(Cálculos!V25=0,"FOLGA",TEXT(Cálculos!R25,"hh:mm")&amp;" – "&amp;TEXT(Cálculos!U25,"hh:mm")&amp;IF(AND(Cálculos!S25&lt;&gt;"",Cálculos!T25&lt;&gt;""),CHAR(10)&amp;"int. "&amp;TEXT(Cálculos!S25,"hh:mm")&amp;" – "&amp;TEXT(Cálculos!T25,"hh:mm"),""))))</f>
        <v/>
      </c>
      <c r="D24" s="55" t="str">
        <f>IF($A24="","",IF(Configurações!$B$3="Simples",IF(Cálculos!AM25="TRAB","TRABALHO",IF(Cálculos!AM25="ATEST","ATESTADO/"&amp;CHAR(10)&amp;"LICENÇA",IF(Cálculos!AM25="FERIAS","FÉRIAS","FOLGA"))),IF(Cálculos!AG25=0,"FOLGA",TEXT(Cálculos!AC25,"hh:mm")&amp;" – "&amp;TEXT(Cálculos!AF25,"hh:mm")&amp;IF(AND(Cálculos!AD25&lt;&gt;"",Cálculos!AE25&lt;&gt;""),CHAR(10)&amp;"int. "&amp;TEXT(Cálculos!AD25,"hh:mm")&amp;" – "&amp;TEXT(Cálculos!AE25,"hh:mm"),""))))</f>
        <v/>
      </c>
      <c r="E24" s="55" t="str">
        <f>IF($A24="","",IF(Configurações!$B$3="Simples",IF(Cálculos!AX25="TRAB","TRABALHO",IF(Cálculos!AX25="ATEST","ATESTADO/"&amp;CHAR(10)&amp;"LICENÇA",IF(Cálculos!AX25="FERIAS","FÉRIAS","FOLGA"))),IF(Cálculos!AR25=0,"FOLGA",TEXT(Cálculos!AN25,"hh:mm")&amp;" – "&amp;TEXT(Cálculos!AQ25,"hh:mm")&amp;IF(AND(Cálculos!AO25&lt;&gt;"",Cálculos!AP25&lt;&gt;""),CHAR(10)&amp;"int. "&amp;TEXT(Cálculos!AO25,"hh:mm")&amp;" – "&amp;TEXT(Cálculos!AP25,"hh:mm"),""))))</f>
        <v/>
      </c>
      <c r="F24" s="55" t="str">
        <f>IF($A24="","",IF(Configurações!$B$3="Simples",IF(Cálculos!BI25="TRAB","TRABALHO",IF(Cálculos!BI25="ATEST","ATESTADO/"&amp;CHAR(10)&amp;"LICENÇA",IF(Cálculos!BI25="FERIAS","FÉRIAS","FOLGA"))),IF(Cálculos!BC25=0,"FOLGA",TEXT(Cálculos!AY25,"hh:mm")&amp;" – "&amp;TEXT(Cálculos!BB25,"hh:mm")&amp;IF(AND(Cálculos!AZ25&lt;&gt;"",Cálculos!BA25&lt;&gt;""),CHAR(10)&amp;"int. "&amp;TEXT(Cálculos!AZ25,"hh:mm")&amp;" – "&amp;TEXT(Cálculos!BA25,"hh:mm"),""))))</f>
        <v/>
      </c>
      <c r="G24" s="55" t="str">
        <f>IF($A24="","",IF(Configurações!$B$3="Simples",IF(Cálculos!BT25="TRAB","TRABALHO",IF(Cálculos!BT25="ATEST","ATESTADO/"&amp;CHAR(10)&amp;"LICENÇA",IF(Cálculos!BT25="FERIAS","FÉRIAS","FOLGA"))),IF(Cálculos!BN25=0,"FOLGA",TEXT(Cálculos!BJ25,"hh:mm")&amp;" – "&amp;TEXT(Cálculos!BM25,"hh:mm")&amp;IF(AND(Cálculos!BK25&lt;&gt;"",Cálculos!BL25&lt;&gt;""),CHAR(10)&amp;"int. "&amp;TEXT(Cálculos!BK25,"hh:mm")&amp;" – "&amp;TEXT(Cálculos!BL25,"hh:mm"),""))))</f>
        <v/>
      </c>
      <c r="H24" s="55" t="str">
        <f>IF($A24="","",IF(Configurações!$B$3="Simples",IF(Cálculos!CE25="TRAB","TRABALHO",IF(Cálculos!CE25="ATEST","ATESTADO/"&amp;CHAR(10)&amp;"LICENÇA",IF(Cálculos!CE25="FERIAS","FÉRIAS","FOLGA"))),IF(Cálculos!BY25=0,"FOLGA",TEXT(Cálculos!BU25,"hh:mm")&amp;" – "&amp;TEXT(Cálculos!BX25,"hh:mm")&amp;IF(AND(Cálculos!BV25&lt;&gt;"",Cálculos!BW25&lt;&gt;""),CHAR(10)&amp;"int. "&amp;TEXT(Cálculos!BV25,"hh:mm")&amp;" – "&amp;TEXT(Cálculos!BW25,"hh:mm"),""))))</f>
        <v/>
      </c>
    </row>
    <row r="25" spans="1:8" ht="27.75" customHeight="1" x14ac:dyDescent="0.25">
      <c r="A25" s="54" t="str">
        <f>Cálculos!B26</f>
        <v/>
      </c>
      <c r="B25" s="55" t="str">
        <f>IF($A25="","",IF(Configurações!$B$3="Simples",IF(Cálculos!Q26="TRAB","TRABALHO",IF(Cálculos!Q26="ATEST","ATESTADO/"&amp;CHAR(10)&amp;"LICENÇA",IF(Cálculos!Q26="FERIAS","FÉRIAS","FOLGA"))),IF(Cálculos!K26=0,"FOLGA",TEXT(Cálculos!G26,"hh:mm")&amp;" – "&amp;TEXT(Cálculos!J26,"hh:mm")&amp;IF(AND(Cálculos!H26&lt;&gt;"",Cálculos!I26&lt;&gt;""),CHAR(10)&amp;"int. "&amp;TEXT(Cálculos!H26,"hh:mm")&amp;" – "&amp;TEXT(Cálculos!I26,"hh:mm"),""))))</f>
        <v/>
      </c>
      <c r="C25" s="55" t="str">
        <f>IF($A25="","",IF(Configurações!$B$3="Simples",IF(Cálculos!AB26="TRAB","TRABALHO",IF(Cálculos!AB26="ATEST","ATESTADO/"&amp;CHAR(10)&amp;"LICENÇA",IF(Cálculos!AB26="FERIAS","FÉRIAS","FOLGA"))),IF(Cálculos!V26=0,"FOLGA",TEXT(Cálculos!R26,"hh:mm")&amp;" – "&amp;TEXT(Cálculos!U26,"hh:mm")&amp;IF(AND(Cálculos!S26&lt;&gt;"",Cálculos!T26&lt;&gt;""),CHAR(10)&amp;"int. "&amp;TEXT(Cálculos!S26,"hh:mm")&amp;" – "&amp;TEXT(Cálculos!T26,"hh:mm"),""))))</f>
        <v/>
      </c>
      <c r="D25" s="55" t="str">
        <f>IF($A25="","",IF(Configurações!$B$3="Simples",IF(Cálculos!AM26="TRAB","TRABALHO",IF(Cálculos!AM26="ATEST","ATESTADO/"&amp;CHAR(10)&amp;"LICENÇA",IF(Cálculos!AM26="FERIAS","FÉRIAS","FOLGA"))),IF(Cálculos!AG26=0,"FOLGA",TEXT(Cálculos!AC26,"hh:mm")&amp;" – "&amp;TEXT(Cálculos!AF26,"hh:mm")&amp;IF(AND(Cálculos!AD26&lt;&gt;"",Cálculos!AE26&lt;&gt;""),CHAR(10)&amp;"int. "&amp;TEXT(Cálculos!AD26,"hh:mm")&amp;" – "&amp;TEXT(Cálculos!AE26,"hh:mm"),""))))</f>
        <v/>
      </c>
      <c r="E25" s="55" t="str">
        <f>IF($A25="","",IF(Configurações!$B$3="Simples",IF(Cálculos!AX26="TRAB","TRABALHO",IF(Cálculos!AX26="ATEST","ATESTADO/"&amp;CHAR(10)&amp;"LICENÇA",IF(Cálculos!AX26="FERIAS","FÉRIAS","FOLGA"))),IF(Cálculos!AR26=0,"FOLGA",TEXT(Cálculos!AN26,"hh:mm")&amp;" – "&amp;TEXT(Cálculos!AQ26,"hh:mm")&amp;IF(AND(Cálculos!AO26&lt;&gt;"",Cálculos!AP26&lt;&gt;""),CHAR(10)&amp;"int. "&amp;TEXT(Cálculos!AO26,"hh:mm")&amp;" – "&amp;TEXT(Cálculos!AP26,"hh:mm"),""))))</f>
        <v/>
      </c>
      <c r="F25" s="55" t="str">
        <f>IF($A25="","",IF(Configurações!$B$3="Simples",IF(Cálculos!BI26="TRAB","TRABALHO",IF(Cálculos!BI26="ATEST","ATESTADO/"&amp;CHAR(10)&amp;"LICENÇA",IF(Cálculos!BI26="FERIAS","FÉRIAS","FOLGA"))),IF(Cálculos!BC26=0,"FOLGA",TEXT(Cálculos!AY26,"hh:mm")&amp;" – "&amp;TEXT(Cálculos!BB26,"hh:mm")&amp;IF(AND(Cálculos!AZ26&lt;&gt;"",Cálculos!BA26&lt;&gt;""),CHAR(10)&amp;"int. "&amp;TEXT(Cálculos!AZ26,"hh:mm")&amp;" – "&amp;TEXT(Cálculos!BA26,"hh:mm"),""))))</f>
        <v/>
      </c>
      <c r="G25" s="55" t="str">
        <f>IF($A25="","",IF(Configurações!$B$3="Simples",IF(Cálculos!BT26="TRAB","TRABALHO",IF(Cálculos!BT26="ATEST","ATESTADO/"&amp;CHAR(10)&amp;"LICENÇA",IF(Cálculos!BT26="FERIAS","FÉRIAS","FOLGA"))),IF(Cálculos!BN26=0,"FOLGA",TEXT(Cálculos!BJ26,"hh:mm")&amp;" – "&amp;TEXT(Cálculos!BM26,"hh:mm")&amp;IF(AND(Cálculos!BK26&lt;&gt;"",Cálculos!BL26&lt;&gt;""),CHAR(10)&amp;"int. "&amp;TEXT(Cálculos!BK26,"hh:mm")&amp;" – "&amp;TEXT(Cálculos!BL26,"hh:mm"),""))))</f>
        <v/>
      </c>
      <c r="H25" s="55" t="str">
        <f>IF($A25="","",IF(Configurações!$B$3="Simples",IF(Cálculos!CE26="TRAB","TRABALHO",IF(Cálculos!CE26="ATEST","ATESTADO/"&amp;CHAR(10)&amp;"LICENÇA",IF(Cálculos!CE26="FERIAS","FÉRIAS","FOLGA"))),IF(Cálculos!BY26=0,"FOLGA",TEXT(Cálculos!BU26,"hh:mm")&amp;" – "&amp;TEXT(Cálculos!BX26,"hh:mm")&amp;IF(AND(Cálculos!BV26&lt;&gt;"",Cálculos!BW26&lt;&gt;""),CHAR(10)&amp;"int. "&amp;TEXT(Cálculos!BV26,"hh:mm")&amp;" – "&amp;TEXT(Cálculos!BW26,"hh:mm"),""))))</f>
        <v/>
      </c>
    </row>
    <row r="26" spans="1:8" ht="27.75" customHeight="1" x14ac:dyDescent="0.25">
      <c r="A26" s="54" t="str">
        <f>Cálculos!B27</f>
        <v/>
      </c>
      <c r="B26" s="55" t="str">
        <f>IF($A26="","",IF(Configurações!$B$3="Simples",IF(Cálculos!Q27="TRAB","TRABALHO",IF(Cálculos!Q27="ATEST","ATESTADO/"&amp;CHAR(10)&amp;"LICENÇA",IF(Cálculos!Q27="FERIAS","FÉRIAS","FOLGA"))),IF(Cálculos!K27=0,"FOLGA",TEXT(Cálculos!G27,"hh:mm")&amp;" – "&amp;TEXT(Cálculos!J27,"hh:mm")&amp;IF(AND(Cálculos!H27&lt;&gt;"",Cálculos!I27&lt;&gt;""),CHAR(10)&amp;"int. "&amp;TEXT(Cálculos!H27,"hh:mm")&amp;" – "&amp;TEXT(Cálculos!I27,"hh:mm"),""))))</f>
        <v/>
      </c>
      <c r="C26" s="55" t="str">
        <f>IF($A26="","",IF(Configurações!$B$3="Simples",IF(Cálculos!AB27="TRAB","TRABALHO",IF(Cálculos!AB27="ATEST","ATESTADO/"&amp;CHAR(10)&amp;"LICENÇA",IF(Cálculos!AB27="FERIAS","FÉRIAS","FOLGA"))),IF(Cálculos!V27=0,"FOLGA",TEXT(Cálculos!R27,"hh:mm")&amp;" – "&amp;TEXT(Cálculos!U27,"hh:mm")&amp;IF(AND(Cálculos!S27&lt;&gt;"",Cálculos!T27&lt;&gt;""),CHAR(10)&amp;"int. "&amp;TEXT(Cálculos!S27,"hh:mm")&amp;" – "&amp;TEXT(Cálculos!T27,"hh:mm"),""))))</f>
        <v/>
      </c>
      <c r="D26" s="55" t="str">
        <f>IF($A26="","",IF(Configurações!$B$3="Simples",IF(Cálculos!AM27="TRAB","TRABALHO",IF(Cálculos!AM27="ATEST","ATESTADO/"&amp;CHAR(10)&amp;"LICENÇA",IF(Cálculos!AM27="FERIAS","FÉRIAS","FOLGA"))),IF(Cálculos!AG27=0,"FOLGA",TEXT(Cálculos!AC27,"hh:mm")&amp;" – "&amp;TEXT(Cálculos!AF27,"hh:mm")&amp;IF(AND(Cálculos!AD27&lt;&gt;"",Cálculos!AE27&lt;&gt;""),CHAR(10)&amp;"int. "&amp;TEXT(Cálculos!AD27,"hh:mm")&amp;" – "&amp;TEXT(Cálculos!AE27,"hh:mm"),""))))</f>
        <v/>
      </c>
      <c r="E26" s="55" t="str">
        <f>IF($A26="","",IF(Configurações!$B$3="Simples",IF(Cálculos!AX27="TRAB","TRABALHO",IF(Cálculos!AX27="ATEST","ATESTADO/"&amp;CHAR(10)&amp;"LICENÇA",IF(Cálculos!AX27="FERIAS","FÉRIAS","FOLGA"))),IF(Cálculos!AR27=0,"FOLGA",TEXT(Cálculos!AN27,"hh:mm")&amp;" – "&amp;TEXT(Cálculos!AQ27,"hh:mm")&amp;IF(AND(Cálculos!AO27&lt;&gt;"",Cálculos!AP27&lt;&gt;""),CHAR(10)&amp;"int. "&amp;TEXT(Cálculos!AO27,"hh:mm")&amp;" – "&amp;TEXT(Cálculos!AP27,"hh:mm"),""))))</f>
        <v/>
      </c>
      <c r="F26" s="55" t="str">
        <f>IF($A26="","",IF(Configurações!$B$3="Simples",IF(Cálculos!BI27="TRAB","TRABALHO",IF(Cálculos!BI27="ATEST","ATESTADO/"&amp;CHAR(10)&amp;"LICENÇA",IF(Cálculos!BI27="FERIAS","FÉRIAS","FOLGA"))),IF(Cálculos!BC27=0,"FOLGA",TEXT(Cálculos!AY27,"hh:mm")&amp;" – "&amp;TEXT(Cálculos!BB27,"hh:mm")&amp;IF(AND(Cálculos!AZ27&lt;&gt;"",Cálculos!BA27&lt;&gt;""),CHAR(10)&amp;"int. "&amp;TEXT(Cálculos!AZ27,"hh:mm")&amp;" – "&amp;TEXT(Cálculos!BA27,"hh:mm"),""))))</f>
        <v/>
      </c>
      <c r="G26" s="55" t="str">
        <f>IF($A26="","",IF(Configurações!$B$3="Simples",IF(Cálculos!BT27="TRAB","TRABALHO",IF(Cálculos!BT27="ATEST","ATESTADO/"&amp;CHAR(10)&amp;"LICENÇA",IF(Cálculos!BT27="FERIAS","FÉRIAS","FOLGA"))),IF(Cálculos!BN27=0,"FOLGA",TEXT(Cálculos!BJ27,"hh:mm")&amp;" – "&amp;TEXT(Cálculos!BM27,"hh:mm")&amp;IF(AND(Cálculos!BK27&lt;&gt;"",Cálculos!BL27&lt;&gt;""),CHAR(10)&amp;"int. "&amp;TEXT(Cálculos!BK27,"hh:mm")&amp;" – "&amp;TEXT(Cálculos!BL27,"hh:mm"),""))))</f>
        <v/>
      </c>
      <c r="H26" s="55" t="str">
        <f>IF($A26="","",IF(Configurações!$B$3="Simples",IF(Cálculos!CE27="TRAB","TRABALHO",IF(Cálculos!CE27="ATEST","ATESTADO/"&amp;CHAR(10)&amp;"LICENÇA",IF(Cálculos!CE27="FERIAS","FÉRIAS","FOLGA"))),IF(Cálculos!BY27=0,"FOLGA",TEXT(Cálculos!BU27,"hh:mm")&amp;" – "&amp;TEXT(Cálculos!BX27,"hh:mm")&amp;IF(AND(Cálculos!BV27&lt;&gt;"",Cálculos!BW27&lt;&gt;""),CHAR(10)&amp;"int. "&amp;TEXT(Cálculos!BV27,"hh:mm")&amp;" – "&amp;TEXT(Cálculos!BW27,"hh:mm"),""))))</f>
        <v/>
      </c>
    </row>
    <row r="27" spans="1:8" ht="27.75" customHeight="1" x14ac:dyDescent="0.25">
      <c r="A27" s="54" t="str">
        <f>Cálculos!B28</f>
        <v/>
      </c>
      <c r="B27" s="55" t="str">
        <f>IF($A27="","",IF(Configurações!$B$3="Simples",IF(Cálculos!Q28="TRAB","TRABALHO",IF(Cálculos!Q28="ATEST","ATESTADO/"&amp;CHAR(10)&amp;"LICENÇA",IF(Cálculos!Q28="FERIAS","FÉRIAS","FOLGA"))),IF(Cálculos!K28=0,"FOLGA",TEXT(Cálculos!G28,"hh:mm")&amp;" – "&amp;TEXT(Cálculos!J28,"hh:mm")&amp;IF(AND(Cálculos!H28&lt;&gt;"",Cálculos!I28&lt;&gt;""),CHAR(10)&amp;"int. "&amp;TEXT(Cálculos!H28,"hh:mm")&amp;" – "&amp;TEXT(Cálculos!I28,"hh:mm"),""))))</f>
        <v/>
      </c>
      <c r="C27" s="55" t="str">
        <f>IF($A27="","",IF(Configurações!$B$3="Simples",IF(Cálculos!AB28="TRAB","TRABALHO",IF(Cálculos!AB28="ATEST","ATESTADO/"&amp;CHAR(10)&amp;"LICENÇA",IF(Cálculos!AB28="FERIAS","FÉRIAS","FOLGA"))),IF(Cálculos!V28=0,"FOLGA",TEXT(Cálculos!R28,"hh:mm")&amp;" – "&amp;TEXT(Cálculos!U28,"hh:mm")&amp;IF(AND(Cálculos!S28&lt;&gt;"",Cálculos!T28&lt;&gt;""),CHAR(10)&amp;"int. "&amp;TEXT(Cálculos!S28,"hh:mm")&amp;" – "&amp;TEXT(Cálculos!T28,"hh:mm"),""))))</f>
        <v/>
      </c>
      <c r="D27" s="55" t="str">
        <f>IF($A27="","",IF(Configurações!$B$3="Simples",IF(Cálculos!AM28="TRAB","TRABALHO",IF(Cálculos!AM28="ATEST","ATESTADO/"&amp;CHAR(10)&amp;"LICENÇA",IF(Cálculos!AM28="FERIAS","FÉRIAS","FOLGA"))),IF(Cálculos!AG28=0,"FOLGA",TEXT(Cálculos!AC28,"hh:mm")&amp;" – "&amp;TEXT(Cálculos!AF28,"hh:mm")&amp;IF(AND(Cálculos!AD28&lt;&gt;"",Cálculos!AE28&lt;&gt;""),CHAR(10)&amp;"int. "&amp;TEXT(Cálculos!AD28,"hh:mm")&amp;" – "&amp;TEXT(Cálculos!AE28,"hh:mm"),""))))</f>
        <v/>
      </c>
      <c r="E27" s="55" t="str">
        <f>IF($A27="","",IF(Configurações!$B$3="Simples",IF(Cálculos!AX28="TRAB","TRABALHO",IF(Cálculos!AX28="ATEST","ATESTADO/"&amp;CHAR(10)&amp;"LICENÇA",IF(Cálculos!AX28="FERIAS","FÉRIAS","FOLGA"))),IF(Cálculos!AR28=0,"FOLGA",TEXT(Cálculos!AN28,"hh:mm")&amp;" – "&amp;TEXT(Cálculos!AQ28,"hh:mm")&amp;IF(AND(Cálculos!AO28&lt;&gt;"",Cálculos!AP28&lt;&gt;""),CHAR(10)&amp;"int. "&amp;TEXT(Cálculos!AO28,"hh:mm")&amp;" – "&amp;TEXT(Cálculos!AP28,"hh:mm"),""))))</f>
        <v/>
      </c>
      <c r="F27" s="55" t="str">
        <f>IF($A27="","",IF(Configurações!$B$3="Simples",IF(Cálculos!BI28="TRAB","TRABALHO",IF(Cálculos!BI28="ATEST","ATESTADO/"&amp;CHAR(10)&amp;"LICENÇA",IF(Cálculos!BI28="FERIAS","FÉRIAS","FOLGA"))),IF(Cálculos!BC28=0,"FOLGA",TEXT(Cálculos!AY28,"hh:mm")&amp;" – "&amp;TEXT(Cálculos!BB28,"hh:mm")&amp;IF(AND(Cálculos!AZ28&lt;&gt;"",Cálculos!BA28&lt;&gt;""),CHAR(10)&amp;"int. "&amp;TEXT(Cálculos!AZ28,"hh:mm")&amp;" – "&amp;TEXT(Cálculos!BA28,"hh:mm"),""))))</f>
        <v/>
      </c>
      <c r="G27" s="55" t="str">
        <f>IF($A27="","",IF(Configurações!$B$3="Simples",IF(Cálculos!BT28="TRAB","TRABALHO",IF(Cálculos!BT28="ATEST","ATESTADO/"&amp;CHAR(10)&amp;"LICENÇA",IF(Cálculos!BT28="FERIAS","FÉRIAS","FOLGA"))),IF(Cálculos!BN28=0,"FOLGA",TEXT(Cálculos!BJ28,"hh:mm")&amp;" – "&amp;TEXT(Cálculos!BM28,"hh:mm")&amp;IF(AND(Cálculos!BK28&lt;&gt;"",Cálculos!BL28&lt;&gt;""),CHAR(10)&amp;"int. "&amp;TEXT(Cálculos!BK28,"hh:mm")&amp;" – "&amp;TEXT(Cálculos!BL28,"hh:mm"),""))))</f>
        <v/>
      </c>
      <c r="H27" s="55" t="str">
        <f>IF($A27="","",IF(Configurações!$B$3="Simples",IF(Cálculos!CE28="TRAB","TRABALHO",IF(Cálculos!CE28="ATEST","ATESTADO/"&amp;CHAR(10)&amp;"LICENÇA",IF(Cálculos!CE28="FERIAS","FÉRIAS","FOLGA"))),IF(Cálculos!BY28=0,"FOLGA",TEXT(Cálculos!BU28,"hh:mm")&amp;" – "&amp;TEXT(Cálculos!BX28,"hh:mm")&amp;IF(AND(Cálculos!BV28&lt;&gt;"",Cálculos!BW28&lt;&gt;""),CHAR(10)&amp;"int. "&amp;TEXT(Cálculos!BV28,"hh:mm")&amp;" – "&amp;TEXT(Cálculos!BW28,"hh:mm"),""))))</f>
        <v/>
      </c>
    </row>
    <row r="28" spans="1:8" ht="27.75" customHeight="1" x14ac:dyDescent="0.25">
      <c r="A28" s="54" t="str">
        <f>Cálculos!B29</f>
        <v/>
      </c>
      <c r="B28" s="55" t="str">
        <f>IF($A28="","",IF(Configurações!$B$3="Simples",IF(Cálculos!Q29="TRAB","TRABALHO",IF(Cálculos!Q29="ATEST","ATESTADO/"&amp;CHAR(10)&amp;"LICENÇA",IF(Cálculos!Q29="FERIAS","FÉRIAS","FOLGA"))),IF(Cálculos!K29=0,"FOLGA",TEXT(Cálculos!G29,"hh:mm")&amp;" – "&amp;TEXT(Cálculos!J29,"hh:mm")&amp;IF(AND(Cálculos!H29&lt;&gt;"",Cálculos!I29&lt;&gt;""),CHAR(10)&amp;"int. "&amp;TEXT(Cálculos!H29,"hh:mm")&amp;" – "&amp;TEXT(Cálculos!I29,"hh:mm"),""))))</f>
        <v/>
      </c>
      <c r="C28" s="55" t="str">
        <f>IF($A28="","",IF(Configurações!$B$3="Simples",IF(Cálculos!AB29="TRAB","TRABALHO",IF(Cálculos!AB29="ATEST","ATESTADO/"&amp;CHAR(10)&amp;"LICENÇA",IF(Cálculos!AB29="FERIAS","FÉRIAS","FOLGA"))),IF(Cálculos!V29=0,"FOLGA",TEXT(Cálculos!R29,"hh:mm")&amp;" – "&amp;TEXT(Cálculos!U29,"hh:mm")&amp;IF(AND(Cálculos!S29&lt;&gt;"",Cálculos!T29&lt;&gt;""),CHAR(10)&amp;"int. "&amp;TEXT(Cálculos!S29,"hh:mm")&amp;" – "&amp;TEXT(Cálculos!T29,"hh:mm"),""))))</f>
        <v/>
      </c>
      <c r="D28" s="55" t="str">
        <f>IF($A28="","",IF(Configurações!$B$3="Simples",IF(Cálculos!AM29="TRAB","TRABALHO",IF(Cálculos!AM29="ATEST","ATESTADO/"&amp;CHAR(10)&amp;"LICENÇA",IF(Cálculos!AM29="FERIAS","FÉRIAS","FOLGA"))),IF(Cálculos!AG29=0,"FOLGA",TEXT(Cálculos!AC29,"hh:mm")&amp;" – "&amp;TEXT(Cálculos!AF29,"hh:mm")&amp;IF(AND(Cálculos!AD29&lt;&gt;"",Cálculos!AE29&lt;&gt;""),CHAR(10)&amp;"int. "&amp;TEXT(Cálculos!AD29,"hh:mm")&amp;" – "&amp;TEXT(Cálculos!AE29,"hh:mm"),""))))</f>
        <v/>
      </c>
      <c r="E28" s="55" t="str">
        <f>IF($A28="","",IF(Configurações!$B$3="Simples",IF(Cálculos!AX29="TRAB","TRABALHO",IF(Cálculos!AX29="ATEST","ATESTADO/"&amp;CHAR(10)&amp;"LICENÇA",IF(Cálculos!AX29="FERIAS","FÉRIAS","FOLGA"))),IF(Cálculos!AR29=0,"FOLGA",TEXT(Cálculos!AN29,"hh:mm")&amp;" – "&amp;TEXT(Cálculos!AQ29,"hh:mm")&amp;IF(AND(Cálculos!AO29&lt;&gt;"",Cálculos!AP29&lt;&gt;""),CHAR(10)&amp;"int. "&amp;TEXT(Cálculos!AO29,"hh:mm")&amp;" – "&amp;TEXT(Cálculos!AP29,"hh:mm"),""))))</f>
        <v/>
      </c>
      <c r="F28" s="55" t="str">
        <f>IF($A28="","",IF(Configurações!$B$3="Simples",IF(Cálculos!BI29="TRAB","TRABALHO",IF(Cálculos!BI29="ATEST","ATESTADO/"&amp;CHAR(10)&amp;"LICENÇA",IF(Cálculos!BI29="FERIAS","FÉRIAS","FOLGA"))),IF(Cálculos!BC29=0,"FOLGA",TEXT(Cálculos!AY29,"hh:mm")&amp;" – "&amp;TEXT(Cálculos!BB29,"hh:mm")&amp;IF(AND(Cálculos!AZ29&lt;&gt;"",Cálculos!BA29&lt;&gt;""),CHAR(10)&amp;"int. "&amp;TEXT(Cálculos!AZ29,"hh:mm")&amp;" – "&amp;TEXT(Cálculos!BA29,"hh:mm"),""))))</f>
        <v/>
      </c>
      <c r="G28" s="55" t="str">
        <f>IF($A28="","",IF(Configurações!$B$3="Simples",IF(Cálculos!BT29="TRAB","TRABALHO",IF(Cálculos!BT29="ATEST","ATESTADO/"&amp;CHAR(10)&amp;"LICENÇA",IF(Cálculos!BT29="FERIAS","FÉRIAS","FOLGA"))),IF(Cálculos!BN29=0,"FOLGA",TEXT(Cálculos!BJ29,"hh:mm")&amp;" – "&amp;TEXT(Cálculos!BM29,"hh:mm")&amp;IF(AND(Cálculos!BK29&lt;&gt;"",Cálculos!BL29&lt;&gt;""),CHAR(10)&amp;"int. "&amp;TEXT(Cálculos!BK29,"hh:mm")&amp;" – "&amp;TEXT(Cálculos!BL29,"hh:mm"),""))))</f>
        <v/>
      </c>
      <c r="H28" s="55" t="str">
        <f>IF($A28="","",IF(Configurações!$B$3="Simples",IF(Cálculos!CE29="TRAB","TRABALHO",IF(Cálculos!CE29="ATEST","ATESTADO/"&amp;CHAR(10)&amp;"LICENÇA",IF(Cálculos!CE29="FERIAS","FÉRIAS","FOLGA"))),IF(Cálculos!BY29=0,"FOLGA",TEXT(Cálculos!BU29,"hh:mm")&amp;" – "&amp;TEXT(Cálculos!BX29,"hh:mm")&amp;IF(AND(Cálculos!BV29&lt;&gt;"",Cálculos!BW29&lt;&gt;""),CHAR(10)&amp;"int. "&amp;TEXT(Cálculos!BV29,"hh:mm")&amp;" – "&amp;TEXT(Cálculos!BW29,"hh:mm"),""))))</f>
        <v/>
      </c>
    </row>
    <row r="29" spans="1:8" ht="27.75" customHeight="1" x14ac:dyDescent="0.25">
      <c r="A29" s="54" t="str">
        <f>Cálculos!B30</f>
        <v/>
      </c>
      <c r="B29" s="55" t="str">
        <f>IF($A29="","",IF(Configurações!$B$3="Simples",IF(Cálculos!Q30="TRAB","TRABALHO",IF(Cálculos!Q30="ATEST","ATESTADO/"&amp;CHAR(10)&amp;"LICENÇA",IF(Cálculos!Q30="FERIAS","FÉRIAS","FOLGA"))),IF(Cálculos!K30=0,"FOLGA",TEXT(Cálculos!G30,"hh:mm")&amp;" – "&amp;TEXT(Cálculos!J30,"hh:mm")&amp;IF(AND(Cálculos!H30&lt;&gt;"",Cálculos!I30&lt;&gt;""),CHAR(10)&amp;"int. "&amp;TEXT(Cálculos!H30,"hh:mm")&amp;" – "&amp;TEXT(Cálculos!I30,"hh:mm"),""))))</f>
        <v/>
      </c>
      <c r="C29" s="55" t="str">
        <f>IF($A29="","",IF(Configurações!$B$3="Simples",IF(Cálculos!AB30="TRAB","TRABALHO",IF(Cálculos!AB30="ATEST","ATESTADO/"&amp;CHAR(10)&amp;"LICENÇA",IF(Cálculos!AB30="FERIAS","FÉRIAS","FOLGA"))),IF(Cálculos!V30=0,"FOLGA",TEXT(Cálculos!R30,"hh:mm")&amp;" – "&amp;TEXT(Cálculos!U30,"hh:mm")&amp;IF(AND(Cálculos!S30&lt;&gt;"",Cálculos!T30&lt;&gt;""),CHAR(10)&amp;"int. "&amp;TEXT(Cálculos!S30,"hh:mm")&amp;" – "&amp;TEXT(Cálculos!T30,"hh:mm"),""))))</f>
        <v/>
      </c>
      <c r="D29" s="55" t="str">
        <f>IF($A29="","",IF(Configurações!$B$3="Simples",IF(Cálculos!AM30="TRAB","TRABALHO",IF(Cálculos!AM30="ATEST","ATESTADO/"&amp;CHAR(10)&amp;"LICENÇA",IF(Cálculos!AM30="FERIAS","FÉRIAS","FOLGA"))),IF(Cálculos!AG30=0,"FOLGA",TEXT(Cálculos!AC30,"hh:mm")&amp;" – "&amp;TEXT(Cálculos!AF30,"hh:mm")&amp;IF(AND(Cálculos!AD30&lt;&gt;"",Cálculos!AE30&lt;&gt;""),CHAR(10)&amp;"int. "&amp;TEXT(Cálculos!AD30,"hh:mm")&amp;" – "&amp;TEXT(Cálculos!AE30,"hh:mm"),""))))</f>
        <v/>
      </c>
      <c r="E29" s="55" t="str">
        <f>IF($A29="","",IF(Configurações!$B$3="Simples",IF(Cálculos!AX30="TRAB","TRABALHO",IF(Cálculos!AX30="ATEST","ATESTADO/"&amp;CHAR(10)&amp;"LICENÇA",IF(Cálculos!AX30="FERIAS","FÉRIAS","FOLGA"))),IF(Cálculos!AR30=0,"FOLGA",TEXT(Cálculos!AN30,"hh:mm")&amp;" – "&amp;TEXT(Cálculos!AQ30,"hh:mm")&amp;IF(AND(Cálculos!AO30&lt;&gt;"",Cálculos!AP30&lt;&gt;""),CHAR(10)&amp;"int. "&amp;TEXT(Cálculos!AO30,"hh:mm")&amp;" – "&amp;TEXT(Cálculos!AP30,"hh:mm"),""))))</f>
        <v/>
      </c>
      <c r="F29" s="55" t="str">
        <f>IF($A29="","",IF(Configurações!$B$3="Simples",IF(Cálculos!BI30="TRAB","TRABALHO",IF(Cálculos!BI30="ATEST","ATESTADO/"&amp;CHAR(10)&amp;"LICENÇA",IF(Cálculos!BI30="FERIAS","FÉRIAS","FOLGA"))),IF(Cálculos!BC30=0,"FOLGA",TEXT(Cálculos!AY30,"hh:mm")&amp;" – "&amp;TEXT(Cálculos!BB30,"hh:mm")&amp;IF(AND(Cálculos!AZ30&lt;&gt;"",Cálculos!BA30&lt;&gt;""),CHAR(10)&amp;"int. "&amp;TEXT(Cálculos!AZ30,"hh:mm")&amp;" – "&amp;TEXT(Cálculos!BA30,"hh:mm"),""))))</f>
        <v/>
      </c>
      <c r="G29" s="55" t="str">
        <f>IF($A29="","",IF(Configurações!$B$3="Simples",IF(Cálculos!BT30="TRAB","TRABALHO",IF(Cálculos!BT30="ATEST","ATESTADO/"&amp;CHAR(10)&amp;"LICENÇA",IF(Cálculos!BT30="FERIAS","FÉRIAS","FOLGA"))),IF(Cálculos!BN30=0,"FOLGA",TEXT(Cálculos!BJ30,"hh:mm")&amp;" – "&amp;TEXT(Cálculos!BM30,"hh:mm")&amp;IF(AND(Cálculos!BK30&lt;&gt;"",Cálculos!BL30&lt;&gt;""),CHAR(10)&amp;"int. "&amp;TEXT(Cálculos!BK30,"hh:mm")&amp;" – "&amp;TEXT(Cálculos!BL30,"hh:mm"),""))))</f>
        <v/>
      </c>
      <c r="H29" s="55" t="str">
        <f>IF($A29="","",IF(Configurações!$B$3="Simples",IF(Cálculos!CE30="TRAB","TRABALHO",IF(Cálculos!CE30="ATEST","ATESTADO/"&amp;CHAR(10)&amp;"LICENÇA",IF(Cálculos!CE30="FERIAS","FÉRIAS","FOLGA"))),IF(Cálculos!BY30=0,"FOLGA",TEXT(Cálculos!BU30,"hh:mm")&amp;" – "&amp;TEXT(Cálculos!BX30,"hh:mm")&amp;IF(AND(Cálculos!BV30&lt;&gt;"",Cálculos!BW30&lt;&gt;""),CHAR(10)&amp;"int. "&amp;TEXT(Cálculos!BV30,"hh:mm")&amp;" – "&amp;TEXT(Cálculos!BW30,"hh:mm"),""))))</f>
        <v/>
      </c>
    </row>
    <row r="30" spans="1:8" ht="27.75" customHeight="1" x14ac:dyDescent="0.25">
      <c r="A30" s="54" t="str">
        <f>Cálculos!B31</f>
        <v/>
      </c>
      <c r="B30" s="55" t="str">
        <f>IF($A30="","",IF(Configurações!$B$3="Simples",IF(Cálculos!Q31="TRAB","TRABALHO",IF(Cálculos!Q31="ATEST","ATESTADO/"&amp;CHAR(10)&amp;"LICENÇA",IF(Cálculos!Q31="FERIAS","FÉRIAS","FOLGA"))),IF(Cálculos!K31=0,"FOLGA",TEXT(Cálculos!G31,"hh:mm")&amp;" – "&amp;TEXT(Cálculos!J31,"hh:mm")&amp;IF(AND(Cálculos!H31&lt;&gt;"",Cálculos!I31&lt;&gt;""),CHAR(10)&amp;"int. "&amp;TEXT(Cálculos!H31,"hh:mm")&amp;" – "&amp;TEXT(Cálculos!I31,"hh:mm"),""))))</f>
        <v/>
      </c>
      <c r="C30" s="55" t="str">
        <f>IF($A30="","",IF(Configurações!$B$3="Simples",IF(Cálculos!AB31="TRAB","TRABALHO",IF(Cálculos!AB31="ATEST","ATESTADO/"&amp;CHAR(10)&amp;"LICENÇA",IF(Cálculos!AB31="FERIAS","FÉRIAS","FOLGA"))),IF(Cálculos!V31=0,"FOLGA",TEXT(Cálculos!R31,"hh:mm")&amp;" – "&amp;TEXT(Cálculos!U31,"hh:mm")&amp;IF(AND(Cálculos!S31&lt;&gt;"",Cálculos!T31&lt;&gt;""),CHAR(10)&amp;"int. "&amp;TEXT(Cálculos!S31,"hh:mm")&amp;" – "&amp;TEXT(Cálculos!T31,"hh:mm"),""))))</f>
        <v/>
      </c>
      <c r="D30" s="55" t="str">
        <f>IF($A30="","",IF(Configurações!$B$3="Simples",IF(Cálculos!AM31="TRAB","TRABALHO",IF(Cálculos!AM31="ATEST","ATESTADO/"&amp;CHAR(10)&amp;"LICENÇA",IF(Cálculos!AM31="FERIAS","FÉRIAS","FOLGA"))),IF(Cálculos!AG31=0,"FOLGA",TEXT(Cálculos!AC31,"hh:mm")&amp;" – "&amp;TEXT(Cálculos!AF31,"hh:mm")&amp;IF(AND(Cálculos!AD31&lt;&gt;"",Cálculos!AE31&lt;&gt;""),CHAR(10)&amp;"int. "&amp;TEXT(Cálculos!AD31,"hh:mm")&amp;" – "&amp;TEXT(Cálculos!AE31,"hh:mm"),""))))</f>
        <v/>
      </c>
      <c r="E30" s="55" t="str">
        <f>IF($A30="","",IF(Configurações!$B$3="Simples",IF(Cálculos!AX31="TRAB","TRABALHO",IF(Cálculos!AX31="ATEST","ATESTADO/"&amp;CHAR(10)&amp;"LICENÇA",IF(Cálculos!AX31="FERIAS","FÉRIAS","FOLGA"))),IF(Cálculos!AR31=0,"FOLGA",TEXT(Cálculos!AN31,"hh:mm")&amp;" – "&amp;TEXT(Cálculos!AQ31,"hh:mm")&amp;IF(AND(Cálculos!AO31&lt;&gt;"",Cálculos!AP31&lt;&gt;""),CHAR(10)&amp;"int. "&amp;TEXT(Cálculos!AO31,"hh:mm")&amp;" – "&amp;TEXT(Cálculos!AP31,"hh:mm"),""))))</f>
        <v/>
      </c>
      <c r="F30" s="55" t="str">
        <f>IF($A30="","",IF(Configurações!$B$3="Simples",IF(Cálculos!BI31="TRAB","TRABALHO",IF(Cálculos!BI31="ATEST","ATESTADO/"&amp;CHAR(10)&amp;"LICENÇA",IF(Cálculos!BI31="FERIAS","FÉRIAS","FOLGA"))),IF(Cálculos!BC31=0,"FOLGA",TEXT(Cálculos!AY31,"hh:mm")&amp;" – "&amp;TEXT(Cálculos!BB31,"hh:mm")&amp;IF(AND(Cálculos!AZ31&lt;&gt;"",Cálculos!BA31&lt;&gt;""),CHAR(10)&amp;"int. "&amp;TEXT(Cálculos!AZ31,"hh:mm")&amp;" – "&amp;TEXT(Cálculos!BA31,"hh:mm"),""))))</f>
        <v/>
      </c>
      <c r="G30" s="55" t="str">
        <f>IF($A30="","",IF(Configurações!$B$3="Simples",IF(Cálculos!BT31="TRAB","TRABALHO",IF(Cálculos!BT31="ATEST","ATESTADO/"&amp;CHAR(10)&amp;"LICENÇA",IF(Cálculos!BT31="FERIAS","FÉRIAS","FOLGA"))),IF(Cálculos!BN31=0,"FOLGA",TEXT(Cálculos!BJ31,"hh:mm")&amp;" – "&amp;TEXT(Cálculos!BM31,"hh:mm")&amp;IF(AND(Cálculos!BK31&lt;&gt;"",Cálculos!BL31&lt;&gt;""),CHAR(10)&amp;"int. "&amp;TEXT(Cálculos!BK31,"hh:mm")&amp;" – "&amp;TEXT(Cálculos!BL31,"hh:mm"),""))))</f>
        <v/>
      </c>
      <c r="H30" s="55" t="str">
        <f>IF($A30="","",IF(Configurações!$B$3="Simples",IF(Cálculos!CE31="TRAB","TRABALHO",IF(Cálculos!CE31="ATEST","ATESTADO/"&amp;CHAR(10)&amp;"LICENÇA",IF(Cálculos!CE31="FERIAS","FÉRIAS","FOLGA"))),IF(Cálculos!BY31=0,"FOLGA",TEXT(Cálculos!BU31,"hh:mm")&amp;" – "&amp;TEXT(Cálculos!BX31,"hh:mm")&amp;IF(AND(Cálculos!BV31&lt;&gt;"",Cálculos!BW31&lt;&gt;""),CHAR(10)&amp;"int. "&amp;TEXT(Cálculos!BV31,"hh:mm")&amp;" – "&amp;TEXT(Cálculos!BW31,"hh:mm"),""))))</f>
        <v/>
      </c>
    </row>
    <row r="31" spans="1:8" ht="27.75" customHeight="1" x14ac:dyDescent="0.25">
      <c r="A31" s="54" t="str">
        <f>Cálculos!B32</f>
        <v/>
      </c>
      <c r="B31" s="55" t="str">
        <f>IF($A31="","",IF(Configurações!$B$3="Simples",IF(Cálculos!Q32="TRAB","TRABALHO",IF(Cálculos!Q32="ATEST","ATESTADO/"&amp;CHAR(10)&amp;"LICENÇA",IF(Cálculos!Q32="FERIAS","FÉRIAS","FOLGA"))),IF(Cálculos!K32=0,"FOLGA",TEXT(Cálculos!G32,"hh:mm")&amp;" – "&amp;TEXT(Cálculos!J32,"hh:mm")&amp;IF(AND(Cálculos!H32&lt;&gt;"",Cálculos!I32&lt;&gt;""),CHAR(10)&amp;"int. "&amp;TEXT(Cálculos!H32,"hh:mm")&amp;" – "&amp;TEXT(Cálculos!I32,"hh:mm"),""))))</f>
        <v/>
      </c>
      <c r="C31" s="55" t="str">
        <f>IF($A31="","",IF(Configurações!$B$3="Simples",IF(Cálculos!AB32="TRAB","TRABALHO",IF(Cálculos!AB32="ATEST","ATESTADO/"&amp;CHAR(10)&amp;"LICENÇA",IF(Cálculos!AB32="FERIAS","FÉRIAS","FOLGA"))),IF(Cálculos!V32=0,"FOLGA",TEXT(Cálculos!R32,"hh:mm")&amp;" – "&amp;TEXT(Cálculos!U32,"hh:mm")&amp;IF(AND(Cálculos!S32&lt;&gt;"",Cálculos!T32&lt;&gt;""),CHAR(10)&amp;"int. "&amp;TEXT(Cálculos!S32,"hh:mm")&amp;" – "&amp;TEXT(Cálculos!T32,"hh:mm"),""))))</f>
        <v/>
      </c>
      <c r="D31" s="55" t="str">
        <f>IF($A31="","",IF(Configurações!$B$3="Simples",IF(Cálculos!AM32="TRAB","TRABALHO",IF(Cálculos!AM32="ATEST","ATESTADO/"&amp;CHAR(10)&amp;"LICENÇA",IF(Cálculos!AM32="FERIAS","FÉRIAS","FOLGA"))),IF(Cálculos!AG32=0,"FOLGA",TEXT(Cálculos!AC32,"hh:mm")&amp;" – "&amp;TEXT(Cálculos!AF32,"hh:mm")&amp;IF(AND(Cálculos!AD32&lt;&gt;"",Cálculos!AE32&lt;&gt;""),CHAR(10)&amp;"int. "&amp;TEXT(Cálculos!AD32,"hh:mm")&amp;" – "&amp;TEXT(Cálculos!AE32,"hh:mm"),""))))</f>
        <v/>
      </c>
      <c r="E31" s="55" t="str">
        <f>IF($A31="","",IF(Configurações!$B$3="Simples",IF(Cálculos!AX32="TRAB","TRABALHO",IF(Cálculos!AX32="ATEST","ATESTADO/"&amp;CHAR(10)&amp;"LICENÇA",IF(Cálculos!AX32="FERIAS","FÉRIAS","FOLGA"))),IF(Cálculos!AR32=0,"FOLGA",TEXT(Cálculos!AN32,"hh:mm")&amp;" – "&amp;TEXT(Cálculos!AQ32,"hh:mm")&amp;IF(AND(Cálculos!AO32&lt;&gt;"",Cálculos!AP32&lt;&gt;""),CHAR(10)&amp;"int. "&amp;TEXT(Cálculos!AO32,"hh:mm")&amp;" – "&amp;TEXT(Cálculos!AP32,"hh:mm"),""))))</f>
        <v/>
      </c>
      <c r="F31" s="55" t="str">
        <f>IF($A31="","",IF(Configurações!$B$3="Simples",IF(Cálculos!BI32="TRAB","TRABALHO",IF(Cálculos!BI32="ATEST","ATESTADO/"&amp;CHAR(10)&amp;"LICENÇA",IF(Cálculos!BI32="FERIAS","FÉRIAS","FOLGA"))),IF(Cálculos!BC32=0,"FOLGA",TEXT(Cálculos!AY32,"hh:mm")&amp;" – "&amp;TEXT(Cálculos!BB32,"hh:mm")&amp;IF(AND(Cálculos!AZ32&lt;&gt;"",Cálculos!BA32&lt;&gt;""),CHAR(10)&amp;"int. "&amp;TEXT(Cálculos!AZ32,"hh:mm")&amp;" – "&amp;TEXT(Cálculos!BA32,"hh:mm"),""))))</f>
        <v/>
      </c>
      <c r="G31" s="55" t="str">
        <f>IF($A31="","",IF(Configurações!$B$3="Simples",IF(Cálculos!BT32="TRAB","TRABALHO",IF(Cálculos!BT32="ATEST","ATESTADO/"&amp;CHAR(10)&amp;"LICENÇA",IF(Cálculos!BT32="FERIAS","FÉRIAS","FOLGA"))),IF(Cálculos!BN32=0,"FOLGA",TEXT(Cálculos!BJ32,"hh:mm")&amp;" – "&amp;TEXT(Cálculos!BM32,"hh:mm")&amp;IF(AND(Cálculos!BK32&lt;&gt;"",Cálculos!BL32&lt;&gt;""),CHAR(10)&amp;"int. "&amp;TEXT(Cálculos!BK32,"hh:mm")&amp;" – "&amp;TEXT(Cálculos!BL32,"hh:mm"),""))))</f>
        <v/>
      </c>
      <c r="H31" s="55" t="str">
        <f>IF($A31="","",IF(Configurações!$B$3="Simples",IF(Cálculos!CE32="TRAB","TRABALHO",IF(Cálculos!CE32="ATEST","ATESTADO/"&amp;CHAR(10)&amp;"LICENÇA",IF(Cálculos!CE32="FERIAS","FÉRIAS","FOLGA"))),IF(Cálculos!BY32=0,"FOLGA",TEXT(Cálculos!BU32,"hh:mm")&amp;" – "&amp;TEXT(Cálculos!BX32,"hh:mm")&amp;IF(AND(Cálculos!BV32&lt;&gt;"",Cálculos!BW32&lt;&gt;""),CHAR(10)&amp;"int. "&amp;TEXT(Cálculos!BV32,"hh:mm")&amp;" – "&amp;TEXT(Cálculos!BW32,"hh:mm"),""))))</f>
        <v/>
      </c>
    </row>
    <row r="32" spans="1:8" ht="27.75" customHeight="1" x14ac:dyDescent="0.25">
      <c r="A32" s="54" t="str">
        <f>Cálculos!B33</f>
        <v/>
      </c>
      <c r="B32" s="55" t="str">
        <f>IF($A32="","",IF(Configurações!$B$3="Simples",IF(Cálculos!Q33="TRAB","TRABALHO",IF(Cálculos!Q33="ATEST","ATESTADO/"&amp;CHAR(10)&amp;"LICENÇA",IF(Cálculos!Q33="FERIAS","FÉRIAS","FOLGA"))),IF(Cálculos!K33=0,"FOLGA",TEXT(Cálculos!G33,"hh:mm")&amp;" – "&amp;TEXT(Cálculos!J33,"hh:mm")&amp;IF(AND(Cálculos!H33&lt;&gt;"",Cálculos!I33&lt;&gt;""),CHAR(10)&amp;"int. "&amp;TEXT(Cálculos!H33,"hh:mm")&amp;" – "&amp;TEXT(Cálculos!I33,"hh:mm"),""))))</f>
        <v/>
      </c>
      <c r="C32" s="55" t="str">
        <f>IF($A32="","",IF(Configurações!$B$3="Simples",IF(Cálculos!AB33="TRAB","TRABALHO",IF(Cálculos!AB33="ATEST","ATESTADO/"&amp;CHAR(10)&amp;"LICENÇA",IF(Cálculos!AB33="FERIAS","FÉRIAS","FOLGA"))),IF(Cálculos!V33=0,"FOLGA",TEXT(Cálculos!R33,"hh:mm")&amp;" – "&amp;TEXT(Cálculos!U33,"hh:mm")&amp;IF(AND(Cálculos!S33&lt;&gt;"",Cálculos!T33&lt;&gt;""),CHAR(10)&amp;"int. "&amp;TEXT(Cálculos!S33,"hh:mm")&amp;" – "&amp;TEXT(Cálculos!T33,"hh:mm"),""))))</f>
        <v/>
      </c>
      <c r="D32" s="55" t="str">
        <f>IF($A32="","",IF(Configurações!$B$3="Simples",IF(Cálculos!AM33="TRAB","TRABALHO",IF(Cálculos!AM33="ATEST","ATESTADO/"&amp;CHAR(10)&amp;"LICENÇA",IF(Cálculos!AM33="FERIAS","FÉRIAS","FOLGA"))),IF(Cálculos!AG33=0,"FOLGA",TEXT(Cálculos!AC33,"hh:mm")&amp;" – "&amp;TEXT(Cálculos!AF33,"hh:mm")&amp;IF(AND(Cálculos!AD33&lt;&gt;"",Cálculos!AE33&lt;&gt;""),CHAR(10)&amp;"int. "&amp;TEXT(Cálculos!AD33,"hh:mm")&amp;" – "&amp;TEXT(Cálculos!AE33,"hh:mm"),""))))</f>
        <v/>
      </c>
      <c r="E32" s="55" t="str">
        <f>IF($A32="","",IF(Configurações!$B$3="Simples",IF(Cálculos!AX33="TRAB","TRABALHO",IF(Cálculos!AX33="ATEST","ATESTADO/"&amp;CHAR(10)&amp;"LICENÇA",IF(Cálculos!AX33="FERIAS","FÉRIAS","FOLGA"))),IF(Cálculos!AR33=0,"FOLGA",TEXT(Cálculos!AN33,"hh:mm")&amp;" – "&amp;TEXT(Cálculos!AQ33,"hh:mm")&amp;IF(AND(Cálculos!AO33&lt;&gt;"",Cálculos!AP33&lt;&gt;""),CHAR(10)&amp;"int. "&amp;TEXT(Cálculos!AO33,"hh:mm")&amp;" – "&amp;TEXT(Cálculos!AP33,"hh:mm"),""))))</f>
        <v/>
      </c>
      <c r="F32" s="55" t="str">
        <f>IF($A32="","",IF(Configurações!$B$3="Simples",IF(Cálculos!BI33="TRAB","TRABALHO",IF(Cálculos!BI33="ATEST","ATESTADO/"&amp;CHAR(10)&amp;"LICENÇA",IF(Cálculos!BI33="FERIAS","FÉRIAS","FOLGA"))),IF(Cálculos!BC33=0,"FOLGA",TEXT(Cálculos!AY33,"hh:mm")&amp;" – "&amp;TEXT(Cálculos!BB33,"hh:mm")&amp;IF(AND(Cálculos!AZ33&lt;&gt;"",Cálculos!BA33&lt;&gt;""),CHAR(10)&amp;"int. "&amp;TEXT(Cálculos!AZ33,"hh:mm")&amp;" – "&amp;TEXT(Cálculos!BA33,"hh:mm"),""))))</f>
        <v/>
      </c>
      <c r="G32" s="55" t="str">
        <f>IF($A32="","",IF(Configurações!$B$3="Simples",IF(Cálculos!BT33="TRAB","TRABALHO",IF(Cálculos!BT33="ATEST","ATESTADO/"&amp;CHAR(10)&amp;"LICENÇA",IF(Cálculos!BT33="FERIAS","FÉRIAS","FOLGA"))),IF(Cálculos!BN33=0,"FOLGA",TEXT(Cálculos!BJ33,"hh:mm")&amp;" – "&amp;TEXT(Cálculos!BM33,"hh:mm")&amp;IF(AND(Cálculos!BK33&lt;&gt;"",Cálculos!BL33&lt;&gt;""),CHAR(10)&amp;"int. "&amp;TEXT(Cálculos!BK33,"hh:mm")&amp;" – "&amp;TEXT(Cálculos!BL33,"hh:mm"),""))))</f>
        <v/>
      </c>
      <c r="H32" s="55" t="str">
        <f>IF($A32="","",IF(Configurações!$B$3="Simples",IF(Cálculos!CE33="TRAB","TRABALHO",IF(Cálculos!CE33="ATEST","ATESTADO/"&amp;CHAR(10)&amp;"LICENÇA",IF(Cálculos!CE33="FERIAS","FÉRIAS","FOLGA"))),IF(Cálculos!BY33=0,"FOLGA",TEXT(Cálculos!BU33,"hh:mm")&amp;" – "&amp;TEXT(Cálculos!BX33,"hh:mm")&amp;IF(AND(Cálculos!BV33&lt;&gt;"",Cálculos!BW33&lt;&gt;""),CHAR(10)&amp;"int. "&amp;TEXT(Cálculos!BV33,"hh:mm")&amp;" – "&amp;TEXT(Cálculos!BW33,"hh:mm"),""))))</f>
        <v/>
      </c>
    </row>
    <row r="33" spans="1:8" ht="27.75" customHeight="1" x14ac:dyDescent="0.25">
      <c r="A33" s="54" t="str">
        <f>Cálculos!B34</f>
        <v/>
      </c>
      <c r="B33" s="55" t="str">
        <f>IF($A33="","",IF(Configurações!$B$3="Simples",IF(Cálculos!Q34="TRAB","TRABALHO",IF(Cálculos!Q34="ATEST","ATESTADO/"&amp;CHAR(10)&amp;"LICENÇA",IF(Cálculos!Q34="FERIAS","FÉRIAS","FOLGA"))),IF(Cálculos!K34=0,"FOLGA",TEXT(Cálculos!G34,"hh:mm")&amp;" – "&amp;TEXT(Cálculos!J34,"hh:mm")&amp;IF(AND(Cálculos!H34&lt;&gt;"",Cálculos!I34&lt;&gt;""),CHAR(10)&amp;"int. "&amp;TEXT(Cálculos!H34,"hh:mm")&amp;" – "&amp;TEXT(Cálculos!I34,"hh:mm"),""))))</f>
        <v/>
      </c>
      <c r="C33" s="55" t="str">
        <f>IF($A33="","",IF(Configurações!$B$3="Simples",IF(Cálculos!AB34="TRAB","TRABALHO",IF(Cálculos!AB34="ATEST","ATESTADO/"&amp;CHAR(10)&amp;"LICENÇA",IF(Cálculos!AB34="FERIAS","FÉRIAS","FOLGA"))),IF(Cálculos!V34=0,"FOLGA",TEXT(Cálculos!R34,"hh:mm")&amp;" – "&amp;TEXT(Cálculos!U34,"hh:mm")&amp;IF(AND(Cálculos!S34&lt;&gt;"",Cálculos!T34&lt;&gt;""),CHAR(10)&amp;"int. "&amp;TEXT(Cálculos!S34,"hh:mm")&amp;" – "&amp;TEXT(Cálculos!T34,"hh:mm"),""))))</f>
        <v/>
      </c>
      <c r="D33" s="55" t="str">
        <f>IF($A33="","",IF(Configurações!$B$3="Simples",IF(Cálculos!AM34="TRAB","TRABALHO",IF(Cálculos!AM34="ATEST","ATESTADO/"&amp;CHAR(10)&amp;"LICENÇA",IF(Cálculos!AM34="FERIAS","FÉRIAS","FOLGA"))),IF(Cálculos!AG34=0,"FOLGA",TEXT(Cálculos!AC34,"hh:mm")&amp;" – "&amp;TEXT(Cálculos!AF34,"hh:mm")&amp;IF(AND(Cálculos!AD34&lt;&gt;"",Cálculos!AE34&lt;&gt;""),CHAR(10)&amp;"int. "&amp;TEXT(Cálculos!AD34,"hh:mm")&amp;" – "&amp;TEXT(Cálculos!AE34,"hh:mm"),""))))</f>
        <v/>
      </c>
      <c r="E33" s="55" t="str">
        <f>IF($A33="","",IF(Configurações!$B$3="Simples",IF(Cálculos!AX34="TRAB","TRABALHO",IF(Cálculos!AX34="ATEST","ATESTADO/"&amp;CHAR(10)&amp;"LICENÇA",IF(Cálculos!AX34="FERIAS","FÉRIAS","FOLGA"))),IF(Cálculos!AR34=0,"FOLGA",TEXT(Cálculos!AN34,"hh:mm")&amp;" – "&amp;TEXT(Cálculos!AQ34,"hh:mm")&amp;IF(AND(Cálculos!AO34&lt;&gt;"",Cálculos!AP34&lt;&gt;""),CHAR(10)&amp;"int. "&amp;TEXT(Cálculos!AO34,"hh:mm")&amp;" – "&amp;TEXT(Cálculos!AP34,"hh:mm"),""))))</f>
        <v/>
      </c>
      <c r="F33" s="55" t="str">
        <f>IF($A33="","",IF(Configurações!$B$3="Simples",IF(Cálculos!BI34="TRAB","TRABALHO",IF(Cálculos!BI34="ATEST","ATESTADO/"&amp;CHAR(10)&amp;"LICENÇA",IF(Cálculos!BI34="FERIAS","FÉRIAS","FOLGA"))),IF(Cálculos!BC34=0,"FOLGA",TEXT(Cálculos!AY34,"hh:mm")&amp;" – "&amp;TEXT(Cálculos!BB34,"hh:mm")&amp;IF(AND(Cálculos!AZ34&lt;&gt;"",Cálculos!BA34&lt;&gt;""),CHAR(10)&amp;"int. "&amp;TEXT(Cálculos!AZ34,"hh:mm")&amp;" – "&amp;TEXT(Cálculos!BA34,"hh:mm"),""))))</f>
        <v/>
      </c>
      <c r="G33" s="55" t="str">
        <f>IF($A33="","",IF(Configurações!$B$3="Simples",IF(Cálculos!BT34="TRAB","TRABALHO",IF(Cálculos!BT34="ATEST","ATESTADO/"&amp;CHAR(10)&amp;"LICENÇA",IF(Cálculos!BT34="FERIAS","FÉRIAS","FOLGA"))),IF(Cálculos!BN34=0,"FOLGA",TEXT(Cálculos!BJ34,"hh:mm")&amp;" – "&amp;TEXT(Cálculos!BM34,"hh:mm")&amp;IF(AND(Cálculos!BK34&lt;&gt;"",Cálculos!BL34&lt;&gt;""),CHAR(10)&amp;"int. "&amp;TEXT(Cálculos!BK34,"hh:mm")&amp;" – "&amp;TEXT(Cálculos!BL34,"hh:mm"),""))))</f>
        <v/>
      </c>
      <c r="H33" s="55" t="str">
        <f>IF($A33="","",IF(Configurações!$B$3="Simples",IF(Cálculos!CE34="TRAB","TRABALHO",IF(Cálculos!CE34="ATEST","ATESTADO/"&amp;CHAR(10)&amp;"LICENÇA",IF(Cálculos!CE34="FERIAS","FÉRIAS","FOLGA"))),IF(Cálculos!BY34=0,"FOLGA",TEXT(Cálculos!BU34,"hh:mm")&amp;" – "&amp;TEXT(Cálculos!BX34,"hh:mm")&amp;IF(AND(Cálculos!BV34&lt;&gt;"",Cálculos!BW34&lt;&gt;""),CHAR(10)&amp;"int. "&amp;TEXT(Cálculos!BV34,"hh:mm")&amp;" – "&amp;TEXT(Cálculos!BW34,"hh:mm"),""))))</f>
        <v/>
      </c>
    </row>
    <row r="34" spans="1:8" ht="27.75" customHeight="1" x14ac:dyDescent="0.25">
      <c r="A34" s="54" t="str">
        <f>Cálculos!B35</f>
        <v/>
      </c>
      <c r="B34" s="55" t="str">
        <f>IF($A34="","",IF(Configurações!$B$3="Simples",IF(Cálculos!Q35="TRAB","TRABALHO",IF(Cálculos!Q35="ATEST","ATESTADO/"&amp;CHAR(10)&amp;"LICENÇA",IF(Cálculos!Q35="FERIAS","FÉRIAS","FOLGA"))),IF(Cálculos!K35=0,"FOLGA",TEXT(Cálculos!G35,"hh:mm")&amp;" – "&amp;TEXT(Cálculos!J35,"hh:mm")&amp;IF(AND(Cálculos!H35&lt;&gt;"",Cálculos!I35&lt;&gt;""),CHAR(10)&amp;"int. "&amp;TEXT(Cálculos!H35,"hh:mm")&amp;" – "&amp;TEXT(Cálculos!I35,"hh:mm"),""))))</f>
        <v/>
      </c>
      <c r="C34" s="55" t="str">
        <f>IF($A34="","",IF(Configurações!$B$3="Simples",IF(Cálculos!AB35="TRAB","TRABALHO",IF(Cálculos!AB35="ATEST","ATESTADO/"&amp;CHAR(10)&amp;"LICENÇA",IF(Cálculos!AB35="FERIAS","FÉRIAS","FOLGA"))),IF(Cálculos!V35=0,"FOLGA",TEXT(Cálculos!R35,"hh:mm")&amp;" – "&amp;TEXT(Cálculos!U35,"hh:mm")&amp;IF(AND(Cálculos!S35&lt;&gt;"",Cálculos!T35&lt;&gt;""),CHAR(10)&amp;"int. "&amp;TEXT(Cálculos!S35,"hh:mm")&amp;" – "&amp;TEXT(Cálculos!T35,"hh:mm"),""))))</f>
        <v/>
      </c>
      <c r="D34" s="55" t="str">
        <f>IF($A34="","",IF(Configurações!$B$3="Simples",IF(Cálculos!AM35="TRAB","TRABALHO",IF(Cálculos!AM35="ATEST","ATESTADO/"&amp;CHAR(10)&amp;"LICENÇA",IF(Cálculos!AM35="FERIAS","FÉRIAS","FOLGA"))),IF(Cálculos!AG35=0,"FOLGA",TEXT(Cálculos!AC35,"hh:mm")&amp;" – "&amp;TEXT(Cálculos!AF35,"hh:mm")&amp;IF(AND(Cálculos!AD35&lt;&gt;"",Cálculos!AE35&lt;&gt;""),CHAR(10)&amp;"int. "&amp;TEXT(Cálculos!AD35,"hh:mm")&amp;" – "&amp;TEXT(Cálculos!AE35,"hh:mm"),""))))</f>
        <v/>
      </c>
      <c r="E34" s="55" t="str">
        <f>IF($A34="","",IF(Configurações!$B$3="Simples",IF(Cálculos!AX35="TRAB","TRABALHO",IF(Cálculos!AX35="ATEST","ATESTADO/"&amp;CHAR(10)&amp;"LICENÇA",IF(Cálculos!AX35="FERIAS","FÉRIAS","FOLGA"))),IF(Cálculos!AR35=0,"FOLGA",TEXT(Cálculos!AN35,"hh:mm")&amp;" – "&amp;TEXT(Cálculos!AQ35,"hh:mm")&amp;IF(AND(Cálculos!AO35&lt;&gt;"",Cálculos!AP35&lt;&gt;""),CHAR(10)&amp;"int. "&amp;TEXT(Cálculos!AO35,"hh:mm")&amp;" – "&amp;TEXT(Cálculos!AP35,"hh:mm"),""))))</f>
        <v/>
      </c>
      <c r="F34" s="55" t="str">
        <f>IF($A34="","",IF(Configurações!$B$3="Simples",IF(Cálculos!BI35="TRAB","TRABALHO",IF(Cálculos!BI35="ATEST","ATESTADO/"&amp;CHAR(10)&amp;"LICENÇA",IF(Cálculos!BI35="FERIAS","FÉRIAS","FOLGA"))),IF(Cálculos!BC35=0,"FOLGA",TEXT(Cálculos!AY35,"hh:mm")&amp;" – "&amp;TEXT(Cálculos!BB35,"hh:mm")&amp;IF(AND(Cálculos!AZ35&lt;&gt;"",Cálculos!BA35&lt;&gt;""),CHAR(10)&amp;"int. "&amp;TEXT(Cálculos!AZ35,"hh:mm")&amp;" – "&amp;TEXT(Cálculos!BA35,"hh:mm"),""))))</f>
        <v/>
      </c>
      <c r="G34" s="55" t="str">
        <f>IF($A34="","",IF(Configurações!$B$3="Simples",IF(Cálculos!BT35="TRAB","TRABALHO",IF(Cálculos!BT35="ATEST","ATESTADO/"&amp;CHAR(10)&amp;"LICENÇA",IF(Cálculos!BT35="FERIAS","FÉRIAS","FOLGA"))),IF(Cálculos!BN35=0,"FOLGA",TEXT(Cálculos!BJ35,"hh:mm")&amp;" – "&amp;TEXT(Cálculos!BM35,"hh:mm")&amp;IF(AND(Cálculos!BK35&lt;&gt;"",Cálculos!BL35&lt;&gt;""),CHAR(10)&amp;"int. "&amp;TEXT(Cálculos!BK35,"hh:mm")&amp;" – "&amp;TEXT(Cálculos!BL35,"hh:mm"),""))))</f>
        <v/>
      </c>
      <c r="H34" s="55" t="str">
        <f>IF($A34="","",IF(Configurações!$B$3="Simples",IF(Cálculos!CE35="TRAB","TRABALHO",IF(Cálculos!CE35="ATEST","ATESTADO/"&amp;CHAR(10)&amp;"LICENÇA",IF(Cálculos!CE35="FERIAS","FÉRIAS","FOLGA"))),IF(Cálculos!BY35=0,"FOLGA",TEXT(Cálculos!BU35,"hh:mm")&amp;" – "&amp;TEXT(Cálculos!BX35,"hh:mm")&amp;IF(AND(Cálculos!BV35&lt;&gt;"",Cálculos!BW35&lt;&gt;""),CHAR(10)&amp;"int. "&amp;TEXT(Cálculos!BV35,"hh:mm")&amp;" – "&amp;TEXT(Cálculos!BW35,"hh:mm"),""))))</f>
        <v/>
      </c>
    </row>
    <row r="35" spans="1:8" ht="27.75" customHeight="1" x14ac:dyDescent="0.25">
      <c r="A35" s="54" t="str">
        <f>Cálculos!B36</f>
        <v/>
      </c>
      <c r="B35" s="55" t="str">
        <f>IF($A35="","",IF(Configurações!$B$3="Simples",IF(Cálculos!Q36="TRAB","TRABALHO",IF(Cálculos!Q36="ATEST","ATESTADO/"&amp;CHAR(10)&amp;"LICENÇA",IF(Cálculos!Q36="FERIAS","FÉRIAS","FOLGA"))),IF(Cálculos!K36=0,"FOLGA",TEXT(Cálculos!G36,"hh:mm")&amp;" – "&amp;TEXT(Cálculos!J36,"hh:mm")&amp;IF(AND(Cálculos!H36&lt;&gt;"",Cálculos!I36&lt;&gt;""),CHAR(10)&amp;"int. "&amp;TEXT(Cálculos!H36,"hh:mm")&amp;" – "&amp;TEXT(Cálculos!I36,"hh:mm"),""))))</f>
        <v/>
      </c>
      <c r="C35" s="55" t="str">
        <f>IF($A35="","",IF(Configurações!$B$3="Simples",IF(Cálculos!AB36="TRAB","TRABALHO",IF(Cálculos!AB36="ATEST","ATESTADO/"&amp;CHAR(10)&amp;"LICENÇA",IF(Cálculos!AB36="FERIAS","FÉRIAS","FOLGA"))),IF(Cálculos!V36=0,"FOLGA",TEXT(Cálculos!R36,"hh:mm")&amp;" – "&amp;TEXT(Cálculos!U36,"hh:mm")&amp;IF(AND(Cálculos!S36&lt;&gt;"",Cálculos!T36&lt;&gt;""),CHAR(10)&amp;"int. "&amp;TEXT(Cálculos!S36,"hh:mm")&amp;" – "&amp;TEXT(Cálculos!T36,"hh:mm"),""))))</f>
        <v/>
      </c>
      <c r="D35" s="55" t="str">
        <f>IF($A35="","",IF(Configurações!$B$3="Simples",IF(Cálculos!AM36="TRAB","TRABALHO",IF(Cálculos!AM36="ATEST","ATESTADO/"&amp;CHAR(10)&amp;"LICENÇA",IF(Cálculos!AM36="FERIAS","FÉRIAS","FOLGA"))),IF(Cálculos!AG36=0,"FOLGA",TEXT(Cálculos!AC36,"hh:mm")&amp;" – "&amp;TEXT(Cálculos!AF36,"hh:mm")&amp;IF(AND(Cálculos!AD36&lt;&gt;"",Cálculos!AE36&lt;&gt;""),CHAR(10)&amp;"int. "&amp;TEXT(Cálculos!AD36,"hh:mm")&amp;" – "&amp;TEXT(Cálculos!AE36,"hh:mm"),""))))</f>
        <v/>
      </c>
      <c r="E35" s="55" t="str">
        <f>IF($A35="","",IF(Configurações!$B$3="Simples",IF(Cálculos!AX36="TRAB","TRABALHO",IF(Cálculos!AX36="ATEST","ATESTADO/"&amp;CHAR(10)&amp;"LICENÇA",IF(Cálculos!AX36="FERIAS","FÉRIAS","FOLGA"))),IF(Cálculos!AR36=0,"FOLGA",TEXT(Cálculos!AN36,"hh:mm")&amp;" – "&amp;TEXT(Cálculos!AQ36,"hh:mm")&amp;IF(AND(Cálculos!AO36&lt;&gt;"",Cálculos!AP36&lt;&gt;""),CHAR(10)&amp;"int. "&amp;TEXT(Cálculos!AO36,"hh:mm")&amp;" – "&amp;TEXT(Cálculos!AP36,"hh:mm"),""))))</f>
        <v/>
      </c>
      <c r="F35" s="55" t="str">
        <f>IF($A35="","",IF(Configurações!$B$3="Simples",IF(Cálculos!BI36="TRAB","TRABALHO",IF(Cálculos!BI36="ATEST","ATESTADO/"&amp;CHAR(10)&amp;"LICENÇA",IF(Cálculos!BI36="FERIAS","FÉRIAS","FOLGA"))),IF(Cálculos!BC36=0,"FOLGA",TEXT(Cálculos!AY36,"hh:mm")&amp;" – "&amp;TEXT(Cálculos!BB36,"hh:mm")&amp;IF(AND(Cálculos!AZ36&lt;&gt;"",Cálculos!BA36&lt;&gt;""),CHAR(10)&amp;"int. "&amp;TEXT(Cálculos!AZ36,"hh:mm")&amp;" – "&amp;TEXT(Cálculos!BA36,"hh:mm"),""))))</f>
        <v/>
      </c>
      <c r="G35" s="55" t="str">
        <f>IF($A35="","",IF(Configurações!$B$3="Simples",IF(Cálculos!BT36="TRAB","TRABALHO",IF(Cálculos!BT36="ATEST","ATESTADO/"&amp;CHAR(10)&amp;"LICENÇA",IF(Cálculos!BT36="FERIAS","FÉRIAS","FOLGA"))),IF(Cálculos!BN36=0,"FOLGA",TEXT(Cálculos!BJ36,"hh:mm")&amp;" – "&amp;TEXT(Cálculos!BM36,"hh:mm")&amp;IF(AND(Cálculos!BK36&lt;&gt;"",Cálculos!BL36&lt;&gt;""),CHAR(10)&amp;"int. "&amp;TEXT(Cálculos!BK36,"hh:mm")&amp;" – "&amp;TEXT(Cálculos!BL36,"hh:mm"),""))))</f>
        <v/>
      </c>
      <c r="H35" s="55" t="str">
        <f>IF($A35="","",IF(Configurações!$B$3="Simples",IF(Cálculos!CE36="TRAB","TRABALHO",IF(Cálculos!CE36="ATEST","ATESTADO/"&amp;CHAR(10)&amp;"LICENÇA",IF(Cálculos!CE36="FERIAS","FÉRIAS","FOLGA"))),IF(Cálculos!BY36=0,"FOLGA",TEXT(Cálculos!BU36,"hh:mm")&amp;" – "&amp;TEXT(Cálculos!BX36,"hh:mm")&amp;IF(AND(Cálculos!BV36&lt;&gt;"",Cálculos!BW36&lt;&gt;""),CHAR(10)&amp;"int. "&amp;TEXT(Cálculos!BV36,"hh:mm")&amp;" – "&amp;TEXT(Cálculos!BW36,"hh:mm"),""))))</f>
        <v/>
      </c>
    </row>
    <row r="36" spans="1:8" ht="27.75" customHeight="1" x14ac:dyDescent="0.25">
      <c r="A36" s="54" t="str">
        <f>Cálculos!B37</f>
        <v/>
      </c>
      <c r="B36" s="55" t="str">
        <f>IF($A36="","",IF(Configurações!$B$3="Simples",IF(Cálculos!Q37="TRAB","TRABALHO",IF(Cálculos!Q37="ATEST","ATESTADO/"&amp;CHAR(10)&amp;"LICENÇA",IF(Cálculos!Q37="FERIAS","FÉRIAS","FOLGA"))),IF(Cálculos!K37=0,"FOLGA",TEXT(Cálculos!G37,"hh:mm")&amp;" – "&amp;TEXT(Cálculos!J37,"hh:mm")&amp;IF(AND(Cálculos!H37&lt;&gt;"",Cálculos!I37&lt;&gt;""),CHAR(10)&amp;"int. "&amp;TEXT(Cálculos!H37,"hh:mm")&amp;" – "&amp;TEXT(Cálculos!I37,"hh:mm"),""))))</f>
        <v/>
      </c>
      <c r="C36" s="55" t="str">
        <f>IF($A36="","",IF(Configurações!$B$3="Simples",IF(Cálculos!AB37="TRAB","TRABALHO",IF(Cálculos!AB37="ATEST","ATESTADO/"&amp;CHAR(10)&amp;"LICENÇA",IF(Cálculos!AB37="FERIAS","FÉRIAS","FOLGA"))),IF(Cálculos!V37=0,"FOLGA",TEXT(Cálculos!R37,"hh:mm")&amp;" – "&amp;TEXT(Cálculos!U37,"hh:mm")&amp;IF(AND(Cálculos!S37&lt;&gt;"",Cálculos!T37&lt;&gt;""),CHAR(10)&amp;"int. "&amp;TEXT(Cálculos!S37,"hh:mm")&amp;" – "&amp;TEXT(Cálculos!T37,"hh:mm"),""))))</f>
        <v/>
      </c>
      <c r="D36" s="55" t="str">
        <f>IF($A36="","",IF(Configurações!$B$3="Simples",IF(Cálculos!AM37="TRAB","TRABALHO",IF(Cálculos!AM37="ATEST","ATESTADO/"&amp;CHAR(10)&amp;"LICENÇA",IF(Cálculos!AM37="FERIAS","FÉRIAS","FOLGA"))),IF(Cálculos!AG37=0,"FOLGA",TEXT(Cálculos!AC37,"hh:mm")&amp;" – "&amp;TEXT(Cálculos!AF37,"hh:mm")&amp;IF(AND(Cálculos!AD37&lt;&gt;"",Cálculos!AE37&lt;&gt;""),CHAR(10)&amp;"int. "&amp;TEXT(Cálculos!AD37,"hh:mm")&amp;" – "&amp;TEXT(Cálculos!AE37,"hh:mm"),""))))</f>
        <v/>
      </c>
      <c r="E36" s="55" t="str">
        <f>IF($A36="","",IF(Configurações!$B$3="Simples",IF(Cálculos!AX37="TRAB","TRABALHO",IF(Cálculos!AX37="ATEST","ATESTADO/"&amp;CHAR(10)&amp;"LICENÇA",IF(Cálculos!AX37="FERIAS","FÉRIAS","FOLGA"))),IF(Cálculos!AR37=0,"FOLGA",TEXT(Cálculos!AN37,"hh:mm")&amp;" – "&amp;TEXT(Cálculos!AQ37,"hh:mm")&amp;IF(AND(Cálculos!AO37&lt;&gt;"",Cálculos!AP37&lt;&gt;""),CHAR(10)&amp;"int. "&amp;TEXT(Cálculos!AO37,"hh:mm")&amp;" – "&amp;TEXT(Cálculos!AP37,"hh:mm"),""))))</f>
        <v/>
      </c>
      <c r="F36" s="55" t="str">
        <f>IF($A36="","",IF(Configurações!$B$3="Simples",IF(Cálculos!BI37="TRAB","TRABALHO",IF(Cálculos!BI37="ATEST","ATESTADO/"&amp;CHAR(10)&amp;"LICENÇA",IF(Cálculos!BI37="FERIAS","FÉRIAS","FOLGA"))),IF(Cálculos!BC37=0,"FOLGA",TEXT(Cálculos!AY37,"hh:mm")&amp;" – "&amp;TEXT(Cálculos!BB37,"hh:mm")&amp;IF(AND(Cálculos!AZ37&lt;&gt;"",Cálculos!BA37&lt;&gt;""),CHAR(10)&amp;"int. "&amp;TEXT(Cálculos!AZ37,"hh:mm")&amp;" – "&amp;TEXT(Cálculos!BA37,"hh:mm"),""))))</f>
        <v/>
      </c>
      <c r="G36" s="55" t="str">
        <f>IF($A36="","",IF(Configurações!$B$3="Simples",IF(Cálculos!BT37="TRAB","TRABALHO",IF(Cálculos!BT37="ATEST","ATESTADO/"&amp;CHAR(10)&amp;"LICENÇA",IF(Cálculos!BT37="FERIAS","FÉRIAS","FOLGA"))),IF(Cálculos!BN37=0,"FOLGA",TEXT(Cálculos!BJ37,"hh:mm")&amp;" – "&amp;TEXT(Cálculos!BM37,"hh:mm")&amp;IF(AND(Cálculos!BK37&lt;&gt;"",Cálculos!BL37&lt;&gt;""),CHAR(10)&amp;"int. "&amp;TEXT(Cálculos!BK37,"hh:mm")&amp;" – "&amp;TEXT(Cálculos!BL37,"hh:mm"),""))))</f>
        <v/>
      </c>
      <c r="H36" s="55" t="str">
        <f>IF($A36="","",IF(Configurações!$B$3="Simples",IF(Cálculos!CE37="TRAB","TRABALHO",IF(Cálculos!CE37="ATEST","ATESTADO/"&amp;CHAR(10)&amp;"LICENÇA",IF(Cálculos!CE37="FERIAS","FÉRIAS","FOLGA"))),IF(Cálculos!BY37=0,"FOLGA",TEXT(Cálculos!BU37,"hh:mm")&amp;" – "&amp;TEXT(Cálculos!BX37,"hh:mm")&amp;IF(AND(Cálculos!BV37&lt;&gt;"",Cálculos!BW37&lt;&gt;""),CHAR(10)&amp;"int. "&amp;TEXT(Cálculos!BV37,"hh:mm")&amp;" – "&amp;TEXT(Cálculos!BW37,"hh:mm"),""))))</f>
        <v/>
      </c>
    </row>
    <row r="37" spans="1:8" ht="27.75" customHeight="1" x14ac:dyDescent="0.25">
      <c r="A37" s="54" t="str">
        <f>Cálculos!B38</f>
        <v/>
      </c>
      <c r="B37" s="55" t="str">
        <f>IF($A37="","",IF(Configurações!$B$3="Simples",IF(Cálculos!Q38="TRAB","TRABALHO",IF(Cálculos!Q38="ATEST","ATESTADO/"&amp;CHAR(10)&amp;"LICENÇA",IF(Cálculos!Q38="FERIAS","FÉRIAS","FOLGA"))),IF(Cálculos!K38=0,"FOLGA",TEXT(Cálculos!G38,"hh:mm")&amp;" – "&amp;TEXT(Cálculos!J38,"hh:mm")&amp;IF(AND(Cálculos!H38&lt;&gt;"",Cálculos!I38&lt;&gt;""),CHAR(10)&amp;"int. "&amp;TEXT(Cálculos!H38,"hh:mm")&amp;" – "&amp;TEXT(Cálculos!I38,"hh:mm"),""))))</f>
        <v/>
      </c>
      <c r="C37" s="55" t="str">
        <f>IF($A37="","",IF(Configurações!$B$3="Simples",IF(Cálculos!AB38="TRAB","TRABALHO",IF(Cálculos!AB38="ATEST","ATESTADO/"&amp;CHAR(10)&amp;"LICENÇA",IF(Cálculos!AB38="FERIAS","FÉRIAS","FOLGA"))),IF(Cálculos!V38=0,"FOLGA",TEXT(Cálculos!R38,"hh:mm")&amp;" – "&amp;TEXT(Cálculos!U38,"hh:mm")&amp;IF(AND(Cálculos!S38&lt;&gt;"",Cálculos!T38&lt;&gt;""),CHAR(10)&amp;"int. "&amp;TEXT(Cálculos!S38,"hh:mm")&amp;" – "&amp;TEXT(Cálculos!T38,"hh:mm"),""))))</f>
        <v/>
      </c>
      <c r="D37" s="55" t="str">
        <f>IF($A37="","",IF(Configurações!$B$3="Simples",IF(Cálculos!AM38="TRAB","TRABALHO",IF(Cálculos!AM38="ATEST","ATESTADO/"&amp;CHAR(10)&amp;"LICENÇA",IF(Cálculos!AM38="FERIAS","FÉRIAS","FOLGA"))),IF(Cálculos!AG38=0,"FOLGA",TEXT(Cálculos!AC38,"hh:mm")&amp;" – "&amp;TEXT(Cálculos!AF38,"hh:mm")&amp;IF(AND(Cálculos!AD38&lt;&gt;"",Cálculos!AE38&lt;&gt;""),CHAR(10)&amp;"int. "&amp;TEXT(Cálculos!AD38,"hh:mm")&amp;" – "&amp;TEXT(Cálculos!AE38,"hh:mm"),""))))</f>
        <v/>
      </c>
      <c r="E37" s="55" t="str">
        <f>IF($A37="","",IF(Configurações!$B$3="Simples",IF(Cálculos!AX38="TRAB","TRABALHO",IF(Cálculos!AX38="ATEST","ATESTADO/"&amp;CHAR(10)&amp;"LICENÇA",IF(Cálculos!AX38="FERIAS","FÉRIAS","FOLGA"))),IF(Cálculos!AR38=0,"FOLGA",TEXT(Cálculos!AN38,"hh:mm")&amp;" – "&amp;TEXT(Cálculos!AQ38,"hh:mm")&amp;IF(AND(Cálculos!AO38&lt;&gt;"",Cálculos!AP38&lt;&gt;""),CHAR(10)&amp;"int. "&amp;TEXT(Cálculos!AO38,"hh:mm")&amp;" – "&amp;TEXT(Cálculos!AP38,"hh:mm"),""))))</f>
        <v/>
      </c>
      <c r="F37" s="55" t="str">
        <f>IF($A37="","",IF(Configurações!$B$3="Simples",IF(Cálculos!BI38="TRAB","TRABALHO",IF(Cálculos!BI38="ATEST","ATESTADO/"&amp;CHAR(10)&amp;"LICENÇA",IF(Cálculos!BI38="FERIAS","FÉRIAS","FOLGA"))),IF(Cálculos!BC38=0,"FOLGA",TEXT(Cálculos!AY38,"hh:mm")&amp;" – "&amp;TEXT(Cálculos!BB38,"hh:mm")&amp;IF(AND(Cálculos!AZ38&lt;&gt;"",Cálculos!BA38&lt;&gt;""),CHAR(10)&amp;"int. "&amp;TEXT(Cálculos!AZ38,"hh:mm")&amp;" – "&amp;TEXT(Cálculos!BA38,"hh:mm"),""))))</f>
        <v/>
      </c>
      <c r="G37" s="55" t="str">
        <f>IF($A37="","",IF(Configurações!$B$3="Simples",IF(Cálculos!BT38="TRAB","TRABALHO",IF(Cálculos!BT38="ATEST","ATESTADO/"&amp;CHAR(10)&amp;"LICENÇA",IF(Cálculos!BT38="FERIAS","FÉRIAS","FOLGA"))),IF(Cálculos!BN38=0,"FOLGA",TEXT(Cálculos!BJ38,"hh:mm")&amp;" – "&amp;TEXT(Cálculos!BM38,"hh:mm")&amp;IF(AND(Cálculos!BK38&lt;&gt;"",Cálculos!BL38&lt;&gt;""),CHAR(10)&amp;"int. "&amp;TEXT(Cálculos!BK38,"hh:mm")&amp;" – "&amp;TEXT(Cálculos!BL38,"hh:mm"),""))))</f>
        <v/>
      </c>
      <c r="H37" s="55" t="str">
        <f>IF($A37="","",IF(Configurações!$B$3="Simples",IF(Cálculos!CE38="TRAB","TRABALHO",IF(Cálculos!CE38="ATEST","ATESTADO/"&amp;CHAR(10)&amp;"LICENÇA",IF(Cálculos!CE38="FERIAS","FÉRIAS","FOLGA"))),IF(Cálculos!BY38=0,"FOLGA",TEXT(Cálculos!BU38,"hh:mm")&amp;" – "&amp;TEXT(Cálculos!BX38,"hh:mm")&amp;IF(AND(Cálculos!BV38&lt;&gt;"",Cálculos!BW38&lt;&gt;""),CHAR(10)&amp;"int. "&amp;TEXT(Cálculos!BV38,"hh:mm")&amp;" – "&amp;TEXT(Cálculos!BW38,"hh:mm"),""))))</f>
        <v/>
      </c>
    </row>
    <row r="38" spans="1:8" ht="27.75" customHeight="1" x14ac:dyDescent="0.25">
      <c r="A38" s="54" t="str">
        <f>Cálculos!B39</f>
        <v/>
      </c>
      <c r="B38" s="55" t="str">
        <f>IF($A38="","",IF(Configurações!$B$3="Simples",IF(Cálculos!Q39="TRAB","TRABALHO",IF(Cálculos!Q39="ATEST","ATESTADO/"&amp;CHAR(10)&amp;"LICENÇA",IF(Cálculos!Q39="FERIAS","FÉRIAS","FOLGA"))),IF(Cálculos!K39=0,"FOLGA",TEXT(Cálculos!G39,"hh:mm")&amp;" – "&amp;TEXT(Cálculos!J39,"hh:mm")&amp;IF(AND(Cálculos!H39&lt;&gt;"",Cálculos!I39&lt;&gt;""),CHAR(10)&amp;"int. "&amp;TEXT(Cálculos!H39,"hh:mm")&amp;" – "&amp;TEXT(Cálculos!I39,"hh:mm"),""))))</f>
        <v/>
      </c>
      <c r="C38" s="55" t="str">
        <f>IF($A38="","",IF(Configurações!$B$3="Simples",IF(Cálculos!AB39="TRAB","TRABALHO",IF(Cálculos!AB39="ATEST","ATESTADO/"&amp;CHAR(10)&amp;"LICENÇA",IF(Cálculos!AB39="FERIAS","FÉRIAS","FOLGA"))),IF(Cálculos!V39=0,"FOLGA",TEXT(Cálculos!R39,"hh:mm")&amp;" – "&amp;TEXT(Cálculos!U39,"hh:mm")&amp;IF(AND(Cálculos!S39&lt;&gt;"",Cálculos!T39&lt;&gt;""),CHAR(10)&amp;"int. "&amp;TEXT(Cálculos!S39,"hh:mm")&amp;" – "&amp;TEXT(Cálculos!T39,"hh:mm"),""))))</f>
        <v/>
      </c>
      <c r="D38" s="55" t="str">
        <f>IF($A38="","",IF(Configurações!$B$3="Simples",IF(Cálculos!AM39="TRAB","TRABALHO",IF(Cálculos!AM39="ATEST","ATESTADO/"&amp;CHAR(10)&amp;"LICENÇA",IF(Cálculos!AM39="FERIAS","FÉRIAS","FOLGA"))),IF(Cálculos!AG39=0,"FOLGA",TEXT(Cálculos!AC39,"hh:mm")&amp;" – "&amp;TEXT(Cálculos!AF39,"hh:mm")&amp;IF(AND(Cálculos!AD39&lt;&gt;"",Cálculos!AE39&lt;&gt;""),CHAR(10)&amp;"int. "&amp;TEXT(Cálculos!AD39,"hh:mm")&amp;" – "&amp;TEXT(Cálculos!AE39,"hh:mm"),""))))</f>
        <v/>
      </c>
      <c r="E38" s="55" t="str">
        <f>IF($A38="","",IF(Configurações!$B$3="Simples",IF(Cálculos!AX39="TRAB","TRABALHO",IF(Cálculos!AX39="ATEST","ATESTADO/"&amp;CHAR(10)&amp;"LICENÇA",IF(Cálculos!AX39="FERIAS","FÉRIAS","FOLGA"))),IF(Cálculos!AR39=0,"FOLGA",TEXT(Cálculos!AN39,"hh:mm")&amp;" – "&amp;TEXT(Cálculos!AQ39,"hh:mm")&amp;IF(AND(Cálculos!AO39&lt;&gt;"",Cálculos!AP39&lt;&gt;""),CHAR(10)&amp;"int. "&amp;TEXT(Cálculos!AO39,"hh:mm")&amp;" – "&amp;TEXT(Cálculos!AP39,"hh:mm"),""))))</f>
        <v/>
      </c>
      <c r="F38" s="55" t="str">
        <f>IF($A38="","",IF(Configurações!$B$3="Simples",IF(Cálculos!BI39="TRAB","TRABALHO",IF(Cálculos!BI39="ATEST","ATESTADO/"&amp;CHAR(10)&amp;"LICENÇA",IF(Cálculos!BI39="FERIAS","FÉRIAS","FOLGA"))),IF(Cálculos!BC39=0,"FOLGA",TEXT(Cálculos!AY39,"hh:mm")&amp;" – "&amp;TEXT(Cálculos!BB39,"hh:mm")&amp;IF(AND(Cálculos!AZ39&lt;&gt;"",Cálculos!BA39&lt;&gt;""),CHAR(10)&amp;"int. "&amp;TEXT(Cálculos!AZ39,"hh:mm")&amp;" – "&amp;TEXT(Cálculos!BA39,"hh:mm"),""))))</f>
        <v/>
      </c>
      <c r="G38" s="55" t="str">
        <f>IF($A38="","",IF(Configurações!$B$3="Simples",IF(Cálculos!BT39="TRAB","TRABALHO",IF(Cálculos!BT39="ATEST","ATESTADO/"&amp;CHAR(10)&amp;"LICENÇA",IF(Cálculos!BT39="FERIAS","FÉRIAS","FOLGA"))),IF(Cálculos!BN39=0,"FOLGA",TEXT(Cálculos!BJ39,"hh:mm")&amp;" – "&amp;TEXT(Cálculos!BM39,"hh:mm")&amp;IF(AND(Cálculos!BK39&lt;&gt;"",Cálculos!BL39&lt;&gt;""),CHAR(10)&amp;"int. "&amp;TEXT(Cálculos!BK39,"hh:mm")&amp;" – "&amp;TEXT(Cálculos!BL39,"hh:mm"),""))))</f>
        <v/>
      </c>
      <c r="H38" s="55" t="str">
        <f>IF($A38="","",IF(Configurações!$B$3="Simples",IF(Cálculos!CE39="TRAB","TRABALHO",IF(Cálculos!CE39="ATEST","ATESTADO/"&amp;CHAR(10)&amp;"LICENÇA",IF(Cálculos!CE39="FERIAS","FÉRIAS","FOLGA"))),IF(Cálculos!BY39=0,"FOLGA",TEXT(Cálculos!BU39,"hh:mm")&amp;" – "&amp;TEXT(Cálculos!BX39,"hh:mm")&amp;IF(AND(Cálculos!BV39&lt;&gt;"",Cálculos!BW39&lt;&gt;""),CHAR(10)&amp;"int. "&amp;TEXT(Cálculos!BV39,"hh:mm")&amp;" – "&amp;TEXT(Cálculos!BW39,"hh:mm"),""))))</f>
        <v/>
      </c>
    </row>
    <row r="39" spans="1:8" ht="27.75" customHeight="1" x14ac:dyDescent="0.25">
      <c r="A39" s="54" t="str">
        <f>Cálculos!B40</f>
        <v/>
      </c>
      <c r="B39" s="55" t="str">
        <f>IF($A39="","",IF(Configurações!$B$3="Simples",IF(Cálculos!Q40="TRAB","TRABALHO",IF(Cálculos!Q40="ATEST","ATESTADO/"&amp;CHAR(10)&amp;"LICENÇA",IF(Cálculos!Q40="FERIAS","FÉRIAS","FOLGA"))),IF(Cálculos!K40=0,"FOLGA",TEXT(Cálculos!G40,"hh:mm")&amp;" – "&amp;TEXT(Cálculos!J40,"hh:mm")&amp;IF(AND(Cálculos!H40&lt;&gt;"",Cálculos!I40&lt;&gt;""),CHAR(10)&amp;"int. "&amp;TEXT(Cálculos!H40,"hh:mm")&amp;" – "&amp;TEXT(Cálculos!I40,"hh:mm"),""))))</f>
        <v/>
      </c>
      <c r="C39" s="55" t="str">
        <f>IF($A39="","",IF(Configurações!$B$3="Simples",IF(Cálculos!AB40="TRAB","TRABALHO",IF(Cálculos!AB40="ATEST","ATESTADO/"&amp;CHAR(10)&amp;"LICENÇA",IF(Cálculos!AB40="FERIAS","FÉRIAS","FOLGA"))),IF(Cálculos!V40=0,"FOLGA",TEXT(Cálculos!R40,"hh:mm")&amp;" – "&amp;TEXT(Cálculos!U40,"hh:mm")&amp;IF(AND(Cálculos!S40&lt;&gt;"",Cálculos!T40&lt;&gt;""),CHAR(10)&amp;"int. "&amp;TEXT(Cálculos!S40,"hh:mm")&amp;" – "&amp;TEXT(Cálculos!T40,"hh:mm"),""))))</f>
        <v/>
      </c>
      <c r="D39" s="55" t="str">
        <f>IF($A39="","",IF(Configurações!$B$3="Simples",IF(Cálculos!AM40="TRAB","TRABALHO",IF(Cálculos!AM40="ATEST","ATESTADO/"&amp;CHAR(10)&amp;"LICENÇA",IF(Cálculos!AM40="FERIAS","FÉRIAS","FOLGA"))),IF(Cálculos!AG40=0,"FOLGA",TEXT(Cálculos!AC40,"hh:mm")&amp;" – "&amp;TEXT(Cálculos!AF40,"hh:mm")&amp;IF(AND(Cálculos!AD40&lt;&gt;"",Cálculos!AE40&lt;&gt;""),CHAR(10)&amp;"int. "&amp;TEXT(Cálculos!AD40,"hh:mm")&amp;" – "&amp;TEXT(Cálculos!AE40,"hh:mm"),""))))</f>
        <v/>
      </c>
      <c r="E39" s="55" t="str">
        <f>IF($A39="","",IF(Configurações!$B$3="Simples",IF(Cálculos!AX40="TRAB","TRABALHO",IF(Cálculos!AX40="ATEST","ATESTADO/"&amp;CHAR(10)&amp;"LICENÇA",IF(Cálculos!AX40="FERIAS","FÉRIAS","FOLGA"))),IF(Cálculos!AR40=0,"FOLGA",TEXT(Cálculos!AN40,"hh:mm")&amp;" – "&amp;TEXT(Cálculos!AQ40,"hh:mm")&amp;IF(AND(Cálculos!AO40&lt;&gt;"",Cálculos!AP40&lt;&gt;""),CHAR(10)&amp;"int. "&amp;TEXT(Cálculos!AO40,"hh:mm")&amp;" – "&amp;TEXT(Cálculos!AP40,"hh:mm"),""))))</f>
        <v/>
      </c>
      <c r="F39" s="55" t="str">
        <f>IF($A39="","",IF(Configurações!$B$3="Simples",IF(Cálculos!BI40="TRAB","TRABALHO",IF(Cálculos!BI40="ATEST","ATESTADO/"&amp;CHAR(10)&amp;"LICENÇA",IF(Cálculos!BI40="FERIAS","FÉRIAS","FOLGA"))),IF(Cálculos!BC40=0,"FOLGA",TEXT(Cálculos!AY40,"hh:mm")&amp;" – "&amp;TEXT(Cálculos!BB40,"hh:mm")&amp;IF(AND(Cálculos!AZ40&lt;&gt;"",Cálculos!BA40&lt;&gt;""),CHAR(10)&amp;"int. "&amp;TEXT(Cálculos!AZ40,"hh:mm")&amp;" – "&amp;TEXT(Cálculos!BA40,"hh:mm"),""))))</f>
        <v/>
      </c>
      <c r="G39" s="55" t="str">
        <f>IF($A39="","",IF(Configurações!$B$3="Simples",IF(Cálculos!BT40="TRAB","TRABALHO",IF(Cálculos!BT40="ATEST","ATESTADO/"&amp;CHAR(10)&amp;"LICENÇA",IF(Cálculos!BT40="FERIAS","FÉRIAS","FOLGA"))),IF(Cálculos!BN40=0,"FOLGA",TEXT(Cálculos!BJ40,"hh:mm")&amp;" – "&amp;TEXT(Cálculos!BM40,"hh:mm")&amp;IF(AND(Cálculos!BK40&lt;&gt;"",Cálculos!BL40&lt;&gt;""),CHAR(10)&amp;"int. "&amp;TEXT(Cálculos!BK40,"hh:mm")&amp;" – "&amp;TEXT(Cálculos!BL40,"hh:mm"),""))))</f>
        <v/>
      </c>
      <c r="H39" s="55" t="str">
        <f>IF($A39="","",IF(Configurações!$B$3="Simples",IF(Cálculos!CE40="TRAB","TRABALHO",IF(Cálculos!CE40="ATEST","ATESTADO/"&amp;CHAR(10)&amp;"LICENÇA",IF(Cálculos!CE40="FERIAS","FÉRIAS","FOLGA"))),IF(Cálculos!BY40=0,"FOLGA",TEXT(Cálculos!BU40,"hh:mm")&amp;" – "&amp;TEXT(Cálculos!BX40,"hh:mm")&amp;IF(AND(Cálculos!BV40&lt;&gt;"",Cálculos!BW40&lt;&gt;""),CHAR(10)&amp;"int. "&amp;TEXT(Cálculos!BV40,"hh:mm")&amp;" – "&amp;TEXT(Cálculos!BW40,"hh:mm"),""))))</f>
        <v/>
      </c>
    </row>
    <row r="40" spans="1:8" ht="27.75" customHeight="1" x14ac:dyDescent="0.25">
      <c r="A40" s="54" t="str">
        <f>Cálculos!B41</f>
        <v/>
      </c>
      <c r="B40" s="55" t="str">
        <f>IF($A40="","",IF(Configurações!$B$3="Simples",IF(Cálculos!Q41="TRAB","TRABALHO",IF(Cálculos!Q41="ATEST","ATESTADO/"&amp;CHAR(10)&amp;"LICENÇA",IF(Cálculos!Q41="FERIAS","FÉRIAS","FOLGA"))),IF(Cálculos!K41=0,"FOLGA",TEXT(Cálculos!G41,"hh:mm")&amp;" – "&amp;TEXT(Cálculos!J41,"hh:mm")&amp;IF(AND(Cálculos!H41&lt;&gt;"",Cálculos!I41&lt;&gt;""),CHAR(10)&amp;"int. "&amp;TEXT(Cálculos!H41,"hh:mm")&amp;" – "&amp;TEXT(Cálculos!I41,"hh:mm"),""))))</f>
        <v/>
      </c>
      <c r="C40" s="55" t="str">
        <f>IF($A40="","",IF(Configurações!$B$3="Simples",IF(Cálculos!AB41="TRAB","TRABALHO",IF(Cálculos!AB41="ATEST","ATESTADO/"&amp;CHAR(10)&amp;"LICENÇA",IF(Cálculos!AB41="FERIAS","FÉRIAS","FOLGA"))),IF(Cálculos!V41=0,"FOLGA",TEXT(Cálculos!R41,"hh:mm")&amp;" – "&amp;TEXT(Cálculos!U41,"hh:mm")&amp;IF(AND(Cálculos!S41&lt;&gt;"",Cálculos!T41&lt;&gt;""),CHAR(10)&amp;"int. "&amp;TEXT(Cálculos!S41,"hh:mm")&amp;" – "&amp;TEXT(Cálculos!T41,"hh:mm"),""))))</f>
        <v/>
      </c>
      <c r="D40" s="55" t="str">
        <f>IF($A40="","",IF(Configurações!$B$3="Simples",IF(Cálculos!AM41="TRAB","TRABALHO",IF(Cálculos!AM41="ATEST","ATESTADO/"&amp;CHAR(10)&amp;"LICENÇA",IF(Cálculos!AM41="FERIAS","FÉRIAS","FOLGA"))),IF(Cálculos!AG41=0,"FOLGA",TEXT(Cálculos!AC41,"hh:mm")&amp;" – "&amp;TEXT(Cálculos!AF41,"hh:mm")&amp;IF(AND(Cálculos!AD41&lt;&gt;"",Cálculos!AE41&lt;&gt;""),CHAR(10)&amp;"int. "&amp;TEXT(Cálculos!AD41,"hh:mm")&amp;" – "&amp;TEXT(Cálculos!AE41,"hh:mm"),""))))</f>
        <v/>
      </c>
      <c r="E40" s="55" t="str">
        <f>IF($A40="","",IF(Configurações!$B$3="Simples",IF(Cálculos!AX41="TRAB","TRABALHO",IF(Cálculos!AX41="ATEST","ATESTADO/"&amp;CHAR(10)&amp;"LICENÇA",IF(Cálculos!AX41="FERIAS","FÉRIAS","FOLGA"))),IF(Cálculos!AR41=0,"FOLGA",TEXT(Cálculos!AN41,"hh:mm")&amp;" – "&amp;TEXT(Cálculos!AQ41,"hh:mm")&amp;IF(AND(Cálculos!AO41&lt;&gt;"",Cálculos!AP41&lt;&gt;""),CHAR(10)&amp;"int. "&amp;TEXT(Cálculos!AO41,"hh:mm")&amp;" – "&amp;TEXT(Cálculos!AP41,"hh:mm"),""))))</f>
        <v/>
      </c>
      <c r="F40" s="55" t="str">
        <f>IF($A40="","",IF(Configurações!$B$3="Simples",IF(Cálculos!BI41="TRAB","TRABALHO",IF(Cálculos!BI41="ATEST","ATESTADO/"&amp;CHAR(10)&amp;"LICENÇA",IF(Cálculos!BI41="FERIAS","FÉRIAS","FOLGA"))),IF(Cálculos!BC41=0,"FOLGA",TEXT(Cálculos!AY41,"hh:mm")&amp;" – "&amp;TEXT(Cálculos!BB41,"hh:mm")&amp;IF(AND(Cálculos!AZ41&lt;&gt;"",Cálculos!BA41&lt;&gt;""),CHAR(10)&amp;"int. "&amp;TEXT(Cálculos!AZ41,"hh:mm")&amp;" – "&amp;TEXT(Cálculos!BA41,"hh:mm"),""))))</f>
        <v/>
      </c>
      <c r="G40" s="55" t="str">
        <f>IF($A40="","",IF(Configurações!$B$3="Simples",IF(Cálculos!BT41="TRAB","TRABALHO",IF(Cálculos!BT41="ATEST","ATESTADO/"&amp;CHAR(10)&amp;"LICENÇA",IF(Cálculos!BT41="FERIAS","FÉRIAS","FOLGA"))),IF(Cálculos!BN41=0,"FOLGA",TEXT(Cálculos!BJ41,"hh:mm")&amp;" – "&amp;TEXT(Cálculos!BM41,"hh:mm")&amp;IF(AND(Cálculos!BK41&lt;&gt;"",Cálculos!BL41&lt;&gt;""),CHAR(10)&amp;"int. "&amp;TEXT(Cálculos!BK41,"hh:mm")&amp;" – "&amp;TEXT(Cálculos!BL41,"hh:mm"),""))))</f>
        <v/>
      </c>
      <c r="H40" s="55" t="str">
        <f>IF($A40="","",IF(Configurações!$B$3="Simples",IF(Cálculos!CE41="TRAB","TRABALHO",IF(Cálculos!CE41="ATEST","ATESTADO/"&amp;CHAR(10)&amp;"LICENÇA",IF(Cálculos!CE41="FERIAS","FÉRIAS","FOLGA"))),IF(Cálculos!BY41=0,"FOLGA",TEXT(Cálculos!BU41,"hh:mm")&amp;" – "&amp;TEXT(Cálculos!BX41,"hh:mm")&amp;IF(AND(Cálculos!BV41&lt;&gt;"",Cálculos!BW41&lt;&gt;""),CHAR(10)&amp;"int. "&amp;TEXT(Cálculos!BV41,"hh:mm")&amp;" – "&amp;TEXT(Cálculos!BW41,"hh:mm"),""))))</f>
        <v/>
      </c>
    </row>
    <row r="41" spans="1:8" ht="27.75" customHeight="1" x14ac:dyDescent="0.25">
      <c r="A41" s="54" t="str">
        <f>Cálculos!B42</f>
        <v/>
      </c>
      <c r="B41" s="55" t="str">
        <f>IF($A41="","",IF(Configurações!$B$3="Simples",IF(Cálculos!Q42="TRAB","TRABALHO",IF(Cálculos!Q42="ATEST","ATESTADO/"&amp;CHAR(10)&amp;"LICENÇA",IF(Cálculos!Q42="FERIAS","FÉRIAS","FOLGA"))),IF(Cálculos!K42=0,"FOLGA",TEXT(Cálculos!G42,"hh:mm")&amp;" – "&amp;TEXT(Cálculos!J42,"hh:mm")&amp;IF(AND(Cálculos!H42&lt;&gt;"",Cálculos!I42&lt;&gt;""),CHAR(10)&amp;"int. "&amp;TEXT(Cálculos!H42,"hh:mm")&amp;" – "&amp;TEXT(Cálculos!I42,"hh:mm"),""))))</f>
        <v/>
      </c>
      <c r="C41" s="55" t="str">
        <f>IF($A41="","",IF(Configurações!$B$3="Simples",IF(Cálculos!AB42="TRAB","TRABALHO",IF(Cálculos!AB42="ATEST","ATESTADO/"&amp;CHAR(10)&amp;"LICENÇA",IF(Cálculos!AB42="FERIAS","FÉRIAS","FOLGA"))),IF(Cálculos!V42=0,"FOLGA",TEXT(Cálculos!R42,"hh:mm")&amp;" – "&amp;TEXT(Cálculos!U42,"hh:mm")&amp;IF(AND(Cálculos!S42&lt;&gt;"",Cálculos!T42&lt;&gt;""),CHAR(10)&amp;"int. "&amp;TEXT(Cálculos!S42,"hh:mm")&amp;" – "&amp;TEXT(Cálculos!T42,"hh:mm"),""))))</f>
        <v/>
      </c>
      <c r="D41" s="55" t="str">
        <f>IF($A41="","",IF(Configurações!$B$3="Simples",IF(Cálculos!AM42="TRAB","TRABALHO",IF(Cálculos!AM42="ATEST","ATESTADO/"&amp;CHAR(10)&amp;"LICENÇA",IF(Cálculos!AM42="FERIAS","FÉRIAS","FOLGA"))),IF(Cálculos!AG42=0,"FOLGA",TEXT(Cálculos!AC42,"hh:mm")&amp;" – "&amp;TEXT(Cálculos!AF42,"hh:mm")&amp;IF(AND(Cálculos!AD42&lt;&gt;"",Cálculos!AE42&lt;&gt;""),CHAR(10)&amp;"int. "&amp;TEXT(Cálculos!AD42,"hh:mm")&amp;" – "&amp;TEXT(Cálculos!AE42,"hh:mm"),""))))</f>
        <v/>
      </c>
      <c r="E41" s="55" t="str">
        <f>IF($A41="","",IF(Configurações!$B$3="Simples",IF(Cálculos!AX42="TRAB","TRABALHO",IF(Cálculos!AX42="ATEST","ATESTADO/"&amp;CHAR(10)&amp;"LICENÇA",IF(Cálculos!AX42="FERIAS","FÉRIAS","FOLGA"))),IF(Cálculos!AR42=0,"FOLGA",TEXT(Cálculos!AN42,"hh:mm")&amp;" – "&amp;TEXT(Cálculos!AQ42,"hh:mm")&amp;IF(AND(Cálculos!AO42&lt;&gt;"",Cálculos!AP42&lt;&gt;""),CHAR(10)&amp;"int. "&amp;TEXT(Cálculos!AO42,"hh:mm")&amp;" – "&amp;TEXT(Cálculos!AP42,"hh:mm"),""))))</f>
        <v/>
      </c>
      <c r="F41" s="55" t="str">
        <f>IF($A41="","",IF(Configurações!$B$3="Simples",IF(Cálculos!BI42="TRAB","TRABALHO",IF(Cálculos!BI42="ATEST","ATESTADO/"&amp;CHAR(10)&amp;"LICENÇA",IF(Cálculos!BI42="FERIAS","FÉRIAS","FOLGA"))),IF(Cálculos!BC42=0,"FOLGA",TEXT(Cálculos!AY42,"hh:mm")&amp;" – "&amp;TEXT(Cálculos!BB42,"hh:mm")&amp;IF(AND(Cálculos!AZ42&lt;&gt;"",Cálculos!BA42&lt;&gt;""),CHAR(10)&amp;"int. "&amp;TEXT(Cálculos!AZ42,"hh:mm")&amp;" – "&amp;TEXT(Cálculos!BA42,"hh:mm"),""))))</f>
        <v/>
      </c>
      <c r="G41" s="55" t="str">
        <f>IF($A41="","",IF(Configurações!$B$3="Simples",IF(Cálculos!BT42="TRAB","TRABALHO",IF(Cálculos!BT42="ATEST","ATESTADO/"&amp;CHAR(10)&amp;"LICENÇA",IF(Cálculos!BT42="FERIAS","FÉRIAS","FOLGA"))),IF(Cálculos!BN42=0,"FOLGA",TEXT(Cálculos!BJ42,"hh:mm")&amp;" – "&amp;TEXT(Cálculos!BM42,"hh:mm")&amp;IF(AND(Cálculos!BK42&lt;&gt;"",Cálculos!BL42&lt;&gt;""),CHAR(10)&amp;"int. "&amp;TEXT(Cálculos!BK42,"hh:mm")&amp;" – "&amp;TEXT(Cálculos!BL42,"hh:mm"),""))))</f>
        <v/>
      </c>
      <c r="H41" s="55" t="str">
        <f>IF($A41="","",IF(Configurações!$B$3="Simples",IF(Cálculos!CE42="TRAB","TRABALHO",IF(Cálculos!CE42="ATEST","ATESTADO/"&amp;CHAR(10)&amp;"LICENÇA",IF(Cálculos!CE42="FERIAS","FÉRIAS","FOLGA"))),IF(Cálculos!BY42=0,"FOLGA",TEXT(Cálculos!BU42,"hh:mm")&amp;" – "&amp;TEXT(Cálculos!BX42,"hh:mm")&amp;IF(AND(Cálculos!BV42&lt;&gt;"",Cálculos!BW42&lt;&gt;""),CHAR(10)&amp;"int. "&amp;TEXT(Cálculos!BV42,"hh:mm")&amp;" – "&amp;TEXT(Cálculos!BW42,"hh:mm"),""))))</f>
        <v/>
      </c>
    </row>
    <row r="42" spans="1:8" ht="27.75" customHeight="1" x14ac:dyDescent="0.25">
      <c r="A42" s="54" t="str">
        <f>Cálculos!B43</f>
        <v/>
      </c>
      <c r="B42" s="55" t="str">
        <f>IF($A42="","",IF(Configurações!$B$3="Simples",IF(Cálculos!Q43="TRAB","TRABALHO",IF(Cálculos!Q43="ATEST","ATESTADO/"&amp;CHAR(10)&amp;"LICENÇA",IF(Cálculos!Q43="FERIAS","FÉRIAS","FOLGA"))),IF(Cálculos!K43=0,"FOLGA",TEXT(Cálculos!G43,"hh:mm")&amp;" – "&amp;TEXT(Cálculos!J43,"hh:mm")&amp;IF(AND(Cálculos!H43&lt;&gt;"",Cálculos!I43&lt;&gt;""),CHAR(10)&amp;"int. "&amp;TEXT(Cálculos!H43,"hh:mm")&amp;" – "&amp;TEXT(Cálculos!I43,"hh:mm"),""))))</f>
        <v/>
      </c>
      <c r="C42" s="55" t="str">
        <f>IF($A42="","",IF(Configurações!$B$3="Simples",IF(Cálculos!AB43="TRAB","TRABALHO",IF(Cálculos!AB43="ATEST","ATESTADO/"&amp;CHAR(10)&amp;"LICENÇA",IF(Cálculos!AB43="FERIAS","FÉRIAS","FOLGA"))),IF(Cálculos!V43=0,"FOLGA",TEXT(Cálculos!R43,"hh:mm")&amp;" – "&amp;TEXT(Cálculos!U43,"hh:mm")&amp;IF(AND(Cálculos!S43&lt;&gt;"",Cálculos!T43&lt;&gt;""),CHAR(10)&amp;"int. "&amp;TEXT(Cálculos!S43,"hh:mm")&amp;" – "&amp;TEXT(Cálculos!T43,"hh:mm"),""))))</f>
        <v/>
      </c>
      <c r="D42" s="55" t="str">
        <f>IF($A42="","",IF(Configurações!$B$3="Simples",IF(Cálculos!AM43="TRAB","TRABALHO",IF(Cálculos!AM43="ATEST","ATESTADO/"&amp;CHAR(10)&amp;"LICENÇA",IF(Cálculos!AM43="FERIAS","FÉRIAS","FOLGA"))),IF(Cálculos!AG43=0,"FOLGA",TEXT(Cálculos!AC43,"hh:mm")&amp;" – "&amp;TEXT(Cálculos!AF43,"hh:mm")&amp;IF(AND(Cálculos!AD43&lt;&gt;"",Cálculos!AE43&lt;&gt;""),CHAR(10)&amp;"int. "&amp;TEXT(Cálculos!AD43,"hh:mm")&amp;" – "&amp;TEXT(Cálculos!AE43,"hh:mm"),""))))</f>
        <v/>
      </c>
      <c r="E42" s="55" t="str">
        <f>IF($A42="","",IF(Configurações!$B$3="Simples",IF(Cálculos!AX43="TRAB","TRABALHO",IF(Cálculos!AX43="ATEST","ATESTADO/"&amp;CHAR(10)&amp;"LICENÇA",IF(Cálculos!AX43="FERIAS","FÉRIAS","FOLGA"))),IF(Cálculos!AR43=0,"FOLGA",TEXT(Cálculos!AN43,"hh:mm")&amp;" – "&amp;TEXT(Cálculos!AQ43,"hh:mm")&amp;IF(AND(Cálculos!AO43&lt;&gt;"",Cálculos!AP43&lt;&gt;""),CHAR(10)&amp;"int. "&amp;TEXT(Cálculos!AO43,"hh:mm")&amp;" – "&amp;TEXT(Cálculos!AP43,"hh:mm"),""))))</f>
        <v/>
      </c>
      <c r="F42" s="55" t="str">
        <f>IF($A42="","",IF(Configurações!$B$3="Simples",IF(Cálculos!BI43="TRAB","TRABALHO",IF(Cálculos!BI43="ATEST","ATESTADO/"&amp;CHAR(10)&amp;"LICENÇA",IF(Cálculos!BI43="FERIAS","FÉRIAS","FOLGA"))),IF(Cálculos!BC43=0,"FOLGA",TEXT(Cálculos!AY43,"hh:mm")&amp;" – "&amp;TEXT(Cálculos!BB43,"hh:mm")&amp;IF(AND(Cálculos!AZ43&lt;&gt;"",Cálculos!BA43&lt;&gt;""),CHAR(10)&amp;"int. "&amp;TEXT(Cálculos!AZ43,"hh:mm")&amp;" – "&amp;TEXT(Cálculos!BA43,"hh:mm"),""))))</f>
        <v/>
      </c>
      <c r="G42" s="55" t="str">
        <f>IF($A42="","",IF(Configurações!$B$3="Simples",IF(Cálculos!BT43="TRAB","TRABALHO",IF(Cálculos!BT43="ATEST","ATESTADO/"&amp;CHAR(10)&amp;"LICENÇA",IF(Cálculos!BT43="FERIAS","FÉRIAS","FOLGA"))),IF(Cálculos!BN43=0,"FOLGA",TEXT(Cálculos!BJ43,"hh:mm")&amp;" – "&amp;TEXT(Cálculos!BM43,"hh:mm")&amp;IF(AND(Cálculos!BK43&lt;&gt;"",Cálculos!BL43&lt;&gt;""),CHAR(10)&amp;"int. "&amp;TEXT(Cálculos!BK43,"hh:mm")&amp;" – "&amp;TEXT(Cálculos!BL43,"hh:mm"),""))))</f>
        <v/>
      </c>
      <c r="H42" s="55" t="str">
        <f>IF($A42="","",IF(Configurações!$B$3="Simples",IF(Cálculos!CE43="TRAB","TRABALHO",IF(Cálculos!CE43="ATEST","ATESTADO/"&amp;CHAR(10)&amp;"LICENÇA",IF(Cálculos!CE43="FERIAS","FÉRIAS","FOLGA"))),IF(Cálculos!BY43=0,"FOLGA",TEXT(Cálculos!BU43,"hh:mm")&amp;" – "&amp;TEXT(Cálculos!BX43,"hh:mm")&amp;IF(AND(Cálculos!BV43&lt;&gt;"",Cálculos!BW43&lt;&gt;""),CHAR(10)&amp;"int. "&amp;TEXT(Cálculos!BV43,"hh:mm")&amp;" – "&amp;TEXT(Cálculos!BW43,"hh:mm"),""))))</f>
        <v/>
      </c>
    </row>
    <row r="43" spans="1:8" ht="27.75" customHeight="1" x14ac:dyDescent="0.25">
      <c r="A43" s="54" t="str">
        <f>Cálculos!B44</f>
        <v/>
      </c>
      <c r="B43" s="55" t="str">
        <f>IF($A43="","",IF(Configurações!$B$3="Simples",IF(Cálculos!Q44="TRAB","TRABALHO",IF(Cálculos!Q44="ATEST","ATESTADO/"&amp;CHAR(10)&amp;"LICENÇA",IF(Cálculos!Q44="FERIAS","FÉRIAS","FOLGA"))),IF(Cálculos!K44=0,"FOLGA",TEXT(Cálculos!G44,"hh:mm")&amp;" – "&amp;TEXT(Cálculos!J44,"hh:mm")&amp;IF(AND(Cálculos!H44&lt;&gt;"",Cálculos!I44&lt;&gt;""),CHAR(10)&amp;"int. "&amp;TEXT(Cálculos!H44,"hh:mm")&amp;" – "&amp;TEXT(Cálculos!I44,"hh:mm"),""))))</f>
        <v/>
      </c>
      <c r="C43" s="55" t="str">
        <f>IF($A43="","",IF(Configurações!$B$3="Simples",IF(Cálculos!AB44="TRAB","TRABALHO",IF(Cálculos!AB44="ATEST","ATESTADO/"&amp;CHAR(10)&amp;"LICENÇA",IF(Cálculos!AB44="FERIAS","FÉRIAS","FOLGA"))),IF(Cálculos!V44=0,"FOLGA",TEXT(Cálculos!R44,"hh:mm")&amp;" – "&amp;TEXT(Cálculos!U44,"hh:mm")&amp;IF(AND(Cálculos!S44&lt;&gt;"",Cálculos!T44&lt;&gt;""),CHAR(10)&amp;"int. "&amp;TEXT(Cálculos!S44,"hh:mm")&amp;" – "&amp;TEXT(Cálculos!T44,"hh:mm"),""))))</f>
        <v/>
      </c>
      <c r="D43" s="55" t="str">
        <f>IF($A43="","",IF(Configurações!$B$3="Simples",IF(Cálculos!AM44="TRAB","TRABALHO",IF(Cálculos!AM44="ATEST","ATESTADO/"&amp;CHAR(10)&amp;"LICENÇA",IF(Cálculos!AM44="FERIAS","FÉRIAS","FOLGA"))),IF(Cálculos!AG44=0,"FOLGA",TEXT(Cálculos!AC44,"hh:mm")&amp;" – "&amp;TEXT(Cálculos!AF44,"hh:mm")&amp;IF(AND(Cálculos!AD44&lt;&gt;"",Cálculos!AE44&lt;&gt;""),CHAR(10)&amp;"int. "&amp;TEXT(Cálculos!AD44,"hh:mm")&amp;" – "&amp;TEXT(Cálculos!AE44,"hh:mm"),""))))</f>
        <v/>
      </c>
      <c r="E43" s="55" t="str">
        <f>IF($A43="","",IF(Configurações!$B$3="Simples",IF(Cálculos!AX44="TRAB","TRABALHO",IF(Cálculos!AX44="ATEST","ATESTADO/"&amp;CHAR(10)&amp;"LICENÇA",IF(Cálculos!AX44="FERIAS","FÉRIAS","FOLGA"))),IF(Cálculos!AR44=0,"FOLGA",TEXT(Cálculos!AN44,"hh:mm")&amp;" – "&amp;TEXT(Cálculos!AQ44,"hh:mm")&amp;IF(AND(Cálculos!AO44&lt;&gt;"",Cálculos!AP44&lt;&gt;""),CHAR(10)&amp;"int. "&amp;TEXT(Cálculos!AO44,"hh:mm")&amp;" – "&amp;TEXT(Cálculos!AP44,"hh:mm"),""))))</f>
        <v/>
      </c>
      <c r="F43" s="55" t="str">
        <f>IF($A43="","",IF(Configurações!$B$3="Simples",IF(Cálculos!BI44="TRAB","TRABALHO",IF(Cálculos!BI44="ATEST","ATESTADO/"&amp;CHAR(10)&amp;"LICENÇA",IF(Cálculos!BI44="FERIAS","FÉRIAS","FOLGA"))),IF(Cálculos!BC44=0,"FOLGA",TEXT(Cálculos!AY44,"hh:mm")&amp;" – "&amp;TEXT(Cálculos!BB44,"hh:mm")&amp;IF(AND(Cálculos!AZ44&lt;&gt;"",Cálculos!BA44&lt;&gt;""),CHAR(10)&amp;"int. "&amp;TEXT(Cálculos!AZ44,"hh:mm")&amp;" – "&amp;TEXT(Cálculos!BA44,"hh:mm"),""))))</f>
        <v/>
      </c>
      <c r="G43" s="55" t="str">
        <f>IF($A43="","",IF(Configurações!$B$3="Simples",IF(Cálculos!BT44="TRAB","TRABALHO",IF(Cálculos!BT44="ATEST","ATESTADO/"&amp;CHAR(10)&amp;"LICENÇA",IF(Cálculos!BT44="FERIAS","FÉRIAS","FOLGA"))),IF(Cálculos!BN44=0,"FOLGA",TEXT(Cálculos!BJ44,"hh:mm")&amp;" – "&amp;TEXT(Cálculos!BM44,"hh:mm")&amp;IF(AND(Cálculos!BK44&lt;&gt;"",Cálculos!BL44&lt;&gt;""),CHAR(10)&amp;"int. "&amp;TEXT(Cálculos!BK44,"hh:mm")&amp;" – "&amp;TEXT(Cálculos!BL44,"hh:mm"),""))))</f>
        <v/>
      </c>
      <c r="H43" s="55" t="str">
        <f>IF($A43="","",IF(Configurações!$B$3="Simples",IF(Cálculos!CE44="TRAB","TRABALHO",IF(Cálculos!CE44="ATEST","ATESTADO/"&amp;CHAR(10)&amp;"LICENÇA",IF(Cálculos!CE44="FERIAS","FÉRIAS","FOLGA"))),IF(Cálculos!BY44=0,"FOLGA",TEXT(Cálculos!BU44,"hh:mm")&amp;" – "&amp;TEXT(Cálculos!BX44,"hh:mm")&amp;IF(AND(Cálculos!BV44&lt;&gt;"",Cálculos!BW44&lt;&gt;""),CHAR(10)&amp;"int. "&amp;TEXT(Cálculos!BV44,"hh:mm")&amp;" – "&amp;TEXT(Cálculos!BW44,"hh:mm"),""))))</f>
        <v/>
      </c>
    </row>
    <row r="44" spans="1:8" ht="27.75" customHeight="1" x14ac:dyDescent="0.25">
      <c r="A44" s="54" t="str">
        <f>Cálculos!B45</f>
        <v/>
      </c>
      <c r="B44" s="55" t="str">
        <f>IF($A44="","",IF(Configurações!$B$3="Simples",IF(Cálculos!Q45="TRAB","TRABALHO",IF(Cálculos!Q45="ATEST","ATESTADO/"&amp;CHAR(10)&amp;"LICENÇA",IF(Cálculos!Q45="FERIAS","FÉRIAS","FOLGA"))),IF(Cálculos!K45=0,"FOLGA",TEXT(Cálculos!G45,"hh:mm")&amp;" – "&amp;TEXT(Cálculos!J45,"hh:mm")&amp;IF(AND(Cálculos!H45&lt;&gt;"",Cálculos!I45&lt;&gt;""),CHAR(10)&amp;"int. "&amp;TEXT(Cálculos!H45,"hh:mm")&amp;" – "&amp;TEXT(Cálculos!I45,"hh:mm"),""))))</f>
        <v/>
      </c>
      <c r="C44" s="55" t="str">
        <f>IF($A44="","",IF(Configurações!$B$3="Simples",IF(Cálculos!AB45="TRAB","TRABALHO",IF(Cálculos!AB45="ATEST","ATESTADO/"&amp;CHAR(10)&amp;"LICENÇA",IF(Cálculos!AB45="FERIAS","FÉRIAS","FOLGA"))),IF(Cálculos!V45=0,"FOLGA",TEXT(Cálculos!R45,"hh:mm")&amp;" – "&amp;TEXT(Cálculos!U45,"hh:mm")&amp;IF(AND(Cálculos!S45&lt;&gt;"",Cálculos!T45&lt;&gt;""),CHAR(10)&amp;"int. "&amp;TEXT(Cálculos!S45,"hh:mm")&amp;" – "&amp;TEXT(Cálculos!T45,"hh:mm"),""))))</f>
        <v/>
      </c>
      <c r="D44" s="55" t="str">
        <f>IF($A44="","",IF(Configurações!$B$3="Simples",IF(Cálculos!AM45="TRAB","TRABALHO",IF(Cálculos!AM45="ATEST","ATESTADO/"&amp;CHAR(10)&amp;"LICENÇA",IF(Cálculos!AM45="FERIAS","FÉRIAS","FOLGA"))),IF(Cálculos!AG45=0,"FOLGA",TEXT(Cálculos!AC45,"hh:mm")&amp;" – "&amp;TEXT(Cálculos!AF45,"hh:mm")&amp;IF(AND(Cálculos!AD45&lt;&gt;"",Cálculos!AE45&lt;&gt;""),CHAR(10)&amp;"int. "&amp;TEXT(Cálculos!AD45,"hh:mm")&amp;" – "&amp;TEXT(Cálculos!AE45,"hh:mm"),""))))</f>
        <v/>
      </c>
      <c r="E44" s="55" t="str">
        <f>IF($A44="","",IF(Configurações!$B$3="Simples",IF(Cálculos!AX45="TRAB","TRABALHO",IF(Cálculos!AX45="ATEST","ATESTADO/"&amp;CHAR(10)&amp;"LICENÇA",IF(Cálculos!AX45="FERIAS","FÉRIAS","FOLGA"))),IF(Cálculos!AR45=0,"FOLGA",TEXT(Cálculos!AN45,"hh:mm")&amp;" – "&amp;TEXT(Cálculos!AQ45,"hh:mm")&amp;IF(AND(Cálculos!AO45&lt;&gt;"",Cálculos!AP45&lt;&gt;""),CHAR(10)&amp;"int. "&amp;TEXT(Cálculos!AO45,"hh:mm")&amp;" – "&amp;TEXT(Cálculos!AP45,"hh:mm"),""))))</f>
        <v/>
      </c>
      <c r="F44" s="55" t="str">
        <f>IF($A44="","",IF(Configurações!$B$3="Simples",IF(Cálculos!BI45="TRAB","TRABALHO",IF(Cálculos!BI45="ATEST","ATESTADO/"&amp;CHAR(10)&amp;"LICENÇA",IF(Cálculos!BI45="FERIAS","FÉRIAS","FOLGA"))),IF(Cálculos!BC45=0,"FOLGA",TEXT(Cálculos!AY45,"hh:mm")&amp;" – "&amp;TEXT(Cálculos!BB45,"hh:mm")&amp;IF(AND(Cálculos!AZ45&lt;&gt;"",Cálculos!BA45&lt;&gt;""),CHAR(10)&amp;"int. "&amp;TEXT(Cálculos!AZ45,"hh:mm")&amp;" – "&amp;TEXT(Cálculos!BA45,"hh:mm"),""))))</f>
        <v/>
      </c>
      <c r="G44" s="55" t="str">
        <f>IF($A44="","",IF(Configurações!$B$3="Simples",IF(Cálculos!BT45="TRAB","TRABALHO",IF(Cálculos!BT45="ATEST","ATESTADO/"&amp;CHAR(10)&amp;"LICENÇA",IF(Cálculos!BT45="FERIAS","FÉRIAS","FOLGA"))),IF(Cálculos!BN45=0,"FOLGA",TEXT(Cálculos!BJ45,"hh:mm")&amp;" – "&amp;TEXT(Cálculos!BM45,"hh:mm")&amp;IF(AND(Cálculos!BK45&lt;&gt;"",Cálculos!BL45&lt;&gt;""),CHAR(10)&amp;"int. "&amp;TEXT(Cálculos!BK45,"hh:mm")&amp;" – "&amp;TEXT(Cálculos!BL45,"hh:mm"),""))))</f>
        <v/>
      </c>
      <c r="H44" s="55" t="str">
        <f>IF($A44="","",IF(Configurações!$B$3="Simples",IF(Cálculos!CE45="TRAB","TRABALHO",IF(Cálculos!CE45="ATEST","ATESTADO/"&amp;CHAR(10)&amp;"LICENÇA",IF(Cálculos!CE45="FERIAS","FÉRIAS","FOLGA"))),IF(Cálculos!BY45=0,"FOLGA",TEXT(Cálculos!BU45,"hh:mm")&amp;" – "&amp;TEXT(Cálculos!BX45,"hh:mm")&amp;IF(AND(Cálculos!BV45&lt;&gt;"",Cálculos!BW45&lt;&gt;""),CHAR(10)&amp;"int. "&amp;TEXT(Cálculos!BV45,"hh:mm")&amp;" – "&amp;TEXT(Cálculos!BW45,"hh:mm"),""))))</f>
        <v/>
      </c>
    </row>
    <row r="45" spans="1:8" ht="27.75" customHeight="1" x14ac:dyDescent="0.25">
      <c r="A45" s="54" t="str">
        <f>Cálculos!B46</f>
        <v/>
      </c>
      <c r="B45" s="55" t="str">
        <f>IF($A45="","",IF(Configurações!$B$3="Simples",IF(Cálculos!Q46="TRAB","TRABALHO",IF(Cálculos!Q46="ATEST","ATESTADO/"&amp;CHAR(10)&amp;"LICENÇA",IF(Cálculos!Q46="FERIAS","FÉRIAS","FOLGA"))),IF(Cálculos!K46=0,"FOLGA",TEXT(Cálculos!G46,"hh:mm")&amp;" – "&amp;TEXT(Cálculos!J46,"hh:mm")&amp;IF(AND(Cálculos!H46&lt;&gt;"",Cálculos!I46&lt;&gt;""),CHAR(10)&amp;"int. "&amp;TEXT(Cálculos!H46,"hh:mm")&amp;" – "&amp;TEXT(Cálculos!I46,"hh:mm"),""))))</f>
        <v/>
      </c>
      <c r="C45" s="55" t="str">
        <f>IF($A45="","",IF(Configurações!$B$3="Simples",IF(Cálculos!AB46="TRAB","TRABALHO",IF(Cálculos!AB46="ATEST","ATESTADO/"&amp;CHAR(10)&amp;"LICENÇA",IF(Cálculos!AB46="FERIAS","FÉRIAS","FOLGA"))),IF(Cálculos!V46=0,"FOLGA",TEXT(Cálculos!R46,"hh:mm")&amp;" – "&amp;TEXT(Cálculos!U46,"hh:mm")&amp;IF(AND(Cálculos!S46&lt;&gt;"",Cálculos!T46&lt;&gt;""),CHAR(10)&amp;"int. "&amp;TEXT(Cálculos!S46,"hh:mm")&amp;" – "&amp;TEXT(Cálculos!T46,"hh:mm"),""))))</f>
        <v/>
      </c>
      <c r="D45" s="55" t="str">
        <f>IF($A45="","",IF(Configurações!$B$3="Simples",IF(Cálculos!AM46="TRAB","TRABALHO",IF(Cálculos!AM46="ATEST","ATESTADO/"&amp;CHAR(10)&amp;"LICENÇA",IF(Cálculos!AM46="FERIAS","FÉRIAS","FOLGA"))),IF(Cálculos!AG46=0,"FOLGA",TEXT(Cálculos!AC46,"hh:mm")&amp;" – "&amp;TEXT(Cálculos!AF46,"hh:mm")&amp;IF(AND(Cálculos!AD46&lt;&gt;"",Cálculos!AE46&lt;&gt;""),CHAR(10)&amp;"int. "&amp;TEXT(Cálculos!AD46,"hh:mm")&amp;" – "&amp;TEXT(Cálculos!AE46,"hh:mm"),""))))</f>
        <v/>
      </c>
      <c r="E45" s="55" t="str">
        <f>IF($A45="","",IF(Configurações!$B$3="Simples",IF(Cálculos!AX46="TRAB","TRABALHO",IF(Cálculos!AX46="ATEST","ATESTADO/"&amp;CHAR(10)&amp;"LICENÇA",IF(Cálculos!AX46="FERIAS","FÉRIAS","FOLGA"))),IF(Cálculos!AR46=0,"FOLGA",TEXT(Cálculos!AN46,"hh:mm")&amp;" – "&amp;TEXT(Cálculos!AQ46,"hh:mm")&amp;IF(AND(Cálculos!AO46&lt;&gt;"",Cálculos!AP46&lt;&gt;""),CHAR(10)&amp;"int. "&amp;TEXT(Cálculos!AO46,"hh:mm")&amp;" – "&amp;TEXT(Cálculos!AP46,"hh:mm"),""))))</f>
        <v/>
      </c>
      <c r="F45" s="55" t="str">
        <f>IF($A45="","",IF(Configurações!$B$3="Simples",IF(Cálculos!BI46="TRAB","TRABALHO",IF(Cálculos!BI46="ATEST","ATESTADO/"&amp;CHAR(10)&amp;"LICENÇA",IF(Cálculos!BI46="FERIAS","FÉRIAS","FOLGA"))),IF(Cálculos!BC46=0,"FOLGA",TEXT(Cálculos!AY46,"hh:mm")&amp;" – "&amp;TEXT(Cálculos!BB46,"hh:mm")&amp;IF(AND(Cálculos!AZ46&lt;&gt;"",Cálculos!BA46&lt;&gt;""),CHAR(10)&amp;"int. "&amp;TEXT(Cálculos!AZ46,"hh:mm")&amp;" – "&amp;TEXT(Cálculos!BA46,"hh:mm"),""))))</f>
        <v/>
      </c>
      <c r="G45" s="55" t="str">
        <f>IF($A45="","",IF(Configurações!$B$3="Simples",IF(Cálculos!BT46="TRAB","TRABALHO",IF(Cálculos!BT46="ATEST","ATESTADO/"&amp;CHAR(10)&amp;"LICENÇA",IF(Cálculos!BT46="FERIAS","FÉRIAS","FOLGA"))),IF(Cálculos!BN46=0,"FOLGA",TEXT(Cálculos!BJ46,"hh:mm")&amp;" – "&amp;TEXT(Cálculos!BM46,"hh:mm")&amp;IF(AND(Cálculos!BK46&lt;&gt;"",Cálculos!BL46&lt;&gt;""),CHAR(10)&amp;"int. "&amp;TEXT(Cálculos!BK46,"hh:mm")&amp;" – "&amp;TEXT(Cálculos!BL46,"hh:mm"),""))))</f>
        <v/>
      </c>
      <c r="H45" s="55" t="str">
        <f>IF($A45="","",IF(Configurações!$B$3="Simples",IF(Cálculos!CE46="TRAB","TRABALHO",IF(Cálculos!CE46="ATEST","ATESTADO/"&amp;CHAR(10)&amp;"LICENÇA",IF(Cálculos!CE46="FERIAS","FÉRIAS","FOLGA"))),IF(Cálculos!BY46=0,"FOLGA",TEXT(Cálculos!BU46,"hh:mm")&amp;" – "&amp;TEXT(Cálculos!BX46,"hh:mm")&amp;IF(AND(Cálculos!BV46&lt;&gt;"",Cálculos!BW46&lt;&gt;""),CHAR(10)&amp;"int. "&amp;TEXT(Cálculos!BV46,"hh:mm")&amp;" – "&amp;TEXT(Cálculos!BW46,"hh:mm"),""))))</f>
        <v/>
      </c>
    </row>
    <row r="46" spans="1:8" ht="27.75" customHeight="1" x14ac:dyDescent="0.25">
      <c r="A46" s="54" t="str">
        <f>Cálculos!B47</f>
        <v/>
      </c>
      <c r="B46" s="55" t="str">
        <f>IF($A46="","",IF(Configurações!$B$3="Simples",IF(Cálculos!Q47="TRAB","TRABALHO",IF(Cálculos!Q47="ATEST","ATESTADO/"&amp;CHAR(10)&amp;"LICENÇA",IF(Cálculos!Q47="FERIAS","FÉRIAS","FOLGA"))),IF(Cálculos!K47=0,"FOLGA",TEXT(Cálculos!G47,"hh:mm")&amp;" – "&amp;TEXT(Cálculos!J47,"hh:mm")&amp;IF(AND(Cálculos!H47&lt;&gt;"",Cálculos!I47&lt;&gt;""),CHAR(10)&amp;"int. "&amp;TEXT(Cálculos!H47,"hh:mm")&amp;" – "&amp;TEXT(Cálculos!I47,"hh:mm"),""))))</f>
        <v/>
      </c>
      <c r="C46" s="55" t="str">
        <f>IF($A46="","",IF(Configurações!$B$3="Simples",IF(Cálculos!AB47="TRAB","TRABALHO",IF(Cálculos!AB47="ATEST","ATESTADO/"&amp;CHAR(10)&amp;"LICENÇA",IF(Cálculos!AB47="FERIAS","FÉRIAS","FOLGA"))),IF(Cálculos!V47=0,"FOLGA",TEXT(Cálculos!R47,"hh:mm")&amp;" – "&amp;TEXT(Cálculos!U47,"hh:mm")&amp;IF(AND(Cálculos!S47&lt;&gt;"",Cálculos!T47&lt;&gt;""),CHAR(10)&amp;"int. "&amp;TEXT(Cálculos!S47,"hh:mm")&amp;" – "&amp;TEXT(Cálculos!T47,"hh:mm"),""))))</f>
        <v/>
      </c>
      <c r="D46" s="55" t="str">
        <f>IF($A46="","",IF(Configurações!$B$3="Simples",IF(Cálculos!AM47="TRAB","TRABALHO",IF(Cálculos!AM47="ATEST","ATESTADO/"&amp;CHAR(10)&amp;"LICENÇA",IF(Cálculos!AM47="FERIAS","FÉRIAS","FOLGA"))),IF(Cálculos!AG47=0,"FOLGA",TEXT(Cálculos!AC47,"hh:mm")&amp;" – "&amp;TEXT(Cálculos!AF47,"hh:mm")&amp;IF(AND(Cálculos!AD47&lt;&gt;"",Cálculos!AE47&lt;&gt;""),CHAR(10)&amp;"int. "&amp;TEXT(Cálculos!AD47,"hh:mm")&amp;" – "&amp;TEXT(Cálculos!AE47,"hh:mm"),""))))</f>
        <v/>
      </c>
      <c r="E46" s="55" t="str">
        <f>IF($A46="","",IF(Configurações!$B$3="Simples",IF(Cálculos!AX47="TRAB","TRABALHO",IF(Cálculos!AX47="ATEST","ATESTADO/"&amp;CHAR(10)&amp;"LICENÇA",IF(Cálculos!AX47="FERIAS","FÉRIAS","FOLGA"))),IF(Cálculos!AR47=0,"FOLGA",TEXT(Cálculos!AN47,"hh:mm")&amp;" – "&amp;TEXT(Cálculos!AQ47,"hh:mm")&amp;IF(AND(Cálculos!AO47&lt;&gt;"",Cálculos!AP47&lt;&gt;""),CHAR(10)&amp;"int. "&amp;TEXT(Cálculos!AO47,"hh:mm")&amp;" – "&amp;TEXT(Cálculos!AP47,"hh:mm"),""))))</f>
        <v/>
      </c>
      <c r="F46" s="55" t="str">
        <f>IF($A46="","",IF(Configurações!$B$3="Simples",IF(Cálculos!BI47="TRAB","TRABALHO",IF(Cálculos!BI47="ATEST","ATESTADO/"&amp;CHAR(10)&amp;"LICENÇA",IF(Cálculos!BI47="FERIAS","FÉRIAS","FOLGA"))),IF(Cálculos!BC47=0,"FOLGA",TEXT(Cálculos!AY47,"hh:mm")&amp;" – "&amp;TEXT(Cálculos!BB47,"hh:mm")&amp;IF(AND(Cálculos!AZ47&lt;&gt;"",Cálculos!BA47&lt;&gt;""),CHAR(10)&amp;"int. "&amp;TEXT(Cálculos!AZ47,"hh:mm")&amp;" – "&amp;TEXT(Cálculos!BA47,"hh:mm"),""))))</f>
        <v/>
      </c>
      <c r="G46" s="55" t="str">
        <f>IF($A46="","",IF(Configurações!$B$3="Simples",IF(Cálculos!BT47="TRAB","TRABALHO",IF(Cálculos!BT47="ATEST","ATESTADO/"&amp;CHAR(10)&amp;"LICENÇA",IF(Cálculos!BT47="FERIAS","FÉRIAS","FOLGA"))),IF(Cálculos!BN47=0,"FOLGA",TEXT(Cálculos!BJ47,"hh:mm")&amp;" – "&amp;TEXT(Cálculos!BM47,"hh:mm")&amp;IF(AND(Cálculos!BK47&lt;&gt;"",Cálculos!BL47&lt;&gt;""),CHAR(10)&amp;"int. "&amp;TEXT(Cálculos!BK47,"hh:mm")&amp;" – "&amp;TEXT(Cálculos!BL47,"hh:mm"),""))))</f>
        <v/>
      </c>
      <c r="H46" s="55" t="str">
        <f>IF($A46="","",IF(Configurações!$B$3="Simples",IF(Cálculos!CE47="TRAB","TRABALHO",IF(Cálculos!CE47="ATEST","ATESTADO/"&amp;CHAR(10)&amp;"LICENÇA",IF(Cálculos!CE47="FERIAS","FÉRIAS","FOLGA"))),IF(Cálculos!BY47=0,"FOLGA",TEXT(Cálculos!BU47,"hh:mm")&amp;" – "&amp;TEXT(Cálculos!BX47,"hh:mm")&amp;IF(AND(Cálculos!BV47&lt;&gt;"",Cálculos!BW47&lt;&gt;""),CHAR(10)&amp;"int. "&amp;TEXT(Cálculos!BV47,"hh:mm")&amp;" – "&amp;TEXT(Cálculos!BW47,"hh:mm"),""))))</f>
        <v/>
      </c>
    </row>
    <row r="47" spans="1:8" ht="27.75" customHeight="1" x14ac:dyDescent="0.25">
      <c r="A47" s="54" t="str">
        <f>Cálculos!B48</f>
        <v/>
      </c>
      <c r="B47" s="55" t="str">
        <f>IF($A47="","",IF(Configurações!$B$3="Simples",IF(Cálculos!Q48="TRAB","TRABALHO",IF(Cálculos!Q48="ATEST","ATESTADO/"&amp;CHAR(10)&amp;"LICENÇA",IF(Cálculos!Q48="FERIAS","FÉRIAS","FOLGA"))),IF(Cálculos!K48=0,"FOLGA",TEXT(Cálculos!G48,"hh:mm")&amp;" – "&amp;TEXT(Cálculos!J48,"hh:mm")&amp;IF(AND(Cálculos!H48&lt;&gt;"",Cálculos!I48&lt;&gt;""),CHAR(10)&amp;"int. "&amp;TEXT(Cálculos!H48,"hh:mm")&amp;" – "&amp;TEXT(Cálculos!I48,"hh:mm"),""))))</f>
        <v/>
      </c>
      <c r="C47" s="55" t="str">
        <f>IF($A47="","",IF(Configurações!$B$3="Simples",IF(Cálculos!AB48="TRAB","TRABALHO",IF(Cálculos!AB48="ATEST","ATESTADO/"&amp;CHAR(10)&amp;"LICENÇA",IF(Cálculos!AB48="FERIAS","FÉRIAS","FOLGA"))),IF(Cálculos!V48=0,"FOLGA",TEXT(Cálculos!R48,"hh:mm")&amp;" – "&amp;TEXT(Cálculos!U48,"hh:mm")&amp;IF(AND(Cálculos!S48&lt;&gt;"",Cálculos!T48&lt;&gt;""),CHAR(10)&amp;"int. "&amp;TEXT(Cálculos!S48,"hh:mm")&amp;" – "&amp;TEXT(Cálculos!T48,"hh:mm"),""))))</f>
        <v/>
      </c>
      <c r="D47" s="55" t="str">
        <f>IF($A47="","",IF(Configurações!$B$3="Simples",IF(Cálculos!AM48="TRAB","TRABALHO",IF(Cálculos!AM48="ATEST","ATESTADO/"&amp;CHAR(10)&amp;"LICENÇA",IF(Cálculos!AM48="FERIAS","FÉRIAS","FOLGA"))),IF(Cálculos!AG48=0,"FOLGA",TEXT(Cálculos!AC48,"hh:mm")&amp;" – "&amp;TEXT(Cálculos!AF48,"hh:mm")&amp;IF(AND(Cálculos!AD48&lt;&gt;"",Cálculos!AE48&lt;&gt;""),CHAR(10)&amp;"int. "&amp;TEXT(Cálculos!AD48,"hh:mm")&amp;" – "&amp;TEXT(Cálculos!AE48,"hh:mm"),""))))</f>
        <v/>
      </c>
      <c r="E47" s="55" t="str">
        <f>IF($A47="","",IF(Configurações!$B$3="Simples",IF(Cálculos!AX48="TRAB","TRABALHO",IF(Cálculos!AX48="ATEST","ATESTADO/"&amp;CHAR(10)&amp;"LICENÇA",IF(Cálculos!AX48="FERIAS","FÉRIAS","FOLGA"))),IF(Cálculos!AR48=0,"FOLGA",TEXT(Cálculos!AN48,"hh:mm")&amp;" – "&amp;TEXT(Cálculos!AQ48,"hh:mm")&amp;IF(AND(Cálculos!AO48&lt;&gt;"",Cálculos!AP48&lt;&gt;""),CHAR(10)&amp;"int. "&amp;TEXT(Cálculos!AO48,"hh:mm")&amp;" – "&amp;TEXT(Cálculos!AP48,"hh:mm"),""))))</f>
        <v/>
      </c>
      <c r="F47" s="55" t="str">
        <f>IF($A47="","",IF(Configurações!$B$3="Simples",IF(Cálculos!BI48="TRAB","TRABALHO",IF(Cálculos!BI48="ATEST","ATESTADO/"&amp;CHAR(10)&amp;"LICENÇA",IF(Cálculos!BI48="FERIAS","FÉRIAS","FOLGA"))),IF(Cálculos!BC48=0,"FOLGA",TEXT(Cálculos!AY48,"hh:mm")&amp;" – "&amp;TEXT(Cálculos!BB48,"hh:mm")&amp;IF(AND(Cálculos!AZ48&lt;&gt;"",Cálculos!BA48&lt;&gt;""),CHAR(10)&amp;"int. "&amp;TEXT(Cálculos!AZ48,"hh:mm")&amp;" – "&amp;TEXT(Cálculos!BA48,"hh:mm"),""))))</f>
        <v/>
      </c>
      <c r="G47" s="55" t="str">
        <f>IF($A47="","",IF(Configurações!$B$3="Simples",IF(Cálculos!BT48="TRAB","TRABALHO",IF(Cálculos!BT48="ATEST","ATESTADO/"&amp;CHAR(10)&amp;"LICENÇA",IF(Cálculos!BT48="FERIAS","FÉRIAS","FOLGA"))),IF(Cálculos!BN48=0,"FOLGA",TEXT(Cálculos!BJ48,"hh:mm")&amp;" – "&amp;TEXT(Cálculos!BM48,"hh:mm")&amp;IF(AND(Cálculos!BK48&lt;&gt;"",Cálculos!BL48&lt;&gt;""),CHAR(10)&amp;"int. "&amp;TEXT(Cálculos!BK48,"hh:mm")&amp;" – "&amp;TEXT(Cálculos!BL48,"hh:mm"),""))))</f>
        <v/>
      </c>
      <c r="H47" s="55" t="str">
        <f>IF($A47="","",IF(Configurações!$B$3="Simples",IF(Cálculos!CE48="TRAB","TRABALHO",IF(Cálculos!CE48="ATEST","ATESTADO/"&amp;CHAR(10)&amp;"LICENÇA",IF(Cálculos!CE48="FERIAS","FÉRIAS","FOLGA"))),IF(Cálculos!BY48=0,"FOLGA",TEXT(Cálculos!BU48,"hh:mm")&amp;" – "&amp;TEXT(Cálculos!BX48,"hh:mm")&amp;IF(AND(Cálculos!BV48&lt;&gt;"",Cálculos!BW48&lt;&gt;""),CHAR(10)&amp;"int. "&amp;TEXT(Cálculos!BV48,"hh:mm")&amp;" – "&amp;TEXT(Cálculos!BW48,"hh:mm"),""))))</f>
        <v/>
      </c>
    </row>
    <row r="48" spans="1:8" ht="27.75" customHeight="1" x14ac:dyDescent="0.25">
      <c r="A48" s="54" t="str">
        <f>Cálculos!B49</f>
        <v/>
      </c>
      <c r="B48" s="55" t="str">
        <f>IF($A48="","",IF(Configurações!$B$3="Simples",IF(Cálculos!Q49="TRAB","TRABALHO",IF(Cálculos!Q49="ATEST","ATESTADO/"&amp;CHAR(10)&amp;"LICENÇA",IF(Cálculos!Q49="FERIAS","FÉRIAS","FOLGA"))),IF(Cálculos!K49=0,"FOLGA",TEXT(Cálculos!G49,"hh:mm")&amp;" – "&amp;TEXT(Cálculos!J49,"hh:mm")&amp;IF(AND(Cálculos!H49&lt;&gt;"",Cálculos!I49&lt;&gt;""),CHAR(10)&amp;"int. "&amp;TEXT(Cálculos!H49,"hh:mm")&amp;" – "&amp;TEXT(Cálculos!I49,"hh:mm"),""))))</f>
        <v/>
      </c>
      <c r="C48" s="55" t="str">
        <f>IF($A48="","",IF(Configurações!$B$3="Simples",IF(Cálculos!AB49="TRAB","TRABALHO",IF(Cálculos!AB49="ATEST","ATESTADO/"&amp;CHAR(10)&amp;"LICENÇA",IF(Cálculos!AB49="FERIAS","FÉRIAS","FOLGA"))),IF(Cálculos!V49=0,"FOLGA",TEXT(Cálculos!R49,"hh:mm")&amp;" – "&amp;TEXT(Cálculos!U49,"hh:mm")&amp;IF(AND(Cálculos!S49&lt;&gt;"",Cálculos!T49&lt;&gt;""),CHAR(10)&amp;"int. "&amp;TEXT(Cálculos!S49,"hh:mm")&amp;" – "&amp;TEXT(Cálculos!T49,"hh:mm"),""))))</f>
        <v/>
      </c>
      <c r="D48" s="55" t="str">
        <f>IF($A48="","",IF(Configurações!$B$3="Simples",IF(Cálculos!AM49="TRAB","TRABALHO",IF(Cálculos!AM49="ATEST","ATESTADO/"&amp;CHAR(10)&amp;"LICENÇA",IF(Cálculos!AM49="FERIAS","FÉRIAS","FOLGA"))),IF(Cálculos!AG49=0,"FOLGA",TEXT(Cálculos!AC49,"hh:mm")&amp;" – "&amp;TEXT(Cálculos!AF49,"hh:mm")&amp;IF(AND(Cálculos!AD49&lt;&gt;"",Cálculos!AE49&lt;&gt;""),CHAR(10)&amp;"int. "&amp;TEXT(Cálculos!AD49,"hh:mm")&amp;" – "&amp;TEXT(Cálculos!AE49,"hh:mm"),""))))</f>
        <v/>
      </c>
      <c r="E48" s="55" t="str">
        <f>IF($A48="","",IF(Configurações!$B$3="Simples",IF(Cálculos!AX49="TRAB","TRABALHO",IF(Cálculos!AX49="ATEST","ATESTADO/"&amp;CHAR(10)&amp;"LICENÇA",IF(Cálculos!AX49="FERIAS","FÉRIAS","FOLGA"))),IF(Cálculos!AR49=0,"FOLGA",TEXT(Cálculos!AN49,"hh:mm")&amp;" – "&amp;TEXT(Cálculos!AQ49,"hh:mm")&amp;IF(AND(Cálculos!AO49&lt;&gt;"",Cálculos!AP49&lt;&gt;""),CHAR(10)&amp;"int. "&amp;TEXT(Cálculos!AO49,"hh:mm")&amp;" – "&amp;TEXT(Cálculos!AP49,"hh:mm"),""))))</f>
        <v/>
      </c>
      <c r="F48" s="55" t="str">
        <f>IF($A48="","",IF(Configurações!$B$3="Simples",IF(Cálculos!BI49="TRAB","TRABALHO",IF(Cálculos!BI49="ATEST","ATESTADO/"&amp;CHAR(10)&amp;"LICENÇA",IF(Cálculos!BI49="FERIAS","FÉRIAS","FOLGA"))),IF(Cálculos!BC49=0,"FOLGA",TEXT(Cálculos!AY49,"hh:mm")&amp;" – "&amp;TEXT(Cálculos!BB49,"hh:mm")&amp;IF(AND(Cálculos!AZ49&lt;&gt;"",Cálculos!BA49&lt;&gt;""),CHAR(10)&amp;"int. "&amp;TEXT(Cálculos!AZ49,"hh:mm")&amp;" – "&amp;TEXT(Cálculos!BA49,"hh:mm"),""))))</f>
        <v/>
      </c>
      <c r="G48" s="55" t="str">
        <f>IF($A48="","",IF(Configurações!$B$3="Simples",IF(Cálculos!BT49="TRAB","TRABALHO",IF(Cálculos!BT49="ATEST","ATESTADO/"&amp;CHAR(10)&amp;"LICENÇA",IF(Cálculos!BT49="FERIAS","FÉRIAS","FOLGA"))),IF(Cálculos!BN49=0,"FOLGA",TEXT(Cálculos!BJ49,"hh:mm")&amp;" – "&amp;TEXT(Cálculos!BM49,"hh:mm")&amp;IF(AND(Cálculos!BK49&lt;&gt;"",Cálculos!BL49&lt;&gt;""),CHAR(10)&amp;"int. "&amp;TEXT(Cálculos!BK49,"hh:mm")&amp;" – "&amp;TEXT(Cálculos!BL49,"hh:mm"),""))))</f>
        <v/>
      </c>
      <c r="H48" s="55" t="str">
        <f>IF($A48="","",IF(Configurações!$B$3="Simples",IF(Cálculos!CE49="TRAB","TRABALHO",IF(Cálculos!CE49="ATEST","ATESTADO/"&amp;CHAR(10)&amp;"LICENÇA",IF(Cálculos!CE49="FERIAS","FÉRIAS","FOLGA"))),IF(Cálculos!BY49=0,"FOLGA",TEXT(Cálculos!BU49,"hh:mm")&amp;" – "&amp;TEXT(Cálculos!BX49,"hh:mm")&amp;IF(AND(Cálculos!BV49&lt;&gt;"",Cálculos!BW49&lt;&gt;""),CHAR(10)&amp;"int. "&amp;TEXT(Cálculos!BV49,"hh:mm")&amp;" – "&amp;TEXT(Cálculos!BW49,"hh:mm"),""))))</f>
        <v/>
      </c>
    </row>
    <row r="49" spans="1:8" ht="27.75" customHeight="1" x14ac:dyDescent="0.25">
      <c r="A49" s="54" t="str">
        <f>Cálculos!B50</f>
        <v/>
      </c>
      <c r="B49" s="55" t="str">
        <f>IF($A49="","",IF(Configurações!$B$3="Simples",IF(Cálculos!Q50="TRAB","TRABALHO",IF(Cálculos!Q50="ATEST","ATESTADO/"&amp;CHAR(10)&amp;"LICENÇA",IF(Cálculos!Q50="FERIAS","FÉRIAS","FOLGA"))),IF(Cálculos!K50=0,"FOLGA",TEXT(Cálculos!G50,"hh:mm")&amp;" – "&amp;TEXT(Cálculos!J50,"hh:mm")&amp;IF(AND(Cálculos!H50&lt;&gt;"",Cálculos!I50&lt;&gt;""),CHAR(10)&amp;"int. "&amp;TEXT(Cálculos!H50,"hh:mm")&amp;" – "&amp;TEXT(Cálculos!I50,"hh:mm"),""))))</f>
        <v/>
      </c>
      <c r="C49" s="55" t="str">
        <f>IF($A49="","",IF(Configurações!$B$3="Simples",IF(Cálculos!AB50="TRAB","TRABALHO",IF(Cálculos!AB50="ATEST","ATESTADO/"&amp;CHAR(10)&amp;"LICENÇA",IF(Cálculos!AB50="FERIAS","FÉRIAS","FOLGA"))),IF(Cálculos!V50=0,"FOLGA",TEXT(Cálculos!R50,"hh:mm")&amp;" – "&amp;TEXT(Cálculos!U50,"hh:mm")&amp;IF(AND(Cálculos!S50&lt;&gt;"",Cálculos!T50&lt;&gt;""),CHAR(10)&amp;"int. "&amp;TEXT(Cálculos!S50,"hh:mm")&amp;" – "&amp;TEXT(Cálculos!T50,"hh:mm"),""))))</f>
        <v/>
      </c>
      <c r="D49" s="55" t="str">
        <f>IF($A49="","",IF(Configurações!$B$3="Simples",IF(Cálculos!AM50="TRAB","TRABALHO",IF(Cálculos!AM50="ATEST","ATESTADO/"&amp;CHAR(10)&amp;"LICENÇA",IF(Cálculos!AM50="FERIAS","FÉRIAS","FOLGA"))),IF(Cálculos!AG50=0,"FOLGA",TEXT(Cálculos!AC50,"hh:mm")&amp;" – "&amp;TEXT(Cálculos!AF50,"hh:mm")&amp;IF(AND(Cálculos!AD50&lt;&gt;"",Cálculos!AE50&lt;&gt;""),CHAR(10)&amp;"int. "&amp;TEXT(Cálculos!AD50,"hh:mm")&amp;" – "&amp;TEXT(Cálculos!AE50,"hh:mm"),""))))</f>
        <v/>
      </c>
      <c r="E49" s="55" t="str">
        <f>IF($A49="","",IF(Configurações!$B$3="Simples",IF(Cálculos!AX50="TRAB","TRABALHO",IF(Cálculos!AX50="ATEST","ATESTADO/"&amp;CHAR(10)&amp;"LICENÇA",IF(Cálculos!AX50="FERIAS","FÉRIAS","FOLGA"))),IF(Cálculos!AR50=0,"FOLGA",TEXT(Cálculos!AN50,"hh:mm")&amp;" – "&amp;TEXT(Cálculos!AQ50,"hh:mm")&amp;IF(AND(Cálculos!AO50&lt;&gt;"",Cálculos!AP50&lt;&gt;""),CHAR(10)&amp;"int. "&amp;TEXT(Cálculos!AO50,"hh:mm")&amp;" – "&amp;TEXT(Cálculos!AP50,"hh:mm"),""))))</f>
        <v/>
      </c>
      <c r="F49" s="55" t="str">
        <f>IF($A49="","",IF(Configurações!$B$3="Simples",IF(Cálculos!BI50="TRAB","TRABALHO",IF(Cálculos!BI50="ATEST","ATESTADO/"&amp;CHAR(10)&amp;"LICENÇA",IF(Cálculos!BI50="FERIAS","FÉRIAS","FOLGA"))),IF(Cálculos!BC50=0,"FOLGA",TEXT(Cálculos!AY50,"hh:mm")&amp;" – "&amp;TEXT(Cálculos!BB50,"hh:mm")&amp;IF(AND(Cálculos!AZ50&lt;&gt;"",Cálculos!BA50&lt;&gt;""),CHAR(10)&amp;"int. "&amp;TEXT(Cálculos!AZ50,"hh:mm")&amp;" – "&amp;TEXT(Cálculos!BA50,"hh:mm"),""))))</f>
        <v/>
      </c>
      <c r="G49" s="55" t="str">
        <f>IF($A49="","",IF(Configurações!$B$3="Simples",IF(Cálculos!BT50="TRAB","TRABALHO",IF(Cálculos!BT50="ATEST","ATESTADO/"&amp;CHAR(10)&amp;"LICENÇA",IF(Cálculos!BT50="FERIAS","FÉRIAS","FOLGA"))),IF(Cálculos!BN50=0,"FOLGA",TEXT(Cálculos!BJ50,"hh:mm")&amp;" – "&amp;TEXT(Cálculos!BM50,"hh:mm")&amp;IF(AND(Cálculos!BK50&lt;&gt;"",Cálculos!BL50&lt;&gt;""),CHAR(10)&amp;"int. "&amp;TEXT(Cálculos!BK50,"hh:mm")&amp;" – "&amp;TEXT(Cálculos!BL50,"hh:mm"),""))))</f>
        <v/>
      </c>
      <c r="H49" s="55" t="str">
        <f>IF($A49="","",IF(Configurações!$B$3="Simples",IF(Cálculos!CE50="TRAB","TRABALHO",IF(Cálculos!CE50="ATEST","ATESTADO/"&amp;CHAR(10)&amp;"LICENÇA",IF(Cálculos!CE50="FERIAS","FÉRIAS","FOLGA"))),IF(Cálculos!BY50=0,"FOLGA",TEXT(Cálculos!BU50,"hh:mm")&amp;" – "&amp;TEXT(Cálculos!BX50,"hh:mm")&amp;IF(AND(Cálculos!BV50&lt;&gt;"",Cálculos!BW50&lt;&gt;""),CHAR(10)&amp;"int. "&amp;TEXT(Cálculos!BV50,"hh:mm")&amp;" – "&amp;TEXT(Cálculos!BW50,"hh:mm"),""))))</f>
        <v/>
      </c>
    </row>
    <row r="50" spans="1:8" ht="27.75" customHeight="1" x14ac:dyDescent="0.25">
      <c r="A50" s="54" t="str">
        <f>Cálculos!B51</f>
        <v/>
      </c>
      <c r="B50" s="55" t="str">
        <f>IF($A50="","",IF(Configurações!$B$3="Simples",IF(Cálculos!Q51="TRAB","TRABALHO",IF(Cálculos!Q51="ATEST","ATESTADO/"&amp;CHAR(10)&amp;"LICENÇA",IF(Cálculos!Q51="FERIAS","FÉRIAS","FOLGA"))),IF(Cálculos!K51=0,"FOLGA",TEXT(Cálculos!G51,"hh:mm")&amp;" – "&amp;TEXT(Cálculos!J51,"hh:mm")&amp;IF(AND(Cálculos!H51&lt;&gt;"",Cálculos!I51&lt;&gt;""),CHAR(10)&amp;"int. "&amp;TEXT(Cálculos!H51,"hh:mm")&amp;" – "&amp;TEXT(Cálculos!I51,"hh:mm"),""))))</f>
        <v/>
      </c>
      <c r="C50" s="55" t="str">
        <f>IF($A50="","",IF(Configurações!$B$3="Simples",IF(Cálculos!AB51="TRAB","TRABALHO",IF(Cálculos!AB51="ATEST","ATESTADO/"&amp;CHAR(10)&amp;"LICENÇA",IF(Cálculos!AB51="FERIAS","FÉRIAS","FOLGA"))),IF(Cálculos!V51=0,"FOLGA",TEXT(Cálculos!R51,"hh:mm")&amp;" – "&amp;TEXT(Cálculos!U51,"hh:mm")&amp;IF(AND(Cálculos!S51&lt;&gt;"",Cálculos!T51&lt;&gt;""),CHAR(10)&amp;"int. "&amp;TEXT(Cálculos!S51,"hh:mm")&amp;" – "&amp;TEXT(Cálculos!T51,"hh:mm"),""))))</f>
        <v/>
      </c>
      <c r="D50" s="55" t="str">
        <f>IF($A50="","",IF(Configurações!$B$3="Simples",IF(Cálculos!AM51="TRAB","TRABALHO",IF(Cálculos!AM51="ATEST","ATESTADO/"&amp;CHAR(10)&amp;"LICENÇA",IF(Cálculos!AM51="FERIAS","FÉRIAS","FOLGA"))),IF(Cálculos!AG51=0,"FOLGA",TEXT(Cálculos!AC51,"hh:mm")&amp;" – "&amp;TEXT(Cálculos!AF51,"hh:mm")&amp;IF(AND(Cálculos!AD51&lt;&gt;"",Cálculos!AE51&lt;&gt;""),CHAR(10)&amp;"int. "&amp;TEXT(Cálculos!AD51,"hh:mm")&amp;" – "&amp;TEXT(Cálculos!AE51,"hh:mm"),""))))</f>
        <v/>
      </c>
      <c r="E50" s="55" t="str">
        <f>IF($A50="","",IF(Configurações!$B$3="Simples",IF(Cálculos!AX51="TRAB","TRABALHO",IF(Cálculos!AX51="ATEST","ATESTADO/"&amp;CHAR(10)&amp;"LICENÇA",IF(Cálculos!AX51="FERIAS","FÉRIAS","FOLGA"))),IF(Cálculos!AR51=0,"FOLGA",TEXT(Cálculos!AN51,"hh:mm")&amp;" – "&amp;TEXT(Cálculos!AQ51,"hh:mm")&amp;IF(AND(Cálculos!AO51&lt;&gt;"",Cálculos!AP51&lt;&gt;""),CHAR(10)&amp;"int. "&amp;TEXT(Cálculos!AO51,"hh:mm")&amp;" – "&amp;TEXT(Cálculos!AP51,"hh:mm"),""))))</f>
        <v/>
      </c>
      <c r="F50" s="55" t="str">
        <f>IF($A50="","",IF(Configurações!$B$3="Simples",IF(Cálculos!BI51="TRAB","TRABALHO",IF(Cálculos!BI51="ATEST","ATESTADO/"&amp;CHAR(10)&amp;"LICENÇA",IF(Cálculos!BI51="FERIAS","FÉRIAS","FOLGA"))),IF(Cálculos!BC51=0,"FOLGA",TEXT(Cálculos!AY51,"hh:mm")&amp;" – "&amp;TEXT(Cálculos!BB51,"hh:mm")&amp;IF(AND(Cálculos!AZ51&lt;&gt;"",Cálculos!BA51&lt;&gt;""),CHAR(10)&amp;"int. "&amp;TEXT(Cálculos!AZ51,"hh:mm")&amp;" – "&amp;TEXT(Cálculos!BA51,"hh:mm"),""))))</f>
        <v/>
      </c>
      <c r="G50" s="55" t="str">
        <f>IF($A50="","",IF(Configurações!$B$3="Simples",IF(Cálculos!BT51="TRAB","TRABALHO",IF(Cálculos!BT51="ATEST","ATESTADO/"&amp;CHAR(10)&amp;"LICENÇA",IF(Cálculos!BT51="FERIAS","FÉRIAS","FOLGA"))),IF(Cálculos!BN51=0,"FOLGA",TEXT(Cálculos!BJ51,"hh:mm")&amp;" – "&amp;TEXT(Cálculos!BM51,"hh:mm")&amp;IF(AND(Cálculos!BK51&lt;&gt;"",Cálculos!BL51&lt;&gt;""),CHAR(10)&amp;"int. "&amp;TEXT(Cálculos!BK51,"hh:mm")&amp;" – "&amp;TEXT(Cálculos!BL51,"hh:mm"),""))))</f>
        <v/>
      </c>
      <c r="H50" s="55" t="str">
        <f>IF($A50="","",IF(Configurações!$B$3="Simples",IF(Cálculos!CE51="TRAB","TRABALHO",IF(Cálculos!CE51="ATEST","ATESTADO/"&amp;CHAR(10)&amp;"LICENÇA",IF(Cálculos!CE51="FERIAS","FÉRIAS","FOLGA"))),IF(Cálculos!BY51=0,"FOLGA",TEXT(Cálculos!BU51,"hh:mm")&amp;" – "&amp;TEXT(Cálculos!BX51,"hh:mm")&amp;IF(AND(Cálculos!BV51&lt;&gt;"",Cálculos!BW51&lt;&gt;""),CHAR(10)&amp;"int. "&amp;TEXT(Cálculos!BV51,"hh:mm")&amp;" – "&amp;TEXT(Cálculos!BW51,"hh:mm"),""))))</f>
        <v/>
      </c>
    </row>
    <row r="51" spans="1:8" ht="27.75" customHeight="1" x14ac:dyDescent="0.25">
      <c r="A51" s="54" t="str">
        <f>Cálculos!B52</f>
        <v/>
      </c>
      <c r="B51" s="55" t="str">
        <f>IF($A51="","",IF(Configurações!$B$3="Simples",IF(Cálculos!Q52="TRAB","TRABALHO",IF(Cálculos!Q52="ATEST","ATESTADO/"&amp;CHAR(10)&amp;"LICENÇA",IF(Cálculos!Q52="FERIAS","FÉRIAS","FOLGA"))),IF(Cálculos!K52=0,"FOLGA",TEXT(Cálculos!G52,"hh:mm")&amp;" – "&amp;TEXT(Cálculos!J52,"hh:mm")&amp;IF(AND(Cálculos!H52&lt;&gt;"",Cálculos!I52&lt;&gt;""),CHAR(10)&amp;"int. "&amp;TEXT(Cálculos!H52,"hh:mm")&amp;" – "&amp;TEXT(Cálculos!I52,"hh:mm"),""))))</f>
        <v/>
      </c>
      <c r="C51" s="55" t="str">
        <f>IF($A51="","",IF(Configurações!$B$3="Simples",IF(Cálculos!AB52="TRAB","TRABALHO",IF(Cálculos!AB52="ATEST","ATESTADO/"&amp;CHAR(10)&amp;"LICENÇA",IF(Cálculos!AB52="FERIAS","FÉRIAS","FOLGA"))),IF(Cálculos!V52=0,"FOLGA",TEXT(Cálculos!R52,"hh:mm")&amp;" – "&amp;TEXT(Cálculos!U52,"hh:mm")&amp;IF(AND(Cálculos!S52&lt;&gt;"",Cálculos!T52&lt;&gt;""),CHAR(10)&amp;"int. "&amp;TEXT(Cálculos!S52,"hh:mm")&amp;" – "&amp;TEXT(Cálculos!T52,"hh:mm"),""))))</f>
        <v/>
      </c>
      <c r="D51" s="55" t="str">
        <f>IF($A51="","",IF(Configurações!$B$3="Simples",IF(Cálculos!AM52="TRAB","TRABALHO",IF(Cálculos!AM52="ATEST","ATESTADO/"&amp;CHAR(10)&amp;"LICENÇA",IF(Cálculos!AM52="FERIAS","FÉRIAS","FOLGA"))),IF(Cálculos!AG52=0,"FOLGA",TEXT(Cálculos!AC52,"hh:mm")&amp;" – "&amp;TEXT(Cálculos!AF52,"hh:mm")&amp;IF(AND(Cálculos!AD52&lt;&gt;"",Cálculos!AE52&lt;&gt;""),CHAR(10)&amp;"int. "&amp;TEXT(Cálculos!AD52,"hh:mm")&amp;" – "&amp;TEXT(Cálculos!AE52,"hh:mm"),""))))</f>
        <v/>
      </c>
      <c r="E51" s="55" t="str">
        <f>IF($A51="","",IF(Configurações!$B$3="Simples",IF(Cálculos!AX52="TRAB","TRABALHO",IF(Cálculos!AX52="ATEST","ATESTADO/"&amp;CHAR(10)&amp;"LICENÇA",IF(Cálculos!AX52="FERIAS","FÉRIAS","FOLGA"))),IF(Cálculos!AR52=0,"FOLGA",TEXT(Cálculos!AN52,"hh:mm")&amp;" – "&amp;TEXT(Cálculos!AQ52,"hh:mm")&amp;IF(AND(Cálculos!AO52&lt;&gt;"",Cálculos!AP52&lt;&gt;""),CHAR(10)&amp;"int. "&amp;TEXT(Cálculos!AO52,"hh:mm")&amp;" – "&amp;TEXT(Cálculos!AP52,"hh:mm"),""))))</f>
        <v/>
      </c>
      <c r="F51" s="55" t="str">
        <f>IF($A51="","",IF(Configurações!$B$3="Simples",IF(Cálculos!BI52="TRAB","TRABALHO",IF(Cálculos!BI52="ATEST","ATESTADO/"&amp;CHAR(10)&amp;"LICENÇA",IF(Cálculos!BI52="FERIAS","FÉRIAS","FOLGA"))),IF(Cálculos!BC52=0,"FOLGA",TEXT(Cálculos!AY52,"hh:mm")&amp;" – "&amp;TEXT(Cálculos!BB52,"hh:mm")&amp;IF(AND(Cálculos!AZ52&lt;&gt;"",Cálculos!BA52&lt;&gt;""),CHAR(10)&amp;"int. "&amp;TEXT(Cálculos!AZ52,"hh:mm")&amp;" – "&amp;TEXT(Cálculos!BA52,"hh:mm"),""))))</f>
        <v/>
      </c>
      <c r="G51" s="55" t="str">
        <f>IF($A51="","",IF(Configurações!$B$3="Simples",IF(Cálculos!BT52="TRAB","TRABALHO",IF(Cálculos!BT52="ATEST","ATESTADO/"&amp;CHAR(10)&amp;"LICENÇA",IF(Cálculos!BT52="FERIAS","FÉRIAS","FOLGA"))),IF(Cálculos!BN52=0,"FOLGA",TEXT(Cálculos!BJ52,"hh:mm")&amp;" – "&amp;TEXT(Cálculos!BM52,"hh:mm")&amp;IF(AND(Cálculos!BK52&lt;&gt;"",Cálculos!BL52&lt;&gt;""),CHAR(10)&amp;"int. "&amp;TEXT(Cálculos!BK52,"hh:mm")&amp;" – "&amp;TEXT(Cálculos!BL52,"hh:mm"),""))))</f>
        <v/>
      </c>
      <c r="H51" s="55" t="str">
        <f>IF($A51="","",IF(Configurações!$B$3="Simples",IF(Cálculos!CE52="TRAB","TRABALHO",IF(Cálculos!CE52="ATEST","ATESTADO/"&amp;CHAR(10)&amp;"LICENÇA",IF(Cálculos!CE52="FERIAS","FÉRIAS","FOLGA"))),IF(Cálculos!BY52=0,"FOLGA",TEXT(Cálculos!BU52,"hh:mm")&amp;" – "&amp;TEXT(Cálculos!BX52,"hh:mm")&amp;IF(AND(Cálculos!BV52&lt;&gt;"",Cálculos!BW52&lt;&gt;""),CHAR(10)&amp;"int. "&amp;TEXT(Cálculos!BV52,"hh:mm")&amp;" – "&amp;TEXT(Cálculos!BW52,"hh:mm"),""))))</f>
        <v/>
      </c>
    </row>
    <row r="52" spans="1:8" ht="27.75" customHeight="1" x14ac:dyDescent="0.25">
      <c r="A52" s="54" t="str">
        <f>Cálculos!B53</f>
        <v/>
      </c>
      <c r="B52" s="55" t="str">
        <f>IF($A52="","",IF(Configurações!$B$3="Simples",IF(Cálculos!Q53="TRAB","TRABALHO",IF(Cálculos!Q53="ATEST","ATESTADO/"&amp;CHAR(10)&amp;"LICENÇA",IF(Cálculos!Q53="FERIAS","FÉRIAS","FOLGA"))),IF(Cálculos!K53=0,"FOLGA",TEXT(Cálculos!G53,"hh:mm")&amp;" – "&amp;TEXT(Cálculos!J53,"hh:mm")&amp;IF(AND(Cálculos!H53&lt;&gt;"",Cálculos!I53&lt;&gt;""),CHAR(10)&amp;"int. "&amp;TEXT(Cálculos!H53,"hh:mm")&amp;" – "&amp;TEXT(Cálculos!I53,"hh:mm"),""))))</f>
        <v/>
      </c>
      <c r="C52" s="55" t="str">
        <f>IF($A52="","",IF(Configurações!$B$3="Simples",IF(Cálculos!AB53="TRAB","TRABALHO",IF(Cálculos!AB53="ATEST","ATESTADO/"&amp;CHAR(10)&amp;"LICENÇA",IF(Cálculos!AB53="FERIAS","FÉRIAS","FOLGA"))),IF(Cálculos!V53=0,"FOLGA",TEXT(Cálculos!R53,"hh:mm")&amp;" – "&amp;TEXT(Cálculos!U53,"hh:mm")&amp;IF(AND(Cálculos!S53&lt;&gt;"",Cálculos!T53&lt;&gt;""),CHAR(10)&amp;"int. "&amp;TEXT(Cálculos!S53,"hh:mm")&amp;" – "&amp;TEXT(Cálculos!T53,"hh:mm"),""))))</f>
        <v/>
      </c>
      <c r="D52" s="55" t="str">
        <f>IF($A52="","",IF(Configurações!$B$3="Simples",IF(Cálculos!AM53="TRAB","TRABALHO",IF(Cálculos!AM53="ATEST","ATESTADO/"&amp;CHAR(10)&amp;"LICENÇA",IF(Cálculos!AM53="FERIAS","FÉRIAS","FOLGA"))),IF(Cálculos!AG53=0,"FOLGA",TEXT(Cálculos!AC53,"hh:mm")&amp;" – "&amp;TEXT(Cálculos!AF53,"hh:mm")&amp;IF(AND(Cálculos!AD53&lt;&gt;"",Cálculos!AE53&lt;&gt;""),CHAR(10)&amp;"int. "&amp;TEXT(Cálculos!AD53,"hh:mm")&amp;" – "&amp;TEXT(Cálculos!AE53,"hh:mm"),""))))</f>
        <v/>
      </c>
      <c r="E52" s="55" t="str">
        <f>IF($A52="","",IF(Configurações!$B$3="Simples",IF(Cálculos!AX53="TRAB","TRABALHO",IF(Cálculos!AX53="ATEST","ATESTADO/"&amp;CHAR(10)&amp;"LICENÇA",IF(Cálculos!AX53="FERIAS","FÉRIAS","FOLGA"))),IF(Cálculos!AR53=0,"FOLGA",TEXT(Cálculos!AN53,"hh:mm")&amp;" – "&amp;TEXT(Cálculos!AQ53,"hh:mm")&amp;IF(AND(Cálculos!AO53&lt;&gt;"",Cálculos!AP53&lt;&gt;""),CHAR(10)&amp;"int. "&amp;TEXT(Cálculos!AO53,"hh:mm")&amp;" – "&amp;TEXT(Cálculos!AP53,"hh:mm"),""))))</f>
        <v/>
      </c>
      <c r="F52" s="55" t="str">
        <f>IF($A52="","",IF(Configurações!$B$3="Simples",IF(Cálculos!BI53="TRAB","TRABALHO",IF(Cálculos!BI53="ATEST","ATESTADO/"&amp;CHAR(10)&amp;"LICENÇA",IF(Cálculos!BI53="FERIAS","FÉRIAS","FOLGA"))),IF(Cálculos!BC53=0,"FOLGA",TEXT(Cálculos!AY53,"hh:mm")&amp;" – "&amp;TEXT(Cálculos!BB53,"hh:mm")&amp;IF(AND(Cálculos!AZ53&lt;&gt;"",Cálculos!BA53&lt;&gt;""),CHAR(10)&amp;"int. "&amp;TEXT(Cálculos!AZ53,"hh:mm")&amp;" – "&amp;TEXT(Cálculos!BA53,"hh:mm"),""))))</f>
        <v/>
      </c>
      <c r="G52" s="55" t="str">
        <f>IF($A52="","",IF(Configurações!$B$3="Simples",IF(Cálculos!BT53="TRAB","TRABALHO",IF(Cálculos!BT53="ATEST","ATESTADO/"&amp;CHAR(10)&amp;"LICENÇA",IF(Cálculos!BT53="FERIAS","FÉRIAS","FOLGA"))),IF(Cálculos!BN53=0,"FOLGA",TEXT(Cálculos!BJ53,"hh:mm")&amp;" – "&amp;TEXT(Cálculos!BM53,"hh:mm")&amp;IF(AND(Cálculos!BK53&lt;&gt;"",Cálculos!BL53&lt;&gt;""),CHAR(10)&amp;"int. "&amp;TEXT(Cálculos!BK53,"hh:mm")&amp;" – "&amp;TEXT(Cálculos!BL53,"hh:mm"),""))))</f>
        <v/>
      </c>
      <c r="H52" s="55" t="str">
        <f>IF($A52="","",IF(Configurações!$B$3="Simples",IF(Cálculos!CE53="TRAB","TRABALHO",IF(Cálculos!CE53="ATEST","ATESTADO/"&amp;CHAR(10)&amp;"LICENÇA",IF(Cálculos!CE53="FERIAS","FÉRIAS","FOLGA"))),IF(Cálculos!BY53=0,"FOLGA",TEXT(Cálculos!BU53,"hh:mm")&amp;" – "&amp;TEXT(Cálculos!BX53,"hh:mm")&amp;IF(AND(Cálculos!BV53&lt;&gt;"",Cálculos!BW53&lt;&gt;""),CHAR(10)&amp;"int. "&amp;TEXT(Cálculos!BV53,"hh:mm")&amp;" – "&amp;TEXT(Cálculos!BW53,"hh:mm"),""))))</f>
        <v/>
      </c>
    </row>
    <row r="53" spans="1:8" ht="27.75" customHeight="1" x14ac:dyDescent="0.25">
      <c r="A53" s="54" t="str">
        <f>Cálculos!B54</f>
        <v/>
      </c>
      <c r="B53" s="55" t="str">
        <f>IF($A53="","",IF(Configurações!$B$3="Simples",IF(Cálculos!Q54="TRAB","TRABALHO",IF(Cálculos!Q54="ATEST","ATESTADO/"&amp;CHAR(10)&amp;"LICENÇA",IF(Cálculos!Q54="FERIAS","FÉRIAS","FOLGA"))),IF(Cálculos!K54=0,"FOLGA",TEXT(Cálculos!G54,"hh:mm")&amp;" – "&amp;TEXT(Cálculos!J54,"hh:mm")&amp;IF(AND(Cálculos!H54&lt;&gt;"",Cálculos!I54&lt;&gt;""),CHAR(10)&amp;"int. "&amp;TEXT(Cálculos!H54,"hh:mm")&amp;" – "&amp;TEXT(Cálculos!I54,"hh:mm"),""))))</f>
        <v/>
      </c>
      <c r="C53" s="55" t="str">
        <f>IF($A53="","",IF(Configurações!$B$3="Simples",IF(Cálculos!AB54="TRAB","TRABALHO",IF(Cálculos!AB54="ATEST","ATESTADO/"&amp;CHAR(10)&amp;"LICENÇA",IF(Cálculos!AB54="FERIAS","FÉRIAS","FOLGA"))),IF(Cálculos!V54=0,"FOLGA",TEXT(Cálculos!R54,"hh:mm")&amp;" – "&amp;TEXT(Cálculos!U54,"hh:mm")&amp;IF(AND(Cálculos!S54&lt;&gt;"",Cálculos!T54&lt;&gt;""),CHAR(10)&amp;"int. "&amp;TEXT(Cálculos!S54,"hh:mm")&amp;" – "&amp;TEXT(Cálculos!T54,"hh:mm"),""))))</f>
        <v/>
      </c>
      <c r="D53" s="55" t="str">
        <f>IF($A53="","",IF(Configurações!$B$3="Simples",IF(Cálculos!AM54="TRAB","TRABALHO",IF(Cálculos!AM54="ATEST","ATESTADO/"&amp;CHAR(10)&amp;"LICENÇA",IF(Cálculos!AM54="FERIAS","FÉRIAS","FOLGA"))),IF(Cálculos!AG54=0,"FOLGA",TEXT(Cálculos!AC54,"hh:mm")&amp;" – "&amp;TEXT(Cálculos!AF54,"hh:mm")&amp;IF(AND(Cálculos!AD54&lt;&gt;"",Cálculos!AE54&lt;&gt;""),CHAR(10)&amp;"int. "&amp;TEXT(Cálculos!AD54,"hh:mm")&amp;" – "&amp;TEXT(Cálculos!AE54,"hh:mm"),""))))</f>
        <v/>
      </c>
      <c r="E53" s="55" t="str">
        <f>IF($A53="","",IF(Configurações!$B$3="Simples",IF(Cálculos!AX54="TRAB","TRABALHO",IF(Cálculos!AX54="ATEST","ATESTADO/"&amp;CHAR(10)&amp;"LICENÇA",IF(Cálculos!AX54="FERIAS","FÉRIAS","FOLGA"))),IF(Cálculos!AR54=0,"FOLGA",TEXT(Cálculos!AN54,"hh:mm")&amp;" – "&amp;TEXT(Cálculos!AQ54,"hh:mm")&amp;IF(AND(Cálculos!AO54&lt;&gt;"",Cálculos!AP54&lt;&gt;""),CHAR(10)&amp;"int. "&amp;TEXT(Cálculos!AO54,"hh:mm")&amp;" – "&amp;TEXT(Cálculos!AP54,"hh:mm"),""))))</f>
        <v/>
      </c>
      <c r="F53" s="55" t="str">
        <f>IF($A53="","",IF(Configurações!$B$3="Simples",IF(Cálculos!BI54="TRAB","TRABALHO",IF(Cálculos!BI54="ATEST","ATESTADO/"&amp;CHAR(10)&amp;"LICENÇA",IF(Cálculos!BI54="FERIAS","FÉRIAS","FOLGA"))),IF(Cálculos!BC54=0,"FOLGA",TEXT(Cálculos!AY54,"hh:mm")&amp;" – "&amp;TEXT(Cálculos!BB54,"hh:mm")&amp;IF(AND(Cálculos!AZ54&lt;&gt;"",Cálculos!BA54&lt;&gt;""),CHAR(10)&amp;"int. "&amp;TEXT(Cálculos!AZ54,"hh:mm")&amp;" – "&amp;TEXT(Cálculos!BA54,"hh:mm"),""))))</f>
        <v/>
      </c>
      <c r="G53" s="55" t="str">
        <f>IF($A53="","",IF(Configurações!$B$3="Simples",IF(Cálculos!BT54="TRAB","TRABALHO",IF(Cálculos!BT54="ATEST","ATESTADO/"&amp;CHAR(10)&amp;"LICENÇA",IF(Cálculos!BT54="FERIAS","FÉRIAS","FOLGA"))),IF(Cálculos!BN54=0,"FOLGA",TEXT(Cálculos!BJ54,"hh:mm")&amp;" – "&amp;TEXT(Cálculos!BM54,"hh:mm")&amp;IF(AND(Cálculos!BK54&lt;&gt;"",Cálculos!BL54&lt;&gt;""),CHAR(10)&amp;"int. "&amp;TEXT(Cálculos!BK54,"hh:mm")&amp;" – "&amp;TEXT(Cálculos!BL54,"hh:mm"),""))))</f>
        <v/>
      </c>
      <c r="H53" s="55" t="str">
        <f>IF($A53="","",IF(Configurações!$B$3="Simples",IF(Cálculos!CE54="TRAB","TRABALHO",IF(Cálculos!CE54="ATEST","ATESTADO/"&amp;CHAR(10)&amp;"LICENÇA",IF(Cálculos!CE54="FERIAS","FÉRIAS","FOLGA"))),IF(Cálculos!BY54=0,"FOLGA",TEXT(Cálculos!BU54,"hh:mm")&amp;" – "&amp;TEXT(Cálculos!BX54,"hh:mm")&amp;IF(AND(Cálculos!BV54&lt;&gt;"",Cálculos!BW54&lt;&gt;""),CHAR(10)&amp;"int. "&amp;TEXT(Cálculos!BV54,"hh:mm")&amp;" – "&amp;TEXT(Cálculos!BW54,"hh:mm"),""))))</f>
        <v/>
      </c>
    </row>
    <row r="54" spans="1:8" ht="27.75" customHeight="1" x14ac:dyDescent="0.25">
      <c r="A54" s="54" t="str">
        <f>Cálculos!B55</f>
        <v/>
      </c>
      <c r="B54" s="55" t="str">
        <f>IF($A54="","",IF(Configurações!$B$3="Simples",IF(Cálculos!Q55="TRAB","TRABALHO",IF(Cálculos!Q55="ATEST","ATESTADO/"&amp;CHAR(10)&amp;"LICENÇA",IF(Cálculos!Q55="FERIAS","FÉRIAS","FOLGA"))),IF(Cálculos!K55=0,"FOLGA",TEXT(Cálculos!G55,"hh:mm")&amp;" – "&amp;TEXT(Cálculos!J55,"hh:mm")&amp;IF(AND(Cálculos!H55&lt;&gt;"",Cálculos!I55&lt;&gt;""),CHAR(10)&amp;"int. "&amp;TEXT(Cálculos!H55,"hh:mm")&amp;" – "&amp;TEXT(Cálculos!I55,"hh:mm"),""))))</f>
        <v/>
      </c>
      <c r="C54" s="55" t="str">
        <f>IF($A54="","",IF(Configurações!$B$3="Simples",IF(Cálculos!AB55="TRAB","TRABALHO",IF(Cálculos!AB55="ATEST","ATESTADO/"&amp;CHAR(10)&amp;"LICENÇA",IF(Cálculos!AB55="FERIAS","FÉRIAS","FOLGA"))),IF(Cálculos!V55=0,"FOLGA",TEXT(Cálculos!R55,"hh:mm")&amp;" – "&amp;TEXT(Cálculos!U55,"hh:mm")&amp;IF(AND(Cálculos!S55&lt;&gt;"",Cálculos!T55&lt;&gt;""),CHAR(10)&amp;"int. "&amp;TEXT(Cálculos!S55,"hh:mm")&amp;" – "&amp;TEXT(Cálculos!T55,"hh:mm"),""))))</f>
        <v/>
      </c>
      <c r="D54" s="55" t="str">
        <f>IF($A54="","",IF(Configurações!$B$3="Simples",IF(Cálculos!AM55="TRAB","TRABALHO",IF(Cálculos!AM55="ATEST","ATESTADO/"&amp;CHAR(10)&amp;"LICENÇA",IF(Cálculos!AM55="FERIAS","FÉRIAS","FOLGA"))),IF(Cálculos!AG55=0,"FOLGA",TEXT(Cálculos!AC55,"hh:mm")&amp;" – "&amp;TEXT(Cálculos!AF55,"hh:mm")&amp;IF(AND(Cálculos!AD55&lt;&gt;"",Cálculos!AE55&lt;&gt;""),CHAR(10)&amp;"int. "&amp;TEXT(Cálculos!AD55,"hh:mm")&amp;" – "&amp;TEXT(Cálculos!AE55,"hh:mm"),""))))</f>
        <v/>
      </c>
      <c r="E54" s="55" t="str">
        <f>IF($A54="","",IF(Configurações!$B$3="Simples",IF(Cálculos!AX55="TRAB","TRABALHO",IF(Cálculos!AX55="ATEST","ATESTADO/"&amp;CHAR(10)&amp;"LICENÇA",IF(Cálculos!AX55="FERIAS","FÉRIAS","FOLGA"))),IF(Cálculos!AR55=0,"FOLGA",TEXT(Cálculos!AN55,"hh:mm")&amp;" – "&amp;TEXT(Cálculos!AQ55,"hh:mm")&amp;IF(AND(Cálculos!AO55&lt;&gt;"",Cálculos!AP55&lt;&gt;""),CHAR(10)&amp;"int. "&amp;TEXT(Cálculos!AO55,"hh:mm")&amp;" – "&amp;TEXT(Cálculos!AP55,"hh:mm"),""))))</f>
        <v/>
      </c>
      <c r="F54" s="55" t="str">
        <f>IF($A54="","",IF(Configurações!$B$3="Simples",IF(Cálculos!BI55="TRAB","TRABALHO",IF(Cálculos!BI55="ATEST","ATESTADO/"&amp;CHAR(10)&amp;"LICENÇA",IF(Cálculos!BI55="FERIAS","FÉRIAS","FOLGA"))),IF(Cálculos!BC55=0,"FOLGA",TEXT(Cálculos!AY55,"hh:mm")&amp;" – "&amp;TEXT(Cálculos!BB55,"hh:mm")&amp;IF(AND(Cálculos!AZ55&lt;&gt;"",Cálculos!BA55&lt;&gt;""),CHAR(10)&amp;"int. "&amp;TEXT(Cálculos!AZ55,"hh:mm")&amp;" – "&amp;TEXT(Cálculos!BA55,"hh:mm"),""))))</f>
        <v/>
      </c>
      <c r="G54" s="55" t="str">
        <f>IF($A54="","",IF(Configurações!$B$3="Simples",IF(Cálculos!BT55="TRAB","TRABALHO",IF(Cálculos!BT55="ATEST","ATESTADO/"&amp;CHAR(10)&amp;"LICENÇA",IF(Cálculos!BT55="FERIAS","FÉRIAS","FOLGA"))),IF(Cálculos!BN55=0,"FOLGA",TEXT(Cálculos!BJ55,"hh:mm")&amp;" – "&amp;TEXT(Cálculos!BM55,"hh:mm")&amp;IF(AND(Cálculos!BK55&lt;&gt;"",Cálculos!BL55&lt;&gt;""),CHAR(10)&amp;"int. "&amp;TEXT(Cálculos!BK55,"hh:mm")&amp;" – "&amp;TEXT(Cálculos!BL55,"hh:mm"),""))))</f>
        <v/>
      </c>
      <c r="H54" s="55" t="str">
        <f>IF($A54="","",IF(Configurações!$B$3="Simples",IF(Cálculos!CE55="TRAB","TRABALHO",IF(Cálculos!CE55="ATEST","ATESTADO/"&amp;CHAR(10)&amp;"LICENÇA",IF(Cálculos!CE55="FERIAS","FÉRIAS","FOLGA"))),IF(Cálculos!BY55=0,"FOLGA",TEXT(Cálculos!BU55,"hh:mm")&amp;" – "&amp;TEXT(Cálculos!BX55,"hh:mm")&amp;IF(AND(Cálculos!BV55&lt;&gt;"",Cálculos!BW55&lt;&gt;""),CHAR(10)&amp;"int. "&amp;TEXT(Cálculos!BV55,"hh:mm")&amp;" – "&amp;TEXT(Cálculos!BW55,"hh:mm"),""))))</f>
        <v/>
      </c>
    </row>
    <row r="55" spans="1:8" ht="27.75" customHeight="1" x14ac:dyDescent="0.25">
      <c r="A55" s="54" t="str">
        <f>Cálculos!B56</f>
        <v/>
      </c>
      <c r="B55" s="55" t="str">
        <f>IF($A55="","",IF(Configurações!$B$3="Simples",IF(Cálculos!Q56="TRAB","TRABALHO",IF(Cálculos!Q56="ATEST","ATESTADO/"&amp;CHAR(10)&amp;"LICENÇA",IF(Cálculos!Q56="FERIAS","FÉRIAS","FOLGA"))),IF(Cálculos!K56=0,"FOLGA",TEXT(Cálculos!G56,"hh:mm")&amp;" – "&amp;TEXT(Cálculos!J56,"hh:mm")&amp;IF(AND(Cálculos!H56&lt;&gt;"",Cálculos!I56&lt;&gt;""),CHAR(10)&amp;"int. "&amp;TEXT(Cálculos!H56,"hh:mm")&amp;" – "&amp;TEXT(Cálculos!I56,"hh:mm"),""))))</f>
        <v/>
      </c>
      <c r="C55" s="55" t="str">
        <f>IF($A55="","",IF(Configurações!$B$3="Simples",IF(Cálculos!AB56="TRAB","TRABALHO",IF(Cálculos!AB56="ATEST","ATESTADO/"&amp;CHAR(10)&amp;"LICENÇA",IF(Cálculos!AB56="FERIAS","FÉRIAS","FOLGA"))),IF(Cálculos!V56=0,"FOLGA",TEXT(Cálculos!R56,"hh:mm")&amp;" – "&amp;TEXT(Cálculos!U56,"hh:mm")&amp;IF(AND(Cálculos!S56&lt;&gt;"",Cálculos!T56&lt;&gt;""),CHAR(10)&amp;"int. "&amp;TEXT(Cálculos!S56,"hh:mm")&amp;" – "&amp;TEXT(Cálculos!T56,"hh:mm"),""))))</f>
        <v/>
      </c>
      <c r="D55" s="55" t="str">
        <f>IF($A55="","",IF(Configurações!$B$3="Simples",IF(Cálculos!AM56="TRAB","TRABALHO",IF(Cálculos!AM56="ATEST","ATESTADO/"&amp;CHAR(10)&amp;"LICENÇA",IF(Cálculos!AM56="FERIAS","FÉRIAS","FOLGA"))),IF(Cálculos!AG56=0,"FOLGA",TEXT(Cálculos!AC56,"hh:mm")&amp;" – "&amp;TEXT(Cálculos!AF56,"hh:mm")&amp;IF(AND(Cálculos!AD56&lt;&gt;"",Cálculos!AE56&lt;&gt;""),CHAR(10)&amp;"int. "&amp;TEXT(Cálculos!AD56,"hh:mm")&amp;" – "&amp;TEXT(Cálculos!AE56,"hh:mm"),""))))</f>
        <v/>
      </c>
      <c r="E55" s="55" t="str">
        <f>IF($A55="","",IF(Configurações!$B$3="Simples",IF(Cálculos!AX56="TRAB","TRABALHO",IF(Cálculos!AX56="ATEST","ATESTADO/"&amp;CHAR(10)&amp;"LICENÇA",IF(Cálculos!AX56="FERIAS","FÉRIAS","FOLGA"))),IF(Cálculos!AR56=0,"FOLGA",TEXT(Cálculos!AN56,"hh:mm")&amp;" – "&amp;TEXT(Cálculos!AQ56,"hh:mm")&amp;IF(AND(Cálculos!AO56&lt;&gt;"",Cálculos!AP56&lt;&gt;""),CHAR(10)&amp;"int. "&amp;TEXT(Cálculos!AO56,"hh:mm")&amp;" – "&amp;TEXT(Cálculos!AP56,"hh:mm"),""))))</f>
        <v/>
      </c>
      <c r="F55" s="55" t="str">
        <f>IF($A55="","",IF(Configurações!$B$3="Simples",IF(Cálculos!BI56="TRAB","TRABALHO",IF(Cálculos!BI56="ATEST","ATESTADO/"&amp;CHAR(10)&amp;"LICENÇA",IF(Cálculos!BI56="FERIAS","FÉRIAS","FOLGA"))),IF(Cálculos!BC56=0,"FOLGA",TEXT(Cálculos!AY56,"hh:mm")&amp;" – "&amp;TEXT(Cálculos!BB56,"hh:mm")&amp;IF(AND(Cálculos!AZ56&lt;&gt;"",Cálculos!BA56&lt;&gt;""),CHAR(10)&amp;"int. "&amp;TEXT(Cálculos!AZ56,"hh:mm")&amp;" – "&amp;TEXT(Cálculos!BA56,"hh:mm"),""))))</f>
        <v/>
      </c>
      <c r="G55" s="55" t="str">
        <f>IF($A55="","",IF(Configurações!$B$3="Simples",IF(Cálculos!BT56="TRAB","TRABALHO",IF(Cálculos!BT56="ATEST","ATESTADO/"&amp;CHAR(10)&amp;"LICENÇA",IF(Cálculos!BT56="FERIAS","FÉRIAS","FOLGA"))),IF(Cálculos!BN56=0,"FOLGA",TEXT(Cálculos!BJ56,"hh:mm")&amp;" – "&amp;TEXT(Cálculos!BM56,"hh:mm")&amp;IF(AND(Cálculos!BK56&lt;&gt;"",Cálculos!BL56&lt;&gt;""),CHAR(10)&amp;"int. "&amp;TEXT(Cálculos!BK56,"hh:mm")&amp;" – "&amp;TEXT(Cálculos!BL56,"hh:mm"),""))))</f>
        <v/>
      </c>
      <c r="H55" s="55" t="str">
        <f>IF($A55="","",IF(Configurações!$B$3="Simples",IF(Cálculos!CE56="TRAB","TRABALHO",IF(Cálculos!CE56="ATEST","ATESTADO/"&amp;CHAR(10)&amp;"LICENÇA",IF(Cálculos!CE56="FERIAS","FÉRIAS","FOLGA"))),IF(Cálculos!BY56=0,"FOLGA",TEXT(Cálculos!BU56,"hh:mm")&amp;" – "&amp;TEXT(Cálculos!BX56,"hh:mm")&amp;IF(AND(Cálculos!BV56&lt;&gt;"",Cálculos!BW56&lt;&gt;""),CHAR(10)&amp;"int. "&amp;TEXT(Cálculos!BV56,"hh:mm")&amp;" – "&amp;TEXT(Cálculos!BW56,"hh:mm"),""))))</f>
        <v/>
      </c>
    </row>
    <row r="56" spans="1:8" ht="27.75" customHeight="1" x14ac:dyDescent="0.25">
      <c r="A56" s="54" t="str">
        <f>Cálculos!B57</f>
        <v/>
      </c>
      <c r="B56" s="55" t="str">
        <f>IF($A56="","",IF(Configurações!$B$3="Simples",IF(Cálculos!Q57="TRAB","TRABALHO",IF(Cálculos!Q57="ATEST","ATESTADO/"&amp;CHAR(10)&amp;"LICENÇA",IF(Cálculos!Q57="FERIAS","FÉRIAS","FOLGA"))),IF(Cálculos!K57=0,"FOLGA",TEXT(Cálculos!G57,"hh:mm")&amp;" – "&amp;TEXT(Cálculos!J57,"hh:mm")&amp;IF(AND(Cálculos!H57&lt;&gt;"",Cálculos!I57&lt;&gt;""),CHAR(10)&amp;"int. "&amp;TEXT(Cálculos!H57,"hh:mm")&amp;" – "&amp;TEXT(Cálculos!I57,"hh:mm"),""))))</f>
        <v/>
      </c>
      <c r="C56" s="55" t="str">
        <f>IF($A56="","",IF(Configurações!$B$3="Simples",IF(Cálculos!AB57="TRAB","TRABALHO",IF(Cálculos!AB57="ATEST","ATESTADO/"&amp;CHAR(10)&amp;"LICENÇA",IF(Cálculos!AB57="FERIAS","FÉRIAS","FOLGA"))),IF(Cálculos!V57=0,"FOLGA",TEXT(Cálculos!R57,"hh:mm")&amp;" – "&amp;TEXT(Cálculos!U57,"hh:mm")&amp;IF(AND(Cálculos!S57&lt;&gt;"",Cálculos!T57&lt;&gt;""),CHAR(10)&amp;"int. "&amp;TEXT(Cálculos!S57,"hh:mm")&amp;" – "&amp;TEXT(Cálculos!T57,"hh:mm"),""))))</f>
        <v/>
      </c>
      <c r="D56" s="55" t="str">
        <f>IF($A56="","",IF(Configurações!$B$3="Simples",IF(Cálculos!AM57="TRAB","TRABALHO",IF(Cálculos!AM57="ATEST","ATESTADO/"&amp;CHAR(10)&amp;"LICENÇA",IF(Cálculos!AM57="FERIAS","FÉRIAS","FOLGA"))),IF(Cálculos!AG57=0,"FOLGA",TEXT(Cálculos!AC57,"hh:mm")&amp;" – "&amp;TEXT(Cálculos!AF57,"hh:mm")&amp;IF(AND(Cálculos!AD57&lt;&gt;"",Cálculos!AE57&lt;&gt;""),CHAR(10)&amp;"int. "&amp;TEXT(Cálculos!AD57,"hh:mm")&amp;" – "&amp;TEXT(Cálculos!AE57,"hh:mm"),""))))</f>
        <v/>
      </c>
      <c r="E56" s="55" t="str">
        <f>IF($A56="","",IF(Configurações!$B$3="Simples",IF(Cálculos!AX57="TRAB","TRABALHO",IF(Cálculos!AX57="ATEST","ATESTADO/"&amp;CHAR(10)&amp;"LICENÇA",IF(Cálculos!AX57="FERIAS","FÉRIAS","FOLGA"))),IF(Cálculos!AR57=0,"FOLGA",TEXT(Cálculos!AN57,"hh:mm")&amp;" – "&amp;TEXT(Cálculos!AQ57,"hh:mm")&amp;IF(AND(Cálculos!AO57&lt;&gt;"",Cálculos!AP57&lt;&gt;""),CHAR(10)&amp;"int. "&amp;TEXT(Cálculos!AO57,"hh:mm")&amp;" – "&amp;TEXT(Cálculos!AP57,"hh:mm"),""))))</f>
        <v/>
      </c>
      <c r="F56" s="55" t="str">
        <f>IF($A56="","",IF(Configurações!$B$3="Simples",IF(Cálculos!BI57="TRAB","TRABALHO",IF(Cálculos!BI57="ATEST","ATESTADO/"&amp;CHAR(10)&amp;"LICENÇA",IF(Cálculos!BI57="FERIAS","FÉRIAS","FOLGA"))),IF(Cálculos!BC57=0,"FOLGA",TEXT(Cálculos!AY57,"hh:mm")&amp;" – "&amp;TEXT(Cálculos!BB57,"hh:mm")&amp;IF(AND(Cálculos!AZ57&lt;&gt;"",Cálculos!BA57&lt;&gt;""),CHAR(10)&amp;"int. "&amp;TEXT(Cálculos!AZ57,"hh:mm")&amp;" – "&amp;TEXT(Cálculos!BA57,"hh:mm"),""))))</f>
        <v/>
      </c>
      <c r="G56" s="55" t="str">
        <f>IF($A56="","",IF(Configurações!$B$3="Simples",IF(Cálculos!BT57="TRAB","TRABALHO",IF(Cálculos!BT57="ATEST","ATESTADO/"&amp;CHAR(10)&amp;"LICENÇA",IF(Cálculos!BT57="FERIAS","FÉRIAS","FOLGA"))),IF(Cálculos!BN57=0,"FOLGA",TEXT(Cálculos!BJ57,"hh:mm")&amp;" – "&amp;TEXT(Cálculos!BM57,"hh:mm")&amp;IF(AND(Cálculos!BK57&lt;&gt;"",Cálculos!BL57&lt;&gt;""),CHAR(10)&amp;"int. "&amp;TEXT(Cálculos!BK57,"hh:mm")&amp;" – "&amp;TEXT(Cálculos!BL57,"hh:mm"),""))))</f>
        <v/>
      </c>
      <c r="H56" s="55" t="str">
        <f>IF($A56="","",IF(Configurações!$B$3="Simples",IF(Cálculos!CE57="TRAB","TRABALHO",IF(Cálculos!CE57="ATEST","ATESTADO/"&amp;CHAR(10)&amp;"LICENÇA",IF(Cálculos!CE57="FERIAS","FÉRIAS","FOLGA"))),IF(Cálculos!BY57=0,"FOLGA",TEXT(Cálculos!BU57,"hh:mm")&amp;" – "&amp;TEXT(Cálculos!BX57,"hh:mm")&amp;IF(AND(Cálculos!BV57&lt;&gt;"",Cálculos!BW57&lt;&gt;""),CHAR(10)&amp;"int. "&amp;TEXT(Cálculos!BV57,"hh:mm")&amp;" – "&amp;TEXT(Cálculos!BW57,"hh:mm"),""))))</f>
        <v/>
      </c>
    </row>
    <row r="57" spans="1:8" ht="27.75" customHeight="1" x14ac:dyDescent="0.25">
      <c r="A57" s="54" t="str">
        <f>Cálculos!B58</f>
        <v/>
      </c>
      <c r="B57" s="55" t="str">
        <f>IF($A57="","",IF(Configurações!$B$3="Simples",IF(Cálculos!Q58="TRAB","TRABALHO",IF(Cálculos!Q58="ATEST","ATESTADO/"&amp;CHAR(10)&amp;"LICENÇA",IF(Cálculos!Q58="FERIAS","FÉRIAS","FOLGA"))),IF(Cálculos!K58=0,"FOLGA",TEXT(Cálculos!G58,"hh:mm")&amp;" – "&amp;TEXT(Cálculos!J58,"hh:mm")&amp;IF(AND(Cálculos!H58&lt;&gt;"",Cálculos!I58&lt;&gt;""),CHAR(10)&amp;"int. "&amp;TEXT(Cálculos!H58,"hh:mm")&amp;" – "&amp;TEXT(Cálculos!I58,"hh:mm"),""))))</f>
        <v/>
      </c>
      <c r="C57" s="55" t="str">
        <f>IF($A57="","",IF(Configurações!$B$3="Simples",IF(Cálculos!AB58="TRAB","TRABALHO",IF(Cálculos!AB58="ATEST","ATESTADO/"&amp;CHAR(10)&amp;"LICENÇA",IF(Cálculos!AB58="FERIAS","FÉRIAS","FOLGA"))),IF(Cálculos!V58=0,"FOLGA",TEXT(Cálculos!R58,"hh:mm")&amp;" – "&amp;TEXT(Cálculos!U58,"hh:mm")&amp;IF(AND(Cálculos!S58&lt;&gt;"",Cálculos!T58&lt;&gt;""),CHAR(10)&amp;"int. "&amp;TEXT(Cálculos!S58,"hh:mm")&amp;" – "&amp;TEXT(Cálculos!T58,"hh:mm"),""))))</f>
        <v/>
      </c>
      <c r="D57" s="55" t="str">
        <f>IF($A57="","",IF(Configurações!$B$3="Simples",IF(Cálculos!AM58="TRAB","TRABALHO",IF(Cálculos!AM58="ATEST","ATESTADO/"&amp;CHAR(10)&amp;"LICENÇA",IF(Cálculos!AM58="FERIAS","FÉRIAS","FOLGA"))),IF(Cálculos!AG58=0,"FOLGA",TEXT(Cálculos!AC58,"hh:mm")&amp;" – "&amp;TEXT(Cálculos!AF58,"hh:mm")&amp;IF(AND(Cálculos!AD58&lt;&gt;"",Cálculos!AE58&lt;&gt;""),CHAR(10)&amp;"int. "&amp;TEXT(Cálculos!AD58,"hh:mm")&amp;" – "&amp;TEXT(Cálculos!AE58,"hh:mm"),""))))</f>
        <v/>
      </c>
      <c r="E57" s="55" t="str">
        <f>IF($A57="","",IF(Configurações!$B$3="Simples",IF(Cálculos!AX58="TRAB","TRABALHO",IF(Cálculos!AX58="ATEST","ATESTADO/"&amp;CHAR(10)&amp;"LICENÇA",IF(Cálculos!AX58="FERIAS","FÉRIAS","FOLGA"))),IF(Cálculos!AR58=0,"FOLGA",TEXT(Cálculos!AN58,"hh:mm")&amp;" – "&amp;TEXT(Cálculos!AQ58,"hh:mm")&amp;IF(AND(Cálculos!AO58&lt;&gt;"",Cálculos!AP58&lt;&gt;""),CHAR(10)&amp;"int. "&amp;TEXT(Cálculos!AO58,"hh:mm")&amp;" – "&amp;TEXT(Cálculos!AP58,"hh:mm"),""))))</f>
        <v/>
      </c>
      <c r="F57" s="55" t="str">
        <f>IF($A57="","",IF(Configurações!$B$3="Simples",IF(Cálculos!BI58="TRAB","TRABALHO",IF(Cálculos!BI58="ATEST","ATESTADO/"&amp;CHAR(10)&amp;"LICENÇA",IF(Cálculos!BI58="FERIAS","FÉRIAS","FOLGA"))),IF(Cálculos!BC58=0,"FOLGA",TEXT(Cálculos!AY58,"hh:mm")&amp;" – "&amp;TEXT(Cálculos!BB58,"hh:mm")&amp;IF(AND(Cálculos!AZ58&lt;&gt;"",Cálculos!BA58&lt;&gt;""),CHAR(10)&amp;"int. "&amp;TEXT(Cálculos!AZ58,"hh:mm")&amp;" – "&amp;TEXT(Cálculos!BA58,"hh:mm"),""))))</f>
        <v/>
      </c>
      <c r="G57" s="55" t="str">
        <f>IF($A57="","",IF(Configurações!$B$3="Simples",IF(Cálculos!BT58="TRAB","TRABALHO",IF(Cálculos!BT58="ATEST","ATESTADO/"&amp;CHAR(10)&amp;"LICENÇA",IF(Cálculos!BT58="FERIAS","FÉRIAS","FOLGA"))),IF(Cálculos!BN58=0,"FOLGA",TEXT(Cálculos!BJ58,"hh:mm")&amp;" – "&amp;TEXT(Cálculos!BM58,"hh:mm")&amp;IF(AND(Cálculos!BK58&lt;&gt;"",Cálculos!BL58&lt;&gt;""),CHAR(10)&amp;"int. "&amp;TEXT(Cálculos!BK58,"hh:mm")&amp;" – "&amp;TEXT(Cálculos!BL58,"hh:mm"),""))))</f>
        <v/>
      </c>
      <c r="H57" s="55" t="str">
        <f>IF($A57="","",IF(Configurações!$B$3="Simples",IF(Cálculos!CE58="TRAB","TRABALHO",IF(Cálculos!CE58="ATEST","ATESTADO/"&amp;CHAR(10)&amp;"LICENÇA",IF(Cálculos!CE58="FERIAS","FÉRIAS","FOLGA"))),IF(Cálculos!BY58=0,"FOLGA",TEXT(Cálculos!BU58,"hh:mm")&amp;" – "&amp;TEXT(Cálculos!BX58,"hh:mm")&amp;IF(AND(Cálculos!BV58&lt;&gt;"",Cálculos!BW58&lt;&gt;""),CHAR(10)&amp;"int. "&amp;TEXT(Cálculos!BV58,"hh:mm")&amp;" – "&amp;TEXT(Cálculos!BW58,"hh:mm"),""))))</f>
        <v/>
      </c>
    </row>
    <row r="58" spans="1:8" ht="27.75" customHeight="1" x14ac:dyDescent="0.25">
      <c r="A58" s="54" t="str">
        <f>Cálculos!B59</f>
        <v/>
      </c>
      <c r="B58" s="55" t="str">
        <f>IF($A58="","",IF(Configurações!$B$3="Simples",IF(Cálculos!Q59="TRAB","TRABALHO",IF(Cálculos!Q59="ATEST","ATESTADO/"&amp;CHAR(10)&amp;"LICENÇA",IF(Cálculos!Q59="FERIAS","FÉRIAS","FOLGA"))),IF(Cálculos!K59=0,"FOLGA",TEXT(Cálculos!G59,"hh:mm")&amp;" – "&amp;TEXT(Cálculos!J59,"hh:mm")&amp;IF(AND(Cálculos!H59&lt;&gt;"",Cálculos!I59&lt;&gt;""),CHAR(10)&amp;"int. "&amp;TEXT(Cálculos!H59,"hh:mm")&amp;" – "&amp;TEXT(Cálculos!I59,"hh:mm"),""))))</f>
        <v/>
      </c>
      <c r="C58" s="55" t="str">
        <f>IF($A58="","",IF(Configurações!$B$3="Simples",IF(Cálculos!AB59="TRAB","TRABALHO",IF(Cálculos!AB59="ATEST","ATESTADO/"&amp;CHAR(10)&amp;"LICENÇA",IF(Cálculos!AB59="FERIAS","FÉRIAS","FOLGA"))),IF(Cálculos!V59=0,"FOLGA",TEXT(Cálculos!R59,"hh:mm")&amp;" – "&amp;TEXT(Cálculos!U59,"hh:mm")&amp;IF(AND(Cálculos!S59&lt;&gt;"",Cálculos!T59&lt;&gt;""),CHAR(10)&amp;"int. "&amp;TEXT(Cálculos!S59,"hh:mm")&amp;" – "&amp;TEXT(Cálculos!T59,"hh:mm"),""))))</f>
        <v/>
      </c>
      <c r="D58" s="55" t="str">
        <f>IF($A58="","",IF(Configurações!$B$3="Simples",IF(Cálculos!AM59="TRAB","TRABALHO",IF(Cálculos!AM59="ATEST","ATESTADO/"&amp;CHAR(10)&amp;"LICENÇA",IF(Cálculos!AM59="FERIAS","FÉRIAS","FOLGA"))),IF(Cálculos!AG59=0,"FOLGA",TEXT(Cálculos!AC59,"hh:mm")&amp;" – "&amp;TEXT(Cálculos!AF59,"hh:mm")&amp;IF(AND(Cálculos!AD59&lt;&gt;"",Cálculos!AE59&lt;&gt;""),CHAR(10)&amp;"int. "&amp;TEXT(Cálculos!AD59,"hh:mm")&amp;" – "&amp;TEXT(Cálculos!AE59,"hh:mm"),""))))</f>
        <v/>
      </c>
      <c r="E58" s="55" t="str">
        <f>IF($A58="","",IF(Configurações!$B$3="Simples",IF(Cálculos!AX59="TRAB","TRABALHO",IF(Cálculos!AX59="ATEST","ATESTADO/"&amp;CHAR(10)&amp;"LICENÇA",IF(Cálculos!AX59="FERIAS","FÉRIAS","FOLGA"))),IF(Cálculos!AR59=0,"FOLGA",TEXT(Cálculos!AN59,"hh:mm")&amp;" – "&amp;TEXT(Cálculos!AQ59,"hh:mm")&amp;IF(AND(Cálculos!AO59&lt;&gt;"",Cálculos!AP59&lt;&gt;""),CHAR(10)&amp;"int. "&amp;TEXT(Cálculos!AO59,"hh:mm")&amp;" – "&amp;TEXT(Cálculos!AP59,"hh:mm"),""))))</f>
        <v/>
      </c>
      <c r="F58" s="55" t="str">
        <f>IF($A58="","",IF(Configurações!$B$3="Simples",IF(Cálculos!BI59="TRAB","TRABALHO",IF(Cálculos!BI59="ATEST","ATESTADO/"&amp;CHAR(10)&amp;"LICENÇA",IF(Cálculos!BI59="FERIAS","FÉRIAS","FOLGA"))),IF(Cálculos!BC59=0,"FOLGA",TEXT(Cálculos!AY59,"hh:mm")&amp;" – "&amp;TEXT(Cálculos!BB59,"hh:mm")&amp;IF(AND(Cálculos!AZ59&lt;&gt;"",Cálculos!BA59&lt;&gt;""),CHAR(10)&amp;"int. "&amp;TEXT(Cálculos!AZ59,"hh:mm")&amp;" – "&amp;TEXT(Cálculos!BA59,"hh:mm"),""))))</f>
        <v/>
      </c>
      <c r="G58" s="55" t="str">
        <f>IF($A58="","",IF(Configurações!$B$3="Simples",IF(Cálculos!BT59="TRAB","TRABALHO",IF(Cálculos!BT59="ATEST","ATESTADO/"&amp;CHAR(10)&amp;"LICENÇA",IF(Cálculos!BT59="FERIAS","FÉRIAS","FOLGA"))),IF(Cálculos!BN59=0,"FOLGA",TEXT(Cálculos!BJ59,"hh:mm")&amp;" – "&amp;TEXT(Cálculos!BM59,"hh:mm")&amp;IF(AND(Cálculos!BK59&lt;&gt;"",Cálculos!BL59&lt;&gt;""),CHAR(10)&amp;"int. "&amp;TEXT(Cálculos!BK59,"hh:mm")&amp;" – "&amp;TEXT(Cálculos!BL59,"hh:mm"),""))))</f>
        <v/>
      </c>
      <c r="H58" s="55" t="str">
        <f>IF($A58="","",IF(Configurações!$B$3="Simples",IF(Cálculos!CE59="TRAB","TRABALHO",IF(Cálculos!CE59="ATEST","ATESTADO/"&amp;CHAR(10)&amp;"LICENÇA",IF(Cálculos!CE59="FERIAS","FÉRIAS","FOLGA"))),IF(Cálculos!BY59=0,"FOLGA",TEXT(Cálculos!BU59,"hh:mm")&amp;" – "&amp;TEXT(Cálculos!BX59,"hh:mm")&amp;IF(AND(Cálculos!BV59&lt;&gt;"",Cálculos!BW59&lt;&gt;""),CHAR(10)&amp;"int. "&amp;TEXT(Cálculos!BV59,"hh:mm")&amp;" – "&amp;TEXT(Cálculos!BW59,"hh:mm"),""))))</f>
        <v/>
      </c>
    </row>
    <row r="59" spans="1:8" ht="27.75" customHeight="1" x14ac:dyDescent="0.25">
      <c r="A59" s="54" t="str">
        <f>Cálculos!B60</f>
        <v/>
      </c>
      <c r="B59" s="55" t="str">
        <f>IF($A59="","",IF(Configurações!$B$3="Simples",IF(Cálculos!Q60="TRAB","TRABALHO",IF(Cálculos!Q60="ATEST","ATESTADO/"&amp;CHAR(10)&amp;"LICENÇA",IF(Cálculos!Q60="FERIAS","FÉRIAS","FOLGA"))),IF(Cálculos!K60=0,"FOLGA",TEXT(Cálculos!G60,"hh:mm")&amp;" – "&amp;TEXT(Cálculos!J60,"hh:mm")&amp;IF(AND(Cálculos!H60&lt;&gt;"",Cálculos!I60&lt;&gt;""),CHAR(10)&amp;"int. "&amp;TEXT(Cálculos!H60,"hh:mm")&amp;" – "&amp;TEXT(Cálculos!I60,"hh:mm"),""))))</f>
        <v/>
      </c>
      <c r="C59" s="55" t="str">
        <f>IF($A59="","",IF(Configurações!$B$3="Simples",IF(Cálculos!AB60="TRAB","TRABALHO",IF(Cálculos!AB60="ATEST","ATESTADO/"&amp;CHAR(10)&amp;"LICENÇA",IF(Cálculos!AB60="FERIAS","FÉRIAS","FOLGA"))),IF(Cálculos!V60=0,"FOLGA",TEXT(Cálculos!R60,"hh:mm")&amp;" – "&amp;TEXT(Cálculos!U60,"hh:mm")&amp;IF(AND(Cálculos!S60&lt;&gt;"",Cálculos!T60&lt;&gt;""),CHAR(10)&amp;"int. "&amp;TEXT(Cálculos!S60,"hh:mm")&amp;" – "&amp;TEXT(Cálculos!T60,"hh:mm"),""))))</f>
        <v/>
      </c>
      <c r="D59" s="55" t="str">
        <f>IF($A59="","",IF(Configurações!$B$3="Simples",IF(Cálculos!AM60="TRAB","TRABALHO",IF(Cálculos!AM60="ATEST","ATESTADO/"&amp;CHAR(10)&amp;"LICENÇA",IF(Cálculos!AM60="FERIAS","FÉRIAS","FOLGA"))),IF(Cálculos!AG60=0,"FOLGA",TEXT(Cálculos!AC60,"hh:mm")&amp;" – "&amp;TEXT(Cálculos!AF60,"hh:mm")&amp;IF(AND(Cálculos!AD60&lt;&gt;"",Cálculos!AE60&lt;&gt;""),CHAR(10)&amp;"int. "&amp;TEXT(Cálculos!AD60,"hh:mm")&amp;" – "&amp;TEXT(Cálculos!AE60,"hh:mm"),""))))</f>
        <v/>
      </c>
      <c r="E59" s="55" t="str">
        <f>IF($A59="","",IF(Configurações!$B$3="Simples",IF(Cálculos!AX60="TRAB","TRABALHO",IF(Cálculos!AX60="ATEST","ATESTADO/"&amp;CHAR(10)&amp;"LICENÇA",IF(Cálculos!AX60="FERIAS","FÉRIAS","FOLGA"))),IF(Cálculos!AR60=0,"FOLGA",TEXT(Cálculos!AN60,"hh:mm")&amp;" – "&amp;TEXT(Cálculos!AQ60,"hh:mm")&amp;IF(AND(Cálculos!AO60&lt;&gt;"",Cálculos!AP60&lt;&gt;""),CHAR(10)&amp;"int. "&amp;TEXT(Cálculos!AO60,"hh:mm")&amp;" – "&amp;TEXT(Cálculos!AP60,"hh:mm"),""))))</f>
        <v/>
      </c>
      <c r="F59" s="55" t="str">
        <f>IF($A59="","",IF(Configurações!$B$3="Simples",IF(Cálculos!BI60="TRAB","TRABALHO",IF(Cálculos!BI60="ATEST","ATESTADO/"&amp;CHAR(10)&amp;"LICENÇA",IF(Cálculos!BI60="FERIAS","FÉRIAS","FOLGA"))),IF(Cálculos!BC60=0,"FOLGA",TEXT(Cálculos!AY60,"hh:mm")&amp;" – "&amp;TEXT(Cálculos!BB60,"hh:mm")&amp;IF(AND(Cálculos!AZ60&lt;&gt;"",Cálculos!BA60&lt;&gt;""),CHAR(10)&amp;"int. "&amp;TEXT(Cálculos!AZ60,"hh:mm")&amp;" – "&amp;TEXT(Cálculos!BA60,"hh:mm"),""))))</f>
        <v/>
      </c>
      <c r="G59" s="55" t="str">
        <f>IF($A59="","",IF(Configurações!$B$3="Simples",IF(Cálculos!BT60="TRAB","TRABALHO",IF(Cálculos!BT60="ATEST","ATESTADO/"&amp;CHAR(10)&amp;"LICENÇA",IF(Cálculos!BT60="FERIAS","FÉRIAS","FOLGA"))),IF(Cálculos!BN60=0,"FOLGA",TEXT(Cálculos!BJ60,"hh:mm")&amp;" – "&amp;TEXT(Cálculos!BM60,"hh:mm")&amp;IF(AND(Cálculos!BK60&lt;&gt;"",Cálculos!BL60&lt;&gt;""),CHAR(10)&amp;"int. "&amp;TEXT(Cálculos!BK60,"hh:mm")&amp;" – "&amp;TEXT(Cálculos!BL60,"hh:mm"),""))))</f>
        <v/>
      </c>
      <c r="H59" s="55" t="str">
        <f>IF($A59="","",IF(Configurações!$B$3="Simples",IF(Cálculos!CE60="TRAB","TRABALHO",IF(Cálculos!CE60="ATEST","ATESTADO/"&amp;CHAR(10)&amp;"LICENÇA",IF(Cálculos!CE60="FERIAS","FÉRIAS","FOLGA"))),IF(Cálculos!BY60=0,"FOLGA",TEXT(Cálculos!BU60,"hh:mm")&amp;" – "&amp;TEXT(Cálculos!BX60,"hh:mm")&amp;IF(AND(Cálculos!BV60&lt;&gt;"",Cálculos!BW60&lt;&gt;""),CHAR(10)&amp;"int. "&amp;TEXT(Cálculos!BV60,"hh:mm")&amp;" – "&amp;TEXT(Cálculos!BW60,"hh:mm"),""))))</f>
        <v/>
      </c>
    </row>
    <row r="60" spans="1:8" ht="27.75" customHeight="1" x14ac:dyDescent="0.25">
      <c r="A60" s="54" t="str">
        <f>Cálculos!B61</f>
        <v/>
      </c>
      <c r="B60" s="55" t="str">
        <f>IF($A60="","",IF(Configurações!$B$3="Simples",IF(Cálculos!Q61="TRAB","TRABALHO",IF(Cálculos!Q61="ATEST","ATESTADO/"&amp;CHAR(10)&amp;"LICENÇA",IF(Cálculos!Q61="FERIAS","FÉRIAS","FOLGA"))),IF(Cálculos!K61=0,"FOLGA",TEXT(Cálculos!G61,"hh:mm")&amp;" – "&amp;TEXT(Cálculos!J61,"hh:mm")&amp;IF(AND(Cálculos!H61&lt;&gt;"",Cálculos!I61&lt;&gt;""),CHAR(10)&amp;"int. "&amp;TEXT(Cálculos!H61,"hh:mm")&amp;" – "&amp;TEXT(Cálculos!I61,"hh:mm"),""))))</f>
        <v/>
      </c>
      <c r="C60" s="55" t="str">
        <f>IF($A60="","",IF(Configurações!$B$3="Simples",IF(Cálculos!AB61="TRAB","TRABALHO",IF(Cálculos!AB61="ATEST","ATESTADO/"&amp;CHAR(10)&amp;"LICENÇA",IF(Cálculos!AB61="FERIAS","FÉRIAS","FOLGA"))),IF(Cálculos!V61=0,"FOLGA",TEXT(Cálculos!R61,"hh:mm")&amp;" – "&amp;TEXT(Cálculos!U61,"hh:mm")&amp;IF(AND(Cálculos!S61&lt;&gt;"",Cálculos!T61&lt;&gt;""),CHAR(10)&amp;"int. "&amp;TEXT(Cálculos!S61,"hh:mm")&amp;" – "&amp;TEXT(Cálculos!T61,"hh:mm"),""))))</f>
        <v/>
      </c>
      <c r="D60" s="55" t="str">
        <f>IF($A60="","",IF(Configurações!$B$3="Simples",IF(Cálculos!AM61="TRAB","TRABALHO",IF(Cálculos!AM61="ATEST","ATESTADO/"&amp;CHAR(10)&amp;"LICENÇA",IF(Cálculos!AM61="FERIAS","FÉRIAS","FOLGA"))),IF(Cálculos!AG61=0,"FOLGA",TEXT(Cálculos!AC61,"hh:mm")&amp;" – "&amp;TEXT(Cálculos!AF61,"hh:mm")&amp;IF(AND(Cálculos!AD61&lt;&gt;"",Cálculos!AE61&lt;&gt;""),CHAR(10)&amp;"int. "&amp;TEXT(Cálculos!AD61,"hh:mm")&amp;" – "&amp;TEXT(Cálculos!AE61,"hh:mm"),""))))</f>
        <v/>
      </c>
      <c r="E60" s="55" t="str">
        <f>IF($A60="","",IF(Configurações!$B$3="Simples",IF(Cálculos!AX61="TRAB","TRABALHO",IF(Cálculos!AX61="ATEST","ATESTADO/"&amp;CHAR(10)&amp;"LICENÇA",IF(Cálculos!AX61="FERIAS","FÉRIAS","FOLGA"))),IF(Cálculos!AR61=0,"FOLGA",TEXT(Cálculos!AN61,"hh:mm")&amp;" – "&amp;TEXT(Cálculos!AQ61,"hh:mm")&amp;IF(AND(Cálculos!AO61&lt;&gt;"",Cálculos!AP61&lt;&gt;""),CHAR(10)&amp;"int. "&amp;TEXT(Cálculos!AO61,"hh:mm")&amp;" – "&amp;TEXT(Cálculos!AP61,"hh:mm"),""))))</f>
        <v/>
      </c>
      <c r="F60" s="55" t="str">
        <f>IF($A60="","",IF(Configurações!$B$3="Simples",IF(Cálculos!BI61="TRAB","TRABALHO",IF(Cálculos!BI61="ATEST","ATESTADO/"&amp;CHAR(10)&amp;"LICENÇA",IF(Cálculos!BI61="FERIAS","FÉRIAS","FOLGA"))),IF(Cálculos!BC61=0,"FOLGA",TEXT(Cálculos!AY61,"hh:mm")&amp;" – "&amp;TEXT(Cálculos!BB61,"hh:mm")&amp;IF(AND(Cálculos!AZ61&lt;&gt;"",Cálculos!BA61&lt;&gt;""),CHAR(10)&amp;"int. "&amp;TEXT(Cálculos!AZ61,"hh:mm")&amp;" – "&amp;TEXT(Cálculos!BA61,"hh:mm"),""))))</f>
        <v/>
      </c>
      <c r="G60" s="55" t="str">
        <f>IF($A60="","",IF(Configurações!$B$3="Simples",IF(Cálculos!BT61="TRAB","TRABALHO",IF(Cálculos!BT61="ATEST","ATESTADO/"&amp;CHAR(10)&amp;"LICENÇA",IF(Cálculos!BT61="FERIAS","FÉRIAS","FOLGA"))),IF(Cálculos!BN61=0,"FOLGA",TEXT(Cálculos!BJ61,"hh:mm")&amp;" – "&amp;TEXT(Cálculos!BM61,"hh:mm")&amp;IF(AND(Cálculos!BK61&lt;&gt;"",Cálculos!BL61&lt;&gt;""),CHAR(10)&amp;"int. "&amp;TEXT(Cálculos!BK61,"hh:mm")&amp;" – "&amp;TEXT(Cálculos!BL61,"hh:mm"),""))))</f>
        <v/>
      </c>
      <c r="H60" s="55" t="str">
        <f>IF($A60="","",IF(Configurações!$B$3="Simples",IF(Cálculos!CE61="TRAB","TRABALHO",IF(Cálculos!CE61="ATEST","ATESTADO/"&amp;CHAR(10)&amp;"LICENÇA",IF(Cálculos!CE61="FERIAS","FÉRIAS","FOLGA"))),IF(Cálculos!BY61=0,"FOLGA",TEXT(Cálculos!BU61,"hh:mm")&amp;" – "&amp;TEXT(Cálculos!BX61,"hh:mm")&amp;IF(AND(Cálculos!BV61&lt;&gt;"",Cálculos!BW61&lt;&gt;""),CHAR(10)&amp;"int. "&amp;TEXT(Cálculos!BV61,"hh:mm")&amp;" – "&amp;TEXT(Cálculos!BW61,"hh:mm"),""))))</f>
        <v/>
      </c>
    </row>
    <row r="61" spans="1:8" ht="27.75" customHeight="1" x14ac:dyDescent="0.25">
      <c r="A61" s="54" t="str">
        <f>Cálculos!B62</f>
        <v/>
      </c>
      <c r="B61" s="55" t="str">
        <f>IF($A61="","",IF(Configurações!$B$3="Simples",IF(Cálculos!Q62="TRAB","TRABALHO",IF(Cálculos!Q62="ATEST","ATESTADO/"&amp;CHAR(10)&amp;"LICENÇA",IF(Cálculos!Q62="FERIAS","FÉRIAS","FOLGA"))),IF(Cálculos!K62=0,"FOLGA",TEXT(Cálculos!G62,"hh:mm")&amp;" – "&amp;TEXT(Cálculos!J62,"hh:mm")&amp;IF(AND(Cálculos!H62&lt;&gt;"",Cálculos!I62&lt;&gt;""),CHAR(10)&amp;"int. "&amp;TEXT(Cálculos!H62,"hh:mm")&amp;" – "&amp;TEXT(Cálculos!I62,"hh:mm"),""))))</f>
        <v/>
      </c>
      <c r="C61" s="55" t="str">
        <f>IF($A61="","",IF(Configurações!$B$3="Simples",IF(Cálculos!AB62="TRAB","TRABALHO",IF(Cálculos!AB62="ATEST","ATESTADO/"&amp;CHAR(10)&amp;"LICENÇA",IF(Cálculos!AB62="FERIAS","FÉRIAS","FOLGA"))),IF(Cálculos!V62=0,"FOLGA",TEXT(Cálculos!R62,"hh:mm")&amp;" – "&amp;TEXT(Cálculos!U62,"hh:mm")&amp;IF(AND(Cálculos!S62&lt;&gt;"",Cálculos!T62&lt;&gt;""),CHAR(10)&amp;"int. "&amp;TEXT(Cálculos!S62,"hh:mm")&amp;" – "&amp;TEXT(Cálculos!T62,"hh:mm"),""))))</f>
        <v/>
      </c>
      <c r="D61" s="55" t="str">
        <f>IF($A61="","",IF(Configurações!$B$3="Simples",IF(Cálculos!AM62="TRAB","TRABALHO",IF(Cálculos!AM62="ATEST","ATESTADO/"&amp;CHAR(10)&amp;"LICENÇA",IF(Cálculos!AM62="FERIAS","FÉRIAS","FOLGA"))),IF(Cálculos!AG62=0,"FOLGA",TEXT(Cálculos!AC62,"hh:mm")&amp;" – "&amp;TEXT(Cálculos!AF62,"hh:mm")&amp;IF(AND(Cálculos!AD62&lt;&gt;"",Cálculos!AE62&lt;&gt;""),CHAR(10)&amp;"int. "&amp;TEXT(Cálculos!AD62,"hh:mm")&amp;" – "&amp;TEXT(Cálculos!AE62,"hh:mm"),""))))</f>
        <v/>
      </c>
      <c r="E61" s="55" t="str">
        <f>IF($A61="","",IF(Configurações!$B$3="Simples",IF(Cálculos!AX62="TRAB","TRABALHO",IF(Cálculos!AX62="ATEST","ATESTADO/"&amp;CHAR(10)&amp;"LICENÇA",IF(Cálculos!AX62="FERIAS","FÉRIAS","FOLGA"))),IF(Cálculos!AR62=0,"FOLGA",TEXT(Cálculos!AN62,"hh:mm")&amp;" – "&amp;TEXT(Cálculos!AQ62,"hh:mm")&amp;IF(AND(Cálculos!AO62&lt;&gt;"",Cálculos!AP62&lt;&gt;""),CHAR(10)&amp;"int. "&amp;TEXT(Cálculos!AO62,"hh:mm")&amp;" – "&amp;TEXT(Cálculos!AP62,"hh:mm"),""))))</f>
        <v/>
      </c>
      <c r="F61" s="55" t="str">
        <f>IF($A61="","",IF(Configurações!$B$3="Simples",IF(Cálculos!BI62="TRAB","TRABALHO",IF(Cálculos!BI62="ATEST","ATESTADO/"&amp;CHAR(10)&amp;"LICENÇA",IF(Cálculos!BI62="FERIAS","FÉRIAS","FOLGA"))),IF(Cálculos!BC62=0,"FOLGA",TEXT(Cálculos!AY62,"hh:mm")&amp;" – "&amp;TEXT(Cálculos!BB62,"hh:mm")&amp;IF(AND(Cálculos!AZ62&lt;&gt;"",Cálculos!BA62&lt;&gt;""),CHAR(10)&amp;"int. "&amp;TEXT(Cálculos!AZ62,"hh:mm")&amp;" – "&amp;TEXT(Cálculos!BA62,"hh:mm"),""))))</f>
        <v/>
      </c>
      <c r="G61" s="55" t="str">
        <f>IF($A61="","",IF(Configurações!$B$3="Simples",IF(Cálculos!BT62="TRAB","TRABALHO",IF(Cálculos!BT62="ATEST","ATESTADO/"&amp;CHAR(10)&amp;"LICENÇA",IF(Cálculos!BT62="FERIAS","FÉRIAS","FOLGA"))),IF(Cálculos!BN62=0,"FOLGA",TEXT(Cálculos!BJ62,"hh:mm")&amp;" – "&amp;TEXT(Cálculos!BM62,"hh:mm")&amp;IF(AND(Cálculos!BK62&lt;&gt;"",Cálculos!BL62&lt;&gt;""),CHAR(10)&amp;"int. "&amp;TEXT(Cálculos!BK62,"hh:mm")&amp;" – "&amp;TEXT(Cálculos!BL62,"hh:mm"),""))))</f>
        <v/>
      </c>
      <c r="H61" s="55" t="str">
        <f>IF($A61="","",IF(Configurações!$B$3="Simples",IF(Cálculos!CE62="TRAB","TRABALHO",IF(Cálculos!CE62="ATEST","ATESTADO/"&amp;CHAR(10)&amp;"LICENÇA",IF(Cálculos!CE62="FERIAS","FÉRIAS","FOLGA"))),IF(Cálculos!BY62=0,"FOLGA",TEXT(Cálculos!BU62,"hh:mm")&amp;" – "&amp;TEXT(Cálculos!BX62,"hh:mm")&amp;IF(AND(Cálculos!BV62&lt;&gt;"",Cálculos!BW62&lt;&gt;""),CHAR(10)&amp;"int. "&amp;TEXT(Cálculos!BV62,"hh:mm")&amp;" – "&amp;TEXT(Cálculos!BW62,"hh:mm"),""))))</f>
        <v/>
      </c>
    </row>
    <row r="62" spans="1:8" ht="27.75" customHeight="1" x14ac:dyDescent="0.25">
      <c r="A62" s="54" t="str">
        <f>Cálculos!B63</f>
        <v/>
      </c>
      <c r="B62" s="55" t="str">
        <f>IF($A62="","",IF(Configurações!$B$3="Simples",IF(Cálculos!Q63="TRAB","TRABALHO",IF(Cálculos!Q63="ATEST","ATESTADO/"&amp;CHAR(10)&amp;"LICENÇA",IF(Cálculos!Q63="FERIAS","FÉRIAS","FOLGA"))),IF(Cálculos!K63=0,"FOLGA",TEXT(Cálculos!G63,"hh:mm")&amp;" – "&amp;TEXT(Cálculos!J63,"hh:mm")&amp;IF(AND(Cálculos!H63&lt;&gt;"",Cálculos!I63&lt;&gt;""),CHAR(10)&amp;"int. "&amp;TEXT(Cálculos!H63,"hh:mm")&amp;" – "&amp;TEXT(Cálculos!I63,"hh:mm"),""))))</f>
        <v/>
      </c>
      <c r="C62" s="55" t="str">
        <f>IF($A62="","",IF(Configurações!$B$3="Simples",IF(Cálculos!AB63="TRAB","TRABALHO",IF(Cálculos!AB63="ATEST","ATESTADO/"&amp;CHAR(10)&amp;"LICENÇA",IF(Cálculos!AB63="FERIAS","FÉRIAS","FOLGA"))),IF(Cálculos!V63=0,"FOLGA",TEXT(Cálculos!R63,"hh:mm")&amp;" – "&amp;TEXT(Cálculos!U63,"hh:mm")&amp;IF(AND(Cálculos!S63&lt;&gt;"",Cálculos!T63&lt;&gt;""),CHAR(10)&amp;"int. "&amp;TEXT(Cálculos!S63,"hh:mm")&amp;" – "&amp;TEXT(Cálculos!T63,"hh:mm"),""))))</f>
        <v/>
      </c>
      <c r="D62" s="55" t="str">
        <f>IF($A62="","",IF(Configurações!$B$3="Simples",IF(Cálculos!AM63="TRAB","TRABALHO",IF(Cálculos!AM63="ATEST","ATESTADO/"&amp;CHAR(10)&amp;"LICENÇA",IF(Cálculos!AM63="FERIAS","FÉRIAS","FOLGA"))),IF(Cálculos!AG63=0,"FOLGA",TEXT(Cálculos!AC63,"hh:mm")&amp;" – "&amp;TEXT(Cálculos!AF63,"hh:mm")&amp;IF(AND(Cálculos!AD63&lt;&gt;"",Cálculos!AE63&lt;&gt;""),CHAR(10)&amp;"int. "&amp;TEXT(Cálculos!AD63,"hh:mm")&amp;" – "&amp;TEXT(Cálculos!AE63,"hh:mm"),""))))</f>
        <v/>
      </c>
      <c r="E62" s="55" t="str">
        <f>IF($A62="","",IF(Configurações!$B$3="Simples",IF(Cálculos!AX63="TRAB","TRABALHO",IF(Cálculos!AX63="ATEST","ATESTADO/"&amp;CHAR(10)&amp;"LICENÇA",IF(Cálculos!AX63="FERIAS","FÉRIAS","FOLGA"))),IF(Cálculos!AR63=0,"FOLGA",TEXT(Cálculos!AN63,"hh:mm")&amp;" – "&amp;TEXT(Cálculos!AQ63,"hh:mm")&amp;IF(AND(Cálculos!AO63&lt;&gt;"",Cálculos!AP63&lt;&gt;""),CHAR(10)&amp;"int. "&amp;TEXT(Cálculos!AO63,"hh:mm")&amp;" – "&amp;TEXT(Cálculos!AP63,"hh:mm"),""))))</f>
        <v/>
      </c>
      <c r="F62" s="55" t="str">
        <f>IF($A62="","",IF(Configurações!$B$3="Simples",IF(Cálculos!BI63="TRAB","TRABALHO",IF(Cálculos!BI63="ATEST","ATESTADO/"&amp;CHAR(10)&amp;"LICENÇA",IF(Cálculos!BI63="FERIAS","FÉRIAS","FOLGA"))),IF(Cálculos!BC63=0,"FOLGA",TEXT(Cálculos!AY63,"hh:mm")&amp;" – "&amp;TEXT(Cálculos!BB63,"hh:mm")&amp;IF(AND(Cálculos!AZ63&lt;&gt;"",Cálculos!BA63&lt;&gt;""),CHAR(10)&amp;"int. "&amp;TEXT(Cálculos!AZ63,"hh:mm")&amp;" – "&amp;TEXT(Cálculos!BA63,"hh:mm"),""))))</f>
        <v/>
      </c>
      <c r="G62" s="55" t="str">
        <f>IF($A62="","",IF(Configurações!$B$3="Simples",IF(Cálculos!BT63="TRAB","TRABALHO",IF(Cálculos!BT63="ATEST","ATESTADO/"&amp;CHAR(10)&amp;"LICENÇA",IF(Cálculos!BT63="FERIAS","FÉRIAS","FOLGA"))),IF(Cálculos!BN63=0,"FOLGA",TEXT(Cálculos!BJ63,"hh:mm")&amp;" – "&amp;TEXT(Cálculos!BM63,"hh:mm")&amp;IF(AND(Cálculos!BK63&lt;&gt;"",Cálculos!BL63&lt;&gt;""),CHAR(10)&amp;"int. "&amp;TEXT(Cálculos!BK63,"hh:mm")&amp;" – "&amp;TEXT(Cálculos!BL63,"hh:mm"),""))))</f>
        <v/>
      </c>
      <c r="H62" s="55" t="str">
        <f>IF($A62="","",IF(Configurações!$B$3="Simples",IF(Cálculos!CE63="TRAB","TRABALHO",IF(Cálculos!CE63="ATEST","ATESTADO/"&amp;CHAR(10)&amp;"LICENÇA",IF(Cálculos!CE63="FERIAS","FÉRIAS","FOLGA"))),IF(Cálculos!BY63=0,"FOLGA",TEXT(Cálculos!BU63,"hh:mm")&amp;" – "&amp;TEXT(Cálculos!BX63,"hh:mm")&amp;IF(AND(Cálculos!BV63&lt;&gt;"",Cálculos!BW63&lt;&gt;""),CHAR(10)&amp;"int. "&amp;TEXT(Cálculos!BV63,"hh:mm")&amp;" – "&amp;TEXT(Cálculos!BW63,"hh:mm"),""))))</f>
        <v/>
      </c>
    </row>
    <row r="63" spans="1:8" ht="27.75" customHeight="1" x14ac:dyDescent="0.25">
      <c r="A63" s="54" t="str">
        <f>Cálculos!B64</f>
        <v/>
      </c>
      <c r="B63" s="55" t="str">
        <f>IF($A63="","",IF(Configurações!$B$3="Simples",IF(Cálculos!Q64="TRAB","TRABALHO",IF(Cálculos!Q64="ATEST","ATESTADO/"&amp;CHAR(10)&amp;"LICENÇA",IF(Cálculos!Q64="FERIAS","FÉRIAS","FOLGA"))),IF(Cálculos!K64=0,"FOLGA",TEXT(Cálculos!G64,"hh:mm")&amp;" – "&amp;TEXT(Cálculos!J64,"hh:mm")&amp;IF(AND(Cálculos!H64&lt;&gt;"",Cálculos!I64&lt;&gt;""),CHAR(10)&amp;"int. "&amp;TEXT(Cálculos!H64,"hh:mm")&amp;" – "&amp;TEXT(Cálculos!I64,"hh:mm"),""))))</f>
        <v/>
      </c>
      <c r="C63" s="55" t="str">
        <f>IF($A63="","",IF(Configurações!$B$3="Simples",IF(Cálculos!AB64="TRAB","TRABALHO",IF(Cálculos!AB64="ATEST","ATESTADO/"&amp;CHAR(10)&amp;"LICENÇA",IF(Cálculos!AB64="FERIAS","FÉRIAS","FOLGA"))),IF(Cálculos!V64=0,"FOLGA",TEXT(Cálculos!R64,"hh:mm")&amp;" – "&amp;TEXT(Cálculos!U64,"hh:mm")&amp;IF(AND(Cálculos!S64&lt;&gt;"",Cálculos!T64&lt;&gt;""),CHAR(10)&amp;"int. "&amp;TEXT(Cálculos!S64,"hh:mm")&amp;" – "&amp;TEXT(Cálculos!T64,"hh:mm"),""))))</f>
        <v/>
      </c>
      <c r="D63" s="55" t="str">
        <f>IF($A63="","",IF(Configurações!$B$3="Simples",IF(Cálculos!AM64="TRAB","TRABALHO",IF(Cálculos!AM64="ATEST","ATESTADO/"&amp;CHAR(10)&amp;"LICENÇA",IF(Cálculos!AM64="FERIAS","FÉRIAS","FOLGA"))),IF(Cálculos!AG64=0,"FOLGA",TEXT(Cálculos!AC64,"hh:mm")&amp;" – "&amp;TEXT(Cálculos!AF64,"hh:mm")&amp;IF(AND(Cálculos!AD64&lt;&gt;"",Cálculos!AE64&lt;&gt;""),CHAR(10)&amp;"int. "&amp;TEXT(Cálculos!AD64,"hh:mm")&amp;" – "&amp;TEXT(Cálculos!AE64,"hh:mm"),""))))</f>
        <v/>
      </c>
      <c r="E63" s="55" t="str">
        <f>IF($A63="","",IF(Configurações!$B$3="Simples",IF(Cálculos!AX64="TRAB","TRABALHO",IF(Cálculos!AX64="ATEST","ATESTADO/"&amp;CHAR(10)&amp;"LICENÇA",IF(Cálculos!AX64="FERIAS","FÉRIAS","FOLGA"))),IF(Cálculos!AR64=0,"FOLGA",TEXT(Cálculos!AN64,"hh:mm")&amp;" – "&amp;TEXT(Cálculos!AQ64,"hh:mm")&amp;IF(AND(Cálculos!AO64&lt;&gt;"",Cálculos!AP64&lt;&gt;""),CHAR(10)&amp;"int. "&amp;TEXT(Cálculos!AO64,"hh:mm")&amp;" – "&amp;TEXT(Cálculos!AP64,"hh:mm"),""))))</f>
        <v/>
      </c>
      <c r="F63" s="55" t="str">
        <f>IF($A63="","",IF(Configurações!$B$3="Simples",IF(Cálculos!BI64="TRAB","TRABALHO",IF(Cálculos!BI64="ATEST","ATESTADO/"&amp;CHAR(10)&amp;"LICENÇA",IF(Cálculos!BI64="FERIAS","FÉRIAS","FOLGA"))),IF(Cálculos!BC64=0,"FOLGA",TEXT(Cálculos!AY64,"hh:mm")&amp;" – "&amp;TEXT(Cálculos!BB64,"hh:mm")&amp;IF(AND(Cálculos!AZ64&lt;&gt;"",Cálculos!BA64&lt;&gt;""),CHAR(10)&amp;"int. "&amp;TEXT(Cálculos!AZ64,"hh:mm")&amp;" – "&amp;TEXT(Cálculos!BA64,"hh:mm"),""))))</f>
        <v/>
      </c>
      <c r="G63" s="55" t="str">
        <f>IF($A63="","",IF(Configurações!$B$3="Simples",IF(Cálculos!BT64="TRAB","TRABALHO",IF(Cálculos!BT64="ATEST","ATESTADO/"&amp;CHAR(10)&amp;"LICENÇA",IF(Cálculos!BT64="FERIAS","FÉRIAS","FOLGA"))),IF(Cálculos!BN64=0,"FOLGA",TEXT(Cálculos!BJ64,"hh:mm")&amp;" – "&amp;TEXT(Cálculos!BM64,"hh:mm")&amp;IF(AND(Cálculos!BK64&lt;&gt;"",Cálculos!BL64&lt;&gt;""),CHAR(10)&amp;"int. "&amp;TEXT(Cálculos!BK64,"hh:mm")&amp;" – "&amp;TEXT(Cálculos!BL64,"hh:mm"),""))))</f>
        <v/>
      </c>
      <c r="H63" s="55" t="str">
        <f>IF($A63="","",IF(Configurações!$B$3="Simples",IF(Cálculos!CE64="TRAB","TRABALHO",IF(Cálculos!CE64="ATEST","ATESTADO/"&amp;CHAR(10)&amp;"LICENÇA",IF(Cálculos!CE64="FERIAS","FÉRIAS","FOLGA"))),IF(Cálculos!BY64=0,"FOLGA",TEXT(Cálculos!BU64,"hh:mm")&amp;" – "&amp;TEXT(Cálculos!BX64,"hh:mm")&amp;IF(AND(Cálculos!BV64&lt;&gt;"",Cálculos!BW64&lt;&gt;""),CHAR(10)&amp;"int. "&amp;TEXT(Cálculos!BV64,"hh:mm")&amp;" – "&amp;TEXT(Cálculos!BW64,"hh:mm"),""))))</f>
        <v/>
      </c>
    </row>
    <row r="64" spans="1:8" ht="27.75" customHeight="1" x14ac:dyDescent="0.25">
      <c r="A64" s="54" t="str">
        <f>Cálculos!B65</f>
        <v/>
      </c>
      <c r="B64" s="55" t="str">
        <f>IF($A64="","",IF(Configurações!$B$3="Simples",IF(Cálculos!Q65="TRAB","TRABALHO",IF(Cálculos!Q65="ATEST","ATESTADO/"&amp;CHAR(10)&amp;"LICENÇA",IF(Cálculos!Q65="FERIAS","FÉRIAS","FOLGA"))),IF(Cálculos!K65=0,"FOLGA",TEXT(Cálculos!G65,"hh:mm")&amp;" – "&amp;TEXT(Cálculos!J65,"hh:mm")&amp;IF(AND(Cálculos!H65&lt;&gt;"",Cálculos!I65&lt;&gt;""),CHAR(10)&amp;"int. "&amp;TEXT(Cálculos!H65,"hh:mm")&amp;" – "&amp;TEXT(Cálculos!I65,"hh:mm"),""))))</f>
        <v/>
      </c>
      <c r="C64" s="55" t="str">
        <f>IF($A64="","",IF(Configurações!$B$3="Simples",IF(Cálculos!AB65="TRAB","TRABALHO",IF(Cálculos!AB65="ATEST","ATESTADO/"&amp;CHAR(10)&amp;"LICENÇA",IF(Cálculos!AB65="FERIAS","FÉRIAS","FOLGA"))),IF(Cálculos!V65=0,"FOLGA",TEXT(Cálculos!R65,"hh:mm")&amp;" – "&amp;TEXT(Cálculos!U65,"hh:mm")&amp;IF(AND(Cálculos!S65&lt;&gt;"",Cálculos!T65&lt;&gt;""),CHAR(10)&amp;"int. "&amp;TEXT(Cálculos!S65,"hh:mm")&amp;" – "&amp;TEXT(Cálculos!T65,"hh:mm"),""))))</f>
        <v/>
      </c>
      <c r="D64" s="55" t="str">
        <f>IF($A64="","",IF(Configurações!$B$3="Simples",IF(Cálculos!AM65="TRAB","TRABALHO",IF(Cálculos!AM65="ATEST","ATESTADO/"&amp;CHAR(10)&amp;"LICENÇA",IF(Cálculos!AM65="FERIAS","FÉRIAS","FOLGA"))),IF(Cálculos!AG65=0,"FOLGA",TEXT(Cálculos!AC65,"hh:mm")&amp;" – "&amp;TEXT(Cálculos!AF65,"hh:mm")&amp;IF(AND(Cálculos!AD65&lt;&gt;"",Cálculos!AE65&lt;&gt;""),CHAR(10)&amp;"int. "&amp;TEXT(Cálculos!AD65,"hh:mm")&amp;" – "&amp;TEXT(Cálculos!AE65,"hh:mm"),""))))</f>
        <v/>
      </c>
      <c r="E64" s="55" t="str">
        <f>IF($A64="","",IF(Configurações!$B$3="Simples",IF(Cálculos!AX65="TRAB","TRABALHO",IF(Cálculos!AX65="ATEST","ATESTADO/"&amp;CHAR(10)&amp;"LICENÇA",IF(Cálculos!AX65="FERIAS","FÉRIAS","FOLGA"))),IF(Cálculos!AR65=0,"FOLGA",TEXT(Cálculos!AN65,"hh:mm")&amp;" – "&amp;TEXT(Cálculos!AQ65,"hh:mm")&amp;IF(AND(Cálculos!AO65&lt;&gt;"",Cálculos!AP65&lt;&gt;""),CHAR(10)&amp;"int. "&amp;TEXT(Cálculos!AO65,"hh:mm")&amp;" – "&amp;TEXT(Cálculos!AP65,"hh:mm"),""))))</f>
        <v/>
      </c>
      <c r="F64" s="55" t="str">
        <f>IF($A64="","",IF(Configurações!$B$3="Simples",IF(Cálculos!BI65="TRAB","TRABALHO",IF(Cálculos!BI65="ATEST","ATESTADO/"&amp;CHAR(10)&amp;"LICENÇA",IF(Cálculos!BI65="FERIAS","FÉRIAS","FOLGA"))),IF(Cálculos!BC65=0,"FOLGA",TEXT(Cálculos!AY65,"hh:mm")&amp;" – "&amp;TEXT(Cálculos!BB65,"hh:mm")&amp;IF(AND(Cálculos!AZ65&lt;&gt;"",Cálculos!BA65&lt;&gt;""),CHAR(10)&amp;"int. "&amp;TEXT(Cálculos!AZ65,"hh:mm")&amp;" – "&amp;TEXT(Cálculos!BA65,"hh:mm"),""))))</f>
        <v/>
      </c>
      <c r="G64" s="55" t="str">
        <f>IF($A64="","",IF(Configurações!$B$3="Simples",IF(Cálculos!BT65="TRAB","TRABALHO",IF(Cálculos!BT65="ATEST","ATESTADO/"&amp;CHAR(10)&amp;"LICENÇA",IF(Cálculos!BT65="FERIAS","FÉRIAS","FOLGA"))),IF(Cálculos!BN65=0,"FOLGA",TEXT(Cálculos!BJ65,"hh:mm")&amp;" – "&amp;TEXT(Cálculos!BM65,"hh:mm")&amp;IF(AND(Cálculos!BK65&lt;&gt;"",Cálculos!BL65&lt;&gt;""),CHAR(10)&amp;"int. "&amp;TEXT(Cálculos!BK65,"hh:mm")&amp;" – "&amp;TEXT(Cálculos!BL65,"hh:mm"),""))))</f>
        <v/>
      </c>
      <c r="H64" s="55" t="str">
        <f>IF($A64="","",IF(Configurações!$B$3="Simples",IF(Cálculos!CE65="TRAB","TRABALHO",IF(Cálculos!CE65="ATEST","ATESTADO/"&amp;CHAR(10)&amp;"LICENÇA",IF(Cálculos!CE65="FERIAS","FÉRIAS","FOLGA"))),IF(Cálculos!BY65=0,"FOLGA",TEXT(Cálculos!BU65,"hh:mm")&amp;" – "&amp;TEXT(Cálculos!BX65,"hh:mm")&amp;IF(AND(Cálculos!BV65&lt;&gt;"",Cálculos!BW65&lt;&gt;""),CHAR(10)&amp;"int. "&amp;TEXT(Cálculos!BV65,"hh:mm")&amp;" – "&amp;TEXT(Cálculos!BW65,"hh:mm"),""))))</f>
        <v/>
      </c>
    </row>
    <row r="65" spans="1:8" ht="27.75" customHeight="1" x14ac:dyDescent="0.25">
      <c r="A65" s="54" t="str">
        <f>Cálculos!B66</f>
        <v/>
      </c>
      <c r="B65" s="55" t="str">
        <f>IF($A65="","",IF(Configurações!$B$3="Simples",IF(Cálculos!Q66="TRAB","TRABALHO",IF(Cálculos!Q66="ATEST","ATESTADO/"&amp;CHAR(10)&amp;"LICENÇA",IF(Cálculos!Q66="FERIAS","FÉRIAS","FOLGA"))),IF(Cálculos!K66=0,"FOLGA",TEXT(Cálculos!G66,"hh:mm")&amp;" – "&amp;TEXT(Cálculos!J66,"hh:mm")&amp;IF(AND(Cálculos!H66&lt;&gt;"",Cálculos!I66&lt;&gt;""),CHAR(10)&amp;"int. "&amp;TEXT(Cálculos!H66,"hh:mm")&amp;" – "&amp;TEXT(Cálculos!I66,"hh:mm"),""))))</f>
        <v/>
      </c>
      <c r="C65" s="55" t="str">
        <f>IF($A65="","",IF(Configurações!$B$3="Simples",IF(Cálculos!AB66="TRAB","TRABALHO",IF(Cálculos!AB66="ATEST","ATESTADO/"&amp;CHAR(10)&amp;"LICENÇA",IF(Cálculos!AB66="FERIAS","FÉRIAS","FOLGA"))),IF(Cálculos!V66=0,"FOLGA",TEXT(Cálculos!R66,"hh:mm")&amp;" – "&amp;TEXT(Cálculos!U66,"hh:mm")&amp;IF(AND(Cálculos!S66&lt;&gt;"",Cálculos!T66&lt;&gt;""),CHAR(10)&amp;"int. "&amp;TEXT(Cálculos!S66,"hh:mm")&amp;" – "&amp;TEXT(Cálculos!T66,"hh:mm"),""))))</f>
        <v/>
      </c>
      <c r="D65" s="55" t="str">
        <f>IF($A65="","",IF(Configurações!$B$3="Simples",IF(Cálculos!AM66="TRAB","TRABALHO",IF(Cálculos!AM66="ATEST","ATESTADO/"&amp;CHAR(10)&amp;"LICENÇA",IF(Cálculos!AM66="FERIAS","FÉRIAS","FOLGA"))),IF(Cálculos!AG66=0,"FOLGA",TEXT(Cálculos!AC66,"hh:mm")&amp;" – "&amp;TEXT(Cálculos!AF66,"hh:mm")&amp;IF(AND(Cálculos!AD66&lt;&gt;"",Cálculos!AE66&lt;&gt;""),CHAR(10)&amp;"int. "&amp;TEXT(Cálculos!AD66,"hh:mm")&amp;" – "&amp;TEXT(Cálculos!AE66,"hh:mm"),""))))</f>
        <v/>
      </c>
      <c r="E65" s="55" t="str">
        <f>IF($A65="","",IF(Configurações!$B$3="Simples",IF(Cálculos!AX66="TRAB","TRABALHO",IF(Cálculos!AX66="ATEST","ATESTADO/"&amp;CHAR(10)&amp;"LICENÇA",IF(Cálculos!AX66="FERIAS","FÉRIAS","FOLGA"))),IF(Cálculos!AR66=0,"FOLGA",TEXT(Cálculos!AN66,"hh:mm")&amp;" – "&amp;TEXT(Cálculos!AQ66,"hh:mm")&amp;IF(AND(Cálculos!AO66&lt;&gt;"",Cálculos!AP66&lt;&gt;""),CHAR(10)&amp;"int. "&amp;TEXT(Cálculos!AO66,"hh:mm")&amp;" – "&amp;TEXT(Cálculos!AP66,"hh:mm"),""))))</f>
        <v/>
      </c>
      <c r="F65" s="55" t="str">
        <f>IF($A65="","",IF(Configurações!$B$3="Simples",IF(Cálculos!BI66="TRAB","TRABALHO",IF(Cálculos!BI66="ATEST","ATESTADO/"&amp;CHAR(10)&amp;"LICENÇA",IF(Cálculos!BI66="FERIAS","FÉRIAS","FOLGA"))),IF(Cálculos!BC66=0,"FOLGA",TEXT(Cálculos!AY66,"hh:mm")&amp;" – "&amp;TEXT(Cálculos!BB66,"hh:mm")&amp;IF(AND(Cálculos!AZ66&lt;&gt;"",Cálculos!BA66&lt;&gt;""),CHAR(10)&amp;"int. "&amp;TEXT(Cálculos!AZ66,"hh:mm")&amp;" – "&amp;TEXT(Cálculos!BA66,"hh:mm"),""))))</f>
        <v/>
      </c>
      <c r="G65" s="55" t="str">
        <f>IF($A65="","",IF(Configurações!$B$3="Simples",IF(Cálculos!BT66="TRAB","TRABALHO",IF(Cálculos!BT66="ATEST","ATESTADO/"&amp;CHAR(10)&amp;"LICENÇA",IF(Cálculos!BT66="FERIAS","FÉRIAS","FOLGA"))),IF(Cálculos!BN66=0,"FOLGA",TEXT(Cálculos!BJ66,"hh:mm")&amp;" – "&amp;TEXT(Cálculos!BM66,"hh:mm")&amp;IF(AND(Cálculos!BK66&lt;&gt;"",Cálculos!BL66&lt;&gt;""),CHAR(10)&amp;"int. "&amp;TEXT(Cálculos!BK66,"hh:mm")&amp;" – "&amp;TEXT(Cálculos!BL66,"hh:mm"),""))))</f>
        <v/>
      </c>
      <c r="H65" s="55" t="str">
        <f>IF($A65="","",IF(Configurações!$B$3="Simples",IF(Cálculos!CE66="TRAB","TRABALHO",IF(Cálculos!CE66="ATEST","ATESTADO/"&amp;CHAR(10)&amp;"LICENÇA",IF(Cálculos!CE66="FERIAS","FÉRIAS","FOLGA"))),IF(Cálculos!BY66=0,"FOLGA",TEXT(Cálculos!BU66,"hh:mm")&amp;" – "&amp;TEXT(Cálculos!BX66,"hh:mm")&amp;IF(AND(Cálculos!BV66&lt;&gt;"",Cálculos!BW66&lt;&gt;""),CHAR(10)&amp;"int. "&amp;TEXT(Cálculos!BV66,"hh:mm")&amp;" – "&amp;TEXT(Cálculos!BW66,"hh:mm"),""))))</f>
        <v/>
      </c>
    </row>
    <row r="66" spans="1:8" ht="27.75" customHeight="1" x14ac:dyDescent="0.25">
      <c r="A66" s="54" t="str">
        <f>Cálculos!B67</f>
        <v/>
      </c>
      <c r="B66" s="55" t="str">
        <f>IF($A66="","",IF(Configurações!$B$3="Simples",IF(Cálculos!Q67="TRAB","TRABALHO",IF(Cálculos!Q67="ATEST","ATESTADO/"&amp;CHAR(10)&amp;"LICENÇA",IF(Cálculos!Q67="FERIAS","FÉRIAS","FOLGA"))),IF(Cálculos!K67=0,"FOLGA",TEXT(Cálculos!G67,"hh:mm")&amp;" – "&amp;TEXT(Cálculos!J67,"hh:mm")&amp;IF(AND(Cálculos!H67&lt;&gt;"",Cálculos!I67&lt;&gt;""),CHAR(10)&amp;"int. "&amp;TEXT(Cálculos!H67,"hh:mm")&amp;" – "&amp;TEXT(Cálculos!I67,"hh:mm"),""))))</f>
        <v/>
      </c>
      <c r="C66" s="55" t="str">
        <f>IF($A66="","",IF(Configurações!$B$3="Simples",IF(Cálculos!AB67="TRAB","TRABALHO",IF(Cálculos!AB67="ATEST","ATESTADO/"&amp;CHAR(10)&amp;"LICENÇA",IF(Cálculos!AB67="FERIAS","FÉRIAS","FOLGA"))),IF(Cálculos!V67=0,"FOLGA",TEXT(Cálculos!R67,"hh:mm")&amp;" – "&amp;TEXT(Cálculos!U67,"hh:mm")&amp;IF(AND(Cálculos!S67&lt;&gt;"",Cálculos!T67&lt;&gt;""),CHAR(10)&amp;"int. "&amp;TEXT(Cálculos!S67,"hh:mm")&amp;" – "&amp;TEXT(Cálculos!T67,"hh:mm"),""))))</f>
        <v/>
      </c>
      <c r="D66" s="55" t="str">
        <f>IF($A66="","",IF(Configurações!$B$3="Simples",IF(Cálculos!AM67="TRAB","TRABALHO",IF(Cálculos!AM67="ATEST","ATESTADO/"&amp;CHAR(10)&amp;"LICENÇA",IF(Cálculos!AM67="FERIAS","FÉRIAS","FOLGA"))),IF(Cálculos!AG67=0,"FOLGA",TEXT(Cálculos!AC67,"hh:mm")&amp;" – "&amp;TEXT(Cálculos!AF67,"hh:mm")&amp;IF(AND(Cálculos!AD67&lt;&gt;"",Cálculos!AE67&lt;&gt;""),CHAR(10)&amp;"int. "&amp;TEXT(Cálculos!AD67,"hh:mm")&amp;" – "&amp;TEXT(Cálculos!AE67,"hh:mm"),""))))</f>
        <v/>
      </c>
      <c r="E66" s="55" t="str">
        <f>IF($A66="","",IF(Configurações!$B$3="Simples",IF(Cálculos!AX67="TRAB","TRABALHO",IF(Cálculos!AX67="ATEST","ATESTADO/"&amp;CHAR(10)&amp;"LICENÇA",IF(Cálculos!AX67="FERIAS","FÉRIAS","FOLGA"))),IF(Cálculos!AR67=0,"FOLGA",TEXT(Cálculos!AN67,"hh:mm")&amp;" – "&amp;TEXT(Cálculos!AQ67,"hh:mm")&amp;IF(AND(Cálculos!AO67&lt;&gt;"",Cálculos!AP67&lt;&gt;""),CHAR(10)&amp;"int. "&amp;TEXT(Cálculos!AO67,"hh:mm")&amp;" – "&amp;TEXT(Cálculos!AP67,"hh:mm"),""))))</f>
        <v/>
      </c>
      <c r="F66" s="55" t="str">
        <f>IF($A66="","",IF(Configurações!$B$3="Simples",IF(Cálculos!BI67="TRAB","TRABALHO",IF(Cálculos!BI67="ATEST","ATESTADO/"&amp;CHAR(10)&amp;"LICENÇA",IF(Cálculos!BI67="FERIAS","FÉRIAS","FOLGA"))),IF(Cálculos!BC67=0,"FOLGA",TEXT(Cálculos!AY67,"hh:mm")&amp;" – "&amp;TEXT(Cálculos!BB67,"hh:mm")&amp;IF(AND(Cálculos!AZ67&lt;&gt;"",Cálculos!BA67&lt;&gt;""),CHAR(10)&amp;"int. "&amp;TEXT(Cálculos!AZ67,"hh:mm")&amp;" – "&amp;TEXT(Cálculos!BA67,"hh:mm"),""))))</f>
        <v/>
      </c>
      <c r="G66" s="55" t="str">
        <f>IF($A66="","",IF(Configurações!$B$3="Simples",IF(Cálculos!BT67="TRAB","TRABALHO",IF(Cálculos!BT67="ATEST","ATESTADO/"&amp;CHAR(10)&amp;"LICENÇA",IF(Cálculos!BT67="FERIAS","FÉRIAS","FOLGA"))),IF(Cálculos!BN67=0,"FOLGA",TEXT(Cálculos!BJ67,"hh:mm")&amp;" – "&amp;TEXT(Cálculos!BM67,"hh:mm")&amp;IF(AND(Cálculos!BK67&lt;&gt;"",Cálculos!BL67&lt;&gt;""),CHAR(10)&amp;"int. "&amp;TEXT(Cálculos!BK67,"hh:mm")&amp;" – "&amp;TEXT(Cálculos!BL67,"hh:mm"),""))))</f>
        <v/>
      </c>
      <c r="H66" s="55" t="str">
        <f>IF($A66="","",IF(Configurações!$B$3="Simples",IF(Cálculos!CE67="TRAB","TRABALHO",IF(Cálculos!CE67="ATEST","ATESTADO/"&amp;CHAR(10)&amp;"LICENÇA",IF(Cálculos!CE67="FERIAS","FÉRIAS","FOLGA"))),IF(Cálculos!BY67=0,"FOLGA",TEXT(Cálculos!BU67,"hh:mm")&amp;" – "&amp;TEXT(Cálculos!BX67,"hh:mm")&amp;IF(AND(Cálculos!BV67&lt;&gt;"",Cálculos!BW67&lt;&gt;""),CHAR(10)&amp;"int. "&amp;TEXT(Cálculos!BV67,"hh:mm")&amp;" – "&amp;TEXT(Cálculos!BW67,"hh:mm"),""))))</f>
        <v/>
      </c>
    </row>
    <row r="67" spans="1:8" ht="27.75" customHeight="1" x14ac:dyDescent="0.25">
      <c r="A67" s="54" t="str">
        <f>Cálculos!B68</f>
        <v/>
      </c>
      <c r="B67" s="55" t="str">
        <f>IF($A67="","",IF(Configurações!$B$3="Simples",IF(Cálculos!Q68="TRAB","TRABALHO",IF(Cálculos!Q68="ATEST","ATESTADO/"&amp;CHAR(10)&amp;"LICENÇA",IF(Cálculos!Q68="FERIAS","FÉRIAS","FOLGA"))),IF(Cálculos!K68=0,"FOLGA",TEXT(Cálculos!G68,"hh:mm")&amp;" – "&amp;TEXT(Cálculos!J68,"hh:mm")&amp;IF(AND(Cálculos!H68&lt;&gt;"",Cálculos!I68&lt;&gt;""),CHAR(10)&amp;"int. "&amp;TEXT(Cálculos!H68,"hh:mm")&amp;" – "&amp;TEXT(Cálculos!I68,"hh:mm"),""))))</f>
        <v/>
      </c>
      <c r="C67" s="55" t="str">
        <f>IF($A67="","",IF(Configurações!$B$3="Simples",IF(Cálculos!AB68="TRAB","TRABALHO",IF(Cálculos!AB68="ATEST","ATESTADO/"&amp;CHAR(10)&amp;"LICENÇA",IF(Cálculos!AB68="FERIAS","FÉRIAS","FOLGA"))),IF(Cálculos!V68=0,"FOLGA",TEXT(Cálculos!R68,"hh:mm")&amp;" – "&amp;TEXT(Cálculos!U68,"hh:mm")&amp;IF(AND(Cálculos!S68&lt;&gt;"",Cálculos!T68&lt;&gt;""),CHAR(10)&amp;"int. "&amp;TEXT(Cálculos!S68,"hh:mm")&amp;" – "&amp;TEXT(Cálculos!T68,"hh:mm"),""))))</f>
        <v/>
      </c>
      <c r="D67" s="55" t="str">
        <f>IF($A67="","",IF(Configurações!$B$3="Simples",IF(Cálculos!AM68="TRAB","TRABALHO",IF(Cálculos!AM68="ATEST","ATESTADO/"&amp;CHAR(10)&amp;"LICENÇA",IF(Cálculos!AM68="FERIAS","FÉRIAS","FOLGA"))),IF(Cálculos!AG68=0,"FOLGA",TEXT(Cálculos!AC68,"hh:mm")&amp;" – "&amp;TEXT(Cálculos!AF68,"hh:mm")&amp;IF(AND(Cálculos!AD68&lt;&gt;"",Cálculos!AE68&lt;&gt;""),CHAR(10)&amp;"int. "&amp;TEXT(Cálculos!AD68,"hh:mm")&amp;" – "&amp;TEXT(Cálculos!AE68,"hh:mm"),""))))</f>
        <v/>
      </c>
      <c r="E67" s="55" t="str">
        <f>IF($A67="","",IF(Configurações!$B$3="Simples",IF(Cálculos!AX68="TRAB","TRABALHO",IF(Cálculos!AX68="ATEST","ATESTADO/"&amp;CHAR(10)&amp;"LICENÇA",IF(Cálculos!AX68="FERIAS","FÉRIAS","FOLGA"))),IF(Cálculos!AR68=0,"FOLGA",TEXT(Cálculos!AN68,"hh:mm")&amp;" – "&amp;TEXT(Cálculos!AQ68,"hh:mm")&amp;IF(AND(Cálculos!AO68&lt;&gt;"",Cálculos!AP68&lt;&gt;""),CHAR(10)&amp;"int. "&amp;TEXT(Cálculos!AO68,"hh:mm")&amp;" – "&amp;TEXT(Cálculos!AP68,"hh:mm"),""))))</f>
        <v/>
      </c>
      <c r="F67" s="55" t="str">
        <f>IF($A67="","",IF(Configurações!$B$3="Simples",IF(Cálculos!BI68="TRAB","TRABALHO",IF(Cálculos!BI68="ATEST","ATESTADO/"&amp;CHAR(10)&amp;"LICENÇA",IF(Cálculos!BI68="FERIAS","FÉRIAS","FOLGA"))),IF(Cálculos!BC68=0,"FOLGA",TEXT(Cálculos!AY68,"hh:mm")&amp;" – "&amp;TEXT(Cálculos!BB68,"hh:mm")&amp;IF(AND(Cálculos!AZ68&lt;&gt;"",Cálculos!BA68&lt;&gt;""),CHAR(10)&amp;"int. "&amp;TEXT(Cálculos!AZ68,"hh:mm")&amp;" – "&amp;TEXT(Cálculos!BA68,"hh:mm"),""))))</f>
        <v/>
      </c>
      <c r="G67" s="55" t="str">
        <f>IF($A67="","",IF(Configurações!$B$3="Simples",IF(Cálculos!BT68="TRAB","TRABALHO",IF(Cálculos!BT68="ATEST","ATESTADO/"&amp;CHAR(10)&amp;"LICENÇA",IF(Cálculos!BT68="FERIAS","FÉRIAS","FOLGA"))),IF(Cálculos!BN68=0,"FOLGA",TEXT(Cálculos!BJ68,"hh:mm")&amp;" – "&amp;TEXT(Cálculos!BM68,"hh:mm")&amp;IF(AND(Cálculos!BK68&lt;&gt;"",Cálculos!BL68&lt;&gt;""),CHAR(10)&amp;"int. "&amp;TEXT(Cálculos!BK68,"hh:mm")&amp;" – "&amp;TEXT(Cálculos!BL68,"hh:mm"),""))))</f>
        <v/>
      </c>
      <c r="H67" s="55" t="str">
        <f>IF($A67="","",IF(Configurações!$B$3="Simples",IF(Cálculos!CE68="TRAB","TRABALHO",IF(Cálculos!CE68="ATEST","ATESTADO/"&amp;CHAR(10)&amp;"LICENÇA",IF(Cálculos!CE68="FERIAS","FÉRIAS","FOLGA"))),IF(Cálculos!BY68=0,"FOLGA",TEXT(Cálculos!BU68,"hh:mm")&amp;" – "&amp;TEXT(Cálculos!BX68,"hh:mm")&amp;IF(AND(Cálculos!BV68&lt;&gt;"",Cálculos!BW68&lt;&gt;""),CHAR(10)&amp;"int. "&amp;TEXT(Cálculos!BV68,"hh:mm")&amp;" – "&amp;TEXT(Cálculos!BW68,"hh:mm"),""))))</f>
        <v/>
      </c>
    </row>
    <row r="68" spans="1:8" ht="27.75" customHeight="1" x14ac:dyDescent="0.25">
      <c r="A68" s="54" t="str">
        <f>Cálculos!B69</f>
        <v/>
      </c>
      <c r="B68" s="55" t="str">
        <f>IF($A68="","",IF(Configurações!$B$3="Simples",IF(Cálculos!Q69="TRAB","TRABALHO",IF(Cálculos!Q69="ATEST","ATESTADO/"&amp;CHAR(10)&amp;"LICENÇA",IF(Cálculos!Q69="FERIAS","FÉRIAS","FOLGA"))),IF(Cálculos!K69=0,"FOLGA",TEXT(Cálculos!G69,"hh:mm")&amp;" – "&amp;TEXT(Cálculos!J69,"hh:mm")&amp;IF(AND(Cálculos!H69&lt;&gt;"",Cálculos!I69&lt;&gt;""),CHAR(10)&amp;"int. "&amp;TEXT(Cálculos!H69,"hh:mm")&amp;" – "&amp;TEXT(Cálculos!I69,"hh:mm"),""))))</f>
        <v/>
      </c>
      <c r="C68" s="55" t="str">
        <f>IF($A68="","",IF(Configurações!$B$3="Simples",IF(Cálculos!AB69="TRAB","TRABALHO",IF(Cálculos!AB69="ATEST","ATESTADO/"&amp;CHAR(10)&amp;"LICENÇA",IF(Cálculos!AB69="FERIAS","FÉRIAS","FOLGA"))),IF(Cálculos!V69=0,"FOLGA",TEXT(Cálculos!R69,"hh:mm")&amp;" – "&amp;TEXT(Cálculos!U69,"hh:mm")&amp;IF(AND(Cálculos!S69&lt;&gt;"",Cálculos!T69&lt;&gt;""),CHAR(10)&amp;"int. "&amp;TEXT(Cálculos!S69,"hh:mm")&amp;" – "&amp;TEXT(Cálculos!T69,"hh:mm"),""))))</f>
        <v/>
      </c>
      <c r="D68" s="55" t="str">
        <f>IF($A68="","",IF(Configurações!$B$3="Simples",IF(Cálculos!AM69="TRAB","TRABALHO",IF(Cálculos!AM69="ATEST","ATESTADO/"&amp;CHAR(10)&amp;"LICENÇA",IF(Cálculos!AM69="FERIAS","FÉRIAS","FOLGA"))),IF(Cálculos!AG69=0,"FOLGA",TEXT(Cálculos!AC69,"hh:mm")&amp;" – "&amp;TEXT(Cálculos!AF69,"hh:mm")&amp;IF(AND(Cálculos!AD69&lt;&gt;"",Cálculos!AE69&lt;&gt;""),CHAR(10)&amp;"int. "&amp;TEXT(Cálculos!AD69,"hh:mm")&amp;" – "&amp;TEXT(Cálculos!AE69,"hh:mm"),""))))</f>
        <v/>
      </c>
      <c r="E68" s="55" t="str">
        <f>IF($A68="","",IF(Configurações!$B$3="Simples",IF(Cálculos!AX69="TRAB","TRABALHO",IF(Cálculos!AX69="ATEST","ATESTADO/"&amp;CHAR(10)&amp;"LICENÇA",IF(Cálculos!AX69="FERIAS","FÉRIAS","FOLGA"))),IF(Cálculos!AR69=0,"FOLGA",TEXT(Cálculos!AN69,"hh:mm")&amp;" – "&amp;TEXT(Cálculos!AQ69,"hh:mm")&amp;IF(AND(Cálculos!AO69&lt;&gt;"",Cálculos!AP69&lt;&gt;""),CHAR(10)&amp;"int. "&amp;TEXT(Cálculos!AO69,"hh:mm")&amp;" – "&amp;TEXT(Cálculos!AP69,"hh:mm"),""))))</f>
        <v/>
      </c>
      <c r="F68" s="55" t="str">
        <f>IF($A68="","",IF(Configurações!$B$3="Simples",IF(Cálculos!BI69="TRAB","TRABALHO",IF(Cálculos!BI69="ATEST","ATESTADO/"&amp;CHAR(10)&amp;"LICENÇA",IF(Cálculos!BI69="FERIAS","FÉRIAS","FOLGA"))),IF(Cálculos!BC69=0,"FOLGA",TEXT(Cálculos!AY69,"hh:mm")&amp;" – "&amp;TEXT(Cálculos!BB69,"hh:mm")&amp;IF(AND(Cálculos!AZ69&lt;&gt;"",Cálculos!BA69&lt;&gt;""),CHAR(10)&amp;"int. "&amp;TEXT(Cálculos!AZ69,"hh:mm")&amp;" – "&amp;TEXT(Cálculos!BA69,"hh:mm"),""))))</f>
        <v/>
      </c>
      <c r="G68" s="55" t="str">
        <f>IF($A68="","",IF(Configurações!$B$3="Simples",IF(Cálculos!BT69="TRAB","TRABALHO",IF(Cálculos!BT69="ATEST","ATESTADO/"&amp;CHAR(10)&amp;"LICENÇA",IF(Cálculos!BT69="FERIAS","FÉRIAS","FOLGA"))),IF(Cálculos!BN69=0,"FOLGA",TEXT(Cálculos!BJ69,"hh:mm")&amp;" – "&amp;TEXT(Cálculos!BM69,"hh:mm")&amp;IF(AND(Cálculos!BK69&lt;&gt;"",Cálculos!BL69&lt;&gt;""),CHAR(10)&amp;"int. "&amp;TEXT(Cálculos!BK69,"hh:mm")&amp;" – "&amp;TEXT(Cálculos!BL69,"hh:mm"),""))))</f>
        <v/>
      </c>
      <c r="H68" s="55" t="str">
        <f>IF($A68="","",IF(Configurações!$B$3="Simples",IF(Cálculos!CE69="TRAB","TRABALHO",IF(Cálculos!CE69="ATEST","ATESTADO/"&amp;CHAR(10)&amp;"LICENÇA",IF(Cálculos!CE69="FERIAS","FÉRIAS","FOLGA"))),IF(Cálculos!BY69=0,"FOLGA",TEXT(Cálculos!BU69,"hh:mm")&amp;" – "&amp;TEXT(Cálculos!BX69,"hh:mm")&amp;IF(AND(Cálculos!BV69&lt;&gt;"",Cálculos!BW69&lt;&gt;""),CHAR(10)&amp;"int. "&amp;TEXT(Cálculos!BV69,"hh:mm")&amp;" – "&amp;TEXT(Cálculos!BW69,"hh:mm"),""))))</f>
        <v/>
      </c>
    </row>
    <row r="69" spans="1:8" ht="27.75" customHeight="1" x14ac:dyDescent="0.25">
      <c r="A69" s="54" t="str">
        <f>Cálculos!B70</f>
        <v/>
      </c>
      <c r="B69" s="55" t="str">
        <f>IF($A69="","",IF(Configurações!$B$3="Simples",IF(Cálculos!Q70="TRAB","TRABALHO",IF(Cálculos!Q70="ATEST","ATESTADO/"&amp;CHAR(10)&amp;"LICENÇA",IF(Cálculos!Q70="FERIAS","FÉRIAS","FOLGA"))),IF(Cálculos!K70=0,"FOLGA",TEXT(Cálculos!G70,"hh:mm")&amp;" – "&amp;TEXT(Cálculos!J70,"hh:mm")&amp;IF(AND(Cálculos!H70&lt;&gt;"",Cálculos!I70&lt;&gt;""),CHAR(10)&amp;"int. "&amp;TEXT(Cálculos!H70,"hh:mm")&amp;" – "&amp;TEXT(Cálculos!I70,"hh:mm"),""))))</f>
        <v/>
      </c>
      <c r="C69" s="55" t="str">
        <f>IF($A69="","",IF(Configurações!$B$3="Simples",IF(Cálculos!AB70="TRAB","TRABALHO",IF(Cálculos!AB70="ATEST","ATESTADO/"&amp;CHAR(10)&amp;"LICENÇA",IF(Cálculos!AB70="FERIAS","FÉRIAS","FOLGA"))),IF(Cálculos!V70=0,"FOLGA",TEXT(Cálculos!R70,"hh:mm")&amp;" – "&amp;TEXT(Cálculos!U70,"hh:mm")&amp;IF(AND(Cálculos!S70&lt;&gt;"",Cálculos!T70&lt;&gt;""),CHAR(10)&amp;"int. "&amp;TEXT(Cálculos!S70,"hh:mm")&amp;" – "&amp;TEXT(Cálculos!T70,"hh:mm"),""))))</f>
        <v/>
      </c>
      <c r="D69" s="55" t="str">
        <f>IF($A69="","",IF(Configurações!$B$3="Simples",IF(Cálculos!AM70="TRAB","TRABALHO",IF(Cálculos!AM70="ATEST","ATESTADO/"&amp;CHAR(10)&amp;"LICENÇA",IF(Cálculos!AM70="FERIAS","FÉRIAS","FOLGA"))),IF(Cálculos!AG70=0,"FOLGA",TEXT(Cálculos!AC70,"hh:mm")&amp;" – "&amp;TEXT(Cálculos!AF70,"hh:mm")&amp;IF(AND(Cálculos!AD70&lt;&gt;"",Cálculos!AE70&lt;&gt;""),CHAR(10)&amp;"int. "&amp;TEXT(Cálculos!AD70,"hh:mm")&amp;" – "&amp;TEXT(Cálculos!AE70,"hh:mm"),""))))</f>
        <v/>
      </c>
      <c r="E69" s="55" t="str">
        <f>IF($A69="","",IF(Configurações!$B$3="Simples",IF(Cálculos!AX70="TRAB","TRABALHO",IF(Cálculos!AX70="ATEST","ATESTADO/"&amp;CHAR(10)&amp;"LICENÇA",IF(Cálculos!AX70="FERIAS","FÉRIAS","FOLGA"))),IF(Cálculos!AR70=0,"FOLGA",TEXT(Cálculos!AN70,"hh:mm")&amp;" – "&amp;TEXT(Cálculos!AQ70,"hh:mm")&amp;IF(AND(Cálculos!AO70&lt;&gt;"",Cálculos!AP70&lt;&gt;""),CHAR(10)&amp;"int. "&amp;TEXT(Cálculos!AO70,"hh:mm")&amp;" – "&amp;TEXT(Cálculos!AP70,"hh:mm"),""))))</f>
        <v/>
      </c>
      <c r="F69" s="55" t="str">
        <f>IF($A69="","",IF(Configurações!$B$3="Simples",IF(Cálculos!BI70="TRAB","TRABALHO",IF(Cálculos!BI70="ATEST","ATESTADO/"&amp;CHAR(10)&amp;"LICENÇA",IF(Cálculos!BI70="FERIAS","FÉRIAS","FOLGA"))),IF(Cálculos!BC70=0,"FOLGA",TEXT(Cálculos!AY70,"hh:mm")&amp;" – "&amp;TEXT(Cálculos!BB70,"hh:mm")&amp;IF(AND(Cálculos!AZ70&lt;&gt;"",Cálculos!BA70&lt;&gt;""),CHAR(10)&amp;"int. "&amp;TEXT(Cálculos!AZ70,"hh:mm")&amp;" – "&amp;TEXT(Cálculos!BA70,"hh:mm"),""))))</f>
        <v/>
      </c>
      <c r="G69" s="55" t="str">
        <f>IF($A69="","",IF(Configurações!$B$3="Simples",IF(Cálculos!BT70="TRAB","TRABALHO",IF(Cálculos!BT70="ATEST","ATESTADO/"&amp;CHAR(10)&amp;"LICENÇA",IF(Cálculos!BT70="FERIAS","FÉRIAS","FOLGA"))),IF(Cálculos!BN70=0,"FOLGA",TEXT(Cálculos!BJ70,"hh:mm")&amp;" – "&amp;TEXT(Cálculos!BM70,"hh:mm")&amp;IF(AND(Cálculos!BK70&lt;&gt;"",Cálculos!BL70&lt;&gt;""),CHAR(10)&amp;"int. "&amp;TEXT(Cálculos!BK70,"hh:mm")&amp;" – "&amp;TEXT(Cálculos!BL70,"hh:mm"),""))))</f>
        <v/>
      </c>
      <c r="H69" s="55" t="str">
        <f>IF($A69="","",IF(Configurações!$B$3="Simples",IF(Cálculos!CE70="TRAB","TRABALHO",IF(Cálculos!CE70="ATEST","ATESTADO/"&amp;CHAR(10)&amp;"LICENÇA",IF(Cálculos!CE70="FERIAS","FÉRIAS","FOLGA"))),IF(Cálculos!BY70=0,"FOLGA",TEXT(Cálculos!BU70,"hh:mm")&amp;" – "&amp;TEXT(Cálculos!BX70,"hh:mm")&amp;IF(AND(Cálculos!BV70&lt;&gt;"",Cálculos!BW70&lt;&gt;""),CHAR(10)&amp;"int. "&amp;TEXT(Cálculos!BV70,"hh:mm")&amp;" – "&amp;TEXT(Cálculos!BW70,"hh:mm"),""))))</f>
        <v/>
      </c>
    </row>
    <row r="70" spans="1:8" ht="27.75" customHeight="1" x14ac:dyDescent="0.25">
      <c r="A70" s="54" t="str">
        <f>Cálculos!B71</f>
        <v/>
      </c>
      <c r="B70" s="55" t="str">
        <f>IF($A70="","",IF(Configurações!$B$3="Simples",IF(Cálculos!Q71="TRAB","TRABALHO",IF(Cálculos!Q71="ATEST","ATESTADO/"&amp;CHAR(10)&amp;"LICENÇA",IF(Cálculos!Q71="FERIAS","FÉRIAS","FOLGA"))),IF(Cálculos!K71=0,"FOLGA",TEXT(Cálculos!G71,"hh:mm")&amp;" – "&amp;TEXT(Cálculos!J71,"hh:mm")&amp;IF(AND(Cálculos!H71&lt;&gt;"",Cálculos!I71&lt;&gt;""),CHAR(10)&amp;"int. "&amp;TEXT(Cálculos!H71,"hh:mm")&amp;" – "&amp;TEXT(Cálculos!I71,"hh:mm"),""))))</f>
        <v/>
      </c>
      <c r="C70" s="55" t="str">
        <f>IF($A70="","",IF(Configurações!$B$3="Simples",IF(Cálculos!AB71="TRAB","TRABALHO",IF(Cálculos!AB71="ATEST","ATESTADO/"&amp;CHAR(10)&amp;"LICENÇA",IF(Cálculos!AB71="FERIAS","FÉRIAS","FOLGA"))),IF(Cálculos!V71=0,"FOLGA",TEXT(Cálculos!R71,"hh:mm")&amp;" – "&amp;TEXT(Cálculos!U71,"hh:mm")&amp;IF(AND(Cálculos!S71&lt;&gt;"",Cálculos!T71&lt;&gt;""),CHAR(10)&amp;"int. "&amp;TEXT(Cálculos!S71,"hh:mm")&amp;" – "&amp;TEXT(Cálculos!T71,"hh:mm"),""))))</f>
        <v/>
      </c>
      <c r="D70" s="55" t="str">
        <f>IF($A70="","",IF(Configurações!$B$3="Simples",IF(Cálculos!AM71="TRAB","TRABALHO",IF(Cálculos!AM71="ATEST","ATESTADO/"&amp;CHAR(10)&amp;"LICENÇA",IF(Cálculos!AM71="FERIAS","FÉRIAS","FOLGA"))),IF(Cálculos!AG71=0,"FOLGA",TEXT(Cálculos!AC71,"hh:mm")&amp;" – "&amp;TEXT(Cálculos!AF71,"hh:mm")&amp;IF(AND(Cálculos!AD71&lt;&gt;"",Cálculos!AE71&lt;&gt;""),CHAR(10)&amp;"int. "&amp;TEXT(Cálculos!AD71,"hh:mm")&amp;" – "&amp;TEXT(Cálculos!AE71,"hh:mm"),""))))</f>
        <v/>
      </c>
      <c r="E70" s="55" t="str">
        <f>IF($A70="","",IF(Configurações!$B$3="Simples",IF(Cálculos!AX71="TRAB","TRABALHO",IF(Cálculos!AX71="ATEST","ATESTADO/"&amp;CHAR(10)&amp;"LICENÇA",IF(Cálculos!AX71="FERIAS","FÉRIAS","FOLGA"))),IF(Cálculos!AR71=0,"FOLGA",TEXT(Cálculos!AN71,"hh:mm")&amp;" – "&amp;TEXT(Cálculos!AQ71,"hh:mm")&amp;IF(AND(Cálculos!AO71&lt;&gt;"",Cálculos!AP71&lt;&gt;""),CHAR(10)&amp;"int. "&amp;TEXT(Cálculos!AO71,"hh:mm")&amp;" – "&amp;TEXT(Cálculos!AP71,"hh:mm"),""))))</f>
        <v/>
      </c>
      <c r="F70" s="55" t="str">
        <f>IF($A70="","",IF(Configurações!$B$3="Simples",IF(Cálculos!BI71="TRAB","TRABALHO",IF(Cálculos!BI71="ATEST","ATESTADO/"&amp;CHAR(10)&amp;"LICENÇA",IF(Cálculos!BI71="FERIAS","FÉRIAS","FOLGA"))),IF(Cálculos!BC71=0,"FOLGA",TEXT(Cálculos!AY71,"hh:mm")&amp;" – "&amp;TEXT(Cálculos!BB71,"hh:mm")&amp;IF(AND(Cálculos!AZ71&lt;&gt;"",Cálculos!BA71&lt;&gt;""),CHAR(10)&amp;"int. "&amp;TEXT(Cálculos!AZ71,"hh:mm")&amp;" – "&amp;TEXT(Cálculos!BA71,"hh:mm"),""))))</f>
        <v/>
      </c>
      <c r="G70" s="55" t="str">
        <f>IF($A70="","",IF(Configurações!$B$3="Simples",IF(Cálculos!BT71="TRAB","TRABALHO",IF(Cálculos!BT71="ATEST","ATESTADO/"&amp;CHAR(10)&amp;"LICENÇA",IF(Cálculos!BT71="FERIAS","FÉRIAS","FOLGA"))),IF(Cálculos!BN71=0,"FOLGA",TEXT(Cálculos!BJ71,"hh:mm")&amp;" – "&amp;TEXT(Cálculos!BM71,"hh:mm")&amp;IF(AND(Cálculos!BK71&lt;&gt;"",Cálculos!BL71&lt;&gt;""),CHAR(10)&amp;"int. "&amp;TEXT(Cálculos!BK71,"hh:mm")&amp;" – "&amp;TEXT(Cálculos!BL71,"hh:mm"),""))))</f>
        <v/>
      </c>
      <c r="H70" s="55" t="str">
        <f>IF($A70="","",IF(Configurações!$B$3="Simples",IF(Cálculos!CE71="TRAB","TRABALHO",IF(Cálculos!CE71="ATEST","ATESTADO/"&amp;CHAR(10)&amp;"LICENÇA",IF(Cálculos!CE71="FERIAS","FÉRIAS","FOLGA"))),IF(Cálculos!BY71=0,"FOLGA",TEXT(Cálculos!BU71,"hh:mm")&amp;" – "&amp;TEXT(Cálculos!BX71,"hh:mm")&amp;IF(AND(Cálculos!BV71&lt;&gt;"",Cálculos!BW71&lt;&gt;""),CHAR(10)&amp;"int. "&amp;TEXT(Cálculos!BV71,"hh:mm")&amp;" – "&amp;TEXT(Cálculos!BW71,"hh:mm"),""))))</f>
        <v/>
      </c>
    </row>
    <row r="71" spans="1:8" ht="27.75" customHeight="1" x14ac:dyDescent="0.25">
      <c r="A71" s="54" t="str">
        <f>Cálculos!B72</f>
        <v/>
      </c>
      <c r="B71" s="55" t="str">
        <f>IF($A71="","",IF(Configurações!$B$3="Simples",IF(Cálculos!Q72="TRAB","TRABALHO",IF(Cálculos!Q72="ATEST","ATESTADO/"&amp;CHAR(10)&amp;"LICENÇA",IF(Cálculos!Q72="FERIAS","FÉRIAS","FOLGA"))),IF(Cálculos!K72=0,"FOLGA",TEXT(Cálculos!G72,"hh:mm")&amp;" – "&amp;TEXT(Cálculos!J72,"hh:mm")&amp;IF(AND(Cálculos!H72&lt;&gt;"",Cálculos!I72&lt;&gt;""),CHAR(10)&amp;"int. "&amp;TEXT(Cálculos!H72,"hh:mm")&amp;" – "&amp;TEXT(Cálculos!I72,"hh:mm"),""))))</f>
        <v/>
      </c>
      <c r="C71" s="55" t="str">
        <f>IF($A71="","",IF(Configurações!$B$3="Simples",IF(Cálculos!AB72="TRAB","TRABALHO",IF(Cálculos!AB72="ATEST","ATESTADO/"&amp;CHAR(10)&amp;"LICENÇA",IF(Cálculos!AB72="FERIAS","FÉRIAS","FOLGA"))),IF(Cálculos!V72=0,"FOLGA",TEXT(Cálculos!R72,"hh:mm")&amp;" – "&amp;TEXT(Cálculos!U72,"hh:mm")&amp;IF(AND(Cálculos!S72&lt;&gt;"",Cálculos!T72&lt;&gt;""),CHAR(10)&amp;"int. "&amp;TEXT(Cálculos!S72,"hh:mm")&amp;" – "&amp;TEXT(Cálculos!T72,"hh:mm"),""))))</f>
        <v/>
      </c>
      <c r="D71" s="55" t="str">
        <f>IF($A71="","",IF(Configurações!$B$3="Simples",IF(Cálculos!AM72="TRAB","TRABALHO",IF(Cálculos!AM72="ATEST","ATESTADO/"&amp;CHAR(10)&amp;"LICENÇA",IF(Cálculos!AM72="FERIAS","FÉRIAS","FOLGA"))),IF(Cálculos!AG72=0,"FOLGA",TEXT(Cálculos!AC72,"hh:mm")&amp;" – "&amp;TEXT(Cálculos!AF72,"hh:mm")&amp;IF(AND(Cálculos!AD72&lt;&gt;"",Cálculos!AE72&lt;&gt;""),CHAR(10)&amp;"int. "&amp;TEXT(Cálculos!AD72,"hh:mm")&amp;" – "&amp;TEXT(Cálculos!AE72,"hh:mm"),""))))</f>
        <v/>
      </c>
      <c r="E71" s="55" t="str">
        <f>IF($A71="","",IF(Configurações!$B$3="Simples",IF(Cálculos!AX72="TRAB","TRABALHO",IF(Cálculos!AX72="ATEST","ATESTADO/"&amp;CHAR(10)&amp;"LICENÇA",IF(Cálculos!AX72="FERIAS","FÉRIAS","FOLGA"))),IF(Cálculos!AR72=0,"FOLGA",TEXT(Cálculos!AN72,"hh:mm")&amp;" – "&amp;TEXT(Cálculos!AQ72,"hh:mm")&amp;IF(AND(Cálculos!AO72&lt;&gt;"",Cálculos!AP72&lt;&gt;""),CHAR(10)&amp;"int. "&amp;TEXT(Cálculos!AO72,"hh:mm")&amp;" – "&amp;TEXT(Cálculos!AP72,"hh:mm"),""))))</f>
        <v/>
      </c>
      <c r="F71" s="55" t="str">
        <f>IF($A71="","",IF(Configurações!$B$3="Simples",IF(Cálculos!BI72="TRAB","TRABALHO",IF(Cálculos!BI72="ATEST","ATESTADO/"&amp;CHAR(10)&amp;"LICENÇA",IF(Cálculos!BI72="FERIAS","FÉRIAS","FOLGA"))),IF(Cálculos!BC72=0,"FOLGA",TEXT(Cálculos!AY72,"hh:mm")&amp;" – "&amp;TEXT(Cálculos!BB72,"hh:mm")&amp;IF(AND(Cálculos!AZ72&lt;&gt;"",Cálculos!BA72&lt;&gt;""),CHAR(10)&amp;"int. "&amp;TEXT(Cálculos!AZ72,"hh:mm")&amp;" – "&amp;TEXT(Cálculos!BA72,"hh:mm"),""))))</f>
        <v/>
      </c>
      <c r="G71" s="55" t="str">
        <f>IF($A71="","",IF(Configurações!$B$3="Simples",IF(Cálculos!BT72="TRAB","TRABALHO",IF(Cálculos!BT72="ATEST","ATESTADO/"&amp;CHAR(10)&amp;"LICENÇA",IF(Cálculos!BT72="FERIAS","FÉRIAS","FOLGA"))),IF(Cálculos!BN72=0,"FOLGA",TEXT(Cálculos!BJ72,"hh:mm")&amp;" – "&amp;TEXT(Cálculos!BM72,"hh:mm")&amp;IF(AND(Cálculos!BK72&lt;&gt;"",Cálculos!BL72&lt;&gt;""),CHAR(10)&amp;"int. "&amp;TEXT(Cálculos!BK72,"hh:mm")&amp;" – "&amp;TEXT(Cálculos!BL72,"hh:mm"),""))))</f>
        <v/>
      </c>
      <c r="H71" s="55" t="str">
        <f>IF($A71="","",IF(Configurações!$B$3="Simples",IF(Cálculos!CE72="TRAB","TRABALHO",IF(Cálculos!CE72="ATEST","ATESTADO/"&amp;CHAR(10)&amp;"LICENÇA",IF(Cálculos!CE72="FERIAS","FÉRIAS","FOLGA"))),IF(Cálculos!BY72=0,"FOLGA",TEXT(Cálculos!BU72,"hh:mm")&amp;" – "&amp;TEXT(Cálculos!BX72,"hh:mm")&amp;IF(AND(Cálculos!BV72&lt;&gt;"",Cálculos!BW72&lt;&gt;""),CHAR(10)&amp;"int. "&amp;TEXT(Cálculos!BV72,"hh:mm")&amp;" – "&amp;TEXT(Cálculos!BW72,"hh:mm"),""))))</f>
        <v/>
      </c>
    </row>
    <row r="72" spans="1:8" ht="27.75" customHeight="1" x14ac:dyDescent="0.25">
      <c r="A72" s="54" t="str">
        <f>Cálculos!B73</f>
        <v/>
      </c>
      <c r="B72" s="55" t="str">
        <f>IF($A72="","",IF(Configurações!$B$3="Simples",IF(Cálculos!Q73="TRAB","TRABALHO",IF(Cálculos!Q73="ATEST","ATESTADO/"&amp;CHAR(10)&amp;"LICENÇA",IF(Cálculos!Q73="FERIAS","FÉRIAS","FOLGA"))),IF(Cálculos!K73=0,"FOLGA",TEXT(Cálculos!G73,"hh:mm")&amp;" – "&amp;TEXT(Cálculos!J73,"hh:mm")&amp;IF(AND(Cálculos!H73&lt;&gt;"",Cálculos!I73&lt;&gt;""),CHAR(10)&amp;"int. "&amp;TEXT(Cálculos!H73,"hh:mm")&amp;" – "&amp;TEXT(Cálculos!I73,"hh:mm"),""))))</f>
        <v/>
      </c>
      <c r="C72" s="55" t="str">
        <f>IF($A72="","",IF(Configurações!$B$3="Simples",IF(Cálculos!AB73="TRAB","TRABALHO",IF(Cálculos!AB73="ATEST","ATESTADO/"&amp;CHAR(10)&amp;"LICENÇA",IF(Cálculos!AB73="FERIAS","FÉRIAS","FOLGA"))),IF(Cálculos!V73=0,"FOLGA",TEXT(Cálculos!R73,"hh:mm")&amp;" – "&amp;TEXT(Cálculos!U73,"hh:mm")&amp;IF(AND(Cálculos!S73&lt;&gt;"",Cálculos!T73&lt;&gt;""),CHAR(10)&amp;"int. "&amp;TEXT(Cálculos!S73,"hh:mm")&amp;" – "&amp;TEXT(Cálculos!T73,"hh:mm"),""))))</f>
        <v/>
      </c>
      <c r="D72" s="55" t="str">
        <f>IF($A72="","",IF(Configurações!$B$3="Simples",IF(Cálculos!AM73="TRAB","TRABALHO",IF(Cálculos!AM73="ATEST","ATESTADO/"&amp;CHAR(10)&amp;"LICENÇA",IF(Cálculos!AM73="FERIAS","FÉRIAS","FOLGA"))),IF(Cálculos!AG73=0,"FOLGA",TEXT(Cálculos!AC73,"hh:mm")&amp;" – "&amp;TEXT(Cálculos!AF73,"hh:mm")&amp;IF(AND(Cálculos!AD73&lt;&gt;"",Cálculos!AE73&lt;&gt;""),CHAR(10)&amp;"int. "&amp;TEXT(Cálculos!AD73,"hh:mm")&amp;" – "&amp;TEXT(Cálculos!AE73,"hh:mm"),""))))</f>
        <v/>
      </c>
      <c r="E72" s="55" t="str">
        <f>IF($A72="","",IF(Configurações!$B$3="Simples",IF(Cálculos!AX73="TRAB","TRABALHO",IF(Cálculos!AX73="ATEST","ATESTADO/"&amp;CHAR(10)&amp;"LICENÇA",IF(Cálculos!AX73="FERIAS","FÉRIAS","FOLGA"))),IF(Cálculos!AR73=0,"FOLGA",TEXT(Cálculos!AN73,"hh:mm")&amp;" – "&amp;TEXT(Cálculos!AQ73,"hh:mm")&amp;IF(AND(Cálculos!AO73&lt;&gt;"",Cálculos!AP73&lt;&gt;""),CHAR(10)&amp;"int. "&amp;TEXT(Cálculos!AO73,"hh:mm")&amp;" – "&amp;TEXT(Cálculos!AP73,"hh:mm"),""))))</f>
        <v/>
      </c>
      <c r="F72" s="55" t="str">
        <f>IF($A72="","",IF(Configurações!$B$3="Simples",IF(Cálculos!BI73="TRAB","TRABALHO",IF(Cálculos!BI73="ATEST","ATESTADO/"&amp;CHAR(10)&amp;"LICENÇA",IF(Cálculos!BI73="FERIAS","FÉRIAS","FOLGA"))),IF(Cálculos!BC73=0,"FOLGA",TEXT(Cálculos!AY73,"hh:mm")&amp;" – "&amp;TEXT(Cálculos!BB73,"hh:mm")&amp;IF(AND(Cálculos!AZ73&lt;&gt;"",Cálculos!BA73&lt;&gt;""),CHAR(10)&amp;"int. "&amp;TEXT(Cálculos!AZ73,"hh:mm")&amp;" – "&amp;TEXT(Cálculos!BA73,"hh:mm"),""))))</f>
        <v/>
      </c>
      <c r="G72" s="55" t="str">
        <f>IF($A72="","",IF(Configurações!$B$3="Simples",IF(Cálculos!BT73="TRAB","TRABALHO",IF(Cálculos!BT73="ATEST","ATESTADO/"&amp;CHAR(10)&amp;"LICENÇA",IF(Cálculos!BT73="FERIAS","FÉRIAS","FOLGA"))),IF(Cálculos!BN73=0,"FOLGA",TEXT(Cálculos!BJ73,"hh:mm")&amp;" – "&amp;TEXT(Cálculos!BM73,"hh:mm")&amp;IF(AND(Cálculos!BK73&lt;&gt;"",Cálculos!BL73&lt;&gt;""),CHAR(10)&amp;"int. "&amp;TEXT(Cálculos!BK73,"hh:mm")&amp;" – "&amp;TEXT(Cálculos!BL73,"hh:mm"),""))))</f>
        <v/>
      </c>
      <c r="H72" s="55" t="str">
        <f>IF($A72="","",IF(Configurações!$B$3="Simples",IF(Cálculos!CE73="TRAB","TRABALHO",IF(Cálculos!CE73="ATEST","ATESTADO/"&amp;CHAR(10)&amp;"LICENÇA",IF(Cálculos!CE73="FERIAS","FÉRIAS","FOLGA"))),IF(Cálculos!BY73=0,"FOLGA",TEXT(Cálculos!BU73,"hh:mm")&amp;" – "&amp;TEXT(Cálculos!BX73,"hh:mm")&amp;IF(AND(Cálculos!BV73&lt;&gt;"",Cálculos!BW73&lt;&gt;""),CHAR(10)&amp;"int. "&amp;TEXT(Cálculos!BV73,"hh:mm")&amp;" – "&amp;TEXT(Cálculos!BW73,"hh:mm"),""))))</f>
        <v/>
      </c>
    </row>
    <row r="73" spans="1:8" ht="27.75" customHeight="1" x14ac:dyDescent="0.25">
      <c r="A73" s="54" t="str">
        <f>Cálculos!B74</f>
        <v/>
      </c>
      <c r="B73" s="55" t="str">
        <f>IF($A73="","",IF(Configurações!$B$3="Simples",IF(Cálculos!Q74="TRAB","TRABALHO",IF(Cálculos!Q74="ATEST","ATESTADO/"&amp;CHAR(10)&amp;"LICENÇA",IF(Cálculos!Q74="FERIAS","FÉRIAS","FOLGA"))),IF(Cálculos!K74=0,"FOLGA",TEXT(Cálculos!G74,"hh:mm")&amp;" – "&amp;TEXT(Cálculos!J74,"hh:mm")&amp;IF(AND(Cálculos!H74&lt;&gt;"",Cálculos!I74&lt;&gt;""),CHAR(10)&amp;"int. "&amp;TEXT(Cálculos!H74,"hh:mm")&amp;" – "&amp;TEXT(Cálculos!I74,"hh:mm"),""))))</f>
        <v/>
      </c>
      <c r="C73" s="55" t="str">
        <f>IF($A73="","",IF(Configurações!$B$3="Simples",IF(Cálculos!AB74="TRAB","TRABALHO",IF(Cálculos!AB74="ATEST","ATESTADO/"&amp;CHAR(10)&amp;"LICENÇA",IF(Cálculos!AB74="FERIAS","FÉRIAS","FOLGA"))),IF(Cálculos!V74=0,"FOLGA",TEXT(Cálculos!R74,"hh:mm")&amp;" – "&amp;TEXT(Cálculos!U74,"hh:mm")&amp;IF(AND(Cálculos!S74&lt;&gt;"",Cálculos!T74&lt;&gt;""),CHAR(10)&amp;"int. "&amp;TEXT(Cálculos!S74,"hh:mm")&amp;" – "&amp;TEXT(Cálculos!T74,"hh:mm"),""))))</f>
        <v/>
      </c>
      <c r="D73" s="55" t="str">
        <f>IF($A73="","",IF(Configurações!$B$3="Simples",IF(Cálculos!AM74="TRAB","TRABALHO",IF(Cálculos!AM74="ATEST","ATESTADO/"&amp;CHAR(10)&amp;"LICENÇA",IF(Cálculos!AM74="FERIAS","FÉRIAS","FOLGA"))),IF(Cálculos!AG74=0,"FOLGA",TEXT(Cálculos!AC74,"hh:mm")&amp;" – "&amp;TEXT(Cálculos!AF74,"hh:mm")&amp;IF(AND(Cálculos!AD74&lt;&gt;"",Cálculos!AE74&lt;&gt;""),CHAR(10)&amp;"int. "&amp;TEXT(Cálculos!AD74,"hh:mm")&amp;" – "&amp;TEXT(Cálculos!AE74,"hh:mm"),""))))</f>
        <v/>
      </c>
      <c r="E73" s="55" t="str">
        <f>IF($A73="","",IF(Configurações!$B$3="Simples",IF(Cálculos!AX74="TRAB","TRABALHO",IF(Cálculos!AX74="ATEST","ATESTADO/"&amp;CHAR(10)&amp;"LICENÇA",IF(Cálculos!AX74="FERIAS","FÉRIAS","FOLGA"))),IF(Cálculos!AR74=0,"FOLGA",TEXT(Cálculos!AN74,"hh:mm")&amp;" – "&amp;TEXT(Cálculos!AQ74,"hh:mm")&amp;IF(AND(Cálculos!AO74&lt;&gt;"",Cálculos!AP74&lt;&gt;""),CHAR(10)&amp;"int. "&amp;TEXT(Cálculos!AO74,"hh:mm")&amp;" – "&amp;TEXT(Cálculos!AP74,"hh:mm"),""))))</f>
        <v/>
      </c>
      <c r="F73" s="55" t="str">
        <f>IF($A73="","",IF(Configurações!$B$3="Simples",IF(Cálculos!BI74="TRAB","TRABALHO",IF(Cálculos!BI74="ATEST","ATESTADO/"&amp;CHAR(10)&amp;"LICENÇA",IF(Cálculos!BI74="FERIAS","FÉRIAS","FOLGA"))),IF(Cálculos!BC74=0,"FOLGA",TEXT(Cálculos!AY74,"hh:mm")&amp;" – "&amp;TEXT(Cálculos!BB74,"hh:mm")&amp;IF(AND(Cálculos!AZ74&lt;&gt;"",Cálculos!BA74&lt;&gt;""),CHAR(10)&amp;"int. "&amp;TEXT(Cálculos!AZ74,"hh:mm")&amp;" – "&amp;TEXT(Cálculos!BA74,"hh:mm"),""))))</f>
        <v/>
      </c>
      <c r="G73" s="55" t="str">
        <f>IF($A73="","",IF(Configurações!$B$3="Simples",IF(Cálculos!BT74="TRAB","TRABALHO",IF(Cálculos!BT74="ATEST","ATESTADO/"&amp;CHAR(10)&amp;"LICENÇA",IF(Cálculos!BT74="FERIAS","FÉRIAS","FOLGA"))),IF(Cálculos!BN74=0,"FOLGA",TEXT(Cálculos!BJ74,"hh:mm")&amp;" – "&amp;TEXT(Cálculos!BM74,"hh:mm")&amp;IF(AND(Cálculos!BK74&lt;&gt;"",Cálculos!BL74&lt;&gt;""),CHAR(10)&amp;"int. "&amp;TEXT(Cálculos!BK74,"hh:mm")&amp;" – "&amp;TEXT(Cálculos!BL74,"hh:mm"),""))))</f>
        <v/>
      </c>
      <c r="H73" s="55" t="str">
        <f>IF($A73="","",IF(Configurações!$B$3="Simples",IF(Cálculos!CE74="TRAB","TRABALHO",IF(Cálculos!CE74="ATEST","ATESTADO/"&amp;CHAR(10)&amp;"LICENÇA",IF(Cálculos!CE74="FERIAS","FÉRIAS","FOLGA"))),IF(Cálculos!BY74=0,"FOLGA",TEXT(Cálculos!BU74,"hh:mm")&amp;" – "&amp;TEXT(Cálculos!BX74,"hh:mm")&amp;IF(AND(Cálculos!BV74&lt;&gt;"",Cálculos!BW74&lt;&gt;""),CHAR(10)&amp;"int. "&amp;TEXT(Cálculos!BV74,"hh:mm")&amp;" – "&amp;TEXT(Cálculos!BW74,"hh:mm"),""))))</f>
        <v/>
      </c>
    </row>
    <row r="74" spans="1:8" ht="27.75" customHeight="1" x14ac:dyDescent="0.25">
      <c r="A74" s="54" t="str">
        <f>Cálculos!B75</f>
        <v/>
      </c>
      <c r="B74" s="55" t="str">
        <f>IF($A74="","",IF(Configurações!$B$3="Simples",IF(Cálculos!Q75="TRAB","TRABALHO",IF(Cálculos!Q75="ATEST","ATESTADO/"&amp;CHAR(10)&amp;"LICENÇA",IF(Cálculos!Q75="FERIAS","FÉRIAS","FOLGA"))),IF(Cálculos!K75=0,"FOLGA",TEXT(Cálculos!G75,"hh:mm")&amp;" – "&amp;TEXT(Cálculos!J75,"hh:mm")&amp;IF(AND(Cálculos!H75&lt;&gt;"",Cálculos!I75&lt;&gt;""),CHAR(10)&amp;"int. "&amp;TEXT(Cálculos!H75,"hh:mm")&amp;" – "&amp;TEXT(Cálculos!I75,"hh:mm"),""))))</f>
        <v/>
      </c>
      <c r="C74" s="55" t="str">
        <f>IF($A74="","",IF(Configurações!$B$3="Simples",IF(Cálculos!AB75="TRAB","TRABALHO",IF(Cálculos!AB75="ATEST","ATESTADO/"&amp;CHAR(10)&amp;"LICENÇA",IF(Cálculos!AB75="FERIAS","FÉRIAS","FOLGA"))),IF(Cálculos!V75=0,"FOLGA",TEXT(Cálculos!R75,"hh:mm")&amp;" – "&amp;TEXT(Cálculos!U75,"hh:mm")&amp;IF(AND(Cálculos!S75&lt;&gt;"",Cálculos!T75&lt;&gt;""),CHAR(10)&amp;"int. "&amp;TEXT(Cálculos!S75,"hh:mm")&amp;" – "&amp;TEXT(Cálculos!T75,"hh:mm"),""))))</f>
        <v/>
      </c>
      <c r="D74" s="55" t="str">
        <f>IF($A74="","",IF(Configurações!$B$3="Simples",IF(Cálculos!AM75="TRAB","TRABALHO",IF(Cálculos!AM75="ATEST","ATESTADO/"&amp;CHAR(10)&amp;"LICENÇA",IF(Cálculos!AM75="FERIAS","FÉRIAS","FOLGA"))),IF(Cálculos!AG75=0,"FOLGA",TEXT(Cálculos!AC75,"hh:mm")&amp;" – "&amp;TEXT(Cálculos!AF75,"hh:mm")&amp;IF(AND(Cálculos!AD75&lt;&gt;"",Cálculos!AE75&lt;&gt;""),CHAR(10)&amp;"int. "&amp;TEXT(Cálculos!AD75,"hh:mm")&amp;" – "&amp;TEXT(Cálculos!AE75,"hh:mm"),""))))</f>
        <v/>
      </c>
      <c r="E74" s="55" t="str">
        <f>IF($A74="","",IF(Configurações!$B$3="Simples",IF(Cálculos!AX75="TRAB","TRABALHO",IF(Cálculos!AX75="ATEST","ATESTADO/"&amp;CHAR(10)&amp;"LICENÇA",IF(Cálculos!AX75="FERIAS","FÉRIAS","FOLGA"))),IF(Cálculos!AR75=0,"FOLGA",TEXT(Cálculos!AN75,"hh:mm")&amp;" – "&amp;TEXT(Cálculos!AQ75,"hh:mm")&amp;IF(AND(Cálculos!AO75&lt;&gt;"",Cálculos!AP75&lt;&gt;""),CHAR(10)&amp;"int. "&amp;TEXT(Cálculos!AO75,"hh:mm")&amp;" – "&amp;TEXT(Cálculos!AP75,"hh:mm"),""))))</f>
        <v/>
      </c>
      <c r="F74" s="55" t="str">
        <f>IF($A74="","",IF(Configurações!$B$3="Simples",IF(Cálculos!BI75="TRAB","TRABALHO",IF(Cálculos!BI75="ATEST","ATESTADO/"&amp;CHAR(10)&amp;"LICENÇA",IF(Cálculos!BI75="FERIAS","FÉRIAS","FOLGA"))),IF(Cálculos!BC75=0,"FOLGA",TEXT(Cálculos!AY75,"hh:mm")&amp;" – "&amp;TEXT(Cálculos!BB75,"hh:mm")&amp;IF(AND(Cálculos!AZ75&lt;&gt;"",Cálculos!BA75&lt;&gt;""),CHAR(10)&amp;"int. "&amp;TEXT(Cálculos!AZ75,"hh:mm")&amp;" – "&amp;TEXT(Cálculos!BA75,"hh:mm"),""))))</f>
        <v/>
      </c>
      <c r="G74" s="55" t="str">
        <f>IF($A74="","",IF(Configurações!$B$3="Simples",IF(Cálculos!BT75="TRAB","TRABALHO",IF(Cálculos!BT75="ATEST","ATESTADO/"&amp;CHAR(10)&amp;"LICENÇA",IF(Cálculos!BT75="FERIAS","FÉRIAS","FOLGA"))),IF(Cálculos!BN75=0,"FOLGA",TEXT(Cálculos!BJ75,"hh:mm")&amp;" – "&amp;TEXT(Cálculos!BM75,"hh:mm")&amp;IF(AND(Cálculos!BK75&lt;&gt;"",Cálculos!BL75&lt;&gt;""),CHAR(10)&amp;"int. "&amp;TEXT(Cálculos!BK75,"hh:mm")&amp;" – "&amp;TEXT(Cálculos!BL75,"hh:mm"),""))))</f>
        <v/>
      </c>
      <c r="H74" s="55" t="str">
        <f>IF($A74="","",IF(Configurações!$B$3="Simples",IF(Cálculos!CE75="TRAB","TRABALHO",IF(Cálculos!CE75="ATEST","ATESTADO/"&amp;CHAR(10)&amp;"LICENÇA",IF(Cálculos!CE75="FERIAS","FÉRIAS","FOLGA"))),IF(Cálculos!BY75=0,"FOLGA",TEXT(Cálculos!BU75,"hh:mm")&amp;" – "&amp;TEXT(Cálculos!BX75,"hh:mm")&amp;IF(AND(Cálculos!BV75&lt;&gt;"",Cálculos!BW75&lt;&gt;""),CHAR(10)&amp;"int. "&amp;TEXT(Cálculos!BV75,"hh:mm")&amp;" – "&amp;TEXT(Cálculos!BW75,"hh:mm"),""))))</f>
        <v/>
      </c>
    </row>
    <row r="75" spans="1:8" ht="27.75" customHeight="1" x14ac:dyDescent="0.25">
      <c r="A75" s="54" t="str">
        <f>Cálculos!B76</f>
        <v/>
      </c>
      <c r="B75" s="55" t="str">
        <f>IF($A75="","",IF(Configurações!$B$3="Simples",IF(Cálculos!Q76="TRAB","TRABALHO",IF(Cálculos!Q76="ATEST","ATESTADO/"&amp;CHAR(10)&amp;"LICENÇA",IF(Cálculos!Q76="FERIAS","FÉRIAS","FOLGA"))),IF(Cálculos!K76=0,"FOLGA",TEXT(Cálculos!G76,"hh:mm")&amp;" – "&amp;TEXT(Cálculos!J76,"hh:mm")&amp;IF(AND(Cálculos!H76&lt;&gt;"",Cálculos!I76&lt;&gt;""),CHAR(10)&amp;"int. "&amp;TEXT(Cálculos!H76,"hh:mm")&amp;" – "&amp;TEXT(Cálculos!I76,"hh:mm"),""))))</f>
        <v/>
      </c>
      <c r="C75" s="55" t="str">
        <f>IF($A75="","",IF(Configurações!$B$3="Simples",IF(Cálculos!AB76="TRAB","TRABALHO",IF(Cálculos!AB76="ATEST","ATESTADO/"&amp;CHAR(10)&amp;"LICENÇA",IF(Cálculos!AB76="FERIAS","FÉRIAS","FOLGA"))),IF(Cálculos!V76=0,"FOLGA",TEXT(Cálculos!R76,"hh:mm")&amp;" – "&amp;TEXT(Cálculos!U76,"hh:mm")&amp;IF(AND(Cálculos!S76&lt;&gt;"",Cálculos!T76&lt;&gt;""),CHAR(10)&amp;"int. "&amp;TEXT(Cálculos!S76,"hh:mm")&amp;" – "&amp;TEXT(Cálculos!T76,"hh:mm"),""))))</f>
        <v/>
      </c>
      <c r="D75" s="55" t="str">
        <f>IF($A75="","",IF(Configurações!$B$3="Simples",IF(Cálculos!AM76="TRAB","TRABALHO",IF(Cálculos!AM76="ATEST","ATESTADO/"&amp;CHAR(10)&amp;"LICENÇA",IF(Cálculos!AM76="FERIAS","FÉRIAS","FOLGA"))),IF(Cálculos!AG76=0,"FOLGA",TEXT(Cálculos!AC76,"hh:mm")&amp;" – "&amp;TEXT(Cálculos!AF76,"hh:mm")&amp;IF(AND(Cálculos!AD76&lt;&gt;"",Cálculos!AE76&lt;&gt;""),CHAR(10)&amp;"int. "&amp;TEXT(Cálculos!AD76,"hh:mm")&amp;" – "&amp;TEXT(Cálculos!AE76,"hh:mm"),""))))</f>
        <v/>
      </c>
      <c r="E75" s="55" t="str">
        <f>IF($A75="","",IF(Configurações!$B$3="Simples",IF(Cálculos!AX76="TRAB","TRABALHO",IF(Cálculos!AX76="ATEST","ATESTADO/"&amp;CHAR(10)&amp;"LICENÇA",IF(Cálculos!AX76="FERIAS","FÉRIAS","FOLGA"))),IF(Cálculos!AR76=0,"FOLGA",TEXT(Cálculos!AN76,"hh:mm")&amp;" – "&amp;TEXT(Cálculos!AQ76,"hh:mm")&amp;IF(AND(Cálculos!AO76&lt;&gt;"",Cálculos!AP76&lt;&gt;""),CHAR(10)&amp;"int. "&amp;TEXT(Cálculos!AO76,"hh:mm")&amp;" – "&amp;TEXT(Cálculos!AP76,"hh:mm"),""))))</f>
        <v/>
      </c>
      <c r="F75" s="55" t="str">
        <f>IF($A75="","",IF(Configurações!$B$3="Simples",IF(Cálculos!BI76="TRAB","TRABALHO",IF(Cálculos!BI76="ATEST","ATESTADO/"&amp;CHAR(10)&amp;"LICENÇA",IF(Cálculos!BI76="FERIAS","FÉRIAS","FOLGA"))),IF(Cálculos!BC76=0,"FOLGA",TEXT(Cálculos!AY76,"hh:mm")&amp;" – "&amp;TEXT(Cálculos!BB76,"hh:mm")&amp;IF(AND(Cálculos!AZ76&lt;&gt;"",Cálculos!BA76&lt;&gt;""),CHAR(10)&amp;"int. "&amp;TEXT(Cálculos!AZ76,"hh:mm")&amp;" – "&amp;TEXT(Cálculos!BA76,"hh:mm"),""))))</f>
        <v/>
      </c>
      <c r="G75" s="55" t="str">
        <f>IF($A75="","",IF(Configurações!$B$3="Simples",IF(Cálculos!BT76="TRAB","TRABALHO",IF(Cálculos!BT76="ATEST","ATESTADO/"&amp;CHAR(10)&amp;"LICENÇA",IF(Cálculos!BT76="FERIAS","FÉRIAS","FOLGA"))),IF(Cálculos!BN76=0,"FOLGA",TEXT(Cálculos!BJ76,"hh:mm")&amp;" – "&amp;TEXT(Cálculos!BM76,"hh:mm")&amp;IF(AND(Cálculos!BK76&lt;&gt;"",Cálculos!BL76&lt;&gt;""),CHAR(10)&amp;"int. "&amp;TEXT(Cálculos!BK76,"hh:mm")&amp;" – "&amp;TEXT(Cálculos!BL76,"hh:mm"),""))))</f>
        <v/>
      </c>
      <c r="H75" s="55" t="str">
        <f>IF($A75="","",IF(Configurações!$B$3="Simples",IF(Cálculos!CE76="TRAB","TRABALHO",IF(Cálculos!CE76="ATEST","ATESTADO/"&amp;CHAR(10)&amp;"LICENÇA",IF(Cálculos!CE76="FERIAS","FÉRIAS","FOLGA"))),IF(Cálculos!BY76=0,"FOLGA",TEXT(Cálculos!BU76,"hh:mm")&amp;" – "&amp;TEXT(Cálculos!BX76,"hh:mm")&amp;IF(AND(Cálculos!BV76&lt;&gt;"",Cálculos!BW76&lt;&gt;""),CHAR(10)&amp;"int. "&amp;TEXT(Cálculos!BV76,"hh:mm")&amp;" – "&amp;TEXT(Cálculos!BW76,"hh:mm"),""))))</f>
        <v/>
      </c>
    </row>
    <row r="76" spans="1:8" ht="27.75" customHeight="1" x14ac:dyDescent="0.25">
      <c r="A76" s="54" t="str">
        <f>Cálculos!B77</f>
        <v/>
      </c>
      <c r="B76" s="55" t="str">
        <f>IF($A76="","",IF(Configurações!$B$3="Simples",IF(Cálculos!Q77="TRAB","TRABALHO",IF(Cálculos!Q77="ATEST","ATESTADO/"&amp;CHAR(10)&amp;"LICENÇA",IF(Cálculos!Q77="FERIAS","FÉRIAS","FOLGA"))),IF(Cálculos!K77=0,"FOLGA",TEXT(Cálculos!G77,"hh:mm")&amp;" – "&amp;TEXT(Cálculos!J77,"hh:mm")&amp;IF(AND(Cálculos!H77&lt;&gt;"",Cálculos!I77&lt;&gt;""),CHAR(10)&amp;"int. "&amp;TEXT(Cálculos!H77,"hh:mm")&amp;" – "&amp;TEXT(Cálculos!I77,"hh:mm"),""))))</f>
        <v/>
      </c>
      <c r="C76" s="55" t="str">
        <f>IF($A76="","",IF(Configurações!$B$3="Simples",IF(Cálculos!AB77="TRAB","TRABALHO",IF(Cálculos!AB77="ATEST","ATESTADO/"&amp;CHAR(10)&amp;"LICENÇA",IF(Cálculos!AB77="FERIAS","FÉRIAS","FOLGA"))),IF(Cálculos!V77=0,"FOLGA",TEXT(Cálculos!R77,"hh:mm")&amp;" – "&amp;TEXT(Cálculos!U77,"hh:mm")&amp;IF(AND(Cálculos!S77&lt;&gt;"",Cálculos!T77&lt;&gt;""),CHAR(10)&amp;"int. "&amp;TEXT(Cálculos!S77,"hh:mm")&amp;" – "&amp;TEXT(Cálculos!T77,"hh:mm"),""))))</f>
        <v/>
      </c>
      <c r="D76" s="55" t="str">
        <f>IF($A76="","",IF(Configurações!$B$3="Simples",IF(Cálculos!AM77="TRAB","TRABALHO",IF(Cálculos!AM77="ATEST","ATESTADO/"&amp;CHAR(10)&amp;"LICENÇA",IF(Cálculos!AM77="FERIAS","FÉRIAS","FOLGA"))),IF(Cálculos!AG77=0,"FOLGA",TEXT(Cálculos!AC77,"hh:mm")&amp;" – "&amp;TEXT(Cálculos!AF77,"hh:mm")&amp;IF(AND(Cálculos!AD77&lt;&gt;"",Cálculos!AE77&lt;&gt;""),CHAR(10)&amp;"int. "&amp;TEXT(Cálculos!AD77,"hh:mm")&amp;" – "&amp;TEXT(Cálculos!AE77,"hh:mm"),""))))</f>
        <v/>
      </c>
      <c r="E76" s="55" t="str">
        <f>IF($A76="","",IF(Configurações!$B$3="Simples",IF(Cálculos!AX77="TRAB","TRABALHO",IF(Cálculos!AX77="ATEST","ATESTADO/"&amp;CHAR(10)&amp;"LICENÇA",IF(Cálculos!AX77="FERIAS","FÉRIAS","FOLGA"))),IF(Cálculos!AR77=0,"FOLGA",TEXT(Cálculos!AN77,"hh:mm")&amp;" – "&amp;TEXT(Cálculos!AQ77,"hh:mm")&amp;IF(AND(Cálculos!AO77&lt;&gt;"",Cálculos!AP77&lt;&gt;""),CHAR(10)&amp;"int. "&amp;TEXT(Cálculos!AO77,"hh:mm")&amp;" – "&amp;TEXT(Cálculos!AP77,"hh:mm"),""))))</f>
        <v/>
      </c>
      <c r="F76" s="55" t="str">
        <f>IF($A76="","",IF(Configurações!$B$3="Simples",IF(Cálculos!BI77="TRAB","TRABALHO",IF(Cálculos!BI77="ATEST","ATESTADO/"&amp;CHAR(10)&amp;"LICENÇA",IF(Cálculos!BI77="FERIAS","FÉRIAS","FOLGA"))),IF(Cálculos!BC77=0,"FOLGA",TEXT(Cálculos!AY77,"hh:mm")&amp;" – "&amp;TEXT(Cálculos!BB77,"hh:mm")&amp;IF(AND(Cálculos!AZ77&lt;&gt;"",Cálculos!BA77&lt;&gt;""),CHAR(10)&amp;"int. "&amp;TEXT(Cálculos!AZ77,"hh:mm")&amp;" – "&amp;TEXT(Cálculos!BA77,"hh:mm"),""))))</f>
        <v/>
      </c>
      <c r="G76" s="55" t="str">
        <f>IF($A76="","",IF(Configurações!$B$3="Simples",IF(Cálculos!BT77="TRAB","TRABALHO",IF(Cálculos!BT77="ATEST","ATESTADO/"&amp;CHAR(10)&amp;"LICENÇA",IF(Cálculos!BT77="FERIAS","FÉRIAS","FOLGA"))),IF(Cálculos!BN77=0,"FOLGA",TEXT(Cálculos!BJ77,"hh:mm")&amp;" – "&amp;TEXT(Cálculos!BM77,"hh:mm")&amp;IF(AND(Cálculos!BK77&lt;&gt;"",Cálculos!BL77&lt;&gt;""),CHAR(10)&amp;"int. "&amp;TEXT(Cálculos!BK77,"hh:mm")&amp;" – "&amp;TEXT(Cálculos!BL77,"hh:mm"),""))))</f>
        <v/>
      </c>
      <c r="H76" s="55" t="str">
        <f>IF($A76="","",IF(Configurações!$B$3="Simples",IF(Cálculos!CE77="TRAB","TRABALHO",IF(Cálculos!CE77="ATEST","ATESTADO/"&amp;CHAR(10)&amp;"LICENÇA",IF(Cálculos!CE77="FERIAS","FÉRIAS","FOLGA"))),IF(Cálculos!BY77=0,"FOLGA",TEXT(Cálculos!BU77,"hh:mm")&amp;" – "&amp;TEXT(Cálculos!BX77,"hh:mm")&amp;IF(AND(Cálculos!BV77&lt;&gt;"",Cálculos!BW77&lt;&gt;""),CHAR(10)&amp;"int. "&amp;TEXT(Cálculos!BV77,"hh:mm")&amp;" – "&amp;TEXT(Cálculos!BW77,"hh:mm"),""))))</f>
        <v/>
      </c>
    </row>
    <row r="77" spans="1:8" ht="27.75" customHeight="1" x14ac:dyDescent="0.25">
      <c r="A77" s="54" t="str">
        <f>Cálculos!B78</f>
        <v/>
      </c>
      <c r="B77" s="55" t="str">
        <f>IF($A77="","",IF(Configurações!$B$3="Simples",IF(Cálculos!Q78="TRAB","TRABALHO",IF(Cálculos!Q78="ATEST","ATESTADO/"&amp;CHAR(10)&amp;"LICENÇA",IF(Cálculos!Q78="FERIAS","FÉRIAS","FOLGA"))),IF(Cálculos!K78=0,"FOLGA",TEXT(Cálculos!G78,"hh:mm")&amp;" – "&amp;TEXT(Cálculos!J78,"hh:mm")&amp;IF(AND(Cálculos!H78&lt;&gt;"",Cálculos!I78&lt;&gt;""),CHAR(10)&amp;"int. "&amp;TEXT(Cálculos!H78,"hh:mm")&amp;" – "&amp;TEXT(Cálculos!I78,"hh:mm"),""))))</f>
        <v/>
      </c>
      <c r="C77" s="55" t="str">
        <f>IF($A77="","",IF(Configurações!$B$3="Simples",IF(Cálculos!AB78="TRAB","TRABALHO",IF(Cálculos!AB78="ATEST","ATESTADO/"&amp;CHAR(10)&amp;"LICENÇA",IF(Cálculos!AB78="FERIAS","FÉRIAS","FOLGA"))),IF(Cálculos!V78=0,"FOLGA",TEXT(Cálculos!R78,"hh:mm")&amp;" – "&amp;TEXT(Cálculos!U78,"hh:mm")&amp;IF(AND(Cálculos!S78&lt;&gt;"",Cálculos!T78&lt;&gt;""),CHAR(10)&amp;"int. "&amp;TEXT(Cálculos!S78,"hh:mm")&amp;" – "&amp;TEXT(Cálculos!T78,"hh:mm"),""))))</f>
        <v/>
      </c>
      <c r="D77" s="55" t="str">
        <f>IF($A77="","",IF(Configurações!$B$3="Simples",IF(Cálculos!AM78="TRAB","TRABALHO",IF(Cálculos!AM78="ATEST","ATESTADO/"&amp;CHAR(10)&amp;"LICENÇA",IF(Cálculos!AM78="FERIAS","FÉRIAS","FOLGA"))),IF(Cálculos!AG78=0,"FOLGA",TEXT(Cálculos!AC78,"hh:mm")&amp;" – "&amp;TEXT(Cálculos!AF78,"hh:mm")&amp;IF(AND(Cálculos!AD78&lt;&gt;"",Cálculos!AE78&lt;&gt;""),CHAR(10)&amp;"int. "&amp;TEXT(Cálculos!AD78,"hh:mm")&amp;" – "&amp;TEXT(Cálculos!AE78,"hh:mm"),""))))</f>
        <v/>
      </c>
      <c r="E77" s="55" t="str">
        <f>IF($A77="","",IF(Configurações!$B$3="Simples",IF(Cálculos!AX78="TRAB","TRABALHO",IF(Cálculos!AX78="ATEST","ATESTADO/"&amp;CHAR(10)&amp;"LICENÇA",IF(Cálculos!AX78="FERIAS","FÉRIAS","FOLGA"))),IF(Cálculos!AR78=0,"FOLGA",TEXT(Cálculos!AN78,"hh:mm")&amp;" – "&amp;TEXT(Cálculos!AQ78,"hh:mm")&amp;IF(AND(Cálculos!AO78&lt;&gt;"",Cálculos!AP78&lt;&gt;""),CHAR(10)&amp;"int. "&amp;TEXT(Cálculos!AO78,"hh:mm")&amp;" – "&amp;TEXT(Cálculos!AP78,"hh:mm"),""))))</f>
        <v/>
      </c>
      <c r="F77" s="55" t="str">
        <f>IF($A77="","",IF(Configurações!$B$3="Simples",IF(Cálculos!BI78="TRAB","TRABALHO",IF(Cálculos!BI78="ATEST","ATESTADO/"&amp;CHAR(10)&amp;"LICENÇA",IF(Cálculos!BI78="FERIAS","FÉRIAS","FOLGA"))),IF(Cálculos!BC78=0,"FOLGA",TEXT(Cálculos!AY78,"hh:mm")&amp;" – "&amp;TEXT(Cálculos!BB78,"hh:mm")&amp;IF(AND(Cálculos!AZ78&lt;&gt;"",Cálculos!BA78&lt;&gt;""),CHAR(10)&amp;"int. "&amp;TEXT(Cálculos!AZ78,"hh:mm")&amp;" – "&amp;TEXT(Cálculos!BA78,"hh:mm"),""))))</f>
        <v/>
      </c>
      <c r="G77" s="55" t="str">
        <f>IF($A77="","",IF(Configurações!$B$3="Simples",IF(Cálculos!BT78="TRAB","TRABALHO",IF(Cálculos!BT78="ATEST","ATESTADO/"&amp;CHAR(10)&amp;"LICENÇA",IF(Cálculos!BT78="FERIAS","FÉRIAS","FOLGA"))),IF(Cálculos!BN78=0,"FOLGA",TEXT(Cálculos!BJ78,"hh:mm")&amp;" – "&amp;TEXT(Cálculos!BM78,"hh:mm")&amp;IF(AND(Cálculos!BK78&lt;&gt;"",Cálculos!BL78&lt;&gt;""),CHAR(10)&amp;"int. "&amp;TEXT(Cálculos!BK78,"hh:mm")&amp;" – "&amp;TEXT(Cálculos!BL78,"hh:mm"),""))))</f>
        <v/>
      </c>
      <c r="H77" s="55" t="str">
        <f>IF($A77="","",IF(Configurações!$B$3="Simples",IF(Cálculos!CE78="TRAB","TRABALHO",IF(Cálculos!CE78="ATEST","ATESTADO/"&amp;CHAR(10)&amp;"LICENÇA",IF(Cálculos!CE78="FERIAS","FÉRIAS","FOLGA"))),IF(Cálculos!BY78=0,"FOLGA",TEXT(Cálculos!BU78,"hh:mm")&amp;" – "&amp;TEXT(Cálculos!BX78,"hh:mm")&amp;IF(AND(Cálculos!BV78&lt;&gt;"",Cálculos!BW78&lt;&gt;""),CHAR(10)&amp;"int. "&amp;TEXT(Cálculos!BV78,"hh:mm")&amp;" – "&amp;TEXT(Cálculos!BW78,"hh:mm"),""))))</f>
        <v/>
      </c>
    </row>
    <row r="78" spans="1:8" ht="27.75" customHeight="1" x14ac:dyDescent="0.25">
      <c r="A78" s="54" t="str">
        <f>Cálculos!B79</f>
        <v/>
      </c>
      <c r="B78" s="55" t="str">
        <f>IF($A78="","",IF(Configurações!$B$3="Simples",IF(Cálculos!Q79="TRAB","TRABALHO",IF(Cálculos!Q79="ATEST","ATESTADO/"&amp;CHAR(10)&amp;"LICENÇA",IF(Cálculos!Q79="FERIAS","FÉRIAS","FOLGA"))),IF(Cálculos!K79=0,"FOLGA",TEXT(Cálculos!G79,"hh:mm")&amp;" – "&amp;TEXT(Cálculos!J79,"hh:mm")&amp;IF(AND(Cálculos!H79&lt;&gt;"",Cálculos!I79&lt;&gt;""),CHAR(10)&amp;"int. "&amp;TEXT(Cálculos!H79,"hh:mm")&amp;" – "&amp;TEXT(Cálculos!I79,"hh:mm"),""))))</f>
        <v/>
      </c>
      <c r="C78" s="55" t="str">
        <f>IF($A78="","",IF(Configurações!$B$3="Simples",IF(Cálculos!AB79="TRAB","TRABALHO",IF(Cálculos!AB79="ATEST","ATESTADO/"&amp;CHAR(10)&amp;"LICENÇA",IF(Cálculos!AB79="FERIAS","FÉRIAS","FOLGA"))),IF(Cálculos!V79=0,"FOLGA",TEXT(Cálculos!R79,"hh:mm")&amp;" – "&amp;TEXT(Cálculos!U79,"hh:mm")&amp;IF(AND(Cálculos!S79&lt;&gt;"",Cálculos!T79&lt;&gt;""),CHAR(10)&amp;"int. "&amp;TEXT(Cálculos!S79,"hh:mm")&amp;" – "&amp;TEXT(Cálculos!T79,"hh:mm"),""))))</f>
        <v/>
      </c>
      <c r="D78" s="55" t="str">
        <f>IF($A78="","",IF(Configurações!$B$3="Simples",IF(Cálculos!AM79="TRAB","TRABALHO",IF(Cálculos!AM79="ATEST","ATESTADO/"&amp;CHAR(10)&amp;"LICENÇA",IF(Cálculos!AM79="FERIAS","FÉRIAS","FOLGA"))),IF(Cálculos!AG79=0,"FOLGA",TEXT(Cálculos!AC79,"hh:mm")&amp;" – "&amp;TEXT(Cálculos!AF79,"hh:mm")&amp;IF(AND(Cálculos!AD79&lt;&gt;"",Cálculos!AE79&lt;&gt;""),CHAR(10)&amp;"int. "&amp;TEXT(Cálculos!AD79,"hh:mm")&amp;" – "&amp;TEXT(Cálculos!AE79,"hh:mm"),""))))</f>
        <v/>
      </c>
      <c r="E78" s="55" t="str">
        <f>IF($A78="","",IF(Configurações!$B$3="Simples",IF(Cálculos!AX79="TRAB","TRABALHO",IF(Cálculos!AX79="ATEST","ATESTADO/"&amp;CHAR(10)&amp;"LICENÇA",IF(Cálculos!AX79="FERIAS","FÉRIAS","FOLGA"))),IF(Cálculos!AR79=0,"FOLGA",TEXT(Cálculos!AN79,"hh:mm")&amp;" – "&amp;TEXT(Cálculos!AQ79,"hh:mm")&amp;IF(AND(Cálculos!AO79&lt;&gt;"",Cálculos!AP79&lt;&gt;""),CHAR(10)&amp;"int. "&amp;TEXT(Cálculos!AO79,"hh:mm")&amp;" – "&amp;TEXT(Cálculos!AP79,"hh:mm"),""))))</f>
        <v/>
      </c>
      <c r="F78" s="55" t="str">
        <f>IF($A78="","",IF(Configurações!$B$3="Simples",IF(Cálculos!BI79="TRAB","TRABALHO",IF(Cálculos!BI79="ATEST","ATESTADO/"&amp;CHAR(10)&amp;"LICENÇA",IF(Cálculos!BI79="FERIAS","FÉRIAS","FOLGA"))),IF(Cálculos!BC79=0,"FOLGA",TEXT(Cálculos!AY79,"hh:mm")&amp;" – "&amp;TEXT(Cálculos!BB79,"hh:mm")&amp;IF(AND(Cálculos!AZ79&lt;&gt;"",Cálculos!BA79&lt;&gt;""),CHAR(10)&amp;"int. "&amp;TEXT(Cálculos!AZ79,"hh:mm")&amp;" – "&amp;TEXT(Cálculos!BA79,"hh:mm"),""))))</f>
        <v/>
      </c>
      <c r="G78" s="55" t="str">
        <f>IF($A78="","",IF(Configurações!$B$3="Simples",IF(Cálculos!BT79="TRAB","TRABALHO",IF(Cálculos!BT79="ATEST","ATESTADO/"&amp;CHAR(10)&amp;"LICENÇA",IF(Cálculos!BT79="FERIAS","FÉRIAS","FOLGA"))),IF(Cálculos!BN79=0,"FOLGA",TEXT(Cálculos!BJ79,"hh:mm")&amp;" – "&amp;TEXT(Cálculos!BM79,"hh:mm")&amp;IF(AND(Cálculos!BK79&lt;&gt;"",Cálculos!BL79&lt;&gt;""),CHAR(10)&amp;"int. "&amp;TEXT(Cálculos!BK79,"hh:mm")&amp;" – "&amp;TEXT(Cálculos!BL79,"hh:mm"),""))))</f>
        <v/>
      </c>
      <c r="H78" s="55" t="str">
        <f>IF($A78="","",IF(Configurações!$B$3="Simples",IF(Cálculos!CE79="TRAB","TRABALHO",IF(Cálculos!CE79="ATEST","ATESTADO/"&amp;CHAR(10)&amp;"LICENÇA",IF(Cálculos!CE79="FERIAS","FÉRIAS","FOLGA"))),IF(Cálculos!BY79=0,"FOLGA",TEXT(Cálculos!BU79,"hh:mm")&amp;" – "&amp;TEXT(Cálculos!BX79,"hh:mm")&amp;IF(AND(Cálculos!BV79&lt;&gt;"",Cálculos!BW79&lt;&gt;""),CHAR(10)&amp;"int. "&amp;TEXT(Cálculos!BV79,"hh:mm")&amp;" – "&amp;TEXT(Cálculos!BW79,"hh:mm"),""))))</f>
        <v/>
      </c>
    </row>
    <row r="79" spans="1:8" ht="27.75" customHeight="1" x14ac:dyDescent="0.25">
      <c r="A79" s="54" t="str">
        <f>Cálculos!B80</f>
        <v/>
      </c>
      <c r="B79" s="55" t="str">
        <f>IF($A79="","",IF(Configurações!$B$3="Simples",IF(Cálculos!Q80="TRAB","TRABALHO",IF(Cálculos!Q80="ATEST","ATESTADO/"&amp;CHAR(10)&amp;"LICENÇA",IF(Cálculos!Q80="FERIAS","FÉRIAS","FOLGA"))),IF(Cálculos!K80=0,"FOLGA",TEXT(Cálculos!G80,"hh:mm")&amp;" – "&amp;TEXT(Cálculos!J80,"hh:mm")&amp;IF(AND(Cálculos!H80&lt;&gt;"",Cálculos!I80&lt;&gt;""),CHAR(10)&amp;"int. "&amp;TEXT(Cálculos!H80,"hh:mm")&amp;" – "&amp;TEXT(Cálculos!I80,"hh:mm"),""))))</f>
        <v/>
      </c>
      <c r="C79" s="55" t="str">
        <f>IF($A79="","",IF(Configurações!$B$3="Simples",IF(Cálculos!AB80="TRAB","TRABALHO",IF(Cálculos!AB80="ATEST","ATESTADO/"&amp;CHAR(10)&amp;"LICENÇA",IF(Cálculos!AB80="FERIAS","FÉRIAS","FOLGA"))),IF(Cálculos!V80=0,"FOLGA",TEXT(Cálculos!R80,"hh:mm")&amp;" – "&amp;TEXT(Cálculos!U80,"hh:mm")&amp;IF(AND(Cálculos!S80&lt;&gt;"",Cálculos!T80&lt;&gt;""),CHAR(10)&amp;"int. "&amp;TEXT(Cálculos!S80,"hh:mm")&amp;" – "&amp;TEXT(Cálculos!T80,"hh:mm"),""))))</f>
        <v/>
      </c>
      <c r="D79" s="55" t="str">
        <f>IF($A79="","",IF(Configurações!$B$3="Simples",IF(Cálculos!AM80="TRAB","TRABALHO",IF(Cálculos!AM80="ATEST","ATESTADO/"&amp;CHAR(10)&amp;"LICENÇA",IF(Cálculos!AM80="FERIAS","FÉRIAS","FOLGA"))),IF(Cálculos!AG80=0,"FOLGA",TEXT(Cálculos!AC80,"hh:mm")&amp;" – "&amp;TEXT(Cálculos!AF80,"hh:mm")&amp;IF(AND(Cálculos!AD80&lt;&gt;"",Cálculos!AE80&lt;&gt;""),CHAR(10)&amp;"int. "&amp;TEXT(Cálculos!AD80,"hh:mm")&amp;" – "&amp;TEXT(Cálculos!AE80,"hh:mm"),""))))</f>
        <v/>
      </c>
      <c r="E79" s="55" t="str">
        <f>IF($A79="","",IF(Configurações!$B$3="Simples",IF(Cálculos!AX80="TRAB","TRABALHO",IF(Cálculos!AX80="ATEST","ATESTADO/"&amp;CHAR(10)&amp;"LICENÇA",IF(Cálculos!AX80="FERIAS","FÉRIAS","FOLGA"))),IF(Cálculos!AR80=0,"FOLGA",TEXT(Cálculos!AN80,"hh:mm")&amp;" – "&amp;TEXT(Cálculos!AQ80,"hh:mm")&amp;IF(AND(Cálculos!AO80&lt;&gt;"",Cálculos!AP80&lt;&gt;""),CHAR(10)&amp;"int. "&amp;TEXT(Cálculos!AO80,"hh:mm")&amp;" – "&amp;TEXT(Cálculos!AP80,"hh:mm"),""))))</f>
        <v/>
      </c>
      <c r="F79" s="55" t="str">
        <f>IF($A79="","",IF(Configurações!$B$3="Simples",IF(Cálculos!BI80="TRAB","TRABALHO",IF(Cálculos!BI80="ATEST","ATESTADO/"&amp;CHAR(10)&amp;"LICENÇA",IF(Cálculos!BI80="FERIAS","FÉRIAS","FOLGA"))),IF(Cálculos!BC80=0,"FOLGA",TEXT(Cálculos!AY80,"hh:mm")&amp;" – "&amp;TEXT(Cálculos!BB80,"hh:mm")&amp;IF(AND(Cálculos!AZ80&lt;&gt;"",Cálculos!BA80&lt;&gt;""),CHAR(10)&amp;"int. "&amp;TEXT(Cálculos!AZ80,"hh:mm")&amp;" – "&amp;TEXT(Cálculos!BA80,"hh:mm"),""))))</f>
        <v/>
      </c>
      <c r="G79" s="55" t="str">
        <f>IF($A79="","",IF(Configurações!$B$3="Simples",IF(Cálculos!BT80="TRAB","TRABALHO",IF(Cálculos!BT80="ATEST","ATESTADO/"&amp;CHAR(10)&amp;"LICENÇA",IF(Cálculos!BT80="FERIAS","FÉRIAS","FOLGA"))),IF(Cálculos!BN80=0,"FOLGA",TEXT(Cálculos!BJ80,"hh:mm")&amp;" – "&amp;TEXT(Cálculos!BM80,"hh:mm")&amp;IF(AND(Cálculos!BK80&lt;&gt;"",Cálculos!BL80&lt;&gt;""),CHAR(10)&amp;"int. "&amp;TEXT(Cálculos!BK80,"hh:mm")&amp;" – "&amp;TEXT(Cálculos!BL80,"hh:mm"),""))))</f>
        <v/>
      </c>
      <c r="H79" s="55" t="str">
        <f>IF($A79="","",IF(Configurações!$B$3="Simples",IF(Cálculos!CE80="TRAB","TRABALHO",IF(Cálculos!CE80="ATEST","ATESTADO/"&amp;CHAR(10)&amp;"LICENÇA",IF(Cálculos!CE80="FERIAS","FÉRIAS","FOLGA"))),IF(Cálculos!BY80=0,"FOLGA",TEXT(Cálculos!BU80,"hh:mm")&amp;" – "&amp;TEXT(Cálculos!BX80,"hh:mm")&amp;IF(AND(Cálculos!BV80&lt;&gt;"",Cálculos!BW80&lt;&gt;""),CHAR(10)&amp;"int. "&amp;TEXT(Cálculos!BV80,"hh:mm")&amp;" – "&amp;TEXT(Cálculos!BW80,"hh:mm"),""))))</f>
        <v/>
      </c>
    </row>
    <row r="80" spans="1:8" ht="27.75" customHeight="1" x14ac:dyDescent="0.25">
      <c r="A80" s="54" t="str">
        <f>Cálculos!B81</f>
        <v/>
      </c>
      <c r="B80" s="55" t="str">
        <f>IF($A80="","",IF(Configurações!$B$3="Simples",IF(Cálculos!Q81="TRAB","TRABALHO",IF(Cálculos!Q81="ATEST","ATESTADO/"&amp;CHAR(10)&amp;"LICENÇA",IF(Cálculos!Q81="FERIAS","FÉRIAS","FOLGA"))),IF(Cálculos!K81=0,"FOLGA",TEXT(Cálculos!G81,"hh:mm")&amp;" – "&amp;TEXT(Cálculos!J81,"hh:mm")&amp;IF(AND(Cálculos!H81&lt;&gt;"",Cálculos!I81&lt;&gt;""),CHAR(10)&amp;"int. "&amp;TEXT(Cálculos!H81,"hh:mm")&amp;" – "&amp;TEXT(Cálculos!I81,"hh:mm"),""))))</f>
        <v/>
      </c>
      <c r="C80" s="55" t="str">
        <f>IF($A80="","",IF(Configurações!$B$3="Simples",IF(Cálculos!AB81="TRAB","TRABALHO",IF(Cálculos!AB81="ATEST","ATESTADO/"&amp;CHAR(10)&amp;"LICENÇA",IF(Cálculos!AB81="FERIAS","FÉRIAS","FOLGA"))),IF(Cálculos!V81=0,"FOLGA",TEXT(Cálculos!R81,"hh:mm")&amp;" – "&amp;TEXT(Cálculos!U81,"hh:mm")&amp;IF(AND(Cálculos!S81&lt;&gt;"",Cálculos!T81&lt;&gt;""),CHAR(10)&amp;"int. "&amp;TEXT(Cálculos!S81,"hh:mm")&amp;" – "&amp;TEXT(Cálculos!T81,"hh:mm"),""))))</f>
        <v/>
      </c>
      <c r="D80" s="55" t="str">
        <f>IF($A80="","",IF(Configurações!$B$3="Simples",IF(Cálculos!AM81="TRAB","TRABALHO",IF(Cálculos!AM81="ATEST","ATESTADO/"&amp;CHAR(10)&amp;"LICENÇA",IF(Cálculos!AM81="FERIAS","FÉRIAS","FOLGA"))),IF(Cálculos!AG81=0,"FOLGA",TEXT(Cálculos!AC81,"hh:mm")&amp;" – "&amp;TEXT(Cálculos!AF81,"hh:mm")&amp;IF(AND(Cálculos!AD81&lt;&gt;"",Cálculos!AE81&lt;&gt;""),CHAR(10)&amp;"int. "&amp;TEXT(Cálculos!AD81,"hh:mm")&amp;" – "&amp;TEXT(Cálculos!AE81,"hh:mm"),""))))</f>
        <v/>
      </c>
      <c r="E80" s="55" t="str">
        <f>IF($A80="","",IF(Configurações!$B$3="Simples",IF(Cálculos!AX81="TRAB","TRABALHO",IF(Cálculos!AX81="ATEST","ATESTADO/"&amp;CHAR(10)&amp;"LICENÇA",IF(Cálculos!AX81="FERIAS","FÉRIAS","FOLGA"))),IF(Cálculos!AR81=0,"FOLGA",TEXT(Cálculos!AN81,"hh:mm")&amp;" – "&amp;TEXT(Cálculos!AQ81,"hh:mm")&amp;IF(AND(Cálculos!AO81&lt;&gt;"",Cálculos!AP81&lt;&gt;""),CHAR(10)&amp;"int. "&amp;TEXT(Cálculos!AO81,"hh:mm")&amp;" – "&amp;TEXT(Cálculos!AP81,"hh:mm"),""))))</f>
        <v/>
      </c>
      <c r="F80" s="55" t="str">
        <f>IF($A80="","",IF(Configurações!$B$3="Simples",IF(Cálculos!BI81="TRAB","TRABALHO",IF(Cálculos!BI81="ATEST","ATESTADO/"&amp;CHAR(10)&amp;"LICENÇA",IF(Cálculos!BI81="FERIAS","FÉRIAS","FOLGA"))),IF(Cálculos!BC81=0,"FOLGA",TEXT(Cálculos!AY81,"hh:mm")&amp;" – "&amp;TEXT(Cálculos!BB81,"hh:mm")&amp;IF(AND(Cálculos!AZ81&lt;&gt;"",Cálculos!BA81&lt;&gt;""),CHAR(10)&amp;"int. "&amp;TEXT(Cálculos!AZ81,"hh:mm")&amp;" – "&amp;TEXT(Cálculos!BA81,"hh:mm"),""))))</f>
        <v/>
      </c>
      <c r="G80" s="55" t="str">
        <f>IF($A80="","",IF(Configurações!$B$3="Simples",IF(Cálculos!BT81="TRAB","TRABALHO",IF(Cálculos!BT81="ATEST","ATESTADO/"&amp;CHAR(10)&amp;"LICENÇA",IF(Cálculos!BT81="FERIAS","FÉRIAS","FOLGA"))),IF(Cálculos!BN81=0,"FOLGA",TEXT(Cálculos!BJ81,"hh:mm")&amp;" – "&amp;TEXT(Cálculos!BM81,"hh:mm")&amp;IF(AND(Cálculos!BK81&lt;&gt;"",Cálculos!BL81&lt;&gt;""),CHAR(10)&amp;"int. "&amp;TEXT(Cálculos!BK81,"hh:mm")&amp;" – "&amp;TEXT(Cálculos!BL81,"hh:mm"),""))))</f>
        <v/>
      </c>
      <c r="H80" s="55" t="str">
        <f>IF($A80="","",IF(Configurações!$B$3="Simples",IF(Cálculos!CE81="TRAB","TRABALHO",IF(Cálculos!CE81="ATEST","ATESTADO/"&amp;CHAR(10)&amp;"LICENÇA",IF(Cálculos!CE81="FERIAS","FÉRIAS","FOLGA"))),IF(Cálculos!BY81=0,"FOLGA",TEXT(Cálculos!BU81,"hh:mm")&amp;" – "&amp;TEXT(Cálculos!BX81,"hh:mm")&amp;IF(AND(Cálculos!BV81&lt;&gt;"",Cálculos!BW81&lt;&gt;""),CHAR(10)&amp;"int. "&amp;TEXT(Cálculos!BV81,"hh:mm")&amp;" – "&amp;TEXT(Cálculos!BW81,"hh:mm"),""))))</f>
        <v/>
      </c>
    </row>
    <row r="81" spans="1:8" ht="27.75" customHeight="1" x14ac:dyDescent="0.25">
      <c r="A81" s="54" t="str">
        <f>Cálculos!B82</f>
        <v/>
      </c>
      <c r="B81" s="55" t="str">
        <f>IF($A81="","",IF(Configurações!$B$3="Simples",IF(Cálculos!Q82="TRAB","TRABALHO",IF(Cálculos!Q82="ATEST","ATESTADO/"&amp;CHAR(10)&amp;"LICENÇA",IF(Cálculos!Q82="FERIAS","FÉRIAS","FOLGA"))),IF(Cálculos!K82=0,"FOLGA",TEXT(Cálculos!G82,"hh:mm")&amp;" – "&amp;TEXT(Cálculos!J82,"hh:mm")&amp;IF(AND(Cálculos!H82&lt;&gt;"",Cálculos!I82&lt;&gt;""),CHAR(10)&amp;"int. "&amp;TEXT(Cálculos!H82,"hh:mm")&amp;" – "&amp;TEXT(Cálculos!I82,"hh:mm"),""))))</f>
        <v/>
      </c>
      <c r="C81" s="55" t="str">
        <f>IF($A81="","",IF(Configurações!$B$3="Simples",IF(Cálculos!AB82="TRAB","TRABALHO",IF(Cálculos!AB82="ATEST","ATESTADO/"&amp;CHAR(10)&amp;"LICENÇA",IF(Cálculos!AB82="FERIAS","FÉRIAS","FOLGA"))),IF(Cálculos!V82=0,"FOLGA",TEXT(Cálculos!R82,"hh:mm")&amp;" – "&amp;TEXT(Cálculos!U82,"hh:mm")&amp;IF(AND(Cálculos!S82&lt;&gt;"",Cálculos!T82&lt;&gt;""),CHAR(10)&amp;"int. "&amp;TEXT(Cálculos!S82,"hh:mm")&amp;" – "&amp;TEXT(Cálculos!T82,"hh:mm"),""))))</f>
        <v/>
      </c>
      <c r="D81" s="55" t="str">
        <f>IF($A81="","",IF(Configurações!$B$3="Simples",IF(Cálculos!AM82="TRAB","TRABALHO",IF(Cálculos!AM82="ATEST","ATESTADO/"&amp;CHAR(10)&amp;"LICENÇA",IF(Cálculos!AM82="FERIAS","FÉRIAS","FOLGA"))),IF(Cálculos!AG82=0,"FOLGA",TEXT(Cálculos!AC82,"hh:mm")&amp;" – "&amp;TEXT(Cálculos!AF82,"hh:mm")&amp;IF(AND(Cálculos!AD82&lt;&gt;"",Cálculos!AE82&lt;&gt;""),CHAR(10)&amp;"int. "&amp;TEXT(Cálculos!AD82,"hh:mm")&amp;" – "&amp;TEXT(Cálculos!AE82,"hh:mm"),""))))</f>
        <v/>
      </c>
      <c r="E81" s="55" t="str">
        <f>IF($A81="","",IF(Configurações!$B$3="Simples",IF(Cálculos!AX82="TRAB","TRABALHO",IF(Cálculos!AX82="ATEST","ATESTADO/"&amp;CHAR(10)&amp;"LICENÇA",IF(Cálculos!AX82="FERIAS","FÉRIAS","FOLGA"))),IF(Cálculos!AR82=0,"FOLGA",TEXT(Cálculos!AN82,"hh:mm")&amp;" – "&amp;TEXT(Cálculos!AQ82,"hh:mm")&amp;IF(AND(Cálculos!AO82&lt;&gt;"",Cálculos!AP82&lt;&gt;""),CHAR(10)&amp;"int. "&amp;TEXT(Cálculos!AO82,"hh:mm")&amp;" – "&amp;TEXT(Cálculos!AP82,"hh:mm"),""))))</f>
        <v/>
      </c>
      <c r="F81" s="55" t="str">
        <f>IF($A81="","",IF(Configurações!$B$3="Simples",IF(Cálculos!BI82="TRAB","TRABALHO",IF(Cálculos!BI82="ATEST","ATESTADO/"&amp;CHAR(10)&amp;"LICENÇA",IF(Cálculos!BI82="FERIAS","FÉRIAS","FOLGA"))),IF(Cálculos!BC82=0,"FOLGA",TEXT(Cálculos!AY82,"hh:mm")&amp;" – "&amp;TEXT(Cálculos!BB82,"hh:mm")&amp;IF(AND(Cálculos!AZ82&lt;&gt;"",Cálculos!BA82&lt;&gt;""),CHAR(10)&amp;"int. "&amp;TEXT(Cálculos!AZ82,"hh:mm")&amp;" – "&amp;TEXT(Cálculos!BA82,"hh:mm"),""))))</f>
        <v/>
      </c>
      <c r="G81" s="55" t="str">
        <f>IF($A81="","",IF(Configurações!$B$3="Simples",IF(Cálculos!BT82="TRAB","TRABALHO",IF(Cálculos!BT82="ATEST","ATESTADO/"&amp;CHAR(10)&amp;"LICENÇA",IF(Cálculos!BT82="FERIAS","FÉRIAS","FOLGA"))),IF(Cálculos!BN82=0,"FOLGA",TEXT(Cálculos!BJ82,"hh:mm")&amp;" – "&amp;TEXT(Cálculos!BM82,"hh:mm")&amp;IF(AND(Cálculos!BK82&lt;&gt;"",Cálculos!BL82&lt;&gt;""),CHAR(10)&amp;"int. "&amp;TEXT(Cálculos!BK82,"hh:mm")&amp;" – "&amp;TEXT(Cálculos!BL82,"hh:mm"),""))))</f>
        <v/>
      </c>
      <c r="H81" s="55" t="str">
        <f>IF($A81="","",IF(Configurações!$B$3="Simples",IF(Cálculos!CE82="TRAB","TRABALHO",IF(Cálculos!CE82="ATEST","ATESTADO/"&amp;CHAR(10)&amp;"LICENÇA",IF(Cálculos!CE82="FERIAS","FÉRIAS","FOLGA"))),IF(Cálculos!BY82=0,"FOLGA",TEXT(Cálculos!BU82,"hh:mm")&amp;" – "&amp;TEXT(Cálculos!BX82,"hh:mm")&amp;IF(AND(Cálculos!BV82&lt;&gt;"",Cálculos!BW82&lt;&gt;""),CHAR(10)&amp;"int. "&amp;TEXT(Cálculos!BV82,"hh:mm")&amp;" – "&amp;TEXT(Cálculos!BW82,"hh:mm"),""))))</f>
        <v/>
      </c>
    </row>
    <row r="82" spans="1:8" ht="27.75" customHeight="1" x14ac:dyDescent="0.25">
      <c r="A82" s="54" t="str">
        <f>Cálculos!B83</f>
        <v/>
      </c>
      <c r="B82" s="55" t="str">
        <f>IF($A82="","",IF(Configurações!$B$3="Simples",IF(Cálculos!Q83="TRAB","TRABALHO",IF(Cálculos!Q83="ATEST","ATESTADO/"&amp;CHAR(10)&amp;"LICENÇA",IF(Cálculos!Q83="FERIAS","FÉRIAS","FOLGA"))),IF(Cálculos!K83=0,"FOLGA",TEXT(Cálculos!G83,"hh:mm")&amp;" – "&amp;TEXT(Cálculos!J83,"hh:mm")&amp;IF(AND(Cálculos!H83&lt;&gt;"",Cálculos!I83&lt;&gt;""),CHAR(10)&amp;"int. "&amp;TEXT(Cálculos!H83,"hh:mm")&amp;" – "&amp;TEXT(Cálculos!I83,"hh:mm"),""))))</f>
        <v/>
      </c>
      <c r="C82" s="55" t="str">
        <f>IF($A82="","",IF(Configurações!$B$3="Simples",IF(Cálculos!AB83="TRAB","TRABALHO",IF(Cálculos!AB83="ATEST","ATESTADO/"&amp;CHAR(10)&amp;"LICENÇA",IF(Cálculos!AB83="FERIAS","FÉRIAS","FOLGA"))),IF(Cálculos!V83=0,"FOLGA",TEXT(Cálculos!R83,"hh:mm")&amp;" – "&amp;TEXT(Cálculos!U83,"hh:mm")&amp;IF(AND(Cálculos!S83&lt;&gt;"",Cálculos!T83&lt;&gt;""),CHAR(10)&amp;"int. "&amp;TEXT(Cálculos!S83,"hh:mm")&amp;" – "&amp;TEXT(Cálculos!T83,"hh:mm"),""))))</f>
        <v/>
      </c>
      <c r="D82" s="55" t="str">
        <f>IF($A82="","",IF(Configurações!$B$3="Simples",IF(Cálculos!AM83="TRAB","TRABALHO",IF(Cálculos!AM83="ATEST","ATESTADO/"&amp;CHAR(10)&amp;"LICENÇA",IF(Cálculos!AM83="FERIAS","FÉRIAS","FOLGA"))),IF(Cálculos!AG83=0,"FOLGA",TEXT(Cálculos!AC83,"hh:mm")&amp;" – "&amp;TEXT(Cálculos!AF83,"hh:mm")&amp;IF(AND(Cálculos!AD83&lt;&gt;"",Cálculos!AE83&lt;&gt;""),CHAR(10)&amp;"int. "&amp;TEXT(Cálculos!AD83,"hh:mm")&amp;" – "&amp;TEXT(Cálculos!AE83,"hh:mm"),""))))</f>
        <v/>
      </c>
      <c r="E82" s="55" t="str">
        <f>IF($A82="","",IF(Configurações!$B$3="Simples",IF(Cálculos!AX83="TRAB","TRABALHO",IF(Cálculos!AX83="ATEST","ATESTADO/"&amp;CHAR(10)&amp;"LICENÇA",IF(Cálculos!AX83="FERIAS","FÉRIAS","FOLGA"))),IF(Cálculos!AR83=0,"FOLGA",TEXT(Cálculos!AN83,"hh:mm")&amp;" – "&amp;TEXT(Cálculos!AQ83,"hh:mm")&amp;IF(AND(Cálculos!AO83&lt;&gt;"",Cálculos!AP83&lt;&gt;""),CHAR(10)&amp;"int. "&amp;TEXT(Cálculos!AO83,"hh:mm")&amp;" – "&amp;TEXT(Cálculos!AP83,"hh:mm"),""))))</f>
        <v/>
      </c>
      <c r="F82" s="55" t="str">
        <f>IF($A82="","",IF(Configurações!$B$3="Simples",IF(Cálculos!BI83="TRAB","TRABALHO",IF(Cálculos!BI83="ATEST","ATESTADO/"&amp;CHAR(10)&amp;"LICENÇA",IF(Cálculos!BI83="FERIAS","FÉRIAS","FOLGA"))),IF(Cálculos!BC83=0,"FOLGA",TEXT(Cálculos!AY83,"hh:mm")&amp;" – "&amp;TEXT(Cálculos!BB83,"hh:mm")&amp;IF(AND(Cálculos!AZ83&lt;&gt;"",Cálculos!BA83&lt;&gt;""),CHAR(10)&amp;"int. "&amp;TEXT(Cálculos!AZ83,"hh:mm")&amp;" – "&amp;TEXT(Cálculos!BA83,"hh:mm"),""))))</f>
        <v/>
      </c>
      <c r="G82" s="55" t="str">
        <f>IF($A82="","",IF(Configurações!$B$3="Simples",IF(Cálculos!BT83="TRAB","TRABALHO",IF(Cálculos!BT83="ATEST","ATESTADO/"&amp;CHAR(10)&amp;"LICENÇA",IF(Cálculos!BT83="FERIAS","FÉRIAS","FOLGA"))),IF(Cálculos!BN83=0,"FOLGA",TEXT(Cálculos!BJ83,"hh:mm")&amp;" – "&amp;TEXT(Cálculos!BM83,"hh:mm")&amp;IF(AND(Cálculos!BK83&lt;&gt;"",Cálculos!BL83&lt;&gt;""),CHAR(10)&amp;"int. "&amp;TEXT(Cálculos!BK83,"hh:mm")&amp;" – "&amp;TEXT(Cálculos!BL83,"hh:mm"),""))))</f>
        <v/>
      </c>
      <c r="H82" s="55" t="str">
        <f>IF($A82="","",IF(Configurações!$B$3="Simples",IF(Cálculos!CE83="TRAB","TRABALHO",IF(Cálculos!CE83="ATEST","ATESTADO/"&amp;CHAR(10)&amp;"LICENÇA",IF(Cálculos!CE83="FERIAS","FÉRIAS","FOLGA"))),IF(Cálculos!BY83=0,"FOLGA",TEXT(Cálculos!BU83,"hh:mm")&amp;" – "&amp;TEXT(Cálculos!BX83,"hh:mm")&amp;IF(AND(Cálculos!BV83&lt;&gt;"",Cálculos!BW83&lt;&gt;""),CHAR(10)&amp;"int. "&amp;TEXT(Cálculos!BV83,"hh:mm")&amp;" – "&amp;TEXT(Cálculos!BW83,"hh:mm"),""))))</f>
        <v/>
      </c>
    </row>
    <row r="83" spans="1:8" ht="27.75" customHeight="1" x14ac:dyDescent="0.25">
      <c r="A83" s="54" t="str">
        <f>Cálculos!B84</f>
        <v/>
      </c>
      <c r="B83" s="55" t="str">
        <f>IF($A83="","",IF(Configurações!$B$3="Simples",IF(Cálculos!Q84="TRAB","TRABALHO",IF(Cálculos!Q84="ATEST","ATESTADO/"&amp;CHAR(10)&amp;"LICENÇA",IF(Cálculos!Q84="FERIAS","FÉRIAS","FOLGA"))),IF(Cálculos!K84=0,"FOLGA",TEXT(Cálculos!G84,"hh:mm")&amp;" – "&amp;TEXT(Cálculos!J84,"hh:mm")&amp;IF(AND(Cálculos!H84&lt;&gt;"",Cálculos!I84&lt;&gt;""),CHAR(10)&amp;"int. "&amp;TEXT(Cálculos!H84,"hh:mm")&amp;" – "&amp;TEXT(Cálculos!I84,"hh:mm"),""))))</f>
        <v/>
      </c>
      <c r="C83" s="55" t="str">
        <f>IF($A83="","",IF(Configurações!$B$3="Simples",IF(Cálculos!AB84="TRAB","TRABALHO",IF(Cálculos!AB84="ATEST","ATESTADO/"&amp;CHAR(10)&amp;"LICENÇA",IF(Cálculos!AB84="FERIAS","FÉRIAS","FOLGA"))),IF(Cálculos!V84=0,"FOLGA",TEXT(Cálculos!R84,"hh:mm")&amp;" – "&amp;TEXT(Cálculos!U84,"hh:mm")&amp;IF(AND(Cálculos!S84&lt;&gt;"",Cálculos!T84&lt;&gt;""),CHAR(10)&amp;"int. "&amp;TEXT(Cálculos!S84,"hh:mm")&amp;" – "&amp;TEXT(Cálculos!T84,"hh:mm"),""))))</f>
        <v/>
      </c>
      <c r="D83" s="55" t="str">
        <f>IF($A83="","",IF(Configurações!$B$3="Simples",IF(Cálculos!AM84="TRAB","TRABALHO",IF(Cálculos!AM84="ATEST","ATESTADO/"&amp;CHAR(10)&amp;"LICENÇA",IF(Cálculos!AM84="FERIAS","FÉRIAS","FOLGA"))),IF(Cálculos!AG84=0,"FOLGA",TEXT(Cálculos!AC84,"hh:mm")&amp;" – "&amp;TEXT(Cálculos!AF84,"hh:mm")&amp;IF(AND(Cálculos!AD84&lt;&gt;"",Cálculos!AE84&lt;&gt;""),CHAR(10)&amp;"int. "&amp;TEXT(Cálculos!AD84,"hh:mm")&amp;" – "&amp;TEXT(Cálculos!AE84,"hh:mm"),""))))</f>
        <v/>
      </c>
      <c r="E83" s="55" t="str">
        <f>IF($A83="","",IF(Configurações!$B$3="Simples",IF(Cálculos!AX84="TRAB","TRABALHO",IF(Cálculos!AX84="ATEST","ATESTADO/"&amp;CHAR(10)&amp;"LICENÇA",IF(Cálculos!AX84="FERIAS","FÉRIAS","FOLGA"))),IF(Cálculos!AR84=0,"FOLGA",TEXT(Cálculos!AN84,"hh:mm")&amp;" – "&amp;TEXT(Cálculos!AQ84,"hh:mm")&amp;IF(AND(Cálculos!AO84&lt;&gt;"",Cálculos!AP84&lt;&gt;""),CHAR(10)&amp;"int. "&amp;TEXT(Cálculos!AO84,"hh:mm")&amp;" – "&amp;TEXT(Cálculos!AP84,"hh:mm"),""))))</f>
        <v/>
      </c>
      <c r="F83" s="55" t="str">
        <f>IF($A83="","",IF(Configurações!$B$3="Simples",IF(Cálculos!BI84="TRAB","TRABALHO",IF(Cálculos!BI84="ATEST","ATESTADO/"&amp;CHAR(10)&amp;"LICENÇA",IF(Cálculos!BI84="FERIAS","FÉRIAS","FOLGA"))),IF(Cálculos!BC84=0,"FOLGA",TEXT(Cálculos!AY84,"hh:mm")&amp;" – "&amp;TEXT(Cálculos!BB84,"hh:mm")&amp;IF(AND(Cálculos!AZ84&lt;&gt;"",Cálculos!BA84&lt;&gt;""),CHAR(10)&amp;"int. "&amp;TEXT(Cálculos!AZ84,"hh:mm")&amp;" – "&amp;TEXT(Cálculos!BA84,"hh:mm"),""))))</f>
        <v/>
      </c>
      <c r="G83" s="55" t="str">
        <f>IF($A83="","",IF(Configurações!$B$3="Simples",IF(Cálculos!BT84="TRAB","TRABALHO",IF(Cálculos!BT84="ATEST","ATESTADO/"&amp;CHAR(10)&amp;"LICENÇA",IF(Cálculos!BT84="FERIAS","FÉRIAS","FOLGA"))),IF(Cálculos!BN84=0,"FOLGA",TEXT(Cálculos!BJ84,"hh:mm")&amp;" – "&amp;TEXT(Cálculos!BM84,"hh:mm")&amp;IF(AND(Cálculos!BK84&lt;&gt;"",Cálculos!BL84&lt;&gt;""),CHAR(10)&amp;"int. "&amp;TEXT(Cálculos!BK84,"hh:mm")&amp;" – "&amp;TEXT(Cálculos!BL84,"hh:mm"),""))))</f>
        <v/>
      </c>
      <c r="H83" s="55" t="str">
        <f>IF($A83="","",IF(Configurações!$B$3="Simples",IF(Cálculos!CE84="TRAB","TRABALHO",IF(Cálculos!CE84="ATEST","ATESTADO/"&amp;CHAR(10)&amp;"LICENÇA",IF(Cálculos!CE84="FERIAS","FÉRIAS","FOLGA"))),IF(Cálculos!BY84=0,"FOLGA",TEXT(Cálculos!BU84,"hh:mm")&amp;" – "&amp;TEXT(Cálculos!BX84,"hh:mm")&amp;IF(AND(Cálculos!BV84&lt;&gt;"",Cálculos!BW84&lt;&gt;""),CHAR(10)&amp;"int. "&amp;TEXT(Cálculos!BV84,"hh:mm")&amp;" – "&amp;TEXT(Cálculos!BW84,"hh:mm"),""))))</f>
        <v/>
      </c>
    </row>
    <row r="84" spans="1:8" ht="27.75" customHeight="1" x14ac:dyDescent="0.25">
      <c r="A84" s="54" t="str">
        <f>Cálculos!B85</f>
        <v/>
      </c>
      <c r="B84" s="55" t="str">
        <f>IF($A84="","",IF(Configurações!$B$3="Simples",IF(Cálculos!Q85="TRAB","TRABALHO",IF(Cálculos!Q85="ATEST","ATESTADO/"&amp;CHAR(10)&amp;"LICENÇA",IF(Cálculos!Q85="FERIAS","FÉRIAS","FOLGA"))),IF(Cálculos!K85=0,"FOLGA",TEXT(Cálculos!G85,"hh:mm")&amp;" – "&amp;TEXT(Cálculos!J85,"hh:mm")&amp;IF(AND(Cálculos!H85&lt;&gt;"",Cálculos!I85&lt;&gt;""),CHAR(10)&amp;"int. "&amp;TEXT(Cálculos!H85,"hh:mm")&amp;" – "&amp;TEXT(Cálculos!I85,"hh:mm"),""))))</f>
        <v/>
      </c>
      <c r="C84" s="55" t="str">
        <f>IF($A84="","",IF(Configurações!$B$3="Simples",IF(Cálculos!AB85="TRAB","TRABALHO",IF(Cálculos!AB85="ATEST","ATESTADO/"&amp;CHAR(10)&amp;"LICENÇA",IF(Cálculos!AB85="FERIAS","FÉRIAS","FOLGA"))),IF(Cálculos!V85=0,"FOLGA",TEXT(Cálculos!R85,"hh:mm")&amp;" – "&amp;TEXT(Cálculos!U85,"hh:mm")&amp;IF(AND(Cálculos!S85&lt;&gt;"",Cálculos!T85&lt;&gt;""),CHAR(10)&amp;"int. "&amp;TEXT(Cálculos!S85,"hh:mm")&amp;" – "&amp;TEXT(Cálculos!T85,"hh:mm"),""))))</f>
        <v/>
      </c>
      <c r="D84" s="55" t="str">
        <f>IF($A84="","",IF(Configurações!$B$3="Simples",IF(Cálculos!AM85="TRAB","TRABALHO",IF(Cálculos!AM85="ATEST","ATESTADO/"&amp;CHAR(10)&amp;"LICENÇA",IF(Cálculos!AM85="FERIAS","FÉRIAS","FOLGA"))),IF(Cálculos!AG85=0,"FOLGA",TEXT(Cálculos!AC85,"hh:mm")&amp;" – "&amp;TEXT(Cálculos!AF85,"hh:mm")&amp;IF(AND(Cálculos!AD85&lt;&gt;"",Cálculos!AE85&lt;&gt;""),CHAR(10)&amp;"int. "&amp;TEXT(Cálculos!AD85,"hh:mm")&amp;" – "&amp;TEXT(Cálculos!AE85,"hh:mm"),""))))</f>
        <v/>
      </c>
      <c r="E84" s="55" t="str">
        <f>IF($A84="","",IF(Configurações!$B$3="Simples",IF(Cálculos!AX85="TRAB","TRABALHO",IF(Cálculos!AX85="ATEST","ATESTADO/"&amp;CHAR(10)&amp;"LICENÇA",IF(Cálculos!AX85="FERIAS","FÉRIAS","FOLGA"))),IF(Cálculos!AR85=0,"FOLGA",TEXT(Cálculos!AN85,"hh:mm")&amp;" – "&amp;TEXT(Cálculos!AQ85,"hh:mm")&amp;IF(AND(Cálculos!AO85&lt;&gt;"",Cálculos!AP85&lt;&gt;""),CHAR(10)&amp;"int. "&amp;TEXT(Cálculos!AO85,"hh:mm")&amp;" – "&amp;TEXT(Cálculos!AP85,"hh:mm"),""))))</f>
        <v/>
      </c>
      <c r="F84" s="55" t="str">
        <f>IF($A84="","",IF(Configurações!$B$3="Simples",IF(Cálculos!BI85="TRAB","TRABALHO",IF(Cálculos!BI85="ATEST","ATESTADO/"&amp;CHAR(10)&amp;"LICENÇA",IF(Cálculos!BI85="FERIAS","FÉRIAS","FOLGA"))),IF(Cálculos!BC85=0,"FOLGA",TEXT(Cálculos!AY85,"hh:mm")&amp;" – "&amp;TEXT(Cálculos!BB85,"hh:mm")&amp;IF(AND(Cálculos!AZ85&lt;&gt;"",Cálculos!BA85&lt;&gt;""),CHAR(10)&amp;"int. "&amp;TEXT(Cálculos!AZ85,"hh:mm")&amp;" – "&amp;TEXT(Cálculos!BA85,"hh:mm"),""))))</f>
        <v/>
      </c>
      <c r="G84" s="55" t="str">
        <f>IF($A84="","",IF(Configurações!$B$3="Simples",IF(Cálculos!BT85="TRAB","TRABALHO",IF(Cálculos!BT85="ATEST","ATESTADO/"&amp;CHAR(10)&amp;"LICENÇA",IF(Cálculos!BT85="FERIAS","FÉRIAS","FOLGA"))),IF(Cálculos!BN85=0,"FOLGA",TEXT(Cálculos!BJ85,"hh:mm")&amp;" – "&amp;TEXT(Cálculos!BM85,"hh:mm")&amp;IF(AND(Cálculos!BK85&lt;&gt;"",Cálculos!BL85&lt;&gt;""),CHAR(10)&amp;"int. "&amp;TEXT(Cálculos!BK85,"hh:mm")&amp;" – "&amp;TEXT(Cálculos!BL85,"hh:mm"),""))))</f>
        <v/>
      </c>
      <c r="H84" s="55" t="str">
        <f>IF($A84="","",IF(Configurações!$B$3="Simples",IF(Cálculos!CE85="TRAB","TRABALHO",IF(Cálculos!CE85="ATEST","ATESTADO/"&amp;CHAR(10)&amp;"LICENÇA",IF(Cálculos!CE85="FERIAS","FÉRIAS","FOLGA"))),IF(Cálculos!BY85=0,"FOLGA",TEXT(Cálculos!BU85,"hh:mm")&amp;" – "&amp;TEXT(Cálculos!BX85,"hh:mm")&amp;IF(AND(Cálculos!BV85&lt;&gt;"",Cálculos!BW85&lt;&gt;""),CHAR(10)&amp;"int. "&amp;TEXT(Cálculos!BV85,"hh:mm")&amp;" – "&amp;TEXT(Cálculos!BW85,"hh:mm"),""))))</f>
        <v/>
      </c>
    </row>
    <row r="85" spans="1:8" ht="27.75" customHeight="1" x14ac:dyDescent="0.25">
      <c r="A85" s="54" t="str">
        <f>Cálculos!B86</f>
        <v/>
      </c>
      <c r="B85" s="55" t="str">
        <f>IF($A85="","",IF(Configurações!$B$3="Simples",IF(Cálculos!Q86="TRAB","TRABALHO",IF(Cálculos!Q86="ATEST","ATESTADO/"&amp;CHAR(10)&amp;"LICENÇA",IF(Cálculos!Q86="FERIAS","FÉRIAS","FOLGA"))),IF(Cálculos!K86=0,"FOLGA",TEXT(Cálculos!G86,"hh:mm")&amp;" – "&amp;TEXT(Cálculos!J86,"hh:mm")&amp;IF(AND(Cálculos!H86&lt;&gt;"",Cálculos!I86&lt;&gt;""),CHAR(10)&amp;"int. "&amp;TEXT(Cálculos!H86,"hh:mm")&amp;" – "&amp;TEXT(Cálculos!I86,"hh:mm"),""))))</f>
        <v/>
      </c>
      <c r="C85" s="55" t="str">
        <f>IF($A85="","",IF(Configurações!$B$3="Simples",IF(Cálculos!AB86="TRAB","TRABALHO",IF(Cálculos!AB86="ATEST","ATESTADO/"&amp;CHAR(10)&amp;"LICENÇA",IF(Cálculos!AB86="FERIAS","FÉRIAS","FOLGA"))),IF(Cálculos!V86=0,"FOLGA",TEXT(Cálculos!R86,"hh:mm")&amp;" – "&amp;TEXT(Cálculos!U86,"hh:mm")&amp;IF(AND(Cálculos!S86&lt;&gt;"",Cálculos!T86&lt;&gt;""),CHAR(10)&amp;"int. "&amp;TEXT(Cálculos!S86,"hh:mm")&amp;" – "&amp;TEXT(Cálculos!T86,"hh:mm"),""))))</f>
        <v/>
      </c>
      <c r="D85" s="55" t="str">
        <f>IF($A85="","",IF(Configurações!$B$3="Simples",IF(Cálculos!AM86="TRAB","TRABALHO",IF(Cálculos!AM86="ATEST","ATESTADO/"&amp;CHAR(10)&amp;"LICENÇA",IF(Cálculos!AM86="FERIAS","FÉRIAS","FOLGA"))),IF(Cálculos!AG86=0,"FOLGA",TEXT(Cálculos!AC86,"hh:mm")&amp;" – "&amp;TEXT(Cálculos!AF86,"hh:mm")&amp;IF(AND(Cálculos!AD86&lt;&gt;"",Cálculos!AE86&lt;&gt;""),CHAR(10)&amp;"int. "&amp;TEXT(Cálculos!AD86,"hh:mm")&amp;" – "&amp;TEXT(Cálculos!AE86,"hh:mm"),""))))</f>
        <v/>
      </c>
      <c r="E85" s="55" t="str">
        <f>IF($A85="","",IF(Configurações!$B$3="Simples",IF(Cálculos!AX86="TRAB","TRABALHO",IF(Cálculos!AX86="ATEST","ATESTADO/"&amp;CHAR(10)&amp;"LICENÇA",IF(Cálculos!AX86="FERIAS","FÉRIAS","FOLGA"))),IF(Cálculos!AR86=0,"FOLGA",TEXT(Cálculos!AN86,"hh:mm")&amp;" – "&amp;TEXT(Cálculos!AQ86,"hh:mm")&amp;IF(AND(Cálculos!AO86&lt;&gt;"",Cálculos!AP86&lt;&gt;""),CHAR(10)&amp;"int. "&amp;TEXT(Cálculos!AO86,"hh:mm")&amp;" – "&amp;TEXT(Cálculos!AP86,"hh:mm"),""))))</f>
        <v/>
      </c>
      <c r="F85" s="55" t="str">
        <f>IF($A85="","",IF(Configurações!$B$3="Simples",IF(Cálculos!BI86="TRAB","TRABALHO",IF(Cálculos!BI86="ATEST","ATESTADO/"&amp;CHAR(10)&amp;"LICENÇA",IF(Cálculos!BI86="FERIAS","FÉRIAS","FOLGA"))),IF(Cálculos!BC86=0,"FOLGA",TEXT(Cálculos!AY86,"hh:mm")&amp;" – "&amp;TEXT(Cálculos!BB86,"hh:mm")&amp;IF(AND(Cálculos!AZ86&lt;&gt;"",Cálculos!BA86&lt;&gt;""),CHAR(10)&amp;"int. "&amp;TEXT(Cálculos!AZ86,"hh:mm")&amp;" – "&amp;TEXT(Cálculos!BA86,"hh:mm"),""))))</f>
        <v/>
      </c>
      <c r="G85" s="55" t="str">
        <f>IF($A85="","",IF(Configurações!$B$3="Simples",IF(Cálculos!BT86="TRAB","TRABALHO",IF(Cálculos!BT86="ATEST","ATESTADO/"&amp;CHAR(10)&amp;"LICENÇA",IF(Cálculos!BT86="FERIAS","FÉRIAS","FOLGA"))),IF(Cálculos!BN86=0,"FOLGA",TEXT(Cálculos!BJ86,"hh:mm")&amp;" – "&amp;TEXT(Cálculos!BM86,"hh:mm")&amp;IF(AND(Cálculos!BK86&lt;&gt;"",Cálculos!BL86&lt;&gt;""),CHAR(10)&amp;"int. "&amp;TEXT(Cálculos!BK86,"hh:mm")&amp;" – "&amp;TEXT(Cálculos!BL86,"hh:mm"),""))))</f>
        <v/>
      </c>
      <c r="H85" s="55" t="str">
        <f>IF($A85="","",IF(Configurações!$B$3="Simples",IF(Cálculos!CE86="TRAB","TRABALHO",IF(Cálculos!CE86="ATEST","ATESTADO/"&amp;CHAR(10)&amp;"LICENÇA",IF(Cálculos!CE86="FERIAS","FÉRIAS","FOLGA"))),IF(Cálculos!BY86=0,"FOLGA",TEXT(Cálculos!BU86,"hh:mm")&amp;" – "&amp;TEXT(Cálculos!BX86,"hh:mm")&amp;IF(AND(Cálculos!BV86&lt;&gt;"",Cálculos!BW86&lt;&gt;""),CHAR(10)&amp;"int. "&amp;TEXT(Cálculos!BV86,"hh:mm")&amp;" – "&amp;TEXT(Cálculos!BW86,"hh:mm"),""))))</f>
        <v/>
      </c>
    </row>
    <row r="86" spans="1:8" ht="27.75" customHeight="1" x14ac:dyDescent="0.25">
      <c r="A86" s="54" t="str">
        <f>Cálculos!B87</f>
        <v/>
      </c>
      <c r="B86" s="55" t="str">
        <f>IF($A86="","",IF(Configurações!$B$3="Simples",IF(Cálculos!Q87="TRAB","TRABALHO",IF(Cálculos!Q87="ATEST","ATESTADO/"&amp;CHAR(10)&amp;"LICENÇA",IF(Cálculos!Q87="FERIAS","FÉRIAS","FOLGA"))),IF(Cálculos!K87=0,"FOLGA",TEXT(Cálculos!G87,"hh:mm")&amp;" – "&amp;TEXT(Cálculos!J87,"hh:mm")&amp;IF(AND(Cálculos!H87&lt;&gt;"",Cálculos!I87&lt;&gt;""),CHAR(10)&amp;"int. "&amp;TEXT(Cálculos!H87,"hh:mm")&amp;" – "&amp;TEXT(Cálculos!I87,"hh:mm"),""))))</f>
        <v/>
      </c>
      <c r="C86" s="55" t="str">
        <f>IF($A86="","",IF(Configurações!$B$3="Simples",IF(Cálculos!AB87="TRAB","TRABALHO",IF(Cálculos!AB87="ATEST","ATESTADO/"&amp;CHAR(10)&amp;"LICENÇA",IF(Cálculos!AB87="FERIAS","FÉRIAS","FOLGA"))),IF(Cálculos!V87=0,"FOLGA",TEXT(Cálculos!R87,"hh:mm")&amp;" – "&amp;TEXT(Cálculos!U87,"hh:mm")&amp;IF(AND(Cálculos!S87&lt;&gt;"",Cálculos!T87&lt;&gt;""),CHAR(10)&amp;"int. "&amp;TEXT(Cálculos!S87,"hh:mm")&amp;" – "&amp;TEXT(Cálculos!T87,"hh:mm"),""))))</f>
        <v/>
      </c>
      <c r="D86" s="55" t="str">
        <f>IF($A86="","",IF(Configurações!$B$3="Simples",IF(Cálculos!AM87="TRAB","TRABALHO",IF(Cálculos!AM87="ATEST","ATESTADO/"&amp;CHAR(10)&amp;"LICENÇA",IF(Cálculos!AM87="FERIAS","FÉRIAS","FOLGA"))),IF(Cálculos!AG87=0,"FOLGA",TEXT(Cálculos!AC87,"hh:mm")&amp;" – "&amp;TEXT(Cálculos!AF87,"hh:mm")&amp;IF(AND(Cálculos!AD87&lt;&gt;"",Cálculos!AE87&lt;&gt;""),CHAR(10)&amp;"int. "&amp;TEXT(Cálculos!AD87,"hh:mm")&amp;" – "&amp;TEXT(Cálculos!AE87,"hh:mm"),""))))</f>
        <v/>
      </c>
      <c r="E86" s="55" t="str">
        <f>IF($A86="","",IF(Configurações!$B$3="Simples",IF(Cálculos!AX87="TRAB","TRABALHO",IF(Cálculos!AX87="ATEST","ATESTADO/"&amp;CHAR(10)&amp;"LICENÇA",IF(Cálculos!AX87="FERIAS","FÉRIAS","FOLGA"))),IF(Cálculos!AR87=0,"FOLGA",TEXT(Cálculos!AN87,"hh:mm")&amp;" – "&amp;TEXT(Cálculos!AQ87,"hh:mm")&amp;IF(AND(Cálculos!AO87&lt;&gt;"",Cálculos!AP87&lt;&gt;""),CHAR(10)&amp;"int. "&amp;TEXT(Cálculos!AO87,"hh:mm")&amp;" – "&amp;TEXT(Cálculos!AP87,"hh:mm"),""))))</f>
        <v/>
      </c>
      <c r="F86" s="55" t="str">
        <f>IF($A86="","",IF(Configurações!$B$3="Simples",IF(Cálculos!BI87="TRAB","TRABALHO",IF(Cálculos!BI87="ATEST","ATESTADO/"&amp;CHAR(10)&amp;"LICENÇA",IF(Cálculos!BI87="FERIAS","FÉRIAS","FOLGA"))),IF(Cálculos!BC87=0,"FOLGA",TEXT(Cálculos!AY87,"hh:mm")&amp;" – "&amp;TEXT(Cálculos!BB87,"hh:mm")&amp;IF(AND(Cálculos!AZ87&lt;&gt;"",Cálculos!BA87&lt;&gt;""),CHAR(10)&amp;"int. "&amp;TEXT(Cálculos!AZ87,"hh:mm")&amp;" – "&amp;TEXT(Cálculos!BA87,"hh:mm"),""))))</f>
        <v/>
      </c>
      <c r="G86" s="55" t="str">
        <f>IF($A86="","",IF(Configurações!$B$3="Simples",IF(Cálculos!BT87="TRAB","TRABALHO",IF(Cálculos!BT87="ATEST","ATESTADO/"&amp;CHAR(10)&amp;"LICENÇA",IF(Cálculos!BT87="FERIAS","FÉRIAS","FOLGA"))),IF(Cálculos!BN87=0,"FOLGA",TEXT(Cálculos!BJ87,"hh:mm")&amp;" – "&amp;TEXT(Cálculos!BM87,"hh:mm")&amp;IF(AND(Cálculos!BK87&lt;&gt;"",Cálculos!BL87&lt;&gt;""),CHAR(10)&amp;"int. "&amp;TEXT(Cálculos!BK87,"hh:mm")&amp;" – "&amp;TEXT(Cálculos!BL87,"hh:mm"),""))))</f>
        <v/>
      </c>
      <c r="H86" s="55" t="str">
        <f>IF($A86="","",IF(Configurações!$B$3="Simples",IF(Cálculos!CE87="TRAB","TRABALHO",IF(Cálculos!CE87="ATEST","ATESTADO/"&amp;CHAR(10)&amp;"LICENÇA",IF(Cálculos!CE87="FERIAS","FÉRIAS","FOLGA"))),IF(Cálculos!BY87=0,"FOLGA",TEXT(Cálculos!BU87,"hh:mm")&amp;" – "&amp;TEXT(Cálculos!BX87,"hh:mm")&amp;IF(AND(Cálculos!BV87&lt;&gt;"",Cálculos!BW87&lt;&gt;""),CHAR(10)&amp;"int. "&amp;TEXT(Cálculos!BV87,"hh:mm")&amp;" – "&amp;TEXT(Cálculos!BW87,"hh:mm"),""))))</f>
        <v/>
      </c>
    </row>
    <row r="87" spans="1:8" x14ac:dyDescent="0.25"/>
    <row r="88" spans="1:8" ht="19.5" customHeight="1" x14ac:dyDescent="0.25">
      <c r="A88" s="116" t="str">
        <f>"SEMANA 2   —   "&amp;TEXT(DAY('Escala Linhas'!$D$2+7),"00")&amp;"/"&amp;TEXT(MONTH('Escala Linhas'!$D$2+7),"00")&amp;" a "&amp;TEXT(DAY('Escala Linhas'!$D$2+13),"00")&amp;"/"&amp;TEXT(MONTH('Escala Linhas'!$D$2+13),"00")&amp;"/"&amp;YEAR('Escala Linhas'!$D$2+13)</f>
        <v>SEMANA 2   —   09/11 a 15/11/2026</v>
      </c>
      <c r="B88" s="116"/>
      <c r="C88" s="116"/>
      <c r="D88" s="116"/>
      <c r="E88" s="116"/>
      <c r="F88" s="116"/>
      <c r="G88" s="116"/>
      <c r="H88" s="116"/>
    </row>
    <row r="89" spans="1:8" ht="39.75" customHeight="1" x14ac:dyDescent="0.25">
      <c r="A89" s="2" t="s">
        <v>81</v>
      </c>
      <c r="B89" s="2" t="str">
        <f>CHOOSE(WEEKDAY(Cálculos!$CF$5),"Dom","Seg","Ter","Qua","Qui","Sex","Sáb")&amp;CHAR(10)&amp;TEXT(DAY(Cálculos!$CF$5),"00")&amp;"/"&amp;TEXT(MONTH(Cálculos!$CF$5),"00")&amp;IF(Cálculos!$CF$2=1,CHAR(10)&amp;"FERIADO","")</f>
        <v>Seg
09/11</v>
      </c>
      <c r="C89" s="2" t="str">
        <f>CHOOSE(WEEKDAY(Cálculos!$CQ$5),"Dom","Seg","Ter","Qua","Qui","Sex","Sáb")&amp;CHAR(10)&amp;TEXT(DAY(Cálculos!$CQ$5),"00")&amp;"/"&amp;TEXT(MONTH(Cálculos!$CQ$5),"00")&amp;IF(Cálculos!$CQ$2=1,CHAR(10)&amp;"FERIADO","")</f>
        <v>Ter
10/11</v>
      </c>
      <c r="D89" s="2" t="str">
        <f>CHOOSE(WEEKDAY(Cálculos!$DB$5),"Dom","Seg","Ter","Qua","Qui","Sex","Sáb")&amp;CHAR(10)&amp;TEXT(DAY(Cálculos!$DB$5),"00")&amp;"/"&amp;TEXT(MONTH(Cálculos!$DB$5),"00")&amp;IF(Cálculos!$DB$2=1,CHAR(10)&amp;"FERIADO","")</f>
        <v>Qua
11/11</v>
      </c>
      <c r="E89" s="2" t="str">
        <f>CHOOSE(WEEKDAY(Cálculos!$DM$5),"Dom","Seg","Ter","Qua","Qui","Sex","Sáb")&amp;CHAR(10)&amp;TEXT(DAY(Cálculos!$DM$5),"00")&amp;"/"&amp;TEXT(MONTH(Cálculos!$DM$5),"00")&amp;IF(Cálculos!$DM$2=1,CHAR(10)&amp;"FERIADO","")</f>
        <v>Qui
12/11</v>
      </c>
      <c r="F89" s="2" t="str">
        <f>CHOOSE(WEEKDAY(Cálculos!$DX$5),"Dom","Seg","Ter","Qua","Qui","Sex","Sáb")&amp;CHAR(10)&amp;TEXT(DAY(Cálculos!$DX$5),"00")&amp;"/"&amp;TEXT(MONTH(Cálculos!$DX$5),"00")&amp;IF(Cálculos!$DX$2=1,CHAR(10)&amp;"FERIADO","")</f>
        <v>Sex
13/11</v>
      </c>
      <c r="G89" s="2" t="str">
        <f>CHOOSE(WEEKDAY(Cálculos!$EI$5),"Dom","Seg","Ter","Qua","Qui","Sex","Sáb")&amp;CHAR(10)&amp;TEXT(DAY(Cálculos!$EI$5),"00")&amp;"/"&amp;TEXT(MONTH(Cálculos!$EI$5),"00")&amp;IF(Cálculos!$EI$2=1,CHAR(10)&amp;"FERIADO","")</f>
        <v>Sáb
14/11</v>
      </c>
      <c r="H89" s="2" t="str">
        <f>CHOOSE(WEEKDAY(Cálculos!$ET$5),"Dom","Seg","Ter","Qua","Qui","Sex","Sáb")&amp;CHAR(10)&amp;TEXT(DAY(Cálculos!$ET$5),"00")&amp;"/"&amp;TEXT(MONTH(Cálculos!$ET$5),"00")&amp;IF(Cálculos!$ET$2=1,CHAR(10)&amp;"FERIADO","")</f>
        <v>Dom
15/11</v>
      </c>
    </row>
    <row r="90" spans="1:8" ht="27.75" customHeight="1" x14ac:dyDescent="0.25">
      <c r="A90" s="54" t="str">
        <f>Cálculos!B7</f>
        <v>Ana Paula Souza</v>
      </c>
      <c r="B90" s="55" t="str">
        <f>IF($A90="","",IF(Configurações!$B$3="Simples",IF(Cálculos!CP7="TRAB","TRABALHO",IF(Cálculos!CP7="ATEST","ATESTADO/"&amp;CHAR(10)&amp;"LICENÇA",IF(Cálculos!CP7="FERIAS","FÉRIAS","FOLGA"))),IF(Cálculos!CJ7=0,"FOLGA",TEXT(Cálculos!CF7,"hh:mm")&amp;" – "&amp;TEXT(Cálculos!CI7,"hh:mm")&amp;IF(AND(Cálculos!CG7&lt;&gt;"",Cálculos!CH7&lt;&gt;""),CHAR(10)&amp;"int. "&amp;TEXT(Cálculos!CG7,"hh:mm")&amp;" – "&amp;TEXT(Cálculos!CH7,"hh:mm"),""))))</f>
        <v>08:00 – 17:00
int. 12:00 – 13:00</v>
      </c>
      <c r="C90" s="55" t="str">
        <f>IF($A90="","",IF(Configurações!$B$3="Simples",IF(Cálculos!DA7="TRAB","TRABALHO",IF(Cálculos!DA7="ATEST","ATESTADO/"&amp;CHAR(10)&amp;"LICENÇA",IF(Cálculos!DA7="FERIAS","FÉRIAS","FOLGA"))),IF(Cálculos!CU7=0,"FOLGA",TEXT(Cálculos!CQ7,"hh:mm")&amp;" – "&amp;TEXT(Cálculos!CT7,"hh:mm")&amp;IF(AND(Cálculos!CR7&lt;&gt;"",Cálculos!CS7&lt;&gt;""),CHAR(10)&amp;"int. "&amp;TEXT(Cálculos!CR7,"hh:mm")&amp;" – "&amp;TEXT(Cálculos!CS7,"hh:mm"),""))))</f>
        <v>08:00 – 17:00
int. 12:00 – 13:00</v>
      </c>
      <c r="D90" s="55" t="str">
        <f>IF($A90="","",IF(Configurações!$B$3="Simples",IF(Cálculos!DL7="TRAB","TRABALHO",IF(Cálculos!DL7="ATEST","ATESTADO/"&amp;CHAR(10)&amp;"LICENÇA",IF(Cálculos!DL7="FERIAS","FÉRIAS","FOLGA"))),IF(Cálculos!DF7=0,"FOLGA",TEXT(Cálculos!DB7,"hh:mm")&amp;" – "&amp;TEXT(Cálculos!DE7,"hh:mm")&amp;IF(AND(Cálculos!DC7&lt;&gt;"",Cálculos!DD7&lt;&gt;""),CHAR(10)&amp;"int. "&amp;TEXT(Cálculos!DC7,"hh:mm")&amp;" – "&amp;TEXT(Cálculos!DD7,"hh:mm"),""))))</f>
        <v>08:00 – 17:00
int. 12:00 – 13:00</v>
      </c>
      <c r="E90" s="55" t="str">
        <f>IF($A90="","",IF(Configurações!$B$3="Simples",IF(Cálculos!DW7="TRAB","TRABALHO",IF(Cálculos!DW7="ATEST","ATESTADO/"&amp;CHAR(10)&amp;"LICENÇA",IF(Cálculos!DW7="FERIAS","FÉRIAS","FOLGA"))),IF(Cálculos!DQ7=0,"FOLGA",TEXT(Cálculos!DM7,"hh:mm")&amp;" – "&amp;TEXT(Cálculos!DP7,"hh:mm")&amp;IF(AND(Cálculos!DN7&lt;&gt;"",Cálculos!DO7&lt;&gt;""),CHAR(10)&amp;"int. "&amp;TEXT(Cálculos!DN7,"hh:mm")&amp;" – "&amp;TEXT(Cálculos!DO7,"hh:mm"),""))))</f>
        <v>08:00 – 17:00
int. 12:00 – 13:00</v>
      </c>
      <c r="F90" s="55" t="str">
        <f>IF($A90="","",IF(Configurações!$B$3="Simples",IF(Cálculos!EH7="TRAB","TRABALHO",IF(Cálculos!EH7="ATEST","ATESTADO/"&amp;CHAR(10)&amp;"LICENÇA",IF(Cálculos!EH7="FERIAS","FÉRIAS","FOLGA"))),IF(Cálculos!EB7=0,"FOLGA",TEXT(Cálculos!DX7,"hh:mm")&amp;" – "&amp;TEXT(Cálculos!EA7,"hh:mm")&amp;IF(AND(Cálculos!DY7&lt;&gt;"",Cálculos!DZ7&lt;&gt;""),CHAR(10)&amp;"int. "&amp;TEXT(Cálculos!DY7,"hh:mm")&amp;" – "&amp;TEXT(Cálculos!DZ7,"hh:mm"),""))))</f>
        <v>08:00 – 17:00
int. 12:00 – 13:00</v>
      </c>
      <c r="G90" s="55" t="str">
        <f>IF($A90="","",IF(Configurações!$B$3="Simples",IF(Cálculos!ES7="TRAB","TRABALHO",IF(Cálculos!ES7="ATEST","ATESTADO/"&amp;CHAR(10)&amp;"LICENÇA",IF(Cálculos!ES7="FERIAS","FÉRIAS","FOLGA"))),IF(Cálculos!EM7=0,"FOLGA",TEXT(Cálculos!EI7,"hh:mm")&amp;" – "&amp;TEXT(Cálculos!EL7,"hh:mm")&amp;IF(AND(Cálculos!EJ7&lt;&gt;"",Cálculos!EK7&lt;&gt;""),CHAR(10)&amp;"int. "&amp;TEXT(Cálculos!EJ7,"hh:mm")&amp;" – "&amp;TEXT(Cálculos!EK7,"hh:mm"),""))))</f>
        <v>FOLGA</v>
      </c>
      <c r="H90" s="55" t="str">
        <f>IF($A90="","",IF(Configurações!$B$3="Simples",IF(Cálculos!FD7="TRAB","TRABALHO",IF(Cálculos!FD7="ATEST","ATESTADO/"&amp;CHAR(10)&amp;"LICENÇA",IF(Cálculos!FD7="FERIAS","FÉRIAS","FOLGA"))),IF(Cálculos!EX7=0,"FOLGA",TEXT(Cálculos!ET7,"hh:mm")&amp;" – "&amp;TEXT(Cálculos!EW7,"hh:mm")&amp;IF(AND(Cálculos!EU7&lt;&gt;"",Cálculos!EV7&lt;&gt;""),CHAR(10)&amp;"int. "&amp;TEXT(Cálculos!EU7,"hh:mm")&amp;" – "&amp;TEXT(Cálculos!EV7,"hh:mm"),""))))</f>
        <v>08:00 – 17:00
int. 12:00 – 13:00</v>
      </c>
    </row>
    <row r="91" spans="1:8" ht="27.75" customHeight="1" x14ac:dyDescent="0.25">
      <c r="A91" s="54" t="str">
        <f>Cálculos!B8</f>
        <v>Bruno Carvalho</v>
      </c>
      <c r="B91" s="55" t="str">
        <f>IF($A91="","",IF(Configurações!$B$3="Simples",IF(Cálculos!CP8="TRAB","TRABALHO",IF(Cálculos!CP8="ATEST","ATESTADO/"&amp;CHAR(10)&amp;"LICENÇA",IF(Cálculos!CP8="FERIAS","FÉRIAS","FOLGA"))),IF(Cálculos!CJ8=0,"FOLGA",TEXT(Cálculos!CF8,"hh:mm")&amp;" – "&amp;TEXT(Cálculos!CI8,"hh:mm")&amp;IF(AND(Cálculos!CG8&lt;&gt;"",Cálculos!CH8&lt;&gt;""),CHAR(10)&amp;"int. "&amp;TEXT(Cálculos!CG8,"hh:mm")&amp;" – "&amp;TEXT(Cálculos!CH8,"hh:mm"),""))))</f>
        <v>FOLGA</v>
      </c>
      <c r="C91" s="55" t="str">
        <f>IF($A91="","",IF(Configurações!$B$3="Simples",IF(Cálculos!DA8="TRAB","TRABALHO",IF(Cálculos!DA8="ATEST","ATESTADO/"&amp;CHAR(10)&amp;"LICENÇA",IF(Cálculos!DA8="FERIAS","FÉRIAS","FOLGA"))),IF(Cálculos!CU8=0,"FOLGA",TEXT(Cálculos!CQ8,"hh:mm")&amp;" – "&amp;TEXT(Cálculos!CT8,"hh:mm")&amp;IF(AND(Cálculos!CR8&lt;&gt;"",Cálculos!CS8&lt;&gt;""),CHAR(10)&amp;"int. "&amp;TEXT(Cálculos!CR8,"hh:mm")&amp;" – "&amp;TEXT(Cálculos!CS8,"hh:mm"),""))))</f>
        <v>08:00 – 17:00
int. 12:00 – 13:00</v>
      </c>
      <c r="D91" s="55" t="str">
        <f>IF($A91="","",IF(Configurações!$B$3="Simples",IF(Cálculos!DL8="TRAB","TRABALHO",IF(Cálculos!DL8="ATEST","ATESTADO/"&amp;CHAR(10)&amp;"LICENÇA",IF(Cálculos!DL8="FERIAS","FÉRIAS","FOLGA"))),IF(Cálculos!DF8=0,"FOLGA",TEXT(Cálculos!DB8,"hh:mm")&amp;" – "&amp;TEXT(Cálculos!DE8,"hh:mm")&amp;IF(AND(Cálculos!DC8&lt;&gt;"",Cálculos!DD8&lt;&gt;""),CHAR(10)&amp;"int. "&amp;TEXT(Cálculos!DC8,"hh:mm")&amp;" – "&amp;TEXT(Cálculos!DD8,"hh:mm"),""))))</f>
        <v>08:00 – 17:00
int. 12:00 – 13:00</v>
      </c>
      <c r="E91" s="55" t="str">
        <f>IF($A91="","",IF(Configurações!$B$3="Simples",IF(Cálculos!DW8="TRAB","TRABALHO",IF(Cálculos!DW8="ATEST","ATESTADO/"&amp;CHAR(10)&amp;"LICENÇA",IF(Cálculos!DW8="FERIAS","FÉRIAS","FOLGA"))),IF(Cálculos!DQ8=0,"FOLGA",TEXT(Cálculos!DM8,"hh:mm")&amp;" – "&amp;TEXT(Cálculos!DP8,"hh:mm")&amp;IF(AND(Cálculos!DN8&lt;&gt;"",Cálculos!DO8&lt;&gt;""),CHAR(10)&amp;"int. "&amp;TEXT(Cálculos!DN8,"hh:mm")&amp;" – "&amp;TEXT(Cálculos!DO8,"hh:mm"),""))))</f>
        <v>08:00 – 17:00
int. 12:00 – 13:00</v>
      </c>
      <c r="F91" s="55" t="str">
        <f>IF($A91="","",IF(Configurações!$B$3="Simples",IF(Cálculos!EH8="TRAB","TRABALHO",IF(Cálculos!EH8="ATEST","ATESTADO/"&amp;CHAR(10)&amp;"LICENÇA",IF(Cálculos!EH8="FERIAS","FÉRIAS","FOLGA"))),IF(Cálculos!EB8=0,"FOLGA",TEXT(Cálculos!DX8,"hh:mm")&amp;" – "&amp;TEXT(Cálculos!EA8,"hh:mm")&amp;IF(AND(Cálculos!DY8&lt;&gt;"",Cálculos!DZ8&lt;&gt;""),CHAR(10)&amp;"int. "&amp;TEXT(Cálculos!DY8,"hh:mm")&amp;" – "&amp;TEXT(Cálculos!DZ8,"hh:mm"),""))))</f>
        <v>08:00 – 17:00
int. 12:00 – 13:00</v>
      </c>
      <c r="G91" s="55" t="str">
        <f>IF($A91="","",IF(Configurações!$B$3="Simples",IF(Cálculos!ES8="TRAB","TRABALHO",IF(Cálculos!ES8="ATEST","ATESTADO/"&amp;CHAR(10)&amp;"LICENÇA",IF(Cálculos!ES8="FERIAS","FÉRIAS","FOLGA"))),IF(Cálculos!EM8=0,"FOLGA",TEXT(Cálculos!EI8,"hh:mm")&amp;" – "&amp;TEXT(Cálculos!EL8,"hh:mm")&amp;IF(AND(Cálculos!EJ8&lt;&gt;"",Cálculos!EK8&lt;&gt;""),CHAR(10)&amp;"int. "&amp;TEXT(Cálculos!EJ8,"hh:mm")&amp;" – "&amp;TEXT(Cálculos!EK8,"hh:mm"),""))))</f>
        <v>08:00 – 17:00
int. 12:00 – 13:00</v>
      </c>
      <c r="H91" s="55" t="str">
        <f>IF($A91="","",IF(Configurações!$B$3="Simples",IF(Cálculos!FD8="TRAB","TRABALHO",IF(Cálculos!FD8="ATEST","ATESTADO/"&amp;CHAR(10)&amp;"LICENÇA",IF(Cálculos!FD8="FERIAS","FÉRIAS","FOLGA"))),IF(Cálculos!EX8=0,"FOLGA",TEXT(Cálculos!ET8,"hh:mm")&amp;" – "&amp;TEXT(Cálculos!EW8,"hh:mm")&amp;IF(AND(Cálculos!EU8&lt;&gt;"",Cálculos!EV8&lt;&gt;""),CHAR(10)&amp;"int. "&amp;TEXT(Cálculos!EU8,"hh:mm")&amp;" – "&amp;TEXT(Cálculos!EV8,"hh:mm"),""))))</f>
        <v>FOLGA</v>
      </c>
    </row>
    <row r="92" spans="1:8" ht="27.75" customHeight="1" x14ac:dyDescent="0.25">
      <c r="A92" s="54" t="str">
        <f>Cálculos!B9</f>
        <v>Carla Mendes</v>
      </c>
      <c r="B92" s="55" t="str">
        <f>IF($A92="","",IF(Configurações!$B$3="Simples",IF(Cálculos!CP9="TRAB","TRABALHO",IF(Cálculos!CP9="ATEST","ATESTADO/"&amp;CHAR(10)&amp;"LICENÇA",IF(Cálculos!CP9="FERIAS","FÉRIAS","FOLGA"))),IF(Cálculos!CJ9=0,"FOLGA",TEXT(Cálculos!CF9,"hh:mm")&amp;" – "&amp;TEXT(Cálculos!CI9,"hh:mm")&amp;IF(AND(Cálculos!CG9&lt;&gt;"",Cálculos!CH9&lt;&gt;""),CHAR(10)&amp;"int. "&amp;TEXT(Cálculos!CG9,"hh:mm")&amp;" – "&amp;TEXT(Cálculos!CH9,"hh:mm"),""))))</f>
        <v>09:00 – 14:15
int. 12:00 – 12:15</v>
      </c>
      <c r="C92" s="55" t="str">
        <f>IF($A92="","",IF(Configurações!$B$3="Simples",IF(Cálculos!DA9="TRAB","TRABALHO",IF(Cálculos!DA9="ATEST","ATESTADO/"&amp;CHAR(10)&amp;"LICENÇA",IF(Cálculos!DA9="FERIAS","FÉRIAS","FOLGA"))),IF(Cálculos!CU9=0,"FOLGA",TEXT(Cálculos!CQ9,"hh:mm")&amp;" – "&amp;TEXT(Cálculos!CT9,"hh:mm")&amp;IF(AND(Cálculos!CR9&lt;&gt;"",Cálculos!CS9&lt;&gt;""),CHAR(10)&amp;"int. "&amp;TEXT(Cálculos!CR9,"hh:mm")&amp;" – "&amp;TEXT(Cálculos!CS9,"hh:mm"),""))))</f>
        <v>09:00 – 14:15
int. 12:00 – 12:15</v>
      </c>
      <c r="D92" s="55" t="str">
        <f>IF($A92="","",IF(Configurações!$B$3="Simples",IF(Cálculos!DL9="TRAB","TRABALHO",IF(Cálculos!DL9="ATEST","ATESTADO/"&amp;CHAR(10)&amp;"LICENÇA",IF(Cálculos!DL9="FERIAS","FÉRIAS","FOLGA"))),IF(Cálculos!DF9=0,"FOLGA",TEXT(Cálculos!DB9,"hh:mm")&amp;" – "&amp;TEXT(Cálculos!DE9,"hh:mm")&amp;IF(AND(Cálculos!DC9&lt;&gt;"",Cálculos!DD9&lt;&gt;""),CHAR(10)&amp;"int. "&amp;TEXT(Cálculos!DC9,"hh:mm")&amp;" – "&amp;TEXT(Cálculos!DD9,"hh:mm"),""))))</f>
        <v>09:00 – 14:15
int. 12:00 – 12:15</v>
      </c>
      <c r="E92" s="55" t="str">
        <f>IF($A92="","",IF(Configurações!$B$3="Simples",IF(Cálculos!DW9="TRAB","TRABALHO",IF(Cálculos!DW9="ATEST","ATESTADO/"&amp;CHAR(10)&amp;"LICENÇA",IF(Cálculos!DW9="FERIAS","FÉRIAS","FOLGA"))),IF(Cálculos!DQ9=0,"FOLGA",TEXT(Cálculos!DM9,"hh:mm")&amp;" – "&amp;TEXT(Cálculos!DP9,"hh:mm")&amp;IF(AND(Cálculos!DN9&lt;&gt;"",Cálculos!DO9&lt;&gt;""),CHAR(10)&amp;"int. "&amp;TEXT(Cálculos!DN9,"hh:mm")&amp;" – "&amp;TEXT(Cálculos!DO9,"hh:mm"),""))))</f>
        <v>09:00 – 14:15
int. 12:00 – 12:15</v>
      </c>
      <c r="F92" s="55" t="str">
        <f>IF($A92="","",IF(Configurações!$B$3="Simples",IF(Cálculos!EH9="TRAB","TRABALHO",IF(Cálculos!EH9="ATEST","ATESTADO/"&amp;CHAR(10)&amp;"LICENÇA",IF(Cálculos!EH9="FERIAS","FÉRIAS","FOLGA"))),IF(Cálculos!EB9=0,"FOLGA",TEXT(Cálculos!DX9,"hh:mm")&amp;" – "&amp;TEXT(Cálculos!EA9,"hh:mm")&amp;IF(AND(Cálculos!DY9&lt;&gt;"",Cálculos!DZ9&lt;&gt;""),CHAR(10)&amp;"int. "&amp;TEXT(Cálculos!DY9,"hh:mm")&amp;" – "&amp;TEXT(Cálculos!DZ9,"hh:mm"),""))))</f>
        <v>09:00 – 14:15
int. 12:00 – 12:15</v>
      </c>
      <c r="G92" s="55" t="str">
        <f>IF($A92="","",IF(Configurações!$B$3="Simples",IF(Cálculos!ES9="TRAB","TRABALHO",IF(Cálculos!ES9="ATEST","ATESTADO/"&amp;CHAR(10)&amp;"LICENÇA",IF(Cálculos!ES9="FERIAS","FÉRIAS","FOLGA"))),IF(Cálculos!EM9=0,"FOLGA",TEXT(Cálculos!EI9,"hh:mm")&amp;" – "&amp;TEXT(Cálculos!EL9,"hh:mm")&amp;IF(AND(Cálculos!EJ9&lt;&gt;"",Cálculos!EK9&lt;&gt;""),CHAR(10)&amp;"int. "&amp;TEXT(Cálculos!EJ9,"hh:mm")&amp;" – "&amp;TEXT(Cálculos!EK9,"hh:mm"),""))))</f>
        <v>FOLGA</v>
      </c>
      <c r="H92" s="55" t="str">
        <f>IF($A92="","",IF(Configurações!$B$3="Simples",IF(Cálculos!FD9="TRAB","TRABALHO",IF(Cálculos!FD9="ATEST","ATESTADO/"&amp;CHAR(10)&amp;"LICENÇA",IF(Cálculos!FD9="FERIAS","FÉRIAS","FOLGA"))),IF(Cálculos!EX9=0,"FOLGA",TEXT(Cálculos!ET9,"hh:mm")&amp;" – "&amp;TEXT(Cálculos!EW9,"hh:mm")&amp;IF(AND(Cálculos!EU9&lt;&gt;"",Cálculos!EV9&lt;&gt;""),CHAR(10)&amp;"int. "&amp;TEXT(Cálculos!EU9,"hh:mm")&amp;" – "&amp;TEXT(Cálculos!EV9,"hh:mm"),""))))</f>
        <v>FOLGA</v>
      </c>
    </row>
    <row r="93" spans="1:8" ht="27.75" customHeight="1" x14ac:dyDescent="0.25">
      <c r="A93" s="54" t="str">
        <f>Cálculos!B10</f>
        <v>Diego Ferreira</v>
      </c>
      <c r="B93" s="55" t="str">
        <f>IF($A93="","",IF(Configurações!$B$3="Simples",IF(Cálculos!CP10="TRAB","TRABALHO",IF(Cálculos!CP10="ATEST","ATESTADO/"&amp;CHAR(10)&amp;"LICENÇA",IF(Cálculos!CP10="FERIAS","FÉRIAS","FOLGA"))),IF(Cálculos!CJ10=0,"FOLGA",TEXT(Cálculos!CF10,"hh:mm")&amp;" – "&amp;TEXT(Cálculos!CI10,"hh:mm")&amp;IF(AND(Cálculos!CG10&lt;&gt;"",Cálculos!CH10&lt;&gt;""),CHAR(10)&amp;"int. "&amp;TEXT(Cálculos!CG10,"hh:mm")&amp;" – "&amp;TEXT(Cálculos!CH10,"hh:mm"),""))))</f>
        <v>14:00 – 23:00
int. 18:00 – 19:00</v>
      </c>
      <c r="C93" s="55" t="str">
        <f>IF($A93="","",IF(Configurações!$B$3="Simples",IF(Cálculos!DA10="TRAB","TRABALHO",IF(Cálculos!DA10="ATEST","ATESTADO/"&amp;CHAR(10)&amp;"LICENÇA",IF(Cálculos!DA10="FERIAS","FÉRIAS","FOLGA"))),IF(Cálculos!CU10=0,"FOLGA",TEXT(Cálculos!CQ10,"hh:mm")&amp;" – "&amp;TEXT(Cálculos!CT10,"hh:mm")&amp;IF(AND(Cálculos!CR10&lt;&gt;"",Cálculos!CS10&lt;&gt;""),CHAR(10)&amp;"int. "&amp;TEXT(Cálculos!CR10,"hh:mm")&amp;" – "&amp;TEXT(Cálculos!CS10,"hh:mm"),""))))</f>
        <v>14:00 – 23:00
int. 18:00 – 19:00</v>
      </c>
      <c r="D93" s="55" t="str">
        <f>IF($A93="","",IF(Configurações!$B$3="Simples",IF(Cálculos!DL10="TRAB","TRABALHO",IF(Cálculos!DL10="ATEST","ATESTADO/"&amp;CHAR(10)&amp;"LICENÇA",IF(Cálculos!DL10="FERIAS","FÉRIAS","FOLGA"))),IF(Cálculos!DF10=0,"FOLGA",TEXT(Cálculos!DB10,"hh:mm")&amp;" – "&amp;TEXT(Cálculos!DE10,"hh:mm")&amp;IF(AND(Cálculos!DC10&lt;&gt;"",Cálculos!DD10&lt;&gt;""),CHAR(10)&amp;"int. "&amp;TEXT(Cálculos!DC10,"hh:mm")&amp;" – "&amp;TEXT(Cálculos!DD10,"hh:mm"),""))))</f>
        <v>FOLGA</v>
      </c>
      <c r="E93" s="55" t="str">
        <f>IF($A93="","",IF(Configurações!$B$3="Simples",IF(Cálculos!DW10="TRAB","TRABALHO",IF(Cálculos!DW10="ATEST","ATESTADO/"&amp;CHAR(10)&amp;"LICENÇA",IF(Cálculos!DW10="FERIAS","FÉRIAS","FOLGA"))),IF(Cálculos!DQ10=0,"FOLGA",TEXT(Cálculos!DM10,"hh:mm")&amp;" – "&amp;TEXT(Cálculos!DP10,"hh:mm")&amp;IF(AND(Cálculos!DN10&lt;&gt;"",Cálculos!DO10&lt;&gt;""),CHAR(10)&amp;"int. "&amp;TEXT(Cálculos!DN10,"hh:mm")&amp;" – "&amp;TEXT(Cálculos!DO10,"hh:mm"),""))))</f>
        <v>14:00 – 23:00
int. 18:00 – 19:00</v>
      </c>
      <c r="F93" s="55" t="str">
        <f>IF($A93="","",IF(Configurações!$B$3="Simples",IF(Cálculos!EH10="TRAB","TRABALHO",IF(Cálculos!EH10="ATEST","ATESTADO/"&amp;CHAR(10)&amp;"LICENÇA",IF(Cálculos!EH10="FERIAS","FÉRIAS","FOLGA"))),IF(Cálculos!EB10=0,"FOLGA",TEXT(Cálculos!DX10,"hh:mm")&amp;" – "&amp;TEXT(Cálculos!EA10,"hh:mm")&amp;IF(AND(Cálculos!DY10&lt;&gt;"",Cálculos!DZ10&lt;&gt;""),CHAR(10)&amp;"int. "&amp;TEXT(Cálculos!DY10,"hh:mm")&amp;" – "&amp;TEXT(Cálculos!DZ10,"hh:mm"),""))))</f>
        <v>14:00 – 23:00
int. 18:00 – 19:00</v>
      </c>
      <c r="G93" s="55" t="str">
        <f>IF($A93="","",IF(Configurações!$B$3="Simples",IF(Cálculos!ES10="TRAB","TRABALHO",IF(Cálculos!ES10="ATEST","ATESTADO/"&amp;CHAR(10)&amp;"LICENÇA",IF(Cálculos!ES10="FERIAS","FÉRIAS","FOLGA"))),IF(Cálculos!EM10=0,"FOLGA",TEXT(Cálculos!EI10,"hh:mm")&amp;" – "&amp;TEXT(Cálculos!EL10,"hh:mm")&amp;IF(AND(Cálculos!EJ10&lt;&gt;"",Cálculos!EK10&lt;&gt;""),CHAR(10)&amp;"int. "&amp;TEXT(Cálculos!EJ10,"hh:mm")&amp;" – "&amp;TEXT(Cálculos!EK10,"hh:mm"),""))))</f>
        <v>14:00 – 23:00
int. 18:00 – 19:00</v>
      </c>
      <c r="H93" s="55" t="str">
        <f>IF($A93="","",IF(Configurações!$B$3="Simples",IF(Cálculos!FD10="TRAB","TRABALHO",IF(Cálculos!FD10="ATEST","ATESTADO/"&amp;CHAR(10)&amp;"LICENÇA",IF(Cálculos!FD10="FERIAS","FÉRIAS","FOLGA"))),IF(Cálculos!EX10=0,"FOLGA",TEXT(Cálculos!ET10,"hh:mm")&amp;" – "&amp;TEXT(Cálculos!EW10,"hh:mm")&amp;IF(AND(Cálculos!EU10&lt;&gt;"",Cálculos!EV10&lt;&gt;""),CHAR(10)&amp;"int. "&amp;TEXT(Cálculos!EU10,"hh:mm")&amp;" – "&amp;TEXT(Cálculos!EV10,"hh:mm"),""))))</f>
        <v>FOLGA</v>
      </c>
    </row>
    <row r="94" spans="1:8" ht="27.75" customHeight="1" x14ac:dyDescent="0.25">
      <c r="A94" s="54" t="str">
        <f>Cálculos!B11</f>
        <v>Eduarda Lima</v>
      </c>
      <c r="B94" s="55" t="str">
        <f>IF($A94="","",IF(Configurações!$B$3="Simples",IF(Cálculos!CP11="TRAB","TRABALHO",IF(Cálculos!CP11="ATEST","ATESTADO/"&amp;CHAR(10)&amp;"LICENÇA",IF(Cálculos!CP11="FERIAS","FÉRIAS","FOLGA"))),IF(Cálculos!CJ11=0,"FOLGA",TEXT(Cálculos!CF11,"hh:mm")&amp;" – "&amp;TEXT(Cálculos!CI11,"hh:mm")&amp;IF(AND(Cálculos!CG11&lt;&gt;"",Cálculos!CH11&lt;&gt;""),CHAR(10)&amp;"int. "&amp;TEXT(Cálculos!CG11,"hh:mm")&amp;" – "&amp;TEXT(Cálculos!CH11,"hh:mm"),""))))</f>
        <v>08:00 – 11:30</v>
      </c>
      <c r="C94" s="55" t="str">
        <f>IF($A94="","",IF(Configurações!$B$3="Simples",IF(Cálculos!DA11="TRAB","TRABALHO",IF(Cálculos!DA11="ATEST","ATESTADO/"&amp;CHAR(10)&amp;"LICENÇA",IF(Cálculos!DA11="FERIAS","FÉRIAS","FOLGA"))),IF(Cálculos!CU11=0,"FOLGA",TEXT(Cálculos!CQ11,"hh:mm")&amp;" – "&amp;TEXT(Cálculos!CT11,"hh:mm")&amp;IF(AND(Cálculos!CR11&lt;&gt;"",Cálculos!CS11&lt;&gt;""),CHAR(10)&amp;"int. "&amp;TEXT(Cálculos!CR11,"hh:mm")&amp;" – "&amp;TEXT(Cálculos!CS11,"hh:mm"),""))))</f>
        <v>08:00 – 11:30</v>
      </c>
      <c r="D94" s="55" t="str">
        <f>IF($A94="","",IF(Configurações!$B$3="Simples",IF(Cálculos!DL11="TRAB","TRABALHO",IF(Cálculos!DL11="ATEST","ATESTADO/"&amp;CHAR(10)&amp;"LICENÇA",IF(Cálculos!DL11="FERIAS","FÉRIAS","FOLGA"))),IF(Cálculos!DF11=0,"FOLGA",TEXT(Cálculos!DB11,"hh:mm")&amp;" – "&amp;TEXT(Cálculos!DE11,"hh:mm")&amp;IF(AND(Cálculos!DC11&lt;&gt;"",Cálculos!DD11&lt;&gt;""),CHAR(10)&amp;"int. "&amp;TEXT(Cálculos!DC11,"hh:mm")&amp;" – "&amp;TEXT(Cálculos!DD11,"hh:mm"),""))))</f>
        <v>08:00 – 11:30</v>
      </c>
      <c r="E94" s="55" t="str">
        <f>IF($A94="","",IF(Configurações!$B$3="Simples",IF(Cálculos!DW11="TRAB","TRABALHO",IF(Cálculos!DW11="ATEST","ATESTADO/"&amp;CHAR(10)&amp;"LICENÇA",IF(Cálculos!DW11="FERIAS","FÉRIAS","FOLGA"))),IF(Cálculos!DQ11=0,"FOLGA",TEXT(Cálculos!DM11,"hh:mm")&amp;" – "&amp;TEXT(Cálculos!DP11,"hh:mm")&amp;IF(AND(Cálculos!DN11&lt;&gt;"",Cálculos!DO11&lt;&gt;""),CHAR(10)&amp;"int. "&amp;TEXT(Cálculos!DN11,"hh:mm")&amp;" – "&amp;TEXT(Cálculos!DO11,"hh:mm"),""))))</f>
        <v>08:00 – 11:30</v>
      </c>
      <c r="F94" s="55" t="str">
        <f>IF($A94="","",IF(Configurações!$B$3="Simples",IF(Cálculos!EH11="TRAB","TRABALHO",IF(Cálculos!EH11="ATEST","ATESTADO/"&amp;CHAR(10)&amp;"LICENÇA",IF(Cálculos!EH11="FERIAS","FÉRIAS","FOLGA"))),IF(Cálculos!EB11=0,"FOLGA",TEXT(Cálculos!DX11,"hh:mm")&amp;" – "&amp;TEXT(Cálculos!EA11,"hh:mm")&amp;IF(AND(Cálculos!DY11&lt;&gt;"",Cálculos!DZ11&lt;&gt;""),CHAR(10)&amp;"int. "&amp;TEXT(Cálculos!DY11,"hh:mm")&amp;" – "&amp;TEXT(Cálculos!DZ11,"hh:mm"),""))))</f>
        <v>08:00 – 11:30</v>
      </c>
      <c r="G94" s="55" t="str">
        <f>IF($A94="","",IF(Configurações!$B$3="Simples",IF(Cálculos!ES11="TRAB","TRABALHO",IF(Cálculos!ES11="ATEST","ATESTADO/"&amp;CHAR(10)&amp;"LICENÇA",IF(Cálculos!ES11="FERIAS","FÉRIAS","FOLGA"))),IF(Cálculos!EM11=0,"FOLGA",TEXT(Cálculos!EI11,"hh:mm")&amp;" – "&amp;TEXT(Cálculos!EL11,"hh:mm")&amp;IF(AND(Cálculos!EJ11&lt;&gt;"",Cálculos!EK11&lt;&gt;""),CHAR(10)&amp;"int. "&amp;TEXT(Cálculos!EJ11,"hh:mm")&amp;" – "&amp;TEXT(Cálculos!EK11,"hh:mm"),""))))</f>
        <v>FOLGA</v>
      </c>
      <c r="H94" s="55" t="str">
        <f>IF($A94="","",IF(Configurações!$B$3="Simples",IF(Cálculos!FD11="TRAB","TRABALHO",IF(Cálculos!FD11="ATEST","ATESTADO/"&amp;CHAR(10)&amp;"LICENÇA",IF(Cálculos!FD11="FERIAS","FÉRIAS","FOLGA"))),IF(Cálculos!EX11=0,"FOLGA",TEXT(Cálculos!ET11,"hh:mm")&amp;" – "&amp;TEXT(Cálculos!EW11,"hh:mm")&amp;IF(AND(Cálculos!EU11&lt;&gt;"",Cálculos!EV11&lt;&gt;""),CHAR(10)&amp;"int. "&amp;TEXT(Cálculos!EU11,"hh:mm")&amp;" – "&amp;TEXT(Cálculos!EV11,"hh:mm"),""))))</f>
        <v>FOLGA</v>
      </c>
    </row>
    <row r="95" spans="1:8" ht="27.75" customHeight="1" x14ac:dyDescent="0.25">
      <c r="A95" s="54" t="str">
        <f>Cálculos!B12</f>
        <v>Felipe Rocha</v>
      </c>
      <c r="B95" s="55" t="str">
        <f>IF($A95="","",IF(Configurações!$B$3="Simples",IF(Cálculos!CP12="TRAB","TRABALHO",IF(Cálculos!CP12="ATEST","ATESTADO/"&amp;CHAR(10)&amp;"LICENÇA",IF(Cálculos!CP12="FERIAS","FÉRIAS","FOLGA"))),IF(Cálculos!CJ12=0,"FOLGA",TEXT(Cálculos!CF12,"hh:mm")&amp;" – "&amp;TEXT(Cálculos!CI12,"hh:mm")&amp;IF(AND(Cálculos!CG12&lt;&gt;"",Cálculos!CH12&lt;&gt;""),CHAR(10)&amp;"int. "&amp;TEXT(Cálculos!CG12,"hh:mm")&amp;" – "&amp;TEXT(Cálculos!CH12,"hh:mm"),""))))</f>
        <v>22:00 – 06:00
int. 02:00 – 03:00</v>
      </c>
      <c r="C95" s="55" t="str">
        <f>IF($A95="","",IF(Configurações!$B$3="Simples",IF(Cálculos!DA12="TRAB","TRABALHO",IF(Cálculos!DA12="ATEST","ATESTADO/"&amp;CHAR(10)&amp;"LICENÇA",IF(Cálculos!DA12="FERIAS","FÉRIAS","FOLGA"))),IF(Cálculos!CU12=0,"FOLGA",TEXT(Cálculos!CQ12,"hh:mm")&amp;" – "&amp;TEXT(Cálculos!CT12,"hh:mm")&amp;IF(AND(Cálculos!CR12&lt;&gt;"",Cálculos!CS12&lt;&gt;""),CHAR(10)&amp;"int. "&amp;TEXT(Cálculos!CR12,"hh:mm")&amp;" – "&amp;TEXT(Cálculos!CS12,"hh:mm"),""))))</f>
        <v>22:00 – 06:00
int. 02:00 – 03:00</v>
      </c>
      <c r="D95" s="55" t="str">
        <f>IF($A95="","",IF(Configurações!$B$3="Simples",IF(Cálculos!DL12="TRAB","TRABALHO",IF(Cálculos!DL12="ATEST","ATESTADO/"&amp;CHAR(10)&amp;"LICENÇA",IF(Cálculos!DL12="FERIAS","FÉRIAS","FOLGA"))),IF(Cálculos!DF12=0,"FOLGA",TEXT(Cálculos!DB12,"hh:mm")&amp;" – "&amp;TEXT(Cálculos!DE12,"hh:mm")&amp;IF(AND(Cálculos!DC12&lt;&gt;"",Cálculos!DD12&lt;&gt;""),CHAR(10)&amp;"int. "&amp;TEXT(Cálculos!DC12,"hh:mm")&amp;" – "&amp;TEXT(Cálculos!DD12,"hh:mm"),""))))</f>
        <v>22:00 – 06:00
int. 02:00 – 03:00</v>
      </c>
      <c r="E95" s="55" t="str">
        <f>IF($A95="","",IF(Configurações!$B$3="Simples",IF(Cálculos!DW12="TRAB","TRABALHO",IF(Cálculos!DW12="ATEST","ATESTADO/"&amp;CHAR(10)&amp;"LICENÇA",IF(Cálculos!DW12="FERIAS","FÉRIAS","FOLGA"))),IF(Cálculos!DQ12=0,"FOLGA",TEXT(Cálculos!DM12,"hh:mm")&amp;" – "&amp;TEXT(Cálculos!DP12,"hh:mm")&amp;IF(AND(Cálculos!DN12&lt;&gt;"",Cálculos!DO12&lt;&gt;""),CHAR(10)&amp;"int. "&amp;TEXT(Cálculos!DN12,"hh:mm")&amp;" – "&amp;TEXT(Cálculos!DO12,"hh:mm"),""))))</f>
        <v>22:00 – 06:00
int. 02:00 – 03:00</v>
      </c>
      <c r="F95" s="55" t="str">
        <f>IF($A95="","",IF(Configurações!$B$3="Simples",IF(Cálculos!EH12="TRAB","TRABALHO",IF(Cálculos!EH12="ATEST","ATESTADO/"&amp;CHAR(10)&amp;"LICENÇA",IF(Cálculos!EH12="FERIAS","FÉRIAS","FOLGA"))),IF(Cálculos!EB12=0,"FOLGA",TEXT(Cálculos!DX12,"hh:mm")&amp;" – "&amp;TEXT(Cálculos!EA12,"hh:mm")&amp;IF(AND(Cálculos!DY12&lt;&gt;"",Cálculos!DZ12&lt;&gt;""),CHAR(10)&amp;"int. "&amp;TEXT(Cálculos!DY12,"hh:mm")&amp;" – "&amp;TEXT(Cálculos!DZ12,"hh:mm"),""))))</f>
        <v>22:00 – 06:00
int. 02:00 – 03:00</v>
      </c>
      <c r="G95" s="55" t="str">
        <f>IF($A95="","",IF(Configurações!$B$3="Simples",IF(Cálculos!ES12="TRAB","TRABALHO",IF(Cálculos!ES12="ATEST","ATESTADO/"&amp;CHAR(10)&amp;"LICENÇA",IF(Cálculos!ES12="FERIAS","FÉRIAS","FOLGA"))),IF(Cálculos!EM12=0,"FOLGA",TEXT(Cálculos!EI12,"hh:mm")&amp;" – "&amp;TEXT(Cálculos!EL12,"hh:mm")&amp;IF(AND(Cálculos!EJ12&lt;&gt;"",Cálculos!EK12&lt;&gt;""),CHAR(10)&amp;"int. "&amp;TEXT(Cálculos!EJ12,"hh:mm")&amp;" – "&amp;TEXT(Cálculos!EK12,"hh:mm"),""))))</f>
        <v>FOLGA</v>
      </c>
      <c r="H95" s="55" t="str">
        <f>IF($A95="","",IF(Configurações!$B$3="Simples",IF(Cálculos!FD12="TRAB","TRABALHO",IF(Cálculos!FD12="ATEST","ATESTADO/"&amp;CHAR(10)&amp;"LICENÇA",IF(Cálculos!FD12="FERIAS","FÉRIAS","FOLGA"))),IF(Cálculos!EX12=0,"FOLGA",TEXT(Cálculos!ET12,"hh:mm")&amp;" – "&amp;TEXT(Cálculos!EW12,"hh:mm")&amp;IF(AND(Cálculos!EU12&lt;&gt;"",Cálculos!EV12&lt;&gt;""),CHAR(10)&amp;"int. "&amp;TEXT(Cálculos!EU12,"hh:mm")&amp;" – "&amp;TEXT(Cálculos!EV12,"hh:mm"),""))))</f>
        <v>FOLGA</v>
      </c>
    </row>
    <row r="96" spans="1:8" ht="27.75" customHeight="1" x14ac:dyDescent="0.25">
      <c r="A96" s="54" t="str">
        <f>Cálculos!B13</f>
        <v/>
      </c>
      <c r="B96" s="55" t="str">
        <f>IF($A96="","",IF(Configurações!$B$3="Simples",IF(Cálculos!CP13="TRAB","TRABALHO",IF(Cálculos!CP13="ATEST","ATESTADO/"&amp;CHAR(10)&amp;"LICENÇA",IF(Cálculos!CP13="FERIAS","FÉRIAS","FOLGA"))),IF(Cálculos!CJ13=0,"FOLGA",TEXT(Cálculos!CF13,"hh:mm")&amp;" – "&amp;TEXT(Cálculos!CI13,"hh:mm")&amp;IF(AND(Cálculos!CG13&lt;&gt;"",Cálculos!CH13&lt;&gt;""),CHAR(10)&amp;"int. "&amp;TEXT(Cálculos!CG13,"hh:mm")&amp;" – "&amp;TEXT(Cálculos!CH13,"hh:mm"),""))))</f>
        <v/>
      </c>
      <c r="C96" s="55" t="str">
        <f>IF($A96="","",IF(Configurações!$B$3="Simples",IF(Cálculos!DA13="TRAB","TRABALHO",IF(Cálculos!DA13="ATEST","ATESTADO/"&amp;CHAR(10)&amp;"LICENÇA",IF(Cálculos!DA13="FERIAS","FÉRIAS","FOLGA"))),IF(Cálculos!CU13=0,"FOLGA",TEXT(Cálculos!CQ13,"hh:mm")&amp;" – "&amp;TEXT(Cálculos!CT13,"hh:mm")&amp;IF(AND(Cálculos!CR13&lt;&gt;"",Cálculos!CS13&lt;&gt;""),CHAR(10)&amp;"int. "&amp;TEXT(Cálculos!CR13,"hh:mm")&amp;" – "&amp;TEXT(Cálculos!CS13,"hh:mm"),""))))</f>
        <v/>
      </c>
      <c r="D96" s="55" t="str">
        <f>IF($A96="","",IF(Configurações!$B$3="Simples",IF(Cálculos!DL13="TRAB","TRABALHO",IF(Cálculos!DL13="ATEST","ATESTADO/"&amp;CHAR(10)&amp;"LICENÇA",IF(Cálculos!DL13="FERIAS","FÉRIAS","FOLGA"))),IF(Cálculos!DF13=0,"FOLGA",TEXT(Cálculos!DB13,"hh:mm")&amp;" – "&amp;TEXT(Cálculos!DE13,"hh:mm")&amp;IF(AND(Cálculos!DC13&lt;&gt;"",Cálculos!DD13&lt;&gt;""),CHAR(10)&amp;"int. "&amp;TEXT(Cálculos!DC13,"hh:mm")&amp;" – "&amp;TEXT(Cálculos!DD13,"hh:mm"),""))))</f>
        <v/>
      </c>
      <c r="E96" s="55" t="str">
        <f>IF($A96="","",IF(Configurações!$B$3="Simples",IF(Cálculos!DW13="TRAB","TRABALHO",IF(Cálculos!DW13="ATEST","ATESTADO/"&amp;CHAR(10)&amp;"LICENÇA",IF(Cálculos!DW13="FERIAS","FÉRIAS","FOLGA"))),IF(Cálculos!DQ13=0,"FOLGA",TEXT(Cálculos!DM13,"hh:mm")&amp;" – "&amp;TEXT(Cálculos!DP13,"hh:mm")&amp;IF(AND(Cálculos!DN13&lt;&gt;"",Cálculos!DO13&lt;&gt;""),CHAR(10)&amp;"int. "&amp;TEXT(Cálculos!DN13,"hh:mm")&amp;" – "&amp;TEXT(Cálculos!DO13,"hh:mm"),""))))</f>
        <v/>
      </c>
      <c r="F96" s="55" t="str">
        <f>IF($A96="","",IF(Configurações!$B$3="Simples",IF(Cálculos!EH13="TRAB","TRABALHO",IF(Cálculos!EH13="ATEST","ATESTADO/"&amp;CHAR(10)&amp;"LICENÇA",IF(Cálculos!EH13="FERIAS","FÉRIAS","FOLGA"))),IF(Cálculos!EB13=0,"FOLGA",TEXT(Cálculos!DX13,"hh:mm")&amp;" – "&amp;TEXT(Cálculos!EA13,"hh:mm")&amp;IF(AND(Cálculos!DY13&lt;&gt;"",Cálculos!DZ13&lt;&gt;""),CHAR(10)&amp;"int. "&amp;TEXT(Cálculos!DY13,"hh:mm")&amp;" – "&amp;TEXT(Cálculos!DZ13,"hh:mm"),""))))</f>
        <v/>
      </c>
      <c r="G96" s="55" t="str">
        <f>IF($A96="","",IF(Configurações!$B$3="Simples",IF(Cálculos!ES13="TRAB","TRABALHO",IF(Cálculos!ES13="ATEST","ATESTADO/"&amp;CHAR(10)&amp;"LICENÇA",IF(Cálculos!ES13="FERIAS","FÉRIAS","FOLGA"))),IF(Cálculos!EM13=0,"FOLGA",TEXT(Cálculos!EI13,"hh:mm")&amp;" – "&amp;TEXT(Cálculos!EL13,"hh:mm")&amp;IF(AND(Cálculos!EJ13&lt;&gt;"",Cálculos!EK13&lt;&gt;""),CHAR(10)&amp;"int. "&amp;TEXT(Cálculos!EJ13,"hh:mm")&amp;" – "&amp;TEXT(Cálculos!EK13,"hh:mm"),""))))</f>
        <v/>
      </c>
      <c r="H96" s="55" t="str">
        <f>IF($A96="","",IF(Configurações!$B$3="Simples",IF(Cálculos!FD13="TRAB","TRABALHO",IF(Cálculos!FD13="ATEST","ATESTADO/"&amp;CHAR(10)&amp;"LICENÇA",IF(Cálculos!FD13="FERIAS","FÉRIAS","FOLGA"))),IF(Cálculos!EX13=0,"FOLGA",TEXT(Cálculos!ET13,"hh:mm")&amp;" – "&amp;TEXT(Cálculos!EW13,"hh:mm")&amp;IF(AND(Cálculos!EU13&lt;&gt;"",Cálculos!EV13&lt;&gt;""),CHAR(10)&amp;"int. "&amp;TEXT(Cálculos!EU13,"hh:mm")&amp;" – "&amp;TEXT(Cálculos!EV13,"hh:mm"),""))))</f>
        <v/>
      </c>
    </row>
    <row r="97" spans="1:8" ht="27.75" customHeight="1" x14ac:dyDescent="0.25">
      <c r="A97" s="54" t="str">
        <f>Cálculos!B14</f>
        <v/>
      </c>
      <c r="B97" s="55" t="str">
        <f>IF($A97="","",IF(Configurações!$B$3="Simples",IF(Cálculos!CP14="TRAB","TRABALHO",IF(Cálculos!CP14="ATEST","ATESTADO/"&amp;CHAR(10)&amp;"LICENÇA",IF(Cálculos!CP14="FERIAS","FÉRIAS","FOLGA"))),IF(Cálculos!CJ14=0,"FOLGA",TEXT(Cálculos!CF14,"hh:mm")&amp;" – "&amp;TEXT(Cálculos!CI14,"hh:mm")&amp;IF(AND(Cálculos!CG14&lt;&gt;"",Cálculos!CH14&lt;&gt;""),CHAR(10)&amp;"int. "&amp;TEXT(Cálculos!CG14,"hh:mm")&amp;" – "&amp;TEXT(Cálculos!CH14,"hh:mm"),""))))</f>
        <v/>
      </c>
      <c r="C97" s="55" t="str">
        <f>IF($A97="","",IF(Configurações!$B$3="Simples",IF(Cálculos!DA14="TRAB","TRABALHO",IF(Cálculos!DA14="ATEST","ATESTADO/"&amp;CHAR(10)&amp;"LICENÇA",IF(Cálculos!DA14="FERIAS","FÉRIAS","FOLGA"))),IF(Cálculos!CU14=0,"FOLGA",TEXT(Cálculos!CQ14,"hh:mm")&amp;" – "&amp;TEXT(Cálculos!CT14,"hh:mm")&amp;IF(AND(Cálculos!CR14&lt;&gt;"",Cálculos!CS14&lt;&gt;""),CHAR(10)&amp;"int. "&amp;TEXT(Cálculos!CR14,"hh:mm")&amp;" – "&amp;TEXT(Cálculos!CS14,"hh:mm"),""))))</f>
        <v/>
      </c>
      <c r="D97" s="55" t="str">
        <f>IF($A97="","",IF(Configurações!$B$3="Simples",IF(Cálculos!DL14="TRAB","TRABALHO",IF(Cálculos!DL14="ATEST","ATESTADO/"&amp;CHAR(10)&amp;"LICENÇA",IF(Cálculos!DL14="FERIAS","FÉRIAS","FOLGA"))),IF(Cálculos!DF14=0,"FOLGA",TEXT(Cálculos!DB14,"hh:mm")&amp;" – "&amp;TEXT(Cálculos!DE14,"hh:mm")&amp;IF(AND(Cálculos!DC14&lt;&gt;"",Cálculos!DD14&lt;&gt;""),CHAR(10)&amp;"int. "&amp;TEXT(Cálculos!DC14,"hh:mm")&amp;" – "&amp;TEXT(Cálculos!DD14,"hh:mm"),""))))</f>
        <v/>
      </c>
      <c r="E97" s="55" t="str">
        <f>IF($A97="","",IF(Configurações!$B$3="Simples",IF(Cálculos!DW14="TRAB","TRABALHO",IF(Cálculos!DW14="ATEST","ATESTADO/"&amp;CHAR(10)&amp;"LICENÇA",IF(Cálculos!DW14="FERIAS","FÉRIAS","FOLGA"))),IF(Cálculos!DQ14=0,"FOLGA",TEXT(Cálculos!DM14,"hh:mm")&amp;" – "&amp;TEXT(Cálculos!DP14,"hh:mm")&amp;IF(AND(Cálculos!DN14&lt;&gt;"",Cálculos!DO14&lt;&gt;""),CHAR(10)&amp;"int. "&amp;TEXT(Cálculos!DN14,"hh:mm")&amp;" – "&amp;TEXT(Cálculos!DO14,"hh:mm"),""))))</f>
        <v/>
      </c>
      <c r="F97" s="55" t="str">
        <f>IF($A97="","",IF(Configurações!$B$3="Simples",IF(Cálculos!EH14="TRAB","TRABALHO",IF(Cálculos!EH14="ATEST","ATESTADO/"&amp;CHAR(10)&amp;"LICENÇA",IF(Cálculos!EH14="FERIAS","FÉRIAS","FOLGA"))),IF(Cálculos!EB14=0,"FOLGA",TEXT(Cálculos!DX14,"hh:mm")&amp;" – "&amp;TEXT(Cálculos!EA14,"hh:mm")&amp;IF(AND(Cálculos!DY14&lt;&gt;"",Cálculos!DZ14&lt;&gt;""),CHAR(10)&amp;"int. "&amp;TEXT(Cálculos!DY14,"hh:mm")&amp;" – "&amp;TEXT(Cálculos!DZ14,"hh:mm"),""))))</f>
        <v/>
      </c>
      <c r="G97" s="55" t="str">
        <f>IF($A97="","",IF(Configurações!$B$3="Simples",IF(Cálculos!ES14="TRAB","TRABALHO",IF(Cálculos!ES14="ATEST","ATESTADO/"&amp;CHAR(10)&amp;"LICENÇA",IF(Cálculos!ES14="FERIAS","FÉRIAS","FOLGA"))),IF(Cálculos!EM14=0,"FOLGA",TEXT(Cálculos!EI14,"hh:mm")&amp;" – "&amp;TEXT(Cálculos!EL14,"hh:mm")&amp;IF(AND(Cálculos!EJ14&lt;&gt;"",Cálculos!EK14&lt;&gt;""),CHAR(10)&amp;"int. "&amp;TEXT(Cálculos!EJ14,"hh:mm")&amp;" – "&amp;TEXT(Cálculos!EK14,"hh:mm"),""))))</f>
        <v/>
      </c>
      <c r="H97" s="55" t="str">
        <f>IF($A97="","",IF(Configurações!$B$3="Simples",IF(Cálculos!FD14="TRAB","TRABALHO",IF(Cálculos!FD14="ATEST","ATESTADO/"&amp;CHAR(10)&amp;"LICENÇA",IF(Cálculos!FD14="FERIAS","FÉRIAS","FOLGA"))),IF(Cálculos!EX14=0,"FOLGA",TEXT(Cálculos!ET14,"hh:mm")&amp;" – "&amp;TEXT(Cálculos!EW14,"hh:mm")&amp;IF(AND(Cálculos!EU14&lt;&gt;"",Cálculos!EV14&lt;&gt;""),CHAR(10)&amp;"int. "&amp;TEXT(Cálculos!EU14,"hh:mm")&amp;" – "&amp;TEXT(Cálculos!EV14,"hh:mm"),""))))</f>
        <v/>
      </c>
    </row>
    <row r="98" spans="1:8" ht="27.75" customHeight="1" x14ac:dyDescent="0.25">
      <c r="A98" s="54" t="str">
        <f>Cálculos!B15</f>
        <v/>
      </c>
      <c r="B98" s="55" t="str">
        <f>IF($A98="","",IF(Configurações!$B$3="Simples",IF(Cálculos!CP15="TRAB","TRABALHO",IF(Cálculos!CP15="ATEST","ATESTADO/"&amp;CHAR(10)&amp;"LICENÇA",IF(Cálculos!CP15="FERIAS","FÉRIAS","FOLGA"))),IF(Cálculos!CJ15=0,"FOLGA",TEXT(Cálculos!CF15,"hh:mm")&amp;" – "&amp;TEXT(Cálculos!CI15,"hh:mm")&amp;IF(AND(Cálculos!CG15&lt;&gt;"",Cálculos!CH15&lt;&gt;""),CHAR(10)&amp;"int. "&amp;TEXT(Cálculos!CG15,"hh:mm")&amp;" – "&amp;TEXT(Cálculos!CH15,"hh:mm"),""))))</f>
        <v/>
      </c>
      <c r="C98" s="55" t="str">
        <f>IF($A98="","",IF(Configurações!$B$3="Simples",IF(Cálculos!DA15="TRAB","TRABALHO",IF(Cálculos!DA15="ATEST","ATESTADO/"&amp;CHAR(10)&amp;"LICENÇA",IF(Cálculos!DA15="FERIAS","FÉRIAS","FOLGA"))),IF(Cálculos!CU15=0,"FOLGA",TEXT(Cálculos!CQ15,"hh:mm")&amp;" – "&amp;TEXT(Cálculos!CT15,"hh:mm")&amp;IF(AND(Cálculos!CR15&lt;&gt;"",Cálculos!CS15&lt;&gt;""),CHAR(10)&amp;"int. "&amp;TEXT(Cálculos!CR15,"hh:mm")&amp;" – "&amp;TEXT(Cálculos!CS15,"hh:mm"),""))))</f>
        <v/>
      </c>
      <c r="D98" s="55" t="str">
        <f>IF($A98="","",IF(Configurações!$B$3="Simples",IF(Cálculos!DL15="TRAB","TRABALHO",IF(Cálculos!DL15="ATEST","ATESTADO/"&amp;CHAR(10)&amp;"LICENÇA",IF(Cálculos!DL15="FERIAS","FÉRIAS","FOLGA"))),IF(Cálculos!DF15=0,"FOLGA",TEXT(Cálculos!DB15,"hh:mm")&amp;" – "&amp;TEXT(Cálculos!DE15,"hh:mm")&amp;IF(AND(Cálculos!DC15&lt;&gt;"",Cálculos!DD15&lt;&gt;""),CHAR(10)&amp;"int. "&amp;TEXT(Cálculos!DC15,"hh:mm")&amp;" – "&amp;TEXT(Cálculos!DD15,"hh:mm"),""))))</f>
        <v/>
      </c>
      <c r="E98" s="55" t="str">
        <f>IF($A98="","",IF(Configurações!$B$3="Simples",IF(Cálculos!DW15="TRAB","TRABALHO",IF(Cálculos!DW15="ATEST","ATESTADO/"&amp;CHAR(10)&amp;"LICENÇA",IF(Cálculos!DW15="FERIAS","FÉRIAS","FOLGA"))),IF(Cálculos!DQ15=0,"FOLGA",TEXT(Cálculos!DM15,"hh:mm")&amp;" – "&amp;TEXT(Cálculos!DP15,"hh:mm")&amp;IF(AND(Cálculos!DN15&lt;&gt;"",Cálculos!DO15&lt;&gt;""),CHAR(10)&amp;"int. "&amp;TEXT(Cálculos!DN15,"hh:mm")&amp;" – "&amp;TEXT(Cálculos!DO15,"hh:mm"),""))))</f>
        <v/>
      </c>
      <c r="F98" s="55" t="str">
        <f>IF($A98="","",IF(Configurações!$B$3="Simples",IF(Cálculos!EH15="TRAB","TRABALHO",IF(Cálculos!EH15="ATEST","ATESTADO/"&amp;CHAR(10)&amp;"LICENÇA",IF(Cálculos!EH15="FERIAS","FÉRIAS","FOLGA"))),IF(Cálculos!EB15=0,"FOLGA",TEXT(Cálculos!DX15,"hh:mm")&amp;" – "&amp;TEXT(Cálculos!EA15,"hh:mm")&amp;IF(AND(Cálculos!DY15&lt;&gt;"",Cálculos!DZ15&lt;&gt;""),CHAR(10)&amp;"int. "&amp;TEXT(Cálculos!DY15,"hh:mm")&amp;" – "&amp;TEXT(Cálculos!DZ15,"hh:mm"),""))))</f>
        <v/>
      </c>
      <c r="G98" s="55" t="str">
        <f>IF($A98="","",IF(Configurações!$B$3="Simples",IF(Cálculos!ES15="TRAB","TRABALHO",IF(Cálculos!ES15="ATEST","ATESTADO/"&amp;CHAR(10)&amp;"LICENÇA",IF(Cálculos!ES15="FERIAS","FÉRIAS","FOLGA"))),IF(Cálculos!EM15=0,"FOLGA",TEXT(Cálculos!EI15,"hh:mm")&amp;" – "&amp;TEXT(Cálculos!EL15,"hh:mm")&amp;IF(AND(Cálculos!EJ15&lt;&gt;"",Cálculos!EK15&lt;&gt;""),CHAR(10)&amp;"int. "&amp;TEXT(Cálculos!EJ15,"hh:mm")&amp;" – "&amp;TEXT(Cálculos!EK15,"hh:mm"),""))))</f>
        <v/>
      </c>
      <c r="H98" s="55" t="str">
        <f>IF($A98="","",IF(Configurações!$B$3="Simples",IF(Cálculos!FD15="TRAB","TRABALHO",IF(Cálculos!FD15="ATEST","ATESTADO/"&amp;CHAR(10)&amp;"LICENÇA",IF(Cálculos!FD15="FERIAS","FÉRIAS","FOLGA"))),IF(Cálculos!EX15=0,"FOLGA",TEXT(Cálculos!ET15,"hh:mm")&amp;" – "&amp;TEXT(Cálculos!EW15,"hh:mm")&amp;IF(AND(Cálculos!EU15&lt;&gt;"",Cálculos!EV15&lt;&gt;""),CHAR(10)&amp;"int. "&amp;TEXT(Cálculos!EU15,"hh:mm")&amp;" – "&amp;TEXT(Cálculos!EV15,"hh:mm"),""))))</f>
        <v/>
      </c>
    </row>
    <row r="99" spans="1:8" ht="27.75" customHeight="1" x14ac:dyDescent="0.25">
      <c r="A99" s="54" t="str">
        <f>Cálculos!B16</f>
        <v/>
      </c>
      <c r="B99" s="55" t="str">
        <f>IF($A99="","",IF(Configurações!$B$3="Simples",IF(Cálculos!CP16="TRAB","TRABALHO",IF(Cálculos!CP16="ATEST","ATESTADO/"&amp;CHAR(10)&amp;"LICENÇA",IF(Cálculos!CP16="FERIAS","FÉRIAS","FOLGA"))),IF(Cálculos!CJ16=0,"FOLGA",TEXT(Cálculos!CF16,"hh:mm")&amp;" – "&amp;TEXT(Cálculos!CI16,"hh:mm")&amp;IF(AND(Cálculos!CG16&lt;&gt;"",Cálculos!CH16&lt;&gt;""),CHAR(10)&amp;"int. "&amp;TEXT(Cálculos!CG16,"hh:mm")&amp;" – "&amp;TEXT(Cálculos!CH16,"hh:mm"),""))))</f>
        <v/>
      </c>
      <c r="C99" s="55" t="str">
        <f>IF($A99="","",IF(Configurações!$B$3="Simples",IF(Cálculos!DA16="TRAB","TRABALHO",IF(Cálculos!DA16="ATEST","ATESTADO/"&amp;CHAR(10)&amp;"LICENÇA",IF(Cálculos!DA16="FERIAS","FÉRIAS","FOLGA"))),IF(Cálculos!CU16=0,"FOLGA",TEXT(Cálculos!CQ16,"hh:mm")&amp;" – "&amp;TEXT(Cálculos!CT16,"hh:mm")&amp;IF(AND(Cálculos!CR16&lt;&gt;"",Cálculos!CS16&lt;&gt;""),CHAR(10)&amp;"int. "&amp;TEXT(Cálculos!CR16,"hh:mm")&amp;" – "&amp;TEXT(Cálculos!CS16,"hh:mm"),""))))</f>
        <v/>
      </c>
      <c r="D99" s="55" t="str">
        <f>IF($A99="","",IF(Configurações!$B$3="Simples",IF(Cálculos!DL16="TRAB","TRABALHO",IF(Cálculos!DL16="ATEST","ATESTADO/"&amp;CHAR(10)&amp;"LICENÇA",IF(Cálculos!DL16="FERIAS","FÉRIAS","FOLGA"))),IF(Cálculos!DF16=0,"FOLGA",TEXT(Cálculos!DB16,"hh:mm")&amp;" – "&amp;TEXT(Cálculos!DE16,"hh:mm")&amp;IF(AND(Cálculos!DC16&lt;&gt;"",Cálculos!DD16&lt;&gt;""),CHAR(10)&amp;"int. "&amp;TEXT(Cálculos!DC16,"hh:mm")&amp;" – "&amp;TEXT(Cálculos!DD16,"hh:mm"),""))))</f>
        <v/>
      </c>
      <c r="E99" s="55" t="str">
        <f>IF($A99="","",IF(Configurações!$B$3="Simples",IF(Cálculos!DW16="TRAB","TRABALHO",IF(Cálculos!DW16="ATEST","ATESTADO/"&amp;CHAR(10)&amp;"LICENÇA",IF(Cálculos!DW16="FERIAS","FÉRIAS","FOLGA"))),IF(Cálculos!DQ16=0,"FOLGA",TEXT(Cálculos!DM16,"hh:mm")&amp;" – "&amp;TEXT(Cálculos!DP16,"hh:mm")&amp;IF(AND(Cálculos!DN16&lt;&gt;"",Cálculos!DO16&lt;&gt;""),CHAR(10)&amp;"int. "&amp;TEXT(Cálculos!DN16,"hh:mm")&amp;" – "&amp;TEXT(Cálculos!DO16,"hh:mm"),""))))</f>
        <v/>
      </c>
      <c r="F99" s="55" t="str">
        <f>IF($A99="","",IF(Configurações!$B$3="Simples",IF(Cálculos!EH16="TRAB","TRABALHO",IF(Cálculos!EH16="ATEST","ATESTADO/"&amp;CHAR(10)&amp;"LICENÇA",IF(Cálculos!EH16="FERIAS","FÉRIAS","FOLGA"))),IF(Cálculos!EB16=0,"FOLGA",TEXT(Cálculos!DX16,"hh:mm")&amp;" – "&amp;TEXT(Cálculos!EA16,"hh:mm")&amp;IF(AND(Cálculos!DY16&lt;&gt;"",Cálculos!DZ16&lt;&gt;""),CHAR(10)&amp;"int. "&amp;TEXT(Cálculos!DY16,"hh:mm")&amp;" – "&amp;TEXT(Cálculos!DZ16,"hh:mm"),""))))</f>
        <v/>
      </c>
      <c r="G99" s="55" t="str">
        <f>IF($A99="","",IF(Configurações!$B$3="Simples",IF(Cálculos!ES16="TRAB","TRABALHO",IF(Cálculos!ES16="ATEST","ATESTADO/"&amp;CHAR(10)&amp;"LICENÇA",IF(Cálculos!ES16="FERIAS","FÉRIAS","FOLGA"))),IF(Cálculos!EM16=0,"FOLGA",TEXT(Cálculos!EI16,"hh:mm")&amp;" – "&amp;TEXT(Cálculos!EL16,"hh:mm")&amp;IF(AND(Cálculos!EJ16&lt;&gt;"",Cálculos!EK16&lt;&gt;""),CHAR(10)&amp;"int. "&amp;TEXT(Cálculos!EJ16,"hh:mm")&amp;" – "&amp;TEXT(Cálculos!EK16,"hh:mm"),""))))</f>
        <v/>
      </c>
      <c r="H99" s="55" t="str">
        <f>IF($A99="","",IF(Configurações!$B$3="Simples",IF(Cálculos!FD16="TRAB","TRABALHO",IF(Cálculos!FD16="ATEST","ATESTADO/"&amp;CHAR(10)&amp;"LICENÇA",IF(Cálculos!FD16="FERIAS","FÉRIAS","FOLGA"))),IF(Cálculos!EX16=0,"FOLGA",TEXT(Cálculos!ET16,"hh:mm")&amp;" – "&amp;TEXT(Cálculos!EW16,"hh:mm")&amp;IF(AND(Cálculos!EU16&lt;&gt;"",Cálculos!EV16&lt;&gt;""),CHAR(10)&amp;"int. "&amp;TEXT(Cálculos!EU16,"hh:mm")&amp;" – "&amp;TEXT(Cálculos!EV16,"hh:mm"),""))))</f>
        <v/>
      </c>
    </row>
    <row r="100" spans="1:8" ht="27.75" customHeight="1" x14ac:dyDescent="0.25">
      <c r="A100" s="54" t="str">
        <f>Cálculos!B17</f>
        <v/>
      </c>
      <c r="B100" s="55" t="str">
        <f>IF($A100="","",IF(Configurações!$B$3="Simples",IF(Cálculos!CP17="TRAB","TRABALHO",IF(Cálculos!CP17="ATEST","ATESTADO/"&amp;CHAR(10)&amp;"LICENÇA",IF(Cálculos!CP17="FERIAS","FÉRIAS","FOLGA"))),IF(Cálculos!CJ17=0,"FOLGA",TEXT(Cálculos!CF17,"hh:mm")&amp;" – "&amp;TEXT(Cálculos!CI17,"hh:mm")&amp;IF(AND(Cálculos!CG17&lt;&gt;"",Cálculos!CH17&lt;&gt;""),CHAR(10)&amp;"int. "&amp;TEXT(Cálculos!CG17,"hh:mm")&amp;" – "&amp;TEXT(Cálculos!CH17,"hh:mm"),""))))</f>
        <v/>
      </c>
      <c r="C100" s="55" t="str">
        <f>IF($A100="","",IF(Configurações!$B$3="Simples",IF(Cálculos!DA17="TRAB","TRABALHO",IF(Cálculos!DA17="ATEST","ATESTADO/"&amp;CHAR(10)&amp;"LICENÇA",IF(Cálculos!DA17="FERIAS","FÉRIAS","FOLGA"))),IF(Cálculos!CU17=0,"FOLGA",TEXT(Cálculos!CQ17,"hh:mm")&amp;" – "&amp;TEXT(Cálculos!CT17,"hh:mm")&amp;IF(AND(Cálculos!CR17&lt;&gt;"",Cálculos!CS17&lt;&gt;""),CHAR(10)&amp;"int. "&amp;TEXT(Cálculos!CR17,"hh:mm")&amp;" – "&amp;TEXT(Cálculos!CS17,"hh:mm"),""))))</f>
        <v/>
      </c>
      <c r="D100" s="55" t="str">
        <f>IF($A100="","",IF(Configurações!$B$3="Simples",IF(Cálculos!DL17="TRAB","TRABALHO",IF(Cálculos!DL17="ATEST","ATESTADO/"&amp;CHAR(10)&amp;"LICENÇA",IF(Cálculos!DL17="FERIAS","FÉRIAS","FOLGA"))),IF(Cálculos!DF17=0,"FOLGA",TEXT(Cálculos!DB17,"hh:mm")&amp;" – "&amp;TEXT(Cálculos!DE17,"hh:mm")&amp;IF(AND(Cálculos!DC17&lt;&gt;"",Cálculos!DD17&lt;&gt;""),CHAR(10)&amp;"int. "&amp;TEXT(Cálculos!DC17,"hh:mm")&amp;" – "&amp;TEXT(Cálculos!DD17,"hh:mm"),""))))</f>
        <v/>
      </c>
      <c r="E100" s="55" t="str">
        <f>IF($A100="","",IF(Configurações!$B$3="Simples",IF(Cálculos!DW17="TRAB","TRABALHO",IF(Cálculos!DW17="ATEST","ATESTADO/"&amp;CHAR(10)&amp;"LICENÇA",IF(Cálculos!DW17="FERIAS","FÉRIAS","FOLGA"))),IF(Cálculos!DQ17=0,"FOLGA",TEXT(Cálculos!DM17,"hh:mm")&amp;" – "&amp;TEXT(Cálculos!DP17,"hh:mm")&amp;IF(AND(Cálculos!DN17&lt;&gt;"",Cálculos!DO17&lt;&gt;""),CHAR(10)&amp;"int. "&amp;TEXT(Cálculos!DN17,"hh:mm")&amp;" – "&amp;TEXT(Cálculos!DO17,"hh:mm"),""))))</f>
        <v/>
      </c>
      <c r="F100" s="55" t="str">
        <f>IF($A100="","",IF(Configurações!$B$3="Simples",IF(Cálculos!EH17="TRAB","TRABALHO",IF(Cálculos!EH17="ATEST","ATESTADO/"&amp;CHAR(10)&amp;"LICENÇA",IF(Cálculos!EH17="FERIAS","FÉRIAS","FOLGA"))),IF(Cálculos!EB17=0,"FOLGA",TEXT(Cálculos!DX17,"hh:mm")&amp;" – "&amp;TEXT(Cálculos!EA17,"hh:mm")&amp;IF(AND(Cálculos!DY17&lt;&gt;"",Cálculos!DZ17&lt;&gt;""),CHAR(10)&amp;"int. "&amp;TEXT(Cálculos!DY17,"hh:mm")&amp;" – "&amp;TEXT(Cálculos!DZ17,"hh:mm"),""))))</f>
        <v/>
      </c>
      <c r="G100" s="55" t="str">
        <f>IF($A100="","",IF(Configurações!$B$3="Simples",IF(Cálculos!ES17="TRAB","TRABALHO",IF(Cálculos!ES17="ATEST","ATESTADO/"&amp;CHAR(10)&amp;"LICENÇA",IF(Cálculos!ES17="FERIAS","FÉRIAS","FOLGA"))),IF(Cálculos!EM17=0,"FOLGA",TEXT(Cálculos!EI17,"hh:mm")&amp;" – "&amp;TEXT(Cálculos!EL17,"hh:mm")&amp;IF(AND(Cálculos!EJ17&lt;&gt;"",Cálculos!EK17&lt;&gt;""),CHAR(10)&amp;"int. "&amp;TEXT(Cálculos!EJ17,"hh:mm")&amp;" – "&amp;TEXT(Cálculos!EK17,"hh:mm"),""))))</f>
        <v/>
      </c>
      <c r="H100" s="55" t="str">
        <f>IF($A100="","",IF(Configurações!$B$3="Simples",IF(Cálculos!FD17="TRAB","TRABALHO",IF(Cálculos!FD17="ATEST","ATESTADO/"&amp;CHAR(10)&amp;"LICENÇA",IF(Cálculos!FD17="FERIAS","FÉRIAS","FOLGA"))),IF(Cálculos!EX17=0,"FOLGA",TEXT(Cálculos!ET17,"hh:mm")&amp;" – "&amp;TEXT(Cálculos!EW17,"hh:mm")&amp;IF(AND(Cálculos!EU17&lt;&gt;"",Cálculos!EV17&lt;&gt;""),CHAR(10)&amp;"int. "&amp;TEXT(Cálculos!EU17,"hh:mm")&amp;" – "&amp;TEXT(Cálculos!EV17,"hh:mm"),""))))</f>
        <v/>
      </c>
    </row>
    <row r="101" spans="1:8" ht="27.75" customHeight="1" x14ac:dyDescent="0.25">
      <c r="A101" s="54" t="str">
        <f>Cálculos!B18</f>
        <v/>
      </c>
      <c r="B101" s="55" t="str">
        <f>IF($A101="","",IF(Configurações!$B$3="Simples",IF(Cálculos!CP18="TRAB","TRABALHO",IF(Cálculos!CP18="ATEST","ATESTADO/"&amp;CHAR(10)&amp;"LICENÇA",IF(Cálculos!CP18="FERIAS","FÉRIAS","FOLGA"))),IF(Cálculos!CJ18=0,"FOLGA",TEXT(Cálculos!CF18,"hh:mm")&amp;" – "&amp;TEXT(Cálculos!CI18,"hh:mm")&amp;IF(AND(Cálculos!CG18&lt;&gt;"",Cálculos!CH18&lt;&gt;""),CHAR(10)&amp;"int. "&amp;TEXT(Cálculos!CG18,"hh:mm")&amp;" – "&amp;TEXT(Cálculos!CH18,"hh:mm"),""))))</f>
        <v/>
      </c>
      <c r="C101" s="55" t="str">
        <f>IF($A101="","",IF(Configurações!$B$3="Simples",IF(Cálculos!DA18="TRAB","TRABALHO",IF(Cálculos!DA18="ATEST","ATESTADO/"&amp;CHAR(10)&amp;"LICENÇA",IF(Cálculos!DA18="FERIAS","FÉRIAS","FOLGA"))),IF(Cálculos!CU18=0,"FOLGA",TEXT(Cálculos!CQ18,"hh:mm")&amp;" – "&amp;TEXT(Cálculos!CT18,"hh:mm")&amp;IF(AND(Cálculos!CR18&lt;&gt;"",Cálculos!CS18&lt;&gt;""),CHAR(10)&amp;"int. "&amp;TEXT(Cálculos!CR18,"hh:mm")&amp;" – "&amp;TEXT(Cálculos!CS18,"hh:mm"),""))))</f>
        <v/>
      </c>
      <c r="D101" s="55" t="str">
        <f>IF($A101="","",IF(Configurações!$B$3="Simples",IF(Cálculos!DL18="TRAB","TRABALHO",IF(Cálculos!DL18="ATEST","ATESTADO/"&amp;CHAR(10)&amp;"LICENÇA",IF(Cálculos!DL18="FERIAS","FÉRIAS","FOLGA"))),IF(Cálculos!DF18=0,"FOLGA",TEXT(Cálculos!DB18,"hh:mm")&amp;" – "&amp;TEXT(Cálculos!DE18,"hh:mm")&amp;IF(AND(Cálculos!DC18&lt;&gt;"",Cálculos!DD18&lt;&gt;""),CHAR(10)&amp;"int. "&amp;TEXT(Cálculos!DC18,"hh:mm")&amp;" – "&amp;TEXT(Cálculos!DD18,"hh:mm"),""))))</f>
        <v/>
      </c>
      <c r="E101" s="55" t="str">
        <f>IF($A101="","",IF(Configurações!$B$3="Simples",IF(Cálculos!DW18="TRAB","TRABALHO",IF(Cálculos!DW18="ATEST","ATESTADO/"&amp;CHAR(10)&amp;"LICENÇA",IF(Cálculos!DW18="FERIAS","FÉRIAS","FOLGA"))),IF(Cálculos!DQ18=0,"FOLGA",TEXT(Cálculos!DM18,"hh:mm")&amp;" – "&amp;TEXT(Cálculos!DP18,"hh:mm")&amp;IF(AND(Cálculos!DN18&lt;&gt;"",Cálculos!DO18&lt;&gt;""),CHAR(10)&amp;"int. "&amp;TEXT(Cálculos!DN18,"hh:mm")&amp;" – "&amp;TEXT(Cálculos!DO18,"hh:mm"),""))))</f>
        <v/>
      </c>
      <c r="F101" s="55" t="str">
        <f>IF($A101="","",IF(Configurações!$B$3="Simples",IF(Cálculos!EH18="TRAB","TRABALHO",IF(Cálculos!EH18="ATEST","ATESTADO/"&amp;CHAR(10)&amp;"LICENÇA",IF(Cálculos!EH18="FERIAS","FÉRIAS","FOLGA"))),IF(Cálculos!EB18=0,"FOLGA",TEXT(Cálculos!DX18,"hh:mm")&amp;" – "&amp;TEXT(Cálculos!EA18,"hh:mm")&amp;IF(AND(Cálculos!DY18&lt;&gt;"",Cálculos!DZ18&lt;&gt;""),CHAR(10)&amp;"int. "&amp;TEXT(Cálculos!DY18,"hh:mm")&amp;" – "&amp;TEXT(Cálculos!DZ18,"hh:mm"),""))))</f>
        <v/>
      </c>
      <c r="G101" s="55" t="str">
        <f>IF($A101="","",IF(Configurações!$B$3="Simples",IF(Cálculos!ES18="TRAB","TRABALHO",IF(Cálculos!ES18="ATEST","ATESTADO/"&amp;CHAR(10)&amp;"LICENÇA",IF(Cálculos!ES18="FERIAS","FÉRIAS","FOLGA"))),IF(Cálculos!EM18=0,"FOLGA",TEXT(Cálculos!EI18,"hh:mm")&amp;" – "&amp;TEXT(Cálculos!EL18,"hh:mm")&amp;IF(AND(Cálculos!EJ18&lt;&gt;"",Cálculos!EK18&lt;&gt;""),CHAR(10)&amp;"int. "&amp;TEXT(Cálculos!EJ18,"hh:mm")&amp;" – "&amp;TEXT(Cálculos!EK18,"hh:mm"),""))))</f>
        <v/>
      </c>
      <c r="H101" s="55" t="str">
        <f>IF($A101="","",IF(Configurações!$B$3="Simples",IF(Cálculos!FD18="TRAB","TRABALHO",IF(Cálculos!FD18="ATEST","ATESTADO/"&amp;CHAR(10)&amp;"LICENÇA",IF(Cálculos!FD18="FERIAS","FÉRIAS","FOLGA"))),IF(Cálculos!EX18=0,"FOLGA",TEXT(Cálculos!ET18,"hh:mm")&amp;" – "&amp;TEXT(Cálculos!EW18,"hh:mm")&amp;IF(AND(Cálculos!EU18&lt;&gt;"",Cálculos!EV18&lt;&gt;""),CHAR(10)&amp;"int. "&amp;TEXT(Cálculos!EU18,"hh:mm")&amp;" – "&amp;TEXT(Cálculos!EV18,"hh:mm"),""))))</f>
        <v/>
      </c>
    </row>
    <row r="102" spans="1:8" ht="27.75" customHeight="1" x14ac:dyDescent="0.25">
      <c r="A102" s="54" t="str">
        <f>Cálculos!B19</f>
        <v/>
      </c>
      <c r="B102" s="55" t="str">
        <f>IF($A102="","",IF(Configurações!$B$3="Simples",IF(Cálculos!CP19="TRAB","TRABALHO",IF(Cálculos!CP19="ATEST","ATESTADO/"&amp;CHAR(10)&amp;"LICENÇA",IF(Cálculos!CP19="FERIAS","FÉRIAS","FOLGA"))),IF(Cálculos!CJ19=0,"FOLGA",TEXT(Cálculos!CF19,"hh:mm")&amp;" – "&amp;TEXT(Cálculos!CI19,"hh:mm")&amp;IF(AND(Cálculos!CG19&lt;&gt;"",Cálculos!CH19&lt;&gt;""),CHAR(10)&amp;"int. "&amp;TEXT(Cálculos!CG19,"hh:mm")&amp;" – "&amp;TEXT(Cálculos!CH19,"hh:mm"),""))))</f>
        <v/>
      </c>
      <c r="C102" s="55" t="str">
        <f>IF($A102="","",IF(Configurações!$B$3="Simples",IF(Cálculos!DA19="TRAB","TRABALHO",IF(Cálculos!DA19="ATEST","ATESTADO/"&amp;CHAR(10)&amp;"LICENÇA",IF(Cálculos!DA19="FERIAS","FÉRIAS","FOLGA"))),IF(Cálculos!CU19=0,"FOLGA",TEXT(Cálculos!CQ19,"hh:mm")&amp;" – "&amp;TEXT(Cálculos!CT19,"hh:mm")&amp;IF(AND(Cálculos!CR19&lt;&gt;"",Cálculos!CS19&lt;&gt;""),CHAR(10)&amp;"int. "&amp;TEXT(Cálculos!CR19,"hh:mm")&amp;" – "&amp;TEXT(Cálculos!CS19,"hh:mm"),""))))</f>
        <v/>
      </c>
      <c r="D102" s="55" t="str">
        <f>IF($A102="","",IF(Configurações!$B$3="Simples",IF(Cálculos!DL19="TRAB","TRABALHO",IF(Cálculos!DL19="ATEST","ATESTADO/"&amp;CHAR(10)&amp;"LICENÇA",IF(Cálculos!DL19="FERIAS","FÉRIAS","FOLGA"))),IF(Cálculos!DF19=0,"FOLGA",TEXT(Cálculos!DB19,"hh:mm")&amp;" – "&amp;TEXT(Cálculos!DE19,"hh:mm")&amp;IF(AND(Cálculos!DC19&lt;&gt;"",Cálculos!DD19&lt;&gt;""),CHAR(10)&amp;"int. "&amp;TEXT(Cálculos!DC19,"hh:mm")&amp;" – "&amp;TEXT(Cálculos!DD19,"hh:mm"),""))))</f>
        <v/>
      </c>
      <c r="E102" s="55" t="str">
        <f>IF($A102="","",IF(Configurações!$B$3="Simples",IF(Cálculos!DW19="TRAB","TRABALHO",IF(Cálculos!DW19="ATEST","ATESTADO/"&amp;CHAR(10)&amp;"LICENÇA",IF(Cálculos!DW19="FERIAS","FÉRIAS","FOLGA"))),IF(Cálculos!DQ19=0,"FOLGA",TEXT(Cálculos!DM19,"hh:mm")&amp;" – "&amp;TEXT(Cálculos!DP19,"hh:mm")&amp;IF(AND(Cálculos!DN19&lt;&gt;"",Cálculos!DO19&lt;&gt;""),CHAR(10)&amp;"int. "&amp;TEXT(Cálculos!DN19,"hh:mm")&amp;" – "&amp;TEXT(Cálculos!DO19,"hh:mm"),""))))</f>
        <v/>
      </c>
      <c r="F102" s="55" t="str">
        <f>IF($A102="","",IF(Configurações!$B$3="Simples",IF(Cálculos!EH19="TRAB","TRABALHO",IF(Cálculos!EH19="ATEST","ATESTADO/"&amp;CHAR(10)&amp;"LICENÇA",IF(Cálculos!EH19="FERIAS","FÉRIAS","FOLGA"))),IF(Cálculos!EB19=0,"FOLGA",TEXT(Cálculos!DX19,"hh:mm")&amp;" – "&amp;TEXT(Cálculos!EA19,"hh:mm")&amp;IF(AND(Cálculos!DY19&lt;&gt;"",Cálculos!DZ19&lt;&gt;""),CHAR(10)&amp;"int. "&amp;TEXT(Cálculos!DY19,"hh:mm")&amp;" – "&amp;TEXT(Cálculos!DZ19,"hh:mm"),""))))</f>
        <v/>
      </c>
      <c r="G102" s="55" t="str">
        <f>IF($A102="","",IF(Configurações!$B$3="Simples",IF(Cálculos!ES19="TRAB","TRABALHO",IF(Cálculos!ES19="ATEST","ATESTADO/"&amp;CHAR(10)&amp;"LICENÇA",IF(Cálculos!ES19="FERIAS","FÉRIAS","FOLGA"))),IF(Cálculos!EM19=0,"FOLGA",TEXT(Cálculos!EI19,"hh:mm")&amp;" – "&amp;TEXT(Cálculos!EL19,"hh:mm")&amp;IF(AND(Cálculos!EJ19&lt;&gt;"",Cálculos!EK19&lt;&gt;""),CHAR(10)&amp;"int. "&amp;TEXT(Cálculos!EJ19,"hh:mm")&amp;" – "&amp;TEXT(Cálculos!EK19,"hh:mm"),""))))</f>
        <v/>
      </c>
      <c r="H102" s="55" t="str">
        <f>IF($A102="","",IF(Configurações!$B$3="Simples",IF(Cálculos!FD19="TRAB","TRABALHO",IF(Cálculos!FD19="ATEST","ATESTADO/"&amp;CHAR(10)&amp;"LICENÇA",IF(Cálculos!FD19="FERIAS","FÉRIAS","FOLGA"))),IF(Cálculos!EX19=0,"FOLGA",TEXT(Cálculos!ET19,"hh:mm")&amp;" – "&amp;TEXT(Cálculos!EW19,"hh:mm")&amp;IF(AND(Cálculos!EU19&lt;&gt;"",Cálculos!EV19&lt;&gt;""),CHAR(10)&amp;"int. "&amp;TEXT(Cálculos!EU19,"hh:mm")&amp;" – "&amp;TEXT(Cálculos!EV19,"hh:mm"),""))))</f>
        <v/>
      </c>
    </row>
    <row r="103" spans="1:8" ht="27.75" customHeight="1" x14ac:dyDescent="0.25">
      <c r="A103" s="54" t="str">
        <f>Cálculos!B20</f>
        <v/>
      </c>
      <c r="B103" s="55" t="str">
        <f>IF($A103="","",IF(Configurações!$B$3="Simples",IF(Cálculos!CP20="TRAB","TRABALHO",IF(Cálculos!CP20="ATEST","ATESTADO/"&amp;CHAR(10)&amp;"LICENÇA",IF(Cálculos!CP20="FERIAS","FÉRIAS","FOLGA"))),IF(Cálculos!CJ20=0,"FOLGA",TEXT(Cálculos!CF20,"hh:mm")&amp;" – "&amp;TEXT(Cálculos!CI20,"hh:mm")&amp;IF(AND(Cálculos!CG20&lt;&gt;"",Cálculos!CH20&lt;&gt;""),CHAR(10)&amp;"int. "&amp;TEXT(Cálculos!CG20,"hh:mm")&amp;" – "&amp;TEXT(Cálculos!CH20,"hh:mm"),""))))</f>
        <v/>
      </c>
      <c r="C103" s="55" t="str">
        <f>IF($A103="","",IF(Configurações!$B$3="Simples",IF(Cálculos!DA20="TRAB","TRABALHO",IF(Cálculos!DA20="ATEST","ATESTADO/"&amp;CHAR(10)&amp;"LICENÇA",IF(Cálculos!DA20="FERIAS","FÉRIAS","FOLGA"))),IF(Cálculos!CU20=0,"FOLGA",TEXT(Cálculos!CQ20,"hh:mm")&amp;" – "&amp;TEXT(Cálculos!CT20,"hh:mm")&amp;IF(AND(Cálculos!CR20&lt;&gt;"",Cálculos!CS20&lt;&gt;""),CHAR(10)&amp;"int. "&amp;TEXT(Cálculos!CR20,"hh:mm")&amp;" – "&amp;TEXT(Cálculos!CS20,"hh:mm"),""))))</f>
        <v/>
      </c>
      <c r="D103" s="55" t="str">
        <f>IF($A103="","",IF(Configurações!$B$3="Simples",IF(Cálculos!DL20="TRAB","TRABALHO",IF(Cálculos!DL20="ATEST","ATESTADO/"&amp;CHAR(10)&amp;"LICENÇA",IF(Cálculos!DL20="FERIAS","FÉRIAS","FOLGA"))),IF(Cálculos!DF20=0,"FOLGA",TEXT(Cálculos!DB20,"hh:mm")&amp;" – "&amp;TEXT(Cálculos!DE20,"hh:mm")&amp;IF(AND(Cálculos!DC20&lt;&gt;"",Cálculos!DD20&lt;&gt;""),CHAR(10)&amp;"int. "&amp;TEXT(Cálculos!DC20,"hh:mm")&amp;" – "&amp;TEXT(Cálculos!DD20,"hh:mm"),""))))</f>
        <v/>
      </c>
      <c r="E103" s="55" t="str">
        <f>IF($A103="","",IF(Configurações!$B$3="Simples",IF(Cálculos!DW20="TRAB","TRABALHO",IF(Cálculos!DW20="ATEST","ATESTADO/"&amp;CHAR(10)&amp;"LICENÇA",IF(Cálculos!DW20="FERIAS","FÉRIAS","FOLGA"))),IF(Cálculos!DQ20=0,"FOLGA",TEXT(Cálculos!DM20,"hh:mm")&amp;" – "&amp;TEXT(Cálculos!DP20,"hh:mm")&amp;IF(AND(Cálculos!DN20&lt;&gt;"",Cálculos!DO20&lt;&gt;""),CHAR(10)&amp;"int. "&amp;TEXT(Cálculos!DN20,"hh:mm")&amp;" – "&amp;TEXT(Cálculos!DO20,"hh:mm"),""))))</f>
        <v/>
      </c>
      <c r="F103" s="55" t="str">
        <f>IF($A103="","",IF(Configurações!$B$3="Simples",IF(Cálculos!EH20="TRAB","TRABALHO",IF(Cálculos!EH20="ATEST","ATESTADO/"&amp;CHAR(10)&amp;"LICENÇA",IF(Cálculos!EH20="FERIAS","FÉRIAS","FOLGA"))),IF(Cálculos!EB20=0,"FOLGA",TEXT(Cálculos!DX20,"hh:mm")&amp;" – "&amp;TEXT(Cálculos!EA20,"hh:mm")&amp;IF(AND(Cálculos!DY20&lt;&gt;"",Cálculos!DZ20&lt;&gt;""),CHAR(10)&amp;"int. "&amp;TEXT(Cálculos!DY20,"hh:mm")&amp;" – "&amp;TEXT(Cálculos!DZ20,"hh:mm"),""))))</f>
        <v/>
      </c>
      <c r="G103" s="55" t="str">
        <f>IF($A103="","",IF(Configurações!$B$3="Simples",IF(Cálculos!ES20="TRAB","TRABALHO",IF(Cálculos!ES20="ATEST","ATESTADO/"&amp;CHAR(10)&amp;"LICENÇA",IF(Cálculos!ES20="FERIAS","FÉRIAS","FOLGA"))),IF(Cálculos!EM20=0,"FOLGA",TEXT(Cálculos!EI20,"hh:mm")&amp;" – "&amp;TEXT(Cálculos!EL20,"hh:mm")&amp;IF(AND(Cálculos!EJ20&lt;&gt;"",Cálculos!EK20&lt;&gt;""),CHAR(10)&amp;"int. "&amp;TEXT(Cálculos!EJ20,"hh:mm")&amp;" – "&amp;TEXT(Cálculos!EK20,"hh:mm"),""))))</f>
        <v/>
      </c>
      <c r="H103" s="55" t="str">
        <f>IF($A103="","",IF(Configurações!$B$3="Simples",IF(Cálculos!FD20="TRAB","TRABALHO",IF(Cálculos!FD20="ATEST","ATESTADO/"&amp;CHAR(10)&amp;"LICENÇA",IF(Cálculos!FD20="FERIAS","FÉRIAS","FOLGA"))),IF(Cálculos!EX20=0,"FOLGA",TEXT(Cálculos!ET20,"hh:mm")&amp;" – "&amp;TEXT(Cálculos!EW20,"hh:mm")&amp;IF(AND(Cálculos!EU20&lt;&gt;"",Cálculos!EV20&lt;&gt;""),CHAR(10)&amp;"int. "&amp;TEXT(Cálculos!EU20,"hh:mm")&amp;" – "&amp;TEXT(Cálculos!EV20,"hh:mm"),""))))</f>
        <v/>
      </c>
    </row>
    <row r="104" spans="1:8" ht="27.75" customHeight="1" x14ac:dyDescent="0.25">
      <c r="A104" s="54" t="str">
        <f>Cálculos!B21</f>
        <v/>
      </c>
      <c r="B104" s="55" t="str">
        <f>IF($A104="","",IF(Configurações!$B$3="Simples",IF(Cálculos!CP21="TRAB","TRABALHO",IF(Cálculos!CP21="ATEST","ATESTADO/"&amp;CHAR(10)&amp;"LICENÇA",IF(Cálculos!CP21="FERIAS","FÉRIAS","FOLGA"))),IF(Cálculos!CJ21=0,"FOLGA",TEXT(Cálculos!CF21,"hh:mm")&amp;" – "&amp;TEXT(Cálculos!CI21,"hh:mm")&amp;IF(AND(Cálculos!CG21&lt;&gt;"",Cálculos!CH21&lt;&gt;""),CHAR(10)&amp;"int. "&amp;TEXT(Cálculos!CG21,"hh:mm")&amp;" – "&amp;TEXT(Cálculos!CH21,"hh:mm"),""))))</f>
        <v/>
      </c>
      <c r="C104" s="55" t="str">
        <f>IF($A104="","",IF(Configurações!$B$3="Simples",IF(Cálculos!DA21="TRAB","TRABALHO",IF(Cálculos!DA21="ATEST","ATESTADO/"&amp;CHAR(10)&amp;"LICENÇA",IF(Cálculos!DA21="FERIAS","FÉRIAS","FOLGA"))),IF(Cálculos!CU21=0,"FOLGA",TEXT(Cálculos!CQ21,"hh:mm")&amp;" – "&amp;TEXT(Cálculos!CT21,"hh:mm")&amp;IF(AND(Cálculos!CR21&lt;&gt;"",Cálculos!CS21&lt;&gt;""),CHAR(10)&amp;"int. "&amp;TEXT(Cálculos!CR21,"hh:mm")&amp;" – "&amp;TEXT(Cálculos!CS21,"hh:mm"),""))))</f>
        <v/>
      </c>
      <c r="D104" s="55" t="str">
        <f>IF($A104="","",IF(Configurações!$B$3="Simples",IF(Cálculos!DL21="TRAB","TRABALHO",IF(Cálculos!DL21="ATEST","ATESTADO/"&amp;CHAR(10)&amp;"LICENÇA",IF(Cálculos!DL21="FERIAS","FÉRIAS","FOLGA"))),IF(Cálculos!DF21=0,"FOLGA",TEXT(Cálculos!DB21,"hh:mm")&amp;" – "&amp;TEXT(Cálculos!DE21,"hh:mm")&amp;IF(AND(Cálculos!DC21&lt;&gt;"",Cálculos!DD21&lt;&gt;""),CHAR(10)&amp;"int. "&amp;TEXT(Cálculos!DC21,"hh:mm")&amp;" – "&amp;TEXT(Cálculos!DD21,"hh:mm"),""))))</f>
        <v/>
      </c>
      <c r="E104" s="55" t="str">
        <f>IF($A104="","",IF(Configurações!$B$3="Simples",IF(Cálculos!DW21="TRAB","TRABALHO",IF(Cálculos!DW21="ATEST","ATESTADO/"&amp;CHAR(10)&amp;"LICENÇA",IF(Cálculos!DW21="FERIAS","FÉRIAS","FOLGA"))),IF(Cálculos!DQ21=0,"FOLGA",TEXT(Cálculos!DM21,"hh:mm")&amp;" – "&amp;TEXT(Cálculos!DP21,"hh:mm")&amp;IF(AND(Cálculos!DN21&lt;&gt;"",Cálculos!DO21&lt;&gt;""),CHAR(10)&amp;"int. "&amp;TEXT(Cálculos!DN21,"hh:mm")&amp;" – "&amp;TEXT(Cálculos!DO21,"hh:mm"),""))))</f>
        <v/>
      </c>
      <c r="F104" s="55" t="str">
        <f>IF($A104="","",IF(Configurações!$B$3="Simples",IF(Cálculos!EH21="TRAB","TRABALHO",IF(Cálculos!EH21="ATEST","ATESTADO/"&amp;CHAR(10)&amp;"LICENÇA",IF(Cálculos!EH21="FERIAS","FÉRIAS","FOLGA"))),IF(Cálculos!EB21=0,"FOLGA",TEXT(Cálculos!DX21,"hh:mm")&amp;" – "&amp;TEXT(Cálculos!EA21,"hh:mm")&amp;IF(AND(Cálculos!DY21&lt;&gt;"",Cálculos!DZ21&lt;&gt;""),CHAR(10)&amp;"int. "&amp;TEXT(Cálculos!DY21,"hh:mm")&amp;" – "&amp;TEXT(Cálculos!DZ21,"hh:mm"),""))))</f>
        <v/>
      </c>
      <c r="G104" s="55" t="str">
        <f>IF($A104="","",IF(Configurações!$B$3="Simples",IF(Cálculos!ES21="TRAB","TRABALHO",IF(Cálculos!ES21="ATEST","ATESTADO/"&amp;CHAR(10)&amp;"LICENÇA",IF(Cálculos!ES21="FERIAS","FÉRIAS","FOLGA"))),IF(Cálculos!EM21=0,"FOLGA",TEXT(Cálculos!EI21,"hh:mm")&amp;" – "&amp;TEXT(Cálculos!EL21,"hh:mm")&amp;IF(AND(Cálculos!EJ21&lt;&gt;"",Cálculos!EK21&lt;&gt;""),CHAR(10)&amp;"int. "&amp;TEXT(Cálculos!EJ21,"hh:mm")&amp;" – "&amp;TEXT(Cálculos!EK21,"hh:mm"),""))))</f>
        <v/>
      </c>
      <c r="H104" s="55" t="str">
        <f>IF($A104="","",IF(Configurações!$B$3="Simples",IF(Cálculos!FD21="TRAB","TRABALHO",IF(Cálculos!FD21="ATEST","ATESTADO/"&amp;CHAR(10)&amp;"LICENÇA",IF(Cálculos!FD21="FERIAS","FÉRIAS","FOLGA"))),IF(Cálculos!EX21=0,"FOLGA",TEXT(Cálculos!ET21,"hh:mm")&amp;" – "&amp;TEXT(Cálculos!EW21,"hh:mm")&amp;IF(AND(Cálculos!EU21&lt;&gt;"",Cálculos!EV21&lt;&gt;""),CHAR(10)&amp;"int. "&amp;TEXT(Cálculos!EU21,"hh:mm")&amp;" – "&amp;TEXT(Cálculos!EV21,"hh:mm"),""))))</f>
        <v/>
      </c>
    </row>
    <row r="105" spans="1:8" ht="27.75" customHeight="1" x14ac:dyDescent="0.25">
      <c r="A105" s="54" t="str">
        <f>Cálculos!B22</f>
        <v/>
      </c>
      <c r="B105" s="55" t="str">
        <f>IF($A105="","",IF(Configurações!$B$3="Simples",IF(Cálculos!CP22="TRAB","TRABALHO",IF(Cálculos!CP22="ATEST","ATESTADO/"&amp;CHAR(10)&amp;"LICENÇA",IF(Cálculos!CP22="FERIAS","FÉRIAS","FOLGA"))),IF(Cálculos!CJ22=0,"FOLGA",TEXT(Cálculos!CF22,"hh:mm")&amp;" – "&amp;TEXT(Cálculos!CI22,"hh:mm")&amp;IF(AND(Cálculos!CG22&lt;&gt;"",Cálculos!CH22&lt;&gt;""),CHAR(10)&amp;"int. "&amp;TEXT(Cálculos!CG22,"hh:mm")&amp;" – "&amp;TEXT(Cálculos!CH22,"hh:mm"),""))))</f>
        <v/>
      </c>
      <c r="C105" s="55" t="str">
        <f>IF($A105="","",IF(Configurações!$B$3="Simples",IF(Cálculos!DA22="TRAB","TRABALHO",IF(Cálculos!DA22="ATEST","ATESTADO/"&amp;CHAR(10)&amp;"LICENÇA",IF(Cálculos!DA22="FERIAS","FÉRIAS","FOLGA"))),IF(Cálculos!CU22=0,"FOLGA",TEXT(Cálculos!CQ22,"hh:mm")&amp;" – "&amp;TEXT(Cálculos!CT22,"hh:mm")&amp;IF(AND(Cálculos!CR22&lt;&gt;"",Cálculos!CS22&lt;&gt;""),CHAR(10)&amp;"int. "&amp;TEXT(Cálculos!CR22,"hh:mm")&amp;" – "&amp;TEXT(Cálculos!CS22,"hh:mm"),""))))</f>
        <v/>
      </c>
      <c r="D105" s="55" t="str">
        <f>IF($A105="","",IF(Configurações!$B$3="Simples",IF(Cálculos!DL22="TRAB","TRABALHO",IF(Cálculos!DL22="ATEST","ATESTADO/"&amp;CHAR(10)&amp;"LICENÇA",IF(Cálculos!DL22="FERIAS","FÉRIAS","FOLGA"))),IF(Cálculos!DF22=0,"FOLGA",TEXT(Cálculos!DB22,"hh:mm")&amp;" – "&amp;TEXT(Cálculos!DE22,"hh:mm")&amp;IF(AND(Cálculos!DC22&lt;&gt;"",Cálculos!DD22&lt;&gt;""),CHAR(10)&amp;"int. "&amp;TEXT(Cálculos!DC22,"hh:mm")&amp;" – "&amp;TEXT(Cálculos!DD22,"hh:mm"),""))))</f>
        <v/>
      </c>
      <c r="E105" s="55" t="str">
        <f>IF($A105="","",IF(Configurações!$B$3="Simples",IF(Cálculos!DW22="TRAB","TRABALHO",IF(Cálculos!DW22="ATEST","ATESTADO/"&amp;CHAR(10)&amp;"LICENÇA",IF(Cálculos!DW22="FERIAS","FÉRIAS","FOLGA"))),IF(Cálculos!DQ22=0,"FOLGA",TEXT(Cálculos!DM22,"hh:mm")&amp;" – "&amp;TEXT(Cálculos!DP22,"hh:mm")&amp;IF(AND(Cálculos!DN22&lt;&gt;"",Cálculos!DO22&lt;&gt;""),CHAR(10)&amp;"int. "&amp;TEXT(Cálculos!DN22,"hh:mm")&amp;" – "&amp;TEXT(Cálculos!DO22,"hh:mm"),""))))</f>
        <v/>
      </c>
      <c r="F105" s="55" t="str">
        <f>IF($A105="","",IF(Configurações!$B$3="Simples",IF(Cálculos!EH22="TRAB","TRABALHO",IF(Cálculos!EH22="ATEST","ATESTADO/"&amp;CHAR(10)&amp;"LICENÇA",IF(Cálculos!EH22="FERIAS","FÉRIAS","FOLGA"))),IF(Cálculos!EB22=0,"FOLGA",TEXT(Cálculos!DX22,"hh:mm")&amp;" – "&amp;TEXT(Cálculos!EA22,"hh:mm")&amp;IF(AND(Cálculos!DY22&lt;&gt;"",Cálculos!DZ22&lt;&gt;""),CHAR(10)&amp;"int. "&amp;TEXT(Cálculos!DY22,"hh:mm")&amp;" – "&amp;TEXT(Cálculos!DZ22,"hh:mm"),""))))</f>
        <v/>
      </c>
      <c r="G105" s="55" t="str">
        <f>IF($A105="","",IF(Configurações!$B$3="Simples",IF(Cálculos!ES22="TRAB","TRABALHO",IF(Cálculos!ES22="ATEST","ATESTADO/"&amp;CHAR(10)&amp;"LICENÇA",IF(Cálculos!ES22="FERIAS","FÉRIAS","FOLGA"))),IF(Cálculos!EM22=0,"FOLGA",TEXT(Cálculos!EI22,"hh:mm")&amp;" – "&amp;TEXT(Cálculos!EL22,"hh:mm")&amp;IF(AND(Cálculos!EJ22&lt;&gt;"",Cálculos!EK22&lt;&gt;""),CHAR(10)&amp;"int. "&amp;TEXT(Cálculos!EJ22,"hh:mm")&amp;" – "&amp;TEXT(Cálculos!EK22,"hh:mm"),""))))</f>
        <v/>
      </c>
      <c r="H105" s="55" t="str">
        <f>IF($A105="","",IF(Configurações!$B$3="Simples",IF(Cálculos!FD22="TRAB","TRABALHO",IF(Cálculos!FD22="ATEST","ATESTADO/"&amp;CHAR(10)&amp;"LICENÇA",IF(Cálculos!FD22="FERIAS","FÉRIAS","FOLGA"))),IF(Cálculos!EX22=0,"FOLGA",TEXT(Cálculos!ET22,"hh:mm")&amp;" – "&amp;TEXT(Cálculos!EW22,"hh:mm")&amp;IF(AND(Cálculos!EU22&lt;&gt;"",Cálculos!EV22&lt;&gt;""),CHAR(10)&amp;"int. "&amp;TEXT(Cálculos!EU22,"hh:mm")&amp;" – "&amp;TEXT(Cálculos!EV22,"hh:mm"),""))))</f>
        <v/>
      </c>
    </row>
    <row r="106" spans="1:8" ht="27.75" customHeight="1" x14ac:dyDescent="0.25">
      <c r="A106" s="54" t="str">
        <f>Cálculos!B23</f>
        <v/>
      </c>
      <c r="B106" s="55" t="str">
        <f>IF($A106="","",IF(Configurações!$B$3="Simples",IF(Cálculos!CP23="TRAB","TRABALHO",IF(Cálculos!CP23="ATEST","ATESTADO/"&amp;CHAR(10)&amp;"LICENÇA",IF(Cálculos!CP23="FERIAS","FÉRIAS","FOLGA"))),IF(Cálculos!CJ23=0,"FOLGA",TEXT(Cálculos!CF23,"hh:mm")&amp;" – "&amp;TEXT(Cálculos!CI23,"hh:mm")&amp;IF(AND(Cálculos!CG23&lt;&gt;"",Cálculos!CH23&lt;&gt;""),CHAR(10)&amp;"int. "&amp;TEXT(Cálculos!CG23,"hh:mm")&amp;" – "&amp;TEXT(Cálculos!CH23,"hh:mm"),""))))</f>
        <v/>
      </c>
      <c r="C106" s="55" t="str">
        <f>IF($A106="","",IF(Configurações!$B$3="Simples",IF(Cálculos!DA23="TRAB","TRABALHO",IF(Cálculos!DA23="ATEST","ATESTADO/"&amp;CHAR(10)&amp;"LICENÇA",IF(Cálculos!DA23="FERIAS","FÉRIAS","FOLGA"))),IF(Cálculos!CU23=0,"FOLGA",TEXT(Cálculos!CQ23,"hh:mm")&amp;" – "&amp;TEXT(Cálculos!CT23,"hh:mm")&amp;IF(AND(Cálculos!CR23&lt;&gt;"",Cálculos!CS23&lt;&gt;""),CHAR(10)&amp;"int. "&amp;TEXT(Cálculos!CR23,"hh:mm")&amp;" – "&amp;TEXT(Cálculos!CS23,"hh:mm"),""))))</f>
        <v/>
      </c>
      <c r="D106" s="55" t="str">
        <f>IF($A106="","",IF(Configurações!$B$3="Simples",IF(Cálculos!DL23="TRAB","TRABALHO",IF(Cálculos!DL23="ATEST","ATESTADO/"&amp;CHAR(10)&amp;"LICENÇA",IF(Cálculos!DL23="FERIAS","FÉRIAS","FOLGA"))),IF(Cálculos!DF23=0,"FOLGA",TEXT(Cálculos!DB23,"hh:mm")&amp;" – "&amp;TEXT(Cálculos!DE23,"hh:mm")&amp;IF(AND(Cálculos!DC23&lt;&gt;"",Cálculos!DD23&lt;&gt;""),CHAR(10)&amp;"int. "&amp;TEXT(Cálculos!DC23,"hh:mm")&amp;" – "&amp;TEXT(Cálculos!DD23,"hh:mm"),""))))</f>
        <v/>
      </c>
      <c r="E106" s="55" t="str">
        <f>IF($A106="","",IF(Configurações!$B$3="Simples",IF(Cálculos!DW23="TRAB","TRABALHO",IF(Cálculos!DW23="ATEST","ATESTADO/"&amp;CHAR(10)&amp;"LICENÇA",IF(Cálculos!DW23="FERIAS","FÉRIAS","FOLGA"))),IF(Cálculos!DQ23=0,"FOLGA",TEXT(Cálculos!DM23,"hh:mm")&amp;" – "&amp;TEXT(Cálculos!DP23,"hh:mm")&amp;IF(AND(Cálculos!DN23&lt;&gt;"",Cálculos!DO23&lt;&gt;""),CHAR(10)&amp;"int. "&amp;TEXT(Cálculos!DN23,"hh:mm")&amp;" – "&amp;TEXT(Cálculos!DO23,"hh:mm"),""))))</f>
        <v/>
      </c>
      <c r="F106" s="55" t="str">
        <f>IF($A106="","",IF(Configurações!$B$3="Simples",IF(Cálculos!EH23="TRAB","TRABALHO",IF(Cálculos!EH23="ATEST","ATESTADO/"&amp;CHAR(10)&amp;"LICENÇA",IF(Cálculos!EH23="FERIAS","FÉRIAS","FOLGA"))),IF(Cálculos!EB23=0,"FOLGA",TEXT(Cálculos!DX23,"hh:mm")&amp;" – "&amp;TEXT(Cálculos!EA23,"hh:mm")&amp;IF(AND(Cálculos!DY23&lt;&gt;"",Cálculos!DZ23&lt;&gt;""),CHAR(10)&amp;"int. "&amp;TEXT(Cálculos!DY23,"hh:mm")&amp;" – "&amp;TEXT(Cálculos!DZ23,"hh:mm"),""))))</f>
        <v/>
      </c>
      <c r="G106" s="55" t="str">
        <f>IF($A106="","",IF(Configurações!$B$3="Simples",IF(Cálculos!ES23="TRAB","TRABALHO",IF(Cálculos!ES23="ATEST","ATESTADO/"&amp;CHAR(10)&amp;"LICENÇA",IF(Cálculos!ES23="FERIAS","FÉRIAS","FOLGA"))),IF(Cálculos!EM23=0,"FOLGA",TEXT(Cálculos!EI23,"hh:mm")&amp;" – "&amp;TEXT(Cálculos!EL23,"hh:mm")&amp;IF(AND(Cálculos!EJ23&lt;&gt;"",Cálculos!EK23&lt;&gt;""),CHAR(10)&amp;"int. "&amp;TEXT(Cálculos!EJ23,"hh:mm")&amp;" – "&amp;TEXT(Cálculos!EK23,"hh:mm"),""))))</f>
        <v/>
      </c>
      <c r="H106" s="55" t="str">
        <f>IF($A106="","",IF(Configurações!$B$3="Simples",IF(Cálculos!FD23="TRAB","TRABALHO",IF(Cálculos!FD23="ATEST","ATESTADO/"&amp;CHAR(10)&amp;"LICENÇA",IF(Cálculos!FD23="FERIAS","FÉRIAS","FOLGA"))),IF(Cálculos!EX23=0,"FOLGA",TEXT(Cálculos!ET23,"hh:mm")&amp;" – "&amp;TEXT(Cálculos!EW23,"hh:mm")&amp;IF(AND(Cálculos!EU23&lt;&gt;"",Cálculos!EV23&lt;&gt;""),CHAR(10)&amp;"int. "&amp;TEXT(Cálculos!EU23,"hh:mm")&amp;" – "&amp;TEXT(Cálculos!EV23,"hh:mm"),""))))</f>
        <v/>
      </c>
    </row>
    <row r="107" spans="1:8" ht="27.75" customHeight="1" x14ac:dyDescent="0.25">
      <c r="A107" s="54" t="str">
        <f>Cálculos!B24</f>
        <v/>
      </c>
      <c r="B107" s="55" t="str">
        <f>IF($A107="","",IF(Configurações!$B$3="Simples",IF(Cálculos!CP24="TRAB","TRABALHO",IF(Cálculos!CP24="ATEST","ATESTADO/"&amp;CHAR(10)&amp;"LICENÇA",IF(Cálculos!CP24="FERIAS","FÉRIAS","FOLGA"))),IF(Cálculos!CJ24=0,"FOLGA",TEXT(Cálculos!CF24,"hh:mm")&amp;" – "&amp;TEXT(Cálculos!CI24,"hh:mm")&amp;IF(AND(Cálculos!CG24&lt;&gt;"",Cálculos!CH24&lt;&gt;""),CHAR(10)&amp;"int. "&amp;TEXT(Cálculos!CG24,"hh:mm")&amp;" – "&amp;TEXT(Cálculos!CH24,"hh:mm"),""))))</f>
        <v/>
      </c>
      <c r="C107" s="55" t="str">
        <f>IF($A107="","",IF(Configurações!$B$3="Simples",IF(Cálculos!DA24="TRAB","TRABALHO",IF(Cálculos!DA24="ATEST","ATESTADO/"&amp;CHAR(10)&amp;"LICENÇA",IF(Cálculos!DA24="FERIAS","FÉRIAS","FOLGA"))),IF(Cálculos!CU24=0,"FOLGA",TEXT(Cálculos!CQ24,"hh:mm")&amp;" – "&amp;TEXT(Cálculos!CT24,"hh:mm")&amp;IF(AND(Cálculos!CR24&lt;&gt;"",Cálculos!CS24&lt;&gt;""),CHAR(10)&amp;"int. "&amp;TEXT(Cálculos!CR24,"hh:mm")&amp;" – "&amp;TEXT(Cálculos!CS24,"hh:mm"),""))))</f>
        <v/>
      </c>
      <c r="D107" s="55" t="str">
        <f>IF($A107="","",IF(Configurações!$B$3="Simples",IF(Cálculos!DL24="TRAB","TRABALHO",IF(Cálculos!DL24="ATEST","ATESTADO/"&amp;CHAR(10)&amp;"LICENÇA",IF(Cálculos!DL24="FERIAS","FÉRIAS","FOLGA"))),IF(Cálculos!DF24=0,"FOLGA",TEXT(Cálculos!DB24,"hh:mm")&amp;" – "&amp;TEXT(Cálculos!DE24,"hh:mm")&amp;IF(AND(Cálculos!DC24&lt;&gt;"",Cálculos!DD24&lt;&gt;""),CHAR(10)&amp;"int. "&amp;TEXT(Cálculos!DC24,"hh:mm")&amp;" – "&amp;TEXT(Cálculos!DD24,"hh:mm"),""))))</f>
        <v/>
      </c>
      <c r="E107" s="55" t="str">
        <f>IF($A107="","",IF(Configurações!$B$3="Simples",IF(Cálculos!DW24="TRAB","TRABALHO",IF(Cálculos!DW24="ATEST","ATESTADO/"&amp;CHAR(10)&amp;"LICENÇA",IF(Cálculos!DW24="FERIAS","FÉRIAS","FOLGA"))),IF(Cálculos!DQ24=0,"FOLGA",TEXT(Cálculos!DM24,"hh:mm")&amp;" – "&amp;TEXT(Cálculos!DP24,"hh:mm")&amp;IF(AND(Cálculos!DN24&lt;&gt;"",Cálculos!DO24&lt;&gt;""),CHAR(10)&amp;"int. "&amp;TEXT(Cálculos!DN24,"hh:mm")&amp;" – "&amp;TEXT(Cálculos!DO24,"hh:mm"),""))))</f>
        <v/>
      </c>
      <c r="F107" s="55" t="str">
        <f>IF($A107="","",IF(Configurações!$B$3="Simples",IF(Cálculos!EH24="TRAB","TRABALHO",IF(Cálculos!EH24="ATEST","ATESTADO/"&amp;CHAR(10)&amp;"LICENÇA",IF(Cálculos!EH24="FERIAS","FÉRIAS","FOLGA"))),IF(Cálculos!EB24=0,"FOLGA",TEXT(Cálculos!DX24,"hh:mm")&amp;" – "&amp;TEXT(Cálculos!EA24,"hh:mm")&amp;IF(AND(Cálculos!DY24&lt;&gt;"",Cálculos!DZ24&lt;&gt;""),CHAR(10)&amp;"int. "&amp;TEXT(Cálculos!DY24,"hh:mm")&amp;" – "&amp;TEXT(Cálculos!DZ24,"hh:mm"),""))))</f>
        <v/>
      </c>
      <c r="G107" s="55" t="str">
        <f>IF($A107="","",IF(Configurações!$B$3="Simples",IF(Cálculos!ES24="TRAB","TRABALHO",IF(Cálculos!ES24="ATEST","ATESTADO/"&amp;CHAR(10)&amp;"LICENÇA",IF(Cálculos!ES24="FERIAS","FÉRIAS","FOLGA"))),IF(Cálculos!EM24=0,"FOLGA",TEXT(Cálculos!EI24,"hh:mm")&amp;" – "&amp;TEXT(Cálculos!EL24,"hh:mm")&amp;IF(AND(Cálculos!EJ24&lt;&gt;"",Cálculos!EK24&lt;&gt;""),CHAR(10)&amp;"int. "&amp;TEXT(Cálculos!EJ24,"hh:mm")&amp;" – "&amp;TEXT(Cálculos!EK24,"hh:mm"),""))))</f>
        <v/>
      </c>
      <c r="H107" s="55" t="str">
        <f>IF($A107="","",IF(Configurações!$B$3="Simples",IF(Cálculos!FD24="TRAB","TRABALHO",IF(Cálculos!FD24="ATEST","ATESTADO/"&amp;CHAR(10)&amp;"LICENÇA",IF(Cálculos!FD24="FERIAS","FÉRIAS","FOLGA"))),IF(Cálculos!EX24=0,"FOLGA",TEXT(Cálculos!ET24,"hh:mm")&amp;" – "&amp;TEXT(Cálculos!EW24,"hh:mm")&amp;IF(AND(Cálculos!EU24&lt;&gt;"",Cálculos!EV24&lt;&gt;""),CHAR(10)&amp;"int. "&amp;TEXT(Cálculos!EU24,"hh:mm")&amp;" – "&amp;TEXT(Cálculos!EV24,"hh:mm"),""))))</f>
        <v/>
      </c>
    </row>
    <row r="108" spans="1:8" ht="27.75" customHeight="1" x14ac:dyDescent="0.25">
      <c r="A108" s="54" t="str">
        <f>Cálculos!B25</f>
        <v/>
      </c>
      <c r="B108" s="55" t="str">
        <f>IF($A108="","",IF(Configurações!$B$3="Simples",IF(Cálculos!CP25="TRAB","TRABALHO",IF(Cálculos!CP25="ATEST","ATESTADO/"&amp;CHAR(10)&amp;"LICENÇA",IF(Cálculos!CP25="FERIAS","FÉRIAS","FOLGA"))),IF(Cálculos!CJ25=0,"FOLGA",TEXT(Cálculos!CF25,"hh:mm")&amp;" – "&amp;TEXT(Cálculos!CI25,"hh:mm")&amp;IF(AND(Cálculos!CG25&lt;&gt;"",Cálculos!CH25&lt;&gt;""),CHAR(10)&amp;"int. "&amp;TEXT(Cálculos!CG25,"hh:mm")&amp;" – "&amp;TEXT(Cálculos!CH25,"hh:mm"),""))))</f>
        <v/>
      </c>
      <c r="C108" s="55" t="str">
        <f>IF($A108="","",IF(Configurações!$B$3="Simples",IF(Cálculos!DA25="TRAB","TRABALHO",IF(Cálculos!DA25="ATEST","ATESTADO/"&amp;CHAR(10)&amp;"LICENÇA",IF(Cálculos!DA25="FERIAS","FÉRIAS","FOLGA"))),IF(Cálculos!CU25=0,"FOLGA",TEXT(Cálculos!CQ25,"hh:mm")&amp;" – "&amp;TEXT(Cálculos!CT25,"hh:mm")&amp;IF(AND(Cálculos!CR25&lt;&gt;"",Cálculos!CS25&lt;&gt;""),CHAR(10)&amp;"int. "&amp;TEXT(Cálculos!CR25,"hh:mm")&amp;" – "&amp;TEXT(Cálculos!CS25,"hh:mm"),""))))</f>
        <v/>
      </c>
      <c r="D108" s="55" t="str">
        <f>IF($A108="","",IF(Configurações!$B$3="Simples",IF(Cálculos!DL25="TRAB","TRABALHO",IF(Cálculos!DL25="ATEST","ATESTADO/"&amp;CHAR(10)&amp;"LICENÇA",IF(Cálculos!DL25="FERIAS","FÉRIAS","FOLGA"))),IF(Cálculos!DF25=0,"FOLGA",TEXT(Cálculos!DB25,"hh:mm")&amp;" – "&amp;TEXT(Cálculos!DE25,"hh:mm")&amp;IF(AND(Cálculos!DC25&lt;&gt;"",Cálculos!DD25&lt;&gt;""),CHAR(10)&amp;"int. "&amp;TEXT(Cálculos!DC25,"hh:mm")&amp;" – "&amp;TEXT(Cálculos!DD25,"hh:mm"),""))))</f>
        <v/>
      </c>
      <c r="E108" s="55" t="str">
        <f>IF($A108="","",IF(Configurações!$B$3="Simples",IF(Cálculos!DW25="TRAB","TRABALHO",IF(Cálculos!DW25="ATEST","ATESTADO/"&amp;CHAR(10)&amp;"LICENÇA",IF(Cálculos!DW25="FERIAS","FÉRIAS","FOLGA"))),IF(Cálculos!DQ25=0,"FOLGA",TEXT(Cálculos!DM25,"hh:mm")&amp;" – "&amp;TEXT(Cálculos!DP25,"hh:mm")&amp;IF(AND(Cálculos!DN25&lt;&gt;"",Cálculos!DO25&lt;&gt;""),CHAR(10)&amp;"int. "&amp;TEXT(Cálculos!DN25,"hh:mm")&amp;" – "&amp;TEXT(Cálculos!DO25,"hh:mm"),""))))</f>
        <v/>
      </c>
      <c r="F108" s="55" t="str">
        <f>IF($A108="","",IF(Configurações!$B$3="Simples",IF(Cálculos!EH25="TRAB","TRABALHO",IF(Cálculos!EH25="ATEST","ATESTADO/"&amp;CHAR(10)&amp;"LICENÇA",IF(Cálculos!EH25="FERIAS","FÉRIAS","FOLGA"))),IF(Cálculos!EB25=0,"FOLGA",TEXT(Cálculos!DX25,"hh:mm")&amp;" – "&amp;TEXT(Cálculos!EA25,"hh:mm")&amp;IF(AND(Cálculos!DY25&lt;&gt;"",Cálculos!DZ25&lt;&gt;""),CHAR(10)&amp;"int. "&amp;TEXT(Cálculos!DY25,"hh:mm")&amp;" – "&amp;TEXT(Cálculos!DZ25,"hh:mm"),""))))</f>
        <v/>
      </c>
      <c r="G108" s="55" t="str">
        <f>IF($A108="","",IF(Configurações!$B$3="Simples",IF(Cálculos!ES25="TRAB","TRABALHO",IF(Cálculos!ES25="ATEST","ATESTADO/"&amp;CHAR(10)&amp;"LICENÇA",IF(Cálculos!ES25="FERIAS","FÉRIAS","FOLGA"))),IF(Cálculos!EM25=0,"FOLGA",TEXT(Cálculos!EI25,"hh:mm")&amp;" – "&amp;TEXT(Cálculos!EL25,"hh:mm")&amp;IF(AND(Cálculos!EJ25&lt;&gt;"",Cálculos!EK25&lt;&gt;""),CHAR(10)&amp;"int. "&amp;TEXT(Cálculos!EJ25,"hh:mm")&amp;" – "&amp;TEXT(Cálculos!EK25,"hh:mm"),""))))</f>
        <v/>
      </c>
      <c r="H108" s="55" t="str">
        <f>IF($A108="","",IF(Configurações!$B$3="Simples",IF(Cálculos!FD25="TRAB","TRABALHO",IF(Cálculos!FD25="ATEST","ATESTADO/"&amp;CHAR(10)&amp;"LICENÇA",IF(Cálculos!FD25="FERIAS","FÉRIAS","FOLGA"))),IF(Cálculos!EX25=0,"FOLGA",TEXT(Cálculos!ET25,"hh:mm")&amp;" – "&amp;TEXT(Cálculos!EW25,"hh:mm")&amp;IF(AND(Cálculos!EU25&lt;&gt;"",Cálculos!EV25&lt;&gt;""),CHAR(10)&amp;"int. "&amp;TEXT(Cálculos!EU25,"hh:mm")&amp;" – "&amp;TEXT(Cálculos!EV25,"hh:mm"),""))))</f>
        <v/>
      </c>
    </row>
    <row r="109" spans="1:8" ht="27.75" customHeight="1" x14ac:dyDescent="0.25">
      <c r="A109" s="54" t="str">
        <f>Cálculos!B26</f>
        <v/>
      </c>
      <c r="B109" s="55" t="str">
        <f>IF($A109="","",IF(Configurações!$B$3="Simples",IF(Cálculos!CP26="TRAB","TRABALHO",IF(Cálculos!CP26="ATEST","ATESTADO/"&amp;CHAR(10)&amp;"LICENÇA",IF(Cálculos!CP26="FERIAS","FÉRIAS","FOLGA"))),IF(Cálculos!CJ26=0,"FOLGA",TEXT(Cálculos!CF26,"hh:mm")&amp;" – "&amp;TEXT(Cálculos!CI26,"hh:mm")&amp;IF(AND(Cálculos!CG26&lt;&gt;"",Cálculos!CH26&lt;&gt;""),CHAR(10)&amp;"int. "&amp;TEXT(Cálculos!CG26,"hh:mm")&amp;" – "&amp;TEXT(Cálculos!CH26,"hh:mm"),""))))</f>
        <v/>
      </c>
      <c r="C109" s="55" t="str">
        <f>IF($A109="","",IF(Configurações!$B$3="Simples",IF(Cálculos!DA26="TRAB","TRABALHO",IF(Cálculos!DA26="ATEST","ATESTADO/"&amp;CHAR(10)&amp;"LICENÇA",IF(Cálculos!DA26="FERIAS","FÉRIAS","FOLGA"))),IF(Cálculos!CU26=0,"FOLGA",TEXT(Cálculos!CQ26,"hh:mm")&amp;" – "&amp;TEXT(Cálculos!CT26,"hh:mm")&amp;IF(AND(Cálculos!CR26&lt;&gt;"",Cálculos!CS26&lt;&gt;""),CHAR(10)&amp;"int. "&amp;TEXT(Cálculos!CR26,"hh:mm")&amp;" – "&amp;TEXT(Cálculos!CS26,"hh:mm"),""))))</f>
        <v/>
      </c>
      <c r="D109" s="55" t="str">
        <f>IF($A109="","",IF(Configurações!$B$3="Simples",IF(Cálculos!DL26="TRAB","TRABALHO",IF(Cálculos!DL26="ATEST","ATESTADO/"&amp;CHAR(10)&amp;"LICENÇA",IF(Cálculos!DL26="FERIAS","FÉRIAS","FOLGA"))),IF(Cálculos!DF26=0,"FOLGA",TEXT(Cálculos!DB26,"hh:mm")&amp;" – "&amp;TEXT(Cálculos!DE26,"hh:mm")&amp;IF(AND(Cálculos!DC26&lt;&gt;"",Cálculos!DD26&lt;&gt;""),CHAR(10)&amp;"int. "&amp;TEXT(Cálculos!DC26,"hh:mm")&amp;" – "&amp;TEXT(Cálculos!DD26,"hh:mm"),""))))</f>
        <v/>
      </c>
      <c r="E109" s="55" t="str">
        <f>IF($A109="","",IF(Configurações!$B$3="Simples",IF(Cálculos!DW26="TRAB","TRABALHO",IF(Cálculos!DW26="ATEST","ATESTADO/"&amp;CHAR(10)&amp;"LICENÇA",IF(Cálculos!DW26="FERIAS","FÉRIAS","FOLGA"))),IF(Cálculos!DQ26=0,"FOLGA",TEXT(Cálculos!DM26,"hh:mm")&amp;" – "&amp;TEXT(Cálculos!DP26,"hh:mm")&amp;IF(AND(Cálculos!DN26&lt;&gt;"",Cálculos!DO26&lt;&gt;""),CHAR(10)&amp;"int. "&amp;TEXT(Cálculos!DN26,"hh:mm")&amp;" – "&amp;TEXT(Cálculos!DO26,"hh:mm"),""))))</f>
        <v/>
      </c>
      <c r="F109" s="55" t="str">
        <f>IF($A109="","",IF(Configurações!$B$3="Simples",IF(Cálculos!EH26="TRAB","TRABALHO",IF(Cálculos!EH26="ATEST","ATESTADO/"&amp;CHAR(10)&amp;"LICENÇA",IF(Cálculos!EH26="FERIAS","FÉRIAS","FOLGA"))),IF(Cálculos!EB26=0,"FOLGA",TEXT(Cálculos!DX26,"hh:mm")&amp;" – "&amp;TEXT(Cálculos!EA26,"hh:mm")&amp;IF(AND(Cálculos!DY26&lt;&gt;"",Cálculos!DZ26&lt;&gt;""),CHAR(10)&amp;"int. "&amp;TEXT(Cálculos!DY26,"hh:mm")&amp;" – "&amp;TEXT(Cálculos!DZ26,"hh:mm"),""))))</f>
        <v/>
      </c>
      <c r="G109" s="55" t="str">
        <f>IF($A109="","",IF(Configurações!$B$3="Simples",IF(Cálculos!ES26="TRAB","TRABALHO",IF(Cálculos!ES26="ATEST","ATESTADO/"&amp;CHAR(10)&amp;"LICENÇA",IF(Cálculos!ES26="FERIAS","FÉRIAS","FOLGA"))),IF(Cálculos!EM26=0,"FOLGA",TEXT(Cálculos!EI26,"hh:mm")&amp;" – "&amp;TEXT(Cálculos!EL26,"hh:mm")&amp;IF(AND(Cálculos!EJ26&lt;&gt;"",Cálculos!EK26&lt;&gt;""),CHAR(10)&amp;"int. "&amp;TEXT(Cálculos!EJ26,"hh:mm")&amp;" – "&amp;TEXT(Cálculos!EK26,"hh:mm"),""))))</f>
        <v/>
      </c>
      <c r="H109" s="55" t="str">
        <f>IF($A109="","",IF(Configurações!$B$3="Simples",IF(Cálculos!FD26="TRAB","TRABALHO",IF(Cálculos!FD26="ATEST","ATESTADO/"&amp;CHAR(10)&amp;"LICENÇA",IF(Cálculos!FD26="FERIAS","FÉRIAS","FOLGA"))),IF(Cálculos!EX26=0,"FOLGA",TEXT(Cálculos!ET26,"hh:mm")&amp;" – "&amp;TEXT(Cálculos!EW26,"hh:mm")&amp;IF(AND(Cálculos!EU26&lt;&gt;"",Cálculos!EV26&lt;&gt;""),CHAR(10)&amp;"int. "&amp;TEXT(Cálculos!EU26,"hh:mm")&amp;" – "&amp;TEXT(Cálculos!EV26,"hh:mm"),""))))</f>
        <v/>
      </c>
    </row>
    <row r="110" spans="1:8" ht="27.75" customHeight="1" x14ac:dyDescent="0.25">
      <c r="A110" s="54" t="str">
        <f>Cálculos!B27</f>
        <v/>
      </c>
      <c r="B110" s="55" t="str">
        <f>IF($A110="","",IF(Configurações!$B$3="Simples",IF(Cálculos!CP27="TRAB","TRABALHO",IF(Cálculos!CP27="ATEST","ATESTADO/"&amp;CHAR(10)&amp;"LICENÇA",IF(Cálculos!CP27="FERIAS","FÉRIAS","FOLGA"))),IF(Cálculos!CJ27=0,"FOLGA",TEXT(Cálculos!CF27,"hh:mm")&amp;" – "&amp;TEXT(Cálculos!CI27,"hh:mm")&amp;IF(AND(Cálculos!CG27&lt;&gt;"",Cálculos!CH27&lt;&gt;""),CHAR(10)&amp;"int. "&amp;TEXT(Cálculos!CG27,"hh:mm")&amp;" – "&amp;TEXT(Cálculos!CH27,"hh:mm"),""))))</f>
        <v/>
      </c>
      <c r="C110" s="55" t="str">
        <f>IF($A110="","",IF(Configurações!$B$3="Simples",IF(Cálculos!DA27="TRAB","TRABALHO",IF(Cálculos!DA27="ATEST","ATESTADO/"&amp;CHAR(10)&amp;"LICENÇA",IF(Cálculos!DA27="FERIAS","FÉRIAS","FOLGA"))),IF(Cálculos!CU27=0,"FOLGA",TEXT(Cálculos!CQ27,"hh:mm")&amp;" – "&amp;TEXT(Cálculos!CT27,"hh:mm")&amp;IF(AND(Cálculos!CR27&lt;&gt;"",Cálculos!CS27&lt;&gt;""),CHAR(10)&amp;"int. "&amp;TEXT(Cálculos!CR27,"hh:mm")&amp;" – "&amp;TEXT(Cálculos!CS27,"hh:mm"),""))))</f>
        <v/>
      </c>
      <c r="D110" s="55" t="str">
        <f>IF($A110="","",IF(Configurações!$B$3="Simples",IF(Cálculos!DL27="TRAB","TRABALHO",IF(Cálculos!DL27="ATEST","ATESTADO/"&amp;CHAR(10)&amp;"LICENÇA",IF(Cálculos!DL27="FERIAS","FÉRIAS","FOLGA"))),IF(Cálculos!DF27=0,"FOLGA",TEXT(Cálculos!DB27,"hh:mm")&amp;" – "&amp;TEXT(Cálculos!DE27,"hh:mm")&amp;IF(AND(Cálculos!DC27&lt;&gt;"",Cálculos!DD27&lt;&gt;""),CHAR(10)&amp;"int. "&amp;TEXT(Cálculos!DC27,"hh:mm")&amp;" – "&amp;TEXT(Cálculos!DD27,"hh:mm"),""))))</f>
        <v/>
      </c>
      <c r="E110" s="55" t="str">
        <f>IF($A110="","",IF(Configurações!$B$3="Simples",IF(Cálculos!DW27="TRAB","TRABALHO",IF(Cálculos!DW27="ATEST","ATESTADO/"&amp;CHAR(10)&amp;"LICENÇA",IF(Cálculos!DW27="FERIAS","FÉRIAS","FOLGA"))),IF(Cálculos!DQ27=0,"FOLGA",TEXT(Cálculos!DM27,"hh:mm")&amp;" – "&amp;TEXT(Cálculos!DP27,"hh:mm")&amp;IF(AND(Cálculos!DN27&lt;&gt;"",Cálculos!DO27&lt;&gt;""),CHAR(10)&amp;"int. "&amp;TEXT(Cálculos!DN27,"hh:mm")&amp;" – "&amp;TEXT(Cálculos!DO27,"hh:mm"),""))))</f>
        <v/>
      </c>
      <c r="F110" s="55" t="str">
        <f>IF($A110="","",IF(Configurações!$B$3="Simples",IF(Cálculos!EH27="TRAB","TRABALHO",IF(Cálculos!EH27="ATEST","ATESTADO/"&amp;CHAR(10)&amp;"LICENÇA",IF(Cálculos!EH27="FERIAS","FÉRIAS","FOLGA"))),IF(Cálculos!EB27=0,"FOLGA",TEXT(Cálculos!DX27,"hh:mm")&amp;" – "&amp;TEXT(Cálculos!EA27,"hh:mm")&amp;IF(AND(Cálculos!DY27&lt;&gt;"",Cálculos!DZ27&lt;&gt;""),CHAR(10)&amp;"int. "&amp;TEXT(Cálculos!DY27,"hh:mm")&amp;" – "&amp;TEXT(Cálculos!DZ27,"hh:mm"),""))))</f>
        <v/>
      </c>
      <c r="G110" s="55" t="str">
        <f>IF($A110="","",IF(Configurações!$B$3="Simples",IF(Cálculos!ES27="TRAB","TRABALHO",IF(Cálculos!ES27="ATEST","ATESTADO/"&amp;CHAR(10)&amp;"LICENÇA",IF(Cálculos!ES27="FERIAS","FÉRIAS","FOLGA"))),IF(Cálculos!EM27=0,"FOLGA",TEXT(Cálculos!EI27,"hh:mm")&amp;" – "&amp;TEXT(Cálculos!EL27,"hh:mm")&amp;IF(AND(Cálculos!EJ27&lt;&gt;"",Cálculos!EK27&lt;&gt;""),CHAR(10)&amp;"int. "&amp;TEXT(Cálculos!EJ27,"hh:mm")&amp;" – "&amp;TEXT(Cálculos!EK27,"hh:mm"),""))))</f>
        <v/>
      </c>
      <c r="H110" s="55" t="str">
        <f>IF($A110="","",IF(Configurações!$B$3="Simples",IF(Cálculos!FD27="TRAB","TRABALHO",IF(Cálculos!FD27="ATEST","ATESTADO/"&amp;CHAR(10)&amp;"LICENÇA",IF(Cálculos!FD27="FERIAS","FÉRIAS","FOLGA"))),IF(Cálculos!EX27=0,"FOLGA",TEXT(Cálculos!ET27,"hh:mm")&amp;" – "&amp;TEXT(Cálculos!EW27,"hh:mm")&amp;IF(AND(Cálculos!EU27&lt;&gt;"",Cálculos!EV27&lt;&gt;""),CHAR(10)&amp;"int. "&amp;TEXT(Cálculos!EU27,"hh:mm")&amp;" – "&amp;TEXT(Cálculos!EV27,"hh:mm"),""))))</f>
        <v/>
      </c>
    </row>
    <row r="111" spans="1:8" ht="27.75" customHeight="1" x14ac:dyDescent="0.25">
      <c r="A111" s="54" t="str">
        <f>Cálculos!B28</f>
        <v/>
      </c>
      <c r="B111" s="55" t="str">
        <f>IF($A111="","",IF(Configurações!$B$3="Simples",IF(Cálculos!CP28="TRAB","TRABALHO",IF(Cálculos!CP28="ATEST","ATESTADO/"&amp;CHAR(10)&amp;"LICENÇA",IF(Cálculos!CP28="FERIAS","FÉRIAS","FOLGA"))),IF(Cálculos!CJ28=0,"FOLGA",TEXT(Cálculos!CF28,"hh:mm")&amp;" – "&amp;TEXT(Cálculos!CI28,"hh:mm")&amp;IF(AND(Cálculos!CG28&lt;&gt;"",Cálculos!CH28&lt;&gt;""),CHAR(10)&amp;"int. "&amp;TEXT(Cálculos!CG28,"hh:mm")&amp;" – "&amp;TEXT(Cálculos!CH28,"hh:mm"),""))))</f>
        <v/>
      </c>
      <c r="C111" s="55" t="str">
        <f>IF($A111="","",IF(Configurações!$B$3="Simples",IF(Cálculos!DA28="TRAB","TRABALHO",IF(Cálculos!DA28="ATEST","ATESTADO/"&amp;CHAR(10)&amp;"LICENÇA",IF(Cálculos!DA28="FERIAS","FÉRIAS","FOLGA"))),IF(Cálculos!CU28=0,"FOLGA",TEXT(Cálculos!CQ28,"hh:mm")&amp;" – "&amp;TEXT(Cálculos!CT28,"hh:mm")&amp;IF(AND(Cálculos!CR28&lt;&gt;"",Cálculos!CS28&lt;&gt;""),CHAR(10)&amp;"int. "&amp;TEXT(Cálculos!CR28,"hh:mm")&amp;" – "&amp;TEXT(Cálculos!CS28,"hh:mm"),""))))</f>
        <v/>
      </c>
      <c r="D111" s="55" t="str">
        <f>IF($A111="","",IF(Configurações!$B$3="Simples",IF(Cálculos!DL28="TRAB","TRABALHO",IF(Cálculos!DL28="ATEST","ATESTADO/"&amp;CHAR(10)&amp;"LICENÇA",IF(Cálculos!DL28="FERIAS","FÉRIAS","FOLGA"))),IF(Cálculos!DF28=0,"FOLGA",TEXT(Cálculos!DB28,"hh:mm")&amp;" – "&amp;TEXT(Cálculos!DE28,"hh:mm")&amp;IF(AND(Cálculos!DC28&lt;&gt;"",Cálculos!DD28&lt;&gt;""),CHAR(10)&amp;"int. "&amp;TEXT(Cálculos!DC28,"hh:mm")&amp;" – "&amp;TEXT(Cálculos!DD28,"hh:mm"),""))))</f>
        <v/>
      </c>
      <c r="E111" s="55" t="str">
        <f>IF($A111="","",IF(Configurações!$B$3="Simples",IF(Cálculos!DW28="TRAB","TRABALHO",IF(Cálculos!DW28="ATEST","ATESTADO/"&amp;CHAR(10)&amp;"LICENÇA",IF(Cálculos!DW28="FERIAS","FÉRIAS","FOLGA"))),IF(Cálculos!DQ28=0,"FOLGA",TEXT(Cálculos!DM28,"hh:mm")&amp;" – "&amp;TEXT(Cálculos!DP28,"hh:mm")&amp;IF(AND(Cálculos!DN28&lt;&gt;"",Cálculos!DO28&lt;&gt;""),CHAR(10)&amp;"int. "&amp;TEXT(Cálculos!DN28,"hh:mm")&amp;" – "&amp;TEXT(Cálculos!DO28,"hh:mm"),""))))</f>
        <v/>
      </c>
      <c r="F111" s="55" t="str">
        <f>IF($A111="","",IF(Configurações!$B$3="Simples",IF(Cálculos!EH28="TRAB","TRABALHO",IF(Cálculos!EH28="ATEST","ATESTADO/"&amp;CHAR(10)&amp;"LICENÇA",IF(Cálculos!EH28="FERIAS","FÉRIAS","FOLGA"))),IF(Cálculos!EB28=0,"FOLGA",TEXT(Cálculos!DX28,"hh:mm")&amp;" – "&amp;TEXT(Cálculos!EA28,"hh:mm")&amp;IF(AND(Cálculos!DY28&lt;&gt;"",Cálculos!DZ28&lt;&gt;""),CHAR(10)&amp;"int. "&amp;TEXT(Cálculos!DY28,"hh:mm")&amp;" – "&amp;TEXT(Cálculos!DZ28,"hh:mm"),""))))</f>
        <v/>
      </c>
      <c r="G111" s="55" t="str">
        <f>IF($A111="","",IF(Configurações!$B$3="Simples",IF(Cálculos!ES28="TRAB","TRABALHO",IF(Cálculos!ES28="ATEST","ATESTADO/"&amp;CHAR(10)&amp;"LICENÇA",IF(Cálculos!ES28="FERIAS","FÉRIAS","FOLGA"))),IF(Cálculos!EM28=0,"FOLGA",TEXT(Cálculos!EI28,"hh:mm")&amp;" – "&amp;TEXT(Cálculos!EL28,"hh:mm")&amp;IF(AND(Cálculos!EJ28&lt;&gt;"",Cálculos!EK28&lt;&gt;""),CHAR(10)&amp;"int. "&amp;TEXT(Cálculos!EJ28,"hh:mm")&amp;" – "&amp;TEXT(Cálculos!EK28,"hh:mm"),""))))</f>
        <v/>
      </c>
      <c r="H111" s="55" t="str">
        <f>IF($A111="","",IF(Configurações!$B$3="Simples",IF(Cálculos!FD28="TRAB","TRABALHO",IF(Cálculos!FD28="ATEST","ATESTADO/"&amp;CHAR(10)&amp;"LICENÇA",IF(Cálculos!FD28="FERIAS","FÉRIAS","FOLGA"))),IF(Cálculos!EX28=0,"FOLGA",TEXT(Cálculos!ET28,"hh:mm")&amp;" – "&amp;TEXT(Cálculos!EW28,"hh:mm")&amp;IF(AND(Cálculos!EU28&lt;&gt;"",Cálculos!EV28&lt;&gt;""),CHAR(10)&amp;"int. "&amp;TEXT(Cálculos!EU28,"hh:mm")&amp;" – "&amp;TEXT(Cálculos!EV28,"hh:mm"),""))))</f>
        <v/>
      </c>
    </row>
    <row r="112" spans="1:8" ht="27.75" customHeight="1" x14ac:dyDescent="0.25">
      <c r="A112" s="54" t="str">
        <f>Cálculos!B29</f>
        <v/>
      </c>
      <c r="B112" s="55" t="str">
        <f>IF($A112="","",IF(Configurações!$B$3="Simples",IF(Cálculos!CP29="TRAB","TRABALHO",IF(Cálculos!CP29="ATEST","ATESTADO/"&amp;CHAR(10)&amp;"LICENÇA",IF(Cálculos!CP29="FERIAS","FÉRIAS","FOLGA"))),IF(Cálculos!CJ29=0,"FOLGA",TEXT(Cálculos!CF29,"hh:mm")&amp;" – "&amp;TEXT(Cálculos!CI29,"hh:mm")&amp;IF(AND(Cálculos!CG29&lt;&gt;"",Cálculos!CH29&lt;&gt;""),CHAR(10)&amp;"int. "&amp;TEXT(Cálculos!CG29,"hh:mm")&amp;" – "&amp;TEXT(Cálculos!CH29,"hh:mm"),""))))</f>
        <v/>
      </c>
      <c r="C112" s="55" t="str">
        <f>IF($A112="","",IF(Configurações!$B$3="Simples",IF(Cálculos!DA29="TRAB","TRABALHO",IF(Cálculos!DA29="ATEST","ATESTADO/"&amp;CHAR(10)&amp;"LICENÇA",IF(Cálculos!DA29="FERIAS","FÉRIAS","FOLGA"))),IF(Cálculos!CU29=0,"FOLGA",TEXT(Cálculos!CQ29,"hh:mm")&amp;" – "&amp;TEXT(Cálculos!CT29,"hh:mm")&amp;IF(AND(Cálculos!CR29&lt;&gt;"",Cálculos!CS29&lt;&gt;""),CHAR(10)&amp;"int. "&amp;TEXT(Cálculos!CR29,"hh:mm")&amp;" – "&amp;TEXT(Cálculos!CS29,"hh:mm"),""))))</f>
        <v/>
      </c>
      <c r="D112" s="55" t="str">
        <f>IF($A112="","",IF(Configurações!$B$3="Simples",IF(Cálculos!DL29="TRAB","TRABALHO",IF(Cálculos!DL29="ATEST","ATESTADO/"&amp;CHAR(10)&amp;"LICENÇA",IF(Cálculos!DL29="FERIAS","FÉRIAS","FOLGA"))),IF(Cálculos!DF29=0,"FOLGA",TEXT(Cálculos!DB29,"hh:mm")&amp;" – "&amp;TEXT(Cálculos!DE29,"hh:mm")&amp;IF(AND(Cálculos!DC29&lt;&gt;"",Cálculos!DD29&lt;&gt;""),CHAR(10)&amp;"int. "&amp;TEXT(Cálculos!DC29,"hh:mm")&amp;" – "&amp;TEXT(Cálculos!DD29,"hh:mm"),""))))</f>
        <v/>
      </c>
      <c r="E112" s="55" t="str">
        <f>IF($A112="","",IF(Configurações!$B$3="Simples",IF(Cálculos!DW29="TRAB","TRABALHO",IF(Cálculos!DW29="ATEST","ATESTADO/"&amp;CHAR(10)&amp;"LICENÇA",IF(Cálculos!DW29="FERIAS","FÉRIAS","FOLGA"))),IF(Cálculos!DQ29=0,"FOLGA",TEXT(Cálculos!DM29,"hh:mm")&amp;" – "&amp;TEXT(Cálculos!DP29,"hh:mm")&amp;IF(AND(Cálculos!DN29&lt;&gt;"",Cálculos!DO29&lt;&gt;""),CHAR(10)&amp;"int. "&amp;TEXT(Cálculos!DN29,"hh:mm")&amp;" – "&amp;TEXT(Cálculos!DO29,"hh:mm"),""))))</f>
        <v/>
      </c>
      <c r="F112" s="55" t="str">
        <f>IF($A112="","",IF(Configurações!$B$3="Simples",IF(Cálculos!EH29="TRAB","TRABALHO",IF(Cálculos!EH29="ATEST","ATESTADO/"&amp;CHAR(10)&amp;"LICENÇA",IF(Cálculos!EH29="FERIAS","FÉRIAS","FOLGA"))),IF(Cálculos!EB29=0,"FOLGA",TEXT(Cálculos!DX29,"hh:mm")&amp;" – "&amp;TEXT(Cálculos!EA29,"hh:mm")&amp;IF(AND(Cálculos!DY29&lt;&gt;"",Cálculos!DZ29&lt;&gt;""),CHAR(10)&amp;"int. "&amp;TEXT(Cálculos!DY29,"hh:mm")&amp;" – "&amp;TEXT(Cálculos!DZ29,"hh:mm"),""))))</f>
        <v/>
      </c>
      <c r="G112" s="55" t="str">
        <f>IF($A112="","",IF(Configurações!$B$3="Simples",IF(Cálculos!ES29="TRAB","TRABALHO",IF(Cálculos!ES29="ATEST","ATESTADO/"&amp;CHAR(10)&amp;"LICENÇA",IF(Cálculos!ES29="FERIAS","FÉRIAS","FOLGA"))),IF(Cálculos!EM29=0,"FOLGA",TEXT(Cálculos!EI29,"hh:mm")&amp;" – "&amp;TEXT(Cálculos!EL29,"hh:mm")&amp;IF(AND(Cálculos!EJ29&lt;&gt;"",Cálculos!EK29&lt;&gt;""),CHAR(10)&amp;"int. "&amp;TEXT(Cálculos!EJ29,"hh:mm")&amp;" – "&amp;TEXT(Cálculos!EK29,"hh:mm"),""))))</f>
        <v/>
      </c>
      <c r="H112" s="55" t="str">
        <f>IF($A112="","",IF(Configurações!$B$3="Simples",IF(Cálculos!FD29="TRAB","TRABALHO",IF(Cálculos!FD29="ATEST","ATESTADO/"&amp;CHAR(10)&amp;"LICENÇA",IF(Cálculos!FD29="FERIAS","FÉRIAS","FOLGA"))),IF(Cálculos!EX29=0,"FOLGA",TEXT(Cálculos!ET29,"hh:mm")&amp;" – "&amp;TEXT(Cálculos!EW29,"hh:mm")&amp;IF(AND(Cálculos!EU29&lt;&gt;"",Cálculos!EV29&lt;&gt;""),CHAR(10)&amp;"int. "&amp;TEXT(Cálculos!EU29,"hh:mm")&amp;" – "&amp;TEXT(Cálculos!EV29,"hh:mm"),""))))</f>
        <v/>
      </c>
    </row>
    <row r="113" spans="1:8" ht="27.75" customHeight="1" x14ac:dyDescent="0.25">
      <c r="A113" s="54" t="str">
        <f>Cálculos!B30</f>
        <v/>
      </c>
      <c r="B113" s="55" t="str">
        <f>IF($A113="","",IF(Configurações!$B$3="Simples",IF(Cálculos!CP30="TRAB","TRABALHO",IF(Cálculos!CP30="ATEST","ATESTADO/"&amp;CHAR(10)&amp;"LICENÇA",IF(Cálculos!CP30="FERIAS","FÉRIAS","FOLGA"))),IF(Cálculos!CJ30=0,"FOLGA",TEXT(Cálculos!CF30,"hh:mm")&amp;" – "&amp;TEXT(Cálculos!CI30,"hh:mm")&amp;IF(AND(Cálculos!CG30&lt;&gt;"",Cálculos!CH30&lt;&gt;""),CHAR(10)&amp;"int. "&amp;TEXT(Cálculos!CG30,"hh:mm")&amp;" – "&amp;TEXT(Cálculos!CH30,"hh:mm"),""))))</f>
        <v/>
      </c>
      <c r="C113" s="55" t="str">
        <f>IF($A113="","",IF(Configurações!$B$3="Simples",IF(Cálculos!DA30="TRAB","TRABALHO",IF(Cálculos!DA30="ATEST","ATESTADO/"&amp;CHAR(10)&amp;"LICENÇA",IF(Cálculos!DA30="FERIAS","FÉRIAS","FOLGA"))),IF(Cálculos!CU30=0,"FOLGA",TEXT(Cálculos!CQ30,"hh:mm")&amp;" – "&amp;TEXT(Cálculos!CT30,"hh:mm")&amp;IF(AND(Cálculos!CR30&lt;&gt;"",Cálculos!CS30&lt;&gt;""),CHAR(10)&amp;"int. "&amp;TEXT(Cálculos!CR30,"hh:mm")&amp;" – "&amp;TEXT(Cálculos!CS30,"hh:mm"),""))))</f>
        <v/>
      </c>
      <c r="D113" s="55" t="str">
        <f>IF($A113="","",IF(Configurações!$B$3="Simples",IF(Cálculos!DL30="TRAB","TRABALHO",IF(Cálculos!DL30="ATEST","ATESTADO/"&amp;CHAR(10)&amp;"LICENÇA",IF(Cálculos!DL30="FERIAS","FÉRIAS","FOLGA"))),IF(Cálculos!DF30=0,"FOLGA",TEXT(Cálculos!DB30,"hh:mm")&amp;" – "&amp;TEXT(Cálculos!DE30,"hh:mm")&amp;IF(AND(Cálculos!DC30&lt;&gt;"",Cálculos!DD30&lt;&gt;""),CHAR(10)&amp;"int. "&amp;TEXT(Cálculos!DC30,"hh:mm")&amp;" – "&amp;TEXT(Cálculos!DD30,"hh:mm"),""))))</f>
        <v/>
      </c>
      <c r="E113" s="55" t="str">
        <f>IF($A113="","",IF(Configurações!$B$3="Simples",IF(Cálculos!DW30="TRAB","TRABALHO",IF(Cálculos!DW30="ATEST","ATESTADO/"&amp;CHAR(10)&amp;"LICENÇA",IF(Cálculos!DW30="FERIAS","FÉRIAS","FOLGA"))),IF(Cálculos!DQ30=0,"FOLGA",TEXT(Cálculos!DM30,"hh:mm")&amp;" – "&amp;TEXT(Cálculos!DP30,"hh:mm")&amp;IF(AND(Cálculos!DN30&lt;&gt;"",Cálculos!DO30&lt;&gt;""),CHAR(10)&amp;"int. "&amp;TEXT(Cálculos!DN30,"hh:mm")&amp;" – "&amp;TEXT(Cálculos!DO30,"hh:mm"),""))))</f>
        <v/>
      </c>
      <c r="F113" s="55" t="str">
        <f>IF($A113="","",IF(Configurações!$B$3="Simples",IF(Cálculos!EH30="TRAB","TRABALHO",IF(Cálculos!EH30="ATEST","ATESTADO/"&amp;CHAR(10)&amp;"LICENÇA",IF(Cálculos!EH30="FERIAS","FÉRIAS","FOLGA"))),IF(Cálculos!EB30=0,"FOLGA",TEXT(Cálculos!DX30,"hh:mm")&amp;" – "&amp;TEXT(Cálculos!EA30,"hh:mm")&amp;IF(AND(Cálculos!DY30&lt;&gt;"",Cálculos!DZ30&lt;&gt;""),CHAR(10)&amp;"int. "&amp;TEXT(Cálculos!DY30,"hh:mm")&amp;" – "&amp;TEXT(Cálculos!DZ30,"hh:mm"),""))))</f>
        <v/>
      </c>
      <c r="G113" s="55" t="str">
        <f>IF($A113="","",IF(Configurações!$B$3="Simples",IF(Cálculos!ES30="TRAB","TRABALHO",IF(Cálculos!ES30="ATEST","ATESTADO/"&amp;CHAR(10)&amp;"LICENÇA",IF(Cálculos!ES30="FERIAS","FÉRIAS","FOLGA"))),IF(Cálculos!EM30=0,"FOLGA",TEXT(Cálculos!EI30,"hh:mm")&amp;" – "&amp;TEXT(Cálculos!EL30,"hh:mm")&amp;IF(AND(Cálculos!EJ30&lt;&gt;"",Cálculos!EK30&lt;&gt;""),CHAR(10)&amp;"int. "&amp;TEXT(Cálculos!EJ30,"hh:mm")&amp;" – "&amp;TEXT(Cálculos!EK30,"hh:mm"),""))))</f>
        <v/>
      </c>
      <c r="H113" s="55" t="str">
        <f>IF($A113="","",IF(Configurações!$B$3="Simples",IF(Cálculos!FD30="TRAB","TRABALHO",IF(Cálculos!FD30="ATEST","ATESTADO/"&amp;CHAR(10)&amp;"LICENÇA",IF(Cálculos!FD30="FERIAS","FÉRIAS","FOLGA"))),IF(Cálculos!EX30=0,"FOLGA",TEXT(Cálculos!ET30,"hh:mm")&amp;" – "&amp;TEXT(Cálculos!EW30,"hh:mm")&amp;IF(AND(Cálculos!EU30&lt;&gt;"",Cálculos!EV30&lt;&gt;""),CHAR(10)&amp;"int. "&amp;TEXT(Cálculos!EU30,"hh:mm")&amp;" – "&amp;TEXT(Cálculos!EV30,"hh:mm"),""))))</f>
        <v/>
      </c>
    </row>
    <row r="114" spans="1:8" ht="27.75" customHeight="1" x14ac:dyDescent="0.25">
      <c r="A114" s="54" t="str">
        <f>Cálculos!B31</f>
        <v/>
      </c>
      <c r="B114" s="55" t="str">
        <f>IF($A114="","",IF(Configurações!$B$3="Simples",IF(Cálculos!CP31="TRAB","TRABALHO",IF(Cálculos!CP31="ATEST","ATESTADO/"&amp;CHAR(10)&amp;"LICENÇA",IF(Cálculos!CP31="FERIAS","FÉRIAS","FOLGA"))),IF(Cálculos!CJ31=0,"FOLGA",TEXT(Cálculos!CF31,"hh:mm")&amp;" – "&amp;TEXT(Cálculos!CI31,"hh:mm")&amp;IF(AND(Cálculos!CG31&lt;&gt;"",Cálculos!CH31&lt;&gt;""),CHAR(10)&amp;"int. "&amp;TEXT(Cálculos!CG31,"hh:mm")&amp;" – "&amp;TEXT(Cálculos!CH31,"hh:mm"),""))))</f>
        <v/>
      </c>
      <c r="C114" s="55" t="str">
        <f>IF($A114="","",IF(Configurações!$B$3="Simples",IF(Cálculos!DA31="TRAB","TRABALHO",IF(Cálculos!DA31="ATEST","ATESTADO/"&amp;CHAR(10)&amp;"LICENÇA",IF(Cálculos!DA31="FERIAS","FÉRIAS","FOLGA"))),IF(Cálculos!CU31=0,"FOLGA",TEXT(Cálculos!CQ31,"hh:mm")&amp;" – "&amp;TEXT(Cálculos!CT31,"hh:mm")&amp;IF(AND(Cálculos!CR31&lt;&gt;"",Cálculos!CS31&lt;&gt;""),CHAR(10)&amp;"int. "&amp;TEXT(Cálculos!CR31,"hh:mm")&amp;" – "&amp;TEXT(Cálculos!CS31,"hh:mm"),""))))</f>
        <v/>
      </c>
      <c r="D114" s="55" t="str">
        <f>IF($A114="","",IF(Configurações!$B$3="Simples",IF(Cálculos!DL31="TRAB","TRABALHO",IF(Cálculos!DL31="ATEST","ATESTADO/"&amp;CHAR(10)&amp;"LICENÇA",IF(Cálculos!DL31="FERIAS","FÉRIAS","FOLGA"))),IF(Cálculos!DF31=0,"FOLGA",TEXT(Cálculos!DB31,"hh:mm")&amp;" – "&amp;TEXT(Cálculos!DE31,"hh:mm")&amp;IF(AND(Cálculos!DC31&lt;&gt;"",Cálculos!DD31&lt;&gt;""),CHAR(10)&amp;"int. "&amp;TEXT(Cálculos!DC31,"hh:mm")&amp;" – "&amp;TEXT(Cálculos!DD31,"hh:mm"),""))))</f>
        <v/>
      </c>
      <c r="E114" s="55" t="str">
        <f>IF($A114="","",IF(Configurações!$B$3="Simples",IF(Cálculos!DW31="TRAB","TRABALHO",IF(Cálculos!DW31="ATEST","ATESTADO/"&amp;CHAR(10)&amp;"LICENÇA",IF(Cálculos!DW31="FERIAS","FÉRIAS","FOLGA"))),IF(Cálculos!DQ31=0,"FOLGA",TEXT(Cálculos!DM31,"hh:mm")&amp;" – "&amp;TEXT(Cálculos!DP31,"hh:mm")&amp;IF(AND(Cálculos!DN31&lt;&gt;"",Cálculos!DO31&lt;&gt;""),CHAR(10)&amp;"int. "&amp;TEXT(Cálculos!DN31,"hh:mm")&amp;" – "&amp;TEXT(Cálculos!DO31,"hh:mm"),""))))</f>
        <v/>
      </c>
      <c r="F114" s="55" t="str">
        <f>IF($A114="","",IF(Configurações!$B$3="Simples",IF(Cálculos!EH31="TRAB","TRABALHO",IF(Cálculos!EH31="ATEST","ATESTADO/"&amp;CHAR(10)&amp;"LICENÇA",IF(Cálculos!EH31="FERIAS","FÉRIAS","FOLGA"))),IF(Cálculos!EB31=0,"FOLGA",TEXT(Cálculos!DX31,"hh:mm")&amp;" – "&amp;TEXT(Cálculos!EA31,"hh:mm")&amp;IF(AND(Cálculos!DY31&lt;&gt;"",Cálculos!DZ31&lt;&gt;""),CHAR(10)&amp;"int. "&amp;TEXT(Cálculos!DY31,"hh:mm")&amp;" – "&amp;TEXT(Cálculos!DZ31,"hh:mm"),""))))</f>
        <v/>
      </c>
      <c r="G114" s="55" t="str">
        <f>IF($A114="","",IF(Configurações!$B$3="Simples",IF(Cálculos!ES31="TRAB","TRABALHO",IF(Cálculos!ES31="ATEST","ATESTADO/"&amp;CHAR(10)&amp;"LICENÇA",IF(Cálculos!ES31="FERIAS","FÉRIAS","FOLGA"))),IF(Cálculos!EM31=0,"FOLGA",TEXT(Cálculos!EI31,"hh:mm")&amp;" – "&amp;TEXT(Cálculos!EL31,"hh:mm")&amp;IF(AND(Cálculos!EJ31&lt;&gt;"",Cálculos!EK31&lt;&gt;""),CHAR(10)&amp;"int. "&amp;TEXT(Cálculos!EJ31,"hh:mm")&amp;" – "&amp;TEXT(Cálculos!EK31,"hh:mm"),""))))</f>
        <v/>
      </c>
      <c r="H114" s="55" t="str">
        <f>IF($A114="","",IF(Configurações!$B$3="Simples",IF(Cálculos!FD31="TRAB","TRABALHO",IF(Cálculos!FD31="ATEST","ATESTADO/"&amp;CHAR(10)&amp;"LICENÇA",IF(Cálculos!FD31="FERIAS","FÉRIAS","FOLGA"))),IF(Cálculos!EX31=0,"FOLGA",TEXT(Cálculos!ET31,"hh:mm")&amp;" – "&amp;TEXT(Cálculos!EW31,"hh:mm")&amp;IF(AND(Cálculos!EU31&lt;&gt;"",Cálculos!EV31&lt;&gt;""),CHAR(10)&amp;"int. "&amp;TEXT(Cálculos!EU31,"hh:mm")&amp;" – "&amp;TEXT(Cálculos!EV31,"hh:mm"),""))))</f>
        <v/>
      </c>
    </row>
    <row r="115" spans="1:8" ht="27.75" customHeight="1" x14ac:dyDescent="0.25">
      <c r="A115" s="54" t="str">
        <f>Cálculos!B32</f>
        <v/>
      </c>
      <c r="B115" s="55" t="str">
        <f>IF($A115="","",IF(Configurações!$B$3="Simples",IF(Cálculos!CP32="TRAB","TRABALHO",IF(Cálculos!CP32="ATEST","ATESTADO/"&amp;CHAR(10)&amp;"LICENÇA",IF(Cálculos!CP32="FERIAS","FÉRIAS","FOLGA"))),IF(Cálculos!CJ32=0,"FOLGA",TEXT(Cálculos!CF32,"hh:mm")&amp;" – "&amp;TEXT(Cálculos!CI32,"hh:mm")&amp;IF(AND(Cálculos!CG32&lt;&gt;"",Cálculos!CH32&lt;&gt;""),CHAR(10)&amp;"int. "&amp;TEXT(Cálculos!CG32,"hh:mm")&amp;" – "&amp;TEXT(Cálculos!CH32,"hh:mm"),""))))</f>
        <v/>
      </c>
      <c r="C115" s="55" t="str">
        <f>IF($A115="","",IF(Configurações!$B$3="Simples",IF(Cálculos!DA32="TRAB","TRABALHO",IF(Cálculos!DA32="ATEST","ATESTADO/"&amp;CHAR(10)&amp;"LICENÇA",IF(Cálculos!DA32="FERIAS","FÉRIAS","FOLGA"))),IF(Cálculos!CU32=0,"FOLGA",TEXT(Cálculos!CQ32,"hh:mm")&amp;" – "&amp;TEXT(Cálculos!CT32,"hh:mm")&amp;IF(AND(Cálculos!CR32&lt;&gt;"",Cálculos!CS32&lt;&gt;""),CHAR(10)&amp;"int. "&amp;TEXT(Cálculos!CR32,"hh:mm")&amp;" – "&amp;TEXT(Cálculos!CS32,"hh:mm"),""))))</f>
        <v/>
      </c>
      <c r="D115" s="55" t="str">
        <f>IF($A115="","",IF(Configurações!$B$3="Simples",IF(Cálculos!DL32="TRAB","TRABALHO",IF(Cálculos!DL32="ATEST","ATESTADO/"&amp;CHAR(10)&amp;"LICENÇA",IF(Cálculos!DL32="FERIAS","FÉRIAS","FOLGA"))),IF(Cálculos!DF32=0,"FOLGA",TEXT(Cálculos!DB32,"hh:mm")&amp;" – "&amp;TEXT(Cálculos!DE32,"hh:mm")&amp;IF(AND(Cálculos!DC32&lt;&gt;"",Cálculos!DD32&lt;&gt;""),CHAR(10)&amp;"int. "&amp;TEXT(Cálculos!DC32,"hh:mm")&amp;" – "&amp;TEXT(Cálculos!DD32,"hh:mm"),""))))</f>
        <v/>
      </c>
      <c r="E115" s="55" t="str">
        <f>IF($A115="","",IF(Configurações!$B$3="Simples",IF(Cálculos!DW32="TRAB","TRABALHO",IF(Cálculos!DW32="ATEST","ATESTADO/"&amp;CHAR(10)&amp;"LICENÇA",IF(Cálculos!DW32="FERIAS","FÉRIAS","FOLGA"))),IF(Cálculos!DQ32=0,"FOLGA",TEXT(Cálculos!DM32,"hh:mm")&amp;" – "&amp;TEXT(Cálculos!DP32,"hh:mm")&amp;IF(AND(Cálculos!DN32&lt;&gt;"",Cálculos!DO32&lt;&gt;""),CHAR(10)&amp;"int. "&amp;TEXT(Cálculos!DN32,"hh:mm")&amp;" – "&amp;TEXT(Cálculos!DO32,"hh:mm"),""))))</f>
        <v/>
      </c>
      <c r="F115" s="55" t="str">
        <f>IF($A115="","",IF(Configurações!$B$3="Simples",IF(Cálculos!EH32="TRAB","TRABALHO",IF(Cálculos!EH32="ATEST","ATESTADO/"&amp;CHAR(10)&amp;"LICENÇA",IF(Cálculos!EH32="FERIAS","FÉRIAS","FOLGA"))),IF(Cálculos!EB32=0,"FOLGA",TEXT(Cálculos!DX32,"hh:mm")&amp;" – "&amp;TEXT(Cálculos!EA32,"hh:mm")&amp;IF(AND(Cálculos!DY32&lt;&gt;"",Cálculos!DZ32&lt;&gt;""),CHAR(10)&amp;"int. "&amp;TEXT(Cálculos!DY32,"hh:mm")&amp;" – "&amp;TEXT(Cálculos!DZ32,"hh:mm"),""))))</f>
        <v/>
      </c>
      <c r="G115" s="55" t="str">
        <f>IF($A115="","",IF(Configurações!$B$3="Simples",IF(Cálculos!ES32="TRAB","TRABALHO",IF(Cálculos!ES32="ATEST","ATESTADO/"&amp;CHAR(10)&amp;"LICENÇA",IF(Cálculos!ES32="FERIAS","FÉRIAS","FOLGA"))),IF(Cálculos!EM32=0,"FOLGA",TEXT(Cálculos!EI32,"hh:mm")&amp;" – "&amp;TEXT(Cálculos!EL32,"hh:mm")&amp;IF(AND(Cálculos!EJ32&lt;&gt;"",Cálculos!EK32&lt;&gt;""),CHAR(10)&amp;"int. "&amp;TEXT(Cálculos!EJ32,"hh:mm")&amp;" – "&amp;TEXT(Cálculos!EK32,"hh:mm"),""))))</f>
        <v/>
      </c>
      <c r="H115" s="55" t="str">
        <f>IF($A115="","",IF(Configurações!$B$3="Simples",IF(Cálculos!FD32="TRAB","TRABALHO",IF(Cálculos!FD32="ATEST","ATESTADO/"&amp;CHAR(10)&amp;"LICENÇA",IF(Cálculos!FD32="FERIAS","FÉRIAS","FOLGA"))),IF(Cálculos!EX32=0,"FOLGA",TEXT(Cálculos!ET32,"hh:mm")&amp;" – "&amp;TEXT(Cálculos!EW32,"hh:mm")&amp;IF(AND(Cálculos!EU32&lt;&gt;"",Cálculos!EV32&lt;&gt;""),CHAR(10)&amp;"int. "&amp;TEXT(Cálculos!EU32,"hh:mm")&amp;" – "&amp;TEXT(Cálculos!EV32,"hh:mm"),""))))</f>
        <v/>
      </c>
    </row>
    <row r="116" spans="1:8" ht="27.75" customHeight="1" x14ac:dyDescent="0.25">
      <c r="A116" s="54" t="str">
        <f>Cálculos!B33</f>
        <v/>
      </c>
      <c r="B116" s="55" t="str">
        <f>IF($A116="","",IF(Configurações!$B$3="Simples",IF(Cálculos!CP33="TRAB","TRABALHO",IF(Cálculos!CP33="ATEST","ATESTADO/"&amp;CHAR(10)&amp;"LICENÇA",IF(Cálculos!CP33="FERIAS","FÉRIAS","FOLGA"))),IF(Cálculos!CJ33=0,"FOLGA",TEXT(Cálculos!CF33,"hh:mm")&amp;" – "&amp;TEXT(Cálculos!CI33,"hh:mm")&amp;IF(AND(Cálculos!CG33&lt;&gt;"",Cálculos!CH33&lt;&gt;""),CHAR(10)&amp;"int. "&amp;TEXT(Cálculos!CG33,"hh:mm")&amp;" – "&amp;TEXT(Cálculos!CH33,"hh:mm"),""))))</f>
        <v/>
      </c>
      <c r="C116" s="55" t="str">
        <f>IF($A116="","",IF(Configurações!$B$3="Simples",IF(Cálculos!DA33="TRAB","TRABALHO",IF(Cálculos!DA33="ATEST","ATESTADO/"&amp;CHAR(10)&amp;"LICENÇA",IF(Cálculos!DA33="FERIAS","FÉRIAS","FOLGA"))),IF(Cálculos!CU33=0,"FOLGA",TEXT(Cálculos!CQ33,"hh:mm")&amp;" – "&amp;TEXT(Cálculos!CT33,"hh:mm")&amp;IF(AND(Cálculos!CR33&lt;&gt;"",Cálculos!CS33&lt;&gt;""),CHAR(10)&amp;"int. "&amp;TEXT(Cálculos!CR33,"hh:mm")&amp;" – "&amp;TEXT(Cálculos!CS33,"hh:mm"),""))))</f>
        <v/>
      </c>
      <c r="D116" s="55" t="str">
        <f>IF($A116="","",IF(Configurações!$B$3="Simples",IF(Cálculos!DL33="TRAB","TRABALHO",IF(Cálculos!DL33="ATEST","ATESTADO/"&amp;CHAR(10)&amp;"LICENÇA",IF(Cálculos!DL33="FERIAS","FÉRIAS","FOLGA"))),IF(Cálculos!DF33=0,"FOLGA",TEXT(Cálculos!DB33,"hh:mm")&amp;" – "&amp;TEXT(Cálculos!DE33,"hh:mm")&amp;IF(AND(Cálculos!DC33&lt;&gt;"",Cálculos!DD33&lt;&gt;""),CHAR(10)&amp;"int. "&amp;TEXT(Cálculos!DC33,"hh:mm")&amp;" – "&amp;TEXT(Cálculos!DD33,"hh:mm"),""))))</f>
        <v/>
      </c>
      <c r="E116" s="55" t="str">
        <f>IF($A116="","",IF(Configurações!$B$3="Simples",IF(Cálculos!DW33="TRAB","TRABALHO",IF(Cálculos!DW33="ATEST","ATESTADO/"&amp;CHAR(10)&amp;"LICENÇA",IF(Cálculos!DW33="FERIAS","FÉRIAS","FOLGA"))),IF(Cálculos!DQ33=0,"FOLGA",TEXT(Cálculos!DM33,"hh:mm")&amp;" – "&amp;TEXT(Cálculos!DP33,"hh:mm")&amp;IF(AND(Cálculos!DN33&lt;&gt;"",Cálculos!DO33&lt;&gt;""),CHAR(10)&amp;"int. "&amp;TEXT(Cálculos!DN33,"hh:mm")&amp;" – "&amp;TEXT(Cálculos!DO33,"hh:mm"),""))))</f>
        <v/>
      </c>
      <c r="F116" s="55" t="str">
        <f>IF($A116="","",IF(Configurações!$B$3="Simples",IF(Cálculos!EH33="TRAB","TRABALHO",IF(Cálculos!EH33="ATEST","ATESTADO/"&amp;CHAR(10)&amp;"LICENÇA",IF(Cálculos!EH33="FERIAS","FÉRIAS","FOLGA"))),IF(Cálculos!EB33=0,"FOLGA",TEXT(Cálculos!DX33,"hh:mm")&amp;" – "&amp;TEXT(Cálculos!EA33,"hh:mm")&amp;IF(AND(Cálculos!DY33&lt;&gt;"",Cálculos!DZ33&lt;&gt;""),CHAR(10)&amp;"int. "&amp;TEXT(Cálculos!DY33,"hh:mm")&amp;" – "&amp;TEXT(Cálculos!DZ33,"hh:mm"),""))))</f>
        <v/>
      </c>
      <c r="G116" s="55" t="str">
        <f>IF($A116="","",IF(Configurações!$B$3="Simples",IF(Cálculos!ES33="TRAB","TRABALHO",IF(Cálculos!ES33="ATEST","ATESTADO/"&amp;CHAR(10)&amp;"LICENÇA",IF(Cálculos!ES33="FERIAS","FÉRIAS","FOLGA"))),IF(Cálculos!EM33=0,"FOLGA",TEXT(Cálculos!EI33,"hh:mm")&amp;" – "&amp;TEXT(Cálculos!EL33,"hh:mm")&amp;IF(AND(Cálculos!EJ33&lt;&gt;"",Cálculos!EK33&lt;&gt;""),CHAR(10)&amp;"int. "&amp;TEXT(Cálculos!EJ33,"hh:mm")&amp;" – "&amp;TEXT(Cálculos!EK33,"hh:mm"),""))))</f>
        <v/>
      </c>
      <c r="H116" s="55" t="str">
        <f>IF($A116="","",IF(Configurações!$B$3="Simples",IF(Cálculos!FD33="TRAB","TRABALHO",IF(Cálculos!FD33="ATEST","ATESTADO/"&amp;CHAR(10)&amp;"LICENÇA",IF(Cálculos!FD33="FERIAS","FÉRIAS","FOLGA"))),IF(Cálculos!EX33=0,"FOLGA",TEXT(Cálculos!ET33,"hh:mm")&amp;" – "&amp;TEXT(Cálculos!EW33,"hh:mm")&amp;IF(AND(Cálculos!EU33&lt;&gt;"",Cálculos!EV33&lt;&gt;""),CHAR(10)&amp;"int. "&amp;TEXT(Cálculos!EU33,"hh:mm")&amp;" – "&amp;TEXT(Cálculos!EV33,"hh:mm"),""))))</f>
        <v/>
      </c>
    </row>
    <row r="117" spans="1:8" ht="27.75" customHeight="1" x14ac:dyDescent="0.25">
      <c r="A117" s="54" t="str">
        <f>Cálculos!B34</f>
        <v/>
      </c>
      <c r="B117" s="55" t="str">
        <f>IF($A117="","",IF(Configurações!$B$3="Simples",IF(Cálculos!CP34="TRAB","TRABALHO",IF(Cálculos!CP34="ATEST","ATESTADO/"&amp;CHAR(10)&amp;"LICENÇA",IF(Cálculos!CP34="FERIAS","FÉRIAS","FOLGA"))),IF(Cálculos!CJ34=0,"FOLGA",TEXT(Cálculos!CF34,"hh:mm")&amp;" – "&amp;TEXT(Cálculos!CI34,"hh:mm")&amp;IF(AND(Cálculos!CG34&lt;&gt;"",Cálculos!CH34&lt;&gt;""),CHAR(10)&amp;"int. "&amp;TEXT(Cálculos!CG34,"hh:mm")&amp;" – "&amp;TEXT(Cálculos!CH34,"hh:mm"),""))))</f>
        <v/>
      </c>
      <c r="C117" s="55" t="str">
        <f>IF($A117="","",IF(Configurações!$B$3="Simples",IF(Cálculos!DA34="TRAB","TRABALHO",IF(Cálculos!DA34="ATEST","ATESTADO/"&amp;CHAR(10)&amp;"LICENÇA",IF(Cálculos!DA34="FERIAS","FÉRIAS","FOLGA"))),IF(Cálculos!CU34=0,"FOLGA",TEXT(Cálculos!CQ34,"hh:mm")&amp;" – "&amp;TEXT(Cálculos!CT34,"hh:mm")&amp;IF(AND(Cálculos!CR34&lt;&gt;"",Cálculos!CS34&lt;&gt;""),CHAR(10)&amp;"int. "&amp;TEXT(Cálculos!CR34,"hh:mm")&amp;" – "&amp;TEXT(Cálculos!CS34,"hh:mm"),""))))</f>
        <v/>
      </c>
      <c r="D117" s="55" t="str">
        <f>IF($A117="","",IF(Configurações!$B$3="Simples",IF(Cálculos!DL34="TRAB","TRABALHO",IF(Cálculos!DL34="ATEST","ATESTADO/"&amp;CHAR(10)&amp;"LICENÇA",IF(Cálculos!DL34="FERIAS","FÉRIAS","FOLGA"))),IF(Cálculos!DF34=0,"FOLGA",TEXT(Cálculos!DB34,"hh:mm")&amp;" – "&amp;TEXT(Cálculos!DE34,"hh:mm")&amp;IF(AND(Cálculos!DC34&lt;&gt;"",Cálculos!DD34&lt;&gt;""),CHAR(10)&amp;"int. "&amp;TEXT(Cálculos!DC34,"hh:mm")&amp;" – "&amp;TEXT(Cálculos!DD34,"hh:mm"),""))))</f>
        <v/>
      </c>
      <c r="E117" s="55" t="str">
        <f>IF($A117="","",IF(Configurações!$B$3="Simples",IF(Cálculos!DW34="TRAB","TRABALHO",IF(Cálculos!DW34="ATEST","ATESTADO/"&amp;CHAR(10)&amp;"LICENÇA",IF(Cálculos!DW34="FERIAS","FÉRIAS","FOLGA"))),IF(Cálculos!DQ34=0,"FOLGA",TEXT(Cálculos!DM34,"hh:mm")&amp;" – "&amp;TEXT(Cálculos!DP34,"hh:mm")&amp;IF(AND(Cálculos!DN34&lt;&gt;"",Cálculos!DO34&lt;&gt;""),CHAR(10)&amp;"int. "&amp;TEXT(Cálculos!DN34,"hh:mm")&amp;" – "&amp;TEXT(Cálculos!DO34,"hh:mm"),""))))</f>
        <v/>
      </c>
      <c r="F117" s="55" t="str">
        <f>IF($A117="","",IF(Configurações!$B$3="Simples",IF(Cálculos!EH34="TRAB","TRABALHO",IF(Cálculos!EH34="ATEST","ATESTADO/"&amp;CHAR(10)&amp;"LICENÇA",IF(Cálculos!EH34="FERIAS","FÉRIAS","FOLGA"))),IF(Cálculos!EB34=0,"FOLGA",TEXT(Cálculos!DX34,"hh:mm")&amp;" – "&amp;TEXT(Cálculos!EA34,"hh:mm")&amp;IF(AND(Cálculos!DY34&lt;&gt;"",Cálculos!DZ34&lt;&gt;""),CHAR(10)&amp;"int. "&amp;TEXT(Cálculos!DY34,"hh:mm")&amp;" – "&amp;TEXT(Cálculos!DZ34,"hh:mm"),""))))</f>
        <v/>
      </c>
      <c r="G117" s="55" t="str">
        <f>IF($A117="","",IF(Configurações!$B$3="Simples",IF(Cálculos!ES34="TRAB","TRABALHO",IF(Cálculos!ES34="ATEST","ATESTADO/"&amp;CHAR(10)&amp;"LICENÇA",IF(Cálculos!ES34="FERIAS","FÉRIAS","FOLGA"))),IF(Cálculos!EM34=0,"FOLGA",TEXT(Cálculos!EI34,"hh:mm")&amp;" – "&amp;TEXT(Cálculos!EL34,"hh:mm")&amp;IF(AND(Cálculos!EJ34&lt;&gt;"",Cálculos!EK34&lt;&gt;""),CHAR(10)&amp;"int. "&amp;TEXT(Cálculos!EJ34,"hh:mm")&amp;" – "&amp;TEXT(Cálculos!EK34,"hh:mm"),""))))</f>
        <v/>
      </c>
      <c r="H117" s="55" t="str">
        <f>IF($A117="","",IF(Configurações!$B$3="Simples",IF(Cálculos!FD34="TRAB","TRABALHO",IF(Cálculos!FD34="ATEST","ATESTADO/"&amp;CHAR(10)&amp;"LICENÇA",IF(Cálculos!FD34="FERIAS","FÉRIAS","FOLGA"))),IF(Cálculos!EX34=0,"FOLGA",TEXT(Cálculos!ET34,"hh:mm")&amp;" – "&amp;TEXT(Cálculos!EW34,"hh:mm")&amp;IF(AND(Cálculos!EU34&lt;&gt;"",Cálculos!EV34&lt;&gt;""),CHAR(10)&amp;"int. "&amp;TEXT(Cálculos!EU34,"hh:mm")&amp;" – "&amp;TEXT(Cálculos!EV34,"hh:mm"),""))))</f>
        <v/>
      </c>
    </row>
    <row r="118" spans="1:8" ht="27.75" customHeight="1" x14ac:dyDescent="0.25">
      <c r="A118" s="54" t="str">
        <f>Cálculos!B35</f>
        <v/>
      </c>
      <c r="B118" s="55" t="str">
        <f>IF($A118="","",IF(Configurações!$B$3="Simples",IF(Cálculos!CP35="TRAB","TRABALHO",IF(Cálculos!CP35="ATEST","ATESTADO/"&amp;CHAR(10)&amp;"LICENÇA",IF(Cálculos!CP35="FERIAS","FÉRIAS","FOLGA"))),IF(Cálculos!CJ35=0,"FOLGA",TEXT(Cálculos!CF35,"hh:mm")&amp;" – "&amp;TEXT(Cálculos!CI35,"hh:mm")&amp;IF(AND(Cálculos!CG35&lt;&gt;"",Cálculos!CH35&lt;&gt;""),CHAR(10)&amp;"int. "&amp;TEXT(Cálculos!CG35,"hh:mm")&amp;" – "&amp;TEXT(Cálculos!CH35,"hh:mm"),""))))</f>
        <v/>
      </c>
      <c r="C118" s="55" t="str">
        <f>IF($A118="","",IF(Configurações!$B$3="Simples",IF(Cálculos!DA35="TRAB","TRABALHO",IF(Cálculos!DA35="ATEST","ATESTADO/"&amp;CHAR(10)&amp;"LICENÇA",IF(Cálculos!DA35="FERIAS","FÉRIAS","FOLGA"))),IF(Cálculos!CU35=0,"FOLGA",TEXT(Cálculos!CQ35,"hh:mm")&amp;" – "&amp;TEXT(Cálculos!CT35,"hh:mm")&amp;IF(AND(Cálculos!CR35&lt;&gt;"",Cálculos!CS35&lt;&gt;""),CHAR(10)&amp;"int. "&amp;TEXT(Cálculos!CR35,"hh:mm")&amp;" – "&amp;TEXT(Cálculos!CS35,"hh:mm"),""))))</f>
        <v/>
      </c>
      <c r="D118" s="55" t="str">
        <f>IF($A118="","",IF(Configurações!$B$3="Simples",IF(Cálculos!DL35="TRAB","TRABALHO",IF(Cálculos!DL35="ATEST","ATESTADO/"&amp;CHAR(10)&amp;"LICENÇA",IF(Cálculos!DL35="FERIAS","FÉRIAS","FOLGA"))),IF(Cálculos!DF35=0,"FOLGA",TEXT(Cálculos!DB35,"hh:mm")&amp;" – "&amp;TEXT(Cálculos!DE35,"hh:mm")&amp;IF(AND(Cálculos!DC35&lt;&gt;"",Cálculos!DD35&lt;&gt;""),CHAR(10)&amp;"int. "&amp;TEXT(Cálculos!DC35,"hh:mm")&amp;" – "&amp;TEXT(Cálculos!DD35,"hh:mm"),""))))</f>
        <v/>
      </c>
      <c r="E118" s="55" t="str">
        <f>IF($A118="","",IF(Configurações!$B$3="Simples",IF(Cálculos!DW35="TRAB","TRABALHO",IF(Cálculos!DW35="ATEST","ATESTADO/"&amp;CHAR(10)&amp;"LICENÇA",IF(Cálculos!DW35="FERIAS","FÉRIAS","FOLGA"))),IF(Cálculos!DQ35=0,"FOLGA",TEXT(Cálculos!DM35,"hh:mm")&amp;" – "&amp;TEXT(Cálculos!DP35,"hh:mm")&amp;IF(AND(Cálculos!DN35&lt;&gt;"",Cálculos!DO35&lt;&gt;""),CHAR(10)&amp;"int. "&amp;TEXT(Cálculos!DN35,"hh:mm")&amp;" – "&amp;TEXT(Cálculos!DO35,"hh:mm"),""))))</f>
        <v/>
      </c>
      <c r="F118" s="55" t="str">
        <f>IF($A118="","",IF(Configurações!$B$3="Simples",IF(Cálculos!EH35="TRAB","TRABALHO",IF(Cálculos!EH35="ATEST","ATESTADO/"&amp;CHAR(10)&amp;"LICENÇA",IF(Cálculos!EH35="FERIAS","FÉRIAS","FOLGA"))),IF(Cálculos!EB35=0,"FOLGA",TEXT(Cálculos!DX35,"hh:mm")&amp;" – "&amp;TEXT(Cálculos!EA35,"hh:mm")&amp;IF(AND(Cálculos!DY35&lt;&gt;"",Cálculos!DZ35&lt;&gt;""),CHAR(10)&amp;"int. "&amp;TEXT(Cálculos!DY35,"hh:mm")&amp;" – "&amp;TEXT(Cálculos!DZ35,"hh:mm"),""))))</f>
        <v/>
      </c>
      <c r="G118" s="55" t="str">
        <f>IF($A118="","",IF(Configurações!$B$3="Simples",IF(Cálculos!ES35="TRAB","TRABALHO",IF(Cálculos!ES35="ATEST","ATESTADO/"&amp;CHAR(10)&amp;"LICENÇA",IF(Cálculos!ES35="FERIAS","FÉRIAS","FOLGA"))),IF(Cálculos!EM35=0,"FOLGA",TEXT(Cálculos!EI35,"hh:mm")&amp;" – "&amp;TEXT(Cálculos!EL35,"hh:mm")&amp;IF(AND(Cálculos!EJ35&lt;&gt;"",Cálculos!EK35&lt;&gt;""),CHAR(10)&amp;"int. "&amp;TEXT(Cálculos!EJ35,"hh:mm")&amp;" – "&amp;TEXT(Cálculos!EK35,"hh:mm"),""))))</f>
        <v/>
      </c>
      <c r="H118" s="55" t="str">
        <f>IF($A118="","",IF(Configurações!$B$3="Simples",IF(Cálculos!FD35="TRAB","TRABALHO",IF(Cálculos!FD35="ATEST","ATESTADO/"&amp;CHAR(10)&amp;"LICENÇA",IF(Cálculos!FD35="FERIAS","FÉRIAS","FOLGA"))),IF(Cálculos!EX35=0,"FOLGA",TEXT(Cálculos!ET35,"hh:mm")&amp;" – "&amp;TEXT(Cálculos!EW35,"hh:mm")&amp;IF(AND(Cálculos!EU35&lt;&gt;"",Cálculos!EV35&lt;&gt;""),CHAR(10)&amp;"int. "&amp;TEXT(Cálculos!EU35,"hh:mm")&amp;" – "&amp;TEXT(Cálculos!EV35,"hh:mm"),""))))</f>
        <v/>
      </c>
    </row>
    <row r="119" spans="1:8" ht="27.75" customHeight="1" x14ac:dyDescent="0.25">
      <c r="A119" s="54" t="str">
        <f>Cálculos!B36</f>
        <v/>
      </c>
      <c r="B119" s="55" t="str">
        <f>IF($A119="","",IF(Configurações!$B$3="Simples",IF(Cálculos!CP36="TRAB","TRABALHO",IF(Cálculos!CP36="ATEST","ATESTADO/"&amp;CHAR(10)&amp;"LICENÇA",IF(Cálculos!CP36="FERIAS","FÉRIAS","FOLGA"))),IF(Cálculos!CJ36=0,"FOLGA",TEXT(Cálculos!CF36,"hh:mm")&amp;" – "&amp;TEXT(Cálculos!CI36,"hh:mm")&amp;IF(AND(Cálculos!CG36&lt;&gt;"",Cálculos!CH36&lt;&gt;""),CHAR(10)&amp;"int. "&amp;TEXT(Cálculos!CG36,"hh:mm")&amp;" – "&amp;TEXT(Cálculos!CH36,"hh:mm"),""))))</f>
        <v/>
      </c>
      <c r="C119" s="55" t="str">
        <f>IF($A119="","",IF(Configurações!$B$3="Simples",IF(Cálculos!DA36="TRAB","TRABALHO",IF(Cálculos!DA36="ATEST","ATESTADO/"&amp;CHAR(10)&amp;"LICENÇA",IF(Cálculos!DA36="FERIAS","FÉRIAS","FOLGA"))),IF(Cálculos!CU36=0,"FOLGA",TEXT(Cálculos!CQ36,"hh:mm")&amp;" – "&amp;TEXT(Cálculos!CT36,"hh:mm")&amp;IF(AND(Cálculos!CR36&lt;&gt;"",Cálculos!CS36&lt;&gt;""),CHAR(10)&amp;"int. "&amp;TEXT(Cálculos!CR36,"hh:mm")&amp;" – "&amp;TEXT(Cálculos!CS36,"hh:mm"),""))))</f>
        <v/>
      </c>
      <c r="D119" s="55" t="str">
        <f>IF($A119="","",IF(Configurações!$B$3="Simples",IF(Cálculos!DL36="TRAB","TRABALHO",IF(Cálculos!DL36="ATEST","ATESTADO/"&amp;CHAR(10)&amp;"LICENÇA",IF(Cálculos!DL36="FERIAS","FÉRIAS","FOLGA"))),IF(Cálculos!DF36=0,"FOLGA",TEXT(Cálculos!DB36,"hh:mm")&amp;" – "&amp;TEXT(Cálculos!DE36,"hh:mm")&amp;IF(AND(Cálculos!DC36&lt;&gt;"",Cálculos!DD36&lt;&gt;""),CHAR(10)&amp;"int. "&amp;TEXT(Cálculos!DC36,"hh:mm")&amp;" – "&amp;TEXT(Cálculos!DD36,"hh:mm"),""))))</f>
        <v/>
      </c>
      <c r="E119" s="55" t="str">
        <f>IF($A119="","",IF(Configurações!$B$3="Simples",IF(Cálculos!DW36="TRAB","TRABALHO",IF(Cálculos!DW36="ATEST","ATESTADO/"&amp;CHAR(10)&amp;"LICENÇA",IF(Cálculos!DW36="FERIAS","FÉRIAS","FOLGA"))),IF(Cálculos!DQ36=0,"FOLGA",TEXT(Cálculos!DM36,"hh:mm")&amp;" – "&amp;TEXT(Cálculos!DP36,"hh:mm")&amp;IF(AND(Cálculos!DN36&lt;&gt;"",Cálculos!DO36&lt;&gt;""),CHAR(10)&amp;"int. "&amp;TEXT(Cálculos!DN36,"hh:mm")&amp;" – "&amp;TEXT(Cálculos!DO36,"hh:mm"),""))))</f>
        <v/>
      </c>
      <c r="F119" s="55" t="str">
        <f>IF($A119="","",IF(Configurações!$B$3="Simples",IF(Cálculos!EH36="TRAB","TRABALHO",IF(Cálculos!EH36="ATEST","ATESTADO/"&amp;CHAR(10)&amp;"LICENÇA",IF(Cálculos!EH36="FERIAS","FÉRIAS","FOLGA"))),IF(Cálculos!EB36=0,"FOLGA",TEXT(Cálculos!DX36,"hh:mm")&amp;" – "&amp;TEXT(Cálculos!EA36,"hh:mm")&amp;IF(AND(Cálculos!DY36&lt;&gt;"",Cálculos!DZ36&lt;&gt;""),CHAR(10)&amp;"int. "&amp;TEXT(Cálculos!DY36,"hh:mm")&amp;" – "&amp;TEXT(Cálculos!DZ36,"hh:mm"),""))))</f>
        <v/>
      </c>
      <c r="G119" s="55" t="str">
        <f>IF($A119="","",IF(Configurações!$B$3="Simples",IF(Cálculos!ES36="TRAB","TRABALHO",IF(Cálculos!ES36="ATEST","ATESTADO/"&amp;CHAR(10)&amp;"LICENÇA",IF(Cálculos!ES36="FERIAS","FÉRIAS","FOLGA"))),IF(Cálculos!EM36=0,"FOLGA",TEXT(Cálculos!EI36,"hh:mm")&amp;" – "&amp;TEXT(Cálculos!EL36,"hh:mm")&amp;IF(AND(Cálculos!EJ36&lt;&gt;"",Cálculos!EK36&lt;&gt;""),CHAR(10)&amp;"int. "&amp;TEXT(Cálculos!EJ36,"hh:mm")&amp;" – "&amp;TEXT(Cálculos!EK36,"hh:mm"),""))))</f>
        <v/>
      </c>
      <c r="H119" s="55" t="str">
        <f>IF($A119="","",IF(Configurações!$B$3="Simples",IF(Cálculos!FD36="TRAB","TRABALHO",IF(Cálculos!FD36="ATEST","ATESTADO/"&amp;CHAR(10)&amp;"LICENÇA",IF(Cálculos!FD36="FERIAS","FÉRIAS","FOLGA"))),IF(Cálculos!EX36=0,"FOLGA",TEXT(Cálculos!ET36,"hh:mm")&amp;" – "&amp;TEXT(Cálculos!EW36,"hh:mm")&amp;IF(AND(Cálculos!EU36&lt;&gt;"",Cálculos!EV36&lt;&gt;""),CHAR(10)&amp;"int. "&amp;TEXT(Cálculos!EU36,"hh:mm")&amp;" – "&amp;TEXT(Cálculos!EV36,"hh:mm"),""))))</f>
        <v/>
      </c>
    </row>
    <row r="120" spans="1:8" ht="27.75" customHeight="1" x14ac:dyDescent="0.25">
      <c r="A120" s="54" t="str">
        <f>Cálculos!B37</f>
        <v/>
      </c>
      <c r="B120" s="55" t="str">
        <f>IF($A120="","",IF(Configurações!$B$3="Simples",IF(Cálculos!CP37="TRAB","TRABALHO",IF(Cálculos!CP37="ATEST","ATESTADO/"&amp;CHAR(10)&amp;"LICENÇA",IF(Cálculos!CP37="FERIAS","FÉRIAS","FOLGA"))),IF(Cálculos!CJ37=0,"FOLGA",TEXT(Cálculos!CF37,"hh:mm")&amp;" – "&amp;TEXT(Cálculos!CI37,"hh:mm")&amp;IF(AND(Cálculos!CG37&lt;&gt;"",Cálculos!CH37&lt;&gt;""),CHAR(10)&amp;"int. "&amp;TEXT(Cálculos!CG37,"hh:mm")&amp;" – "&amp;TEXT(Cálculos!CH37,"hh:mm"),""))))</f>
        <v/>
      </c>
      <c r="C120" s="55" t="str">
        <f>IF($A120="","",IF(Configurações!$B$3="Simples",IF(Cálculos!DA37="TRAB","TRABALHO",IF(Cálculos!DA37="ATEST","ATESTADO/"&amp;CHAR(10)&amp;"LICENÇA",IF(Cálculos!DA37="FERIAS","FÉRIAS","FOLGA"))),IF(Cálculos!CU37=0,"FOLGA",TEXT(Cálculos!CQ37,"hh:mm")&amp;" – "&amp;TEXT(Cálculos!CT37,"hh:mm")&amp;IF(AND(Cálculos!CR37&lt;&gt;"",Cálculos!CS37&lt;&gt;""),CHAR(10)&amp;"int. "&amp;TEXT(Cálculos!CR37,"hh:mm")&amp;" – "&amp;TEXT(Cálculos!CS37,"hh:mm"),""))))</f>
        <v/>
      </c>
      <c r="D120" s="55" t="str">
        <f>IF($A120="","",IF(Configurações!$B$3="Simples",IF(Cálculos!DL37="TRAB","TRABALHO",IF(Cálculos!DL37="ATEST","ATESTADO/"&amp;CHAR(10)&amp;"LICENÇA",IF(Cálculos!DL37="FERIAS","FÉRIAS","FOLGA"))),IF(Cálculos!DF37=0,"FOLGA",TEXT(Cálculos!DB37,"hh:mm")&amp;" – "&amp;TEXT(Cálculos!DE37,"hh:mm")&amp;IF(AND(Cálculos!DC37&lt;&gt;"",Cálculos!DD37&lt;&gt;""),CHAR(10)&amp;"int. "&amp;TEXT(Cálculos!DC37,"hh:mm")&amp;" – "&amp;TEXT(Cálculos!DD37,"hh:mm"),""))))</f>
        <v/>
      </c>
      <c r="E120" s="55" t="str">
        <f>IF($A120="","",IF(Configurações!$B$3="Simples",IF(Cálculos!DW37="TRAB","TRABALHO",IF(Cálculos!DW37="ATEST","ATESTADO/"&amp;CHAR(10)&amp;"LICENÇA",IF(Cálculos!DW37="FERIAS","FÉRIAS","FOLGA"))),IF(Cálculos!DQ37=0,"FOLGA",TEXT(Cálculos!DM37,"hh:mm")&amp;" – "&amp;TEXT(Cálculos!DP37,"hh:mm")&amp;IF(AND(Cálculos!DN37&lt;&gt;"",Cálculos!DO37&lt;&gt;""),CHAR(10)&amp;"int. "&amp;TEXT(Cálculos!DN37,"hh:mm")&amp;" – "&amp;TEXT(Cálculos!DO37,"hh:mm"),""))))</f>
        <v/>
      </c>
      <c r="F120" s="55" t="str">
        <f>IF($A120="","",IF(Configurações!$B$3="Simples",IF(Cálculos!EH37="TRAB","TRABALHO",IF(Cálculos!EH37="ATEST","ATESTADO/"&amp;CHAR(10)&amp;"LICENÇA",IF(Cálculos!EH37="FERIAS","FÉRIAS","FOLGA"))),IF(Cálculos!EB37=0,"FOLGA",TEXT(Cálculos!DX37,"hh:mm")&amp;" – "&amp;TEXT(Cálculos!EA37,"hh:mm")&amp;IF(AND(Cálculos!DY37&lt;&gt;"",Cálculos!DZ37&lt;&gt;""),CHAR(10)&amp;"int. "&amp;TEXT(Cálculos!DY37,"hh:mm")&amp;" – "&amp;TEXT(Cálculos!DZ37,"hh:mm"),""))))</f>
        <v/>
      </c>
      <c r="G120" s="55" t="str">
        <f>IF($A120="","",IF(Configurações!$B$3="Simples",IF(Cálculos!ES37="TRAB","TRABALHO",IF(Cálculos!ES37="ATEST","ATESTADO/"&amp;CHAR(10)&amp;"LICENÇA",IF(Cálculos!ES37="FERIAS","FÉRIAS","FOLGA"))),IF(Cálculos!EM37=0,"FOLGA",TEXT(Cálculos!EI37,"hh:mm")&amp;" – "&amp;TEXT(Cálculos!EL37,"hh:mm")&amp;IF(AND(Cálculos!EJ37&lt;&gt;"",Cálculos!EK37&lt;&gt;""),CHAR(10)&amp;"int. "&amp;TEXT(Cálculos!EJ37,"hh:mm")&amp;" – "&amp;TEXT(Cálculos!EK37,"hh:mm"),""))))</f>
        <v/>
      </c>
      <c r="H120" s="55" t="str">
        <f>IF($A120="","",IF(Configurações!$B$3="Simples",IF(Cálculos!FD37="TRAB","TRABALHO",IF(Cálculos!FD37="ATEST","ATESTADO/"&amp;CHAR(10)&amp;"LICENÇA",IF(Cálculos!FD37="FERIAS","FÉRIAS","FOLGA"))),IF(Cálculos!EX37=0,"FOLGA",TEXT(Cálculos!ET37,"hh:mm")&amp;" – "&amp;TEXT(Cálculos!EW37,"hh:mm")&amp;IF(AND(Cálculos!EU37&lt;&gt;"",Cálculos!EV37&lt;&gt;""),CHAR(10)&amp;"int. "&amp;TEXT(Cálculos!EU37,"hh:mm")&amp;" – "&amp;TEXT(Cálculos!EV37,"hh:mm"),""))))</f>
        <v/>
      </c>
    </row>
    <row r="121" spans="1:8" ht="27.75" customHeight="1" x14ac:dyDescent="0.25">
      <c r="A121" s="54" t="str">
        <f>Cálculos!B38</f>
        <v/>
      </c>
      <c r="B121" s="55" t="str">
        <f>IF($A121="","",IF(Configurações!$B$3="Simples",IF(Cálculos!CP38="TRAB","TRABALHO",IF(Cálculos!CP38="ATEST","ATESTADO/"&amp;CHAR(10)&amp;"LICENÇA",IF(Cálculos!CP38="FERIAS","FÉRIAS","FOLGA"))),IF(Cálculos!CJ38=0,"FOLGA",TEXT(Cálculos!CF38,"hh:mm")&amp;" – "&amp;TEXT(Cálculos!CI38,"hh:mm")&amp;IF(AND(Cálculos!CG38&lt;&gt;"",Cálculos!CH38&lt;&gt;""),CHAR(10)&amp;"int. "&amp;TEXT(Cálculos!CG38,"hh:mm")&amp;" – "&amp;TEXT(Cálculos!CH38,"hh:mm"),""))))</f>
        <v/>
      </c>
      <c r="C121" s="55" t="str">
        <f>IF($A121="","",IF(Configurações!$B$3="Simples",IF(Cálculos!DA38="TRAB","TRABALHO",IF(Cálculos!DA38="ATEST","ATESTADO/"&amp;CHAR(10)&amp;"LICENÇA",IF(Cálculos!DA38="FERIAS","FÉRIAS","FOLGA"))),IF(Cálculos!CU38=0,"FOLGA",TEXT(Cálculos!CQ38,"hh:mm")&amp;" – "&amp;TEXT(Cálculos!CT38,"hh:mm")&amp;IF(AND(Cálculos!CR38&lt;&gt;"",Cálculos!CS38&lt;&gt;""),CHAR(10)&amp;"int. "&amp;TEXT(Cálculos!CR38,"hh:mm")&amp;" – "&amp;TEXT(Cálculos!CS38,"hh:mm"),""))))</f>
        <v/>
      </c>
      <c r="D121" s="55" t="str">
        <f>IF($A121="","",IF(Configurações!$B$3="Simples",IF(Cálculos!DL38="TRAB","TRABALHO",IF(Cálculos!DL38="ATEST","ATESTADO/"&amp;CHAR(10)&amp;"LICENÇA",IF(Cálculos!DL38="FERIAS","FÉRIAS","FOLGA"))),IF(Cálculos!DF38=0,"FOLGA",TEXT(Cálculos!DB38,"hh:mm")&amp;" – "&amp;TEXT(Cálculos!DE38,"hh:mm")&amp;IF(AND(Cálculos!DC38&lt;&gt;"",Cálculos!DD38&lt;&gt;""),CHAR(10)&amp;"int. "&amp;TEXT(Cálculos!DC38,"hh:mm")&amp;" – "&amp;TEXT(Cálculos!DD38,"hh:mm"),""))))</f>
        <v/>
      </c>
      <c r="E121" s="55" t="str">
        <f>IF($A121="","",IF(Configurações!$B$3="Simples",IF(Cálculos!DW38="TRAB","TRABALHO",IF(Cálculos!DW38="ATEST","ATESTADO/"&amp;CHAR(10)&amp;"LICENÇA",IF(Cálculos!DW38="FERIAS","FÉRIAS","FOLGA"))),IF(Cálculos!DQ38=0,"FOLGA",TEXT(Cálculos!DM38,"hh:mm")&amp;" – "&amp;TEXT(Cálculos!DP38,"hh:mm")&amp;IF(AND(Cálculos!DN38&lt;&gt;"",Cálculos!DO38&lt;&gt;""),CHAR(10)&amp;"int. "&amp;TEXT(Cálculos!DN38,"hh:mm")&amp;" – "&amp;TEXT(Cálculos!DO38,"hh:mm"),""))))</f>
        <v/>
      </c>
      <c r="F121" s="55" t="str">
        <f>IF($A121="","",IF(Configurações!$B$3="Simples",IF(Cálculos!EH38="TRAB","TRABALHO",IF(Cálculos!EH38="ATEST","ATESTADO/"&amp;CHAR(10)&amp;"LICENÇA",IF(Cálculos!EH38="FERIAS","FÉRIAS","FOLGA"))),IF(Cálculos!EB38=0,"FOLGA",TEXT(Cálculos!DX38,"hh:mm")&amp;" – "&amp;TEXT(Cálculos!EA38,"hh:mm")&amp;IF(AND(Cálculos!DY38&lt;&gt;"",Cálculos!DZ38&lt;&gt;""),CHAR(10)&amp;"int. "&amp;TEXT(Cálculos!DY38,"hh:mm")&amp;" – "&amp;TEXT(Cálculos!DZ38,"hh:mm"),""))))</f>
        <v/>
      </c>
      <c r="G121" s="55" t="str">
        <f>IF($A121="","",IF(Configurações!$B$3="Simples",IF(Cálculos!ES38="TRAB","TRABALHO",IF(Cálculos!ES38="ATEST","ATESTADO/"&amp;CHAR(10)&amp;"LICENÇA",IF(Cálculos!ES38="FERIAS","FÉRIAS","FOLGA"))),IF(Cálculos!EM38=0,"FOLGA",TEXT(Cálculos!EI38,"hh:mm")&amp;" – "&amp;TEXT(Cálculos!EL38,"hh:mm")&amp;IF(AND(Cálculos!EJ38&lt;&gt;"",Cálculos!EK38&lt;&gt;""),CHAR(10)&amp;"int. "&amp;TEXT(Cálculos!EJ38,"hh:mm")&amp;" – "&amp;TEXT(Cálculos!EK38,"hh:mm"),""))))</f>
        <v/>
      </c>
      <c r="H121" s="55" t="str">
        <f>IF($A121="","",IF(Configurações!$B$3="Simples",IF(Cálculos!FD38="TRAB","TRABALHO",IF(Cálculos!FD38="ATEST","ATESTADO/"&amp;CHAR(10)&amp;"LICENÇA",IF(Cálculos!FD38="FERIAS","FÉRIAS","FOLGA"))),IF(Cálculos!EX38=0,"FOLGA",TEXT(Cálculos!ET38,"hh:mm")&amp;" – "&amp;TEXT(Cálculos!EW38,"hh:mm")&amp;IF(AND(Cálculos!EU38&lt;&gt;"",Cálculos!EV38&lt;&gt;""),CHAR(10)&amp;"int. "&amp;TEXT(Cálculos!EU38,"hh:mm")&amp;" – "&amp;TEXT(Cálculos!EV38,"hh:mm"),""))))</f>
        <v/>
      </c>
    </row>
    <row r="122" spans="1:8" ht="27.75" customHeight="1" x14ac:dyDescent="0.25">
      <c r="A122" s="54" t="str">
        <f>Cálculos!B39</f>
        <v/>
      </c>
      <c r="B122" s="55" t="str">
        <f>IF($A122="","",IF(Configurações!$B$3="Simples",IF(Cálculos!CP39="TRAB","TRABALHO",IF(Cálculos!CP39="ATEST","ATESTADO/"&amp;CHAR(10)&amp;"LICENÇA",IF(Cálculos!CP39="FERIAS","FÉRIAS","FOLGA"))),IF(Cálculos!CJ39=0,"FOLGA",TEXT(Cálculos!CF39,"hh:mm")&amp;" – "&amp;TEXT(Cálculos!CI39,"hh:mm")&amp;IF(AND(Cálculos!CG39&lt;&gt;"",Cálculos!CH39&lt;&gt;""),CHAR(10)&amp;"int. "&amp;TEXT(Cálculos!CG39,"hh:mm")&amp;" – "&amp;TEXT(Cálculos!CH39,"hh:mm"),""))))</f>
        <v/>
      </c>
      <c r="C122" s="55" t="str">
        <f>IF($A122="","",IF(Configurações!$B$3="Simples",IF(Cálculos!DA39="TRAB","TRABALHO",IF(Cálculos!DA39="ATEST","ATESTADO/"&amp;CHAR(10)&amp;"LICENÇA",IF(Cálculos!DA39="FERIAS","FÉRIAS","FOLGA"))),IF(Cálculos!CU39=0,"FOLGA",TEXT(Cálculos!CQ39,"hh:mm")&amp;" – "&amp;TEXT(Cálculos!CT39,"hh:mm")&amp;IF(AND(Cálculos!CR39&lt;&gt;"",Cálculos!CS39&lt;&gt;""),CHAR(10)&amp;"int. "&amp;TEXT(Cálculos!CR39,"hh:mm")&amp;" – "&amp;TEXT(Cálculos!CS39,"hh:mm"),""))))</f>
        <v/>
      </c>
      <c r="D122" s="55" t="str">
        <f>IF($A122="","",IF(Configurações!$B$3="Simples",IF(Cálculos!DL39="TRAB","TRABALHO",IF(Cálculos!DL39="ATEST","ATESTADO/"&amp;CHAR(10)&amp;"LICENÇA",IF(Cálculos!DL39="FERIAS","FÉRIAS","FOLGA"))),IF(Cálculos!DF39=0,"FOLGA",TEXT(Cálculos!DB39,"hh:mm")&amp;" – "&amp;TEXT(Cálculos!DE39,"hh:mm")&amp;IF(AND(Cálculos!DC39&lt;&gt;"",Cálculos!DD39&lt;&gt;""),CHAR(10)&amp;"int. "&amp;TEXT(Cálculos!DC39,"hh:mm")&amp;" – "&amp;TEXT(Cálculos!DD39,"hh:mm"),""))))</f>
        <v/>
      </c>
      <c r="E122" s="55" t="str">
        <f>IF($A122="","",IF(Configurações!$B$3="Simples",IF(Cálculos!DW39="TRAB","TRABALHO",IF(Cálculos!DW39="ATEST","ATESTADO/"&amp;CHAR(10)&amp;"LICENÇA",IF(Cálculos!DW39="FERIAS","FÉRIAS","FOLGA"))),IF(Cálculos!DQ39=0,"FOLGA",TEXT(Cálculos!DM39,"hh:mm")&amp;" – "&amp;TEXT(Cálculos!DP39,"hh:mm")&amp;IF(AND(Cálculos!DN39&lt;&gt;"",Cálculos!DO39&lt;&gt;""),CHAR(10)&amp;"int. "&amp;TEXT(Cálculos!DN39,"hh:mm")&amp;" – "&amp;TEXT(Cálculos!DO39,"hh:mm"),""))))</f>
        <v/>
      </c>
      <c r="F122" s="55" t="str">
        <f>IF($A122="","",IF(Configurações!$B$3="Simples",IF(Cálculos!EH39="TRAB","TRABALHO",IF(Cálculos!EH39="ATEST","ATESTADO/"&amp;CHAR(10)&amp;"LICENÇA",IF(Cálculos!EH39="FERIAS","FÉRIAS","FOLGA"))),IF(Cálculos!EB39=0,"FOLGA",TEXT(Cálculos!DX39,"hh:mm")&amp;" – "&amp;TEXT(Cálculos!EA39,"hh:mm")&amp;IF(AND(Cálculos!DY39&lt;&gt;"",Cálculos!DZ39&lt;&gt;""),CHAR(10)&amp;"int. "&amp;TEXT(Cálculos!DY39,"hh:mm")&amp;" – "&amp;TEXT(Cálculos!DZ39,"hh:mm"),""))))</f>
        <v/>
      </c>
      <c r="G122" s="55" t="str">
        <f>IF($A122="","",IF(Configurações!$B$3="Simples",IF(Cálculos!ES39="TRAB","TRABALHO",IF(Cálculos!ES39="ATEST","ATESTADO/"&amp;CHAR(10)&amp;"LICENÇA",IF(Cálculos!ES39="FERIAS","FÉRIAS","FOLGA"))),IF(Cálculos!EM39=0,"FOLGA",TEXT(Cálculos!EI39,"hh:mm")&amp;" – "&amp;TEXT(Cálculos!EL39,"hh:mm")&amp;IF(AND(Cálculos!EJ39&lt;&gt;"",Cálculos!EK39&lt;&gt;""),CHAR(10)&amp;"int. "&amp;TEXT(Cálculos!EJ39,"hh:mm")&amp;" – "&amp;TEXT(Cálculos!EK39,"hh:mm"),""))))</f>
        <v/>
      </c>
      <c r="H122" s="55" t="str">
        <f>IF($A122="","",IF(Configurações!$B$3="Simples",IF(Cálculos!FD39="TRAB","TRABALHO",IF(Cálculos!FD39="ATEST","ATESTADO/"&amp;CHAR(10)&amp;"LICENÇA",IF(Cálculos!FD39="FERIAS","FÉRIAS","FOLGA"))),IF(Cálculos!EX39=0,"FOLGA",TEXT(Cálculos!ET39,"hh:mm")&amp;" – "&amp;TEXT(Cálculos!EW39,"hh:mm")&amp;IF(AND(Cálculos!EU39&lt;&gt;"",Cálculos!EV39&lt;&gt;""),CHAR(10)&amp;"int. "&amp;TEXT(Cálculos!EU39,"hh:mm")&amp;" – "&amp;TEXT(Cálculos!EV39,"hh:mm"),""))))</f>
        <v/>
      </c>
    </row>
    <row r="123" spans="1:8" ht="27.75" customHeight="1" x14ac:dyDescent="0.25">
      <c r="A123" s="54" t="str">
        <f>Cálculos!B40</f>
        <v/>
      </c>
      <c r="B123" s="55" t="str">
        <f>IF($A123="","",IF(Configurações!$B$3="Simples",IF(Cálculos!CP40="TRAB","TRABALHO",IF(Cálculos!CP40="ATEST","ATESTADO/"&amp;CHAR(10)&amp;"LICENÇA",IF(Cálculos!CP40="FERIAS","FÉRIAS","FOLGA"))),IF(Cálculos!CJ40=0,"FOLGA",TEXT(Cálculos!CF40,"hh:mm")&amp;" – "&amp;TEXT(Cálculos!CI40,"hh:mm")&amp;IF(AND(Cálculos!CG40&lt;&gt;"",Cálculos!CH40&lt;&gt;""),CHAR(10)&amp;"int. "&amp;TEXT(Cálculos!CG40,"hh:mm")&amp;" – "&amp;TEXT(Cálculos!CH40,"hh:mm"),""))))</f>
        <v/>
      </c>
      <c r="C123" s="55" t="str">
        <f>IF($A123="","",IF(Configurações!$B$3="Simples",IF(Cálculos!DA40="TRAB","TRABALHO",IF(Cálculos!DA40="ATEST","ATESTADO/"&amp;CHAR(10)&amp;"LICENÇA",IF(Cálculos!DA40="FERIAS","FÉRIAS","FOLGA"))),IF(Cálculos!CU40=0,"FOLGA",TEXT(Cálculos!CQ40,"hh:mm")&amp;" – "&amp;TEXT(Cálculos!CT40,"hh:mm")&amp;IF(AND(Cálculos!CR40&lt;&gt;"",Cálculos!CS40&lt;&gt;""),CHAR(10)&amp;"int. "&amp;TEXT(Cálculos!CR40,"hh:mm")&amp;" – "&amp;TEXT(Cálculos!CS40,"hh:mm"),""))))</f>
        <v/>
      </c>
      <c r="D123" s="55" t="str">
        <f>IF($A123="","",IF(Configurações!$B$3="Simples",IF(Cálculos!DL40="TRAB","TRABALHO",IF(Cálculos!DL40="ATEST","ATESTADO/"&amp;CHAR(10)&amp;"LICENÇA",IF(Cálculos!DL40="FERIAS","FÉRIAS","FOLGA"))),IF(Cálculos!DF40=0,"FOLGA",TEXT(Cálculos!DB40,"hh:mm")&amp;" – "&amp;TEXT(Cálculos!DE40,"hh:mm")&amp;IF(AND(Cálculos!DC40&lt;&gt;"",Cálculos!DD40&lt;&gt;""),CHAR(10)&amp;"int. "&amp;TEXT(Cálculos!DC40,"hh:mm")&amp;" – "&amp;TEXT(Cálculos!DD40,"hh:mm"),""))))</f>
        <v/>
      </c>
      <c r="E123" s="55" t="str">
        <f>IF($A123="","",IF(Configurações!$B$3="Simples",IF(Cálculos!DW40="TRAB","TRABALHO",IF(Cálculos!DW40="ATEST","ATESTADO/"&amp;CHAR(10)&amp;"LICENÇA",IF(Cálculos!DW40="FERIAS","FÉRIAS","FOLGA"))),IF(Cálculos!DQ40=0,"FOLGA",TEXT(Cálculos!DM40,"hh:mm")&amp;" – "&amp;TEXT(Cálculos!DP40,"hh:mm")&amp;IF(AND(Cálculos!DN40&lt;&gt;"",Cálculos!DO40&lt;&gt;""),CHAR(10)&amp;"int. "&amp;TEXT(Cálculos!DN40,"hh:mm")&amp;" – "&amp;TEXT(Cálculos!DO40,"hh:mm"),""))))</f>
        <v/>
      </c>
      <c r="F123" s="55" t="str">
        <f>IF($A123="","",IF(Configurações!$B$3="Simples",IF(Cálculos!EH40="TRAB","TRABALHO",IF(Cálculos!EH40="ATEST","ATESTADO/"&amp;CHAR(10)&amp;"LICENÇA",IF(Cálculos!EH40="FERIAS","FÉRIAS","FOLGA"))),IF(Cálculos!EB40=0,"FOLGA",TEXT(Cálculos!DX40,"hh:mm")&amp;" – "&amp;TEXT(Cálculos!EA40,"hh:mm")&amp;IF(AND(Cálculos!DY40&lt;&gt;"",Cálculos!DZ40&lt;&gt;""),CHAR(10)&amp;"int. "&amp;TEXT(Cálculos!DY40,"hh:mm")&amp;" – "&amp;TEXT(Cálculos!DZ40,"hh:mm"),""))))</f>
        <v/>
      </c>
      <c r="G123" s="55" t="str">
        <f>IF($A123="","",IF(Configurações!$B$3="Simples",IF(Cálculos!ES40="TRAB","TRABALHO",IF(Cálculos!ES40="ATEST","ATESTADO/"&amp;CHAR(10)&amp;"LICENÇA",IF(Cálculos!ES40="FERIAS","FÉRIAS","FOLGA"))),IF(Cálculos!EM40=0,"FOLGA",TEXT(Cálculos!EI40,"hh:mm")&amp;" – "&amp;TEXT(Cálculos!EL40,"hh:mm")&amp;IF(AND(Cálculos!EJ40&lt;&gt;"",Cálculos!EK40&lt;&gt;""),CHAR(10)&amp;"int. "&amp;TEXT(Cálculos!EJ40,"hh:mm")&amp;" – "&amp;TEXT(Cálculos!EK40,"hh:mm"),""))))</f>
        <v/>
      </c>
      <c r="H123" s="55" t="str">
        <f>IF($A123="","",IF(Configurações!$B$3="Simples",IF(Cálculos!FD40="TRAB","TRABALHO",IF(Cálculos!FD40="ATEST","ATESTADO/"&amp;CHAR(10)&amp;"LICENÇA",IF(Cálculos!FD40="FERIAS","FÉRIAS","FOLGA"))),IF(Cálculos!EX40=0,"FOLGA",TEXT(Cálculos!ET40,"hh:mm")&amp;" – "&amp;TEXT(Cálculos!EW40,"hh:mm")&amp;IF(AND(Cálculos!EU40&lt;&gt;"",Cálculos!EV40&lt;&gt;""),CHAR(10)&amp;"int. "&amp;TEXT(Cálculos!EU40,"hh:mm")&amp;" – "&amp;TEXT(Cálculos!EV40,"hh:mm"),""))))</f>
        <v/>
      </c>
    </row>
    <row r="124" spans="1:8" ht="27.75" customHeight="1" x14ac:dyDescent="0.25">
      <c r="A124" s="54" t="str">
        <f>Cálculos!B41</f>
        <v/>
      </c>
      <c r="B124" s="55" t="str">
        <f>IF($A124="","",IF(Configurações!$B$3="Simples",IF(Cálculos!CP41="TRAB","TRABALHO",IF(Cálculos!CP41="ATEST","ATESTADO/"&amp;CHAR(10)&amp;"LICENÇA",IF(Cálculos!CP41="FERIAS","FÉRIAS","FOLGA"))),IF(Cálculos!CJ41=0,"FOLGA",TEXT(Cálculos!CF41,"hh:mm")&amp;" – "&amp;TEXT(Cálculos!CI41,"hh:mm")&amp;IF(AND(Cálculos!CG41&lt;&gt;"",Cálculos!CH41&lt;&gt;""),CHAR(10)&amp;"int. "&amp;TEXT(Cálculos!CG41,"hh:mm")&amp;" – "&amp;TEXT(Cálculos!CH41,"hh:mm"),""))))</f>
        <v/>
      </c>
      <c r="C124" s="55" t="str">
        <f>IF($A124="","",IF(Configurações!$B$3="Simples",IF(Cálculos!DA41="TRAB","TRABALHO",IF(Cálculos!DA41="ATEST","ATESTADO/"&amp;CHAR(10)&amp;"LICENÇA",IF(Cálculos!DA41="FERIAS","FÉRIAS","FOLGA"))),IF(Cálculos!CU41=0,"FOLGA",TEXT(Cálculos!CQ41,"hh:mm")&amp;" – "&amp;TEXT(Cálculos!CT41,"hh:mm")&amp;IF(AND(Cálculos!CR41&lt;&gt;"",Cálculos!CS41&lt;&gt;""),CHAR(10)&amp;"int. "&amp;TEXT(Cálculos!CR41,"hh:mm")&amp;" – "&amp;TEXT(Cálculos!CS41,"hh:mm"),""))))</f>
        <v/>
      </c>
      <c r="D124" s="55" t="str">
        <f>IF($A124="","",IF(Configurações!$B$3="Simples",IF(Cálculos!DL41="TRAB","TRABALHO",IF(Cálculos!DL41="ATEST","ATESTADO/"&amp;CHAR(10)&amp;"LICENÇA",IF(Cálculos!DL41="FERIAS","FÉRIAS","FOLGA"))),IF(Cálculos!DF41=0,"FOLGA",TEXT(Cálculos!DB41,"hh:mm")&amp;" – "&amp;TEXT(Cálculos!DE41,"hh:mm")&amp;IF(AND(Cálculos!DC41&lt;&gt;"",Cálculos!DD41&lt;&gt;""),CHAR(10)&amp;"int. "&amp;TEXT(Cálculos!DC41,"hh:mm")&amp;" – "&amp;TEXT(Cálculos!DD41,"hh:mm"),""))))</f>
        <v/>
      </c>
      <c r="E124" s="55" t="str">
        <f>IF($A124="","",IF(Configurações!$B$3="Simples",IF(Cálculos!DW41="TRAB","TRABALHO",IF(Cálculos!DW41="ATEST","ATESTADO/"&amp;CHAR(10)&amp;"LICENÇA",IF(Cálculos!DW41="FERIAS","FÉRIAS","FOLGA"))),IF(Cálculos!DQ41=0,"FOLGA",TEXT(Cálculos!DM41,"hh:mm")&amp;" – "&amp;TEXT(Cálculos!DP41,"hh:mm")&amp;IF(AND(Cálculos!DN41&lt;&gt;"",Cálculos!DO41&lt;&gt;""),CHAR(10)&amp;"int. "&amp;TEXT(Cálculos!DN41,"hh:mm")&amp;" – "&amp;TEXT(Cálculos!DO41,"hh:mm"),""))))</f>
        <v/>
      </c>
      <c r="F124" s="55" t="str">
        <f>IF($A124="","",IF(Configurações!$B$3="Simples",IF(Cálculos!EH41="TRAB","TRABALHO",IF(Cálculos!EH41="ATEST","ATESTADO/"&amp;CHAR(10)&amp;"LICENÇA",IF(Cálculos!EH41="FERIAS","FÉRIAS","FOLGA"))),IF(Cálculos!EB41=0,"FOLGA",TEXT(Cálculos!DX41,"hh:mm")&amp;" – "&amp;TEXT(Cálculos!EA41,"hh:mm")&amp;IF(AND(Cálculos!DY41&lt;&gt;"",Cálculos!DZ41&lt;&gt;""),CHAR(10)&amp;"int. "&amp;TEXT(Cálculos!DY41,"hh:mm")&amp;" – "&amp;TEXT(Cálculos!DZ41,"hh:mm"),""))))</f>
        <v/>
      </c>
      <c r="G124" s="55" t="str">
        <f>IF($A124="","",IF(Configurações!$B$3="Simples",IF(Cálculos!ES41="TRAB","TRABALHO",IF(Cálculos!ES41="ATEST","ATESTADO/"&amp;CHAR(10)&amp;"LICENÇA",IF(Cálculos!ES41="FERIAS","FÉRIAS","FOLGA"))),IF(Cálculos!EM41=0,"FOLGA",TEXT(Cálculos!EI41,"hh:mm")&amp;" – "&amp;TEXT(Cálculos!EL41,"hh:mm")&amp;IF(AND(Cálculos!EJ41&lt;&gt;"",Cálculos!EK41&lt;&gt;""),CHAR(10)&amp;"int. "&amp;TEXT(Cálculos!EJ41,"hh:mm")&amp;" – "&amp;TEXT(Cálculos!EK41,"hh:mm"),""))))</f>
        <v/>
      </c>
      <c r="H124" s="55" t="str">
        <f>IF($A124="","",IF(Configurações!$B$3="Simples",IF(Cálculos!FD41="TRAB","TRABALHO",IF(Cálculos!FD41="ATEST","ATESTADO/"&amp;CHAR(10)&amp;"LICENÇA",IF(Cálculos!FD41="FERIAS","FÉRIAS","FOLGA"))),IF(Cálculos!EX41=0,"FOLGA",TEXT(Cálculos!ET41,"hh:mm")&amp;" – "&amp;TEXT(Cálculos!EW41,"hh:mm")&amp;IF(AND(Cálculos!EU41&lt;&gt;"",Cálculos!EV41&lt;&gt;""),CHAR(10)&amp;"int. "&amp;TEXT(Cálculos!EU41,"hh:mm")&amp;" – "&amp;TEXT(Cálculos!EV41,"hh:mm"),""))))</f>
        <v/>
      </c>
    </row>
    <row r="125" spans="1:8" ht="27.75" customHeight="1" x14ac:dyDescent="0.25">
      <c r="A125" s="54" t="str">
        <f>Cálculos!B42</f>
        <v/>
      </c>
      <c r="B125" s="55" t="str">
        <f>IF($A125="","",IF(Configurações!$B$3="Simples",IF(Cálculos!CP42="TRAB","TRABALHO",IF(Cálculos!CP42="ATEST","ATESTADO/"&amp;CHAR(10)&amp;"LICENÇA",IF(Cálculos!CP42="FERIAS","FÉRIAS","FOLGA"))),IF(Cálculos!CJ42=0,"FOLGA",TEXT(Cálculos!CF42,"hh:mm")&amp;" – "&amp;TEXT(Cálculos!CI42,"hh:mm")&amp;IF(AND(Cálculos!CG42&lt;&gt;"",Cálculos!CH42&lt;&gt;""),CHAR(10)&amp;"int. "&amp;TEXT(Cálculos!CG42,"hh:mm")&amp;" – "&amp;TEXT(Cálculos!CH42,"hh:mm"),""))))</f>
        <v/>
      </c>
      <c r="C125" s="55" t="str">
        <f>IF($A125="","",IF(Configurações!$B$3="Simples",IF(Cálculos!DA42="TRAB","TRABALHO",IF(Cálculos!DA42="ATEST","ATESTADO/"&amp;CHAR(10)&amp;"LICENÇA",IF(Cálculos!DA42="FERIAS","FÉRIAS","FOLGA"))),IF(Cálculos!CU42=0,"FOLGA",TEXT(Cálculos!CQ42,"hh:mm")&amp;" – "&amp;TEXT(Cálculos!CT42,"hh:mm")&amp;IF(AND(Cálculos!CR42&lt;&gt;"",Cálculos!CS42&lt;&gt;""),CHAR(10)&amp;"int. "&amp;TEXT(Cálculos!CR42,"hh:mm")&amp;" – "&amp;TEXT(Cálculos!CS42,"hh:mm"),""))))</f>
        <v/>
      </c>
      <c r="D125" s="55" t="str">
        <f>IF($A125="","",IF(Configurações!$B$3="Simples",IF(Cálculos!DL42="TRAB","TRABALHO",IF(Cálculos!DL42="ATEST","ATESTADO/"&amp;CHAR(10)&amp;"LICENÇA",IF(Cálculos!DL42="FERIAS","FÉRIAS","FOLGA"))),IF(Cálculos!DF42=0,"FOLGA",TEXT(Cálculos!DB42,"hh:mm")&amp;" – "&amp;TEXT(Cálculos!DE42,"hh:mm")&amp;IF(AND(Cálculos!DC42&lt;&gt;"",Cálculos!DD42&lt;&gt;""),CHAR(10)&amp;"int. "&amp;TEXT(Cálculos!DC42,"hh:mm")&amp;" – "&amp;TEXT(Cálculos!DD42,"hh:mm"),""))))</f>
        <v/>
      </c>
      <c r="E125" s="55" t="str">
        <f>IF($A125="","",IF(Configurações!$B$3="Simples",IF(Cálculos!DW42="TRAB","TRABALHO",IF(Cálculos!DW42="ATEST","ATESTADO/"&amp;CHAR(10)&amp;"LICENÇA",IF(Cálculos!DW42="FERIAS","FÉRIAS","FOLGA"))),IF(Cálculos!DQ42=0,"FOLGA",TEXT(Cálculos!DM42,"hh:mm")&amp;" – "&amp;TEXT(Cálculos!DP42,"hh:mm")&amp;IF(AND(Cálculos!DN42&lt;&gt;"",Cálculos!DO42&lt;&gt;""),CHAR(10)&amp;"int. "&amp;TEXT(Cálculos!DN42,"hh:mm")&amp;" – "&amp;TEXT(Cálculos!DO42,"hh:mm"),""))))</f>
        <v/>
      </c>
      <c r="F125" s="55" t="str">
        <f>IF($A125="","",IF(Configurações!$B$3="Simples",IF(Cálculos!EH42="TRAB","TRABALHO",IF(Cálculos!EH42="ATEST","ATESTADO/"&amp;CHAR(10)&amp;"LICENÇA",IF(Cálculos!EH42="FERIAS","FÉRIAS","FOLGA"))),IF(Cálculos!EB42=0,"FOLGA",TEXT(Cálculos!DX42,"hh:mm")&amp;" – "&amp;TEXT(Cálculos!EA42,"hh:mm")&amp;IF(AND(Cálculos!DY42&lt;&gt;"",Cálculos!DZ42&lt;&gt;""),CHAR(10)&amp;"int. "&amp;TEXT(Cálculos!DY42,"hh:mm")&amp;" – "&amp;TEXT(Cálculos!DZ42,"hh:mm"),""))))</f>
        <v/>
      </c>
      <c r="G125" s="55" t="str">
        <f>IF($A125="","",IF(Configurações!$B$3="Simples",IF(Cálculos!ES42="TRAB","TRABALHO",IF(Cálculos!ES42="ATEST","ATESTADO/"&amp;CHAR(10)&amp;"LICENÇA",IF(Cálculos!ES42="FERIAS","FÉRIAS","FOLGA"))),IF(Cálculos!EM42=0,"FOLGA",TEXT(Cálculos!EI42,"hh:mm")&amp;" – "&amp;TEXT(Cálculos!EL42,"hh:mm")&amp;IF(AND(Cálculos!EJ42&lt;&gt;"",Cálculos!EK42&lt;&gt;""),CHAR(10)&amp;"int. "&amp;TEXT(Cálculos!EJ42,"hh:mm")&amp;" – "&amp;TEXT(Cálculos!EK42,"hh:mm"),""))))</f>
        <v/>
      </c>
      <c r="H125" s="55" t="str">
        <f>IF($A125="","",IF(Configurações!$B$3="Simples",IF(Cálculos!FD42="TRAB","TRABALHO",IF(Cálculos!FD42="ATEST","ATESTADO/"&amp;CHAR(10)&amp;"LICENÇA",IF(Cálculos!FD42="FERIAS","FÉRIAS","FOLGA"))),IF(Cálculos!EX42=0,"FOLGA",TEXT(Cálculos!ET42,"hh:mm")&amp;" – "&amp;TEXT(Cálculos!EW42,"hh:mm")&amp;IF(AND(Cálculos!EU42&lt;&gt;"",Cálculos!EV42&lt;&gt;""),CHAR(10)&amp;"int. "&amp;TEXT(Cálculos!EU42,"hh:mm")&amp;" – "&amp;TEXT(Cálculos!EV42,"hh:mm"),""))))</f>
        <v/>
      </c>
    </row>
    <row r="126" spans="1:8" ht="27.75" customHeight="1" x14ac:dyDescent="0.25">
      <c r="A126" s="54" t="str">
        <f>Cálculos!B43</f>
        <v/>
      </c>
      <c r="B126" s="55" t="str">
        <f>IF($A126="","",IF(Configurações!$B$3="Simples",IF(Cálculos!CP43="TRAB","TRABALHO",IF(Cálculos!CP43="ATEST","ATESTADO/"&amp;CHAR(10)&amp;"LICENÇA",IF(Cálculos!CP43="FERIAS","FÉRIAS","FOLGA"))),IF(Cálculos!CJ43=0,"FOLGA",TEXT(Cálculos!CF43,"hh:mm")&amp;" – "&amp;TEXT(Cálculos!CI43,"hh:mm")&amp;IF(AND(Cálculos!CG43&lt;&gt;"",Cálculos!CH43&lt;&gt;""),CHAR(10)&amp;"int. "&amp;TEXT(Cálculos!CG43,"hh:mm")&amp;" – "&amp;TEXT(Cálculos!CH43,"hh:mm"),""))))</f>
        <v/>
      </c>
      <c r="C126" s="55" t="str">
        <f>IF($A126="","",IF(Configurações!$B$3="Simples",IF(Cálculos!DA43="TRAB","TRABALHO",IF(Cálculos!DA43="ATEST","ATESTADO/"&amp;CHAR(10)&amp;"LICENÇA",IF(Cálculos!DA43="FERIAS","FÉRIAS","FOLGA"))),IF(Cálculos!CU43=0,"FOLGA",TEXT(Cálculos!CQ43,"hh:mm")&amp;" – "&amp;TEXT(Cálculos!CT43,"hh:mm")&amp;IF(AND(Cálculos!CR43&lt;&gt;"",Cálculos!CS43&lt;&gt;""),CHAR(10)&amp;"int. "&amp;TEXT(Cálculos!CR43,"hh:mm")&amp;" – "&amp;TEXT(Cálculos!CS43,"hh:mm"),""))))</f>
        <v/>
      </c>
      <c r="D126" s="55" t="str">
        <f>IF($A126="","",IF(Configurações!$B$3="Simples",IF(Cálculos!DL43="TRAB","TRABALHO",IF(Cálculos!DL43="ATEST","ATESTADO/"&amp;CHAR(10)&amp;"LICENÇA",IF(Cálculos!DL43="FERIAS","FÉRIAS","FOLGA"))),IF(Cálculos!DF43=0,"FOLGA",TEXT(Cálculos!DB43,"hh:mm")&amp;" – "&amp;TEXT(Cálculos!DE43,"hh:mm")&amp;IF(AND(Cálculos!DC43&lt;&gt;"",Cálculos!DD43&lt;&gt;""),CHAR(10)&amp;"int. "&amp;TEXT(Cálculos!DC43,"hh:mm")&amp;" – "&amp;TEXT(Cálculos!DD43,"hh:mm"),""))))</f>
        <v/>
      </c>
      <c r="E126" s="55" t="str">
        <f>IF($A126="","",IF(Configurações!$B$3="Simples",IF(Cálculos!DW43="TRAB","TRABALHO",IF(Cálculos!DW43="ATEST","ATESTADO/"&amp;CHAR(10)&amp;"LICENÇA",IF(Cálculos!DW43="FERIAS","FÉRIAS","FOLGA"))),IF(Cálculos!DQ43=0,"FOLGA",TEXT(Cálculos!DM43,"hh:mm")&amp;" – "&amp;TEXT(Cálculos!DP43,"hh:mm")&amp;IF(AND(Cálculos!DN43&lt;&gt;"",Cálculos!DO43&lt;&gt;""),CHAR(10)&amp;"int. "&amp;TEXT(Cálculos!DN43,"hh:mm")&amp;" – "&amp;TEXT(Cálculos!DO43,"hh:mm"),""))))</f>
        <v/>
      </c>
      <c r="F126" s="55" t="str">
        <f>IF($A126="","",IF(Configurações!$B$3="Simples",IF(Cálculos!EH43="TRAB","TRABALHO",IF(Cálculos!EH43="ATEST","ATESTADO/"&amp;CHAR(10)&amp;"LICENÇA",IF(Cálculos!EH43="FERIAS","FÉRIAS","FOLGA"))),IF(Cálculos!EB43=0,"FOLGA",TEXT(Cálculos!DX43,"hh:mm")&amp;" – "&amp;TEXT(Cálculos!EA43,"hh:mm")&amp;IF(AND(Cálculos!DY43&lt;&gt;"",Cálculos!DZ43&lt;&gt;""),CHAR(10)&amp;"int. "&amp;TEXT(Cálculos!DY43,"hh:mm")&amp;" – "&amp;TEXT(Cálculos!DZ43,"hh:mm"),""))))</f>
        <v/>
      </c>
      <c r="G126" s="55" t="str">
        <f>IF($A126="","",IF(Configurações!$B$3="Simples",IF(Cálculos!ES43="TRAB","TRABALHO",IF(Cálculos!ES43="ATEST","ATESTADO/"&amp;CHAR(10)&amp;"LICENÇA",IF(Cálculos!ES43="FERIAS","FÉRIAS","FOLGA"))),IF(Cálculos!EM43=0,"FOLGA",TEXT(Cálculos!EI43,"hh:mm")&amp;" – "&amp;TEXT(Cálculos!EL43,"hh:mm")&amp;IF(AND(Cálculos!EJ43&lt;&gt;"",Cálculos!EK43&lt;&gt;""),CHAR(10)&amp;"int. "&amp;TEXT(Cálculos!EJ43,"hh:mm")&amp;" – "&amp;TEXT(Cálculos!EK43,"hh:mm"),""))))</f>
        <v/>
      </c>
      <c r="H126" s="55" t="str">
        <f>IF($A126="","",IF(Configurações!$B$3="Simples",IF(Cálculos!FD43="TRAB","TRABALHO",IF(Cálculos!FD43="ATEST","ATESTADO/"&amp;CHAR(10)&amp;"LICENÇA",IF(Cálculos!FD43="FERIAS","FÉRIAS","FOLGA"))),IF(Cálculos!EX43=0,"FOLGA",TEXT(Cálculos!ET43,"hh:mm")&amp;" – "&amp;TEXT(Cálculos!EW43,"hh:mm")&amp;IF(AND(Cálculos!EU43&lt;&gt;"",Cálculos!EV43&lt;&gt;""),CHAR(10)&amp;"int. "&amp;TEXT(Cálculos!EU43,"hh:mm")&amp;" – "&amp;TEXT(Cálculos!EV43,"hh:mm"),""))))</f>
        <v/>
      </c>
    </row>
    <row r="127" spans="1:8" ht="27.75" customHeight="1" x14ac:dyDescent="0.25">
      <c r="A127" s="54" t="str">
        <f>Cálculos!B44</f>
        <v/>
      </c>
      <c r="B127" s="55" t="str">
        <f>IF($A127="","",IF(Configurações!$B$3="Simples",IF(Cálculos!CP44="TRAB","TRABALHO",IF(Cálculos!CP44="ATEST","ATESTADO/"&amp;CHAR(10)&amp;"LICENÇA",IF(Cálculos!CP44="FERIAS","FÉRIAS","FOLGA"))),IF(Cálculos!CJ44=0,"FOLGA",TEXT(Cálculos!CF44,"hh:mm")&amp;" – "&amp;TEXT(Cálculos!CI44,"hh:mm")&amp;IF(AND(Cálculos!CG44&lt;&gt;"",Cálculos!CH44&lt;&gt;""),CHAR(10)&amp;"int. "&amp;TEXT(Cálculos!CG44,"hh:mm")&amp;" – "&amp;TEXT(Cálculos!CH44,"hh:mm"),""))))</f>
        <v/>
      </c>
      <c r="C127" s="55" t="str">
        <f>IF($A127="","",IF(Configurações!$B$3="Simples",IF(Cálculos!DA44="TRAB","TRABALHO",IF(Cálculos!DA44="ATEST","ATESTADO/"&amp;CHAR(10)&amp;"LICENÇA",IF(Cálculos!DA44="FERIAS","FÉRIAS","FOLGA"))),IF(Cálculos!CU44=0,"FOLGA",TEXT(Cálculos!CQ44,"hh:mm")&amp;" – "&amp;TEXT(Cálculos!CT44,"hh:mm")&amp;IF(AND(Cálculos!CR44&lt;&gt;"",Cálculos!CS44&lt;&gt;""),CHAR(10)&amp;"int. "&amp;TEXT(Cálculos!CR44,"hh:mm")&amp;" – "&amp;TEXT(Cálculos!CS44,"hh:mm"),""))))</f>
        <v/>
      </c>
      <c r="D127" s="55" t="str">
        <f>IF($A127="","",IF(Configurações!$B$3="Simples",IF(Cálculos!DL44="TRAB","TRABALHO",IF(Cálculos!DL44="ATEST","ATESTADO/"&amp;CHAR(10)&amp;"LICENÇA",IF(Cálculos!DL44="FERIAS","FÉRIAS","FOLGA"))),IF(Cálculos!DF44=0,"FOLGA",TEXT(Cálculos!DB44,"hh:mm")&amp;" – "&amp;TEXT(Cálculos!DE44,"hh:mm")&amp;IF(AND(Cálculos!DC44&lt;&gt;"",Cálculos!DD44&lt;&gt;""),CHAR(10)&amp;"int. "&amp;TEXT(Cálculos!DC44,"hh:mm")&amp;" – "&amp;TEXT(Cálculos!DD44,"hh:mm"),""))))</f>
        <v/>
      </c>
      <c r="E127" s="55" t="str">
        <f>IF($A127="","",IF(Configurações!$B$3="Simples",IF(Cálculos!DW44="TRAB","TRABALHO",IF(Cálculos!DW44="ATEST","ATESTADO/"&amp;CHAR(10)&amp;"LICENÇA",IF(Cálculos!DW44="FERIAS","FÉRIAS","FOLGA"))),IF(Cálculos!DQ44=0,"FOLGA",TEXT(Cálculos!DM44,"hh:mm")&amp;" – "&amp;TEXT(Cálculos!DP44,"hh:mm")&amp;IF(AND(Cálculos!DN44&lt;&gt;"",Cálculos!DO44&lt;&gt;""),CHAR(10)&amp;"int. "&amp;TEXT(Cálculos!DN44,"hh:mm")&amp;" – "&amp;TEXT(Cálculos!DO44,"hh:mm"),""))))</f>
        <v/>
      </c>
      <c r="F127" s="55" t="str">
        <f>IF($A127="","",IF(Configurações!$B$3="Simples",IF(Cálculos!EH44="TRAB","TRABALHO",IF(Cálculos!EH44="ATEST","ATESTADO/"&amp;CHAR(10)&amp;"LICENÇA",IF(Cálculos!EH44="FERIAS","FÉRIAS","FOLGA"))),IF(Cálculos!EB44=0,"FOLGA",TEXT(Cálculos!DX44,"hh:mm")&amp;" – "&amp;TEXT(Cálculos!EA44,"hh:mm")&amp;IF(AND(Cálculos!DY44&lt;&gt;"",Cálculos!DZ44&lt;&gt;""),CHAR(10)&amp;"int. "&amp;TEXT(Cálculos!DY44,"hh:mm")&amp;" – "&amp;TEXT(Cálculos!DZ44,"hh:mm"),""))))</f>
        <v/>
      </c>
      <c r="G127" s="55" t="str">
        <f>IF($A127="","",IF(Configurações!$B$3="Simples",IF(Cálculos!ES44="TRAB","TRABALHO",IF(Cálculos!ES44="ATEST","ATESTADO/"&amp;CHAR(10)&amp;"LICENÇA",IF(Cálculos!ES44="FERIAS","FÉRIAS","FOLGA"))),IF(Cálculos!EM44=0,"FOLGA",TEXT(Cálculos!EI44,"hh:mm")&amp;" – "&amp;TEXT(Cálculos!EL44,"hh:mm")&amp;IF(AND(Cálculos!EJ44&lt;&gt;"",Cálculos!EK44&lt;&gt;""),CHAR(10)&amp;"int. "&amp;TEXT(Cálculos!EJ44,"hh:mm")&amp;" – "&amp;TEXT(Cálculos!EK44,"hh:mm"),""))))</f>
        <v/>
      </c>
      <c r="H127" s="55" t="str">
        <f>IF($A127="","",IF(Configurações!$B$3="Simples",IF(Cálculos!FD44="TRAB","TRABALHO",IF(Cálculos!FD44="ATEST","ATESTADO/"&amp;CHAR(10)&amp;"LICENÇA",IF(Cálculos!FD44="FERIAS","FÉRIAS","FOLGA"))),IF(Cálculos!EX44=0,"FOLGA",TEXT(Cálculos!ET44,"hh:mm")&amp;" – "&amp;TEXT(Cálculos!EW44,"hh:mm")&amp;IF(AND(Cálculos!EU44&lt;&gt;"",Cálculos!EV44&lt;&gt;""),CHAR(10)&amp;"int. "&amp;TEXT(Cálculos!EU44,"hh:mm")&amp;" – "&amp;TEXT(Cálculos!EV44,"hh:mm"),""))))</f>
        <v/>
      </c>
    </row>
    <row r="128" spans="1:8" ht="27.75" customHeight="1" x14ac:dyDescent="0.25">
      <c r="A128" s="54" t="str">
        <f>Cálculos!B45</f>
        <v/>
      </c>
      <c r="B128" s="55" t="str">
        <f>IF($A128="","",IF(Configurações!$B$3="Simples",IF(Cálculos!CP45="TRAB","TRABALHO",IF(Cálculos!CP45="ATEST","ATESTADO/"&amp;CHAR(10)&amp;"LICENÇA",IF(Cálculos!CP45="FERIAS","FÉRIAS","FOLGA"))),IF(Cálculos!CJ45=0,"FOLGA",TEXT(Cálculos!CF45,"hh:mm")&amp;" – "&amp;TEXT(Cálculos!CI45,"hh:mm")&amp;IF(AND(Cálculos!CG45&lt;&gt;"",Cálculos!CH45&lt;&gt;""),CHAR(10)&amp;"int. "&amp;TEXT(Cálculos!CG45,"hh:mm")&amp;" – "&amp;TEXT(Cálculos!CH45,"hh:mm"),""))))</f>
        <v/>
      </c>
      <c r="C128" s="55" t="str">
        <f>IF($A128="","",IF(Configurações!$B$3="Simples",IF(Cálculos!DA45="TRAB","TRABALHO",IF(Cálculos!DA45="ATEST","ATESTADO/"&amp;CHAR(10)&amp;"LICENÇA",IF(Cálculos!DA45="FERIAS","FÉRIAS","FOLGA"))),IF(Cálculos!CU45=0,"FOLGA",TEXT(Cálculos!CQ45,"hh:mm")&amp;" – "&amp;TEXT(Cálculos!CT45,"hh:mm")&amp;IF(AND(Cálculos!CR45&lt;&gt;"",Cálculos!CS45&lt;&gt;""),CHAR(10)&amp;"int. "&amp;TEXT(Cálculos!CR45,"hh:mm")&amp;" – "&amp;TEXT(Cálculos!CS45,"hh:mm"),""))))</f>
        <v/>
      </c>
      <c r="D128" s="55" t="str">
        <f>IF($A128="","",IF(Configurações!$B$3="Simples",IF(Cálculos!DL45="TRAB","TRABALHO",IF(Cálculos!DL45="ATEST","ATESTADO/"&amp;CHAR(10)&amp;"LICENÇA",IF(Cálculos!DL45="FERIAS","FÉRIAS","FOLGA"))),IF(Cálculos!DF45=0,"FOLGA",TEXT(Cálculos!DB45,"hh:mm")&amp;" – "&amp;TEXT(Cálculos!DE45,"hh:mm")&amp;IF(AND(Cálculos!DC45&lt;&gt;"",Cálculos!DD45&lt;&gt;""),CHAR(10)&amp;"int. "&amp;TEXT(Cálculos!DC45,"hh:mm")&amp;" – "&amp;TEXT(Cálculos!DD45,"hh:mm"),""))))</f>
        <v/>
      </c>
      <c r="E128" s="55" t="str">
        <f>IF($A128="","",IF(Configurações!$B$3="Simples",IF(Cálculos!DW45="TRAB","TRABALHO",IF(Cálculos!DW45="ATEST","ATESTADO/"&amp;CHAR(10)&amp;"LICENÇA",IF(Cálculos!DW45="FERIAS","FÉRIAS","FOLGA"))),IF(Cálculos!DQ45=0,"FOLGA",TEXT(Cálculos!DM45,"hh:mm")&amp;" – "&amp;TEXT(Cálculos!DP45,"hh:mm")&amp;IF(AND(Cálculos!DN45&lt;&gt;"",Cálculos!DO45&lt;&gt;""),CHAR(10)&amp;"int. "&amp;TEXT(Cálculos!DN45,"hh:mm")&amp;" – "&amp;TEXT(Cálculos!DO45,"hh:mm"),""))))</f>
        <v/>
      </c>
      <c r="F128" s="55" t="str">
        <f>IF($A128="","",IF(Configurações!$B$3="Simples",IF(Cálculos!EH45="TRAB","TRABALHO",IF(Cálculos!EH45="ATEST","ATESTADO/"&amp;CHAR(10)&amp;"LICENÇA",IF(Cálculos!EH45="FERIAS","FÉRIAS","FOLGA"))),IF(Cálculos!EB45=0,"FOLGA",TEXT(Cálculos!DX45,"hh:mm")&amp;" – "&amp;TEXT(Cálculos!EA45,"hh:mm")&amp;IF(AND(Cálculos!DY45&lt;&gt;"",Cálculos!DZ45&lt;&gt;""),CHAR(10)&amp;"int. "&amp;TEXT(Cálculos!DY45,"hh:mm")&amp;" – "&amp;TEXT(Cálculos!DZ45,"hh:mm"),""))))</f>
        <v/>
      </c>
      <c r="G128" s="55" t="str">
        <f>IF($A128="","",IF(Configurações!$B$3="Simples",IF(Cálculos!ES45="TRAB","TRABALHO",IF(Cálculos!ES45="ATEST","ATESTADO/"&amp;CHAR(10)&amp;"LICENÇA",IF(Cálculos!ES45="FERIAS","FÉRIAS","FOLGA"))),IF(Cálculos!EM45=0,"FOLGA",TEXT(Cálculos!EI45,"hh:mm")&amp;" – "&amp;TEXT(Cálculos!EL45,"hh:mm")&amp;IF(AND(Cálculos!EJ45&lt;&gt;"",Cálculos!EK45&lt;&gt;""),CHAR(10)&amp;"int. "&amp;TEXT(Cálculos!EJ45,"hh:mm")&amp;" – "&amp;TEXT(Cálculos!EK45,"hh:mm"),""))))</f>
        <v/>
      </c>
      <c r="H128" s="55" t="str">
        <f>IF($A128="","",IF(Configurações!$B$3="Simples",IF(Cálculos!FD45="TRAB","TRABALHO",IF(Cálculos!FD45="ATEST","ATESTADO/"&amp;CHAR(10)&amp;"LICENÇA",IF(Cálculos!FD45="FERIAS","FÉRIAS","FOLGA"))),IF(Cálculos!EX45=0,"FOLGA",TEXT(Cálculos!ET45,"hh:mm")&amp;" – "&amp;TEXT(Cálculos!EW45,"hh:mm")&amp;IF(AND(Cálculos!EU45&lt;&gt;"",Cálculos!EV45&lt;&gt;""),CHAR(10)&amp;"int. "&amp;TEXT(Cálculos!EU45,"hh:mm")&amp;" – "&amp;TEXT(Cálculos!EV45,"hh:mm"),""))))</f>
        <v/>
      </c>
    </row>
    <row r="129" spans="1:8" ht="27.75" customHeight="1" x14ac:dyDescent="0.25">
      <c r="A129" s="54" t="str">
        <f>Cálculos!B46</f>
        <v/>
      </c>
      <c r="B129" s="55" t="str">
        <f>IF($A129="","",IF(Configurações!$B$3="Simples",IF(Cálculos!CP46="TRAB","TRABALHO",IF(Cálculos!CP46="ATEST","ATESTADO/"&amp;CHAR(10)&amp;"LICENÇA",IF(Cálculos!CP46="FERIAS","FÉRIAS","FOLGA"))),IF(Cálculos!CJ46=0,"FOLGA",TEXT(Cálculos!CF46,"hh:mm")&amp;" – "&amp;TEXT(Cálculos!CI46,"hh:mm")&amp;IF(AND(Cálculos!CG46&lt;&gt;"",Cálculos!CH46&lt;&gt;""),CHAR(10)&amp;"int. "&amp;TEXT(Cálculos!CG46,"hh:mm")&amp;" – "&amp;TEXT(Cálculos!CH46,"hh:mm"),""))))</f>
        <v/>
      </c>
      <c r="C129" s="55" t="str">
        <f>IF($A129="","",IF(Configurações!$B$3="Simples",IF(Cálculos!DA46="TRAB","TRABALHO",IF(Cálculos!DA46="ATEST","ATESTADO/"&amp;CHAR(10)&amp;"LICENÇA",IF(Cálculos!DA46="FERIAS","FÉRIAS","FOLGA"))),IF(Cálculos!CU46=0,"FOLGA",TEXT(Cálculos!CQ46,"hh:mm")&amp;" – "&amp;TEXT(Cálculos!CT46,"hh:mm")&amp;IF(AND(Cálculos!CR46&lt;&gt;"",Cálculos!CS46&lt;&gt;""),CHAR(10)&amp;"int. "&amp;TEXT(Cálculos!CR46,"hh:mm")&amp;" – "&amp;TEXT(Cálculos!CS46,"hh:mm"),""))))</f>
        <v/>
      </c>
      <c r="D129" s="55" t="str">
        <f>IF($A129="","",IF(Configurações!$B$3="Simples",IF(Cálculos!DL46="TRAB","TRABALHO",IF(Cálculos!DL46="ATEST","ATESTADO/"&amp;CHAR(10)&amp;"LICENÇA",IF(Cálculos!DL46="FERIAS","FÉRIAS","FOLGA"))),IF(Cálculos!DF46=0,"FOLGA",TEXT(Cálculos!DB46,"hh:mm")&amp;" – "&amp;TEXT(Cálculos!DE46,"hh:mm")&amp;IF(AND(Cálculos!DC46&lt;&gt;"",Cálculos!DD46&lt;&gt;""),CHAR(10)&amp;"int. "&amp;TEXT(Cálculos!DC46,"hh:mm")&amp;" – "&amp;TEXT(Cálculos!DD46,"hh:mm"),""))))</f>
        <v/>
      </c>
      <c r="E129" s="55" t="str">
        <f>IF($A129="","",IF(Configurações!$B$3="Simples",IF(Cálculos!DW46="TRAB","TRABALHO",IF(Cálculos!DW46="ATEST","ATESTADO/"&amp;CHAR(10)&amp;"LICENÇA",IF(Cálculos!DW46="FERIAS","FÉRIAS","FOLGA"))),IF(Cálculos!DQ46=0,"FOLGA",TEXT(Cálculos!DM46,"hh:mm")&amp;" – "&amp;TEXT(Cálculos!DP46,"hh:mm")&amp;IF(AND(Cálculos!DN46&lt;&gt;"",Cálculos!DO46&lt;&gt;""),CHAR(10)&amp;"int. "&amp;TEXT(Cálculos!DN46,"hh:mm")&amp;" – "&amp;TEXT(Cálculos!DO46,"hh:mm"),""))))</f>
        <v/>
      </c>
      <c r="F129" s="55" t="str">
        <f>IF($A129="","",IF(Configurações!$B$3="Simples",IF(Cálculos!EH46="TRAB","TRABALHO",IF(Cálculos!EH46="ATEST","ATESTADO/"&amp;CHAR(10)&amp;"LICENÇA",IF(Cálculos!EH46="FERIAS","FÉRIAS","FOLGA"))),IF(Cálculos!EB46=0,"FOLGA",TEXT(Cálculos!DX46,"hh:mm")&amp;" – "&amp;TEXT(Cálculos!EA46,"hh:mm")&amp;IF(AND(Cálculos!DY46&lt;&gt;"",Cálculos!DZ46&lt;&gt;""),CHAR(10)&amp;"int. "&amp;TEXT(Cálculos!DY46,"hh:mm")&amp;" – "&amp;TEXT(Cálculos!DZ46,"hh:mm"),""))))</f>
        <v/>
      </c>
      <c r="G129" s="55" t="str">
        <f>IF($A129="","",IF(Configurações!$B$3="Simples",IF(Cálculos!ES46="TRAB","TRABALHO",IF(Cálculos!ES46="ATEST","ATESTADO/"&amp;CHAR(10)&amp;"LICENÇA",IF(Cálculos!ES46="FERIAS","FÉRIAS","FOLGA"))),IF(Cálculos!EM46=0,"FOLGA",TEXT(Cálculos!EI46,"hh:mm")&amp;" – "&amp;TEXT(Cálculos!EL46,"hh:mm")&amp;IF(AND(Cálculos!EJ46&lt;&gt;"",Cálculos!EK46&lt;&gt;""),CHAR(10)&amp;"int. "&amp;TEXT(Cálculos!EJ46,"hh:mm")&amp;" – "&amp;TEXT(Cálculos!EK46,"hh:mm"),""))))</f>
        <v/>
      </c>
      <c r="H129" s="55" t="str">
        <f>IF($A129="","",IF(Configurações!$B$3="Simples",IF(Cálculos!FD46="TRAB","TRABALHO",IF(Cálculos!FD46="ATEST","ATESTADO/"&amp;CHAR(10)&amp;"LICENÇA",IF(Cálculos!FD46="FERIAS","FÉRIAS","FOLGA"))),IF(Cálculos!EX46=0,"FOLGA",TEXT(Cálculos!ET46,"hh:mm")&amp;" – "&amp;TEXT(Cálculos!EW46,"hh:mm")&amp;IF(AND(Cálculos!EU46&lt;&gt;"",Cálculos!EV46&lt;&gt;""),CHAR(10)&amp;"int. "&amp;TEXT(Cálculos!EU46,"hh:mm")&amp;" – "&amp;TEXT(Cálculos!EV46,"hh:mm"),""))))</f>
        <v/>
      </c>
    </row>
    <row r="130" spans="1:8" ht="27.75" customHeight="1" x14ac:dyDescent="0.25">
      <c r="A130" s="54" t="str">
        <f>Cálculos!B47</f>
        <v/>
      </c>
      <c r="B130" s="55" t="str">
        <f>IF($A130="","",IF(Configurações!$B$3="Simples",IF(Cálculos!CP47="TRAB","TRABALHO",IF(Cálculos!CP47="ATEST","ATESTADO/"&amp;CHAR(10)&amp;"LICENÇA",IF(Cálculos!CP47="FERIAS","FÉRIAS","FOLGA"))),IF(Cálculos!CJ47=0,"FOLGA",TEXT(Cálculos!CF47,"hh:mm")&amp;" – "&amp;TEXT(Cálculos!CI47,"hh:mm")&amp;IF(AND(Cálculos!CG47&lt;&gt;"",Cálculos!CH47&lt;&gt;""),CHAR(10)&amp;"int. "&amp;TEXT(Cálculos!CG47,"hh:mm")&amp;" – "&amp;TEXT(Cálculos!CH47,"hh:mm"),""))))</f>
        <v/>
      </c>
      <c r="C130" s="55" t="str">
        <f>IF($A130="","",IF(Configurações!$B$3="Simples",IF(Cálculos!DA47="TRAB","TRABALHO",IF(Cálculos!DA47="ATEST","ATESTADO/"&amp;CHAR(10)&amp;"LICENÇA",IF(Cálculos!DA47="FERIAS","FÉRIAS","FOLGA"))),IF(Cálculos!CU47=0,"FOLGA",TEXT(Cálculos!CQ47,"hh:mm")&amp;" – "&amp;TEXT(Cálculos!CT47,"hh:mm")&amp;IF(AND(Cálculos!CR47&lt;&gt;"",Cálculos!CS47&lt;&gt;""),CHAR(10)&amp;"int. "&amp;TEXT(Cálculos!CR47,"hh:mm")&amp;" – "&amp;TEXT(Cálculos!CS47,"hh:mm"),""))))</f>
        <v/>
      </c>
      <c r="D130" s="55" t="str">
        <f>IF($A130="","",IF(Configurações!$B$3="Simples",IF(Cálculos!DL47="TRAB","TRABALHO",IF(Cálculos!DL47="ATEST","ATESTADO/"&amp;CHAR(10)&amp;"LICENÇA",IF(Cálculos!DL47="FERIAS","FÉRIAS","FOLGA"))),IF(Cálculos!DF47=0,"FOLGA",TEXT(Cálculos!DB47,"hh:mm")&amp;" – "&amp;TEXT(Cálculos!DE47,"hh:mm")&amp;IF(AND(Cálculos!DC47&lt;&gt;"",Cálculos!DD47&lt;&gt;""),CHAR(10)&amp;"int. "&amp;TEXT(Cálculos!DC47,"hh:mm")&amp;" – "&amp;TEXT(Cálculos!DD47,"hh:mm"),""))))</f>
        <v/>
      </c>
      <c r="E130" s="55" t="str">
        <f>IF($A130="","",IF(Configurações!$B$3="Simples",IF(Cálculos!DW47="TRAB","TRABALHO",IF(Cálculos!DW47="ATEST","ATESTADO/"&amp;CHAR(10)&amp;"LICENÇA",IF(Cálculos!DW47="FERIAS","FÉRIAS","FOLGA"))),IF(Cálculos!DQ47=0,"FOLGA",TEXT(Cálculos!DM47,"hh:mm")&amp;" – "&amp;TEXT(Cálculos!DP47,"hh:mm")&amp;IF(AND(Cálculos!DN47&lt;&gt;"",Cálculos!DO47&lt;&gt;""),CHAR(10)&amp;"int. "&amp;TEXT(Cálculos!DN47,"hh:mm")&amp;" – "&amp;TEXT(Cálculos!DO47,"hh:mm"),""))))</f>
        <v/>
      </c>
      <c r="F130" s="55" t="str">
        <f>IF($A130="","",IF(Configurações!$B$3="Simples",IF(Cálculos!EH47="TRAB","TRABALHO",IF(Cálculos!EH47="ATEST","ATESTADO/"&amp;CHAR(10)&amp;"LICENÇA",IF(Cálculos!EH47="FERIAS","FÉRIAS","FOLGA"))),IF(Cálculos!EB47=0,"FOLGA",TEXT(Cálculos!DX47,"hh:mm")&amp;" – "&amp;TEXT(Cálculos!EA47,"hh:mm")&amp;IF(AND(Cálculos!DY47&lt;&gt;"",Cálculos!DZ47&lt;&gt;""),CHAR(10)&amp;"int. "&amp;TEXT(Cálculos!DY47,"hh:mm")&amp;" – "&amp;TEXT(Cálculos!DZ47,"hh:mm"),""))))</f>
        <v/>
      </c>
      <c r="G130" s="55" t="str">
        <f>IF($A130="","",IF(Configurações!$B$3="Simples",IF(Cálculos!ES47="TRAB","TRABALHO",IF(Cálculos!ES47="ATEST","ATESTADO/"&amp;CHAR(10)&amp;"LICENÇA",IF(Cálculos!ES47="FERIAS","FÉRIAS","FOLGA"))),IF(Cálculos!EM47=0,"FOLGA",TEXT(Cálculos!EI47,"hh:mm")&amp;" – "&amp;TEXT(Cálculos!EL47,"hh:mm")&amp;IF(AND(Cálculos!EJ47&lt;&gt;"",Cálculos!EK47&lt;&gt;""),CHAR(10)&amp;"int. "&amp;TEXT(Cálculos!EJ47,"hh:mm")&amp;" – "&amp;TEXT(Cálculos!EK47,"hh:mm"),""))))</f>
        <v/>
      </c>
      <c r="H130" s="55" t="str">
        <f>IF($A130="","",IF(Configurações!$B$3="Simples",IF(Cálculos!FD47="TRAB","TRABALHO",IF(Cálculos!FD47="ATEST","ATESTADO/"&amp;CHAR(10)&amp;"LICENÇA",IF(Cálculos!FD47="FERIAS","FÉRIAS","FOLGA"))),IF(Cálculos!EX47=0,"FOLGA",TEXT(Cálculos!ET47,"hh:mm")&amp;" – "&amp;TEXT(Cálculos!EW47,"hh:mm")&amp;IF(AND(Cálculos!EU47&lt;&gt;"",Cálculos!EV47&lt;&gt;""),CHAR(10)&amp;"int. "&amp;TEXT(Cálculos!EU47,"hh:mm")&amp;" – "&amp;TEXT(Cálculos!EV47,"hh:mm"),""))))</f>
        <v/>
      </c>
    </row>
    <row r="131" spans="1:8" ht="27.75" customHeight="1" x14ac:dyDescent="0.25">
      <c r="A131" s="54" t="str">
        <f>Cálculos!B48</f>
        <v/>
      </c>
      <c r="B131" s="55" t="str">
        <f>IF($A131="","",IF(Configurações!$B$3="Simples",IF(Cálculos!CP48="TRAB","TRABALHO",IF(Cálculos!CP48="ATEST","ATESTADO/"&amp;CHAR(10)&amp;"LICENÇA",IF(Cálculos!CP48="FERIAS","FÉRIAS","FOLGA"))),IF(Cálculos!CJ48=0,"FOLGA",TEXT(Cálculos!CF48,"hh:mm")&amp;" – "&amp;TEXT(Cálculos!CI48,"hh:mm")&amp;IF(AND(Cálculos!CG48&lt;&gt;"",Cálculos!CH48&lt;&gt;""),CHAR(10)&amp;"int. "&amp;TEXT(Cálculos!CG48,"hh:mm")&amp;" – "&amp;TEXT(Cálculos!CH48,"hh:mm"),""))))</f>
        <v/>
      </c>
      <c r="C131" s="55" t="str">
        <f>IF($A131="","",IF(Configurações!$B$3="Simples",IF(Cálculos!DA48="TRAB","TRABALHO",IF(Cálculos!DA48="ATEST","ATESTADO/"&amp;CHAR(10)&amp;"LICENÇA",IF(Cálculos!DA48="FERIAS","FÉRIAS","FOLGA"))),IF(Cálculos!CU48=0,"FOLGA",TEXT(Cálculos!CQ48,"hh:mm")&amp;" – "&amp;TEXT(Cálculos!CT48,"hh:mm")&amp;IF(AND(Cálculos!CR48&lt;&gt;"",Cálculos!CS48&lt;&gt;""),CHAR(10)&amp;"int. "&amp;TEXT(Cálculos!CR48,"hh:mm")&amp;" – "&amp;TEXT(Cálculos!CS48,"hh:mm"),""))))</f>
        <v/>
      </c>
      <c r="D131" s="55" t="str">
        <f>IF($A131="","",IF(Configurações!$B$3="Simples",IF(Cálculos!DL48="TRAB","TRABALHO",IF(Cálculos!DL48="ATEST","ATESTADO/"&amp;CHAR(10)&amp;"LICENÇA",IF(Cálculos!DL48="FERIAS","FÉRIAS","FOLGA"))),IF(Cálculos!DF48=0,"FOLGA",TEXT(Cálculos!DB48,"hh:mm")&amp;" – "&amp;TEXT(Cálculos!DE48,"hh:mm")&amp;IF(AND(Cálculos!DC48&lt;&gt;"",Cálculos!DD48&lt;&gt;""),CHAR(10)&amp;"int. "&amp;TEXT(Cálculos!DC48,"hh:mm")&amp;" – "&amp;TEXT(Cálculos!DD48,"hh:mm"),""))))</f>
        <v/>
      </c>
      <c r="E131" s="55" t="str">
        <f>IF($A131="","",IF(Configurações!$B$3="Simples",IF(Cálculos!DW48="TRAB","TRABALHO",IF(Cálculos!DW48="ATEST","ATESTADO/"&amp;CHAR(10)&amp;"LICENÇA",IF(Cálculos!DW48="FERIAS","FÉRIAS","FOLGA"))),IF(Cálculos!DQ48=0,"FOLGA",TEXT(Cálculos!DM48,"hh:mm")&amp;" – "&amp;TEXT(Cálculos!DP48,"hh:mm")&amp;IF(AND(Cálculos!DN48&lt;&gt;"",Cálculos!DO48&lt;&gt;""),CHAR(10)&amp;"int. "&amp;TEXT(Cálculos!DN48,"hh:mm")&amp;" – "&amp;TEXT(Cálculos!DO48,"hh:mm"),""))))</f>
        <v/>
      </c>
      <c r="F131" s="55" t="str">
        <f>IF($A131="","",IF(Configurações!$B$3="Simples",IF(Cálculos!EH48="TRAB","TRABALHO",IF(Cálculos!EH48="ATEST","ATESTADO/"&amp;CHAR(10)&amp;"LICENÇA",IF(Cálculos!EH48="FERIAS","FÉRIAS","FOLGA"))),IF(Cálculos!EB48=0,"FOLGA",TEXT(Cálculos!DX48,"hh:mm")&amp;" – "&amp;TEXT(Cálculos!EA48,"hh:mm")&amp;IF(AND(Cálculos!DY48&lt;&gt;"",Cálculos!DZ48&lt;&gt;""),CHAR(10)&amp;"int. "&amp;TEXT(Cálculos!DY48,"hh:mm")&amp;" – "&amp;TEXT(Cálculos!DZ48,"hh:mm"),""))))</f>
        <v/>
      </c>
      <c r="G131" s="55" t="str">
        <f>IF($A131="","",IF(Configurações!$B$3="Simples",IF(Cálculos!ES48="TRAB","TRABALHO",IF(Cálculos!ES48="ATEST","ATESTADO/"&amp;CHAR(10)&amp;"LICENÇA",IF(Cálculos!ES48="FERIAS","FÉRIAS","FOLGA"))),IF(Cálculos!EM48=0,"FOLGA",TEXT(Cálculos!EI48,"hh:mm")&amp;" – "&amp;TEXT(Cálculos!EL48,"hh:mm")&amp;IF(AND(Cálculos!EJ48&lt;&gt;"",Cálculos!EK48&lt;&gt;""),CHAR(10)&amp;"int. "&amp;TEXT(Cálculos!EJ48,"hh:mm")&amp;" – "&amp;TEXT(Cálculos!EK48,"hh:mm"),""))))</f>
        <v/>
      </c>
      <c r="H131" s="55" t="str">
        <f>IF($A131="","",IF(Configurações!$B$3="Simples",IF(Cálculos!FD48="TRAB","TRABALHO",IF(Cálculos!FD48="ATEST","ATESTADO/"&amp;CHAR(10)&amp;"LICENÇA",IF(Cálculos!FD48="FERIAS","FÉRIAS","FOLGA"))),IF(Cálculos!EX48=0,"FOLGA",TEXT(Cálculos!ET48,"hh:mm")&amp;" – "&amp;TEXT(Cálculos!EW48,"hh:mm")&amp;IF(AND(Cálculos!EU48&lt;&gt;"",Cálculos!EV48&lt;&gt;""),CHAR(10)&amp;"int. "&amp;TEXT(Cálculos!EU48,"hh:mm")&amp;" – "&amp;TEXT(Cálculos!EV48,"hh:mm"),""))))</f>
        <v/>
      </c>
    </row>
    <row r="132" spans="1:8" ht="27.75" customHeight="1" x14ac:dyDescent="0.25">
      <c r="A132" s="54" t="str">
        <f>Cálculos!B49</f>
        <v/>
      </c>
      <c r="B132" s="55" t="str">
        <f>IF($A132="","",IF(Configurações!$B$3="Simples",IF(Cálculos!CP49="TRAB","TRABALHO",IF(Cálculos!CP49="ATEST","ATESTADO/"&amp;CHAR(10)&amp;"LICENÇA",IF(Cálculos!CP49="FERIAS","FÉRIAS","FOLGA"))),IF(Cálculos!CJ49=0,"FOLGA",TEXT(Cálculos!CF49,"hh:mm")&amp;" – "&amp;TEXT(Cálculos!CI49,"hh:mm")&amp;IF(AND(Cálculos!CG49&lt;&gt;"",Cálculos!CH49&lt;&gt;""),CHAR(10)&amp;"int. "&amp;TEXT(Cálculos!CG49,"hh:mm")&amp;" – "&amp;TEXT(Cálculos!CH49,"hh:mm"),""))))</f>
        <v/>
      </c>
      <c r="C132" s="55" t="str">
        <f>IF($A132="","",IF(Configurações!$B$3="Simples",IF(Cálculos!DA49="TRAB","TRABALHO",IF(Cálculos!DA49="ATEST","ATESTADO/"&amp;CHAR(10)&amp;"LICENÇA",IF(Cálculos!DA49="FERIAS","FÉRIAS","FOLGA"))),IF(Cálculos!CU49=0,"FOLGA",TEXT(Cálculos!CQ49,"hh:mm")&amp;" – "&amp;TEXT(Cálculos!CT49,"hh:mm")&amp;IF(AND(Cálculos!CR49&lt;&gt;"",Cálculos!CS49&lt;&gt;""),CHAR(10)&amp;"int. "&amp;TEXT(Cálculos!CR49,"hh:mm")&amp;" – "&amp;TEXT(Cálculos!CS49,"hh:mm"),""))))</f>
        <v/>
      </c>
      <c r="D132" s="55" t="str">
        <f>IF($A132="","",IF(Configurações!$B$3="Simples",IF(Cálculos!DL49="TRAB","TRABALHO",IF(Cálculos!DL49="ATEST","ATESTADO/"&amp;CHAR(10)&amp;"LICENÇA",IF(Cálculos!DL49="FERIAS","FÉRIAS","FOLGA"))),IF(Cálculos!DF49=0,"FOLGA",TEXT(Cálculos!DB49,"hh:mm")&amp;" – "&amp;TEXT(Cálculos!DE49,"hh:mm")&amp;IF(AND(Cálculos!DC49&lt;&gt;"",Cálculos!DD49&lt;&gt;""),CHAR(10)&amp;"int. "&amp;TEXT(Cálculos!DC49,"hh:mm")&amp;" – "&amp;TEXT(Cálculos!DD49,"hh:mm"),""))))</f>
        <v/>
      </c>
      <c r="E132" s="55" t="str">
        <f>IF($A132="","",IF(Configurações!$B$3="Simples",IF(Cálculos!DW49="TRAB","TRABALHO",IF(Cálculos!DW49="ATEST","ATESTADO/"&amp;CHAR(10)&amp;"LICENÇA",IF(Cálculos!DW49="FERIAS","FÉRIAS","FOLGA"))),IF(Cálculos!DQ49=0,"FOLGA",TEXT(Cálculos!DM49,"hh:mm")&amp;" – "&amp;TEXT(Cálculos!DP49,"hh:mm")&amp;IF(AND(Cálculos!DN49&lt;&gt;"",Cálculos!DO49&lt;&gt;""),CHAR(10)&amp;"int. "&amp;TEXT(Cálculos!DN49,"hh:mm")&amp;" – "&amp;TEXT(Cálculos!DO49,"hh:mm"),""))))</f>
        <v/>
      </c>
      <c r="F132" s="55" t="str">
        <f>IF($A132="","",IF(Configurações!$B$3="Simples",IF(Cálculos!EH49="TRAB","TRABALHO",IF(Cálculos!EH49="ATEST","ATESTADO/"&amp;CHAR(10)&amp;"LICENÇA",IF(Cálculos!EH49="FERIAS","FÉRIAS","FOLGA"))),IF(Cálculos!EB49=0,"FOLGA",TEXT(Cálculos!DX49,"hh:mm")&amp;" – "&amp;TEXT(Cálculos!EA49,"hh:mm")&amp;IF(AND(Cálculos!DY49&lt;&gt;"",Cálculos!DZ49&lt;&gt;""),CHAR(10)&amp;"int. "&amp;TEXT(Cálculos!DY49,"hh:mm")&amp;" – "&amp;TEXT(Cálculos!DZ49,"hh:mm"),""))))</f>
        <v/>
      </c>
      <c r="G132" s="55" t="str">
        <f>IF($A132="","",IF(Configurações!$B$3="Simples",IF(Cálculos!ES49="TRAB","TRABALHO",IF(Cálculos!ES49="ATEST","ATESTADO/"&amp;CHAR(10)&amp;"LICENÇA",IF(Cálculos!ES49="FERIAS","FÉRIAS","FOLGA"))),IF(Cálculos!EM49=0,"FOLGA",TEXT(Cálculos!EI49,"hh:mm")&amp;" – "&amp;TEXT(Cálculos!EL49,"hh:mm")&amp;IF(AND(Cálculos!EJ49&lt;&gt;"",Cálculos!EK49&lt;&gt;""),CHAR(10)&amp;"int. "&amp;TEXT(Cálculos!EJ49,"hh:mm")&amp;" – "&amp;TEXT(Cálculos!EK49,"hh:mm"),""))))</f>
        <v/>
      </c>
      <c r="H132" s="55" t="str">
        <f>IF($A132="","",IF(Configurações!$B$3="Simples",IF(Cálculos!FD49="TRAB","TRABALHO",IF(Cálculos!FD49="ATEST","ATESTADO/"&amp;CHAR(10)&amp;"LICENÇA",IF(Cálculos!FD49="FERIAS","FÉRIAS","FOLGA"))),IF(Cálculos!EX49=0,"FOLGA",TEXT(Cálculos!ET49,"hh:mm")&amp;" – "&amp;TEXT(Cálculos!EW49,"hh:mm")&amp;IF(AND(Cálculos!EU49&lt;&gt;"",Cálculos!EV49&lt;&gt;""),CHAR(10)&amp;"int. "&amp;TEXT(Cálculos!EU49,"hh:mm")&amp;" – "&amp;TEXT(Cálculos!EV49,"hh:mm"),""))))</f>
        <v/>
      </c>
    </row>
    <row r="133" spans="1:8" ht="27.75" customHeight="1" x14ac:dyDescent="0.25">
      <c r="A133" s="54" t="str">
        <f>Cálculos!B50</f>
        <v/>
      </c>
      <c r="B133" s="55" t="str">
        <f>IF($A133="","",IF(Configurações!$B$3="Simples",IF(Cálculos!CP50="TRAB","TRABALHO",IF(Cálculos!CP50="ATEST","ATESTADO/"&amp;CHAR(10)&amp;"LICENÇA",IF(Cálculos!CP50="FERIAS","FÉRIAS","FOLGA"))),IF(Cálculos!CJ50=0,"FOLGA",TEXT(Cálculos!CF50,"hh:mm")&amp;" – "&amp;TEXT(Cálculos!CI50,"hh:mm")&amp;IF(AND(Cálculos!CG50&lt;&gt;"",Cálculos!CH50&lt;&gt;""),CHAR(10)&amp;"int. "&amp;TEXT(Cálculos!CG50,"hh:mm")&amp;" – "&amp;TEXT(Cálculos!CH50,"hh:mm"),""))))</f>
        <v/>
      </c>
      <c r="C133" s="55" t="str">
        <f>IF($A133="","",IF(Configurações!$B$3="Simples",IF(Cálculos!DA50="TRAB","TRABALHO",IF(Cálculos!DA50="ATEST","ATESTADO/"&amp;CHAR(10)&amp;"LICENÇA",IF(Cálculos!DA50="FERIAS","FÉRIAS","FOLGA"))),IF(Cálculos!CU50=0,"FOLGA",TEXT(Cálculos!CQ50,"hh:mm")&amp;" – "&amp;TEXT(Cálculos!CT50,"hh:mm")&amp;IF(AND(Cálculos!CR50&lt;&gt;"",Cálculos!CS50&lt;&gt;""),CHAR(10)&amp;"int. "&amp;TEXT(Cálculos!CR50,"hh:mm")&amp;" – "&amp;TEXT(Cálculos!CS50,"hh:mm"),""))))</f>
        <v/>
      </c>
      <c r="D133" s="55" t="str">
        <f>IF($A133="","",IF(Configurações!$B$3="Simples",IF(Cálculos!DL50="TRAB","TRABALHO",IF(Cálculos!DL50="ATEST","ATESTADO/"&amp;CHAR(10)&amp;"LICENÇA",IF(Cálculos!DL50="FERIAS","FÉRIAS","FOLGA"))),IF(Cálculos!DF50=0,"FOLGA",TEXT(Cálculos!DB50,"hh:mm")&amp;" – "&amp;TEXT(Cálculos!DE50,"hh:mm")&amp;IF(AND(Cálculos!DC50&lt;&gt;"",Cálculos!DD50&lt;&gt;""),CHAR(10)&amp;"int. "&amp;TEXT(Cálculos!DC50,"hh:mm")&amp;" – "&amp;TEXT(Cálculos!DD50,"hh:mm"),""))))</f>
        <v/>
      </c>
      <c r="E133" s="55" t="str">
        <f>IF($A133="","",IF(Configurações!$B$3="Simples",IF(Cálculos!DW50="TRAB","TRABALHO",IF(Cálculos!DW50="ATEST","ATESTADO/"&amp;CHAR(10)&amp;"LICENÇA",IF(Cálculos!DW50="FERIAS","FÉRIAS","FOLGA"))),IF(Cálculos!DQ50=0,"FOLGA",TEXT(Cálculos!DM50,"hh:mm")&amp;" – "&amp;TEXT(Cálculos!DP50,"hh:mm")&amp;IF(AND(Cálculos!DN50&lt;&gt;"",Cálculos!DO50&lt;&gt;""),CHAR(10)&amp;"int. "&amp;TEXT(Cálculos!DN50,"hh:mm")&amp;" – "&amp;TEXT(Cálculos!DO50,"hh:mm"),""))))</f>
        <v/>
      </c>
      <c r="F133" s="55" t="str">
        <f>IF($A133="","",IF(Configurações!$B$3="Simples",IF(Cálculos!EH50="TRAB","TRABALHO",IF(Cálculos!EH50="ATEST","ATESTADO/"&amp;CHAR(10)&amp;"LICENÇA",IF(Cálculos!EH50="FERIAS","FÉRIAS","FOLGA"))),IF(Cálculos!EB50=0,"FOLGA",TEXT(Cálculos!DX50,"hh:mm")&amp;" – "&amp;TEXT(Cálculos!EA50,"hh:mm")&amp;IF(AND(Cálculos!DY50&lt;&gt;"",Cálculos!DZ50&lt;&gt;""),CHAR(10)&amp;"int. "&amp;TEXT(Cálculos!DY50,"hh:mm")&amp;" – "&amp;TEXT(Cálculos!DZ50,"hh:mm"),""))))</f>
        <v/>
      </c>
      <c r="G133" s="55" t="str">
        <f>IF($A133="","",IF(Configurações!$B$3="Simples",IF(Cálculos!ES50="TRAB","TRABALHO",IF(Cálculos!ES50="ATEST","ATESTADO/"&amp;CHAR(10)&amp;"LICENÇA",IF(Cálculos!ES50="FERIAS","FÉRIAS","FOLGA"))),IF(Cálculos!EM50=0,"FOLGA",TEXT(Cálculos!EI50,"hh:mm")&amp;" – "&amp;TEXT(Cálculos!EL50,"hh:mm")&amp;IF(AND(Cálculos!EJ50&lt;&gt;"",Cálculos!EK50&lt;&gt;""),CHAR(10)&amp;"int. "&amp;TEXT(Cálculos!EJ50,"hh:mm")&amp;" – "&amp;TEXT(Cálculos!EK50,"hh:mm"),""))))</f>
        <v/>
      </c>
      <c r="H133" s="55" t="str">
        <f>IF($A133="","",IF(Configurações!$B$3="Simples",IF(Cálculos!FD50="TRAB","TRABALHO",IF(Cálculos!FD50="ATEST","ATESTADO/"&amp;CHAR(10)&amp;"LICENÇA",IF(Cálculos!FD50="FERIAS","FÉRIAS","FOLGA"))),IF(Cálculos!EX50=0,"FOLGA",TEXT(Cálculos!ET50,"hh:mm")&amp;" – "&amp;TEXT(Cálculos!EW50,"hh:mm")&amp;IF(AND(Cálculos!EU50&lt;&gt;"",Cálculos!EV50&lt;&gt;""),CHAR(10)&amp;"int. "&amp;TEXT(Cálculos!EU50,"hh:mm")&amp;" – "&amp;TEXT(Cálculos!EV50,"hh:mm"),""))))</f>
        <v/>
      </c>
    </row>
    <row r="134" spans="1:8" ht="27.75" customHeight="1" x14ac:dyDescent="0.25">
      <c r="A134" s="54" t="str">
        <f>Cálculos!B51</f>
        <v/>
      </c>
      <c r="B134" s="55" t="str">
        <f>IF($A134="","",IF(Configurações!$B$3="Simples",IF(Cálculos!CP51="TRAB","TRABALHO",IF(Cálculos!CP51="ATEST","ATESTADO/"&amp;CHAR(10)&amp;"LICENÇA",IF(Cálculos!CP51="FERIAS","FÉRIAS","FOLGA"))),IF(Cálculos!CJ51=0,"FOLGA",TEXT(Cálculos!CF51,"hh:mm")&amp;" – "&amp;TEXT(Cálculos!CI51,"hh:mm")&amp;IF(AND(Cálculos!CG51&lt;&gt;"",Cálculos!CH51&lt;&gt;""),CHAR(10)&amp;"int. "&amp;TEXT(Cálculos!CG51,"hh:mm")&amp;" – "&amp;TEXT(Cálculos!CH51,"hh:mm"),""))))</f>
        <v/>
      </c>
      <c r="C134" s="55" t="str">
        <f>IF($A134="","",IF(Configurações!$B$3="Simples",IF(Cálculos!DA51="TRAB","TRABALHO",IF(Cálculos!DA51="ATEST","ATESTADO/"&amp;CHAR(10)&amp;"LICENÇA",IF(Cálculos!DA51="FERIAS","FÉRIAS","FOLGA"))),IF(Cálculos!CU51=0,"FOLGA",TEXT(Cálculos!CQ51,"hh:mm")&amp;" – "&amp;TEXT(Cálculos!CT51,"hh:mm")&amp;IF(AND(Cálculos!CR51&lt;&gt;"",Cálculos!CS51&lt;&gt;""),CHAR(10)&amp;"int. "&amp;TEXT(Cálculos!CR51,"hh:mm")&amp;" – "&amp;TEXT(Cálculos!CS51,"hh:mm"),""))))</f>
        <v/>
      </c>
      <c r="D134" s="55" t="str">
        <f>IF($A134="","",IF(Configurações!$B$3="Simples",IF(Cálculos!DL51="TRAB","TRABALHO",IF(Cálculos!DL51="ATEST","ATESTADO/"&amp;CHAR(10)&amp;"LICENÇA",IF(Cálculos!DL51="FERIAS","FÉRIAS","FOLGA"))),IF(Cálculos!DF51=0,"FOLGA",TEXT(Cálculos!DB51,"hh:mm")&amp;" – "&amp;TEXT(Cálculos!DE51,"hh:mm")&amp;IF(AND(Cálculos!DC51&lt;&gt;"",Cálculos!DD51&lt;&gt;""),CHAR(10)&amp;"int. "&amp;TEXT(Cálculos!DC51,"hh:mm")&amp;" – "&amp;TEXT(Cálculos!DD51,"hh:mm"),""))))</f>
        <v/>
      </c>
      <c r="E134" s="55" t="str">
        <f>IF($A134="","",IF(Configurações!$B$3="Simples",IF(Cálculos!DW51="TRAB","TRABALHO",IF(Cálculos!DW51="ATEST","ATESTADO/"&amp;CHAR(10)&amp;"LICENÇA",IF(Cálculos!DW51="FERIAS","FÉRIAS","FOLGA"))),IF(Cálculos!DQ51=0,"FOLGA",TEXT(Cálculos!DM51,"hh:mm")&amp;" – "&amp;TEXT(Cálculos!DP51,"hh:mm")&amp;IF(AND(Cálculos!DN51&lt;&gt;"",Cálculos!DO51&lt;&gt;""),CHAR(10)&amp;"int. "&amp;TEXT(Cálculos!DN51,"hh:mm")&amp;" – "&amp;TEXT(Cálculos!DO51,"hh:mm"),""))))</f>
        <v/>
      </c>
      <c r="F134" s="55" t="str">
        <f>IF($A134="","",IF(Configurações!$B$3="Simples",IF(Cálculos!EH51="TRAB","TRABALHO",IF(Cálculos!EH51="ATEST","ATESTADO/"&amp;CHAR(10)&amp;"LICENÇA",IF(Cálculos!EH51="FERIAS","FÉRIAS","FOLGA"))),IF(Cálculos!EB51=0,"FOLGA",TEXT(Cálculos!DX51,"hh:mm")&amp;" – "&amp;TEXT(Cálculos!EA51,"hh:mm")&amp;IF(AND(Cálculos!DY51&lt;&gt;"",Cálculos!DZ51&lt;&gt;""),CHAR(10)&amp;"int. "&amp;TEXT(Cálculos!DY51,"hh:mm")&amp;" – "&amp;TEXT(Cálculos!DZ51,"hh:mm"),""))))</f>
        <v/>
      </c>
      <c r="G134" s="55" t="str">
        <f>IF($A134="","",IF(Configurações!$B$3="Simples",IF(Cálculos!ES51="TRAB","TRABALHO",IF(Cálculos!ES51="ATEST","ATESTADO/"&amp;CHAR(10)&amp;"LICENÇA",IF(Cálculos!ES51="FERIAS","FÉRIAS","FOLGA"))),IF(Cálculos!EM51=0,"FOLGA",TEXT(Cálculos!EI51,"hh:mm")&amp;" – "&amp;TEXT(Cálculos!EL51,"hh:mm")&amp;IF(AND(Cálculos!EJ51&lt;&gt;"",Cálculos!EK51&lt;&gt;""),CHAR(10)&amp;"int. "&amp;TEXT(Cálculos!EJ51,"hh:mm")&amp;" – "&amp;TEXT(Cálculos!EK51,"hh:mm"),""))))</f>
        <v/>
      </c>
      <c r="H134" s="55" t="str">
        <f>IF($A134="","",IF(Configurações!$B$3="Simples",IF(Cálculos!FD51="TRAB","TRABALHO",IF(Cálculos!FD51="ATEST","ATESTADO/"&amp;CHAR(10)&amp;"LICENÇA",IF(Cálculos!FD51="FERIAS","FÉRIAS","FOLGA"))),IF(Cálculos!EX51=0,"FOLGA",TEXT(Cálculos!ET51,"hh:mm")&amp;" – "&amp;TEXT(Cálculos!EW51,"hh:mm")&amp;IF(AND(Cálculos!EU51&lt;&gt;"",Cálculos!EV51&lt;&gt;""),CHAR(10)&amp;"int. "&amp;TEXT(Cálculos!EU51,"hh:mm")&amp;" – "&amp;TEXT(Cálculos!EV51,"hh:mm"),""))))</f>
        <v/>
      </c>
    </row>
    <row r="135" spans="1:8" ht="27.75" customHeight="1" x14ac:dyDescent="0.25">
      <c r="A135" s="54" t="str">
        <f>Cálculos!B52</f>
        <v/>
      </c>
      <c r="B135" s="55" t="str">
        <f>IF($A135="","",IF(Configurações!$B$3="Simples",IF(Cálculos!CP52="TRAB","TRABALHO",IF(Cálculos!CP52="ATEST","ATESTADO/"&amp;CHAR(10)&amp;"LICENÇA",IF(Cálculos!CP52="FERIAS","FÉRIAS","FOLGA"))),IF(Cálculos!CJ52=0,"FOLGA",TEXT(Cálculos!CF52,"hh:mm")&amp;" – "&amp;TEXT(Cálculos!CI52,"hh:mm")&amp;IF(AND(Cálculos!CG52&lt;&gt;"",Cálculos!CH52&lt;&gt;""),CHAR(10)&amp;"int. "&amp;TEXT(Cálculos!CG52,"hh:mm")&amp;" – "&amp;TEXT(Cálculos!CH52,"hh:mm"),""))))</f>
        <v/>
      </c>
      <c r="C135" s="55" t="str">
        <f>IF($A135="","",IF(Configurações!$B$3="Simples",IF(Cálculos!DA52="TRAB","TRABALHO",IF(Cálculos!DA52="ATEST","ATESTADO/"&amp;CHAR(10)&amp;"LICENÇA",IF(Cálculos!DA52="FERIAS","FÉRIAS","FOLGA"))),IF(Cálculos!CU52=0,"FOLGA",TEXT(Cálculos!CQ52,"hh:mm")&amp;" – "&amp;TEXT(Cálculos!CT52,"hh:mm")&amp;IF(AND(Cálculos!CR52&lt;&gt;"",Cálculos!CS52&lt;&gt;""),CHAR(10)&amp;"int. "&amp;TEXT(Cálculos!CR52,"hh:mm")&amp;" – "&amp;TEXT(Cálculos!CS52,"hh:mm"),""))))</f>
        <v/>
      </c>
      <c r="D135" s="55" t="str">
        <f>IF($A135="","",IF(Configurações!$B$3="Simples",IF(Cálculos!DL52="TRAB","TRABALHO",IF(Cálculos!DL52="ATEST","ATESTADO/"&amp;CHAR(10)&amp;"LICENÇA",IF(Cálculos!DL52="FERIAS","FÉRIAS","FOLGA"))),IF(Cálculos!DF52=0,"FOLGA",TEXT(Cálculos!DB52,"hh:mm")&amp;" – "&amp;TEXT(Cálculos!DE52,"hh:mm")&amp;IF(AND(Cálculos!DC52&lt;&gt;"",Cálculos!DD52&lt;&gt;""),CHAR(10)&amp;"int. "&amp;TEXT(Cálculos!DC52,"hh:mm")&amp;" – "&amp;TEXT(Cálculos!DD52,"hh:mm"),""))))</f>
        <v/>
      </c>
      <c r="E135" s="55" t="str">
        <f>IF($A135="","",IF(Configurações!$B$3="Simples",IF(Cálculos!DW52="TRAB","TRABALHO",IF(Cálculos!DW52="ATEST","ATESTADO/"&amp;CHAR(10)&amp;"LICENÇA",IF(Cálculos!DW52="FERIAS","FÉRIAS","FOLGA"))),IF(Cálculos!DQ52=0,"FOLGA",TEXT(Cálculos!DM52,"hh:mm")&amp;" – "&amp;TEXT(Cálculos!DP52,"hh:mm")&amp;IF(AND(Cálculos!DN52&lt;&gt;"",Cálculos!DO52&lt;&gt;""),CHAR(10)&amp;"int. "&amp;TEXT(Cálculos!DN52,"hh:mm")&amp;" – "&amp;TEXT(Cálculos!DO52,"hh:mm"),""))))</f>
        <v/>
      </c>
      <c r="F135" s="55" t="str">
        <f>IF($A135="","",IF(Configurações!$B$3="Simples",IF(Cálculos!EH52="TRAB","TRABALHO",IF(Cálculos!EH52="ATEST","ATESTADO/"&amp;CHAR(10)&amp;"LICENÇA",IF(Cálculos!EH52="FERIAS","FÉRIAS","FOLGA"))),IF(Cálculos!EB52=0,"FOLGA",TEXT(Cálculos!DX52,"hh:mm")&amp;" – "&amp;TEXT(Cálculos!EA52,"hh:mm")&amp;IF(AND(Cálculos!DY52&lt;&gt;"",Cálculos!DZ52&lt;&gt;""),CHAR(10)&amp;"int. "&amp;TEXT(Cálculos!DY52,"hh:mm")&amp;" – "&amp;TEXT(Cálculos!DZ52,"hh:mm"),""))))</f>
        <v/>
      </c>
      <c r="G135" s="55" t="str">
        <f>IF($A135="","",IF(Configurações!$B$3="Simples",IF(Cálculos!ES52="TRAB","TRABALHO",IF(Cálculos!ES52="ATEST","ATESTADO/"&amp;CHAR(10)&amp;"LICENÇA",IF(Cálculos!ES52="FERIAS","FÉRIAS","FOLGA"))),IF(Cálculos!EM52=0,"FOLGA",TEXT(Cálculos!EI52,"hh:mm")&amp;" – "&amp;TEXT(Cálculos!EL52,"hh:mm")&amp;IF(AND(Cálculos!EJ52&lt;&gt;"",Cálculos!EK52&lt;&gt;""),CHAR(10)&amp;"int. "&amp;TEXT(Cálculos!EJ52,"hh:mm")&amp;" – "&amp;TEXT(Cálculos!EK52,"hh:mm"),""))))</f>
        <v/>
      </c>
      <c r="H135" s="55" t="str">
        <f>IF($A135="","",IF(Configurações!$B$3="Simples",IF(Cálculos!FD52="TRAB","TRABALHO",IF(Cálculos!FD52="ATEST","ATESTADO/"&amp;CHAR(10)&amp;"LICENÇA",IF(Cálculos!FD52="FERIAS","FÉRIAS","FOLGA"))),IF(Cálculos!EX52=0,"FOLGA",TEXT(Cálculos!ET52,"hh:mm")&amp;" – "&amp;TEXT(Cálculos!EW52,"hh:mm")&amp;IF(AND(Cálculos!EU52&lt;&gt;"",Cálculos!EV52&lt;&gt;""),CHAR(10)&amp;"int. "&amp;TEXT(Cálculos!EU52,"hh:mm")&amp;" – "&amp;TEXT(Cálculos!EV52,"hh:mm"),""))))</f>
        <v/>
      </c>
    </row>
    <row r="136" spans="1:8" ht="27.75" customHeight="1" x14ac:dyDescent="0.25">
      <c r="A136" s="54" t="str">
        <f>Cálculos!B53</f>
        <v/>
      </c>
      <c r="B136" s="55" t="str">
        <f>IF($A136="","",IF(Configurações!$B$3="Simples",IF(Cálculos!CP53="TRAB","TRABALHO",IF(Cálculos!CP53="ATEST","ATESTADO/"&amp;CHAR(10)&amp;"LICENÇA",IF(Cálculos!CP53="FERIAS","FÉRIAS","FOLGA"))),IF(Cálculos!CJ53=0,"FOLGA",TEXT(Cálculos!CF53,"hh:mm")&amp;" – "&amp;TEXT(Cálculos!CI53,"hh:mm")&amp;IF(AND(Cálculos!CG53&lt;&gt;"",Cálculos!CH53&lt;&gt;""),CHAR(10)&amp;"int. "&amp;TEXT(Cálculos!CG53,"hh:mm")&amp;" – "&amp;TEXT(Cálculos!CH53,"hh:mm"),""))))</f>
        <v/>
      </c>
      <c r="C136" s="55" t="str">
        <f>IF($A136="","",IF(Configurações!$B$3="Simples",IF(Cálculos!DA53="TRAB","TRABALHO",IF(Cálculos!DA53="ATEST","ATESTADO/"&amp;CHAR(10)&amp;"LICENÇA",IF(Cálculos!DA53="FERIAS","FÉRIAS","FOLGA"))),IF(Cálculos!CU53=0,"FOLGA",TEXT(Cálculos!CQ53,"hh:mm")&amp;" – "&amp;TEXT(Cálculos!CT53,"hh:mm")&amp;IF(AND(Cálculos!CR53&lt;&gt;"",Cálculos!CS53&lt;&gt;""),CHAR(10)&amp;"int. "&amp;TEXT(Cálculos!CR53,"hh:mm")&amp;" – "&amp;TEXT(Cálculos!CS53,"hh:mm"),""))))</f>
        <v/>
      </c>
      <c r="D136" s="55" t="str">
        <f>IF($A136="","",IF(Configurações!$B$3="Simples",IF(Cálculos!DL53="TRAB","TRABALHO",IF(Cálculos!DL53="ATEST","ATESTADO/"&amp;CHAR(10)&amp;"LICENÇA",IF(Cálculos!DL53="FERIAS","FÉRIAS","FOLGA"))),IF(Cálculos!DF53=0,"FOLGA",TEXT(Cálculos!DB53,"hh:mm")&amp;" – "&amp;TEXT(Cálculos!DE53,"hh:mm")&amp;IF(AND(Cálculos!DC53&lt;&gt;"",Cálculos!DD53&lt;&gt;""),CHAR(10)&amp;"int. "&amp;TEXT(Cálculos!DC53,"hh:mm")&amp;" – "&amp;TEXT(Cálculos!DD53,"hh:mm"),""))))</f>
        <v/>
      </c>
      <c r="E136" s="55" t="str">
        <f>IF($A136="","",IF(Configurações!$B$3="Simples",IF(Cálculos!DW53="TRAB","TRABALHO",IF(Cálculos!DW53="ATEST","ATESTADO/"&amp;CHAR(10)&amp;"LICENÇA",IF(Cálculos!DW53="FERIAS","FÉRIAS","FOLGA"))),IF(Cálculos!DQ53=0,"FOLGA",TEXT(Cálculos!DM53,"hh:mm")&amp;" – "&amp;TEXT(Cálculos!DP53,"hh:mm")&amp;IF(AND(Cálculos!DN53&lt;&gt;"",Cálculos!DO53&lt;&gt;""),CHAR(10)&amp;"int. "&amp;TEXT(Cálculos!DN53,"hh:mm")&amp;" – "&amp;TEXT(Cálculos!DO53,"hh:mm"),""))))</f>
        <v/>
      </c>
      <c r="F136" s="55" t="str">
        <f>IF($A136="","",IF(Configurações!$B$3="Simples",IF(Cálculos!EH53="TRAB","TRABALHO",IF(Cálculos!EH53="ATEST","ATESTADO/"&amp;CHAR(10)&amp;"LICENÇA",IF(Cálculos!EH53="FERIAS","FÉRIAS","FOLGA"))),IF(Cálculos!EB53=0,"FOLGA",TEXT(Cálculos!DX53,"hh:mm")&amp;" – "&amp;TEXT(Cálculos!EA53,"hh:mm")&amp;IF(AND(Cálculos!DY53&lt;&gt;"",Cálculos!DZ53&lt;&gt;""),CHAR(10)&amp;"int. "&amp;TEXT(Cálculos!DY53,"hh:mm")&amp;" – "&amp;TEXT(Cálculos!DZ53,"hh:mm"),""))))</f>
        <v/>
      </c>
      <c r="G136" s="55" t="str">
        <f>IF($A136="","",IF(Configurações!$B$3="Simples",IF(Cálculos!ES53="TRAB","TRABALHO",IF(Cálculos!ES53="ATEST","ATESTADO/"&amp;CHAR(10)&amp;"LICENÇA",IF(Cálculos!ES53="FERIAS","FÉRIAS","FOLGA"))),IF(Cálculos!EM53=0,"FOLGA",TEXT(Cálculos!EI53,"hh:mm")&amp;" – "&amp;TEXT(Cálculos!EL53,"hh:mm")&amp;IF(AND(Cálculos!EJ53&lt;&gt;"",Cálculos!EK53&lt;&gt;""),CHAR(10)&amp;"int. "&amp;TEXT(Cálculos!EJ53,"hh:mm")&amp;" – "&amp;TEXT(Cálculos!EK53,"hh:mm"),""))))</f>
        <v/>
      </c>
      <c r="H136" s="55" t="str">
        <f>IF($A136="","",IF(Configurações!$B$3="Simples",IF(Cálculos!FD53="TRAB","TRABALHO",IF(Cálculos!FD53="ATEST","ATESTADO/"&amp;CHAR(10)&amp;"LICENÇA",IF(Cálculos!FD53="FERIAS","FÉRIAS","FOLGA"))),IF(Cálculos!EX53=0,"FOLGA",TEXT(Cálculos!ET53,"hh:mm")&amp;" – "&amp;TEXT(Cálculos!EW53,"hh:mm")&amp;IF(AND(Cálculos!EU53&lt;&gt;"",Cálculos!EV53&lt;&gt;""),CHAR(10)&amp;"int. "&amp;TEXT(Cálculos!EU53,"hh:mm")&amp;" – "&amp;TEXT(Cálculos!EV53,"hh:mm"),""))))</f>
        <v/>
      </c>
    </row>
    <row r="137" spans="1:8" ht="27.75" customHeight="1" x14ac:dyDescent="0.25">
      <c r="A137" s="54" t="str">
        <f>Cálculos!B54</f>
        <v/>
      </c>
      <c r="B137" s="55" t="str">
        <f>IF($A137="","",IF(Configurações!$B$3="Simples",IF(Cálculos!CP54="TRAB","TRABALHO",IF(Cálculos!CP54="ATEST","ATESTADO/"&amp;CHAR(10)&amp;"LICENÇA",IF(Cálculos!CP54="FERIAS","FÉRIAS","FOLGA"))),IF(Cálculos!CJ54=0,"FOLGA",TEXT(Cálculos!CF54,"hh:mm")&amp;" – "&amp;TEXT(Cálculos!CI54,"hh:mm")&amp;IF(AND(Cálculos!CG54&lt;&gt;"",Cálculos!CH54&lt;&gt;""),CHAR(10)&amp;"int. "&amp;TEXT(Cálculos!CG54,"hh:mm")&amp;" – "&amp;TEXT(Cálculos!CH54,"hh:mm"),""))))</f>
        <v/>
      </c>
      <c r="C137" s="55" t="str">
        <f>IF($A137="","",IF(Configurações!$B$3="Simples",IF(Cálculos!DA54="TRAB","TRABALHO",IF(Cálculos!DA54="ATEST","ATESTADO/"&amp;CHAR(10)&amp;"LICENÇA",IF(Cálculos!DA54="FERIAS","FÉRIAS","FOLGA"))),IF(Cálculos!CU54=0,"FOLGA",TEXT(Cálculos!CQ54,"hh:mm")&amp;" – "&amp;TEXT(Cálculos!CT54,"hh:mm")&amp;IF(AND(Cálculos!CR54&lt;&gt;"",Cálculos!CS54&lt;&gt;""),CHAR(10)&amp;"int. "&amp;TEXT(Cálculos!CR54,"hh:mm")&amp;" – "&amp;TEXT(Cálculos!CS54,"hh:mm"),""))))</f>
        <v/>
      </c>
      <c r="D137" s="55" t="str">
        <f>IF($A137="","",IF(Configurações!$B$3="Simples",IF(Cálculos!DL54="TRAB","TRABALHO",IF(Cálculos!DL54="ATEST","ATESTADO/"&amp;CHAR(10)&amp;"LICENÇA",IF(Cálculos!DL54="FERIAS","FÉRIAS","FOLGA"))),IF(Cálculos!DF54=0,"FOLGA",TEXT(Cálculos!DB54,"hh:mm")&amp;" – "&amp;TEXT(Cálculos!DE54,"hh:mm")&amp;IF(AND(Cálculos!DC54&lt;&gt;"",Cálculos!DD54&lt;&gt;""),CHAR(10)&amp;"int. "&amp;TEXT(Cálculos!DC54,"hh:mm")&amp;" – "&amp;TEXT(Cálculos!DD54,"hh:mm"),""))))</f>
        <v/>
      </c>
      <c r="E137" s="55" t="str">
        <f>IF($A137="","",IF(Configurações!$B$3="Simples",IF(Cálculos!DW54="TRAB","TRABALHO",IF(Cálculos!DW54="ATEST","ATESTADO/"&amp;CHAR(10)&amp;"LICENÇA",IF(Cálculos!DW54="FERIAS","FÉRIAS","FOLGA"))),IF(Cálculos!DQ54=0,"FOLGA",TEXT(Cálculos!DM54,"hh:mm")&amp;" – "&amp;TEXT(Cálculos!DP54,"hh:mm")&amp;IF(AND(Cálculos!DN54&lt;&gt;"",Cálculos!DO54&lt;&gt;""),CHAR(10)&amp;"int. "&amp;TEXT(Cálculos!DN54,"hh:mm")&amp;" – "&amp;TEXT(Cálculos!DO54,"hh:mm"),""))))</f>
        <v/>
      </c>
      <c r="F137" s="55" t="str">
        <f>IF($A137="","",IF(Configurações!$B$3="Simples",IF(Cálculos!EH54="TRAB","TRABALHO",IF(Cálculos!EH54="ATEST","ATESTADO/"&amp;CHAR(10)&amp;"LICENÇA",IF(Cálculos!EH54="FERIAS","FÉRIAS","FOLGA"))),IF(Cálculos!EB54=0,"FOLGA",TEXT(Cálculos!DX54,"hh:mm")&amp;" – "&amp;TEXT(Cálculos!EA54,"hh:mm")&amp;IF(AND(Cálculos!DY54&lt;&gt;"",Cálculos!DZ54&lt;&gt;""),CHAR(10)&amp;"int. "&amp;TEXT(Cálculos!DY54,"hh:mm")&amp;" – "&amp;TEXT(Cálculos!DZ54,"hh:mm"),""))))</f>
        <v/>
      </c>
      <c r="G137" s="55" t="str">
        <f>IF($A137="","",IF(Configurações!$B$3="Simples",IF(Cálculos!ES54="TRAB","TRABALHO",IF(Cálculos!ES54="ATEST","ATESTADO/"&amp;CHAR(10)&amp;"LICENÇA",IF(Cálculos!ES54="FERIAS","FÉRIAS","FOLGA"))),IF(Cálculos!EM54=0,"FOLGA",TEXT(Cálculos!EI54,"hh:mm")&amp;" – "&amp;TEXT(Cálculos!EL54,"hh:mm")&amp;IF(AND(Cálculos!EJ54&lt;&gt;"",Cálculos!EK54&lt;&gt;""),CHAR(10)&amp;"int. "&amp;TEXT(Cálculos!EJ54,"hh:mm")&amp;" – "&amp;TEXT(Cálculos!EK54,"hh:mm"),""))))</f>
        <v/>
      </c>
      <c r="H137" s="55" t="str">
        <f>IF($A137="","",IF(Configurações!$B$3="Simples",IF(Cálculos!FD54="TRAB","TRABALHO",IF(Cálculos!FD54="ATEST","ATESTADO/"&amp;CHAR(10)&amp;"LICENÇA",IF(Cálculos!FD54="FERIAS","FÉRIAS","FOLGA"))),IF(Cálculos!EX54=0,"FOLGA",TEXT(Cálculos!ET54,"hh:mm")&amp;" – "&amp;TEXT(Cálculos!EW54,"hh:mm")&amp;IF(AND(Cálculos!EU54&lt;&gt;"",Cálculos!EV54&lt;&gt;""),CHAR(10)&amp;"int. "&amp;TEXT(Cálculos!EU54,"hh:mm")&amp;" – "&amp;TEXT(Cálculos!EV54,"hh:mm"),""))))</f>
        <v/>
      </c>
    </row>
    <row r="138" spans="1:8" ht="27.75" customHeight="1" x14ac:dyDescent="0.25">
      <c r="A138" s="54" t="str">
        <f>Cálculos!B55</f>
        <v/>
      </c>
      <c r="B138" s="55" t="str">
        <f>IF($A138="","",IF(Configurações!$B$3="Simples",IF(Cálculos!CP55="TRAB","TRABALHO",IF(Cálculos!CP55="ATEST","ATESTADO/"&amp;CHAR(10)&amp;"LICENÇA",IF(Cálculos!CP55="FERIAS","FÉRIAS","FOLGA"))),IF(Cálculos!CJ55=0,"FOLGA",TEXT(Cálculos!CF55,"hh:mm")&amp;" – "&amp;TEXT(Cálculos!CI55,"hh:mm")&amp;IF(AND(Cálculos!CG55&lt;&gt;"",Cálculos!CH55&lt;&gt;""),CHAR(10)&amp;"int. "&amp;TEXT(Cálculos!CG55,"hh:mm")&amp;" – "&amp;TEXT(Cálculos!CH55,"hh:mm"),""))))</f>
        <v/>
      </c>
      <c r="C138" s="55" t="str">
        <f>IF($A138="","",IF(Configurações!$B$3="Simples",IF(Cálculos!DA55="TRAB","TRABALHO",IF(Cálculos!DA55="ATEST","ATESTADO/"&amp;CHAR(10)&amp;"LICENÇA",IF(Cálculos!DA55="FERIAS","FÉRIAS","FOLGA"))),IF(Cálculos!CU55=0,"FOLGA",TEXT(Cálculos!CQ55,"hh:mm")&amp;" – "&amp;TEXT(Cálculos!CT55,"hh:mm")&amp;IF(AND(Cálculos!CR55&lt;&gt;"",Cálculos!CS55&lt;&gt;""),CHAR(10)&amp;"int. "&amp;TEXT(Cálculos!CR55,"hh:mm")&amp;" – "&amp;TEXT(Cálculos!CS55,"hh:mm"),""))))</f>
        <v/>
      </c>
      <c r="D138" s="55" t="str">
        <f>IF($A138="","",IF(Configurações!$B$3="Simples",IF(Cálculos!DL55="TRAB","TRABALHO",IF(Cálculos!DL55="ATEST","ATESTADO/"&amp;CHAR(10)&amp;"LICENÇA",IF(Cálculos!DL55="FERIAS","FÉRIAS","FOLGA"))),IF(Cálculos!DF55=0,"FOLGA",TEXT(Cálculos!DB55,"hh:mm")&amp;" – "&amp;TEXT(Cálculos!DE55,"hh:mm")&amp;IF(AND(Cálculos!DC55&lt;&gt;"",Cálculos!DD55&lt;&gt;""),CHAR(10)&amp;"int. "&amp;TEXT(Cálculos!DC55,"hh:mm")&amp;" – "&amp;TEXT(Cálculos!DD55,"hh:mm"),""))))</f>
        <v/>
      </c>
      <c r="E138" s="55" t="str">
        <f>IF($A138="","",IF(Configurações!$B$3="Simples",IF(Cálculos!DW55="TRAB","TRABALHO",IF(Cálculos!DW55="ATEST","ATESTADO/"&amp;CHAR(10)&amp;"LICENÇA",IF(Cálculos!DW55="FERIAS","FÉRIAS","FOLGA"))),IF(Cálculos!DQ55=0,"FOLGA",TEXT(Cálculos!DM55,"hh:mm")&amp;" – "&amp;TEXT(Cálculos!DP55,"hh:mm")&amp;IF(AND(Cálculos!DN55&lt;&gt;"",Cálculos!DO55&lt;&gt;""),CHAR(10)&amp;"int. "&amp;TEXT(Cálculos!DN55,"hh:mm")&amp;" – "&amp;TEXT(Cálculos!DO55,"hh:mm"),""))))</f>
        <v/>
      </c>
      <c r="F138" s="55" t="str">
        <f>IF($A138="","",IF(Configurações!$B$3="Simples",IF(Cálculos!EH55="TRAB","TRABALHO",IF(Cálculos!EH55="ATEST","ATESTADO/"&amp;CHAR(10)&amp;"LICENÇA",IF(Cálculos!EH55="FERIAS","FÉRIAS","FOLGA"))),IF(Cálculos!EB55=0,"FOLGA",TEXT(Cálculos!DX55,"hh:mm")&amp;" – "&amp;TEXT(Cálculos!EA55,"hh:mm")&amp;IF(AND(Cálculos!DY55&lt;&gt;"",Cálculos!DZ55&lt;&gt;""),CHAR(10)&amp;"int. "&amp;TEXT(Cálculos!DY55,"hh:mm")&amp;" – "&amp;TEXT(Cálculos!DZ55,"hh:mm"),""))))</f>
        <v/>
      </c>
      <c r="G138" s="55" t="str">
        <f>IF($A138="","",IF(Configurações!$B$3="Simples",IF(Cálculos!ES55="TRAB","TRABALHO",IF(Cálculos!ES55="ATEST","ATESTADO/"&amp;CHAR(10)&amp;"LICENÇA",IF(Cálculos!ES55="FERIAS","FÉRIAS","FOLGA"))),IF(Cálculos!EM55=0,"FOLGA",TEXT(Cálculos!EI55,"hh:mm")&amp;" – "&amp;TEXT(Cálculos!EL55,"hh:mm")&amp;IF(AND(Cálculos!EJ55&lt;&gt;"",Cálculos!EK55&lt;&gt;""),CHAR(10)&amp;"int. "&amp;TEXT(Cálculos!EJ55,"hh:mm")&amp;" – "&amp;TEXT(Cálculos!EK55,"hh:mm"),""))))</f>
        <v/>
      </c>
      <c r="H138" s="55" t="str">
        <f>IF($A138="","",IF(Configurações!$B$3="Simples",IF(Cálculos!FD55="TRAB","TRABALHO",IF(Cálculos!FD55="ATEST","ATESTADO/"&amp;CHAR(10)&amp;"LICENÇA",IF(Cálculos!FD55="FERIAS","FÉRIAS","FOLGA"))),IF(Cálculos!EX55=0,"FOLGA",TEXT(Cálculos!ET55,"hh:mm")&amp;" – "&amp;TEXT(Cálculos!EW55,"hh:mm")&amp;IF(AND(Cálculos!EU55&lt;&gt;"",Cálculos!EV55&lt;&gt;""),CHAR(10)&amp;"int. "&amp;TEXT(Cálculos!EU55,"hh:mm")&amp;" – "&amp;TEXT(Cálculos!EV55,"hh:mm"),""))))</f>
        <v/>
      </c>
    </row>
    <row r="139" spans="1:8" ht="27.75" customHeight="1" x14ac:dyDescent="0.25">
      <c r="A139" s="54" t="str">
        <f>Cálculos!B56</f>
        <v/>
      </c>
      <c r="B139" s="55" t="str">
        <f>IF($A139="","",IF(Configurações!$B$3="Simples",IF(Cálculos!CP56="TRAB","TRABALHO",IF(Cálculos!CP56="ATEST","ATESTADO/"&amp;CHAR(10)&amp;"LICENÇA",IF(Cálculos!CP56="FERIAS","FÉRIAS","FOLGA"))),IF(Cálculos!CJ56=0,"FOLGA",TEXT(Cálculos!CF56,"hh:mm")&amp;" – "&amp;TEXT(Cálculos!CI56,"hh:mm")&amp;IF(AND(Cálculos!CG56&lt;&gt;"",Cálculos!CH56&lt;&gt;""),CHAR(10)&amp;"int. "&amp;TEXT(Cálculos!CG56,"hh:mm")&amp;" – "&amp;TEXT(Cálculos!CH56,"hh:mm"),""))))</f>
        <v/>
      </c>
      <c r="C139" s="55" t="str">
        <f>IF($A139="","",IF(Configurações!$B$3="Simples",IF(Cálculos!DA56="TRAB","TRABALHO",IF(Cálculos!DA56="ATEST","ATESTADO/"&amp;CHAR(10)&amp;"LICENÇA",IF(Cálculos!DA56="FERIAS","FÉRIAS","FOLGA"))),IF(Cálculos!CU56=0,"FOLGA",TEXT(Cálculos!CQ56,"hh:mm")&amp;" – "&amp;TEXT(Cálculos!CT56,"hh:mm")&amp;IF(AND(Cálculos!CR56&lt;&gt;"",Cálculos!CS56&lt;&gt;""),CHAR(10)&amp;"int. "&amp;TEXT(Cálculos!CR56,"hh:mm")&amp;" – "&amp;TEXT(Cálculos!CS56,"hh:mm"),""))))</f>
        <v/>
      </c>
      <c r="D139" s="55" t="str">
        <f>IF($A139="","",IF(Configurações!$B$3="Simples",IF(Cálculos!DL56="TRAB","TRABALHO",IF(Cálculos!DL56="ATEST","ATESTADO/"&amp;CHAR(10)&amp;"LICENÇA",IF(Cálculos!DL56="FERIAS","FÉRIAS","FOLGA"))),IF(Cálculos!DF56=0,"FOLGA",TEXT(Cálculos!DB56,"hh:mm")&amp;" – "&amp;TEXT(Cálculos!DE56,"hh:mm")&amp;IF(AND(Cálculos!DC56&lt;&gt;"",Cálculos!DD56&lt;&gt;""),CHAR(10)&amp;"int. "&amp;TEXT(Cálculos!DC56,"hh:mm")&amp;" – "&amp;TEXT(Cálculos!DD56,"hh:mm"),""))))</f>
        <v/>
      </c>
      <c r="E139" s="55" t="str">
        <f>IF($A139="","",IF(Configurações!$B$3="Simples",IF(Cálculos!DW56="TRAB","TRABALHO",IF(Cálculos!DW56="ATEST","ATESTADO/"&amp;CHAR(10)&amp;"LICENÇA",IF(Cálculos!DW56="FERIAS","FÉRIAS","FOLGA"))),IF(Cálculos!DQ56=0,"FOLGA",TEXT(Cálculos!DM56,"hh:mm")&amp;" – "&amp;TEXT(Cálculos!DP56,"hh:mm")&amp;IF(AND(Cálculos!DN56&lt;&gt;"",Cálculos!DO56&lt;&gt;""),CHAR(10)&amp;"int. "&amp;TEXT(Cálculos!DN56,"hh:mm")&amp;" – "&amp;TEXT(Cálculos!DO56,"hh:mm"),""))))</f>
        <v/>
      </c>
      <c r="F139" s="55" t="str">
        <f>IF($A139="","",IF(Configurações!$B$3="Simples",IF(Cálculos!EH56="TRAB","TRABALHO",IF(Cálculos!EH56="ATEST","ATESTADO/"&amp;CHAR(10)&amp;"LICENÇA",IF(Cálculos!EH56="FERIAS","FÉRIAS","FOLGA"))),IF(Cálculos!EB56=0,"FOLGA",TEXT(Cálculos!DX56,"hh:mm")&amp;" – "&amp;TEXT(Cálculos!EA56,"hh:mm")&amp;IF(AND(Cálculos!DY56&lt;&gt;"",Cálculos!DZ56&lt;&gt;""),CHAR(10)&amp;"int. "&amp;TEXT(Cálculos!DY56,"hh:mm")&amp;" – "&amp;TEXT(Cálculos!DZ56,"hh:mm"),""))))</f>
        <v/>
      </c>
      <c r="G139" s="55" t="str">
        <f>IF($A139="","",IF(Configurações!$B$3="Simples",IF(Cálculos!ES56="TRAB","TRABALHO",IF(Cálculos!ES56="ATEST","ATESTADO/"&amp;CHAR(10)&amp;"LICENÇA",IF(Cálculos!ES56="FERIAS","FÉRIAS","FOLGA"))),IF(Cálculos!EM56=0,"FOLGA",TEXT(Cálculos!EI56,"hh:mm")&amp;" – "&amp;TEXT(Cálculos!EL56,"hh:mm")&amp;IF(AND(Cálculos!EJ56&lt;&gt;"",Cálculos!EK56&lt;&gt;""),CHAR(10)&amp;"int. "&amp;TEXT(Cálculos!EJ56,"hh:mm")&amp;" – "&amp;TEXT(Cálculos!EK56,"hh:mm"),""))))</f>
        <v/>
      </c>
      <c r="H139" s="55" t="str">
        <f>IF($A139="","",IF(Configurações!$B$3="Simples",IF(Cálculos!FD56="TRAB","TRABALHO",IF(Cálculos!FD56="ATEST","ATESTADO/"&amp;CHAR(10)&amp;"LICENÇA",IF(Cálculos!FD56="FERIAS","FÉRIAS","FOLGA"))),IF(Cálculos!EX56=0,"FOLGA",TEXT(Cálculos!ET56,"hh:mm")&amp;" – "&amp;TEXT(Cálculos!EW56,"hh:mm")&amp;IF(AND(Cálculos!EU56&lt;&gt;"",Cálculos!EV56&lt;&gt;""),CHAR(10)&amp;"int. "&amp;TEXT(Cálculos!EU56,"hh:mm")&amp;" – "&amp;TEXT(Cálculos!EV56,"hh:mm"),""))))</f>
        <v/>
      </c>
    </row>
    <row r="140" spans="1:8" ht="27.75" customHeight="1" x14ac:dyDescent="0.25">
      <c r="A140" s="54" t="str">
        <f>Cálculos!B57</f>
        <v/>
      </c>
      <c r="B140" s="55" t="str">
        <f>IF($A140="","",IF(Configurações!$B$3="Simples",IF(Cálculos!CP57="TRAB","TRABALHO",IF(Cálculos!CP57="ATEST","ATESTADO/"&amp;CHAR(10)&amp;"LICENÇA",IF(Cálculos!CP57="FERIAS","FÉRIAS","FOLGA"))),IF(Cálculos!CJ57=0,"FOLGA",TEXT(Cálculos!CF57,"hh:mm")&amp;" – "&amp;TEXT(Cálculos!CI57,"hh:mm")&amp;IF(AND(Cálculos!CG57&lt;&gt;"",Cálculos!CH57&lt;&gt;""),CHAR(10)&amp;"int. "&amp;TEXT(Cálculos!CG57,"hh:mm")&amp;" – "&amp;TEXT(Cálculos!CH57,"hh:mm"),""))))</f>
        <v/>
      </c>
      <c r="C140" s="55" t="str">
        <f>IF($A140="","",IF(Configurações!$B$3="Simples",IF(Cálculos!DA57="TRAB","TRABALHO",IF(Cálculos!DA57="ATEST","ATESTADO/"&amp;CHAR(10)&amp;"LICENÇA",IF(Cálculos!DA57="FERIAS","FÉRIAS","FOLGA"))),IF(Cálculos!CU57=0,"FOLGA",TEXT(Cálculos!CQ57,"hh:mm")&amp;" – "&amp;TEXT(Cálculos!CT57,"hh:mm")&amp;IF(AND(Cálculos!CR57&lt;&gt;"",Cálculos!CS57&lt;&gt;""),CHAR(10)&amp;"int. "&amp;TEXT(Cálculos!CR57,"hh:mm")&amp;" – "&amp;TEXT(Cálculos!CS57,"hh:mm"),""))))</f>
        <v/>
      </c>
      <c r="D140" s="55" t="str">
        <f>IF($A140="","",IF(Configurações!$B$3="Simples",IF(Cálculos!DL57="TRAB","TRABALHO",IF(Cálculos!DL57="ATEST","ATESTADO/"&amp;CHAR(10)&amp;"LICENÇA",IF(Cálculos!DL57="FERIAS","FÉRIAS","FOLGA"))),IF(Cálculos!DF57=0,"FOLGA",TEXT(Cálculos!DB57,"hh:mm")&amp;" – "&amp;TEXT(Cálculos!DE57,"hh:mm")&amp;IF(AND(Cálculos!DC57&lt;&gt;"",Cálculos!DD57&lt;&gt;""),CHAR(10)&amp;"int. "&amp;TEXT(Cálculos!DC57,"hh:mm")&amp;" – "&amp;TEXT(Cálculos!DD57,"hh:mm"),""))))</f>
        <v/>
      </c>
      <c r="E140" s="55" t="str">
        <f>IF($A140="","",IF(Configurações!$B$3="Simples",IF(Cálculos!DW57="TRAB","TRABALHO",IF(Cálculos!DW57="ATEST","ATESTADO/"&amp;CHAR(10)&amp;"LICENÇA",IF(Cálculos!DW57="FERIAS","FÉRIAS","FOLGA"))),IF(Cálculos!DQ57=0,"FOLGA",TEXT(Cálculos!DM57,"hh:mm")&amp;" – "&amp;TEXT(Cálculos!DP57,"hh:mm")&amp;IF(AND(Cálculos!DN57&lt;&gt;"",Cálculos!DO57&lt;&gt;""),CHAR(10)&amp;"int. "&amp;TEXT(Cálculos!DN57,"hh:mm")&amp;" – "&amp;TEXT(Cálculos!DO57,"hh:mm"),""))))</f>
        <v/>
      </c>
      <c r="F140" s="55" t="str">
        <f>IF($A140="","",IF(Configurações!$B$3="Simples",IF(Cálculos!EH57="TRAB","TRABALHO",IF(Cálculos!EH57="ATEST","ATESTADO/"&amp;CHAR(10)&amp;"LICENÇA",IF(Cálculos!EH57="FERIAS","FÉRIAS","FOLGA"))),IF(Cálculos!EB57=0,"FOLGA",TEXT(Cálculos!DX57,"hh:mm")&amp;" – "&amp;TEXT(Cálculos!EA57,"hh:mm")&amp;IF(AND(Cálculos!DY57&lt;&gt;"",Cálculos!DZ57&lt;&gt;""),CHAR(10)&amp;"int. "&amp;TEXT(Cálculos!DY57,"hh:mm")&amp;" – "&amp;TEXT(Cálculos!DZ57,"hh:mm"),""))))</f>
        <v/>
      </c>
      <c r="G140" s="55" t="str">
        <f>IF($A140="","",IF(Configurações!$B$3="Simples",IF(Cálculos!ES57="TRAB","TRABALHO",IF(Cálculos!ES57="ATEST","ATESTADO/"&amp;CHAR(10)&amp;"LICENÇA",IF(Cálculos!ES57="FERIAS","FÉRIAS","FOLGA"))),IF(Cálculos!EM57=0,"FOLGA",TEXT(Cálculos!EI57,"hh:mm")&amp;" – "&amp;TEXT(Cálculos!EL57,"hh:mm")&amp;IF(AND(Cálculos!EJ57&lt;&gt;"",Cálculos!EK57&lt;&gt;""),CHAR(10)&amp;"int. "&amp;TEXT(Cálculos!EJ57,"hh:mm")&amp;" – "&amp;TEXT(Cálculos!EK57,"hh:mm"),""))))</f>
        <v/>
      </c>
      <c r="H140" s="55" t="str">
        <f>IF($A140="","",IF(Configurações!$B$3="Simples",IF(Cálculos!FD57="TRAB","TRABALHO",IF(Cálculos!FD57="ATEST","ATESTADO/"&amp;CHAR(10)&amp;"LICENÇA",IF(Cálculos!FD57="FERIAS","FÉRIAS","FOLGA"))),IF(Cálculos!EX57=0,"FOLGA",TEXT(Cálculos!ET57,"hh:mm")&amp;" – "&amp;TEXT(Cálculos!EW57,"hh:mm")&amp;IF(AND(Cálculos!EU57&lt;&gt;"",Cálculos!EV57&lt;&gt;""),CHAR(10)&amp;"int. "&amp;TEXT(Cálculos!EU57,"hh:mm")&amp;" – "&amp;TEXT(Cálculos!EV57,"hh:mm"),""))))</f>
        <v/>
      </c>
    </row>
    <row r="141" spans="1:8" ht="27.75" customHeight="1" x14ac:dyDescent="0.25">
      <c r="A141" s="54" t="str">
        <f>Cálculos!B58</f>
        <v/>
      </c>
      <c r="B141" s="55" t="str">
        <f>IF($A141="","",IF(Configurações!$B$3="Simples",IF(Cálculos!CP58="TRAB","TRABALHO",IF(Cálculos!CP58="ATEST","ATESTADO/"&amp;CHAR(10)&amp;"LICENÇA",IF(Cálculos!CP58="FERIAS","FÉRIAS","FOLGA"))),IF(Cálculos!CJ58=0,"FOLGA",TEXT(Cálculos!CF58,"hh:mm")&amp;" – "&amp;TEXT(Cálculos!CI58,"hh:mm")&amp;IF(AND(Cálculos!CG58&lt;&gt;"",Cálculos!CH58&lt;&gt;""),CHAR(10)&amp;"int. "&amp;TEXT(Cálculos!CG58,"hh:mm")&amp;" – "&amp;TEXT(Cálculos!CH58,"hh:mm"),""))))</f>
        <v/>
      </c>
      <c r="C141" s="55" t="str">
        <f>IF($A141="","",IF(Configurações!$B$3="Simples",IF(Cálculos!DA58="TRAB","TRABALHO",IF(Cálculos!DA58="ATEST","ATESTADO/"&amp;CHAR(10)&amp;"LICENÇA",IF(Cálculos!DA58="FERIAS","FÉRIAS","FOLGA"))),IF(Cálculos!CU58=0,"FOLGA",TEXT(Cálculos!CQ58,"hh:mm")&amp;" – "&amp;TEXT(Cálculos!CT58,"hh:mm")&amp;IF(AND(Cálculos!CR58&lt;&gt;"",Cálculos!CS58&lt;&gt;""),CHAR(10)&amp;"int. "&amp;TEXT(Cálculos!CR58,"hh:mm")&amp;" – "&amp;TEXT(Cálculos!CS58,"hh:mm"),""))))</f>
        <v/>
      </c>
      <c r="D141" s="55" t="str">
        <f>IF($A141="","",IF(Configurações!$B$3="Simples",IF(Cálculos!DL58="TRAB","TRABALHO",IF(Cálculos!DL58="ATEST","ATESTADO/"&amp;CHAR(10)&amp;"LICENÇA",IF(Cálculos!DL58="FERIAS","FÉRIAS","FOLGA"))),IF(Cálculos!DF58=0,"FOLGA",TEXT(Cálculos!DB58,"hh:mm")&amp;" – "&amp;TEXT(Cálculos!DE58,"hh:mm")&amp;IF(AND(Cálculos!DC58&lt;&gt;"",Cálculos!DD58&lt;&gt;""),CHAR(10)&amp;"int. "&amp;TEXT(Cálculos!DC58,"hh:mm")&amp;" – "&amp;TEXT(Cálculos!DD58,"hh:mm"),""))))</f>
        <v/>
      </c>
      <c r="E141" s="55" t="str">
        <f>IF($A141="","",IF(Configurações!$B$3="Simples",IF(Cálculos!DW58="TRAB","TRABALHO",IF(Cálculos!DW58="ATEST","ATESTADO/"&amp;CHAR(10)&amp;"LICENÇA",IF(Cálculos!DW58="FERIAS","FÉRIAS","FOLGA"))),IF(Cálculos!DQ58=0,"FOLGA",TEXT(Cálculos!DM58,"hh:mm")&amp;" – "&amp;TEXT(Cálculos!DP58,"hh:mm")&amp;IF(AND(Cálculos!DN58&lt;&gt;"",Cálculos!DO58&lt;&gt;""),CHAR(10)&amp;"int. "&amp;TEXT(Cálculos!DN58,"hh:mm")&amp;" – "&amp;TEXT(Cálculos!DO58,"hh:mm"),""))))</f>
        <v/>
      </c>
      <c r="F141" s="55" t="str">
        <f>IF($A141="","",IF(Configurações!$B$3="Simples",IF(Cálculos!EH58="TRAB","TRABALHO",IF(Cálculos!EH58="ATEST","ATESTADO/"&amp;CHAR(10)&amp;"LICENÇA",IF(Cálculos!EH58="FERIAS","FÉRIAS","FOLGA"))),IF(Cálculos!EB58=0,"FOLGA",TEXT(Cálculos!DX58,"hh:mm")&amp;" – "&amp;TEXT(Cálculos!EA58,"hh:mm")&amp;IF(AND(Cálculos!DY58&lt;&gt;"",Cálculos!DZ58&lt;&gt;""),CHAR(10)&amp;"int. "&amp;TEXT(Cálculos!DY58,"hh:mm")&amp;" – "&amp;TEXT(Cálculos!DZ58,"hh:mm"),""))))</f>
        <v/>
      </c>
      <c r="G141" s="55" t="str">
        <f>IF($A141="","",IF(Configurações!$B$3="Simples",IF(Cálculos!ES58="TRAB","TRABALHO",IF(Cálculos!ES58="ATEST","ATESTADO/"&amp;CHAR(10)&amp;"LICENÇA",IF(Cálculos!ES58="FERIAS","FÉRIAS","FOLGA"))),IF(Cálculos!EM58=0,"FOLGA",TEXT(Cálculos!EI58,"hh:mm")&amp;" – "&amp;TEXT(Cálculos!EL58,"hh:mm")&amp;IF(AND(Cálculos!EJ58&lt;&gt;"",Cálculos!EK58&lt;&gt;""),CHAR(10)&amp;"int. "&amp;TEXT(Cálculos!EJ58,"hh:mm")&amp;" – "&amp;TEXT(Cálculos!EK58,"hh:mm"),""))))</f>
        <v/>
      </c>
      <c r="H141" s="55" t="str">
        <f>IF($A141="","",IF(Configurações!$B$3="Simples",IF(Cálculos!FD58="TRAB","TRABALHO",IF(Cálculos!FD58="ATEST","ATESTADO/"&amp;CHAR(10)&amp;"LICENÇA",IF(Cálculos!FD58="FERIAS","FÉRIAS","FOLGA"))),IF(Cálculos!EX58=0,"FOLGA",TEXT(Cálculos!ET58,"hh:mm")&amp;" – "&amp;TEXT(Cálculos!EW58,"hh:mm")&amp;IF(AND(Cálculos!EU58&lt;&gt;"",Cálculos!EV58&lt;&gt;""),CHAR(10)&amp;"int. "&amp;TEXT(Cálculos!EU58,"hh:mm")&amp;" – "&amp;TEXT(Cálculos!EV58,"hh:mm"),""))))</f>
        <v/>
      </c>
    </row>
    <row r="142" spans="1:8" ht="27.75" customHeight="1" x14ac:dyDescent="0.25">
      <c r="A142" s="54" t="str">
        <f>Cálculos!B59</f>
        <v/>
      </c>
      <c r="B142" s="55" t="str">
        <f>IF($A142="","",IF(Configurações!$B$3="Simples",IF(Cálculos!CP59="TRAB","TRABALHO",IF(Cálculos!CP59="ATEST","ATESTADO/"&amp;CHAR(10)&amp;"LICENÇA",IF(Cálculos!CP59="FERIAS","FÉRIAS","FOLGA"))),IF(Cálculos!CJ59=0,"FOLGA",TEXT(Cálculos!CF59,"hh:mm")&amp;" – "&amp;TEXT(Cálculos!CI59,"hh:mm")&amp;IF(AND(Cálculos!CG59&lt;&gt;"",Cálculos!CH59&lt;&gt;""),CHAR(10)&amp;"int. "&amp;TEXT(Cálculos!CG59,"hh:mm")&amp;" – "&amp;TEXT(Cálculos!CH59,"hh:mm"),""))))</f>
        <v/>
      </c>
      <c r="C142" s="55" t="str">
        <f>IF($A142="","",IF(Configurações!$B$3="Simples",IF(Cálculos!DA59="TRAB","TRABALHO",IF(Cálculos!DA59="ATEST","ATESTADO/"&amp;CHAR(10)&amp;"LICENÇA",IF(Cálculos!DA59="FERIAS","FÉRIAS","FOLGA"))),IF(Cálculos!CU59=0,"FOLGA",TEXT(Cálculos!CQ59,"hh:mm")&amp;" – "&amp;TEXT(Cálculos!CT59,"hh:mm")&amp;IF(AND(Cálculos!CR59&lt;&gt;"",Cálculos!CS59&lt;&gt;""),CHAR(10)&amp;"int. "&amp;TEXT(Cálculos!CR59,"hh:mm")&amp;" – "&amp;TEXT(Cálculos!CS59,"hh:mm"),""))))</f>
        <v/>
      </c>
      <c r="D142" s="55" t="str">
        <f>IF($A142="","",IF(Configurações!$B$3="Simples",IF(Cálculos!DL59="TRAB","TRABALHO",IF(Cálculos!DL59="ATEST","ATESTADO/"&amp;CHAR(10)&amp;"LICENÇA",IF(Cálculos!DL59="FERIAS","FÉRIAS","FOLGA"))),IF(Cálculos!DF59=0,"FOLGA",TEXT(Cálculos!DB59,"hh:mm")&amp;" – "&amp;TEXT(Cálculos!DE59,"hh:mm")&amp;IF(AND(Cálculos!DC59&lt;&gt;"",Cálculos!DD59&lt;&gt;""),CHAR(10)&amp;"int. "&amp;TEXT(Cálculos!DC59,"hh:mm")&amp;" – "&amp;TEXT(Cálculos!DD59,"hh:mm"),""))))</f>
        <v/>
      </c>
      <c r="E142" s="55" t="str">
        <f>IF($A142="","",IF(Configurações!$B$3="Simples",IF(Cálculos!DW59="TRAB","TRABALHO",IF(Cálculos!DW59="ATEST","ATESTADO/"&amp;CHAR(10)&amp;"LICENÇA",IF(Cálculos!DW59="FERIAS","FÉRIAS","FOLGA"))),IF(Cálculos!DQ59=0,"FOLGA",TEXT(Cálculos!DM59,"hh:mm")&amp;" – "&amp;TEXT(Cálculos!DP59,"hh:mm")&amp;IF(AND(Cálculos!DN59&lt;&gt;"",Cálculos!DO59&lt;&gt;""),CHAR(10)&amp;"int. "&amp;TEXT(Cálculos!DN59,"hh:mm")&amp;" – "&amp;TEXT(Cálculos!DO59,"hh:mm"),""))))</f>
        <v/>
      </c>
      <c r="F142" s="55" t="str">
        <f>IF($A142="","",IF(Configurações!$B$3="Simples",IF(Cálculos!EH59="TRAB","TRABALHO",IF(Cálculos!EH59="ATEST","ATESTADO/"&amp;CHAR(10)&amp;"LICENÇA",IF(Cálculos!EH59="FERIAS","FÉRIAS","FOLGA"))),IF(Cálculos!EB59=0,"FOLGA",TEXT(Cálculos!DX59,"hh:mm")&amp;" – "&amp;TEXT(Cálculos!EA59,"hh:mm")&amp;IF(AND(Cálculos!DY59&lt;&gt;"",Cálculos!DZ59&lt;&gt;""),CHAR(10)&amp;"int. "&amp;TEXT(Cálculos!DY59,"hh:mm")&amp;" – "&amp;TEXT(Cálculos!DZ59,"hh:mm"),""))))</f>
        <v/>
      </c>
      <c r="G142" s="55" t="str">
        <f>IF($A142="","",IF(Configurações!$B$3="Simples",IF(Cálculos!ES59="TRAB","TRABALHO",IF(Cálculos!ES59="ATEST","ATESTADO/"&amp;CHAR(10)&amp;"LICENÇA",IF(Cálculos!ES59="FERIAS","FÉRIAS","FOLGA"))),IF(Cálculos!EM59=0,"FOLGA",TEXT(Cálculos!EI59,"hh:mm")&amp;" – "&amp;TEXT(Cálculos!EL59,"hh:mm")&amp;IF(AND(Cálculos!EJ59&lt;&gt;"",Cálculos!EK59&lt;&gt;""),CHAR(10)&amp;"int. "&amp;TEXT(Cálculos!EJ59,"hh:mm")&amp;" – "&amp;TEXT(Cálculos!EK59,"hh:mm"),""))))</f>
        <v/>
      </c>
      <c r="H142" s="55" t="str">
        <f>IF($A142="","",IF(Configurações!$B$3="Simples",IF(Cálculos!FD59="TRAB","TRABALHO",IF(Cálculos!FD59="ATEST","ATESTADO/"&amp;CHAR(10)&amp;"LICENÇA",IF(Cálculos!FD59="FERIAS","FÉRIAS","FOLGA"))),IF(Cálculos!EX59=0,"FOLGA",TEXT(Cálculos!ET59,"hh:mm")&amp;" – "&amp;TEXT(Cálculos!EW59,"hh:mm")&amp;IF(AND(Cálculos!EU59&lt;&gt;"",Cálculos!EV59&lt;&gt;""),CHAR(10)&amp;"int. "&amp;TEXT(Cálculos!EU59,"hh:mm")&amp;" – "&amp;TEXT(Cálculos!EV59,"hh:mm"),""))))</f>
        <v/>
      </c>
    </row>
    <row r="143" spans="1:8" ht="27.75" customHeight="1" x14ac:dyDescent="0.25">
      <c r="A143" s="54" t="str">
        <f>Cálculos!B60</f>
        <v/>
      </c>
      <c r="B143" s="55" t="str">
        <f>IF($A143="","",IF(Configurações!$B$3="Simples",IF(Cálculos!CP60="TRAB","TRABALHO",IF(Cálculos!CP60="ATEST","ATESTADO/"&amp;CHAR(10)&amp;"LICENÇA",IF(Cálculos!CP60="FERIAS","FÉRIAS","FOLGA"))),IF(Cálculos!CJ60=0,"FOLGA",TEXT(Cálculos!CF60,"hh:mm")&amp;" – "&amp;TEXT(Cálculos!CI60,"hh:mm")&amp;IF(AND(Cálculos!CG60&lt;&gt;"",Cálculos!CH60&lt;&gt;""),CHAR(10)&amp;"int. "&amp;TEXT(Cálculos!CG60,"hh:mm")&amp;" – "&amp;TEXT(Cálculos!CH60,"hh:mm"),""))))</f>
        <v/>
      </c>
      <c r="C143" s="55" t="str">
        <f>IF($A143="","",IF(Configurações!$B$3="Simples",IF(Cálculos!DA60="TRAB","TRABALHO",IF(Cálculos!DA60="ATEST","ATESTADO/"&amp;CHAR(10)&amp;"LICENÇA",IF(Cálculos!DA60="FERIAS","FÉRIAS","FOLGA"))),IF(Cálculos!CU60=0,"FOLGA",TEXT(Cálculos!CQ60,"hh:mm")&amp;" – "&amp;TEXT(Cálculos!CT60,"hh:mm")&amp;IF(AND(Cálculos!CR60&lt;&gt;"",Cálculos!CS60&lt;&gt;""),CHAR(10)&amp;"int. "&amp;TEXT(Cálculos!CR60,"hh:mm")&amp;" – "&amp;TEXT(Cálculos!CS60,"hh:mm"),""))))</f>
        <v/>
      </c>
      <c r="D143" s="55" t="str">
        <f>IF($A143="","",IF(Configurações!$B$3="Simples",IF(Cálculos!DL60="TRAB","TRABALHO",IF(Cálculos!DL60="ATEST","ATESTADO/"&amp;CHAR(10)&amp;"LICENÇA",IF(Cálculos!DL60="FERIAS","FÉRIAS","FOLGA"))),IF(Cálculos!DF60=0,"FOLGA",TEXT(Cálculos!DB60,"hh:mm")&amp;" – "&amp;TEXT(Cálculos!DE60,"hh:mm")&amp;IF(AND(Cálculos!DC60&lt;&gt;"",Cálculos!DD60&lt;&gt;""),CHAR(10)&amp;"int. "&amp;TEXT(Cálculos!DC60,"hh:mm")&amp;" – "&amp;TEXT(Cálculos!DD60,"hh:mm"),""))))</f>
        <v/>
      </c>
      <c r="E143" s="55" t="str">
        <f>IF($A143="","",IF(Configurações!$B$3="Simples",IF(Cálculos!DW60="TRAB","TRABALHO",IF(Cálculos!DW60="ATEST","ATESTADO/"&amp;CHAR(10)&amp;"LICENÇA",IF(Cálculos!DW60="FERIAS","FÉRIAS","FOLGA"))),IF(Cálculos!DQ60=0,"FOLGA",TEXT(Cálculos!DM60,"hh:mm")&amp;" – "&amp;TEXT(Cálculos!DP60,"hh:mm")&amp;IF(AND(Cálculos!DN60&lt;&gt;"",Cálculos!DO60&lt;&gt;""),CHAR(10)&amp;"int. "&amp;TEXT(Cálculos!DN60,"hh:mm")&amp;" – "&amp;TEXT(Cálculos!DO60,"hh:mm"),""))))</f>
        <v/>
      </c>
      <c r="F143" s="55" t="str">
        <f>IF($A143="","",IF(Configurações!$B$3="Simples",IF(Cálculos!EH60="TRAB","TRABALHO",IF(Cálculos!EH60="ATEST","ATESTADO/"&amp;CHAR(10)&amp;"LICENÇA",IF(Cálculos!EH60="FERIAS","FÉRIAS","FOLGA"))),IF(Cálculos!EB60=0,"FOLGA",TEXT(Cálculos!DX60,"hh:mm")&amp;" – "&amp;TEXT(Cálculos!EA60,"hh:mm")&amp;IF(AND(Cálculos!DY60&lt;&gt;"",Cálculos!DZ60&lt;&gt;""),CHAR(10)&amp;"int. "&amp;TEXT(Cálculos!DY60,"hh:mm")&amp;" – "&amp;TEXT(Cálculos!DZ60,"hh:mm"),""))))</f>
        <v/>
      </c>
      <c r="G143" s="55" t="str">
        <f>IF($A143="","",IF(Configurações!$B$3="Simples",IF(Cálculos!ES60="TRAB","TRABALHO",IF(Cálculos!ES60="ATEST","ATESTADO/"&amp;CHAR(10)&amp;"LICENÇA",IF(Cálculos!ES60="FERIAS","FÉRIAS","FOLGA"))),IF(Cálculos!EM60=0,"FOLGA",TEXT(Cálculos!EI60,"hh:mm")&amp;" – "&amp;TEXT(Cálculos!EL60,"hh:mm")&amp;IF(AND(Cálculos!EJ60&lt;&gt;"",Cálculos!EK60&lt;&gt;""),CHAR(10)&amp;"int. "&amp;TEXT(Cálculos!EJ60,"hh:mm")&amp;" – "&amp;TEXT(Cálculos!EK60,"hh:mm"),""))))</f>
        <v/>
      </c>
      <c r="H143" s="55" t="str">
        <f>IF($A143="","",IF(Configurações!$B$3="Simples",IF(Cálculos!FD60="TRAB","TRABALHO",IF(Cálculos!FD60="ATEST","ATESTADO/"&amp;CHAR(10)&amp;"LICENÇA",IF(Cálculos!FD60="FERIAS","FÉRIAS","FOLGA"))),IF(Cálculos!EX60=0,"FOLGA",TEXT(Cálculos!ET60,"hh:mm")&amp;" – "&amp;TEXT(Cálculos!EW60,"hh:mm")&amp;IF(AND(Cálculos!EU60&lt;&gt;"",Cálculos!EV60&lt;&gt;""),CHAR(10)&amp;"int. "&amp;TEXT(Cálculos!EU60,"hh:mm")&amp;" – "&amp;TEXT(Cálculos!EV60,"hh:mm"),""))))</f>
        <v/>
      </c>
    </row>
    <row r="144" spans="1:8" ht="27.75" customHeight="1" x14ac:dyDescent="0.25">
      <c r="A144" s="54" t="str">
        <f>Cálculos!B61</f>
        <v/>
      </c>
      <c r="B144" s="55" t="str">
        <f>IF($A144="","",IF(Configurações!$B$3="Simples",IF(Cálculos!CP61="TRAB","TRABALHO",IF(Cálculos!CP61="ATEST","ATESTADO/"&amp;CHAR(10)&amp;"LICENÇA",IF(Cálculos!CP61="FERIAS","FÉRIAS","FOLGA"))),IF(Cálculos!CJ61=0,"FOLGA",TEXT(Cálculos!CF61,"hh:mm")&amp;" – "&amp;TEXT(Cálculos!CI61,"hh:mm")&amp;IF(AND(Cálculos!CG61&lt;&gt;"",Cálculos!CH61&lt;&gt;""),CHAR(10)&amp;"int. "&amp;TEXT(Cálculos!CG61,"hh:mm")&amp;" – "&amp;TEXT(Cálculos!CH61,"hh:mm"),""))))</f>
        <v/>
      </c>
      <c r="C144" s="55" t="str">
        <f>IF($A144="","",IF(Configurações!$B$3="Simples",IF(Cálculos!DA61="TRAB","TRABALHO",IF(Cálculos!DA61="ATEST","ATESTADO/"&amp;CHAR(10)&amp;"LICENÇA",IF(Cálculos!DA61="FERIAS","FÉRIAS","FOLGA"))),IF(Cálculos!CU61=0,"FOLGA",TEXT(Cálculos!CQ61,"hh:mm")&amp;" – "&amp;TEXT(Cálculos!CT61,"hh:mm")&amp;IF(AND(Cálculos!CR61&lt;&gt;"",Cálculos!CS61&lt;&gt;""),CHAR(10)&amp;"int. "&amp;TEXT(Cálculos!CR61,"hh:mm")&amp;" – "&amp;TEXT(Cálculos!CS61,"hh:mm"),""))))</f>
        <v/>
      </c>
      <c r="D144" s="55" t="str">
        <f>IF($A144="","",IF(Configurações!$B$3="Simples",IF(Cálculos!DL61="TRAB","TRABALHO",IF(Cálculos!DL61="ATEST","ATESTADO/"&amp;CHAR(10)&amp;"LICENÇA",IF(Cálculos!DL61="FERIAS","FÉRIAS","FOLGA"))),IF(Cálculos!DF61=0,"FOLGA",TEXT(Cálculos!DB61,"hh:mm")&amp;" – "&amp;TEXT(Cálculos!DE61,"hh:mm")&amp;IF(AND(Cálculos!DC61&lt;&gt;"",Cálculos!DD61&lt;&gt;""),CHAR(10)&amp;"int. "&amp;TEXT(Cálculos!DC61,"hh:mm")&amp;" – "&amp;TEXT(Cálculos!DD61,"hh:mm"),""))))</f>
        <v/>
      </c>
      <c r="E144" s="55" t="str">
        <f>IF($A144="","",IF(Configurações!$B$3="Simples",IF(Cálculos!DW61="TRAB","TRABALHO",IF(Cálculos!DW61="ATEST","ATESTADO/"&amp;CHAR(10)&amp;"LICENÇA",IF(Cálculos!DW61="FERIAS","FÉRIAS","FOLGA"))),IF(Cálculos!DQ61=0,"FOLGA",TEXT(Cálculos!DM61,"hh:mm")&amp;" – "&amp;TEXT(Cálculos!DP61,"hh:mm")&amp;IF(AND(Cálculos!DN61&lt;&gt;"",Cálculos!DO61&lt;&gt;""),CHAR(10)&amp;"int. "&amp;TEXT(Cálculos!DN61,"hh:mm")&amp;" – "&amp;TEXT(Cálculos!DO61,"hh:mm"),""))))</f>
        <v/>
      </c>
      <c r="F144" s="55" t="str">
        <f>IF($A144="","",IF(Configurações!$B$3="Simples",IF(Cálculos!EH61="TRAB","TRABALHO",IF(Cálculos!EH61="ATEST","ATESTADO/"&amp;CHAR(10)&amp;"LICENÇA",IF(Cálculos!EH61="FERIAS","FÉRIAS","FOLGA"))),IF(Cálculos!EB61=0,"FOLGA",TEXT(Cálculos!DX61,"hh:mm")&amp;" – "&amp;TEXT(Cálculos!EA61,"hh:mm")&amp;IF(AND(Cálculos!DY61&lt;&gt;"",Cálculos!DZ61&lt;&gt;""),CHAR(10)&amp;"int. "&amp;TEXT(Cálculos!DY61,"hh:mm")&amp;" – "&amp;TEXT(Cálculos!DZ61,"hh:mm"),""))))</f>
        <v/>
      </c>
      <c r="G144" s="55" t="str">
        <f>IF($A144="","",IF(Configurações!$B$3="Simples",IF(Cálculos!ES61="TRAB","TRABALHO",IF(Cálculos!ES61="ATEST","ATESTADO/"&amp;CHAR(10)&amp;"LICENÇA",IF(Cálculos!ES61="FERIAS","FÉRIAS","FOLGA"))),IF(Cálculos!EM61=0,"FOLGA",TEXT(Cálculos!EI61,"hh:mm")&amp;" – "&amp;TEXT(Cálculos!EL61,"hh:mm")&amp;IF(AND(Cálculos!EJ61&lt;&gt;"",Cálculos!EK61&lt;&gt;""),CHAR(10)&amp;"int. "&amp;TEXT(Cálculos!EJ61,"hh:mm")&amp;" – "&amp;TEXT(Cálculos!EK61,"hh:mm"),""))))</f>
        <v/>
      </c>
      <c r="H144" s="55" t="str">
        <f>IF($A144="","",IF(Configurações!$B$3="Simples",IF(Cálculos!FD61="TRAB","TRABALHO",IF(Cálculos!FD61="ATEST","ATESTADO/"&amp;CHAR(10)&amp;"LICENÇA",IF(Cálculos!FD61="FERIAS","FÉRIAS","FOLGA"))),IF(Cálculos!EX61=0,"FOLGA",TEXT(Cálculos!ET61,"hh:mm")&amp;" – "&amp;TEXT(Cálculos!EW61,"hh:mm")&amp;IF(AND(Cálculos!EU61&lt;&gt;"",Cálculos!EV61&lt;&gt;""),CHAR(10)&amp;"int. "&amp;TEXT(Cálculos!EU61,"hh:mm")&amp;" – "&amp;TEXT(Cálculos!EV61,"hh:mm"),""))))</f>
        <v/>
      </c>
    </row>
    <row r="145" spans="1:8" ht="27.75" customHeight="1" x14ac:dyDescent="0.25">
      <c r="A145" s="54" t="str">
        <f>Cálculos!B62</f>
        <v/>
      </c>
      <c r="B145" s="55" t="str">
        <f>IF($A145="","",IF(Configurações!$B$3="Simples",IF(Cálculos!CP62="TRAB","TRABALHO",IF(Cálculos!CP62="ATEST","ATESTADO/"&amp;CHAR(10)&amp;"LICENÇA",IF(Cálculos!CP62="FERIAS","FÉRIAS","FOLGA"))),IF(Cálculos!CJ62=0,"FOLGA",TEXT(Cálculos!CF62,"hh:mm")&amp;" – "&amp;TEXT(Cálculos!CI62,"hh:mm")&amp;IF(AND(Cálculos!CG62&lt;&gt;"",Cálculos!CH62&lt;&gt;""),CHAR(10)&amp;"int. "&amp;TEXT(Cálculos!CG62,"hh:mm")&amp;" – "&amp;TEXT(Cálculos!CH62,"hh:mm"),""))))</f>
        <v/>
      </c>
      <c r="C145" s="55" t="str">
        <f>IF($A145="","",IF(Configurações!$B$3="Simples",IF(Cálculos!DA62="TRAB","TRABALHO",IF(Cálculos!DA62="ATEST","ATESTADO/"&amp;CHAR(10)&amp;"LICENÇA",IF(Cálculos!DA62="FERIAS","FÉRIAS","FOLGA"))),IF(Cálculos!CU62=0,"FOLGA",TEXT(Cálculos!CQ62,"hh:mm")&amp;" – "&amp;TEXT(Cálculos!CT62,"hh:mm")&amp;IF(AND(Cálculos!CR62&lt;&gt;"",Cálculos!CS62&lt;&gt;""),CHAR(10)&amp;"int. "&amp;TEXT(Cálculos!CR62,"hh:mm")&amp;" – "&amp;TEXT(Cálculos!CS62,"hh:mm"),""))))</f>
        <v/>
      </c>
      <c r="D145" s="55" t="str">
        <f>IF($A145="","",IF(Configurações!$B$3="Simples",IF(Cálculos!DL62="TRAB","TRABALHO",IF(Cálculos!DL62="ATEST","ATESTADO/"&amp;CHAR(10)&amp;"LICENÇA",IF(Cálculos!DL62="FERIAS","FÉRIAS","FOLGA"))),IF(Cálculos!DF62=0,"FOLGA",TEXT(Cálculos!DB62,"hh:mm")&amp;" – "&amp;TEXT(Cálculos!DE62,"hh:mm")&amp;IF(AND(Cálculos!DC62&lt;&gt;"",Cálculos!DD62&lt;&gt;""),CHAR(10)&amp;"int. "&amp;TEXT(Cálculos!DC62,"hh:mm")&amp;" – "&amp;TEXT(Cálculos!DD62,"hh:mm"),""))))</f>
        <v/>
      </c>
      <c r="E145" s="55" t="str">
        <f>IF($A145="","",IF(Configurações!$B$3="Simples",IF(Cálculos!DW62="TRAB","TRABALHO",IF(Cálculos!DW62="ATEST","ATESTADO/"&amp;CHAR(10)&amp;"LICENÇA",IF(Cálculos!DW62="FERIAS","FÉRIAS","FOLGA"))),IF(Cálculos!DQ62=0,"FOLGA",TEXT(Cálculos!DM62,"hh:mm")&amp;" – "&amp;TEXT(Cálculos!DP62,"hh:mm")&amp;IF(AND(Cálculos!DN62&lt;&gt;"",Cálculos!DO62&lt;&gt;""),CHAR(10)&amp;"int. "&amp;TEXT(Cálculos!DN62,"hh:mm")&amp;" – "&amp;TEXT(Cálculos!DO62,"hh:mm"),""))))</f>
        <v/>
      </c>
      <c r="F145" s="55" t="str">
        <f>IF($A145="","",IF(Configurações!$B$3="Simples",IF(Cálculos!EH62="TRAB","TRABALHO",IF(Cálculos!EH62="ATEST","ATESTADO/"&amp;CHAR(10)&amp;"LICENÇA",IF(Cálculos!EH62="FERIAS","FÉRIAS","FOLGA"))),IF(Cálculos!EB62=0,"FOLGA",TEXT(Cálculos!DX62,"hh:mm")&amp;" – "&amp;TEXT(Cálculos!EA62,"hh:mm")&amp;IF(AND(Cálculos!DY62&lt;&gt;"",Cálculos!DZ62&lt;&gt;""),CHAR(10)&amp;"int. "&amp;TEXT(Cálculos!DY62,"hh:mm")&amp;" – "&amp;TEXT(Cálculos!DZ62,"hh:mm"),""))))</f>
        <v/>
      </c>
      <c r="G145" s="55" t="str">
        <f>IF($A145="","",IF(Configurações!$B$3="Simples",IF(Cálculos!ES62="TRAB","TRABALHO",IF(Cálculos!ES62="ATEST","ATESTADO/"&amp;CHAR(10)&amp;"LICENÇA",IF(Cálculos!ES62="FERIAS","FÉRIAS","FOLGA"))),IF(Cálculos!EM62=0,"FOLGA",TEXT(Cálculos!EI62,"hh:mm")&amp;" – "&amp;TEXT(Cálculos!EL62,"hh:mm")&amp;IF(AND(Cálculos!EJ62&lt;&gt;"",Cálculos!EK62&lt;&gt;""),CHAR(10)&amp;"int. "&amp;TEXT(Cálculos!EJ62,"hh:mm")&amp;" – "&amp;TEXT(Cálculos!EK62,"hh:mm"),""))))</f>
        <v/>
      </c>
      <c r="H145" s="55" t="str">
        <f>IF($A145="","",IF(Configurações!$B$3="Simples",IF(Cálculos!FD62="TRAB","TRABALHO",IF(Cálculos!FD62="ATEST","ATESTADO/"&amp;CHAR(10)&amp;"LICENÇA",IF(Cálculos!FD62="FERIAS","FÉRIAS","FOLGA"))),IF(Cálculos!EX62=0,"FOLGA",TEXT(Cálculos!ET62,"hh:mm")&amp;" – "&amp;TEXT(Cálculos!EW62,"hh:mm")&amp;IF(AND(Cálculos!EU62&lt;&gt;"",Cálculos!EV62&lt;&gt;""),CHAR(10)&amp;"int. "&amp;TEXT(Cálculos!EU62,"hh:mm")&amp;" – "&amp;TEXT(Cálculos!EV62,"hh:mm"),""))))</f>
        <v/>
      </c>
    </row>
    <row r="146" spans="1:8" ht="27.75" customHeight="1" x14ac:dyDescent="0.25">
      <c r="A146" s="54" t="str">
        <f>Cálculos!B63</f>
        <v/>
      </c>
      <c r="B146" s="55" t="str">
        <f>IF($A146="","",IF(Configurações!$B$3="Simples",IF(Cálculos!CP63="TRAB","TRABALHO",IF(Cálculos!CP63="ATEST","ATESTADO/"&amp;CHAR(10)&amp;"LICENÇA",IF(Cálculos!CP63="FERIAS","FÉRIAS","FOLGA"))),IF(Cálculos!CJ63=0,"FOLGA",TEXT(Cálculos!CF63,"hh:mm")&amp;" – "&amp;TEXT(Cálculos!CI63,"hh:mm")&amp;IF(AND(Cálculos!CG63&lt;&gt;"",Cálculos!CH63&lt;&gt;""),CHAR(10)&amp;"int. "&amp;TEXT(Cálculos!CG63,"hh:mm")&amp;" – "&amp;TEXT(Cálculos!CH63,"hh:mm"),""))))</f>
        <v/>
      </c>
      <c r="C146" s="55" t="str">
        <f>IF($A146="","",IF(Configurações!$B$3="Simples",IF(Cálculos!DA63="TRAB","TRABALHO",IF(Cálculos!DA63="ATEST","ATESTADO/"&amp;CHAR(10)&amp;"LICENÇA",IF(Cálculos!DA63="FERIAS","FÉRIAS","FOLGA"))),IF(Cálculos!CU63=0,"FOLGA",TEXT(Cálculos!CQ63,"hh:mm")&amp;" – "&amp;TEXT(Cálculos!CT63,"hh:mm")&amp;IF(AND(Cálculos!CR63&lt;&gt;"",Cálculos!CS63&lt;&gt;""),CHAR(10)&amp;"int. "&amp;TEXT(Cálculos!CR63,"hh:mm")&amp;" – "&amp;TEXT(Cálculos!CS63,"hh:mm"),""))))</f>
        <v/>
      </c>
      <c r="D146" s="55" t="str">
        <f>IF($A146="","",IF(Configurações!$B$3="Simples",IF(Cálculos!DL63="TRAB","TRABALHO",IF(Cálculos!DL63="ATEST","ATESTADO/"&amp;CHAR(10)&amp;"LICENÇA",IF(Cálculos!DL63="FERIAS","FÉRIAS","FOLGA"))),IF(Cálculos!DF63=0,"FOLGA",TEXT(Cálculos!DB63,"hh:mm")&amp;" – "&amp;TEXT(Cálculos!DE63,"hh:mm")&amp;IF(AND(Cálculos!DC63&lt;&gt;"",Cálculos!DD63&lt;&gt;""),CHAR(10)&amp;"int. "&amp;TEXT(Cálculos!DC63,"hh:mm")&amp;" – "&amp;TEXT(Cálculos!DD63,"hh:mm"),""))))</f>
        <v/>
      </c>
      <c r="E146" s="55" t="str">
        <f>IF($A146="","",IF(Configurações!$B$3="Simples",IF(Cálculos!DW63="TRAB","TRABALHO",IF(Cálculos!DW63="ATEST","ATESTADO/"&amp;CHAR(10)&amp;"LICENÇA",IF(Cálculos!DW63="FERIAS","FÉRIAS","FOLGA"))),IF(Cálculos!DQ63=0,"FOLGA",TEXT(Cálculos!DM63,"hh:mm")&amp;" – "&amp;TEXT(Cálculos!DP63,"hh:mm")&amp;IF(AND(Cálculos!DN63&lt;&gt;"",Cálculos!DO63&lt;&gt;""),CHAR(10)&amp;"int. "&amp;TEXT(Cálculos!DN63,"hh:mm")&amp;" – "&amp;TEXT(Cálculos!DO63,"hh:mm"),""))))</f>
        <v/>
      </c>
      <c r="F146" s="55" t="str">
        <f>IF($A146="","",IF(Configurações!$B$3="Simples",IF(Cálculos!EH63="TRAB","TRABALHO",IF(Cálculos!EH63="ATEST","ATESTADO/"&amp;CHAR(10)&amp;"LICENÇA",IF(Cálculos!EH63="FERIAS","FÉRIAS","FOLGA"))),IF(Cálculos!EB63=0,"FOLGA",TEXT(Cálculos!DX63,"hh:mm")&amp;" – "&amp;TEXT(Cálculos!EA63,"hh:mm")&amp;IF(AND(Cálculos!DY63&lt;&gt;"",Cálculos!DZ63&lt;&gt;""),CHAR(10)&amp;"int. "&amp;TEXT(Cálculos!DY63,"hh:mm")&amp;" – "&amp;TEXT(Cálculos!DZ63,"hh:mm"),""))))</f>
        <v/>
      </c>
      <c r="G146" s="55" t="str">
        <f>IF($A146="","",IF(Configurações!$B$3="Simples",IF(Cálculos!ES63="TRAB","TRABALHO",IF(Cálculos!ES63="ATEST","ATESTADO/"&amp;CHAR(10)&amp;"LICENÇA",IF(Cálculos!ES63="FERIAS","FÉRIAS","FOLGA"))),IF(Cálculos!EM63=0,"FOLGA",TEXT(Cálculos!EI63,"hh:mm")&amp;" – "&amp;TEXT(Cálculos!EL63,"hh:mm")&amp;IF(AND(Cálculos!EJ63&lt;&gt;"",Cálculos!EK63&lt;&gt;""),CHAR(10)&amp;"int. "&amp;TEXT(Cálculos!EJ63,"hh:mm")&amp;" – "&amp;TEXT(Cálculos!EK63,"hh:mm"),""))))</f>
        <v/>
      </c>
      <c r="H146" s="55" t="str">
        <f>IF($A146="","",IF(Configurações!$B$3="Simples",IF(Cálculos!FD63="TRAB","TRABALHO",IF(Cálculos!FD63="ATEST","ATESTADO/"&amp;CHAR(10)&amp;"LICENÇA",IF(Cálculos!FD63="FERIAS","FÉRIAS","FOLGA"))),IF(Cálculos!EX63=0,"FOLGA",TEXT(Cálculos!ET63,"hh:mm")&amp;" – "&amp;TEXT(Cálculos!EW63,"hh:mm")&amp;IF(AND(Cálculos!EU63&lt;&gt;"",Cálculos!EV63&lt;&gt;""),CHAR(10)&amp;"int. "&amp;TEXT(Cálculos!EU63,"hh:mm")&amp;" – "&amp;TEXT(Cálculos!EV63,"hh:mm"),""))))</f>
        <v/>
      </c>
    </row>
    <row r="147" spans="1:8" ht="27.75" customHeight="1" x14ac:dyDescent="0.25">
      <c r="A147" s="54" t="str">
        <f>Cálculos!B64</f>
        <v/>
      </c>
      <c r="B147" s="55" t="str">
        <f>IF($A147="","",IF(Configurações!$B$3="Simples",IF(Cálculos!CP64="TRAB","TRABALHO",IF(Cálculos!CP64="ATEST","ATESTADO/"&amp;CHAR(10)&amp;"LICENÇA",IF(Cálculos!CP64="FERIAS","FÉRIAS","FOLGA"))),IF(Cálculos!CJ64=0,"FOLGA",TEXT(Cálculos!CF64,"hh:mm")&amp;" – "&amp;TEXT(Cálculos!CI64,"hh:mm")&amp;IF(AND(Cálculos!CG64&lt;&gt;"",Cálculos!CH64&lt;&gt;""),CHAR(10)&amp;"int. "&amp;TEXT(Cálculos!CG64,"hh:mm")&amp;" – "&amp;TEXT(Cálculos!CH64,"hh:mm"),""))))</f>
        <v/>
      </c>
      <c r="C147" s="55" t="str">
        <f>IF($A147="","",IF(Configurações!$B$3="Simples",IF(Cálculos!DA64="TRAB","TRABALHO",IF(Cálculos!DA64="ATEST","ATESTADO/"&amp;CHAR(10)&amp;"LICENÇA",IF(Cálculos!DA64="FERIAS","FÉRIAS","FOLGA"))),IF(Cálculos!CU64=0,"FOLGA",TEXT(Cálculos!CQ64,"hh:mm")&amp;" – "&amp;TEXT(Cálculos!CT64,"hh:mm")&amp;IF(AND(Cálculos!CR64&lt;&gt;"",Cálculos!CS64&lt;&gt;""),CHAR(10)&amp;"int. "&amp;TEXT(Cálculos!CR64,"hh:mm")&amp;" – "&amp;TEXT(Cálculos!CS64,"hh:mm"),""))))</f>
        <v/>
      </c>
      <c r="D147" s="55" t="str">
        <f>IF($A147="","",IF(Configurações!$B$3="Simples",IF(Cálculos!DL64="TRAB","TRABALHO",IF(Cálculos!DL64="ATEST","ATESTADO/"&amp;CHAR(10)&amp;"LICENÇA",IF(Cálculos!DL64="FERIAS","FÉRIAS","FOLGA"))),IF(Cálculos!DF64=0,"FOLGA",TEXT(Cálculos!DB64,"hh:mm")&amp;" – "&amp;TEXT(Cálculos!DE64,"hh:mm")&amp;IF(AND(Cálculos!DC64&lt;&gt;"",Cálculos!DD64&lt;&gt;""),CHAR(10)&amp;"int. "&amp;TEXT(Cálculos!DC64,"hh:mm")&amp;" – "&amp;TEXT(Cálculos!DD64,"hh:mm"),""))))</f>
        <v/>
      </c>
      <c r="E147" s="55" t="str">
        <f>IF($A147="","",IF(Configurações!$B$3="Simples",IF(Cálculos!DW64="TRAB","TRABALHO",IF(Cálculos!DW64="ATEST","ATESTADO/"&amp;CHAR(10)&amp;"LICENÇA",IF(Cálculos!DW64="FERIAS","FÉRIAS","FOLGA"))),IF(Cálculos!DQ64=0,"FOLGA",TEXT(Cálculos!DM64,"hh:mm")&amp;" – "&amp;TEXT(Cálculos!DP64,"hh:mm")&amp;IF(AND(Cálculos!DN64&lt;&gt;"",Cálculos!DO64&lt;&gt;""),CHAR(10)&amp;"int. "&amp;TEXT(Cálculos!DN64,"hh:mm")&amp;" – "&amp;TEXT(Cálculos!DO64,"hh:mm"),""))))</f>
        <v/>
      </c>
      <c r="F147" s="55" t="str">
        <f>IF($A147="","",IF(Configurações!$B$3="Simples",IF(Cálculos!EH64="TRAB","TRABALHO",IF(Cálculos!EH64="ATEST","ATESTADO/"&amp;CHAR(10)&amp;"LICENÇA",IF(Cálculos!EH64="FERIAS","FÉRIAS","FOLGA"))),IF(Cálculos!EB64=0,"FOLGA",TEXT(Cálculos!DX64,"hh:mm")&amp;" – "&amp;TEXT(Cálculos!EA64,"hh:mm")&amp;IF(AND(Cálculos!DY64&lt;&gt;"",Cálculos!DZ64&lt;&gt;""),CHAR(10)&amp;"int. "&amp;TEXT(Cálculos!DY64,"hh:mm")&amp;" – "&amp;TEXT(Cálculos!DZ64,"hh:mm"),""))))</f>
        <v/>
      </c>
      <c r="G147" s="55" t="str">
        <f>IF($A147="","",IF(Configurações!$B$3="Simples",IF(Cálculos!ES64="TRAB","TRABALHO",IF(Cálculos!ES64="ATEST","ATESTADO/"&amp;CHAR(10)&amp;"LICENÇA",IF(Cálculos!ES64="FERIAS","FÉRIAS","FOLGA"))),IF(Cálculos!EM64=0,"FOLGA",TEXT(Cálculos!EI64,"hh:mm")&amp;" – "&amp;TEXT(Cálculos!EL64,"hh:mm")&amp;IF(AND(Cálculos!EJ64&lt;&gt;"",Cálculos!EK64&lt;&gt;""),CHAR(10)&amp;"int. "&amp;TEXT(Cálculos!EJ64,"hh:mm")&amp;" – "&amp;TEXT(Cálculos!EK64,"hh:mm"),""))))</f>
        <v/>
      </c>
      <c r="H147" s="55" t="str">
        <f>IF($A147="","",IF(Configurações!$B$3="Simples",IF(Cálculos!FD64="TRAB","TRABALHO",IF(Cálculos!FD64="ATEST","ATESTADO/"&amp;CHAR(10)&amp;"LICENÇA",IF(Cálculos!FD64="FERIAS","FÉRIAS","FOLGA"))),IF(Cálculos!EX64=0,"FOLGA",TEXT(Cálculos!ET64,"hh:mm")&amp;" – "&amp;TEXT(Cálculos!EW64,"hh:mm")&amp;IF(AND(Cálculos!EU64&lt;&gt;"",Cálculos!EV64&lt;&gt;""),CHAR(10)&amp;"int. "&amp;TEXT(Cálculos!EU64,"hh:mm")&amp;" – "&amp;TEXT(Cálculos!EV64,"hh:mm"),""))))</f>
        <v/>
      </c>
    </row>
    <row r="148" spans="1:8" ht="27.75" customHeight="1" x14ac:dyDescent="0.25">
      <c r="A148" s="54" t="str">
        <f>Cálculos!B65</f>
        <v/>
      </c>
      <c r="B148" s="55" t="str">
        <f>IF($A148="","",IF(Configurações!$B$3="Simples",IF(Cálculos!CP65="TRAB","TRABALHO",IF(Cálculos!CP65="ATEST","ATESTADO/"&amp;CHAR(10)&amp;"LICENÇA",IF(Cálculos!CP65="FERIAS","FÉRIAS","FOLGA"))),IF(Cálculos!CJ65=0,"FOLGA",TEXT(Cálculos!CF65,"hh:mm")&amp;" – "&amp;TEXT(Cálculos!CI65,"hh:mm")&amp;IF(AND(Cálculos!CG65&lt;&gt;"",Cálculos!CH65&lt;&gt;""),CHAR(10)&amp;"int. "&amp;TEXT(Cálculos!CG65,"hh:mm")&amp;" – "&amp;TEXT(Cálculos!CH65,"hh:mm"),""))))</f>
        <v/>
      </c>
      <c r="C148" s="55" t="str">
        <f>IF($A148="","",IF(Configurações!$B$3="Simples",IF(Cálculos!DA65="TRAB","TRABALHO",IF(Cálculos!DA65="ATEST","ATESTADO/"&amp;CHAR(10)&amp;"LICENÇA",IF(Cálculos!DA65="FERIAS","FÉRIAS","FOLGA"))),IF(Cálculos!CU65=0,"FOLGA",TEXT(Cálculos!CQ65,"hh:mm")&amp;" – "&amp;TEXT(Cálculos!CT65,"hh:mm")&amp;IF(AND(Cálculos!CR65&lt;&gt;"",Cálculos!CS65&lt;&gt;""),CHAR(10)&amp;"int. "&amp;TEXT(Cálculos!CR65,"hh:mm")&amp;" – "&amp;TEXT(Cálculos!CS65,"hh:mm"),""))))</f>
        <v/>
      </c>
      <c r="D148" s="55" t="str">
        <f>IF($A148="","",IF(Configurações!$B$3="Simples",IF(Cálculos!DL65="TRAB","TRABALHO",IF(Cálculos!DL65="ATEST","ATESTADO/"&amp;CHAR(10)&amp;"LICENÇA",IF(Cálculos!DL65="FERIAS","FÉRIAS","FOLGA"))),IF(Cálculos!DF65=0,"FOLGA",TEXT(Cálculos!DB65,"hh:mm")&amp;" – "&amp;TEXT(Cálculos!DE65,"hh:mm")&amp;IF(AND(Cálculos!DC65&lt;&gt;"",Cálculos!DD65&lt;&gt;""),CHAR(10)&amp;"int. "&amp;TEXT(Cálculos!DC65,"hh:mm")&amp;" – "&amp;TEXT(Cálculos!DD65,"hh:mm"),""))))</f>
        <v/>
      </c>
      <c r="E148" s="55" t="str">
        <f>IF($A148="","",IF(Configurações!$B$3="Simples",IF(Cálculos!DW65="TRAB","TRABALHO",IF(Cálculos!DW65="ATEST","ATESTADO/"&amp;CHAR(10)&amp;"LICENÇA",IF(Cálculos!DW65="FERIAS","FÉRIAS","FOLGA"))),IF(Cálculos!DQ65=0,"FOLGA",TEXT(Cálculos!DM65,"hh:mm")&amp;" – "&amp;TEXT(Cálculos!DP65,"hh:mm")&amp;IF(AND(Cálculos!DN65&lt;&gt;"",Cálculos!DO65&lt;&gt;""),CHAR(10)&amp;"int. "&amp;TEXT(Cálculos!DN65,"hh:mm")&amp;" – "&amp;TEXT(Cálculos!DO65,"hh:mm"),""))))</f>
        <v/>
      </c>
      <c r="F148" s="55" t="str">
        <f>IF($A148="","",IF(Configurações!$B$3="Simples",IF(Cálculos!EH65="TRAB","TRABALHO",IF(Cálculos!EH65="ATEST","ATESTADO/"&amp;CHAR(10)&amp;"LICENÇA",IF(Cálculos!EH65="FERIAS","FÉRIAS","FOLGA"))),IF(Cálculos!EB65=0,"FOLGA",TEXT(Cálculos!DX65,"hh:mm")&amp;" – "&amp;TEXT(Cálculos!EA65,"hh:mm")&amp;IF(AND(Cálculos!DY65&lt;&gt;"",Cálculos!DZ65&lt;&gt;""),CHAR(10)&amp;"int. "&amp;TEXT(Cálculos!DY65,"hh:mm")&amp;" – "&amp;TEXT(Cálculos!DZ65,"hh:mm"),""))))</f>
        <v/>
      </c>
      <c r="G148" s="55" t="str">
        <f>IF($A148="","",IF(Configurações!$B$3="Simples",IF(Cálculos!ES65="TRAB","TRABALHO",IF(Cálculos!ES65="ATEST","ATESTADO/"&amp;CHAR(10)&amp;"LICENÇA",IF(Cálculos!ES65="FERIAS","FÉRIAS","FOLGA"))),IF(Cálculos!EM65=0,"FOLGA",TEXT(Cálculos!EI65,"hh:mm")&amp;" – "&amp;TEXT(Cálculos!EL65,"hh:mm")&amp;IF(AND(Cálculos!EJ65&lt;&gt;"",Cálculos!EK65&lt;&gt;""),CHAR(10)&amp;"int. "&amp;TEXT(Cálculos!EJ65,"hh:mm")&amp;" – "&amp;TEXT(Cálculos!EK65,"hh:mm"),""))))</f>
        <v/>
      </c>
      <c r="H148" s="55" t="str">
        <f>IF($A148="","",IF(Configurações!$B$3="Simples",IF(Cálculos!FD65="TRAB","TRABALHO",IF(Cálculos!FD65="ATEST","ATESTADO/"&amp;CHAR(10)&amp;"LICENÇA",IF(Cálculos!FD65="FERIAS","FÉRIAS","FOLGA"))),IF(Cálculos!EX65=0,"FOLGA",TEXT(Cálculos!ET65,"hh:mm")&amp;" – "&amp;TEXT(Cálculos!EW65,"hh:mm")&amp;IF(AND(Cálculos!EU65&lt;&gt;"",Cálculos!EV65&lt;&gt;""),CHAR(10)&amp;"int. "&amp;TEXT(Cálculos!EU65,"hh:mm")&amp;" – "&amp;TEXT(Cálculos!EV65,"hh:mm"),""))))</f>
        <v/>
      </c>
    </row>
    <row r="149" spans="1:8" ht="27.75" customHeight="1" x14ac:dyDescent="0.25">
      <c r="A149" s="54" t="str">
        <f>Cálculos!B66</f>
        <v/>
      </c>
      <c r="B149" s="55" t="str">
        <f>IF($A149="","",IF(Configurações!$B$3="Simples",IF(Cálculos!CP66="TRAB","TRABALHO",IF(Cálculos!CP66="ATEST","ATESTADO/"&amp;CHAR(10)&amp;"LICENÇA",IF(Cálculos!CP66="FERIAS","FÉRIAS","FOLGA"))),IF(Cálculos!CJ66=0,"FOLGA",TEXT(Cálculos!CF66,"hh:mm")&amp;" – "&amp;TEXT(Cálculos!CI66,"hh:mm")&amp;IF(AND(Cálculos!CG66&lt;&gt;"",Cálculos!CH66&lt;&gt;""),CHAR(10)&amp;"int. "&amp;TEXT(Cálculos!CG66,"hh:mm")&amp;" – "&amp;TEXT(Cálculos!CH66,"hh:mm"),""))))</f>
        <v/>
      </c>
      <c r="C149" s="55" t="str">
        <f>IF($A149="","",IF(Configurações!$B$3="Simples",IF(Cálculos!DA66="TRAB","TRABALHO",IF(Cálculos!DA66="ATEST","ATESTADO/"&amp;CHAR(10)&amp;"LICENÇA",IF(Cálculos!DA66="FERIAS","FÉRIAS","FOLGA"))),IF(Cálculos!CU66=0,"FOLGA",TEXT(Cálculos!CQ66,"hh:mm")&amp;" – "&amp;TEXT(Cálculos!CT66,"hh:mm")&amp;IF(AND(Cálculos!CR66&lt;&gt;"",Cálculos!CS66&lt;&gt;""),CHAR(10)&amp;"int. "&amp;TEXT(Cálculos!CR66,"hh:mm")&amp;" – "&amp;TEXT(Cálculos!CS66,"hh:mm"),""))))</f>
        <v/>
      </c>
      <c r="D149" s="55" t="str">
        <f>IF($A149="","",IF(Configurações!$B$3="Simples",IF(Cálculos!DL66="TRAB","TRABALHO",IF(Cálculos!DL66="ATEST","ATESTADO/"&amp;CHAR(10)&amp;"LICENÇA",IF(Cálculos!DL66="FERIAS","FÉRIAS","FOLGA"))),IF(Cálculos!DF66=0,"FOLGA",TEXT(Cálculos!DB66,"hh:mm")&amp;" – "&amp;TEXT(Cálculos!DE66,"hh:mm")&amp;IF(AND(Cálculos!DC66&lt;&gt;"",Cálculos!DD66&lt;&gt;""),CHAR(10)&amp;"int. "&amp;TEXT(Cálculos!DC66,"hh:mm")&amp;" – "&amp;TEXT(Cálculos!DD66,"hh:mm"),""))))</f>
        <v/>
      </c>
      <c r="E149" s="55" t="str">
        <f>IF($A149="","",IF(Configurações!$B$3="Simples",IF(Cálculos!DW66="TRAB","TRABALHO",IF(Cálculos!DW66="ATEST","ATESTADO/"&amp;CHAR(10)&amp;"LICENÇA",IF(Cálculos!DW66="FERIAS","FÉRIAS","FOLGA"))),IF(Cálculos!DQ66=0,"FOLGA",TEXT(Cálculos!DM66,"hh:mm")&amp;" – "&amp;TEXT(Cálculos!DP66,"hh:mm")&amp;IF(AND(Cálculos!DN66&lt;&gt;"",Cálculos!DO66&lt;&gt;""),CHAR(10)&amp;"int. "&amp;TEXT(Cálculos!DN66,"hh:mm")&amp;" – "&amp;TEXT(Cálculos!DO66,"hh:mm"),""))))</f>
        <v/>
      </c>
      <c r="F149" s="55" t="str">
        <f>IF($A149="","",IF(Configurações!$B$3="Simples",IF(Cálculos!EH66="TRAB","TRABALHO",IF(Cálculos!EH66="ATEST","ATESTADO/"&amp;CHAR(10)&amp;"LICENÇA",IF(Cálculos!EH66="FERIAS","FÉRIAS","FOLGA"))),IF(Cálculos!EB66=0,"FOLGA",TEXT(Cálculos!DX66,"hh:mm")&amp;" – "&amp;TEXT(Cálculos!EA66,"hh:mm")&amp;IF(AND(Cálculos!DY66&lt;&gt;"",Cálculos!DZ66&lt;&gt;""),CHAR(10)&amp;"int. "&amp;TEXT(Cálculos!DY66,"hh:mm")&amp;" – "&amp;TEXT(Cálculos!DZ66,"hh:mm"),""))))</f>
        <v/>
      </c>
      <c r="G149" s="55" t="str">
        <f>IF($A149="","",IF(Configurações!$B$3="Simples",IF(Cálculos!ES66="TRAB","TRABALHO",IF(Cálculos!ES66="ATEST","ATESTADO/"&amp;CHAR(10)&amp;"LICENÇA",IF(Cálculos!ES66="FERIAS","FÉRIAS","FOLGA"))),IF(Cálculos!EM66=0,"FOLGA",TEXT(Cálculos!EI66,"hh:mm")&amp;" – "&amp;TEXT(Cálculos!EL66,"hh:mm")&amp;IF(AND(Cálculos!EJ66&lt;&gt;"",Cálculos!EK66&lt;&gt;""),CHAR(10)&amp;"int. "&amp;TEXT(Cálculos!EJ66,"hh:mm")&amp;" – "&amp;TEXT(Cálculos!EK66,"hh:mm"),""))))</f>
        <v/>
      </c>
      <c r="H149" s="55" t="str">
        <f>IF($A149="","",IF(Configurações!$B$3="Simples",IF(Cálculos!FD66="TRAB","TRABALHO",IF(Cálculos!FD66="ATEST","ATESTADO/"&amp;CHAR(10)&amp;"LICENÇA",IF(Cálculos!FD66="FERIAS","FÉRIAS","FOLGA"))),IF(Cálculos!EX66=0,"FOLGA",TEXT(Cálculos!ET66,"hh:mm")&amp;" – "&amp;TEXT(Cálculos!EW66,"hh:mm")&amp;IF(AND(Cálculos!EU66&lt;&gt;"",Cálculos!EV66&lt;&gt;""),CHAR(10)&amp;"int. "&amp;TEXT(Cálculos!EU66,"hh:mm")&amp;" – "&amp;TEXT(Cálculos!EV66,"hh:mm"),""))))</f>
        <v/>
      </c>
    </row>
    <row r="150" spans="1:8" ht="27.75" customHeight="1" x14ac:dyDescent="0.25">
      <c r="A150" s="54" t="str">
        <f>Cálculos!B67</f>
        <v/>
      </c>
      <c r="B150" s="55" t="str">
        <f>IF($A150="","",IF(Configurações!$B$3="Simples",IF(Cálculos!CP67="TRAB","TRABALHO",IF(Cálculos!CP67="ATEST","ATESTADO/"&amp;CHAR(10)&amp;"LICENÇA",IF(Cálculos!CP67="FERIAS","FÉRIAS","FOLGA"))),IF(Cálculos!CJ67=0,"FOLGA",TEXT(Cálculos!CF67,"hh:mm")&amp;" – "&amp;TEXT(Cálculos!CI67,"hh:mm")&amp;IF(AND(Cálculos!CG67&lt;&gt;"",Cálculos!CH67&lt;&gt;""),CHAR(10)&amp;"int. "&amp;TEXT(Cálculos!CG67,"hh:mm")&amp;" – "&amp;TEXT(Cálculos!CH67,"hh:mm"),""))))</f>
        <v/>
      </c>
      <c r="C150" s="55" t="str">
        <f>IF($A150="","",IF(Configurações!$B$3="Simples",IF(Cálculos!DA67="TRAB","TRABALHO",IF(Cálculos!DA67="ATEST","ATESTADO/"&amp;CHAR(10)&amp;"LICENÇA",IF(Cálculos!DA67="FERIAS","FÉRIAS","FOLGA"))),IF(Cálculos!CU67=0,"FOLGA",TEXT(Cálculos!CQ67,"hh:mm")&amp;" – "&amp;TEXT(Cálculos!CT67,"hh:mm")&amp;IF(AND(Cálculos!CR67&lt;&gt;"",Cálculos!CS67&lt;&gt;""),CHAR(10)&amp;"int. "&amp;TEXT(Cálculos!CR67,"hh:mm")&amp;" – "&amp;TEXT(Cálculos!CS67,"hh:mm"),""))))</f>
        <v/>
      </c>
      <c r="D150" s="55" t="str">
        <f>IF($A150="","",IF(Configurações!$B$3="Simples",IF(Cálculos!DL67="TRAB","TRABALHO",IF(Cálculos!DL67="ATEST","ATESTADO/"&amp;CHAR(10)&amp;"LICENÇA",IF(Cálculos!DL67="FERIAS","FÉRIAS","FOLGA"))),IF(Cálculos!DF67=0,"FOLGA",TEXT(Cálculos!DB67,"hh:mm")&amp;" – "&amp;TEXT(Cálculos!DE67,"hh:mm")&amp;IF(AND(Cálculos!DC67&lt;&gt;"",Cálculos!DD67&lt;&gt;""),CHAR(10)&amp;"int. "&amp;TEXT(Cálculos!DC67,"hh:mm")&amp;" – "&amp;TEXT(Cálculos!DD67,"hh:mm"),""))))</f>
        <v/>
      </c>
      <c r="E150" s="55" t="str">
        <f>IF($A150="","",IF(Configurações!$B$3="Simples",IF(Cálculos!DW67="TRAB","TRABALHO",IF(Cálculos!DW67="ATEST","ATESTADO/"&amp;CHAR(10)&amp;"LICENÇA",IF(Cálculos!DW67="FERIAS","FÉRIAS","FOLGA"))),IF(Cálculos!DQ67=0,"FOLGA",TEXT(Cálculos!DM67,"hh:mm")&amp;" – "&amp;TEXT(Cálculos!DP67,"hh:mm")&amp;IF(AND(Cálculos!DN67&lt;&gt;"",Cálculos!DO67&lt;&gt;""),CHAR(10)&amp;"int. "&amp;TEXT(Cálculos!DN67,"hh:mm")&amp;" – "&amp;TEXT(Cálculos!DO67,"hh:mm"),""))))</f>
        <v/>
      </c>
      <c r="F150" s="55" t="str">
        <f>IF($A150="","",IF(Configurações!$B$3="Simples",IF(Cálculos!EH67="TRAB","TRABALHO",IF(Cálculos!EH67="ATEST","ATESTADO/"&amp;CHAR(10)&amp;"LICENÇA",IF(Cálculos!EH67="FERIAS","FÉRIAS","FOLGA"))),IF(Cálculos!EB67=0,"FOLGA",TEXT(Cálculos!DX67,"hh:mm")&amp;" – "&amp;TEXT(Cálculos!EA67,"hh:mm")&amp;IF(AND(Cálculos!DY67&lt;&gt;"",Cálculos!DZ67&lt;&gt;""),CHAR(10)&amp;"int. "&amp;TEXT(Cálculos!DY67,"hh:mm")&amp;" – "&amp;TEXT(Cálculos!DZ67,"hh:mm"),""))))</f>
        <v/>
      </c>
      <c r="G150" s="55" t="str">
        <f>IF($A150="","",IF(Configurações!$B$3="Simples",IF(Cálculos!ES67="TRAB","TRABALHO",IF(Cálculos!ES67="ATEST","ATESTADO/"&amp;CHAR(10)&amp;"LICENÇA",IF(Cálculos!ES67="FERIAS","FÉRIAS","FOLGA"))),IF(Cálculos!EM67=0,"FOLGA",TEXT(Cálculos!EI67,"hh:mm")&amp;" – "&amp;TEXT(Cálculos!EL67,"hh:mm")&amp;IF(AND(Cálculos!EJ67&lt;&gt;"",Cálculos!EK67&lt;&gt;""),CHAR(10)&amp;"int. "&amp;TEXT(Cálculos!EJ67,"hh:mm")&amp;" – "&amp;TEXT(Cálculos!EK67,"hh:mm"),""))))</f>
        <v/>
      </c>
      <c r="H150" s="55" t="str">
        <f>IF($A150="","",IF(Configurações!$B$3="Simples",IF(Cálculos!FD67="TRAB","TRABALHO",IF(Cálculos!FD67="ATEST","ATESTADO/"&amp;CHAR(10)&amp;"LICENÇA",IF(Cálculos!FD67="FERIAS","FÉRIAS","FOLGA"))),IF(Cálculos!EX67=0,"FOLGA",TEXT(Cálculos!ET67,"hh:mm")&amp;" – "&amp;TEXT(Cálculos!EW67,"hh:mm")&amp;IF(AND(Cálculos!EU67&lt;&gt;"",Cálculos!EV67&lt;&gt;""),CHAR(10)&amp;"int. "&amp;TEXT(Cálculos!EU67,"hh:mm")&amp;" – "&amp;TEXT(Cálculos!EV67,"hh:mm"),""))))</f>
        <v/>
      </c>
    </row>
    <row r="151" spans="1:8" ht="27.75" customHeight="1" x14ac:dyDescent="0.25">
      <c r="A151" s="54" t="str">
        <f>Cálculos!B68</f>
        <v/>
      </c>
      <c r="B151" s="55" t="str">
        <f>IF($A151="","",IF(Configurações!$B$3="Simples",IF(Cálculos!CP68="TRAB","TRABALHO",IF(Cálculos!CP68="ATEST","ATESTADO/"&amp;CHAR(10)&amp;"LICENÇA",IF(Cálculos!CP68="FERIAS","FÉRIAS","FOLGA"))),IF(Cálculos!CJ68=0,"FOLGA",TEXT(Cálculos!CF68,"hh:mm")&amp;" – "&amp;TEXT(Cálculos!CI68,"hh:mm")&amp;IF(AND(Cálculos!CG68&lt;&gt;"",Cálculos!CH68&lt;&gt;""),CHAR(10)&amp;"int. "&amp;TEXT(Cálculos!CG68,"hh:mm")&amp;" – "&amp;TEXT(Cálculos!CH68,"hh:mm"),""))))</f>
        <v/>
      </c>
      <c r="C151" s="55" t="str">
        <f>IF($A151="","",IF(Configurações!$B$3="Simples",IF(Cálculos!DA68="TRAB","TRABALHO",IF(Cálculos!DA68="ATEST","ATESTADO/"&amp;CHAR(10)&amp;"LICENÇA",IF(Cálculos!DA68="FERIAS","FÉRIAS","FOLGA"))),IF(Cálculos!CU68=0,"FOLGA",TEXT(Cálculos!CQ68,"hh:mm")&amp;" – "&amp;TEXT(Cálculos!CT68,"hh:mm")&amp;IF(AND(Cálculos!CR68&lt;&gt;"",Cálculos!CS68&lt;&gt;""),CHAR(10)&amp;"int. "&amp;TEXT(Cálculos!CR68,"hh:mm")&amp;" – "&amp;TEXT(Cálculos!CS68,"hh:mm"),""))))</f>
        <v/>
      </c>
      <c r="D151" s="55" t="str">
        <f>IF($A151="","",IF(Configurações!$B$3="Simples",IF(Cálculos!DL68="TRAB","TRABALHO",IF(Cálculos!DL68="ATEST","ATESTADO/"&amp;CHAR(10)&amp;"LICENÇA",IF(Cálculos!DL68="FERIAS","FÉRIAS","FOLGA"))),IF(Cálculos!DF68=0,"FOLGA",TEXT(Cálculos!DB68,"hh:mm")&amp;" – "&amp;TEXT(Cálculos!DE68,"hh:mm")&amp;IF(AND(Cálculos!DC68&lt;&gt;"",Cálculos!DD68&lt;&gt;""),CHAR(10)&amp;"int. "&amp;TEXT(Cálculos!DC68,"hh:mm")&amp;" – "&amp;TEXT(Cálculos!DD68,"hh:mm"),""))))</f>
        <v/>
      </c>
      <c r="E151" s="55" t="str">
        <f>IF($A151="","",IF(Configurações!$B$3="Simples",IF(Cálculos!DW68="TRAB","TRABALHO",IF(Cálculos!DW68="ATEST","ATESTADO/"&amp;CHAR(10)&amp;"LICENÇA",IF(Cálculos!DW68="FERIAS","FÉRIAS","FOLGA"))),IF(Cálculos!DQ68=0,"FOLGA",TEXT(Cálculos!DM68,"hh:mm")&amp;" – "&amp;TEXT(Cálculos!DP68,"hh:mm")&amp;IF(AND(Cálculos!DN68&lt;&gt;"",Cálculos!DO68&lt;&gt;""),CHAR(10)&amp;"int. "&amp;TEXT(Cálculos!DN68,"hh:mm")&amp;" – "&amp;TEXT(Cálculos!DO68,"hh:mm"),""))))</f>
        <v/>
      </c>
      <c r="F151" s="55" t="str">
        <f>IF($A151="","",IF(Configurações!$B$3="Simples",IF(Cálculos!EH68="TRAB","TRABALHO",IF(Cálculos!EH68="ATEST","ATESTADO/"&amp;CHAR(10)&amp;"LICENÇA",IF(Cálculos!EH68="FERIAS","FÉRIAS","FOLGA"))),IF(Cálculos!EB68=0,"FOLGA",TEXT(Cálculos!DX68,"hh:mm")&amp;" – "&amp;TEXT(Cálculos!EA68,"hh:mm")&amp;IF(AND(Cálculos!DY68&lt;&gt;"",Cálculos!DZ68&lt;&gt;""),CHAR(10)&amp;"int. "&amp;TEXT(Cálculos!DY68,"hh:mm")&amp;" – "&amp;TEXT(Cálculos!DZ68,"hh:mm"),""))))</f>
        <v/>
      </c>
      <c r="G151" s="55" t="str">
        <f>IF($A151="","",IF(Configurações!$B$3="Simples",IF(Cálculos!ES68="TRAB","TRABALHO",IF(Cálculos!ES68="ATEST","ATESTADO/"&amp;CHAR(10)&amp;"LICENÇA",IF(Cálculos!ES68="FERIAS","FÉRIAS","FOLGA"))),IF(Cálculos!EM68=0,"FOLGA",TEXT(Cálculos!EI68,"hh:mm")&amp;" – "&amp;TEXT(Cálculos!EL68,"hh:mm")&amp;IF(AND(Cálculos!EJ68&lt;&gt;"",Cálculos!EK68&lt;&gt;""),CHAR(10)&amp;"int. "&amp;TEXT(Cálculos!EJ68,"hh:mm")&amp;" – "&amp;TEXT(Cálculos!EK68,"hh:mm"),""))))</f>
        <v/>
      </c>
      <c r="H151" s="55" t="str">
        <f>IF($A151="","",IF(Configurações!$B$3="Simples",IF(Cálculos!FD68="TRAB","TRABALHO",IF(Cálculos!FD68="ATEST","ATESTADO/"&amp;CHAR(10)&amp;"LICENÇA",IF(Cálculos!FD68="FERIAS","FÉRIAS","FOLGA"))),IF(Cálculos!EX68=0,"FOLGA",TEXT(Cálculos!ET68,"hh:mm")&amp;" – "&amp;TEXT(Cálculos!EW68,"hh:mm")&amp;IF(AND(Cálculos!EU68&lt;&gt;"",Cálculos!EV68&lt;&gt;""),CHAR(10)&amp;"int. "&amp;TEXT(Cálculos!EU68,"hh:mm")&amp;" – "&amp;TEXT(Cálculos!EV68,"hh:mm"),""))))</f>
        <v/>
      </c>
    </row>
    <row r="152" spans="1:8" ht="27.75" customHeight="1" x14ac:dyDescent="0.25">
      <c r="A152" s="54" t="str">
        <f>Cálculos!B69</f>
        <v/>
      </c>
      <c r="B152" s="55" t="str">
        <f>IF($A152="","",IF(Configurações!$B$3="Simples",IF(Cálculos!CP69="TRAB","TRABALHO",IF(Cálculos!CP69="ATEST","ATESTADO/"&amp;CHAR(10)&amp;"LICENÇA",IF(Cálculos!CP69="FERIAS","FÉRIAS","FOLGA"))),IF(Cálculos!CJ69=0,"FOLGA",TEXT(Cálculos!CF69,"hh:mm")&amp;" – "&amp;TEXT(Cálculos!CI69,"hh:mm")&amp;IF(AND(Cálculos!CG69&lt;&gt;"",Cálculos!CH69&lt;&gt;""),CHAR(10)&amp;"int. "&amp;TEXT(Cálculos!CG69,"hh:mm")&amp;" – "&amp;TEXT(Cálculos!CH69,"hh:mm"),""))))</f>
        <v/>
      </c>
      <c r="C152" s="55" t="str">
        <f>IF($A152="","",IF(Configurações!$B$3="Simples",IF(Cálculos!DA69="TRAB","TRABALHO",IF(Cálculos!DA69="ATEST","ATESTADO/"&amp;CHAR(10)&amp;"LICENÇA",IF(Cálculos!DA69="FERIAS","FÉRIAS","FOLGA"))),IF(Cálculos!CU69=0,"FOLGA",TEXT(Cálculos!CQ69,"hh:mm")&amp;" – "&amp;TEXT(Cálculos!CT69,"hh:mm")&amp;IF(AND(Cálculos!CR69&lt;&gt;"",Cálculos!CS69&lt;&gt;""),CHAR(10)&amp;"int. "&amp;TEXT(Cálculos!CR69,"hh:mm")&amp;" – "&amp;TEXT(Cálculos!CS69,"hh:mm"),""))))</f>
        <v/>
      </c>
      <c r="D152" s="55" t="str">
        <f>IF($A152="","",IF(Configurações!$B$3="Simples",IF(Cálculos!DL69="TRAB","TRABALHO",IF(Cálculos!DL69="ATEST","ATESTADO/"&amp;CHAR(10)&amp;"LICENÇA",IF(Cálculos!DL69="FERIAS","FÉRIAS","FOLGA"))),IF(Cálculos!DF69=0,"FOLGA",TEXT(Cálculos!DB69,"hh:mm")&amp;" – "&amp;TEXT(Cálculos!DE69,"hh:mm")&amp;IF(AND(Cálculos!DC69&lt;&gt;"",Cálculos!DD69&lt;&gt;""),CHAR(10)&amp;"int. "&amp;TEXT(Cálculos!DC69,"hh:mm")&amp;" – "&amp;TEXT(Cálculos!DD69,"hh:mm"),""))))</f>
        <v/>
      </c>
      <c r="E152" s="55" t="str">
        <f>IF($A152="","",IF(Configurações!$B$3="Simples",IF(Cálculos!DW69="TRAB","TRABALHO",IF(Cálculos!DW69="ATEST","ATESTADO/"&amp;CHAR(10)&amp;"LICENÇA",IF(Cálculos!DW69="FERIAS","FÉRIAS","FOLGA"))),IF(Cálculos!DQ69=0,"FOLGA",TEXT(Cálculos!DM69,"hh:mm")&amp;" – "&amp;TEXT(Cálculos!DP69,"hh:mm")&amp;IF(AND(Cálculos!DN69&lt;&gt;"",Cálculos!DO69&lt;&gt;""),CHAR(10)&amp;"int. "&amp;TEXT(Cálculos!DN69,"hh:mm")&amp;" – "&amp;TEXT(Cálculos!DO69,"hh:mm"),""))))</f>
        <v/>
      </c>
      <c r="F152" s="55" t="str">
        <f>IF($A152="","",IF(Configurações!$B$3="Simples",IF(Cálculos!EH69="TRAB","TRABALHO",IF(Cálculos!EH69="ATEST","ATESTADO/"&amp;CHAR(10)&amp;"LICENÇA",IF(Cálculos!EH69="FERIAS","FÉRIAS","FOLGA"))),IF(Cálculos!EB69=0,"FOLGA",TEXT(Cálculos!DX69,"hh:mm")&amp;" – "&amp;TEXT(Cálculos!EA69,"hh:mm")&amp;IF(AND(Cálculos!DY69&lt;&gt;"",Cálculos!DZ69&lt;&gt;""),CHAR(10)&amp;"int. "&amp;TEXT(Cálculos!DY69,"hh:mm")&amp;" – "&amp;TEXT(Cálculos!DZ69,"hh:mm"),""))))</f>
        <v/>
      </c>
      <c r="G152" s="55" t="str">
        <f>IF($A152="","",IF(Configurações!$B$3="Simples",IF(Cálculos!ES69="TRAB","TRABALHO",IF(Cálculos!ES69="ATEST","ATESTADO/"&amp;CHAR(10)&amp;"LICENÇA",IF(Cálculos!ES69="FERIAS","FÉRIAS","FOLGA"))),IF(Cálculos!EM69=0,"FOLGA",TEXT(Cálculos!EI69,"hh:mm")&amp;" – "&amp;TEXT(Cálculos!EL69,"hh:mm")&amp;IF(AND(Cálculos!EJ69&lt;&gt;"",Cálculos!EK69&lt;&gt;""),CHAR(10)&amp;"int. "&amp;TEXT(Cálculos!EJ69,"hh:mm")&amp;" – "&amp;TEXT(Cálculos!EK69,"hh:mm"),""))))</f>
        <v/>
      </c>
      <c r="H152" s="55" t="str">
        <f>IF($A152="","",IF(Configurações!$B$3="Simples",IF(Cálculos!FD69="TRAB","TRABALHO",IF(Cálculos!FD69="ATEST","ATESTADO/"&amp;CHAR(10)&amp;"LICENÇA",IF(Cálculos!FD69="FERIAS","FÉRIAS","FOLGA"))),IF(Cálculos!EX69=0,"FOLGA",TEXT(Cálculos!ET69,"hh:mm")&amp;" – "&amp;TEXT(Cálculos!EW69,"hh:mm")&amp;IF(AND(Cálculos!EU69&lt;&gt;"",Cálculos!EV69&lt;&gt;""),CHAR(10)&amp;"int. "&amp;TEXT(Cálculos!EU69,"hh:mm")&amp;" – "&amp;TEXT(Cálculos!EV69,"hh:mm"),""))))</f>
        <v/>
      </c>
    </row>
    <row r="153" spans="1:8" ht="27.75" customHeight="1" x14ac:dyDescent="0.25">
      <c r="A153" s="54" t="str">
        <f>Cálculos!B70</f>
        <v/>
      </c>
      <c r="B153" s="55" t="str">
        <f>IF($A153="","",IF(Configurações!$B$3="Simples",IF(Cálculos!CP70="TRAB","TRABALHO",IF(Cálculos!CP70="ATEST","ATESTADO/"&amp;CHAR(10)&amp;"LICENÇA",IF(Cálculos!CP70="FERIAS","FÉRIAS","FOLGA"))),IF(Cálculos!CJ70=0,"FOLGA",TEXT(Cálculos!CF70,"hh:mm")&amp;" – "&amp;TEXT(Cálculos!CI70,"hh:mm")&amp;IF(AND(Cálculos!CG70&lt;&gt;"",Cálculos!CH70&lt;&gt;""),CHAR(10)&amp;"int. "&amp;TEXT(Cálculos!CG70,"hh:mm")&amp;" – "&amp;TEXT(Cálculos!CH70,"hh:mm"),""))))</f>
        <v/>
      </c>
      <c r="C153" s="55" t="str">
        <f>IF($A153="","",IF(Configurações!$B$3="Simples",IF(Cálculos!DA70="TRAB","TRABALHO",IF(Cálculos!DA70="ATEST","ATESTADO/"&amp;CHAR(10)&amp;"LICENÇA",IF(Cálculos!DA70="FERIAS","FÉRIAS","FOLGA"))),IF(Cálculos!CU70=0,"FOLGA",TEXT(Cálculos!CQ70,"hh:mm")&amp;" – "&amp;TEXT(Cálculos!CT70,"hh:mm")&amp;IF(AND(Cálculos!CR70&lt;&gt;"",Cálculos!CS70&lt;&gt;""),CHAR(10)&amp;"int. "&amp;TEXT(Cálculos!CR70,"hh:mm")&amp;" – "&amp;TEXT(Cálculos!CS70,"hh:mm"),""))))</f>
        <v/>
      </c>
      <c r="D153" s="55" t="str">
        <f>IF($A153="","",IF(Configurações!$B$3="Simples",IF(Cálculos!DL70="TRAB","TRABALHO",IF(Cálculos!DL70="ATEST","ATESTADO/"&amp;CHAR(10)&amp;"LICENÇA",IF(Cálculos!DL70="FERIAS","FÉRIAS","FOLGA"))),IF(Cálculos!DF70=0,"FOLGA",TEXT(Cálculos!DB70,"hh:mm")&amp;" – "&amp;TEXT(Cálculos!DE70,"hh:mm")&amp;IF(AND(Cálculos!DC70&lt;&gt;"",Cálculos!DD70&lt;&gt;""),CHAR(10)&amp;"int. "&amp;TEXT(Cálculos!DC70,"hh:mm")&amp;" – "&amp;TEXT(Cálculos!DD70,"hh:mm"),""))))</f>
        <v/>
      </c>
      <c r="E153" s="55" t="str">
        <f>IF($A153="","",IF(Configurações!$B$3="Simples",IF(Cálculos!DW70="TRAB","TRABALHO",IF(Cálculos!DW70="ATEST","ATESTADO/"&amp;CHAR(10)&amp;"LICENÇA",IF(Cálculos!DW70="FERIAS","FÉRIAS","FOLGA"))),IF(Cálculos!DQ70=0,"FOLGA",TEXT(Cálculos!DM70,"hh:mm")&amp;" – "&amp;TEXT(Cálculos!DP70,"hh:mm")&amp;IF(AND(Cálculos!DN70&lt;&gt;"",Cálculos!DO70&lt;&gt;""),CHAR(10)&amp;"int. "&amp;TEXT(Cálculos!DN70,"hh:mm")&amp;" – "&amp;TEXT(Cálculos!DO70,"hh:mm"),""))))</f>
        <v/>
      </c>
      <c r="F153" s="55" t="str">
        <f>IF($A153="","",IF(Configurações!$B$3="Simples",IF(Cálculos!EH70="TRAB","TRABALHO",IF(Cálculos!EH70="ATEST","ATESTADO/"&amp;CHAR(10)&amp;"LICENÇA",IF(Cálculos!EH70="FERIAS","FÉRIAS","FOLGA"))),IF(Cálculos!EB70=0,"FOLGA",TEXT(Cálculos!DX70,"hh:mm")&amp;" – "&amp;TEXT(Cálculos!EA70,"hh:mm")&amp;IF(AND(Cálculos!DY70&lt;&gt;"",Cálculos!DZ70&lt;&gt;""),CHAR(10)&amp;"int. "&amp;TEXT(Cálculos!DY70,"hh:mm")&amp;" – "&amp;TEXT(Cálculos!DZ70,"hh:mm"),""))))</f>
        <v/>
      </c>
      <c r="G153" s="55" t="str">
        <f>IF($A153="","",IF(Configurações!$B$3="Simples",IF(Cálculos!ES70="TRAB","TRABALHO",IF(Cálculos!ES70="ATEST","ATESTADO/"&amp;CHAR(10)&amp;"LICENÇA",IF(Cálculos!ES70="FERIAS","FÉRIAS","FOLGA"))),IF(Cálculos!EM70=0,"FOLGA",TEXT(Cálculos!EI70,"hh:mm")&amp;" – "&amp;TEXT(Cálculos!EL70,"hh:mm")&amp;IF(AND(Cálculos!EJ70&lt;&gt;"",Cálculos!EK70&lt;&gt;""),CHAR(10)&amp;"int. "&amp;TEXT(Cálculos!EJ70,"hh:mm")&amp;" – "&amp;TEXT(Cálculos!EK70,"hh:mm"),""))))</f>
        <v/>
      </c>
      <c r="H153" s="55" t="str">
        <f>IF($A153="","",IF(Configurações!$B$3="Simples",IF(Cálculos!FD70="TRAB","TRABALHO",IF(Cálculos!FD70="ATEST","ATESTADO/"&amp;CHAR(10)&amp;"LICENÇA",IF(Cálculos!FD70="FERIAS","FÉRIAS","FOLGA"))),IF(Cálculos!EX70=0,"FOLGA",TEXT(Cálculos!ET70,"hh:mm")&amp;" – "&amp;TEXT(Cálculos!EW70,"hh:mm")&amp;IF(AND(Cálculos!EU70&lt;&gt;"",Cálculos!EV70&lt;&gt;""),CHAR(10)&amp;"int. "&amp;TEXT(Cálculos!EU70,"hh:mm")&amp;" – "&amp;TEXT(Cálculos!EV70,"hh:mm"),""))))</f>
        <v/>
      </c>
    </row>
    <row r="154" spans="1:8" ht="27.75" customHeight="1" x14ac:dyDescent="0.25">
      <c r="A154" s="54" t="str">
        <f>Cálculos!B71</f>
        <v/>
      </c>
      <c r="B154" s="55" t="str">
        <f>IF($A154="","",IF(Configurações!$B$3="Simples",IF(Cálculos!CP71="TRAB","TRABALHO",IF(Cálculos!CP71="ATEST","ATESTADO/"&amp;CHAR(10)&amp;"LICENÇA",IF(Cálculos!CP71="FERIAS","FÉRIAS","FOLGA"))),IF(Cálculos!CJ71=0,"FOLGA",TEXT(Cálculos!CF71,"hh:mm")&amp;" – "&amp;TEXT(Cálculos!CI71,"hh:mm")&amp;IF(AND(Cálculos!CG71&lt;&gt;"",Cálculos!CH71&lt;&gt;""),CHAR(10)&amp;"int. "&amp;TEXT(Cálculos!CG71,"hh:mm")&amp;" – "&amp;TEXT(Cálculos!CH71,"hh:mm"),""))))</f>
        <v/>
      </c>
      <c r="C154" s="55" t="str">
        <f>IF($A154="","",IF(Configurações!$B$3="Simples",IF(Cálculos!DA71="TRAB","TRABALHO",IF(Cálculos!DA71="ATEST","ATESTADO/"&amp;CHAR(10)&amp;"LICENÇA",IF(Cálculos!DA71="FERIAS","FÉRIAS","FOLGA"))),IF(Cálculos!CU71=0,"FOLGA",TEXT(Cálculos!CQ71,"hh:mm")&amp;" – "&amp;TEXT(Cálculos!CT71,"hh:mm")&amp;IF(AND(Cálculos!CR71&lt;&gt;"",Cálculos!CS71&lt;&gt;""),CHAR(10)&amp;"int. "&amp;TEXT(Cálculos!CR71,"hh:mm")&amp;" – "&amp;TEXT(Cálculos!CS71,"hh:mm"),""))))</f>
        <v/>
      </c>
      <c r="D154" s="55" t="str">
        <f>IF($A154="","",IF(Configurações!$B$3="Simples",IF(Cálculos!DL71="TRAB","TRABALHO",IF(Cálculos!DL71="ATEST","ATESTADO/"&amp;CHAR(10)&amp;"LICENÇA",IF(Cálculos!DL71="FERIAS","FÉRIAS","FOLGA"))),IF(Cálculos!DF71=0,"FOLGA",TEXT(Cálculos!DB71,"hh:mm")&amp;" – "&amp;TEXT(Cálculos!DE71,"hh:mm")&amp;IF(AND(Cálculos!DC71&lt;&gt;"",Cálculos!DD71&lt;&gt;""),CHAR(10)&amp;"int. "&amp;TEXT(Cálculos!DC71,"hh:mm")&amp;" – "&amp;TEXT(Cálculos!DD71,"hh:mm"),""))))</f>
        <v/>
      </c>
      <c r="E154" s="55" t="str">
        <f>IF($A154="","",IF(Configurações!$B$3="Simples",IF(Cálculos!DW71="TRAB","TRABALHO",IF(Cálculos!DW71="ATEST","ATESTADO/"&amp;CHAR(10)&amp;"LICENÇA",IF(Cálculos!DW71="FERIAS","FÉRIAS","FOLGA"))),IF(Cálculos!DQ71=0,"FOLGA",TEXT(Cálculos!DM71,"hh:mm")&amp;" – "&amp;TEXT(Cálculos!DP71,"hh:mm")&amp;IF(AND(Cálculos!DN71&lt;&gt;"",Cálculos!DO71&lt;&gt;""),CHAR(10)&amp;"int. "&amp;TEXT(Cálculos!DN71,"hh:mm")&amp;" – "&amp;TEXT(Cálculos!DO71,"hh:mm"),""))))</f>
        <v/>
      </c>
      <c r="F154" s="55" t="str">
        <f>IF($A154="","",IF(Configurações!$B$3="Simples",IF(Cálculos!EH71="TRAB","TRABALHO",IF(Cálculos!EH71="ATEST","ATESTADO/"&amp;CHAR(10)&amp;"LICENÇA",IF(Cálculos!EH71="FERIAS","FÉRIAS","FOLGA"))),IF(Cálculos!EB71=0,"FOLGA",TEXT(Cálculos!DX71,"hh:mm")&amp;" – "&amp;TEXT(Cálculos!EA71,"hh:mm")&amp;IF(AND(Cálculos!DY71&lt;&gt;"",Cálculos!DZ71&lt;&gt;""),CHAR(10)&amp;"int. "&amp;TEXT(Cálculos!DY71,"hh:mm")&amp;" – "&amp;TEXT(Cálculos!DZ71,"hh:mm"),""))))</f>
        <v/>
      </c>
      <c r="G154" s="55" t="str">
        <f>IF($A154="","",IF(Configurações!$B$3="Simples",IF(Cálculos!ES71="TRAB","TRABALHO",IF(Cálculos!ES71="ATEST","ATESTADO/"&amp;CHAR(10)&amp;"LICENÇA",IF(Cálculos!ES71="FERIAS","FÉRIAS","FOLGA"))),IF(Cálculos!EM71=0,"FOLGA",TEXT(Cálculos!EI71,"hh:mm")&amp;" – "&amp;TEXT(Cálculos!EL71,"hh:mm")&amp;IF(AND(Cálculos!EJ71&lt;&gt;"",Cálculos!EK71&lt;&gt;""),CHAR(10)&amp;"int. "&amp;TEXT(Cálculos!EJ71,"hh:mm")&amp;" – "&amp;TEXT(Cálculos!EK71,"hh:mm"),""))))</f>
        <v/>
      </c>
      <c r="H154" s="55" t="str">
        <f>IF($A154="","",IF(Configurações!$B$3="Simples",IF(Cálculos!FD71="TRAB","TRABALHO",IF(Cálculos!FD71="ATEST","ATESTADO/"&amp;CHAR(10)&amp;"LICENÇA",IF(Cálculos!FD71="FERIAS","FÉRIAS","FOLGA"))),IF(Cálculos!EX71=0,"FOLGA",TEXT(Cálculos!ET71,"hh:mm")&amp;" – "&amp;TEXT(Cálculos!EW71,"hh:mm")&amp;IF(AND(Cálculos!EU71&lt;&gt;"",Cálculos!EV71&lt;&gt;""),CHAR(10)&amp;"int. "&amp;TEXT(Cálculos!EU71,"hh:mm")&amp;" – "&amp;TEXT(Cálculos!EV71,"hh:mm"),""))))</f>
        <v/>
      </c>
    </row>
    <row r="155" spans="1:8" ht="27.75" customHeight="1" x14ac:dyDescent="0.25">
      <c r="A155" s="54" t="str">
        <f>Cálculos!B72</f>
        <v/>
      </c>
      <c r="B155" s="55" t="str">
        <f>IF($A155="","",IF(Configurações!$B$3="Simples",IF(Cálculos!CP72="TRAB","TRABALHO",IF(Cálculos!CP72="ATEST","ATESTADO/"&amp;CHAR(10)&amp;"LICENÇA",IF(Cálculos!CP72="FERIAS","FÉRIAS","FOLGA"))),IF(Cálculos!CJ72=0,"FOLGA",TEXT(Cálculos!CF72,"hh:mm")&amp;" – "&amp;TEXT(Cálculos!CI72,"hh:mm")&amp;IF(AND(Cálculos!CG72&lt;&gt;"",Cálculos!CH72&lt;&gt;""),CHAR(10)&amp;"int. "&amp;TEXT(Cálculos!CG72,"hh:mm")&amp;" – "&amp;TEXT(Cálculos!CH72,"hh:mm"),""))))</f>
        <v/>
      </c>
      <c r="C155" s="55" t="str">
        <f>IF($A155="","",IF(Configurações!$B$3="Simples",IF(Cálculos!DA72="TRAB","TRABALHO",IF(Cálculos!DA72="ATEST","ATESTADO/"&amp;CHAR(10)&amp;"LICENÇA",IF(Cálculos!DA72="FERIAS","FÉRIAS","FOLGA"))),IF(Cálculos!CU72=0,"FOLGA",TEXT(Cálculos!CQ72,"hh:mm")&amp;" – "&amp;TEXT(Cálculos!CT72,"hh:mm")&amp;IF(AND(Cálculos!CR72&lt;&gt;"",Cálculos!CS72&lt;&gt;""),CHAR(10)&amp;"int. "&amp;TEXT(Cálculos!CR72,"hh:mm")&amp;" – "&amp;TEXT(Cálculos!CS72,"hh:mm"),""))))</f>
        <v/>
      </c>
      <c r="D155" s="55" t="str">
        <f>IF($A155="","",IF(Configurações!$B$3="Simples",IF(Cálculos!DL72="TRAB","TRABALHO",IF(Cálculos!DL72="ATEST","ATESTADO/"&amp;CHAR(10)&amp;"LICENÇA",IF(Cálculos!DL72="FERIAS","FÉRIAS","FOLGA"))),IF(Cálculos!DF72=0,"FOLGA",TEXT(Cálculos!DB72,"hh:mm")&amp;" – "&amp;TEXT(Cálculos!DE72,"hh:mm")&amp;IF(AND(Cálculos!DC72&lt;&gt;"",Cálculos!DD72&lt;&gt;""),CHAR(10)&amp;"int. "&amp;TEXT(Cálculos!DC72,"hh:mm")&amp;" – "&amp;TEXT(Cálculos!DD72,"hh:mm"),""))))</f>
        <v/>
      </c>
      <c r="E155" s="55" t="str">
        <f>IF($A155="","",IF(Configurações!$B$3="Simples",IF(Cálculos!DW72="TRAB","TRABALHO",IF(Cálculos!DW72="ATEST","ATESTADO/"&amp;CHAR(10)&amp;"LICENÇA",IF(Cálculos!DW72="FERIAS","FÉRIAS","FOLGA"))),IF(Cálculos!DQ72=0,"FOLGA",TEXT(Cálculos!DM72,"hh:mm")&amp;" – "&amp;TEXT(Cálculos!DP72,"hh:mm")&amp;IF(AND(Cálculos!DN72&lt;&gt;"",Cálculos!DO72&lt;&gt;""),CHAR(10)&amp;"int. "&amp;TEXT(Cálculos!DN72,"hh:mm")&amp;" – "&amp;TEXT(Cálculos!DO72,"hh:mm"),""))))</f>
        <v/>
      </c>
      <c r="F155" s="55" t="str">
        <f>IF($A155="","",IF(Configurações!$B$3="Simples",IF(Cálculos!EH72="TRAB","TRABALHO",IF(Cálculos!EH72="ATEST","ATESTADO/"&amp;CHAR(10)&amp;"LICENÇA",IF(Cálculos!EH72="FERIAS","FÉRIAS","FOLGA"))),IF(Cálculos!EB72=0,"FOLGA",TEXT(Cálculos!DX72,"hh:mm")&amp;" – "&amp;TEXT(Cálculos!EA72,"hh:mm")&amp;IF(AND(Cálculos!DY72&lt;&gt;"",Cálculos!DZ72&lt;&gt;""),CHAR(10)&amp;"int. "&amp;TEXT(Cálculos!DY72,"hh:mm")&amp;" – "&amp;TEXT(Cálculos!DZ72,"hh:mm"),""))))</f>
        <v/>
      </c>
      <c r="G155" s="55" t="str">
        <f>IF($A155="","",IF(Configurações!$B$3="Simples",IF(Cálculos!ES72="TRAB","TRABALHO",IF(Cálculos!ES72="ATEST","ATESTADO/"&amp;CHAR(10)&amp;"LICENÇA",IF(Cálculos!ES72="FERIAS","FÉRIAS","FOLGA"))),IF(Cálculos!EM72=0,"FOLGA",TEXT(Cálculos!EI72,"hh:mm")&amp;" – "&amp;TEXT(Cálculos!EL72,"hh:mm")&amp;IF(AND(Cálculos!EJ72&lt;&gt;"",Cálculos!EK72&lt;&gt;""),CHAR(10)&amp;"int. "&amp;TEXT(Cálculos!EJ72,"hh:mm")&amp;" – "&amp;TEXT(Cálculos!EK72,"hh:mm"),""))))</f>
        <v/>
      </c>
      <c r="H155" s="55" t="str">
        <f>IF($A155="","",IF(Configurações!$B$3="Simples",IF(Cálculos!FD72="TRAB","TRABALHO",IF(Cálculos!FD72="ATEST","ATESTADO/"&amp;CHAR(10)&amp;"LICENÇA",IF(Cálculos!FD72="FERIAS","FÉRIAS","FOLGA"))),IF(Cálculos!EX72=0,"FOLGA",TEXT(Cálculos!ET72,"hh:mm")&amp;" – "&amp;TEXT(Cálculos!EW72,"hh:mm")&amp;IF(AND(Cálculos!EU72&lt;&gt;"",Cálculos!EV72&lt;&gt;""),CHAR(10)&amp;"int. "&amp;TEXT(Cálculos!EU72,"hh:mm")&amp;" – "&amp;TEXT(Cálculos!EV72,"hh:mm"),""))))</f>
        <v/>
      </c>
    </row>
    <row r="156" spans="1:8" ht="27.75" customHeight="1" x14ac:dyDescent="0.25">
      <c r="A156" s="54" t="str">
        <f>Cálculos!B73</f>
        <v/>
      </c>
      <c r="B156" s="55" t="str">
        <f>IF($A156="","",IF(Configurações!$B$3="Simples",IF(Cálculos!CP73="TRAB","TRABALHO",IF(Cálculos!CP73="ATEST","ATESTADO/"&amp;CHAR(10)&amp;"LICENÇA",IF(Cálculos!CP73="FERIAS","FÉRIAS","FOLGA"))),IF(Cálculos!CJ73=0,"FOLGA",TEXT(Cálculos!CF73,"hh:mm")&amp;" – "&amp;TEXT(Cálculos!CI73,"hh:mm")&amp;IF(AND(Cálculos!CG73&lt;&gt;"",Cálculos!CH73&lt;&gt;""),CHAR(10)&amp;"int. "&amp;TEXT(Cálculos!CG73,"hh:mm")&amp;" – "&amp;TEXT(Cálculos!CH73,"hh:mm"),""))))</f>
        <v/>
      </c>
      <c r="C156" s="55" t="str">
        <f>IF($A156="","",IF(Configurações!$B$3="Simples",IF(Cálculos!DA73="TRAB","TRABALHO",IF(Cálculos!DA73="ATEST","ATESTADO/"&amp;CHAR(10)&amp;"LICENÇA",IF(Cálculos!DA73="FERIAS","FÉRIAS","FOLGA"))),IF(Cálculos!CU73=0,"FOLGA",TEXT(Cálculos!CQ73,"hh:mm")&amp;" – "&amp;TEXT(Cálculos!CT73,"hh:mm")&amp;IF(AND(Cálculos!CR73&lt;&gt;"",Cálculos!CS73&lt;&gt;""),CHAR(10)&amp;"int. "&amp;TEXT(Cálculos!CR73,"hh:mm")&amp;" – "&amp;TEXT(Cálculos!CS73,"hh:mm"),""))))</f>
        <v/>
      </c>
      <c r="D156" s="55" t="str">
        <f>IF($A156="","",IF(Configurações!$B$3="Simples",IF(Cálculos!DL73="TRAB","TRABALHO",IF(Cálculos!DL73="ATEST","ATESTADO/"&amp;CHAR(10)&amp;"LICENÇA",IF(Cálculos!DL73="FERIAS","FÉRIAS","FOLGA"))),IF(Cálculos!DF73=0,"FOLGA",TEXT(Cálculos!DB73,"hh:mm")&amp;" – "&amp;TEXT(Cálculos!DE73,"hh:mm")&amp;IF(AND(Cálculos!DC73&lt;&gt;"",Cálculos!DD73&lt;&gt;""),CHAR(10)&amp;"int. "&amp;TEXT(Cálculos!DC73,"hh:mm")&amp;" – "&amp;TEXT(Cálculos!DD73,"hh:mm"),""))))</f>
        <v/>
      </c>
      <c r="E156" s="55" t="str">
        <f>IF($A156="","",IF(Configurações!$B$3="Simples",IF(Cálculos!DW73="TRAB","TRABALHO",IF(Cálculos!DW73="ATEST","ATESTADO/"&amp;CHAR(10)&amp;"LICENÇA",IF(Cálculos!DW73="FERIAS","FÉRIAS","FOLGA"))),IF(Cálculos!DQ73=0,"FOLGA",TEXT(Cálculos!DM73,"hh:mm")&amp;" – "&amp;TEXT(Cálculos!DP73,"hh:mm")&amp;IF(AND(Cálculos!DN73&lt;&gt;"",Cálculos!DO73&lt;&gt;""),CHAR(10)&amp;"int. "&amp;TEXT(Cálculos!DN73,"hh:mm")&amp;" – "&amp;TEXT(Cálculos!DO73,"hh:mm"),""))))</f>
        <v/>
      </c>
      <c r="F156" s="55" t="str">
        <f>IF($A156="","",IF(Configurações!$B$3="Simples",IF(Cálculos!EH73="TRAB","TRABALHO",IF(Cálculos!EH73="ATEST","ATESTADO/"&amp;CHAR(10)&amp;"LICENÇA",IF(Cálculos!EH73="FERIAS","FÉRIAS","FOLGA"))),IF(Cálculos!EB73=0,"FOLGA",TEXT(Cálculos!DX73,"hh:mm")&amp;" – "&amp;TEXT(Cálculos!EA73,"hh:mm")&amp;IF(AND(Cálculos!DY73&lt;&gt;"",Cálculos!DZ73&lt;&gt;""),CHAR(10)&amp;"int. "&amp;TEXT(Cálculos!DY73,"hh:mm")&amp;" – "&amp;TEXT(Cálculos!DZ73,"hh:mm"),""))))</f>
        <v/>
      </c>
      <c r="G156" s="55" t="str">
        <f>IF($A156="","",IF(Configurações!$B$3="Simples",IF(Cálculos!ES73="TRAB","TRABALHO",IF(Cálculos!ES73="ATEST","ATESTADO/"&amp;CHAR(10)&amp;"LICENÇA",IF(Cálculos!ES73="FERIAS","FÉRIAS","FOLGA"))),IF(Cálculos!EM73=0,"FOLGA",TEXT(Cálculos!EI73,"hh:mm")&amp;" – "&amp;TEXT(Cálculos!EL73,"hh:mm")&amp;IF(AND(Cálculos!EJ73&lt;&gt;"",Cálculos!EK73&lt;&gt;""),CHAR(10)&amp;"int. "&amp;TEXT(Cálculos!EJ73,"hh:mm")&amp;" – "&amp;TEXT(Cálculos!EK73,"hh:mm"),""))))</f>
        <v/>
      </c>
      <c r="H156" s="55" t="str">
        <f>IF($A156="","",IF(Configurações!$B$3="Simples",IF(Cálculos!FD73="TRAB","TRABALHO",IF(Cálculos!FD73="ATEST","ATESTADO/"&amp;CHAR(10)&amp;"LICENÇA",IF(Cálculos!FD73="FERIAS","FÉRIAS","FOLGA"))),IF(Cálculos!EX73=0,"FOLGA",TEXT(Cálculos!ET73,"hh:mm")&amp;" – "&amp;TEXT(Cálculos!EW73,"hh:mm")&amp;IF(AND(Cálculos!EU73&lt;&gt;"",Cálculos!EV73&lt;&gt;""),CHAR(10)&amp;"int. "&amp;TEXT(Cálculos!EU73,"hh:mm")&amp;" – "&amp;TEXT(Cálculos!EV73,"hh:mm"),""))))</f>
        <v/>
      </c>
    </row>
    <row r="157" spans="1:8" ht="27.75" customHeight="1" x14ac:dyDescent="0.25">
      <c r="A157" s="54" t="str">
        <f>Cálculos!B74</f>
        <v/>
      </c>
      <c r="B157" s="55" t="str">
        <f>IF($A157="","",IF(Configurações!$B$3="Simples",IF(Cálculos!CP74="TRAB","TRABALHO",IF(Cálculos!CP74="ATEST","ATESTADO/"&amp;CHAR(10)&amp;"LICENÇA",IF(Cálculos!CP74="FERIAS","FÉRIAS","FOLGA"))),IF(Cálculos!CJ74=0,"FOLGA",TEXT(Cálculos!CF74,"hh:mm")&amp;" – "&amp;TEXT(Cálculos!CI74,"hh:mm")&amp;IF(AND(Cálculos!CG74&lt;&gt;"",Cálculos!CH74&lt;&gt;""),CHAR(10)&amp;"int. "&amp;TEXT(Cálculos!CG74,"hh:mm")&amp;" – "&amp;TEXT(Cálculos!CH74,"hh:mm"),""))))</f>
        <v/>
      </c>
      <c r="C157" s="55" t="str">
        <f>IF($A157="","",IF(Configurações!$B$3="Simples",IF(Cálculos!DA74="TRAB","TRABALHO",IF(Cálculos!DA74="ATEST","ATESTADO/"&amp;CHAR(10)&amp;"LICENÇA",IF(Cálculos!DA74="FERIAS","FÉRIAS","FOLGA"))),IF(Cálculos!CU74=0,"FOLGA",TEXT(Cálculos!CQ74,"hh:mm")&amp;" – "&amp;TEXT(Cálculos!CT74,"hh:mm")&amp;IF(AND(Cálculos!CR74&lt;&gt;"",Cálculos!CS74&lt;&gt;""),CHAR(10)&amp;"int. "&amp;TEXT(Cálculos!CR74,"hh:mm")&amp;" – "&amp;TEXT(Cálculos!CS74,"hh:mm"),""))))</f>
        <v/>
      </c>
      <c r="D157" s="55" t="str">
        <f>IF($A157="","",IF(Configurações!$B$3="Simples",IF(Cálculos!DL74="TRAB","TRABALHO",IF(Cálculos!DL74="ATEST","ATESTADO/"&amp;CHAR(10)&amp;"LICENÇA",IF(Cálculos!DL74="FERIAS","FÉRIAS","FOLGA"))),IF(Cálculos!DF74=0,"FOLGA",TEXT(Cálculos!DB74,"hh:mm")&amp;" – "&amp;TEXT(Cálculos!DE74,"hh:mm")&amp;IF(AND(Cálculos!DC74&lt;&gt;"",Cálculos!DD74&lt;&gt;""),CHAR(10)&amp;"int. "&amp;TEXT(Cálculos!DC74,"hh:mm")&amp;" – "&amp;TEXT(Cálculos!DD74,"hh:mm"),""))))</f>
        <v/>
      </c>
      <c r="E157" s="55" t="str">
        <f>IF($A157="","",IF(Configurações!$B$3="Simples",IF(Cálculos!DW74="TRAB","TRABALHO",IF(Cálculos!DW74="ATEST","ATESTADO/"&amp;CHAR(10)&amp;"LICENÇA",IF(Cálculos!DW74="FERIAS","FÉRIAS","FOLGA"))),IF(Cálculos!DQ74=0,"FOLGA",TEXT(Cálculos!DM74,"hh:mm")&amp;" – "&amp;TEXT(Cálculos!DP74,"hh:mm")&amp;IF(AND(Cálculos!DN74&lt;&gt;"",Cálculos!DO74&lt;&gt;""),CHAR(10)&amp;"int. "&amp;TEXT(Cálculos!DN74,"hh:mm")&amp;" – "&amp;TEXT(Cálculos!DO74,"hh:mm"),""))))</f>
        <v/>
      </c>
      <c r="F157" s="55" t="str">
        <f>IF($A157="","",IF(Configurações!$B$3="Simples",IF(Cálculos!EH74="TRAB","TRABALHO",IF(Cálculos!EH74="ATEST","ATESTADO/"&amp;CHAR(10)&amp;"LICENÇA",IF(Cálculos!EH74="FERIAS","FÉRIAS","FOLGA"))),IF(Cálculos!EB74=0,"FOLGA",TEXT(Cálculos!DX74,"hh:mm")&amp;" – "&amp;TEXT(Cálculos!EA74,"hh:mm")&amp;IF(AND(Cálculos!DY74&lt;&gt;"",Cálculos!DZ74&lt;&gt;""),CHAR(10)&amp;"int. "&amp;TEXT(Cálculos!DY74,"hh:mm")&amp;" – "&amp;TEXT(Cálculos!DZ74,"hh:mm"),""))))</f>
        <v/>
      </c>
      <c r="G157" s="55" t="str">
        <f>IF($A157="","",IF(Configurações!$B$3="Simples",IF(Cálculos!ES74="TRAB","TRABALHO",IF(Cálculos!ES74="ATEST","ATESTADO/"&amp;CHAR(10)&amp;"LICENÇA",IF(Cálculos!ES74="FERIAS","FÉRIAS","FOLGA"))),IF(Cálculos!EM74=0,"FOLGA",TEXT(Cálculos!EI74,"hh:mm")&amp;" – "&amp;TEXT(Cálculos!EL74,"hh:mm")&amp;IF(AND(Cálculos!EJ74&lt;&gt;"",Cálculos!EK74&lt;&gt;""),CHAR(10)&amp;"int. "&amp;TEXT(Cálculos!EJ74,"hh:mm")&amp;" – "&amp;TEXT(Cálculos!EK74,"hh:mm"),""))))</f>
        <v/>
      </c>
      <c r="H157" s="55" t="str">
        <f>IF($A157="","",IF(Configurações!$B$3="Simples",IF(Cálculos!FD74="TRAB","TRABALHO",IF(Cálculos!FD74="ATEST","ATESTADO/"&amp;CHAR(10)&amp;"LICENÇA",IF(Cálculos!FD74="FERIAS","FÉRIAS","FOLGA"))),IF(Cálculos!EX74=0,"FOLGA",TEXT(Cálculos!ET74,"hh:mm")&amp;" – "&amp;TEXT(Cálculos!EW74,"hh:mm")&amp;IF(AND(Cálculos!EU74&lt;&gt;"",Cálculos!EV74&lt;&gt;""),CHAR(10)&amp;"int. "&amp;TEXT(Cálculos!EU74,"hh:mm")&amp;" – "&amp;TEXT(Cálculos!EV74,"hh:mm"),""))))</f>
        <v/>
      </c>
    </row>
    <row r="158" spans="1:8" ht="27.75" customHeight="1" x14ac:dyDescent="0.25">
      <c r="A158" s="54" t="str">
        <f>Cálculos!B75</f>
        <v/>
      </c>
      <c r="B158" s="55" t="str">
        <f>IF($A158="","",IF(Configurações!$B$3="Simples",IF(Cálculos!CP75="TRAB","TRABALHO",IF(Cálculos!CP75="ATEST","ATESTADO/"&amp;CHAR(10)&amp;"LICENÇA",IF(Cálculos!CP75="FERIAS","FÉRIAS","FOLGA"))),IF(Cálculos!CJ75=0,"FOLGA",TEXT(Cálculos!CF75,"hh:mm")&amp;" – "&amp;TEXT(Cálculos!CI75,"hh:mm")&amp;IF(AND(Cálculos!CG75&lt;&gt;"",Cálculos!CH75&lt;&gt;""),CHAR(10)&amp;"int. "&amp;TEXT(Cálculos!CG75,"hh:mm")&amp;" – "&amp;TEXT(Cálculos!CH75,"hh:mm"),""))))</f>
        <v/>
      </c>
      <c r="C158" s="55" t="str">
        <f>IF($A158="","",IF(Configurações!$B$3="Simples",IF(Cálculos!DA75="TRAB","TRABALHO",IF(Cálculos!DA75="ATEST","ATESTADO/"&amp;CHAR(10)&amp;"LICENÇA",IF(Cálculos!DA75="FERIAS","FÉRIAS","FOLGA"))),IF(Cálculos!CU75=0,"FOLGA",TEXT(Cálculos!CQ75,"hh:mm")&amp;" – "&amp;TEXT(Cálculos!CT75,"hh:mm")&amp;IF(AND(Cálculos!CR75&lt;&gt;"",Cálculos!CS75&lt;&gt;""),CHAR(10)&amp;"int. "&amp;TEXT(Cálculos!CR75,"hh:mm")&amp;" – "&amp;TEXT(Cálculos!CS75,"hh:mm"),""))))</f>
        <v/>
      </c>
      <c r="D158" s="55" t="str">
        <f>IF($A158="","",IF(Configurações!$B$3="Simples",IF(Cálculos!DL75="TRAB","TRABALHO",IF(Cálculos!DL75="ATEST","ATESTADO/"&amp;CHAR(10)&amp;"LICENÇA",IF(Cálculos!DL75="FERIAS","FÉRIAS","FOLGA"))),IF(Cálculos!DF75=0,"FOLGA",TEXT(Cálculos!DB75,"hh:mm")&amp;" – "&amp;TEXT(Cálculos!DE75,"hh:mm")&amp;IF(AND(Cálculos!DC75&lt;&gt;"",Cálculos!DD75&lt;&gt;""),CHAR(10)&amp;"int. "&amp;TEXT(Cálculos!DC75,"hh:mm")&amp;" – "&amp;TEXT(Cálculos!DD75,"hh:mm"),""))))</f>
        <v/>
      </c>
      <c r="E158" s="55" t="str">
        <f>IF($A158="","",IF(Configurações!$B$3="Simples",IF(Cálculos!DW75="TRAB","TRABALHO",IF(Cálculos!DW75="ATEST","ATESTADO/"&amp;CHAR(10)&amp;"LICENÇA",IF(Cálculos!DW75="FERIAS","FÉRIAS","FOLGA"))),IF(Cálculos!DQ75=0,"FOLGA",TEXT(Cálculos!DM75,"hh:mm")&amp;" – "&amp;TEXT(Cálculos!DP75,"hh:mm")&amp;IF(AND(Cálculos!DN75&lt;&gt;"",Cálculos!DO75&lt;&gt;""),CHAR(10)&amp;"int. "&amp;TEXT(Cálculos!DN75,"hh:mm")&amp;" – "&amp;TEXT(Cálculos!DO75,"hh:mm"),""))))</f>
        <v/>
      </c>
      <c r="F158" s="55" t="str">
        <f>IF($A158="","",IF(Configurações!$B$3="Simples",IF(Cálculos!EH75="TRAB","TRABALHO",IF(Cálculos!EH75="ATEST","ATESTADO/"&amp;CHAR(10)&amp;"LICENÇA",IF(Cálculos!EH75="FERIAS","FÉRIAS","FOLGA"))),IF(Cálculos!EB75=0,"FOLGA",TEXT(Cálculos!DX75,"hh:mm")&amp;" – "&amp;TEXT(Cálculos!EA75,"hh:mm")&amp;IF(AND(Cálculos!DY75&lt;&gt;"",Cálculos!DZ75&lt;&gt;""),CHAR(10)&amp;"int. "&amp;TEXT(Cálculos!DY75,"hh:mm")&amp;" – "&amp;TEXT(Cálculos!DZ75,"hh:mm"),""))))</f>
        <v/>
      </c>
      <c r="G158" s="55" t="str">
        <f>IF($A158="","",IF(Configurações!$B$3="Simples",IF(Cálculos!ES75="TRAB","TRABALHO",IF(Cálculos!ES75="ATEST","ATESTADO/"&amp;CHAR(10)&amp;"LICENÇA",IF(Cálculos!ES75="FERIAS","FÉRIAS","FOLGA"))),IF(Cálculos!EM75=0,"FOLGA",TEXT(Cálculos!EI75,"hh:mm")&amp;" – "&amp;TEXT(Cálculos!EL75,"hh:mm")&amp;IF(AND(Cálculos!EJ75&lt;&gt;"",Cálculos!EK75&lt;&gt;""),CHAR(10)&amp;"int. "&amp;TEXT(Cálculos!EJ75,"hh:mm")&amp;" – "&amp;TEXT(Cálculos!EK75,"hh:mm"),""))))</f>
        <v/>
      </c>
      <c r="H158" s="55" t="str">
        <f>IF($A158="","",IF(Configurações!$B$3="Simples",IF(Cálculos!FD75="TRAB","TRABALHO",IF(Cálculos!FD75="ATEST","ATESTADO/"&amp;CHAR(10)&amp;"LICENÇA",IF(Cálculos!FD75="FERIAS","FÉRIAS","FOLGA"))),IF(Cálculos!EX75=0,"FOLGA",TEXT(Cálculos!ET75,"hh:mm")&amp;" – "&amp;TEXT(Cálculos!EW75,"hh:mm")&amp;IF(AND(Cálculos!EU75&lt;&gt;"",Cálculos!EV75&lt;&gt;""),CHAR(10)&amp;"int. "&amp;TEXT(Cálculos!EU75,"hh:mm")&amp;" – "&amp;TEXT(Cálculos!EV75,"hh:mm"),""))))</f>
        <v/>
      </c>
    </row>
    <row r="159" spans="1:8" ht="27.75" customHeight="1" x14ac:dyDescent="0.25">
      <c r="A159" s="54" t="str">
        <f>Cálculos!B76</f>
        <v/>
      </c>
      <c r="B159" s="55" t="str">
        <f>IF($A159="","",IF(Configurações!$B$3="Simples",IF(Cálculos!CP76="TRAB","TRABALHO",IF(Cálculos!CP76="ATEST","ATESTADO/"&amp;CHAR(10)&amp;"LICENÇA",IF(Cálculos!CP76="FERIAS","FÉRIAS","FOLGA"))),IF(Cálculos!CJ76=0,"FOLGA",TEXT(Cálculos!CF76,"hh:mm")&amp;" – "&amp;TEXT(Cálculos!CI76,"hh:mm")&amp;IF(AND(Cálculos!CG76&lt;&gt;"",Cálculos!CH76&lt;&gt;""),CHAR(10)&amp;"int. "&amp;TEXT(Cálculos!CG76,"hh:mm")&amp;" – "&amp;TEXT(Cálculos!CH76,"hh:mm"),""))))</f>
        <v/>
      </c>
      <c r="C159" s="55" t="str">
        <f>IF($A159="","",IF(Configurações!$B$3="Simples",IF(Cálculos!DA76="TRAB","TRABALHO",IF(Cálculos!DA76="ATEST","ATESTADO/"&amp;CHAR(10)&amp;"LICENÇA",IF(Cálculos!DA76="FERIAS","FÉRIAS","FOLGA"))),IF(Cálculos!CU76=0,"FOLGA",TEXT(Cálculos!CQ76,"hh:mm")&amp;" – "&amp;TEXT(Cálculos!CT76,"hh:mm")&amp;IF(AND(Cálculos!CR76&lt;&gt;"",Cálculos!CS76&lt;&gt;""),CHAR(10)&amp;"int. "&amp;TEXT(Cálculos!CR76,"hh:mm")&amp;" – "&amp;TEXT(Cálculos!CS76,"hh:mm"),""))))</f>
        <v/>
      </c>
      <c r="D159" s="55" t="str">
        <f>IF($A159="","",IF(Configurações!$B$3="Simples",IF(Cálculos!DL76="TRAB","TRABALHO",IF(Cálculos!DL76="ATEST","ATESTADO/"&amp;CHAR(10)&amp;"LICENÇA",IF(Cálculos!DL76="FERIAS","FÉRIAS","FOLGA"))),IF(Cálculos!DF76=0,"FOLGA",TEXT(Cálculos!DB76,"hh:mm")&amp;" – "&amp;TEXT(Cálculos!DE76,"hh:mm")&amp;IF(AND(Cálculos!DC76&lt;&gt;"",Cálculos!DD76&lt;&gt;""),CHAR(10)&amp;"int. "&amp;TEXT(Cálculos!DC76,"hh:mm")&amp;" – "&amp;TEXT(Cálculos!DD76,"hh:mm"),""))))</f>
        <v/>
      </c>
      <c r="E159" s="55" t="str">
        <f>IF($A159="","",IF(Configurações!$B$3="Simples",IF(Cálculos!DW76="TRAB","TRABALHO",IF(Cálculos!DW76="ATEST","ATESTADO/"&amp;CHAR(10)&amp;"LICENÇA",IF(Cálculos!DW76="FERIAS","FÉRIAS","FOLGA"))),IF(Cálculos!DQ76=0,"FOLGA",TEXT(Cálculos!DM76,"hh:mm")&amp;" – "&amp;TEXT(Cálculos!DP76,"hh:mm")&amp;IF(AND(Cálculos!DN76&lt;&gt;"",Cálculos!DO76&lt;&gt;""),CHAR(10)&amp;"int. "&amp;TEXT(Cálculos!DN76,"hh:mm")&amp;" – "&amp;TEXT(Cálculos!DO76,"hh:mm"),""))))</f>
        <v/>
      </c>
      <c r="F159" s="55" t="str">
        <f>IF($A159="","",IF(Configurações!$B$3="Simples",IF(Cálculos!EH76="TRAB","TRABALHO",IF(Cálculos!EH76="ATEST","ATESTADO/"&amp;CHAR(10)&amp;"LICENÇA",IF(Cálculos!EH76="FERIAS","FÉRIAS","FOLGA"))),IF(Cálculos!EB76=0,"FOLGA",TEXT(Cálculos!DX76,"hh:mm")&amp;" – "&amp;TEXT(Cálculos!EA76,"hh:mm")&amp;IF(AND(Cálculos!DY76&lt;&gt;"",Cálculos!DZ76&lt;&gt;""),CHAR(10)&amp;"int. "&amp;TEXT(Cálculos!DY76,"hh:mm")&amp;" – "&amp;TEXT(Cálculos!DZ76,"hh:mm"),""))))</f>
        <v/>
      </c>
      <c r="G159" s="55" t="str">
        <f>IF($A159="","",IF(Configurações!$B$3="Simples",IF(Cálculos!ES76="TRAB","TRABALHO",IF(Cálculos!ES76="ATEST","ATESTADO/"&amp;CHAR(10)&amp;"LICENÇA",IF(Cálculos!ES76="FERIAS","FÉRIAS","FOLGA"))),IF(Cálculos!EM76=0,"FOLGA",TEXT(Cálculos!EI76,"hh:mm")&amp;" – "&amp;TEXT(Cálculos!EL76,"hh:mm")&amp;IF(AND(Cálculos!EJ76&lt;&gt;"",Cálculos!EK76&lt;&gt;""),CHAR(10)&amp;"int. "&amp;TEXT(Cálculos!EJ76,"hh:mm")&amp;" – "&amp;TEXT(Cálculos!EK76,"hh:mm"),""))))</f>
        <v/>
      </c>
      <c r="H159" s="55" t="str">
        <f>IF($A159="","",IF(Configurações!$B$3="Simples",IF(Cálculos!FD76="TRAB","TRABALHO",IF(Cálculos!FD76="ATEST","ATESTADO/"&amp;CHAR(10)&amp;"LICENÇA",IF(Cálculos!FD76="FERIAS","FÉRIAS","FOLGA"))),IF(Cálculos!EX76=0,"FOLGA",TEXT(Cálculos!ET76,"hh:mm")&amp;" – "&amp;TEXT(Cálculos!EW76,"hh:mm")&amp;IF(AND(Cálculos!EU76&lt;&gt;"",Cálculos!EV76&lt;&gt;""),CHAR(10)&amp;"int. "&amp;TEXT(Cálculos!EU76,"hh:mm")&amp;" – "&amp;TEXT(Cálculos!EV76,"hh:mm"),""))))</f>
        <v/>
      </c>
    </row>
    <row r="160" spans="1:8" ht="27.75" customHeight="1" x14ac:dyDescent="0.25">
      <c r="A160" s="54" t="str">
        <f>Cálculos!B77</f>
        <v/>
      </c>
      <c r="B160" s="55" t="str">
        <f>IF($A160="","",IF(Configurações!$B$3="Simples",IF(Cálculos!CP77="TRAB","TRABALHO",IF(Cálculos!CP77="ATEST","ATESTADO/"&amp;CHAR(10)&amp;"LICENÇA",IF(Cálculos!CP77="FERIAS","FÉRIAS","FOLGA"))),IF(Cálculos!CJ77=0,"FOLGA",TEXT(Cálculos!CF77,"hh:mm")&amp;" – "&amp;TEXT(Cálculos!CI77,"hh:mm")&amp;IF(AND(Cálculos!CG77&lt;&gt;"",Cálculos!CH77&lt;&gt;""),CHAR(10)&amp;"int. "&amp;TEXT(Cálculos!CG77,"hh:mm")&amp;" – "&amp;TEXT(Cálculos!CH77,"hh:mm"),""))))</f>
        <v/>
      </c>
      <c r="C160" s="55" t="str">
        <f>IF($A160="","",IF(Configurações!$B$3="Simples",IF(Cálculos!DA77="TRAB","TRABALHO",IF(Cálculos!DA77="ATEST","ATESTADO/"&amp;CHAR(10)&amp;"LICENÇA",IF(Cálculos!DA77="FERIAS","FÉRIAS","FOLGA"))),IF(Cálculos!CU77=0,"FOLGA",TEXT(Cálculos!CQ77,"hh:mm")&amp;" – "&amp;TEXT(Cálculos!CT77,"hh:mm")&amp;IF(AND(Cálculos!CR77&lt;&gt;"",Cálculos!CS77&lt;&gt;""),CHAR(10)&amp;"int. "&amp;TEXT(Cálculos!CR77,"hh:mm")&amp;" – "&amp;TEXT(Cálculos!CS77,"hh:mm"),""))))</f>
        <v/>
      </c>
      <c r="D160" s="55" t="str">
        <f>IF($A160="","",IF(Configurações!$B$3="Simples",IF(Cálculos!DL77="TRAB","TRABALHO",IF(Cálculos!DL77="ATEST","ATESTADO/"&amp;CHAR(10)&amp;"LICENÇA",IF(Cálculos!DL77="FERIAS","FÉRIAS","FOLGA"))),IF(Cálculos!DF77=0,"FOLGA",TEXT(Cálculos!DB77,"hh:mm")&amp;" – "&amp;TEXT(Cálculos!DE77,"hh:mm")&amp;IF(AND(Cálculos!DC77&lt;&gt;"",Cálculos!DD77&lt;&gt;""),CHAR(10)&amp;"int. "&amp;TEXT(Cálculos!DC77,"hh:mm")&amp;" – "&amp;TEXT(Cálculos!DD77,"hh:mm"),""))))</f>
        <v/>
      </c>
      <c r="E160" s="55" t="str">
        <f>IF($A160="","",IF(Configurações!$B$3="Simples",IF(Cálculos!DW77="TRAB","TRABALHO",IF(Cálculos!DW77="ATEST","ATESTADO/"&amp;CHAR(10)&amp;"LICENÇA",IF(Cálculos!DW77="FERIAS","FÉRIAS","FOLGA"))),IF(Cálculos!DQ77=0,"FOLGA",TEXT(Cálculos!DM77,"hh:mm")&amp;" – "&amp;TEXT(Cálculos!DP77,"hh:mm")&amp;IF(AND(Cálculos!DN77&lt;&gt;"",Cálculos!DO77&lt;&gt;""),CHAR(10)&amp;"int. "&amp;TEXT(Cálculos!DN77,"hh:mm")&amp;" – "&amp;TEXT(Cálculos!DO77,"hh:mm"),""))))</f>
        <v/>
      </c>
      <c r="F160" s="55" t="str">
        <f>IF($A160="","",IF(Configurações!$B$3="Simples",IF(Cálculos!EH77="TRAB","TRABALHO",IF(Cálculos!EH77="ATEST","ATESTADO/"&amp;CHAR(10)&amp;"LICENÇA",IF(Cálculos!EH77="FERIAS","FÉRIAS","FOLGA"))),IF(Cálculos!EB77=0,"FOLGA",TEXT(Cálculos!DX77,"hh:mm")&amp;" – "&amp;TEXT(Cálculos!EA77,"hh:mm")&amp;IF(AND(Cálculos!DY77&lt;&gt;"",Cálculos!DZ77&lt;&gt;""),CHAR(10)&amp;"int. "&amp;TEXT(Cálculos!DY77,"hh:mm")&amp;" – "&amp;TEXT(Cálculos!DZ77,"hh:mm"),""))))</f>
        <v/>
      </c>
      <c r="G160" s="55" t="str">
        <f>IF($A160="","",IF(Configurações!$B$3="Simples",IF(Cálculos!ES77="TRAB","TRABALHO",IF(Cálculos!ES77="ATEST","ATESTADO/"&amp;CHAR(10)&amp;"LICENÇA",IF(Cálculos!ES77="FERIAS","FÉRIAS","FOLGA"))),IF(Cálculos!EM77=0,"FOLGA",TEXT(Cálculos!EI77,"hh:mm")&amp;" – "&amp;TEXT(Cálculos!EL77,"hh:mm")&amp;IF(AND(Cálculos!EJ77&lt;&gt;"",Cálculos!EK77&lt;&gt;""),CHAR(10)&amp;"int. "&amp;TEXT(Cálculos!EJ77,"hh:mm")&amp;" – "&amp;TEXT(Cálculos!EK77,"hh:mm"),""))))</f>
        <v/>
      </c>
      <c r="H160" s="55" t="str">
        <f>IF($A160="","",IF(Configurações!$B$3="Simples",IF(Cálculos!FD77="TRAB","TRABALHO",IF(Cálculos!FD77="ATEST","ATESTADO/"&amp;CHAR(10)&amp;"LICENÇA",IF(Cálculos!FD77="FERIAS","FÉRIAS","FOLGA"))),IF(Cálculos!EX77=0,"FOLGA",TEXT(Cálculos!ET77,"hh:mm")&amp;" – "&amp;TEXT(Cálculos!EW77,"hh:mm")&amp;IF(AND(Cálculos!EU77&lt;&gt;"",Cálculos!EV77&lt;&gt;""),CHAR(10)&amp;"int. "&amp;TEXT(Cálculos!EU77,"hh:mm")&amp;" – "&amp;TEXT(Cálculos!EV77,"hh:mm"),""))))</f>
        <v/>
      </c>
    </row>
    <row r="161" spans="1:8" ht="27.75" customHeight="1" x14ac:dyDescent="0.25">
      <c r="A161" s="54" t="str">
        <f>Cálculos!B78</f>
        <v/>
      </c>
      <c r="B161" s="55" t="str">
        <f>IF($A161="","",IF(Configurações!$B$3="Simples",IF(Cálculos!CP78="TRAB","TRABALHO",IF(Cálculos!CP78="ATEST","ATESTADO/"&amp;CHAR(10)&amp;"LICENÇA",IF(Cálculos!CP78="FERIAS","FÉRIAS","FOLGA"))),IF(Cálculos!CJ78=0,"FOLGA",TEXT(Cálculos!CF78,"hh:mm")&amp;" – "&amp;TEXT(Cálculos!CI78,"hh:mm")&amp;IF(AND(Cálculos!CG78&lt;&gt;"",Cálculos!CH78&lt;&gt;""),CHAR(10)&amp;"int. "&amp;TEXT(Cálculos!CG78,"hh:mm")&amp;" – "&amp;TEXT(Cálculos!CH78,"hh:mm"),""))))</f>
        <v/>
      </c>
      <c r="C161" s="55" t="str">
        <f>IF($A161="","",IF(Configurações!$B$3="Simples",IF(Cálculos!DA78="TRAB","TRABALHO",IF(Cálculos!DA78="ATEST","ATESTADO/"&amp;CHAR(10)&amp;"LICENÇA",IF(Cálculos!DA78="FERIAS","FÉRIAS","FOLGA"))),IF(Cálculos!CU78=0,"FOLGA",TEXT(Cálculos!CQ78,"hh:mm")&amp;" – "&amp;TEXT(Cálculos!CT78,"hh:mm")&amp;IF(AND(Cálculos!CR78&lt;&gt;"",Cálculos!CS78&lt;&gt;""),CHAR(10)&amp;"int. "&amp;TEXT(Cálculos!CR78,"hh:mm")&amp;" – "&amp;TEXT(Cálculos!CS78,"hh:mm"),""))))</f>
        <v/>
      </c>
      <c r="D161" s="55" t="str">
        <f>IF($A161="","",IF(Configurações!$B$3="Simples",IF(Cálculos!DL78="TRAB","TRABALHO",IF(Cálculos!DL78="ATEST","ATESTADO/"&amp;CHAR(10)&amp;"LICENÇA",IF(Cálculos!DL78="FERIAS","FÉRIAS","FOLGA"))),IF(Cálculos!DF78=0,"FOLGA",TEXT(Cálculos!DB78,"hh:mm")&amp;" – "&amp;TEXT(Cálculos!DE78,"hh:mm")&amp;IF(AND(Cálculos!DC78&lt;&gt;"",Cálculos!DD78&lt;&gt;""),CHAR(10)&amp;"int. "&amp;TEXT(Cálculos!DC78,"hh:mm")&amp;" – "&amp;TEXT(Cálculos!DD78,"hh:mm"),""))))</f>
        <v/>
      </c>
      <c r="E161" s="55" t="str">
        <f>IF($A161="","",IF(Configurações!$B$3="Simples",IF(Cálculos!DW78="TRAB","TRABALHO",IF(Cálculos!DW78="ATEST","ATESTADO/"&amp;CHAR(10)&amp;"LICENÇA",IF(Cálculos!DW78="FERIAS","FÉRIAS","FOLGA"))),IF(Cálculos!DQ78=0,"FOLGA",TEXT(Cálculos!DM78,"hh:mm")&amp;" – "&amp;TEXT(Cálculos!DP78,"hh:mm")&amp;IF(AND(Cálculos!DN78&lt;&gt;"",Cálculos!DO78&lt;&gt;""),CHAR(10)&amp;"int. "&amp;TEXT(Cálculos!DN78,"hh:mm")&amp;" – "&amp;TEXT(Cálculos!DO78,"hh:mm"),""))))</f>
        <v/>
      </c>
      <c r="F161" s="55" t="str">
        <f>IF($A161="","",IF(Configurações!$B$3="Simples",IF(Cálculos!EH78="TRAB","TRABALHO",IF(Cálculos!EH78="ATEST","ATESTADO/"&amp;CHAR(10)&amp;"LICENÇA",IF(Cálculos!EH78="FERIAS","FÉRIAS","FOLGA"))),IF(Cálculos!EB78=0,"FOLGA",TEXT(Cálculos!DX78,"hh:mm")&amp;" – "&amp;TEXT(Cálculos!EA78,"hh:mm")&amp;IF(AND(Cálculos!DY78&lt;&gt;"",Cálculos!DZ78&lt;&gt;""),CHAR(10)&amp;"int. "&amp;TEXT(Cálculos!DY78,"hh:mm")&amp;" – "&amp;TEXT(Cálculos!DZ78,"hh:mm"),""))))</f>
        <v/>
      </c>
      <c r="G161" s="55" t="str">
        <f>IF($A161="","",IF(Configurações!$B$3="Simples",IF(Cálculos!ES78="TRAB","TRABALHO",IF(Cálculos!ES78="ATEST","ATESTADO/"&amp;CHAR(10)&amp;"LICENÇA",IF(Cálculos!ES78="FERIAS","FÉRIAS","FOLGA"))),IF(Cálculos!EM78=0,"FOLGA",TEXT(Cálculos!EI78,"hh:mm")&amp;" – "&amp;TEXT(Cálculos!EL78,"hh:mm")&amp;IF(AND(Cálculos!EJ78&lt;&gt;"",Cálculos!EK78&lt;&gt;""),CHAR(10)&amp;"int. "&amp;TEXT(Cálculos!EJ78,"hh:mm")&amp;" – "&amp;TEXT(Cálculos!EK78,"hh:mm"),""))))</f>
        <v/>
      </c>
      <c r="H161" s="55" t="str">
        <f>IF($A161="","",IF(Configurações!$B$3="Simples",IF(Cálculos!FD78="TRAB","TRABALHO",IF(Cálculos!FD78="ATEST","ATESTADO/"&amp;CHAR(10)&amp;"LICENÇA",IF(Cálculos!FD78="FERIAS","FÉRIAS","FOLGA"))),IF(Cálculos!EX78=0,"FOLGA",TEXT(Cálculos!ET78,"hh:mm")&amp;" – "&amp;TEXT(Cálculos!EW78,"hh:mm")&amp;IF(AND(Cálculos!EU78&lt;&gt;"",Cálculos!EV78&lt;&gt;""),CHAR(10)&amp;"int. "&amp;TEXT(Cálculos!EU78,"hh:mm")&amp;" – "&amp;TEXT(Cálculos!EV78,"hh:mm"),""))))</f>
        <v/>
      </c>
    </row>
    <row r="162" spans="1:8" ht="27.75" customHeight="1" x14ac:dyDescent="0.25">
      <c r="A162" s="54" t="str">
        <f>Cálculos!B79</f>
        <v/>
      </c>
      <c r="B162" s="55" t="str">
        <f>IF($A162="","",IF(Configurações!$B$3="Simples",IF(Cálculos!CP79="TRAB","TRABALHO",IF(Cálculos!CP79="ATEST","ATESTADO/"&amp;CHAR(10)&amp;"LICENÇA",IF(Cálculos!CP79="FERIAS","FÉRIAS","FOLGA"))),IF(Cálculos!CJ79=0,"FOLGA",TEXT(Cálculos!CF79,"hh:mm")&amp;" – "&amp;TEXT(Cálculos!CI79,"hh:mm")&amp;IF(AND(Cálculos!CG79&lt;&gt;"",Cálculos!CH79&lt;&gt;""),CHAR(10)&amp;"int. "&amp;TEXT(Cálculos!CG79,"hh:mm")&amp;" – "&amp;TEXT(Cálculos!CH79,"hh:mm"),""))))</f>
        <v/>
      </c>
      <c r="C162" s="55" t="str">
        <f>IF($A162="","",IF(Configurações!$B$3="Simples",IF(Cálculos!DA79="TRAB","TRABALHO",IF(Cálculos!DA79="ATEST","ATESTADO/"&amp;CHAR(10)&amp;"LICENÇA",IF(Cálculos!DA79="FERIAS","FÉRIAS","FOLGA"))),IF(Cálculos!CU79=0,"FOLGA",TEXT(Cálculos!CQ79,"hh:mm")&amp;" – "&amp;TEXT(Cálculos!CT79,"hh:mm")&amp;IF(AND(Cálculos!CR79&lt;&gt;"",Cálculos!CS79&lt;&gt;""),CHAR(10)&amp;"int. "&amp;TEXT(Cálculos!CR79,"hh:mm")&amp;" – "&amp;TEXT(Cálculos!CS79,"hh:mm"),""))))</f>
        <v/>
      </c>
      <c r="D162" s="55" t="str">
        <f>IF($A162="","",IF(Configurações!$B$3="Simples",IF(Cálculos!DL79="TRAB","TRABALHO",IF(Cálculos!DL79="ATEST","ATESTADO/"&amp;CHAR(10)&amp;"LICENÇA",IF(Cálculos!DL79="FERIAS","FÉRIAS","FOLGA"))),IF(Cálculos!DF79=0,"FOLGA",TEXT(Cálculos!DB79,"hh:mm")&amp;" – "&amp;TEXT(Cálculos!DE79,"hh:mm")&amp;IF(AND(Cálculos!DC79&lt;&gt;"",Cálculos!DD79&lt;&gt;""),CHAR(10)&amp;"int. "&amp;TEXT(Cálculos!DC79,"hh:mm")&amp;" – "&amp;TEXT(Cálculos!DD79,"hh:mm"),""))))</f>
        <v/>
      </c>
      <c r="E162" s="55" t="str">
        <f>IF($A162="","",IF(Configurações!$B$3="Simples",IF(Cálculos!DW79="TRAB","TRABALHO",IF(Cálculos!DW79="ATEST","ATESTADO/"&amp;CHAR(10)&amp;"LICENÇA",IF(Cálculos!DW79="FERIAS","FÉRIAS","FOLGA"))),IF(Cálculos!DQ79=0,"FOLGA",TEXT(Cálculos!DM79,"hh:mm")&amp;" – "&amp;TEXT(Cálculos!DP79,"hh:mm")&amp;IF(AND(Cálculos!DN79&lt;&gt;"",Cálculos!DO79&lt;&gt;""),CHAR(10)&amp;"int. "&amp;TEXT(Cálculos!DN79,"hh:mm")&amp;" – "&amp;TEXT(Cálculos!DO79,"hh:mm"),""))))</f>
        <v/>
      </c>
      <c r="F162" s="55" t="str">
        <f>IF($A162="","",IF(Configurações!$B$3="Simples",IF(Cálculos!EH79="TRAB","TRABALHO",IF(Cálculos!EH79="ATEST","ATESTADO/"&amp;CHAR(10)&amp;"LICENÇA",IF(Cálculos!EH79="FERIAS","FÉRIAS","FOLGA"))),IF(Cálculos!EB79=0,"FOLGA",TEXT(Cálculos!DX79,"hh:mm")&amp;" – "&amp;TEXT(Cálculos!EA79,"hh:mm")&amp;IF(AND(Cálculos!DY79&lt;&gt;"",Cálculos!DZ79&lt;&gt;""),CHAR(10)&amp;"int. "&amp;TEXT(Cálculos!DY79,"hh:mm")&amp;" – "&amp;TEXT(Cálculos!DZ79,"hh:mm"),""))))</f>
        <v/>
      </c>
      <c r="G162" s="55" t="str">
        <f>IF($A162="","",IF(Configurações!$B$3="Simples",IF(Cálculos!ES79="TRAB","TRABALHO",IF(Cálculos!ES79="ATEST","ATESTADO/"&amp;CHAR(10)&amp;"LICENÇA",IF(Cálculos!ES79="FERIAS","FÉRIAS","FOLGA"))),IF(Cálculos!EM79=0,"FOLGA",TEXT(Cálculos!EI79,"hh:mm")&amp;" – "&amp;TEXT(Cálculos!EL79,"hh:mm")&amp;IF(AND(Cálculos!EJ79&lt;&gt;"",Cálculos!EK79&lt;&gt;""),CHAR(10)&amp;"int. "&amp;TEXT(Cálculos!EJ79,"hh:mm")&amp;" – "&amp;TEXT(Cálculos!EK79,"hh:mm"),""))))</f>
        <v/>
      </c>
      <c r="H162" s="55" t="str">
        <f>IF($A162="","",IF(Configurações!$B$3="Simples",IF(Cálculos!FD79="TRAB","TRABALHO",IF(Cálculos!FD79="ATEST","ATESTADO/"&amp;CHAR(10)&amp;"LICENÇA",IF(Cálculos!FD79="FERIAS","FÉRIAS","FOLGA"))),IF(Cálculos!EX79=0,"FOLGA",TEXT(Cálculos!ET79,"hh:mm")&amp;" – "&amp;TEXT(Cálculos!EW79,"hh:mm")&amp;IF(AND(Cálculos!EU79&lt;&gt;"",Cálculos!EV79&lt;&gt;""),CHAR(10)&amp;"int. "&amp;TEXT(Cálculos!EU79,"hh:mm")&amp;" – "&amp;TEXT(Cálculos!EV79,"hh:mm"),""))))</f>
        <v/>
      </c>
    </row>
    <row r="163" spans="1:8" ht="27.75" customHeight="1" x14ac:dyDescent="0.25">
      <c r="A163" s="54" t="str">
        <f>Cálculos!B80</f>
        <v/>
      </c>
      <c r="B163" s="55" t="str">
        <f>IF($A163="","",IF(Configurações!$B$3="Simples",IF(Cálculos!CP80="TRAB","TRABALHO",IF(Cálculos!CP80="ATEST","ATESTADO/"&amp;CHAR(10)&amp;"LICENÇA",IF(Cálculos!CP80="FERIAS","FÉRIAS","FOLGA"))),IF(Cálculos!CJ80=0,"FOLGA",TEXT(Cálculos!CF80,"hh:mm")&amp;" – "&amp;TEXT(Cálculos!CI80,"hh:mm")&amp;IF(AND(Cálculos!CG80&lt;&gt;"",Cálculos!CH80&lt;&gt;""),CHAR(10)&amp;"int. "&amp;TEXT(Cálculos!CG80,"hh:mm")&amp;" – "&amp;TEXT(Cálculos!CH80,"hh:mm"),""))))</f>
        <v/>
      </c>
      <c r="C163" s="55" t="str">
        <f>IF($A163="","",IF(Configurações!$B$3="Simples",IF(Cálculos!DA80="TRAB","TRABALHO",IF(Cálculos!DA80="ATEST","ATESTADO/"&amp;CHAR(10)&amp;"LICENÇA",IF(Cálculos!DA80="FERIAS","FÉRIAS","FOLGA"))),IF(Cálculos!CU80=0,"FOLGA",TEXT(Cálculos!CQ80,"hh:mm")&amp;" – "&amp;TEXT(Cálculos!CT80,"hh:mm")&amp;IF(AND(Cálculos!CR80&lt;&gt;"",Cálculos!CS80&lt;&gt;""),CHAR(10)&amp;"int. "&amp;TEXT(Cálculos!CR80,"hh:mm")&amp;" – "&amp;TEXT(Cálculos!CS80,"hh:mm"),""))))</f>
        <v/>
      </c>
      <c r="D163" s="55" t="str">
        <f>IF($A163="","",IF(Configurações!$B$3="Simples",IF(Cálculos!DL80="TRAB","TRABALHO",IF(Cálculos!DL80="ATEST","ATESTADO/"&amp;CHAR(10)&amp;"LICENÇA",IF(Cálculos!DL80="FERIAS","FÉRIAS","FOLGA"))),IF(Cálculos!DF80=0,"FOLGA",TEXT(Cálculos!DB80,"hh:mm")&amp;" – "&amp;TEXT(Cálculos!DE80,"hh:mm")&amp;IF(AND(Cálculos!DC80&lt;&gt;"",Cálculos!DD80&lt;&gt;""),CHAR(10)&amp;"int. "&amp;TEXT(Cálculos!DC80,"hh:mm")&amp;" – "&amp;TEXT(Cálculos!DD80,"hh:mm"),""))))</f>
        <v/>
      </c>
      <c r="E163" s="55" t="str">
        <f>IF($A163="","",IF(Configurações!$B$3="Simples",IF(Cálculos!DW80="TRAB","TRABALHO",IF(Cálculos!DW80="ATEST","ATESTADO/"&amp;CHAR(10)&amp;"LICENÇA",IF(Cálculos!DW80="FERIAS","FÉRIAS","FOLGA"))),IF(Cálculos!DQ80=0,"FOLGA",TEXT(Cálculos!DM80,"hh:mm")&amp;" – "&amp;TEXT(Cálculos!DP80,"hh:mm")&amp;IF(AND(Cálculos!DN80&lt;&gt;"",Cálculos!DO80&lt;&gt;""),CHAR(10)&amp;"int. "&amp;TEXT(Cálculos!DN80,"hh:mm")&amp;" – "&amp;TEXT(Cálculos!DO80,"hh:mm"),""))))</f>
        <v/>
      </c>
      <c r="F163" s="55" t="str">
        <f>IF($A163="","",IF(Configurações!$B$3="Simples",IF(Cálculos!EH80="TRAB","TRABALHO",IF(Cálculos!EH80="ATEST","ATESTADO/"&amp;CHAR(10)&amp;"LICENÇA",IF(Cálculos!EH80="FERIAS","FÉRIAS","FOLGA"))),IF(Cálculos!EB80=0,"FOLGA",TEXT(Cálculos!DX80,"hh:mm")&amp;" – "&amp;TEXT(Cálculos!EA80,"hh:mm")&amp;IF(AND(Cálculos!DY80&lt;&gt;"",Cálculos!DZ80&lt;&gt;""),CHAR(10)&amp;"int. "&amp;TEXT(Cálculos!DY80,"hh:mm")&amp;" – "&amp;TEXT(Cálculos!DZ80,"hh:mm"),""))))</f>
        <v/>
      </c>
      <c r="G163" s="55" t="str">
        <f>IF($A163="","",IF(Configurações!$B$3="Simples",IF(Cálculos!ES80="TRAB","TRABALHO",IF(Cálculos!ES80="ATEST","ATESTADO/"&amp;CHAR(10)&amp;"LICENÇA",IF(Cálculos!ES80="FERIAS","FÉRIAS","FOLGA"))),IF(Cálculos!EM80=0,"FOLGA",TEXT(Cálculos!EI80,"hh:mm")&amp;" – "&amp;TEXT(Cálculos!EL80,"hh:mm")&amp;IF(AND(Cálculos!EJ80&lt;&gt;"",Cálculos!EK80&lt;&gt;""),CHAR(10)&amp;"int. "&amp;TEXT(Cálculos!EJ80,"hh:mm")&amp;" – "&amp;TEXT(Cálculos!EK80,"hh:mm"),""))))</f>
        <v/>
      </c>
      <c r="H163" s="55" t="str">
        <f>IF($A163="","",IF(Configurações!$B$3="Simples",IF(Cálculos!FD80="TRAB","TRABALHO",IF(Cálculos!FD80="ATEST","ATESTADO/"&amp;CHAR(10)&amp;"LICENÇA",IF(Cálculos!FD80="FERIAS","FÉRIAS","FOLGA"))),IF(Cálculos!EX80=0,"FOLGA",TEXT(Cálculos!ET80,"hh:mm")&amp;" – "&amp;TEXT(Cálculos!EW80,"hh:mm")&amp;IF(AND(Cálculos!EU80&lt;&gt;"",Cálculos!EV80&lt;&gt;""),CHAR(10)&amp;"int. "&amp;TEXT(Cálculos!EU80,"hh:mm")&amp;" – "&amp;TEXT(Cálculos!EV80,"hh:mm"),""))))</f>
        <v/>
      </c>
    </row>
    <row r="164" spans="1:8" ht="27.75" customHeight="1" x14ac:dyDescent="0.25">
      <c r="A164" s="54" t="str">
        <f>Cálculos!B81</f>
        <v/>
      </c>
      <c r="B164" s="55" t="str">
        <f>IF($A164="","",IF(Configurações!$B$3="Simples",IF(Cálculos!CP81="TRAB","TRABALHO",IF(Cálculos!CP81="ATEST","ATESTADO/"&amp;CHAR(10)&amp;"LICENÇA",IF(Cálculos!CP81="FERIAS","FÉRIAS","FOLGA"))),IF(Cálculos!CJ81=0,"FOLGA",TEXT(Cálculos!CF81,"hh:mm")&amp;" – "&amp;TEXT(Cálculos!CI81,"hh:mm")&amp;IF(AND(Cálculos!CG81&lt;&gt;"",Cálculos!CH81&lt;&gt;""),CHAR(10)&amp;"int. "&amp;TEXT(Cálculos!CG81,"hh:mm")&amp;" – "&amp;TEXT(Cálculos!CH81,"hh:mm"),""))))</f>
        <v/>
      </c>
      <c r="C164" s="55" t="str">
        <f>IF($A164="","",IF(Configurações!$B$3="Simples",IF(Cálculos!DA81="TRAB","TRABALHO",IF(Cálculos!DA81="ATEST","ATESTADO/"&amp;CHAR(10)&amp;"LICENÇA",IF(Cálculos!DA81="FERIAS","FÉRIAS","FOLGA"))),IF(Cálculos!CU81=0,"FOLGA",TEXT(Cálculos!CQ81,"hh:mm")&amp;" – "&amp;TEXT(Cálculos!CT81,"hh:mm")&amp;IF(AND(Cálculos!CR81&lt;&gt;"",Cálculos!CS81&lt;&gt;""),CHAR(10)&amp;"int. "&amp;TEXT(Cálculos!CR81,"hh:mm")&amp;" – "&amp;TEXT(Cálculos!CS81,"hh:mm"),""))))</f>
        <v/>
      </c>
      <c r="D164" s="55" t="str">
        <f>IF($A164="","",IF(Configurações!$B$3="Simples",IF(Cálculos!DL81="TRAB","TRABALHO",IF(Cálculos!DL81="ATEST","ATESTADO/"&amp;CHAR(10)&amp;"LICENÇA",IF(Cálculos!DL81="FERIAS","FÉRIAS","FOLGA"))),IF(Cálculos!DF81=0,"FOLGA",TEXT(Cálculos!DB81,"hh:mm")&amp;" – "&amp;TEXT(Cálculos!DE81,"hh:mm")&amp;IF(AND(Cálculos!DC81&lt;&gt;"",Cálculos!DD81&lt;&gt;""),CHAR(10)&amp;"int. "&amp;TEXT(Cálculos!DC81,"hh:mm")&amp;" – "&amp;TEXT(Cálculos!DD81,"hh:mm"),""))))</f>
        <v/>
      </c>
      <c r="E164" s="55" t="str">
        <f>IF($A164="","",IF(Configurações!$B$3="Simples",IF(Cálculos!DW81="TRAB","TRABALHO",IF(Cálculos!DW81="ATEST","ATESTADO/"&amp;CHAR(10)&amp;"LICENÇA",IF(Cálculos!DW81="FERIAS","FÉRIAS","FOLGA"))),IF(Cálculos!DQ81=0,"FOLGA",TEXT(Cálculos!DM81,"hh:mm")&amp;" – "&amp;TEXT(Cálculos!DP81,"hh:mm")&amp;IF(AND(Cálculos!DN81&lt;&gt;"",Cálculos!DO81&lt;&gt;""),CHAR(10)&amp;"int. "&amp;TEXT(Cálculos!DN81,"hh:mm")&amp;" – "&amp;TEXT(Cálculos!DO81,"hh:mm"),""))))</f>
        <v/>
      </c>
      <c r="F164" s="55" t="str">
        <f>IF($A164="","",IF(Configurações!$B$3="Simples",IF(Cálculos!EH81="TRAB","TRABALHO",IF(Cálculos!EH81="ATEST","ATESTADO/"&amp;CHAR(10)&amp;"LICENÇA",IF(Cálculos!EH81="FERIAS","FÉRIAS","FOLGA"))),IF(Cálculos!EB81=0,"FOLGA",TEXT(Cálculos!DX81,"hh:mm")&amp;" – "&amp;TEXT(Cálculos!EA81,"hh:mm")&amp;IF(AND(Cálculos!DY81&lt;&gt;"",Cálculos!DZ81&lt;&gt;""),CHAR(10)&amp;"int. "&amp;TEXT(Cálculos!DY81,"hh:mm")&amp;" – "&amp;TEXT(Cálculos!DZ81,"hh:mm"),""))))</f>
        <v/>
      </c>
      <c r="G164" s="55" t="str">
        <f>IF($A164="","",IF(Configurações!$B$3="Simples",IF(Cálculos!ES81="TRAB","TRABALHO",IF(Cálculos!ES81="ATEST","ATESTADO/"&amp;CHAR(10)&amp;"LICENÇA",IF(Cálculos!ES81="FERIAS","FÉRIAS","FOLGA"))),IF(Cálculos!EM81=0,"FOLGA",TEXT(Cálculos!EI81,"hh:mm")&amp;" – "&amp;TEXT(Cálculos!EL81,"hh:mm")&amp;IF(AND(Cálculos!EJ81&lt;&gt;"",Cálculos!EK81&lt;&gt;""),CHAR(10)&amp;"int. "&amp;TEXT(Cálculos!EJ81,"hh:mm")&amp;" – "&amp;TEXT(Cálculos!EK81,"hh:mm"),""))))</f>
        <v/>
      </c>
      <c r="H164" s="55" t="str">
        <f>IF($A164="","",IF(Configurações!$B$3="Simples",IF(Cálculos!FD81="TRAB","TRABALHO",IF(Cálculos!FD81="ATEST","ATESTADO/"&amp;CHAR(10)&amp;"LICENÇA",IF(Cálculos!FD81="FERIAS","FÉRIAS","FOLGA"))),IF(Cálculos!EX81=0,"FOLGA",TEXT(Cálculos!ET81,"hh:mm")&amp;" – "&amp;TEXT(Cálculos!EW81,"hh:mm")&amp;IF(AND(Cálculos!EU81&lt;&gt;"",Cálculos!EV81&lt;&gt;""),CHAR(10)&amp;"int. "&amp;TEXT(Cálculos!EU81,"hh:mm")&amp;" – "&amp;TEXT(Cálculos!EV81,"hh:mm"),""))))</f>
        <v/>
      </c>
    </row>
    <row r="165" spans="1:8" ht="27.75" customHeight="1" x14ac:dyDescent="0.25">
      <c r="A165" s="54" t="str">
        <f>Cálculos!B82</f>
        <v/>
      </c>
      <c r="B165" s="55" t="str">
        <f>IF($A165="","",IF(Configurações!$B$3="Simples",IF(Cálculos!CP82="TRAB","TRABALHO",IF(Cálculos!CP82="ATEST","ATESTADO/"&amp;CHAR(10)&amp;"LICENÇA",IF(Cálculos!CP82="FERIAS","FÉRIAS","FOLGA"))),IF(Cálculos!CJ82=0,"FOLGA",TEXT(Cálculos!CF82,"hh:mm")&amp;" – "&amp;TEXT(Cálculos!CI82,"hh:mm")&amp;IF(AND(Cálculos!CG82&lt;&gt;"",Cálculos!CH82&lt;&gt;""),CHAR(10)&amp;"int. "&amp;TEXT(Cálculos!CG82,"hh:mm")&amp;" – "&amp;TEXT(Cálculos!CH82,"hh:mm"),""))))</f>
        <v/>
      </c>
      <c r="C165" s="55" t="str">
        <f>IF($A165="","",IF(Configurações!$B$3="Simples",IF(Cálculos!DA82="TRAB","TRABALHO",IF(Cálculos!DA82="ATEST","ATESTADO/"&amp;CHAR(10)&amp;"LICENÇA",IF(Cálculos!DA82="FERIAS","FÉRIAS","FOLGA"))),IF(Cálculos!CU82=0,"FOLGA",TEXT(Cálculos!CQ82,"hh:mm")&amp;" – "&amp;TEXT(Cálculos!CT82,"hh:mm")&amp;IF(AND(Cálculos!CR82&lt;&gt;"",Cálculos!CS82&lt;&gt;""),CHAR(10)&amp;"int. "&amp;TEXT(Cálculos!CR82,"hh:mm")&amp;" – "&amp;TEXT(Cálculos!CS82,"hh:mm"),""))))</f>
        <v/>
      </c>
      <c r="D165" s="55" t="str">
        <f>IF($A165="","",IF(Configurações!$B$3="Simples",IF(Cálculos!DL82="TRAB","TRABALHO",IF(Cálculos!DL82="ATEST","ATESTADO/"&amp;CHAR(10)&amp;"LICENÇA",IF(Cálculos!DL82="FERIAS","FÉRIAS","FOLGA"))),IF(Cálculos!DF82=0,"FOLGA",TEXT(Cálculos!DB82,"hh:mm")&amp;" – "&amp;TEXT(Cálculos!DE82,"hh:mm")&amp;IF(AND(Cálculos!DC82&lt;&gt;"",Cálculos!DD82&lt;&gt;""),CHAR(10)&amp;"int. "&amp;TEXT(Cálculos!DC82,"hh:mm")&amp;" – "&amp;TEXT(Cálculos!DD82,"hh:mm"),""))))</f>
        <v/>
      </c>
      <c r="E165" s="55" t="str">
        <f>IF($A165="","",IF(Configurações!$B$3="Simples",IF(Cálculos!DW82="TRAB","TRABALHO",IF(Cálculos!DW82="ATEST","ATESTADO/"&amp;CHAR(10)&amp;"LICENÇA",IF(Cálculos!DW82="FERIAS","FÉRIAS","FOLGA"))),IF(Cálculos!DQ82=0,"FOLGA",TEXT(Cálculos!DM82,"hh:mm")&amp;" – "&amp;TEXT(Cálculos!DP82,"hh:mm")&amp;IF(AND(Cálculos!DN82&lt;&gt;"",Cálculos!DO82&lt;&gt;""),CHAR(10)&amp;"int. "&amp;TEXT(Cálculos!DN82,"hh:mm")&amp;" – "&amp;TEXT(Cálculos!DO82,"hh:mm"),""))))</f>
        <v/>
      </c>
      <c r="F165" s="55" t="str">
        <f>IF($A165="","",IF(Configurações!$B$3="Simples",IF(Cálculos!EH82="TRAB","TRABALHO",IF(Cálculos!EH82="ATEST","ATESTADO/"&amp;CHAR(10)&amp;"LICENÇA",IF(Cálculos!EH82="FERIAS","FÉRIAS","FOLGA"))),IF(Cálculos!EB82=0,"FOLGA",TEXT(Cálculos!DX82,"hh:mm")&amp;" – "&amp;TEXT(Cálculos!EA82,"hh:mm")&amp;IF(AND(Cálculos!DY82&lt;&gt;"",Cálculos!DZ82&lt;&gt;""),CHAR(10)&amp;"int. "&amp;TEXT(Cálculos!DY82,"hh:mm")&amp;" – "&amp;TEXT(Cálculos!DZ82,"hh:mm"),""))))</f>
        <v/>
      </c>
      <c r="G165" s="55" t="str">
        <f>IF($A165="","",IF(Configurações!$B$3="Simples",IF(Cálculos!ES82="TRAB","TRABALHO",IF(Cálculos!ES82="ATEST","ATESTADO/"&amp;CHAR(10)&amp;"LICENÇA",IF(Cálculos!ES82="FERIAS","FÉRIAS","FOLGA"))),IF(Cálculos!EM82=0,"FOLGA",TEXT(Cálculos!EI82,"hh:mm")&amp;" – "&amp;TEXT(Cálculos!EL82,"hh:mm")&amp;IF(AND(Cálculos!EJ82&lt;&gt;"",Cálculos!EK82&lt;&gt;""),CHAR(10)&amp;"int. "&amp;TEXT(Cálculos!EJ82,"hh:mm")&amp;" – "&amp;TEXT(Cálculos!EK82,"hh:mm"),""))))</f>
        <v/>
      </c>
      <c r="H165" s="55" t="str">
        <f>IF($A165="","",IF(Configurações!$B$3="Simples",IF(Cálculos!FD82="TRAB","TRABALHO",IF(Cálculos!FD82="ATEST","ATESTADO/"&amp;CHAR(10)&amp;"LICENÇA",IF(Cálculos!FD82="FERIAS","FÉRIAS","FOLGA"))),IF(Cálculos!EX82=0,"FOLGA",TEXT(Cálculos!ET82,"hh:mm")&amp;" – "&amp;TEXT(Cálculos!EW82,"hh:mm")&amp;IF(AND(Cálculos!EU82&lt;&gt;"",Cálculos!EV82&lt;&gt;""),CHAR(10)&amp;"int. "&amp;TEXT(Cálculos!EU82,"hh:mm")&amp;" – "&amp;TEXT(Cálculos!EV82,"hh:mm"),""))))</f>
        <v/>
      </c>
    </row>
    <row r="166" spans="1:8" ht="27.75" customHeight="1" x14ac:dyDescent="0.25">
      <c r="A166" s="54" t="str">
        <f>Cálculos!B83</f>
        <v/>
      </c>
      <c r="B166" s="55" t="str">
        <f>IF($A166="","",IF(Configurações!$B$3="Simples",IF(Cálculos!CP83="TRAB","TRABALHO",IF(Cálculos!CP83="ATEST","ATESTADO/"&amp;CHAR(10)&amp;"LICENÇA",IF(Cálculos!CP83="FERIAS","FÉRIAS","FOLGA"))),IF(Cálculos!CJ83=0,"FOLGA",TEXT(Cálculos!CF83,"hh:mm")&amp;" – "&amp;TEXT(Cálculos!CI83,"hh:mm")&amp;IF(AND(Cálculos!CG83&lt;&gt;"",Cálculos!CH83&lt;&gt;""),CHAR(10)&amp;"int. "&amp;TEXT(Cálculos!CG83,"hh:mm")&amp;" – "&amp;TEXT(Cálculos!CH83,"hh:mm"),""))))</f>
        <v/>
      </c>
      <c r="C166" s="55" t="str">
        <f>IF($A166="","",IF(Configurações!$B$3="Simples",IF(Cálculos!DA83="TRAB","TRABALHO",IF(Cálculos!DA83="ATEST","ATESTADO/"&amp;CHAR(10)&amp;"LICENÇA",IF(Cálculos!DA83="FERIAS","FÉRIAS","FOLGA"))),IF(Cálculos!CU83=0,"FOLGA",TEXT(Cálculos!CQ83,"hh:mm")&amp;" – "&amp;TEXT(Cálculos!CT83,"hh:mm")&amp;IF(AND(Cálculos!CR83&lt;&gt;"",Cálculos!CS83&lt;&gt;""),CHAR(10)&amp;"int. "&amp;TEXT(Cálculos!CR83,"hh:mm")&amp;" – "&amp;TEXT(Cálculos!CS83,"hh:mm"),""))))</f>
        <v/>
      </c>
      <c r="D166" s="55" t="str">
        <f>IF($A166="","",IF(Configurações!$B$3="Simples",IF(Cálculos!DL83="TRAB","TRABALHO",IF(Cálculos!DL83="ATEST","ATESTADO/"&amp;CHAR(10)&amp;"LICENÇA",IF(Cálculos!DL83="FERIAS","FÉRIAS","FOLGA"))),IF(Cálculos!DF83=0,"FOLGA",TEXT(Cálculos!DB83,"hh:mm")&amp;" – "&amp;TEXT(Cálculos!DE83,"hh:mm")&amp;IF(AND(Cálculos!DC83&lt;&gt;"",Cálculos!DD83&lt;&gt;""),CHAR(10)&amp;"int. "&amp;TEXT(Cálculos!DC83,"hh:mm")&amp;" – "&amp;TEXT(Cálculos!DD83,"hh:mm"),""))))</f>
        <v/>
      </c>
      <c r="E166" s="55" t="str">
        <f>IF($A166="","",IF(Configurações!$B$3="Simples",IF(Cálculos!DW83="TRAB","TRABALHO",IF(Cálculos!DW83="ATEST","ATESTADO/"&amp;CHAR(10)&amp;"LICENÇA",IF(Cálculos!DW83="FERIAS","FÉRIAS","FOLGA"))),IF(Cálculos!DQ83=0,"FOLGA",TEXT(Cálculos!DM83,"hh:mm")&amp;" – "&amp;TEXT(Cálculos!DP83,"hh:mm")&amp;IF(AND(Cálculos!DN83&lt;&gt;"",Cálculos!DO83&lt;&gt;""),CHAR(10)&amp;"int. "&amp;TEXT(Cálculos!DN83,"hh:mm")&amp;" – "&amp;TEXT(Cálculos!DO83,"hh:mm"),""))))</f>
        <v/>
      </c>
      <c r="F166" s="55" t="str">
        <f>IF($A166="","",IF(Configurações!$B$3="Simples",IF(Cálculos!EH83="TRAB","TRABALHO",IF(Cálculos!EH83="ATEST","ATESTADO/"&amp;CHAR(10)&amp;"LICENÇA",IF(Cálculos!EH83="FERIAS","FÉRIAS","FOLGA"))),IF(Cálculos!EB83=0,"FOLGA",TEXT(Cálculos!DX83,"hh:mm")&amp;" – "&amp;TEXT(Cálculos!EA83,"hh:mm")&amp;IF(AND(Cálculos!DY83&lt;&gt;"",Cálculos!DZ83&lt;&gt;""),CHAR(10)&amp;"int. "&amp;TEXT(Cálculos!DY83,"hh:mm")&amp;" – "&amp;TEXT(Cálculos!DZ83,"hh:mm"),""))))</f>
        <v/>
      </c>
      <c r="G166" s="55" t="str">
        <f>IF($A166="","",IF(Configurações!$B$3="Simples",IF(Cálculos!ES83="TRAB","TRABALHO",IF(Cálculos!ES83="ATEST","ATESTADO/"&amp;CHAR(10)&amp;"LICENÇA",IF(Cálculos!ES83="FERIAS","FÉRIAS","FOLGA"))),IF(Cálculos!EM83=0,"FOLGA",TEXT(Cálculos!EI83,"hh:mm")&amp;" – "&amp;TEXT(Cálculos!EL83,"hh:mm")&amp;IF(AND(Cálculos!EJ83&lt;&gt;"",Cálculos!EK83&lt;&gt;""),CHAR(10)&amp;"int. "&amp;TEXT(Cálculos!EJ83,"hh:mm")&amp;" – "&amp;TEXT(Cálculos!EK83,"hh:mm"),""))))</f>
        <v/>
      </c>
      <c r="H166" s="55" t="str">
        <f>IF($A166="","",IF(Configurações!$B$3="Simples",IF(Cálculos!FD83="TRAB","TRABALHO",IF(Cálculos!FD83="ATEST","ATESTADO/"&amp;CHAR(10)&amp;"LICENÇA",IF(Cálculos!FD83="FERIAS","FÉRIAS","FOLGA"))),IF(Cálculos!EX83=0,"FOLGA",TEXT(Cálculos!ET83,"hh:mm")&amp;" – "&amp;TEXT(Cálculos!EW83,"hh:mm")&amp;IF(AND(Cálculos!EU83&lt;&gt;"",Cálculos!EV83&lt;&gt;""),CHAR(10)&amp;"int. "&amp;TEXT(Cálculos!EU83,"hh:mm")&amp;" – "&amp;TEXT(Cálculos!EV83,"hh:mm"),""))))</f>
        <v/>
      </c>
    </row>
    <row r="167" spans="1:8" ht="27.75" customHeight="1" x14ac:dyDescent="0.25">
      <c r="A167" s="54" t="str">
        <f>Cálculos!B84</f>
        <v/>
      </c>
      <c r="B167" s="55" t="str">
        <f>IF($A167="","",IF(Configurações!$B$3="Simples",IF(Cálculos!CP84="TRAB","TRABALHO",IF(Cálculos!CP84="ATEST","ATESTADO/"&amp;CHAR(10)&amp;"LICENÇA",IF(Cálculos!CP84="FERIAS","FÉRIAS","FOLGA"))),IF(Cálculos!CJ84=0,"FOLGA",TEXT(Cálculos!CF84,"hh:mm")&amp;" – "&amp;TEXT(Cálculos!CI84,"hh:mm")&amp;IF(AND(Cálculos!CG84&lt;&gt;"",Cálculos!CH84&lt;&gt;""),CHAR(10)&amp;"int. "&amp;TEXT(Cálculos!CG84,"hh:mm")&amp;" – "&amp;TEXT(Cálculos!CH84,"hh:mm"),""))))</f>
        <v/>
      </c>
      <c r="C167" s="55" t="str">
        <f>IF($A167="","",IF(Configurações!$B$3="Simples",IF(Cálculos!DA84="TRAB","TRABALHO",IF(Cálculos!DA84="ATEST","ATESTADO/"&amp;CHAR(10)&amp;"LICENÇA",IF(Cálculos!DA84="FERIAS","FÉRIAS","FOLGA"))),IF(Cálculos!CU84=0,"FOLGA",TEXT(Cálculos!CQ84,"hh:mm")&amp;" – "&amp;TEXT(Cálculos!CT84,"hh:mm")&amp;IF(AND(Cálculos!CR84&lt;&gt;"",Cálculos!CS84&lt;&gt;""),CHAR(10)&amp;"int. "&amp;TEXT(Cálculos!CR84,"hh:mm")&amp;" – "&amp;TEXT(Cálculos!CS84,"hh:mm"),""))))</f>
        <v/>
      </c>
      <c r="D167" s="55" t="str">
        <f>IF($A167="","",IF(Configurações!$B$3="Simples",IF(Cálculos!DL84="TRAB","TRABALHO",IF(Cálculos!DL84="ATEST","ATESTADO/"&amp;CHAR(10)&amp;"LICENÇA",IF(Cálculos!DL84="FERIAS","FÉRIAS","FOLGA"))),IF(Cálculos!DF84=0,"FOLGA",TEXT(Cálculos!DB84,"hh:mm")&amp;" – "&amp;TEXT(Cálculos!DE84,"hh:mm")&amp;IF(AND(Cálculos!DC84&lt;&gt;"",Cálculos!DD84&lt;&gt;""),CHAR(10)&amp;"int. "&amp;TEXT(Cálculos!DC84,"hh:mm")&amp;" – "&amp;TEXT(Cálculos!DD84,"hh:mm"),""))))</f>
        <v/>
      </c>
      <c r="E167" s="55" t="str">
        <f>IF($A167="","",IF(Configurações!$B$3="Simples",IF(Cálculos!DW84="TRAB","TRABALHO",IF(Cálculos!DW84="ATEST","ATESTADO/"&amp;CHAR(10)&amp;"LICENÇA",IF(Cálculos!DW84="FERIAS","FÉRIAS","FOLGA"))),IF(Cálculos!DQ84=0,"FOLGA",TEXT(Cálculos!DM84,"hh:mm")&amp;" – "&amp;TEXT(Cálculos!DP84,"hh:mm")&amp;IF(AND(Cálculos!DN84&lt;&gt;"",Cálculos!DO84&lt;&gt;""),CHAR(10)&amp;"int. "&amp;TEXT(Cálculos!DN84,"hh:mm")&amp;" – "&amp;TEXT(Cálculos!DO84,"hh:mm"),""))))</f>
        <v/>
      </c>
      <c r="F167" s="55" t="str">
        <f>IF($A167="","",IF(Configurações!$B$3="Simples",IF(Cálculos!EH84="TRAB","TRABALHO",IF(Cálculos!EH84="ATEST","ATESTADO/"&amp;CHAR(10)&amp;"LICENÇA",IF(Cálculos!EH84="FERIAS","FÉRIAS","FOLGA"))),IF(Cálculos!EB84=0,"FOLGA",TEXT(Cálculos!DX84,"hh:mm")&amp;" – "&amp;TEXT(Cálculos!EA84,"hh:mm")&amp;IF(AND(Cálculos!DY84&lt;&gt;"",Cálculos!DZ84&lt;&gt;""),CHAR(10)&amp;"int. "&amp;TEXT(Cálculos!DY84,"hh:mm")&amp;" – "&amp;TEXT(Cálculos!DZ84,"hh:mm"),""))))</f>
        <v/>
      </c>
      <c r="G167" s="55" t="str">
        <f>IF($A167="","",IF(Configurações!$B$3="Simples",IF(Cálculos!ES84="TRAB","TRABALHO",IF(Cálculos!ES84="ATEST","ATESTADO/"&amp;CHAR(10)&amp;"LICENÇA",IF(Cálculos!ES84="FERIAS","FÉRIAS","FOLGA"))),IF(Cálculos!EM84=0,"FOLGA",TEXT(Cálculos!EI84,"hh:mm")&amp;" – "&amp;TEXT(Cálculos!EL84,"hh:mm")&amp;IF(AND(Cálculos!EJ84&lt;&gt;"",Cálculos!EK84&lt;&gt;""),CHAR(10)&amp;"int. "&amp;TEXT(Cálculos!EJ84,"hh:mm")&amp;" – "&amp;TEXT(Cálculos!EK84,"hh:mm"),""))))</f>
        <v/>
      </c>
      <c r="H167" s="55" t="str">
        <f>IF($A167="","",IF(Configurações!$B$3="Simples",IF(Cálculos!FD84="TRAB","TRABALHO",IF(Cálculos!FD84="ATEST","ATESTADO/"&amp;CHAR(10)&amp;"LICENÇA",IF(Cálculos!FD84="FERIAS","FÉRIAS","FOLGA"))),IF(Cálculos!EX84=0,"FOLGA",TEXT(Cálculos!ET84,"hh:mm")&amp;" – "&amp;TEXT(Cálculos!EW84,"hh:mm")&amp;IF(AND(Cálculos!EU84&lt;&gt;"",Cálculos!EV84&lt;&gt;""),CHAR(10)&amp;"int. "&amp;TEXT(Cálculos!EU84,"hh:mm")&amp;" – "&amp;TEXT(Cálculos!EV84,"hh:mm"),""))))</f>
        <v/>
      </c>
    </row>
    <row r="168" spans="1:8" ht="27.75" customHeight="1" x14ac:dyDescent="0.25">
      <c r="A168" s="54" t="str">
        <f>Cálculos!B85</f>
        <v/>
      </c>
      <c r="B168" s="55" t="str">
        <f>IF($A168="","",IF(Configurações!$B$3="Simples",IF(Cálculos!CP85="TRAB","TRABALHO",IF(Cálculos!CP85="ATEST","ATESTADO/"&amp;CHAR(10)&amp;"LICENÇA",IF(Cálculos!CP85="FERIAS","FÉRIAS","FOLGA"))),IF(Cálculos!CJ85=0,"FOLGA",TEXT(Cálculos!CF85,"hh:mm")&amp;" – "&amp;TEXT(Cálculos!CI85,"hh:mm")&amp;IF(AND(Cálculos!CG85&lt;&gt;"",Cálculos!CH85&lt;&gt;""),CHAR(10)&amp;"int. "&amp;TEXT(Cálculos!CG85,"hh:mm")&amp;" – "&amp;TEXT(Cálculos!CH85,"hh:mm"),""))))</f>
        <v/>
      </c>
      <c r="C168" s="55" t="str">
        <f>IF($A168="","",IF(Configurações!$B$3="Simples",IF(Cálculos!DA85="TRAB","TRABALHO",IF(Cálculos!DA85="ATEST","ATESTADO/"&amp;CHAR(10)&amp;"LICENÇA",IF(Cálculos!DA85="FERIAS","FÉRIAS","FOLGA"))),IF(Cálculos!CU85=0,"FOLGA",TEXT(Cálculos!CQ85,"hh:mm")&amp;" – "&amp;TEXT(Cálculos!CT85,"hh:mm")&amp;IF(AND(Cálculos!CR85&lt;&gt;"",Cálculos!CS85&lt;&gt;""),CHAR(10)&amp;"int. "&amp;TEXT(Cálculos!CR85,"hh:mm")&amp;" – "&amp;TEXT(Cálculos!CS85,"hh:mm"),""))))</f>
        <v/>
      </c>
      <c r="D168" s="55" t="str">
        <f>IF($A168="","",IF(Configurações!$B$3="Simples",IF(Cálculos!DL85="TRAB","TRABALHO",IF(Cálculos!DL85="ATEST","ATESTADO/"&amp;CHAR(10)&amp;"LICENÇA",IF(Cálculos!DL85="FERIAS","FÉRIAS","FOLGA"))),IF(Cálculos!DF85=0,"FOLGA",TEXT(Cálculos!DB85,"hh:mm")&amp;" – "&amp;TEXT(Cálculos!DE85,"hh:mm")&amp;IF(AND(Cálculos!DC85&lt;&gt;"",Cálculos!DD85&lt;&gt;""),CHAR(10)&amp;"int. "&amp;TEXT(Cálculos!DC85,"hh:mm")&amp;" – "&amp;TEXT(Cálculos!DD85,"hh:mm"),""))))</f>
        <v/>
      </c>
      <c r="E168" s="55" t="str">
        <f>IF($A168="","",IF(Configurações!$B$3="Simples",IF(Cálculos!DW85="TRAB","TRABALHO",IF(Cálculos!DW85="ATEST","ATESTADO/"&amp;CHAR(10)&amp;"LICENÇA",IF(Cálculos!DW85="FERIAS","FÉRIAS","FOLGA"))),IF(Cálculos!DQ85=0,"FOLGA",TEXT(Cálculos!DM85,"hh:mm")&amp;" – "&amp;TEXT(Cálculos!DP85,"hh:mm")&amp;IF(AND(Cálculos!DN85&lt;&gt;"",Cálculos!DO85&lt;&gt;""),CHAR(10)&amp;"int. "&amp;TEXT(Cálculos!DN85,"hh:mm")&amp;" – "&amp;TEXT(Cálculos!DO85,"hh:mm"),""))))</f>
        <v/>
      </c>
      <c r="F168" s="55" t="str">
        <f>IF($A168="","",IF(Configurações!$B$3="Simples",IF(Cálculos!EH85="TRAB","TRABALHO",IF(Cálculos!EH85="ATEST","ATESTADO/"&amp;CHAR(10)&amp;"LICENÇA",IF(Cálculos!EH85="FERIAS","FÉRIAS","FOLGA"))),IF(Cálculos!EB85=0,"FOLGA",TEXT(Cálculos!DX85,"hh:mm")&amp;" – "&amp;TEXT(Cálculos!EA85,"hh:mm")&amp;IF(AND(Cálculos!DY85&lt;&gt;"",Cálculos!DZ85&lt;&gt;""),CHAR(10)&amp;"int. "&amp;TEXT(Cálculos!DY85,"hh:mm")&amp;" – "&amp;TEXT(Cálculos!DZ85,"hh:mm"),""))))</f>
        <v/>
      </c>
      <c r="G168" s="55" t="str">
        <f>IF($A168="","",IF(Configurações!$B$3="Simples",IF(Cálculos!ES85="TRAB","TRABALHO",IF(Cálculos!ES85="ATEST","ATESTADO/"&amp;CHAR(10)&amp;"LICENÇA",IF(Cálculos!ES85="FERIAS","FÉRIAS","FOLGA"))),IF(Cálculos!EM85=0,"FOLGA",TEXT(Cálculos!EI85,"hh:mm")&amp;" – "&amp;TEXT(Cálculos!EL85,"hh:mm")&amp;IF(AND(Cálculos!EJ85&lt;&gt;"",Cálculos!EK85&lt;&gt;""),CHAR(10)&amp;"int. "&amp;TEXT(Cálculos!EJ85,"hh:mm")&amp;" – "&amp;TEXT(Cálculos!EK85,"hh:mm"),""))))</f>
        <v/>
      </c>
      <c r="H168" s="55" t="str">
        <f>IF($A168="","",IF(Configurações!$B$3="Simples",IF(Cálculos!FD85="TRAB","TRABALHO",IF(Cálculos!FD85="ATEST","ATESTADO/"&amp;CHAR(10)&amp;"LICENÇA",IF(Cálculos!FD85="FERIAS","FÉRIAS","FOLGA"))),IF(Cálculos!EX85=0,"FOLGA",TEXT(Cálculos!ET85,"hh:mm")&amp;" – "&amp;TEXT(Cálculos!EW85,"hh:mm")&amp;IF(AND(Cálculos!EU85&lt;&gt;"",Cálculos!EV85&lt;&gt;""),CHAR(10)&amp;"int. "&amp;TEXT(Cálculos!EU85,"hh:mm")&amp;" – "&amp;TEXT(Cálculos!EV85,"hh:mm"),""))))</f>
        <v/>
      </c>
    </row>
    <row r="169" spans="1:8" ht="27.75" customHeight="1" x14ac:dyDescent="0.25">
      <c r="A169" s="54" t="str">
        <f>Cálculos!B86</f>
        <v/>
      </c>
      <c r="B169" s="55" t="str">
        <f>IF($A169="","",IF(Configurações!$B$3="Simples",IF(Cálculos!CP86="TRAB","TRABALHO",IF(Cálculos!CP86="ATEST","ATESTADO/"&amp;CHAR(10)&amp;"LICENÇA",IF(Cálculos!CP86="FERIAS","FÉRIAS","FOLGA"))),IF(Cálculos!CJ86=0,"FOLGA",TEXT(Cálculos!CF86,"hh:mm")&amp;" – "&amp;TEXT(Cálculos!CI86,"hh:mm")&amp;IF(AND(Cálculos!CG86&lt;&gt;"",Cálculos!CH86&lt;&gt;""),CHAR(10)&amp;"int. "&amp;TEXT(Cálculos!CG86,"hh:mm")&amp;" – "&amp;TEXT(Cálculos!CH86,"hh:mm"),""))))</f>
        <v/>
      </c>
      <c r="C169" s="55" t="str">
        <f>IF($A169="","",IF(Configurações!$B$3="Simples",IF(Cálculos!DA86="TRAB","TRABALHO",IF(Cálculos!DA86="ATEST","ATESTADO/"&amp;CHAR(10)&amp;"LICENÇA",IF(Cálculos!DA86="FERIAS","FÉRIAS","FOLGA"))),IF(Cálculos!CU86=0,"FOLGA",TEXT(Cálculos!CQ86,"hh:mm")&amp;" – "&amp;TEXT(Cálculos!CT86,"hh:mm")&amp;IF(AND(Cálculos!CR86&lt;&gt;"",Cálculos!CS86&lt;&gt;""),CHAR(10)&amp;"int. "&amp;TEXT(Cálculos!CR86,"hh:mm")&amp;" – "&amp;TEXT(Cálculos!CS86,"hh:mm"),""))))</f>
        <v/>
      </c>
      <c r="D169" s="55" t="str">
        <f>IF($A169="","",IF(Configurações!$B$3="Simples",IF(Cálculos!DL86="TRAB","TRABALHO",IF(Cálculos!DL86="ATEST","ATESTADO/"&amp;CHAR(10)&amp;"LICENÇA",IF(Cálculos!DL86="FERIAS","FÉRIAS","FOLGA"))),IF(Cálculos!DF86=0,"FOLGA",TEXT(Cálculos!DB86,"hh:mm")&amp;" – "&amp;TEXT(Cálculos!DE86,"hh:mm")&amp;IF(AND(Cálculos!DC86&lt;&gt;"",Cálculos!DD86&lt;&gt;""),CHAR(10)&amp;"int. "&amp;TEXT(Cálculos!DC86,"hh:mm")&amp;" – "&amp;TEXT(Cálculos!DD86,"hh:mm"),""))))</f>
        <v/>
      </c>
      <c r="E169" s="55" t="str">
        <f>IF($A169="","",IF(Configurações!$B$3="Simples",IF(Cálculos!DW86="TRAB","TRABALHO",IF(Cálculos!DW86="ATEST","ATESTADO/"&amp;CHAR(10)&amp;"LICENÇA",IF(Cálculos!DW86="FERIAS","FÉRIAS","FOLGA"))),IF(Cálculos!DQ86=0,"FOLGA",TEXT(Cálculos!DM86,"hh:mm")&amp;" – "&amp;TEXT(Cálculos!DP86,"hh:mm")&amp;IF(AND(Cálculos!DN86&lt;&gt;"",Cálculos!DO86&lt;&gt;""),CHAR(10)&amp;"int. "&amp;TEXT(Cálculos!DN86,"hh:mm")&amp;" – "&amp;TEXT(Cálculos!DO86,"hh:mm"),""))))</f>
        <v/>
      </c>
      <c r="F169" s="55" t="str">
        <f>IF($A169="","",IF(Configurações!$B$3="Simples",IF(Cálculos!EH86="TRAB","TRABALHO",IF(Cálculos!EH86="ATEST","ATESTADO/"&amp;CHAR(10)&amp;"LICENÇA",IF(Cálculos!EH86="FERIAS","FÉRIAS","FOLGA"))),IF(Cálculos!EB86=0,"FOLGA",TEXT(Cálculos!DX86,"hh:mm")&amp;" – "&amp;TEXT(Cálculos!EA86,"hh:mm")&amp;IF(AND(Cálculos!DY86&lt;&gt;"",Cálculos!DZ86&lt;&gt;""),CHAR(10)&amp;"int. "&amp;TEXT(Cálculos!DY86,"hh:mm")&amp;" – "&amp;TEXT(Cálculos!DZ86,"hh:mm"),""))))</f>
        <v/>
      </c>
      <c r="G169" s="55" t="str">
        <f>IF($A169="","",IF(Configurações!$B$3="Simples",IF(Cálculos!ES86="TRAB","TRABALHO",IF(Cálculos!ES86="ATEST","ATESTADO/"&amp;CHAR(10)&amp;"LICENÇA",IF(Cálculos!ES86="FERIAS","FÉRIAS","FOLGA"))),IF(Cálculos!EM86=0,"FOLGA",TEXT(Cálculos!EI86,"hh:mm")&amp;" – "&amp;TEXT(Cálculos!EL86,"hh:mm")&amp;IF(AND(Cálculos!EJ86&lt;&gt;"",Cálculos!EK86&lt;&gt;""),CHAR(10)&amp;"int. "&amp;TEXT(Cálculos!EJ86,"hh:mm")&amp;" – "&amp;TEXT(Cálculos!EK86,"hh:mm"),""))))</f>
        <v/>
      </c>
      <c r="H169" s="55" t="str">
        <f>IF($A169="","",IF(Configurações!$B$3="Simples",IF(Cálculos!FD86="TRAB","TRABALHO",IF(Cálculos!FD86="ATEST","ATESTADO/"&amp;CHAR(10)&amp;"LICENÇA",IF(Cálculos!FD86="FERIAS","FÉRIAS","FOLGA"))),IF(Cálculos!EX86=0,"FOLGA",TEXT(Cálculos!ET86,"hh:mm")&amp;" – "&amp;TEXT(Cálculos!EW86,"hh:mm")&amp;IF(AND(Cálculos!EU86&lt;&gt;"",Cálculos!EV86&lt;&gt;""),CHAR(10)&amp;"int. "&amp;TEXT(Cálculos!EU86,"hh:mm")&amp;" – "&amp;TEXT(Cálculos!EV86,"hh:mm"),""))))</f>
        <v/>
      </c>
    </row>
    <row r="170" spans="1:8" ht="27.75" customHeight="1" x14ac:dyDescent="0.25">
      <c r="A170" s="54" t="str">
        <f>Cálculos!B87</f>
        <v/>
      </c>
      <c r="B170" s="55" t="str">
        <f>IF($A170="","",IF(Configurações!$B$3="Simples",IF(Cálculos!CP87="TRAB","TRABALHO",IF(Cálculos!CP87="ATEST","ATESTADO/"&amp;CHAR(10)&amp;"LICENÇA",IF(Cálculos!CP87="FERIAS","FÉRIAS","FOLGA"))),IF(Cálculos!CJ87=0,"FOLGA",TEXT(Cálculos!CF87,"hh:mm")&amp;" – "&amp;TEXT(Cálculos!CI87,"hh:mm")&amp;IF(AND(Cálculos!CG87&lt;&gt;"",Cálculos!CH87&lt;&gt;""),CHAR(10)&amp;"int. "&amp;TEXT(Cálculos!CG87,"hh:mm")&amp;" – "&amp;TEXT(Cálculos!CH87,"hh:mm"),""))))</f>
        <v/>
      </c>
      <c r="C170" s="55" t="str">
        <f>IF($A170="","",IF(Configurações!$B$3="Simples",IF(Cálculos!DA87="TRAB","TRABALHO",IF(Cálculos!DA87="ATEST","ATESTADO/"&amp;CHAR(10)&amp;"LICENÇA",IF(Cálculos!DA87="FERIAS","FÉRIAS","FOLGA"))),IF(Cálculos!CU87=0,"FOLGA",TEXT(Cálculos!CQ87,"hh:mm")&amp;" – "&amp;TEXT(Cálculos!CT87,"hh:mm")&amp;IF(AND(Cálculos!CR87&lt;&gt;"",Cálculos!CS87&lt;&gt;""),CHAR(10)&amp;"int. "&amp;TEXT(Cálculos!CR87,"hh:mm")&amp;" – "&amp;TEXT(Cálculos!CS87,"hh:mm"),""))))</f>
        <v/>
      </c>
      <c r="D170" s="55" t="str">
        <f>IF($A170="","",IF(Configurações!$B$3="Simples",IF(Cálculos!DL87="TRAB","TRABALHO",IF(Cálculos!DL87="ATEST","ATESTADO/"&amp;CHAR(10)&amp;"LICENÇA",IF(Cálculos!DL87="FERIAS","FÉRIAS","FOLGA"))),IF(Cálculos!DF87=0,"FOLGA",TEXT(Cálculos!DB87,"hh:mm")&amp;" – "&amp;TEXT(Cálculos!DE87,"hh:mm")&amp;IF(AND(Cálculos!DC87&lt;&gt;"",Cálculos!DD87&lt;&gt;""),CHAR(10)&amp;"int. "&amp;TEXT(Cálculos!DC87,"hh:mm")&amp;" – "&amp;TEXT(Cálculos!DD87,"hh:mm"),""))))</f>
        <v/>
      </c>
      <c r="E170" s="55" t="str">
        <f>IF($A170="","",IF(Configurações!$B$3="Simples",IF(Cálculos!DW87="TRAB","TRABALHO",IF(Cálculos!DW87="ATEST","ATESTADO/"&amp;CHAR(10)&amp;"LICENÇA",IF(Cálculos!DW87="FERIAS","FÉRIAS","FOLGA"))),IF(Cálculos!DQ87=0,"FOLGA",TEXT(Cálculos!DM87,"hh:mm")&amp;" – "&amp;TEXT(Cálculos!DP87,"hh:mm")&amp;IF(AND(Cálculos!DN87&lt;&gt;"",Cálculos!DO87&lt;&gt;""),CHAR(10)&amp;"int. "&amp;TEXT(Cálculos!DN87,"hh:mm")&amp;" – "&amp;TEXT(Cálculos!DO87,"hh:mm"),""))))</f>
        <v/>
      </c>
      <c r="F170" s="55" t="str">
        <f>IF($A170="","",IF(Configurações!$B$3="Simples",IF(Cálculos!EH87="TRAB","TRABALHO",IF(Cálculos!EH87="ATEST","ATESTADO/"&amp;CHAR(10)&amp;"LICENÇA",IF(Cálculos!EH87="FERIAS","FÉRIAS","FOLGA"))),IF(Cálculos!EB87=0,"FOLGA",TEXT(Cálculos!DX87,"hh:mm")&amp;" – "&amp;TEXT(Cálculos!EA87,"hh:mm")&amp;IF(AND(Cálculos!DY87&lt;&gt;"",Cálculos!DZ87&lt;&gt;""),CHAR(10)&amp;"int. "&amp;TEXT(Cálculos!DY87,"hh:mm")&amp;" – "&amp;TEXT(Cálculos!DZ87,"hh:mm"),""))))</f>
        <v/>
      </c>
      <c r="G170" s="55" t="str">
        <f>IF($A170="","",IF(Configurações!$B$3="Simples",IF(Cálculos!ES87="TRAB","TRABALHO",IF(Cálculos!ES87="ATEST","ATESTADO/"&amp;CHAR(10)&amp;"LICENÇA",IF(Cálculos!ES87="FERIAS","FÉRIAS","FOLGA"))),IF(Cálculos!EM87=0,"FOLGA",TEXT(Cálculos!EI87,"hh:mm")&amp;" – "&amp;TEXT(Cálculos!EL87,"hh:mm")&amp;IF(AND(Cálculos!EJ87&lt;&gt;"",Cálculos!EK87&lt;&gt;""),CHAR(10)&amp;"int. "&amp;TEXT(Cálculos!EJ87,"hh:mm")&amp;" – "&amp;TEXT(Cálculos!EK87,"hh:mm"),""))))</f>
        <v/>
      </c>
      <c r="H170" s="55" t="str">
        <f>IF($A170="","",IF(Configurações!$B$3="Simples",IF(Cálculos!FD87="TRAB","TRABALHO",IF(Cálculos!FD87="ATEST","ATESTADO/"&amp;CHAR(10)&amp;"LICENÇA",IF(Cálculos!FD87="FERIAS","FÉRIAS","FOLGA"))),IF(Cálculos!EX87=0,"FOLGA",TEXT(Cálculos!ET87,"hh:mm")&amp;" – "&amp;TEXT(Cálculos!EW87,"hh:mm")&amp;IF(AND(Cálculos!EU87&lt;&gt;"",Cálculos!EV87&lt;&gt;""),CHAR(10)&amp;"int. "&amp;TEXT(Cálculos!EU87,"hh:mm")&amp;" – "&amp;TEXT(Cálculos!EV87,"hh:mm"),""))))</f>
        <v/>
      </c>
    </row>
    <row r="171" spans="1:8" x14ac:dyDescent="0.25"/>
    <row r="172" spans="1:8" ht="19.5" customHeight="1" x14ac:dyDescent="0.25">
      <c r="A172" s="116" t="str">
        <f>"SEMANA 3   —   "&amp;TEXT(DAY('Escala Linhas'!$D$2+14),"00")&amp;"/"&amp;TEXT(MONTH('Escala Linhas'!$D$2+14),"00")&amp;" a "&amp;TEXT(DAY('Escala Linhas'!$D$2+20),"00")&amp;"/"&amp;TEXT(MONTH('Escala Linhas'!$D$2+20),"00")&amp;"/"&amp;YEAR('Escala Linhas'!$D$2+20)</f>
        <v>SEMANA 3   —   16/11 a 22/11/2026</v>
      </c>
      <c r="B172" s="116"/>
      <c r="C172" s="116"/>
      <c r="D172" s="116"/>
      <c r="E172" s="116"/>
      <c r="F172" s="116"/>
      <c r="G172" s="116"/>
      <c r="H172" s="116"/>
    </row>
    <row r="173" spans="1:8" ht="39.75" customHeight="1" x14ac:dyDescent="0.25">
      <c r="A173" s="2" t="s">
        <v>81</v>
      </c>
      <c r="B173" s="2" t="str">
        <f>CHOOSE(WEEKDAY(Cálculos!$FE$5),"Dom","Seg","Ter","Qua","Qui","Sex","Sáb")&amp;CHAR(10)&amp;TEXT(DAY(Cálculos!$FE$5),"00")&amp;"/"&amp;TEXT(MONTH(Cálculos!$FE$5),"00")&amp;IF(Cálculos!$FE$2=1,CHAR(10)&amp;"FERIADO","")</f>
        <v>Seg
16/11</v>
      </c>
      <c r="C173" s="2" t="str">
        <f>CHOOSE(WEEKDAY(Cálculos!$FP$5),"Dom","Seg","Ter","Qua","Qui","Sex","Sáb")&amp;CHAR(10)&amp;TEXT(DAY(Cálculos!$FP$5),"00")&amp;"/"&amp;TEXT(MONTH(Cálculos!$FP$5),"00")&amp;IF(Cálculos!$FP$2=1,CHAR(10)&amp;"FERIADO","")</f>
        <v>Ter
17/11</v>
      </c>
      <c r="D173" s="2" t="str">
        <f>CHOOSE(WEEKDAY(Cálculos!$GA$5),"Dom","Seg","Ter","Qua","Qui","Sex","Sáb")&amp;CHAR(10)&amp;TEXT(DAY(Cálculos!$GA$5),"00")&amp;"/"&amp;TEXT(MONTH(Cálculos!$GA$5),"00")&amp;IF(Cálculos!$GA$2=1,CHAR(10)&amp;"FERIADO","")</f>
        <v>Qua
18/11</v>
      </c>
      <c r="E173" s="2" t="str">
        <f>CHOOSE(WEEKDAY(Cálculos!$GL$5),"Dom","Seg","Ter","Qua","Qui","Sex","Sáb")&amp;CHAR(10)&amp;TEXT(DAY(Cálculos!$GL$5),"00")&amp;"/"&amp;TEXT(MONTH(Cálculos!$GL$5),"00")&amp;IF(Cálculos!$GL$2=1,CHAR(10)&amp;"FERIADO","")</f>
        <v>Qui
19/11</v>
      </c>
      <c r="F173" s="2" t="str">
        <f>CHOOSE(WEEKDAY(Cálculos!$GW$5),"Dom","Seg","Ter","Qua","Qui","Sex","Sáb")&amp;CHAR(10)&amp;TEXT(DAY(Cálculos!$GW$5),"00")&amp;"/"&amp;TEXT(MONTH(Cálculos!$GW$5),"00")&amp;IF(Cálculos!$GW$2=1,CHAR(10)&amp;"FERIADO","")</f>
        <v>Sex
20/11
FERIADO</v>
      </c>
      <c r="G173" s="2" t="str">
        <f>CHOOSE(WEEKDAY(Cálculos!$HH$5),"Dom","Seg","Ter","Qua","Qui","Sex","Sáb")&amp;CHAR(10)&amp;TEXT(DAY(Cálculos!$HH$5),"00")&amp;"/"&amp;TEXT(MONTH(Cálculos!$HH$5),"00")&amp;IF(Cálculos!$HH$2=1,CHAR(10)&amp;"FERIADO","")</f>
        <v>Sáb
21/11</v>
      </c>
      <c r="H173" s="2" t="str">
        <f>CHOOSE(WEEKDAY(Cálculos!$HS$5),"Dom","Seg","Ter","Qua","Qui","Sex","Sáb")&amp;CHAR(10)&amp;TEXT(DAY(Cálculos!$HS$5),"00")&amp;"/"&amp;TEXT(MONTH(Cálculos!$HS$5),"00")&amp;IF(Cálculos!$HS$2=1,CHAR(10)&amp;"FERIADO","")</f>
        <v>Dom
22/11</v>
      </c>
    </row>
    <row r="174" spans="1:8" ht="27.75" customHeight="1" x14ac:dyDescent="0.25">
      <c r="A174" s="54" t="str">
        <f>Cálculos!B7</f>
        <v>Ana Paula Souza</v>
      </c>
      <c r="B174" s="55" t="str">
        <f>IF($A174="","",IF(Configurações!$B$3="Simples",IF(Cálculos!FO7="TRAB","TRABALHO",IF(Cálculos!FO7="ATEST","ATESTADO/"&amp;CHAR(10)&amp;"LICENÇA",IF(Cálculos!FO7="FERIAS","FÉRIAS","FOLGA"))),IF(Cálculos!FI7=0,"FOLGA",TEXT(Cálculos!FE7,"hh:mm")&amp;" – "&amp;TEXT(Cálculos!FH7,"hh:mm")&amp;IF(AND(Cálculos!FF7&lt;&gt;"",Cálculos!FG7&lt;&gt;""),CHAR(10)&amp;"int. "&amp;TEXT(Cálculos!FF7,"hh:mm")&amp;" – "&amp;TEXT(Cálculos!FG7,"hh:mm"),""))))</f>
        <v>FOLGA</v>
      </c>
      <c r="C174" s="55" t="str">
        <f>IF($A174="","",IF(Configurações!$B$3="Simples",IF(Cálculos!FZ7="TRAB","TRABALHO",IF(Cálculos!FZ7="ATEST","ATESTADO/"&amp;CHAR(10)&amp;"LICENÇA",IF(Cálculos!FZ7="FERIAS","FÉRIAS","FOLGA"))),IF(Cálculos!FT7=0,"FOLGA",TEXT(Cálculos!FP7,"hh:mm")&amp;" – "&amp;TEXT(Cálculos!FS7,"hh:mm")&amp;IF(AND(Cálculos!FQ7&lt;&gt;"",Cálculos!FR7&lt;&gt;""),CHAR(10)&amp;"int. "&amp;TEXT(Cálculos!FQ7,"hh:mm")&amp;" – "&amp;TEXT(Cálculos!FR7,"hh:mm"),""))))</f>
        <v>FOLGA</v>
      </c>
      <c r="D174" s="55" t="str">
        <f>IF($A174="","",IF(Configurações!$B$3="Simples",IF(Cálculos!GK7="TRAB","TRABALHO",IF(Cálculos!GK7="ATEST","ATESTADO/"&amp;CHAR(10)&amp;"LICENÇA",IF(Cálculos!GK7="FERIAS","FÉRIAS","FOLGA"))),IF(Cálculos!GE7=0,"FOLGA",TEXT(Cálculos!GA7,"hh:mm")&amp;" – "&amp;TEXT(Cálculos!GD7,"hh:mm")&amp;IF(AND(Cálculos!GB7&lt;&gt;"",Cálculos!GC7&lt;&gt;""),CHAR(10)&amp;"int. "&amp;TEXT(Cálculos!GB7,"hh:mm")&amp;" – "&amp;TEXT(Cálculos!GC7,"hh:mm"),""))))</f>
        <v>FOLGA</v>
      </c>
      <c r="E174" s="55" t="str">
        <f>IF($A174="","",IF(Configurações!$B$3="Simples",IF(Cálculos!GV7="TRAB","TRABALHO",IF(Cálculos!GV7="ATEST","ATESTADO/"&amp;CHAR(10)&amp;"LICENÇA",IF(Cálculos!GV7="FERIAS","FÉRIAS","FOLGA"))),IF(Cálculos!GP7=0,"FOLGA",TEXT(Cálculos!GL7,"hh:mm")&amp;" – "&amp;TEXT(Cálculos!GO7,"hh:mm")&amp;IF(AND(Cálculos!GM7&lt;&gt;"",Cálculos!GN7&lt;&gt;""),CHAR(10)&amp;"int. "&amp;TEXT(Cálculos!GM7,"hh:mm")&amp;" – "&amp;TEXT(Cálculos!GN7,"hh:mm"),""))))</f>
        <v>FOLGA</v>
      </c>
      <c r="F174" s="55" t="str">
        <f>IF($A174="","",IF(Configurações!$B$3="Simples",IF(Cálculos!HG7="TRAB","TRABALHO",IF(Cálculos!HG7="ATEST","ATESTADO/"&amp;CHAR(10)&amp;"LICENÇA",IF(Cálculos!HG7="FERIAS","FÉRIAS","FOLGA"))),IF(Cálculos!HA7=0,"FOLGA",TEXT(Cálculos!GW7,"hh:mm")&amp;" – "&amp;TEXT(Cálculos!GZ7,"hh:mm")&amp;IF(AND(Cálculos!GX7&lt;&gt;"",Cálculos!GY7&lt;&gt;""),CHAR(10)&amp;"int. "&amp;TEXT(Cálculos!GX7,"hh:mm")&amp;" – "&amp;TEXT(Cálculos!GY7,"hh:mm"),""))))</f>
        <v>FOLGA</v>
      </c>
      <c r="G174" s="55" t="str">
        <f>IF($A174="","",IF(Configurações!$B$3="Simples",IF(Cálculos!HR7="TRAB","TRABALHO",IF(Cálculos!HR7="ATEST","ATESTADO/"&amp;CHAR(10)&amp;"LICENÇA",IF(Cálculos!HR7="FERIAS","FÉRIAS","FOLGA"))),IF(Cálculos!HL7=0,"FOLGA",TEXT(Cálculos!HH7,"hh:mm")&amp;" – "&amp;TEXT(Cálculos!HK7,"hh:mm")&amp;IF(AND(Cálculos!HI7&lt;&gt;"",Cálculos!HJ7&lt;&gt;""),CHAR(10)&amp;"int. "&amp;TEXT(Cálculos!HI7,"hh:mm")&amp;" – "&amp;TEXT(Cálculos!HJ7,"hh:mm"),""))))</f>
        <v>FOLGA</v>
      </c>
      <c r="H174" s="55" t="str">
        <f>IF($A174="","",IF(Configurações!$B$3="Simples",IF(Cálculos!IC7="TRAB","TRABALHO",IF(Cálculos!IC7="ATEST","ATESTADO/"&amp;CHAR(10)&amp;"LICENÇA",IF(Cálculos!IC7="FERIAS","FÉRIAS","FOLGA"))),IF(Cálculos!HW7=0,"FOLGA",TEXT(Cálculos!HS7,"hh:mm")&amp;" – "&amp;TEXT(Cálculos!HV7,"hh:mm")&amp;IF(AND(Cálculos!HT7&lt;&gt;"",Cálculos!HU7&lt;&gt;""),CHAR(10)&amp;"int. "&amp;TEXT(Cálculos!HT7,"hh:mm")&amp;" – "&amp;TEXT(Cálculos!HU7,"hh:mm"),""))))</f>
        <v>FOLGA</v>
      </c>
    </row>
    <row r="175" spans="1:8" ht="27.75" customHeight="1" x14ac:dyDescent="0.25">
      <c r="A175" s="54" t="str">
        <f>Cálculos!B8</f>
        <v>Bruno Carvalho</v>
      </c>
      <c r="B175" s="55" t="str">
        <f>IF($A175="","",IF(Configurações!$B$3="Simples",IF(Cálculos!FO8="TRAB","TRABALHO",IF(Cálculos!FO8="ATEST","ATESTADO/"&amp;CHAR(10)&amp;"LICENÇA",IF(Cálculos!FO8="FERIAS","FÉRIAS","FOLGA"))),IF(Cálculos!FI8=0,"FOLGA",TEXT(Cálculos!FE8,"hh:mm")&amp;" – "&amp;TEXT(Cálculos!FH8,"hh:mm")&amp;IF(AND(Cálculos!FF8&lt;&gt;"",Cálculos!FG8&lt;&gt;""),CHAR(10)&amp;"int. "&amp;TEXT(Cálculos!FF8,"hh:mm")&amp;" – "&amp;TEXT(Cálculos!FG8,"hh:mm"),""))))</f>
        <v>FOLGA</v>
      </c>
      <c r="C175" s="55" t="str">
        <f>IF($A175="","",IF(Configurações!$B$3="Simples",IF(Cálculos!FZ8="TRAB","TRABALHO",IF(Cálculos!FZ8="ATEST","ATESTADO/"&amp;CHAR(10)&amp;"LICENÇA",IF(Cálculos!FZ8="FERIAS","FÉRIAS","FOLGA"))),IF(Cálculos!FT8=0,"FOLGA",TEXT(Cálculos!FP8,"hh:mm")&amp;" – "&amp;TEXT(Cálculos!FS8,"hh:mm")&amp;IF(AND(Cálculos!FQ8&lt;&gt;"",Cálculos!FR8&lt;&gt;""),CHAR(10)&amp;"int. "&amp;TEXT(Cálculos!FQ8,"hh:mm")&amp;" – "&amp;TEXT(Cálculos!FR8,"hh:mm"),""))))</f>
        <v>FOLGA</v>
      </c>
      <c r="D175" s="55" t="str">
        <f>IF($A175="","",IF(Configurações!$B$3="Simples",IF(Cálculos!GK8="TRAB","TRABALHO",IF(Cálculos!GK8="ATEST","ATESTADO/"&amp;CHAR(10)&amp;"LICENÇA",IF(Cálculos!GK8="FERIAS","FÉRIAS","FOLGA"))),IF(Cálculos!GE8=0,"FOLGA",TEXT(Cálculos!GA8,"hh:mm")&amp;" – "&amp;TEXT(Cálculos!GD8,"hh:mm")&amp;IF(AND(Cálculos!GB8&lt;&gt;"",Cálculos!GC8&lt;&gt;""),CHAR(10)&amp;"int. "&amp;TEXT(Cálculos!GB8,"hh:mm")&amp;" – "&amp;TEXT(Cálculos!GC8,"hh:mm"),""))))</f>
        <v>FOLGA</v>
      </c>
      <c r="E175" s="55" t="str">
        <f>IF($A175="","",IF(Configurações!$B$3="Simples",IF(Cálculos!GV8="TRAB","TRABALHO",IF(Cálculos!GV8="ATEST","ATESTADO/"&amp;CHAR(10)&amp;"LICENÇA",IF(Cálculos!GV8="FERIAS","FÉRIAS","FOLGA"))),IF(Cálculos!GP8=0,"FOLGA",TEXT(Cálculos!GL8,"hh:mm")&amp;" – "&amp;TEXT(Cálculos!GO8,"hh:mm")&amp;IF(AND(Cálculos!GM8&lt;&gt;"",Cálculos!GN8&lt;&gt;""),CHAR(10)&amp;"int. "&amp;TEXT(Cálculos!GM8,"hh:mm")&amp;" – "&amp;TEXT(Cálculos!GN8,"hh:mm"),""))))</f>
        <v>FOLGA</v>
      </c>
      <c r="F175" s="55" t="str">
        <f>IF($A175="","",IF(Configurações!$B$3="Simples",IF(Cálculos!HG8="TRAB","TRABALHO",IF(Cálculos!HG8="ATEST","ATESTADO/"&amp;CHAR(10)&amp;"LICENÇA",IF(Cálculos!HG8="FERIAS","FÉRIAS","FOLGA"))),IF(Cálculos!HA8=0,"FOLGA",TEXT(Cálculos!GW8,"hh:mm")&amp;" – "&amp;TEXT(Cálculos!GZ8,"hh:mm")&amp;IF(AND(Cálculos!GX8&lt;&gt;"",Cálculos!GY8&lt;&gt;""),CHAR(10)&amp;"int. "&amp;TEXT(Cálculos!GX8,"hh:mm")&amp;" – "&amp;TEXT(Cálculos!GY8,"hh:mm"),""))))</f>
        <v>FOLGA</v>
      </c>
      <c r="G175" s="55" t="str">
        <f>IF($A175="","",IF(Configurações!$B$3="Simples",IF(Cálculos!HR8="TRAB","TRABALHO",IF(Cálculos!HR8="ATEST","ATESTADO/"&amp;CHAR(10)&amp;"LICENÇA",IF(Cálculos!HR8="FERIAS","FÉRIAS","FOLGA"))),IF(Cálculos!HL8=0,"FOLGA",TEXT(Cálculos!HH8,"hh:mm")&amp;" – "&amp;TEXT(Cálculos!HK8,"hh:mm")&amp;IF(AND(Cálculos!HI8&lt;&gt;"",Cálculos!HJ8&lt;&gt;""),CHAR(10)&amp;"int. "&amp;TEXT(Cálculos!HI8,"hh:mm")&amp;" – "&amp;TEXT(Cálculos!HJ8,"hh:mm"),""))))</f>
        <v>FOLGA</v>
      </c>
      <c r="H175" s="55" t="str">
        <f>IF($A175="","",IF(Configurações!$B$3="Simples",IF(Cálculos!IC8="TRAB","TRABALHO",IF(Cálculos!IC8="ATEST","ATESTADO/"&amp;CHAR(10)&amp;"LICENÇA",IF(Cálculos!IC8="FERIAS","FÉRIAS","FOLGA"))),IF(Cálculos!HW8=0,"FOLGA",TEXT(Cálculos!HS8,"hh:mm")&amp;" – "&amp;TEXT(Cálculos!HV8,"hh:mm")&amp;IF(AND(Cálculos!HT8&lt;&gt;"",Cálculos!HU8&lt;&gt;""),CHAR(10)&amp;"int. "&amp;TEXT(Cálculos!HT8,"hh:mm")&amp;" – "&amp;TEXT(Cálculos!HU8,"hh:mm"),""))))</f>
        <v>FOLGA</v>
      </c>
    </row>
    <row r="176" spans="1:8" ht="27.75" customHeight="1" x14ac:dyDescent="0.25">
      <c r="A176" s="54" t="str">
        <f>Cálculos!B9</f>
        <v>Carla Mendes</v>
      </c>
      <c r="B176" s="55" t="str">
        <f>IF($A176="","",IF(Configurações!$B$3="Simples",IF(Cálculos!FO9="TRAB","TRABALHO",IF(Cálculos!FO9="ATEST","ATESTADO/"&amp;CHAR(10)&amp;"LICENÇA",IF(Cálculos!FO9="FERIAS","FÉRIAS","FOLGA"))),IF(Cálculos!FI9=0,"FOLGA",TEXT(Cálculos!FE9,"hh:mm")&amp;" – "&amp;TEXT(Cálculos!FH9,"hh:mm")&amp;IF(AND(Cálculos!FF9&lt;&gt;"",Cálculos!FG9&lt;&gt;""),CHAR(10)&amp;"int. "&amp;TEXT(Cálculos!FF9,"hh:mm")&amp;" – "&amp;TEXT(Cálculos!FG9,"hh:mm"),""))))</f>
        <v>FOLGA</v>
      </c>
      <c r="C176" s="55" t="str">
        <f>IF($A176="","",IF(Configurações!$B$3="Simples",IF(Cálculos!FZ9="TRAB","TRABALHO",IF(Cálculos!FZ9="ATEST","ATESTADO/"&amp;CHAR(10)&amp;"LICENÇA",IF(Cálculos!FZ9="FERIAS","FÉRIAS","FOLGA"))),IF(Cálculos!FT9=0,"FOLGA",TEXT(Cálculos!FP9,"hh:mm")&amp;" – "&amp;TEXT(Cálculos!FS9,"hh:mm")&amp;IF(AND(Cálculos!FQ9&lt;&gt;"",Cálculos!FR9&lt;&gt;""),CHAR(10)&amp;"int. "&amp;TEXT(Cálculos!FQ9,"hh:mm")&amp;" – "&amp;TEXT(Cálculos!FR9,"hh:mm"),""))))</f>
        <v>FOLGA</v>
      </c>
      <c r="D176" s="55" t="str">
        <f>IF($A176="","",IF(Configurações!$B$3="Simples",IF(Cálculos!GK9="TRAB","TRABALHO",IF(Cálculos!GK9="ATEST","ATESTADO/"&amp;CHAR(10)&amp;"LICENÇA",IF(Cálculos!GK9="FERIAS","FÉRIAS","FOLGA"))),IF(Cálculos!GE9=0,"FOLGA",TEXT(Cálculos!GA9,"hh:mm")&amp;" – "&amp;TEXT(Cálculos!GD9,"hh:mm")&amp;IF(AND(Cálculos!GB9&lt;&gt;"",Cálculos!GC9&lt;&gt;""),CHAR(10)&amp;"int. "&amp;TEXT(Cálculos!GB9,"hh:mm")&amp;" – "&amp;TEXT(Cálculos!GC9,"hh:mm"),""))))</f>
        <v>FOLGA</v>
      </c>
      <c r="E176" s="55" t="str">
        <f>IF($A176="","",IF(Configurações!$B$3="Simples",IF(Cálculos!GV9="TRAB","TRABALHO",IF(Cálculos!GV9="ATEST","ATESTADO/"&amp;CHAR(10)&amp;"LICENÇA",IF(Cálculos!GV9="FERIAS","FÉRIAS","FOLGA"))),IF(Cálculos!GP9=0,"FOLGA",TEXT(Cálculos!GL9,"hh:mm")&amp;" – "&amp;TEXT(Cálculos!GO9,"hh:mm")&amp;IF(AND(Cálculos!GM9&lt;&gt;"",Cálculos!GN9&lt;&gt;""),CHAR(10)&amp;"int. "&amp;TEXT(Cálculos!GM9,"hh:mm")&amp;" – "&amp;TEXT(Cálculos!GN9,"hh:mm"),""))))</f>
        <v>FOLGA</v>
      </c>
      <c r="F176" s="55" t="str">
        <f>IF($A176="","",IF(Configurações!$B$3="Simples",IF(Cálculos!HG9="TRAB","TRABALHO",IF(Cálculos!HG9="ATEST","ATESTADO/"&amp;CHAR(10)&amp;"LICENÇA",IF(Cálculos!HG9="FERIAS","FÉRIAS","FOLGA"))),IF(Cálculos!HA9=0,"FOLGA",TEXT(Cálculos!GW9,"hh:mm")&amp;" – "&amp;TEXT(Cálculos!GZ9,"hh:mm")&amp;IF(AND(Cálculos!GX9&lt;&gt;"",Cálculos!GY9&lt;&gt;""),CHAR(10)&amp;"int. "&amp;TEXT(Cálculos!GX9,"hh:mm")&amp;" – "&amp;TEXT(Cálculos!GY9,"hh:mm"),""))))</f>
        <v>FOLGA</v>
      </c>
      <c r="G176" s="55" t="str">
        <f>IF($A176="","",IF(Configurações!$B$3="Simples",IF(Cálculos!HR9="TRAB","TRABALHO",IF(Cálculos!HR9="ATEST","ATESTADO/"&amp;CHAR(10)&amp;"LICENÇA",IF(Cálculos!HR9="FERIAS","FÉRIAS","FOLGA"))),IF(Cálculos!HL9=0,"FOLGA",TEXT(Cálculos!HH9,"hh:mm")&amp;" – "&amp;TEXT(Cálculos!HK9,"hh:mm")&amp;IF(AND(Cálculos!HI9&lt;&gt;"",Cálculos!HJ9&lt;&gt;""),CHAR(10)&amp;"int. "&amp;TEXT(Cálculos!HI9,"hh:mm")&amp;" – "&amp;TEXT(Cálculos!HJ9,"hh:mm"),""))))</f>
        <v>FOLGA</v>
      </c>
      <c r="H176" s="55" t="str">
        <f>IF($A176="","",IF(Configurações!$B$3="Simples",IF(Cálculos!IC9="TRAB","TRABALHO",IF(Cálculos!IC9="ATEST","ATESTADO/"&amp;CHAR(10)&amp;"LICENÇA",IF(Cálculos!IC9="FERIAS","FÉRIAS","FOLGA"))),IF(Cálculos!HW9=0,"FOLGA",TEXT(Cálculos!HS9,"hh:mm")&amp;" – "&amp;TEXT(Cálculos!HV9,"hh:mm")&amp;IF(AND(Cálculos!HT9&lt;&gt;"",Cálculos!HU9&lt;&gt;""),CHAR(10)&amp;"int. "&amp;TEXT(Cálculos!HT9,"hh:mm")&amp;" – "&amp;TEXT(Cálculos!HU9,"hh:mm"),""))))</f>
        <v>FOLGA</v>
      </c>
    </row>
    <row r="177" spans="1:8" ht="27.75" customHeight="1" x14ac:dyDescent="0.25">
      <c r="A177" s="54" t="str">
        <f>Cálculos!B10</f>
        <v>Diego Ferreira</v>
      </c>
      <c r="B177" s="55" t="str">
        <f>IF($A177="","",IF(Configurações!$B$3="Simples",IF(Cálculos!FO10="TRAB","TRABALHO",IF(Cálculos!FO10="ATEST","ATESTADO/"&amp;CHAR(10)&amp;"LICENÇA",IF(Cálculos!FO10="FERIAS","FÉRIAS","FOLGA"))),IF(Cálculos!FI10=0,"FOLGA",TEXT(Cálculos!FE10,"hh:mm")&amp;" – "&amp;TEXT(Cálculos!FH10,"hh:mm")&amp;IF(AND(Cálculos!FF10&lt;&gt;"",Cálculos!FG10&lt;&gt;""),CHAR(10)&amp;"int. "&amp;TEXT(Cálculos!FF10,"hh:mm")&amp;" – "&amp;TEXT(Cálculos!FG10,"hh:mm"),""))))</f>
        <v>FOLGA</v>
      </c>
      <c r="C177" s="55" t="str">
        <f>IF($A177="","",IF(Configurações!$B$3="Simples",IF(Cálculos!FZ10="TRAB","TRABALHO",IF(Cálculos!FZ10="ATEST","ATESTADO/"&amp;CHAR(10)&amp;"LICENÇA",IF(Cálculos!FZ10="FERIAS","FÉRIAS","FOLGA"))),IF(Cálculos!FT10=0,"FOLGA",TEXT(Cálculos!FP10,"hh:mm")&amp;" – "&amp;TEXT(Cálculos!FS10,"hh:mm")&amp;IF(AND(Cálculos!FQ10&lt;&gt;"",Cálculos!FR10&lt;&gt;""),CHAR(10)&amp;"int. "&amp;TEXT(Cálculos!FQ10,"hh:mm")&amp;" – "&amp;TEXT(Cálculos!FR10,"hh:mm"),""))))</f>
        <v>FOLGA</v>
      </c>
      <c r="D177" s="55" t="str">
        <f>IF($A177="","",IF(Configurações!$B$3="Simples",IF(Cálculos!GK10="TRAB","TRABALHO",IF(Cálculos!GK10="ATEST","ATESTADO/"&amp;CHAR(10)&amp;"LICENÇA",IF(Cálculos!GK10="FERIAS","FÉRIAS","FOLGA"))),IF(Cálculos!GE10=0,"FOLGA",TEXT(Cálculos!GA10,"hh:mm")&amp;" – "&amp;TEXT(Cálculos!GD10,"hh:mm")&amp;IF(AND(Cálculos!GB10&lt;&gt;"",Cálculos!GC10&lt;&gt;""),CHAR(10)&amp;"int. "&amp;TEXT(Cálculos!GB10,"hh:mm")&amp;" – "&amp;TEXT(Cálculos!GC10,"hh:mm"),""))))</f>
        <v>FOLGA</v>
      </c>
      <c r="E177" s="55" t="str">
        <f>IF($A177="","",IF(Configurações!$B$3="Simples",IF(Cálculos!GV10="TRAB","TRABALHO",IF(Cálculos!GV10="ATEST","ATESTADO/"&amp;CHAR(10)&amp;"LICENÇA",IF(Cálculos!GV10="FERIAS","FÉRIAS","FOLGA"))),IF(Cálculos!GP10=0,"FOLGA",TEXT(Cálculos!GL10,"hh:mm")&amp;" – "&amp;TEXT(Cálculos!GO10,"hh:mm")&amp;IF(AND(Cálculos!GM10&lt;&gt;"",Cálculos!GN10&lt;&gt;""),CHAR(10)&amp;"int. "&amp;TEXT(Cálculos!GM10,"hh:mm")&amp;" – "&amp;TEXT(Cálculos!GN10,"hh:mm"),""))))</f>
        <v>FOLGA</v>
      </c>
      <c r="F177" s="55" t="str">
        <f>IF($A177="","",IF(Configurações!$B$3="Simples",IF(Cálculos!HG10="TRAB","TRABALHO",IF(Cálculos!HG10="ATEST","ATESTADO/"&amp;CHAR(10)&amp;"LICENÇA",IF(Cálculos!HG10="FERIAS","FÉRIAS","FOLGA"))),IF(Cálculos!HA10=0,"FOLGA",TEXT(Cálculos!GW10,"hh:mm")&amp;" – "&amp;TEXT(Cálculos!GZ10,"hh:mm")&amp;IF(AND(Cálculos!GX10&lt;&gt;"",Cálculos!GY10&lt;&gt;""),CHAR(10)&amp;"int. "&amp;TEXT(Cálculos!GX10,"hh:mm")&amp;" – "&amp;TEXT(Cálculos!GY10,"hh:mm"),""))))</f>
        <v>FOLGA</v>
      </c>
      <c r="G177" s="55" t="str">
        <f>IF($A177="","",IF(Configurações!$B$3="Simples",IF(Cálculos!HR10="TRAB","TRABALHO",IF(Cálculos!HR10="ATEST","ATESTADO/"&amp;CHAR(10)&amp;"LICENÇA",IF(Cálculos!HR10="FERIAS","FÉRIAS","FOLGA"))),IF(Cálculos!HL10=0,"FOLGA",TEXT(Cálculos!HH10,"hh:mm")&amp;" – "&amp;TEXT(Cálculos!HK10,"hh:mm")&amp;IF(AND(Cálculos!HI10&lt;&gt;"",Cálculos!HJ10&lt;&gt;""),CHAR(10)&amp;"int. "&amp;TEXT(Cálculos!HI10,"hh:mm")&amp;" – "&amp;TEXT(Cálculos!HJ10,"hh:mm"),""))))</f>
        <v>FOLGA</v>
      </c>
      <c r="H177" s="55" t="str">
        <f>IF($A177="","",IF(Configurações!$B$3="Simples",IF(Cálculos!IC10="TRAB","TRABALHO",IF(Cálculos!IC10="ATEST","ATESTADO/"&amp;CHAR(10)&amp;"LICENÇA",IF(Cálculos!IC10="FERIAS","FÉRIAS","FOLGA"))),IF(Cálculos!HW10=0,"FOLGA",TEXT(Cálculos!HS10,"hh:mm")&amp;" – "&amp;TEXT(Cálculos!HV10,"hh:mm")&amp;IF(AND(Cálculos!HT10&lt;&gt;"",Cálculos!HU10&lt;&gt;""),CHAR(10)&amp;"int. "&amp;TEXT(Cálculos!HT10,"hh:mm")&amp;" – "&amp;TEXT(Cálculos!HU10,"hh:mm"),""))))</f>
        <v>FOLGA</v>
      </c>
    </row>
    <row r="178" spans="1:8" ht="27.75" customHeight="1" x14ac:dyDescent="0.25">
      <c r="A178" s="54" t="str">
        <f>Cálculos!B11</f>
        <v>Eduarda Lima</v>
      </c>
      <c r="B178" s="55" t="str">
        <f>IF($A178="","",IF(Configurações!$B$3="Simples",IF(Cálculos!FO11="TRAB","TRABALHO",IF(Cálculos!FO11="ATEST","ATESTADO/"&amp;CHAR(10)&amp;"LICENÇA",IF(Cálculos!FO11="FERIAS","FÉRIAS","FOLGA"))),IF(Cálculos!FI11=0,"FOLGA",TEXT(Cálculos!FE11,"hh:mm")&amp;" – "&amp;TEXT(Cálculos!FH11,"hh:mm")&amp;IF(AND(Cálculos!FF11&lt;&gt;"",Cálculos!FG11&lt;&gt;""),CHAR(10)&amp;"int. "&amp;TEXT(Cálculos!FF11,"hh:mm")&amp;" – "&amp;TEXT(Cálculos!FG11,"hh:mm"),""))))</f>
        <v>FOLGA</v>
      </c>
      <c r="C178" s="55" t="str">
        <f>IF($A178="","",IF(Configurações!$B$3="Simples",IF(Cálculos!FZ11="TRAB","TRABALHO",IF(Cálculos!FZ11="ATEST","ATESTADO/"&amp;CHAR(10)&amp;"LICENÇA",IF(Cálculos!FZ11="FERIAS","FÉRIAS","FOLGA"))),IF(Cálculos!FT11=0,"FOLGA",TEXT(Cálculos!FP11,"hh:mm")&amp;" – "&amp;TEXT(Cálculos!FS11,"hh:mm")&amp;IF(AND(Cálculos!FQ11&lt;&gt;"",Cálculos!FR11&lt;&gt;""),CHAR(10)&amp;"int. "&amp;TEXT(Cálculos!FQ11,"hh:mm")&amp;" – "&amp;TEXT(Cálculos!FR11,"hh:mm"),""))))</f>
        <v>FOLGA</v>
      </c>
      <c r="D178" s="55" t="str">
        <f>IF($A178="","",IF(Configurações!$B$3="Simples",IF(Cálculos!GK11="TRAB","TRABALHO",IF(Cálculos!GK11="ATEST","ATESTADO/"&amp;CHAR(10)&amp;"LICENÇA",IF(Cálculos!GK11="FERIAS","FÉRIAS","FOLGA"))),IF(Cálculos!GE11=0,"FOLGA",TEXT(Cálculos!GA11,"hh:mm")&amp;" – "&amp;TEXT(Cálculos!GD11,"hh:mm")&amp;IF(AND(Cálculos!GB11&lt;&gt;"",Cálculos!GC11&lt;&gt;""),CHAR(10)&amp;"int. "&amp;TEXT(Cálculos!GB11,"hh:mm")&amp;" – "&amp;TEXT(Cálculos!GC11,"hh:mm"),""))))</f>
        <v>FOLGA</v>
      </c>
      <c r="E178" s="55" t="str">
        <f>IF($A178="","",IF(Configurações!$B$3="Simples",IF(Cálculos!GV11="TRAB","TRABALHO",IF(Cálculos!GV11="ATEST","ATESTADO/"&amp;CHAR(10)&amp;"LICENÇA",IF(Cálculos!GV11="FERIAS","FÉRIAS","FOLGA"))),IF(Cálculos!GP11=0,"FOLGA",TEXT(Cálculos!GL11,"hh:mm")&amp;" – "&amp;TEXT(Cálculos!GO11,"hh:mm")&amp;IF(AND(Cálculos!GM11&lt;&gt;"",Cálculos!GN11&lt;&gt;""),CHAR(10)&amp;"int. "&amp;TEXT(Cálculos!GM11,"hh:mm")&amp;" – "&amp;TEXT(Cálculos!GN11,"hh:mm"),""))))</f>
        <v>FOLGA</v>
      </c>
      <c r="F178" s="55" t="str">
        <f>IF($A178="","",IF(Configurações!$B$3="Simples",IF(Cálculos!HG11="TRAB","TRABALHO",IF(Cálculos!HG11="ATEST","ATESTADO/"&amp;CHAR(10)&amp;"LICENÇA",IF(Cálculos!HG11="FERIAS","FÉRIAS","FOLGA"))),IF(Cálculos!HA11=0,"FOLGA",TEXT(Cálculos!GW11,"hh:mm")&amp;" – "&amp;TEXT(Cálculos!GZ11,"hh:mm")&amp;IF(AND(Cálculos!GX11&lt;&gt;"",Cálculos!GY11&lt;&gt;""),CHAR(10)&amp;"int. "&amp;TEXT(Cálculos!GX11,"hh:mm")&amp;" – "&amp;TEXT(Cálculos!GY11,"hh:mm"),""))))</f>
        <v>FOLGA</v>
      </c>
      <c r="G178" s="55" t="str">
        <f>IF($A178="","",IF(Configurações!$B$3="Simples",IF(Cálculos!HR11="TRAB","TRABALHO",IF(Cálculos!HR11="ATEST","ATESTADO/"&amp;CHAR(10)&amp;"LICENÇA",IF(Cálculos!HR11="FERIAS","FÉRIAS","FOLGA"))),IF(Cálculos!HL11=0,"FOLGA",TEXT(Cálculos!HH11,"hh:mm")&amp;" – "&amp;TEXT(Cálculos!HK11,"hh:mm")&amp;IF(AND(Cálculos!HI11&lt;&gt;"",Cálculos!HJ11&lt;&gt;""),CHAR(10)&amp;"int. "&amp;TEXT(Cálculos!HI11,"hh:mm")&amp;" – "&amp;TEXT(Cálculos!HJ11,"hh:mm"),""))))</f>
        <v>FOLGA</v>
      </c>
      <c r="H178" s="55" t="str">
        <f>IF($A178="","",IF(Configurações!$B$3="Simples",IF(Cálculos!IC11="TRAB","TRABALHO",IF(Cálculos!IC11="ATEST","ATESTADO/"&amp;CHAR(10)&amp;"LICENÇA",IF(Cálculos!IC11="FERIAS","FÉRIAS","FOLGA"))),IF(Cálculos!HW11=0,"FOLGA",TEXT(Cálculos!HS11,"hh:mm")&amp;" – "&amp;TEXT(Cálculos!HV11,"hh:mm")&amp;IF(AND(Cálculos!HT11&lt;&gt;"",Cálculos!HU11&lt;&gt;""),CHAR(10)&amp;"int. "&amp;TEXT(Cálculos!HT11,"hh:mm")&amp;" – "&amp;TEXT(Cálculos!HU11,"hh:mm"),""))))</f>
        <v>FOLGA</v>
      </c>
    </row>
    <row r="179" spans="1:8" ht="27.75" customHeight="1" x14ac:dyDescent="0.25">
      <c r="A179" s="54" t="str">
        <f>Cálculos!B12</f>
        <v>Felipe Rocha</v>
      </c>
      <c r="B179" s="55" t="str">
        <f>IF($A179="","",IF(Configurações!$B$3="Simples",IF(Cálculos!FO12="TRAB","TRABALHO",IF(Cálculos!FO12="ATEST","ATESTADO/"&amp;CHAR(10)&amp;"LICENÇA",IF(Cálculos!FO12="FERIAS","FÉRIAS","FOLGA"))),IF(Cálculos!FI12=0,"FOLGA",TEXT(Cálculos!FE12,"hh:mm")&amp;" – "&amp;TEXT(Cálculos!FH12,"hh:mm")&amp;IF(AND(Cálculos!FF12&lt;&gt;"",Cálculos!FG12&lt;&gt;""),CHAR(10)&amp;"int. "&amp;TEXT(Cálculos!FF12,"hh:mm")&amp;" – "&amp;TEXT(Cálculos!FG12,"hh:mm"),""))))</f>
        <v>FOLGA</v>
      </c>
      <c r="C179" s="55" t="str">
        <f>IF($A179="","",IF(Configurações!$B$3="Simples",IF(Cálculos!FZ12="TRAB","TRABALHO",IF(Cálculos!FZ12="ATEST","ATESTADO/"&amp;CHAR(10)&amp;"LICENÇA",IF(Cálculos!FZ12="FERIAS","FÉRIAS","FOLGA"))),IF(Cálculos!FT12=0,"FOLGA",TEXT(Cálculos!FP12,"hh:mm")&amp;" – "&amp;TEXT(Cálculos!FS12,"hh:mm")&amp;IF(AND(Cálculos!FQ12&lt;&gt;"",Cálculos!FR12&lt;&gt;""),CHAR(10)&amp;"int. "&amp;TEXT(Cálculos!FQ12,"hh:mm")&amp;" – "&amp;TEXT(Cálculos!FR12,"hh:mm"),""))))</f>
        <v>FOLGA</v>
      </c>
      <c r="D179" s="55" t="str">
        <f>IF($A179="","",IF(Configurações!$B$3="Simples",IF(Cálculos!GK12="TRAB","TRABALHO",IF(Cálculos!GK12="ATEST","ATESTADO/"&amp;CHAR(10)&amp;"LICENÇA",IF(Cálculos!GK12="FERIAS","FÉRIAS","FOLGA"))),IF(Cálculos!GE12=0,"FOLGA",TEXT(Cálculos!GA12,"hh:mm")&amp;" – "&amp;TEXT(Cálculos!GD12,"hh:mm")&amp;IF(AND(Cálculos!GB12&lt;&gt;"",Cálculos!GC12&lt;&gt;""),CHAR(10)&amp;"int. "&amp;TEXT(Cálculos!GB12,"hh:mm")&amp;" – "&amp;TEXT(Cálculos!GC12,"hh:mm"),""))))</f>
        <v>FOLGA</v>
      </c>
      <c r="E179" s="55" t="str">
        <f>IF($A179="","",IF(Configurações!$B$3="Simples",IF(Cálculos!GV12="TRAB","TRABALHO",IF(Cálculos!GV12="ATEST","ATESTADO/"&amp;CHAR(10)&amp;"LICENÇA",IF(Cálculos!GV12="FERIAS","FÉRIAS","FOLGA"))),IF(Cálculos!GP12=0,"FOLGA",TEXT(Cálculos!GL12,"hh:mm")&amp;" – "&amp;TEXT(Cálculos!GO12,"hh:mm")&amp;IF(AND(Cálculos!GM12&lt;&gt;"",Cálculos!GN12&lt;&gt;""),CHAR(10)&amp;"int. "&amp;TEXT(Cálculos!GM12,"hh:mm")&amp;" – "&amp;TEXT(Cálculos!GN12,"hh:mm"),""))))</f>
        <v>FOLGA</v>
      </c>
      <c r="F179" s="55" t="str">
        <f>IF($A179="","",IF(Configurações!$B$3="Simples",IF(Cálculos!HG12="TRAB","TRABALHO",IF(Cálculos!HG12="ATEST","ATESTADO/"&amp;CHAR(10)&amp;"LICENÇA",IF(Cálculos!HG12="FERIAS","FÉRIAS","FOLGA"))),IF(Cálculos!HA12=0,"FOLGA",TEXT(Cálculos!GW12,"hh:mm")&amp;" – "&amp;TEXT(Cálculos!GZ12,"hh:mm")&amp;IF(AND(Cálculos!GX12&lt;&gt;"",Cálculos!GY12&lt;&gt;""),CHAR(10)&amp;"int. "&amp;TEXT(Cálculos!GX12,"hh:mm")&amp;" – "&amp;TEXT(Cálculos!GY12,"hh:mm"),""))))</f>
        <v>FOLGA</v>
      </c>
      <c r="G179" s="55" t="str">
        <f>IF($A179="","",IF(Configurações!$B$3="Simples",IF(Cálculos!HR12="TRAB","TRABALHO",IF(Cálculos!HR12="ATEST","ATESTADO/"&amp;CHAR(10)&amp;"LICENÇA",IF(Cálculos!HR12="FERIAS","FÉRIAS","FOLGA"))),IF(Cálculos!HL12=0,"FOLGA",TEXT(Cálculos!HH12,"hh:mm")&amp;" – "&amp;TEXT(Cálculos!HK12,"hh:mm")&amp;IF(AND(Cálculos!HI12&lt;&gt;"",Cálculos!HJ12&lt;&gt;""),CHAR(10)&amp;"int. "&amp;TEXT(Cálculos!HI12,"hh:mm")&amp;" – "&amp;TEXT(Cálculos!HJ12,"hh:mm"),""))))</f>
        <v>FOLGA</v>
      </c>
      <c r="H179" s="55" t="str">
        <f>IF($A179="","",IF(Configurações!$B$3="Simples",IF(Cálculos!IC12="TRAB","TRABALHO",IF(Cálculos!IC12="ATEST","ATESTADO/"&amp;CHAR(10)&amp;"LICENÇA",IF(Cálculos!IC12="FERIAS","FÉRIAS","FOLGA"))),IF(Cálculos!HW12=0,"FOLGA",TEXT(Cálculos!HS12,"hh:mm")&amp;" – "&amp;TEXT(Cálculos!HV12,"hh:mm")&amp;IF(AND(Cálculos!HT12&lt;&gt;"",Cálculos!HU12&lt;&gt;""),CHAR(10)&amp;"int. "&amp;TEXT(Cálculos!HT12,"hh:mm")&amp;" – "&amp;TEXT(Cálculos!HU12,"hh:mm"),""))))</f>
        <v>FOLGA</v>
      </c>
    </row>
    <row r="180" spans="1:8" ht="27.75" customHeight="1" x14ac:dyDescent="0.25">
      <c r="A180" s="54" t="str">
        <f>Cálculos!B13</f>
        <v/>
      </c>
      <c r="B180" s="55" t="str">
        <f>IF($A180="","",IF(Configurações!$B$3="Simples",IF(Cálculos!FO13="TRAB","TRABALHO",IF(Cálculos!FO13="ATEST","ATESTADO/"&amp;CHAR(10)&amp;"LICENÇA",IF(Cálculos!FO13="FERIAS","FÉRIAS","FOLGA"))),IF(Cálculos!FI13=0,"FOLGA",TEXT(Cálculos!FE13,"hh:mm")&amp;" – "&amp;TEXT(Cálculos!FH13,"hh:mm")&amp;IF(AND(Cálculos!FF13&lt;&gt;"",Cálculos!FG13&lt;&gt;""),CHAR(10)&amp;"int. "&amp;TEXT(Cálculos!FF13,"hh:mm")&amp;" – "&amp;TEXT(Cálculos!FG13,"hh:mm"),""))))</f>
        <v/>
      </c>
      <c r="C180" s="55" t="str">
        <f>IF($A180="","",IF(Configurações!$B$3="Simples",IF(Cálculos!FZ13="TRAB","TRABALHO",IF(Cálculos!FZ13="ATEST","ATESTADO/"&amp;CHAR(10)&amp;"LICENÇA",IF(Cálculos!FZ13="FERIAS","FÉRIAS","FOLGA"))),IF(Cálculos!FT13=0,"FOLGA",TEXT(Cálculos!FP13,"hh:mm")&amp;" – "&amp;TEXT(Cálculos!FS13,"hh:mm")&amp;IF(AND(Cálculos!FQ13&lt;&gt;"",Cálculos!FR13&lt;&gt;""),CHAR(10)&amp;"int. "&amp;TEXT(Cálculos!FQ13,"hh:mm")&amp;" – "&amp;TEXT(Cálculos!FR13,"hh:mm"),""))))</f>
        <v/>
      </c>
      <c r="D180" s="55" t="str">
        <f>IF($A180="","",IF(Configurações!$B$3="Simples",IF(Cálculos!GK13="TRAB","TRABALHO",IF(Cálculos!GK13="ATEST","ATESTADO/"&amp;CHAR(10)&amp;"LICENÇA",IF(Cálculos!GK13="FERIAS","FÉRIAS","FOLGA"))),IF(Cálculos!GE13=0,"FOLGA",TEXT(Cálculos!GA13,"hh:mm")&amp;" – "&amp;TEXT(Cálculos!GD13,"hh:mm")&amp;IF(AND(Cálculos!GB13&lt;&gt;"",Cálculos!GC13&lt;&gt;""),CHAR(10)&amp;"int. "&amp;TEXT(Cálculos!GB13,"hh:mm")&amp;" – "&amp;TEXT(Cálculos!GC13,"hh:mm"),""))))</f>
        <v/>
      </c>
      <c r="E180" s="55" t="str">
        <f>IF($A180="","",IF(Configurações!$B$3="Simples",IF(Cálculos!GV13="TRAB","TRABALHO",IF(Cálculos!GV13="ATEST","ATESTADO/"&amp;CHAR(10)&amp;"LICENÇA",IF(Cálculos!GV13="FERIAS","FÉRIAS","FOLGA"))),IF(Cálculos!GP13=0,"FOLGA",TEXT(Cálculos!GL13,"hh:mm")&amp;" – "&amp;TEXT(Cálculos!GO13,"hh:mm")&amp;IF(AND(Cálculos!GM13&lt;&gt;"",Cálculos!GN13&lt;&gt;""),CHAR(10)&amp;"int. "&amp;TEXT(Cálculos!GM13,"hh:mm")&amp;" – "&amp;TEXT(Cálculos!GN13,"hh:mm"),""))))</f>
        <v/>
      </c>
      <c r="F180" s="55" t="str">
        <f>IF($A180="","",IF(Configurações!$B$3="Simples",IF(Cálculos!HG13="TRAB","TRABALHO",IF(Cálculos!HG13="ATEST","ATESTADO/"&amp;CHAR(10)&amp;"LICENÇA",IF(Cálculos!HG13="FERIAS","FÉRIAS","FOLGA"))),IF(Cálculos!HA13=0,"FOLGA",TEXT(Cálculos!GW13,"hh:mm")&amp;" – "&amp;TEXT(Cálculos!GZ13,"hh:mm")&amp;IF(AND(Cálculos!GX13&lt;&gt;"",Cálculos!GY13&lt;&gt;""),CHAR(10)&amp;"int. "&amp;TEXT(Cálculos!GX13,"hh:mm")&amp;" – "&amp;TEXT(Cálculos!GY13,"hh:mm"),""))))</f>
        <v/>
      </c>
      <c r="G180" s="55" t="str">
        <f>IF($A180="","",IF(Configurações!$B$3="Simples",IF(Cálculos!HR13="TRAB","TRABALHO",IF(Cálculos!HR13="ATEST","ATESTADO/"&amp;CHAR(10)&amp;"LICENÇA",IF(Cálculos!HR13="FERIAS","FÉRIAS","FOLGA"))),IF(Cálculos!HL13=0,"FOLGA",TEXT(Cálculos!HH13,"hh:mm")&amp;" – "&amp;TEXT(Cálculos!HK13,"hh:mm")&amp;IF(AND(Cálculos!HI13&lt;&gt;"",Cálculos!HJ13&lt;&gt;""),CHAR(10)&amp;"int. "&amp;TEXT(Cálculos!HI13,"hh:mm")&amp;" – "&amp;TEXT(Cálculos!HJ13,"hh:mm"),""))))</f>
        <v/>
      </c>
      <c r="H180" s="55" t="str">
        <f>IF($A180="","",IF(Configurações!$B$3="Simples",IF(Cálculos!IC13="TRAB","TRABALHO",IF(Cálculos!IC13="ATEST","ATESTADO/"&amp;CHAR(10)&amp;"LICENÇA",IF(Cálculos!IC13="FERIAS","FÉRIAS","FOLGA"))),IF(Cálculos!HW13=0,"FOLGA",TEXT(Cálculos!HS13,"hh:mm")&amp;" – "&amp;TEXT(Cálculos!HV13,"hh:mm")&amp;IF(AND(Cálculos!HT13&lt;&gt;"",Cálculos!HU13&lt;&gt;""),CHAR(10)&amp;"int. "&amp;TEXT(Cálculos!HT13,"hh:mm")&amp;" – "&amp;TEXT(Cálculos!HU13,"hh:mm"),""))))</f>
        <v/>
      </c>
    </row>
    <row r="181" spans="1:8" ht="27.75" customHeight="1" x14ac:dyDescent="0.25">
      <c r="A181" s="54" t="str">
        <f>Cálculos!B14</f>
        <v/>
      </c>
      <c r="B181" s="55" t="str">
        <f>IF($A181="","",IF(Configurações!$B$3="Simples",IF(Cálculos!FO14="TRAB","TRABALHO",IF(Cálculos!FO14="ATEST","ATESTADO/"&amp;CHAR(10)&amp;"LICENÇA",IF(Cálculos!FO14="FERIAS","FÉRIAS","FOLGA"))),IF(Cálculos!FI14=0,"FOLGA",TEXT(Cálculos!FE14,"hh:mm")&amp;" – "&amp;TEXT(Cálculos!FH14,"hh:mm")&amp;IF(AND(Cálculos!FF14&lt;&gt;"",Cálculos!FG14&lt;&gt;""),CHAR(10)&amp;"int. "&amp;TEXT(Cálculos!FF14,"hh:mm")&amp;" – "&amp;TEXT(Cálculos!FG14,"hh:mm"),""))))</f>
        <v/>
      </c>
      <c r="C181" s="55" t="str">
        <f>IF($A181="","",IF(Configurações!$B$3="Simples",IF(Cálculos!FZ14="TRAB","TRABALHO",IF(Cálculos!FZ14="ATEST","ATESTADO/"&amp;CHAR(10)&amp;"LICENÇA",IF(Cálculos!FZ14="FERIAS","FÉRIAS","FOLGA"))),IF(Cálculos!FT14=0,"FOLGA",TEXT(Cálculos!FP14,"hh:mm")&amp;" – "&amp;TEXT(Cálculos!FS14,"hh:mm")&amp;IF(AND(Cálculos!FQ14&lt;&gt;"",Cálculos!FR14&lt;&gt;""),CHAR(10)&amp;"int. "&amp;TEXT(Cálculos!FQ14,"hh:mm")&amp;" – "&amp;TEXT(Cálculos!FR14,"hh:mm"),""))))</f>
        <v/>
      </c>
      <c r="D181" s="55" t="str">
        <f>IF($A181="","",IF(Configurações!$B$3="Simples",IF(Cálculos!GK14="TRAB","TRABALHO",IF(Cálculos!GK14="ATEST","ATESTADO/"&amp;CHAR(10)&amp;"LICENÇA",IF(Cálculos!GK14="FERIAS","FÉRIAS","FOLGA"))),IF(Cálculos!GE14=0,"FOLGA",TEXT(Cálculos!GA14,"hh:mm")&amp;" – "&amp;TEXT(Cálculos!GD14,"hh:mm")&amp;IF(AND(Cálculos!GB14&lt;&gt;"",Cálculos!GC14&lt;&gt;""),CHAR(10)&amp;"int. "&amp;TEXT(Cálculos!GB14,"hh:mm")&amp;" – "&amp;TEXT(Cálculos!GC14,"hh:mm"),""))))</f>
        <v/>
      </c>
      <c r="E181" s="55" t="str">
        <f>IF($A181="","",IF(Configurações!$B$3="Simples",IF(Cálculos!GV14="TRAB","TRABALHO",IF(Cálculos!GV14="ATEST","ATESTADO/"&amp;CHAR(10)&amp;"LICENÇA",IF(Cálculos!GV14="FERIAS","FÉRIAS","FOLGA"))),IF(Cálculos!GP14=0,"FOLGA",TEXT(Cálculos!GL14,"hh:mm")&amp;" – "&amp;TEXT(Cálculos!GO14,"hh:mm")&amp;IF(AND(Cálculos!GM14&lt;&gt;"",Cálculos!GN14&lt;&gt;""),CHAR(10)&amp;"int. "&amp;TEXT(Cálculos!GM14,"hh:mm")&amp;" – "&amp;TEXT(Cálculos!GN14,"hh:mm"),""))))</f>
        <v/>
      </c>
      <c r="F181" s="55" t="str">
        <f>IF($A181="","",IF(Configurações!$B$3="Simples",IF(Cálculos!HG14="TRAB","TRABALHO",IF(Cálculos!HG14="ATEST","ATESTADO/"&amp;CHAR(10)&amp;"LICENÇA",IF(Cálculos!HG14="FERIAS","FÉRIAS","FOLGA"))),IF(Cálculos!HA14=0,"FOLGA",TEXT(Cálculos!GW14,"hh:mm")&amp;" – "&amp;TEXT(Cálculos!GZ14,"hh:mm")&amp;IF(AND(Cálculos!GX14&lt;&gt;"",Cálculos!GY14&lt;&gt;""),CHAR(10)&amp;"int. "&amp;TEXT(Cálculos!GX14,"hh:mm")&amp;" – "&amp;TEXT(Cálculos!GY14,"hh:mm"),""))))</f>
        <v/>
      </c>
      <c r="G181" s="55" t="str">
        <f>IF($A181="","",IF(Configurações!$B$3="Simples",IF(Cálculos!HR14="TRAB","TRABALHO",IF(Cálculos!HR14="ATEST","ATESTADO/"&amp;CHAR(10)&amp;"LICENÇA",IF(Cálculos!HR14="FERIAS","FÉRIAS","FOLGA"))),IF(Cálculos!HL14=0,"FOLGA",TEXT(Cálculos!HH14,"hh:mm")&amp;" – "&amp;TEXT(Cálculos!HK14,"hh:mm")&amp;IF(AND(Cálculos!HI14&lt;&gt;"",Cálculos!HJ14&lt;&gt;""),CHAR(10)&amp;"int. "&amp;TEXT(Cálculos!HI14,"hh:mm")&amp;" – "&amp;TEXT(Cálculos!HJ14,"hh:mm"),""))))</f>
        <v/>
      </c>
      <c r="H181" s="55" t="str">
        <f>IF($A181="","",IF(Configurações!$B$3="Simples",IF(Cálculos!IC14="TRAB","TRABALHO",IF(Cálculos!IC14="ATEST","ATESTADO/"&amp;CHAR(10)&amp;"LICENÇA",IF(Cálculos!IC14="FERIAS","FÉRIAS","FOLGA"))),IF(Cálculos!HW14=0,"FOLGA",TEXT(Cálculos!HS14,"hh:mm")&amp;" – "&amp;TEXT(Cálculos!HV14,"hh:mm")&amp;IF(AND(Cálculos!HT14&lt;&gt;"",Cálculos!HU14&lt;&gt;""),CHAR(10)&amp;"int. "&amp;TEXT(Cálculos!HT14,"hh:mm")&amp;" – "&amp;TEXT(Cálculos!HU14,"hh:mm"),""))))</f>
        <v/>
      </c>
    </row>
    <row r="182" spans="1:8" ht="27.75" customHeight="1" x14ac:dyDescent="0.25">
      <c r="A182" s="54" t="str">
        <f>Cálculos!B15</f>
        <v/>
      </c>
      <c r="B182" s="55" t="str">
        <f>IF($A182="","",IF(Configurações!$B$3="Simples",IF(Cálculos!FO15="TRAB","TRABALHO",IF(Cálculos!FO15="ATEST","ATESTADO/"&amp;CHAR(10)&amp;"LICENÇA",IF(Cálculos!FO15="FERIAS","FÉRIAS","FOLGA"))),IF(Cálculos!FI15=0,"FOLGA",TEXT(Cálculos!FE15,"hh:mm")&amp;" – "&amp;TEXT(Cálculos!FH15,"hh:mm")&amp;IF(AND(Cálculos!FF15&lt;&gt;"",Cálculos!FG15&lt;&gt;""),CHAR(10)&amp;"int. "&amp;TEXT(Cálculos!FF15,"hh:mm")&amp;" – "&amp;TEXT(Cálculos!FG15,"hh:mm"),""))))</f>
        <v/>
      </c>
      <c r="C182" s="55" t="str">
        <f>IF($A182="","",IF(Configurações!$B$3="Simples",IF(Cálculos!FZ15="TRAB","TRABALHO",IF(Cálculos!FZ15="ATEST","ATESTADO/"&amp;CHAR(10)&amp;"LICENÇA",IF(Cálculos!FZ15="FERIAS","FÉRIAS","FOLGA"))),IF(Cálculos!FT15=0,"FOLGA",TEXT(Cálculos!FP15,"hh:mm")&amp;" – "&amp;TEXT(Cálculos!FS15,"hh:mm")&amp;IF(AND(Cálculos!FQ15&lt;&gt;"",Cálculos!FR15&lt;&gt;""),CHAR(10)&amp;"int. "&amp;TEXT(Cálculos!FQ15,"hh:mm")&amp;" – "&amp;TEXT(Cálculos!FR15,"hh:mm"),""))))</f>
        <v/>
      </c>
      <c r="D182" s="55" t="str">
        <f>IF($A182="","",IF(Configurações!$B$3="Simples",IF(Cálculos!GK15="TRAB","TRABALHO",IF(Cálculos!GK15="ATEST","ATESTADO/"&amp;CHAR(10)&amp;"LICENÇA",IF(Cálculos!GK15="FERIAS","FÉRIAS","FOLGA"))),IF(Cálculos!GE15=0,"FOLGA",TEXT(Cálculos!GA15,"hh:mm")&amp;" – "&amp;TEXT(Cálculos!GD15,"hh:mm")&amp;IF(AND(Cálculos!GB15&lt;&gt;"",Cálculos!GC15&lt;&gt;""),CHAR(10)&amp;"int. "&amp;TEXT(Cálculos!GB15,"hh:mm")&amp;" – "&amp;TEXT(Cálculos!GC15,"hh:mm"),""))))</f>
        <v/>
      </c>
      <c r="E182" s="55" t="str">
        <f>IF($A182="","",IF(Configurações!$B$3="Simples",IF(Cálculos!GV15="TRAB","TRABALHO",IF(Cálculos!GV15="ATEST","ATESTADO/"&amp;CHAR(10)&amp;"LICENÇA",IF(Cálculos!GV15="FERIAS","FÉRIAS","FOLGA"))),IF(Cálculos!GP15=0,"FOLGA",TEXT(Cálculos!GL15,"hh:mm")&amp;" – "&amp;TEXT(Cálculos!GO15,"hh:mm")&amp;IF(AND(Cálculos!GM15&lt;&gt;"",Cálculos!GN15&lt;&gt;""),CHAR(10)&amp;"int. "&amp;TEXT(Cálculos!GM15,"hh:mm")&amp;" – "&amp;TEXT(Cálculos!GN15,"hh:mm"),""))))</f>
        <v/>
      </c>
      <c r="F182" s="55" t="str">
        <f>IF($A182="","",IF(Configurações!$B$3="Simples",IF(Cálculos!HG15="TRAB","TRABALHO",IF(Cálculos!HG15="ATEST","ATESTADO/"&amp;CHAR(10)&amp;"LICENÇA",IF(Cálculos!HG15="FERIAS","FÉRIAS","FOLGA"))),IF(Cálculos!HA15=0,"FOLGA",TEXT(Cálculos!GW15,"hh:mm")&amp;" – "&amp;TEXT(Cálculos!GZ15,"hh:mm")&amp;IF(AND(Cálculos!GX15&lt;&gt;"",Cálculos!GY15&lt;&gt;""),CHAR(10)&amp;"int. "&amp;TEXT(Cálculos!GX15,"hh:mm")&amp;" – "&amp;TEXT(Cálculos!GY15,"hh:mm"),""))))</f>
        <v/>
      </c>
      <c r="G182" s="55" t="str">
        <f>IF($A182="","",IF(Configurações!$B$3="Simples",IF(Cálculos!HR15="TRAB","TRABALHO",IF(Cálculos!HR15="ATEST","ATESTADO/"&amp;CHAR(10)&amp;"LICENÇA",IF(Cálculos!HR15="FERIAS","FÉRIAS","FOLGA"))),IF(Cálculos!HL15=0,"FOLGA",TEXT(Cálculos!HH15,"hh:mm")&amp;" – "&amp;TEXT(Cálculos!HK15,"hh:mm")&amp;IF(AND(Cálculos!HI15&lt;&gt;"",Cálculos!HJ15&lt;&gt;""),CHAR(10)&amp;"int. "&amp;TEXT(Cálculos!HI15,"hh:mm")&amp;" – "&amp;TEXT(Cálculos!HJ15,"hh:mm"),""))))</f>
        <v/>
      </c>
      <c r="H182" s="55" t="str">
        <f>IF($A182="","",IF(Configurações!$B$3="Simples",IF(Cálculos!IC15="TRAB","TRABALHO",IF(Cálculos!IC15="ATEST","ATESTADO/"&amp;CHAR(10)&amp;"LICENÇA",IF(Cálculos!IC15="FERIAS","FÉRIAS","FOLGA"))),IF(Cálculos!HW15=0,"FOLGA",TEXT(Cálculos!HS15,"hh:mm")&amp;" – "&amp;TEXT(Cálculos!HV15,"hh:mm")&amp;IF(AND(Cálculos!HT15&lt;&gt;"",Cálculos!HU15&lt;&gt;""),CHAR(10)&amp;"int. "&amp;TEXT(Cálculos!HT15,"hh:mm")&amp;" – "&amp;TEXT(Cálculos!HU15,"hh:mm"),""))))</f>
        <v/>
      </c>
    </row>
    <row r="183" spans="1:8" ht="27.75" customHeight="1" x14ac:dyDescent="0.25">
      <c r="A183" s="54" t="str">
        <f>Cálculos!B16</f>
        <v/>
      </c>
      <c r="B183" s="55" t="str">
        <f>IF($A183="","",IF(Configurações!$B$3="Simples",IF(Cálculos!FO16="TRAB","TRABALHO",IF(Cálculos!FO16="ATEST","ATESTADO/"&amp;CHAR(10)&amp;"LICENÇA",IF(Cálculos!FO16="FERIAS","FÉRIAS","FOLGA"))),IF(Cálculos!FI16=0,"FOLGA",TEXT(Cálculos!FE16,"hh:mm")&amp;" – "&amp;TEXT(Cálculos!FH16,"hh:mm")&amp;IF(AND(Cálculos!FF16&lt;&gt;"",Cálculos!FG16&lt;&gt;""),CHAR(10)&amp;"int. "&amp;TEXT(Cálculos!FF16,"hh:mm")&amp;" – "&amp;TEXT(Cálculos!FG16,"hh:mm"),""))))</f>
        <v/>
      </c>
      <c r="C183" s="55" t="str">
        <f>IF($A183="","",IF(Configurações!$B$3="Simples",IF(Cálculos!FZ16="TRAB","TRABALHO",IF(Cálculos!FZ16="ATEST","ATESTADO/"&amp;CHAR(10)&amp;"LICENÇA",IF(Cálculos!FZ16="FERIAS","FÉRIAS","FOLGA"))),IF(Cálculos!FT16=0,"FOLGA",TEXT(Cálculos!FP16,"hh:mm")&amp;" – "&amp;TEXT(Cálculos!FS16,"hh:mm")&amp;IF(AND(Cálculos!FQ16&lt;&gt;"",Cálculos!FR16&lt;&gt;""),CHAR(10)&amp;"int. "&amp;TEXT(Cálculos!FQ16,"hh:mm")&amp;" – "&amp;TEXT(Cálculos!FR16,"hh:mm"),""))))</f>
        <v/>
      </c>
      <c r="D183" s="55" t="str">
        <f>IF($A183="","",IF(Configurações!$B$3="Simples",IF(Cálculos!GK16="TRAB","TRABALHO",IF(Cálculos!GK16="ATEST","ATESTADO/"&amp;CHAR(10)&amp;"LICENÇA",IF(Cálculos!GK16="FERIAS","FÉRIAS","FOLGA"))),IF(Cálculos!GE16=0,"FOLGA",TEXT(Cálculos!GA16,"hh:mm")&amp;" – "&amp;TEXT(Cálculos!GD16,"hh:mm")&amp;IF(AND(Cálculos!GB16&lt;&gt;"",Cálculos!GC16&lt;&gt;""),CHAR(10)&amp;"int. "&amp;TEXT(Cálculos!GB16,"hh:mm")&amp;" – "&amp;TEXT(Cálculos!GC16,"hh:mm"),""))))</f>
        <v/>
      </c>
      <c r="E183" s="55" t="str">
        <f>IF($A183="","",IF(Configurações!$B$3="Simples",IF(Cálculos!GV16="TRAB","TRABALHO",IF(Cálculos!GV16="ATEST","ATESTADO/"&amp;CHAR(10)&amp;"LICENÇA",IF(Cálculos!GV16="FERIAS","FÉRIAS","FOLGA"))),IF(Cálculos!GP16=0,"FOLGA",TEXT(Cálculos!GL16,"hh:mm")&amp;" – "&amp;TEXT(Cálculos!GO16,"hh:mm")&amp;IF(AND(Cálculos!GM16&lt;&gt;"",Cálculos!GN16&lt;&gt;""),CHAR(10)&amp;"int. "&amp;TEXT(Cálculos!GM16,"hh:mm")&amp;" – "&amp;TEXT(Cálculos!GN16,"hh:mm"),""))))</f>
        <v/>
      </c>
      <c r="F183" s="55" t="str">
        <f>IF($A183="","",IF(Configurações!$B$3="Simples",IF(Cálculos!HG16="TRAB","TRABALHO",IF(Cálculos!HG16="ATEST","ATESTADO/"&amp;CHAR(10)&amp;"LICENÇA",IF(Cálculos!HG16="FERIAS","FÉRIAS","FOLGA"))),IF(Cálculos!HA16=0,"FOLGA",TEXT(Cálculos!GW16,"hh:mm")&amp;" – "&amp;TEXT(Cálculos!GZ16,"hh:mm")&amp;IF(AND(Cálculos!GX16&lt;&gt;"",Cálculos!GY16&lt;&gt;""),CHAR(10)&amp;"int. "&amp;TEXT(Cálculos!GX16,"hh:mm")&amp;" – "&amp;TEXT(Cálculos!GY16,"hh:mm"),""))))</f>
        <v/>
      </c>
      <c r="G183" s="55" t="str">
        <f>IF($A183="","",IF(Configurações!$B$3="Simples",IF(Cálculos!HR16="TRAB","TRABALHO",IF(Cálculos!HR16="ATEST","ATESTADO/"&amp;CHAR(10)&amp;"LICENÇA",IF(Cálculos!HR16="FERIAS","FÉRIAS","FOLGA"))),IF(Cálculos!HL16=0,"FOLGA",TEXT(Cálculos!HH16,"hh:mm")&amp;" – "&amp;TEXT(Cálculos!HK16,"hh:mm")&amp;IF(AND(Cálculos!HI16&lt;&gt;"",Cálculos!HJ16&lt;&gt;""),CHAR(10)&amp;"int. "&amp;TEXT(Cálculos!HI16,"hh:mm")&amp;" – "&amp;TEXT(Cálculos!HJ16,"hh:mm"),""))))</f>
        <v/>
      </c>
      <c r="H183" s="55" t="str">
        <f>IF($A183="","",IF(Configurações!$B$3="Simples",IF(Cálculos!IC16="TRAB","TRABALHO",IF(Cálculos!IC16="ATEST","ATESTADO/"&amp;CHAR(10)&amp;"LICENÇA",IF(Cálculos!IC16="FERIAS","FÉRIAS","FOLGA"))),IF(Cálculos!HW16=0,"FOLGA",TEXT(Cálculos!HS16,"hh:mm")&amp;" – "&amp;TEXT(Cálculos!HV16,"hh:mm")&amp;IF(AND(Cálculos!HT16&lt;&gt;"",Cálculos!HU16&lt;&gt;""),CHAR(10)&amp;"int. "&amp;TEXT(Cálculos!HT16,"hh:mm")&amp;" – "&amp;TEXT(Cálculos!HU16,"hh:mm"),""))))</f>
        <v/>
      </c>
    </row>
    <row r="184" spans="1:8" ht="27.75" customHeight="1" x14ac:dyDescent="0.25">
      <c r="A184" s="54" t="str">
        <f>Cálculos!B17</f>
        <v/>
      </c>
      <c r="B184" s="55" t="str">
        <f>IF($A184="","",IF(Configurações!$B$3="Simples",IF(Cálculos!FO17="TRAB","TRABALHO",IF(Cálculos!FO17="ATEST","ATESTADO/"&amp;CHAR(10)&amp;"LICENÇA",IF(Cálculos!FO17="FERIAS","FÉRIAS","FOLGA"))),IF(Cálculos!FI17=0,"FOLGA",TEXT(Cálculos!FE17,"hh:mm")&amp;" – "&amp;TEXT(Cálculos!FH17,"hh:mm")&amp;IF(AND(Cálculos!FF17&lt;&gt;"",Cálculos!FG17&lt;&gt;""),CHAR(10)&amp;"int. "&amp;TEXT(Cálculos!FF17,"hh:mm")&amp;" – "&amp;TEXT(Cálculos!FG17,"hh:mm"),""))))</f>
        <v/>
      </c>
      <c r="C184" s="55" t="str">
        <f>IF($A184="","",IF(Configurações!$B$3="Simples",IF(Cálculos!FZ17="TRAB","TRABALHO",IF(Cálculos!FZ17="ATEST","ATESTADO/"&amp;CHAR(10)&amp;"LICENÇA",IF(Cálculos!FZ17="FERIAS","FÉRIAS","FOLGA"))),IF(Cálculos!FT17=0,"FOLGA",TEXT(Cálculos!FP17,"hh:mm")&amp;" – "&amp;TEXT(Cálculos!FS17,"hh:mm")&amp;IF(AND(Cálculos!FQ17&lt;&gt;"",Cálculos!FR17&lt;&gt;""),CHAR(10)&amp;"int. "&amp;TEXT(Cálculos!FQ17,"hh:mm")&amp;" – "&amp;TEXT(Cálculos!FR17,"hh:mm"),""))))</f>
        <v/>
      </c>
      <c r="D184" s="55" t="str">
        <f>IF($A184="","",IF(Configurações!$B$3="Simples",IF(Cálculos!GK17="TRAB","TRABALHO",IF(Cálculos!GK17="ATEST","ATESTADO/"&amp;CHAR(10)&amp;"LICENÇA",IF(Cálculos!GK17="FERIAS","FÉRIAS","FOLGA"))),IF(Cálculos!GE17=0,"FOLGA",TEXT(Cálculos!GA17,"hh:mm")&amp;" – "&amp;TEXT(Cálculos!GD17,"hh:mm")&amp;IF(AND(Cálculos!GB17&lt;&gt;"",Cálculos!GC17&lt;&gt;""),CHAR(10)&amp;"int. "&amp;TEXT(Cálculos!GB17,"hh:mm")&amp;" – "&amp;TEXT(Cálculos!GC17,"hh:mm"),""))))</f>
        <v/>
      </c>
      <c r="E184" s="55" t="str">
        <f>IF($A184="","",IF(Configurações!$B$3="Simples",IF(Cálculos!GV17="TRAB","TRABALHO",IF(Cálculos!GV17="ATEST","ATESTADO/"&amp;CHAR(10)&amp;"LICENÇA",IF(Cálculos!GV17="FERIAS","FÉRIAS","FOLGA"))),IF(Cálculos!GP17=0,"FOLGA",TEXT(Cálculos!GL17,"hh:mm")&amp;" – "&amp;TEXT(Cálculos!GO17,"hh:mm")&amp;IF(AND(Cálculos!GM17&lt;&gt;"",Cálculos!GN17&lt;&gt;""),CHAR(10)&amp;"int. "&amp;TEXT(Cálculos!GM17,"hh:mm")&amp;" – "&amp;TEXT(Cálculos!GN17,"hh:mm"),""))))</f>
        <v/>
      </c>
      <c r="F184" s="55" t="str">
        <f>IF($A184="","",IF(Configurações!$B$3="Simples",IF(Cálculos!HG17="TRAB","TRABALHO",IF(Cálculos!HG17="ATEST","ATESTADO/"&amp;CHAR(10)&amp;"LICENÇA",IF(Cálculos!HG17="FERIAS","FÉRIAS","FOLGA"))),IF(Cálculos!HA17=0,"FOLGA",TEXT(Cálculos!GW17,"hh:mm")&amp;" – "&amp;TEXT(Cálculos!GZ17,"hh:mm")&amp;IF(AND(Cálculos!GX17&lt;&gt;"",Cálculos!GY17&lt;&gt;""),CHAR(10)&amp;"int. "&amp;TEXT(Cálculos!GX17,"hh:mm")&amp;" – "&amp;TEXT(Cálculos!GY17,"hh:mm"),""))))</f>
        <v/>
      </c>
      <c r="G184" s="55" t="str">
        <f>IF($A184="","",IF(Configurações!$B$3="Simples",IF(Cálculos!HR17="TRAB","TRABALHO",IF(Cálculos!HR17="ATEST","ATESTADO/"&amp;CHAR(10)&amp;"LICENÇA",IF(Cálculos!HR17="FERIAS","FÉRIAS","FOLGA"))),IF(Cálculos!HL17=0,"FOLGA",TEXT(Cálculos!HH17,"hh:mm")&amp;" – "&amp;TEXT(Cálculos!HK17,"hh:mm")&amp;IF(AND(Cálculos!HI17&lt;&gt;"",Cálculos!HJ17&lt;&gt;""),CHAR(10)&amp;"int. "&amp;TEXT(Cálculos!HI17,"hh:mm")&amp;" – "&amp;TEXT(Cálculos!HJ17,"hh:mm"),""))))</f>
        <v/>
      </c>
      <c r="H184" s="55" t="str">
        <f>IF($A184="","",IF(Configurações!$B$3="Simples",IF(Cálculos!IC17="TRAB","TRABALHO",IF(Cálculos!IC17="ATEST","ATESTADO/"&amp;CHAR(10)&amp;"LICENÇA",IF(Cálculos!IC17="FERIAS","FÉRIAS","FOLGA"))),IF(Cálculos!HW17=0,"FOLGA",TEXT(Cálculos!HS17,"hh:mm")&amp;" – "&amp;TEXT(Cálculos!HV17,"hh:mm")&amp;IF(AND(Cálculos!HT17&lt;&gt;"",Cálculos!HU17&lt;&gt;""),CHAR(10)&amp;"int. "&amp;TEXT(Cálculos!HT17,"hh:mm")&amp;" – "&amp;TEXT(Cálculos!HU17,"hh:mm"),""))))</f>
        <v/>
      </c>
    </row>
    <row r="185" spans="1:8" ht="27.75" customHeight="1" x14ac:dyDescent="0.25">
      <c r="A185" s="54" t="str">
        <f>Cálculos!B18</f>
        <v/>
      </c>
      <c r="B185" s="55" t="str">
        <f>IF($A185="","",IF(Configurações!$B$3="Simples",IF(Cálculos!FO18="TRAB","TRABALHO",IF(Cálculos!FO18="ATEST","ATESTADO/"&amp;CHAR(10)&amp;"LICENÇA",IF(Cálculos!FO18="FERIAS","FÉRIAS","FOLGA"))),IF(Cálculos!FI18=0,"FOLGA",TEXT(Cálculos!FE18,"hh:mm")&amp;" – "&amp;TEXT(Cálculos!FH18,"hh:mm")&amp;IF(AND(Cálculos!FF18&lt;&gt;"",Cálculos!FG18&lt;&gt;""),CHAR(10)&amp;"int. "&amp;TEXT(Cálculos!FF18,"hh:mm")&amp;" – "&amp;TEXT(Cálculos!FG18,"hh:mm"),""))))</f>
        <v/>
      </c>
      <c r="C185" s="55" t="str">
        <f>IF($A185="","",IF(Configurações!$B$3="Simples",IF(Cálculos!FZ18="TRAB","TRABALHO",IF(Cálculos!FZ18="ATEST","ATESTADO/"&amp;CHAR(10)&amp;"LICENÇA",IF(Cálculos!FZ18="FERIAS","FÉRIAS","FOLGA"))),IF(Cálculos!FT18=0,"FOLGA",TEXT(Cálculos!FP18,"hh:mm")&amp;" – "&amp;TEXT(Cálculos!FS18,"hh:mm")&amp;IF(AND(Cálculos!FQ18&lt;&gt;"",Cálculos!FR18&lt;&gt;""),CHAR(10)&amp;"int. "&amp;TEXT(Cálculos!FQ18,"hh:mm")&amp;" – "&amp;TEXT(Cálculos!FR18,"hh:mm"),""))))</f>
        <v/>
      </c>
      <c r="D185" s="55" t="str">
        <f>IF($A185="","",IF(Configurações!$B$3="Simples",IF(Cálculos!GK18="TRAB","TRABALHO",IF(Cálculos!GK18="ATEST","ATESTADO/"&amp;CHAR(10)&amp;"LICENÇA",IF(Cálculos!GK18="FERIAS","FÉRIAS","FOLGA"))),IF(Cálculos!GE18=0,"FOLGA",TEXT(Cálculos!GA18,"hh:mm")&amp;" – "&amp;TEXT(Cálculos!GD18,"hh:mm")&amp;IF(AND(Cálculos!GB18&lt;&gt;"",Cálculos!GC18&lt;&gt;""),CHAR(10)&amp;"int. "&amp;TEXT(Cálculos!GB18,"hh:mm")&amp;" – "&amp;TEXT(Cálculos!GC18,"hh:mm"),""))))</f>
        <v/>
      </c>
      <c r="E185" s="55" t="str">
        <f>IF($A185="","",IF(Configurações!$B$3="Simples",IF(Cálculos!GV18="TRAB","TRABALHO",IF(Cálculos!GV18="ATEST","ATESTADO/"&amp;CHAR(10)&amp;"LICENÇA",IF(Cálculos!GV18="FERIAS","FÉRIAS","FOLGA"))),IF(Cálculos!GP18=0,"FOLGA",TEXT(Cálculos!GL18,"hh:mm")&amp;" – "&amp;TEXT(Cálculos!GO18,"hh:mm")&amp;IF(AND(Cálculos!GM18&lt;&gt;"",Cálculos!GN18&lt;&gt;""),CHAR(10)&amp;"int. "&amp;TEXT(Cálculos!GM18,"hh:mm")&amp;" – "&amp;TEXT(Cálculos!GN18,"hh:mm"),""))))</f>
        <v/>
      </c>
      <c r="F185" s="55" t="str">
        <f>IF($A185="","",IF(Configurações!$B$3="Simples",IF(Cálculos!HG18="TRAB","TRABALHO",IF(Cálculos!HG18="ATEST","ATESTADO/"&amp;CHAR(10)&amp;"LICENÇA",IF(Cálculos!HG18="FERIAS","FÉRIAS","FOLGA"))),IF(Cálculos!HA18=0,"FOLGA",TEXT(Cálculos!GW18,"hh:mm")&amp;" – "&amp;TEXT(Cálculos!GZ18,"hh:mm")&amp;IF(AND(Cálculos!GX18&lt;&gt;"",Cálculos!GY18&lt;&gt;""),CHAR(10)&amp;"int. "&amp;TEXT(Cálculos!GX18,"hh:mm")&amp;" – "&amp;TEXT(Cálculos!GY18,"hh:mm"),""))))</f>
        <v/>
      </c>
      <c r="G185" s="55" t="str">
        <f>IF($A185="","",IF(Configurações!$B$3="Simples",IF(Cálculos!HR18="TRAB","TRABALHO",IF(Cálculos!HR18="ATEST","ATESTADO/"&amp;CHAR(10)&amp;"LICENÇA",IF(Cálculos!HR18="FERIAS","FÉRIAS","FOLGA"))),IF(Cálculos!HL18=0,"FOLGA",TEXT(Cálculos!HH18,"hh:mm")&amp;" – "&amp;TEXT(Cálculos!HK18,"hh:mm")&amp;IF(AND(Cálculos!HI18&lt;&gt;"",Cálculos!HJ18&lt;&gt;""),CHAR(10)&amp;"int. "&amp;TEXT(Cálculos!HI18,"hh:mm")&amp;" – "&amp;TEXT(Cálculos!HJ18,"hh:mm"),""))))</f>
        <v/>
      </c>
      <c r="H185" s="55" t="str">
        <f>IF($A185="","",IF(Configurações!$B$3="Simples",IF(Cálculos!IC18="TRAB","TRABALHO",IF(Cálculos!IC18="ATEST","ATESTADO/"&amp;CHAR(10)&amp;"LICENÇA",IF(Cálculos!IC18="FERIAS","FÉRIAS","FOLGA"))),IF(Cálculos!HW18=0,"FOLGA",TEXT(Cálculos!HS18,"hh:mm")&amp;" – "&amp;TEXT(Cálculos!HV18,"hh:mm")&amp;IF(AND(Cálculos!HT18&lt;&gt;"",Cálculos!HU18&lt;&gt;""),CHAR(10)&amp;"int. "&amp;TEXT(Cálculos!HT18,"hh:mm")&amp;" – "&amp;TEXT(Cálculos!HU18,"hh:mm"),""))))</f>
        <v/>
      </c>
    </row>
    <row r="186" spans="1:8" ht="27.75" customHeight="1" x14ac:dyDescent="0.25">
      <c r="A186" s="54" t="str">
        <f>Cálculos!B19</f>
        <v/>
      </c>
      <c r="B186" s="55" t="str">
        <f>IF($A186="","",IF(Configurações!$B$3="Simples",IF(Cálculos!FO19="TRAB","TRABALHO",IF(Cálculos!FO19="ATEST","ATESTADO/"&amp;CHAR(10)&amp;"LICENÇA",IF(Cálculos!FO19="FERIAS","FÉRIAS","FOLGA"))),IF(Cálculos!FI19=0,"FOLGA",TEXT(Cálculos!FE19,"hh:mm")&amp;" – "&amp;TEXT(Cálculos!FH19,"hh:mm")&amp;IF(AND(Cálculos!FF19&lt;&gt;"",Cálculos!FG19&lt;&gt;""),CHAR(10)&amp;"int. "&amp;TEXT(Cálculos!FF19,"hh:mm")&amp;" – "&amp;TEXT(Cálculos!FG19,"hh:mm"),""))))</f>
        <v/>
      </c>
      <c r="C186" s="55" t="str">
        <f>IF($A186="","",IF(Configurações!$B$3="Simples",IF(Cálculos!FZ19="TRAB","TRABALHO",IF(Cálculos!FZ19="ATEST","ATESTADO/"&amp;CHAR(10)&amp;"LICENÇA",IF(Cálculos!FZ19="FERIAS","FÉRIAS","FOLGA"))),IF(Cálculos!FT19=0,"FOLGA",TEXT(Cálculos!FP19,"hh:mm")&amp;" – "&amp;TEXT(Cálculos!FS19,"hh:mm")&amp;IF(AND(Cálculos!FQ19&lt;&gt;"",Cálculos!FR19&lt;&gt;""),CHAR(10)&amp;"int. "&amp;TEXT(Cálculos!FQ19,"hh:mm")&amp;" – "&amp;TEXT(Cálculos!FR19,"hh:mm"),""))))</f>
        <v/>
      </c>
      <c r="D186" s="55" t="str">
        <f>IF($A186="","",IF(Configurações!$B$3="Simples",IF(Cálculos!GK19="TRAB","TRABALHO",IF(Cálculos!GK19="ATEST","ATESTADO/"&amp;CHAR(10)&amp;"LICENÇA",IF(Cálculos!GK19="FERIAS","FÉRIAS","FOLGA"))),IF(Cálculos!GE19=0,"FOLGA",TEXT(Cálculos!GA19,"hh:mm")&amp;" – "&amp;TEXT(Cálculos!GD19,"hh:mm")&amp;IF(AND(Cálculos!GB19&lt;&gt;"",Cálculos!GC19&lt;&gt;""),CHAR(10)&amp;"int. "&amp;TEXT(Cálculos!GB19,"hh:mm")&amp;" – "&amp;TEXT(Cálculos!GC19,"hh:mm"),""))))</f>
        <v/>
      </c>
      <c r="E186" s="55" t="str">
        <f>IF($A186="","",IF(Configurações!$B$3="Simples",IF(Cálculos!GV19="TRAB","TRABALHO",IF(Cálculos!GV19="ATEST","ATESTADO/"&amp;CHAR(10)&amp;"LICENÇA",IF(Cálculos!GV19="FERIAS","FÉRIAS","FOLGA"))),IF(Cálculos!GP19=0,"FOLGA",TEXT(Cálculos!GL19,"hh:mm")&amp;" – "&amp;TEXT(Cálculos!GO19,"hh:mm")&amp;IF(AND(Cálculos!GM19&lt;&gt;"",Cálculos!GN19&lt;&gt;""),CHAR(10)&amp;"int. "&amp;TEXT(Cálculos!GM19,"hh:mm")&amp;" – "&amp;TEXT(Cálculos!GN19,"hh:mm"),""))))</f>
        <v/>
      </c>
      <c r="F186" s="55" t="str">
        <f>IF($A186="","",IF(Configurações!$B$3="Simples",IF(Cálculos!HG19="TRAB","TRABALHO",IF(Cálculos!HG19="ATEST","ATESTADO/"&amp;CHAR(10)&amp;"LICENÇA",IF(Cálculos!HG19="FERIAS","FÉRIAS","FOLGA"))),IF(Cálculos!HA19=0,"FOLGA",TEXT(Cálculos!GW19,"hh:mm")&amp;" – "&amp;TEXT(Cálculos!GZ19,"hh:mm")&amp;IF(AND(Cálculos!GX19&lt;&gt;"",Cálculos!GY19&lt;&gt;""),CHAR(10)&amp;"int. "&amp;TEXT(Cálculos!GX19,"hh:mm")&amp;" – "&amp;TEXT(Cálculos!GY19,"hh:mm"),""))))</f>
        <v/>
      </c>
      <c r="G186" s="55" t="str">
        <f>IF($A186="","",IF(Configurações!$B$3="Simples",IF(Cálculos!HR19="TRAB","TRABALHO",IF(Cálculos!HR19="ATEST","ATESTADO/"&amp;CHAR(10)&amp;"LICENÇA",IF(Cálculos!HR19="FERIAS","FÉRIAS","FOLGA"))),IF(Cálculos!HL19=0,"FOLGA",TEXT(Cálculos!HH19,"hh:mm")&amp;" – "&amp;TEXT(Cálculos!HK19,"hh:mm")&amp;IF(AND(Cálculos!HI19&lt;&gt;"",Cálculos!HJ19&lt;&gt;""),CHAR(10)&amp;"int. "&amp;TEXT(Cálculos!HI19,"hh:mm")&amp;" – "&amp;TEXT(Cálculos!HJ19,"hh:mm"),""))))</f>
        <v/>
      </c>
      <c r="H186" s="55" t="str">
        <f>IF($A186="","",IF(Configurações!$B$3="Simples",IF(Cálculos!IC19="TRAB","TRABALHO",IF(Cálculos!IC19="ATEST","ATESTADO/"&amp;CHAR(10)&amp;"LICENÇA",IF(Cálculos!IC19="FERIAS","FÉRIAS","FOLGA"))),IF(Cálculos!HW19=0,"FOLGA",TEXT(Cálculos!HS19,"hh:mm")&amp;" – "&amp;TEXT(Cálculos!HV19,"hh:mm")&amp;IF(AND(Cálculos!HT19&lt;&gt;"",Cálculos!HU19&lt;&gt;""),CHAR(10)&amp;"int. "&amp;TEXT(Cálculos!HT19,"hh:mm")&amp;" – "&amp;TEXT(Cálculos!HU19,"hh:mm"),""))))</f>
        <v/>
      </c>
    </row>
    <row r="187" spans="1:8" ht="27.75" customHeight="1" x14ac:dyDescent="0.25">
      <c r="A187" s="54" t="str">
        <f>Cálculos!B20</f>
        <v/>
      </c>
      <c r="B187" s="55" t="str">
        <f>IF($A187="","",IF(Configurações!$B$3="Simples",IF(Cálculos!FO20="TRAB","TRABALHO",IF(Cálculos!FO20="ATEST","ATESTADO/"&amp;CHAR(10)&amp;"LICENÇA",IF(Cálculos!FO20="FERIAS","FÉRIAS","FOLGA"))),IF(Cálculos!FI20=0,"FOLGA",TEXT(Cálculos!FE20,"hh:mm")&amp;" – "&amp;TEXT(Cálculos!FH20,"hh:mm")&amp;IF(AND(Cálculos!FF20&lt;&gt;"",Cálculos!FG20&lt;&gt;""),CHAR(10)&amp;"int. "&amp;TEXT(Cálculos!FF20,"hh:mm")&amp;" – "&amp;TEXT(Cálculos!FG20,"hh:mm"),""))))</f>
        <v/>
      </c>
      <c r="C187" s="55" t="str">
        <f>IF($A187="","",IF(Configurações!$B$3="Simples",IF(Cálculos!FZ20="TRAB","TRABALHO",IF(Cálculos!FZ20="ATEST","ATESTADO/"&amp;CHAR(10)&amp;"LICENÇA",IF(Cálculos!FZ20="FERIAS","FÉRIAS","FOLGA"))),IF(Cálculos!FT20=0,"FOLGA",TEXT(Cálculos!FP20,"hh:mm")&amp;" – "&amp;TEXT(Cálculos!FS20,"hh:mm")&amp;IF(AND(Cálculos!FQ20&lt;&gt;"",Cálculos!FR20&lt;&gt;""),CHAR(10)&amp;"int. "&amp;TEXT(Cálculos!FQ20,"hh:mm")&amp;" – "&amp;TEXT(Cálculos!FR20,"hh:mm"),""))))</f>
        <v/>
      </c>
      <c r="D187" s="55" t="str">
        <f>IF($A187="","",IF(Configurações!$B$3="Simples",IF(Cálculos!GK20="TRAB","TRABALHO",IF(Cálculos!GK20="ATEST","ATESTADO/"&amp;CHAR(10)&amp;"LICENÇA",IF(Cálculos!GK20="FERIAS","FÉRIAS","FOLGA"))),IF(Cálculos!GE20=0,"FOLGA",TEXT(Cálculos!GA20,"hh:mm")&amp;" – "&amp;TEXT(Cálculos!GD20,"hh:mm")&amp;IF(AND(Cálculos!GB20&lt;&gt;"",Cálculos!GC20&lt;&gt;""),CHAR(10)&amp;"int. "&amp;TEXT(Cálculos!GB20,"hh:mm")&amp;" – "&amp;TEXT(Cálculos!GC20,"hh:mm"),""))))</f>
        <v/>
      </c>
      <c r="E187" s="55" t="str">
        <f>IF($A187="","",IF(Configurações!$B$3="Simples",IF(Cálculos!GV20="TRAB","TRABALHO",IF(Cálculos!GV20="ATEST","ATESTADO/"&amp;CHAR(10)&amp;"LICENÇA",IF(Cálculos!GV20="FERIAS","FÉRIAS","FOLGA"))),IF(Cálculos!GP20=0,"FOLGA",TEXT(Cálculos!GL20,"hh:mm")&amp;" – "&amp;TEXT(Cálculos!GO20,"hh:mm")&amp;IF(AND(Cálculos!GM20&lt;&gt;"",Cálculos!GN20&lt;&gt;""),CHAR(10)&amp;"int. "&amp;TEXT(Cálculos!GM20,"hh:mm")&amp;" – "&amp;TEXT(Cálculos!GN20,"hh:mm"),""))))</f>
        <v/>
      </c>
      <c r="F187" s="55" t="str">
        <f>IF($A187="","",IF(Configurações!$B$3="Simples",IF(Cálculos!HG20="TRAB","TRABALHO",IF(Cálculos!HG20="ATEST","ATESTADO/"&amp;CHAR(10)&amp;"LICENÇA",IF(Cálculos!HG20="FERIAS","FÉRIAS","FOLGA"))),IF(Cálculos!HA20=0,"FOLGA",TEXT(Cálculos!GW20,"hh:mm")&amp;" – "&amp;TEXT(Cálculos!GZ20,"hh:mm")&amp;IF(AND(Cálculos!GX20&lt;&gt;"",Cálculos!GY20&lt;&gt;""),CHAR(10)&amp;"int. "&amp;TEXT(Cálculos!GX20,"hh:mm")&amp;" – "&amp;TEXT(Cálculos!GY20,"hh:mm"),""))))</f>
        <v/>
      </c>
      <c r="G187" s="55" t="str">
        <f>IF($A187="","",IF(Configurações!$B$3="Simples",IF(Cálculos!HR20="TRAB","TRABALHO",IF(Cálculos!HR20="ATEST","ATESTADO/"&amp;CHAR(10)&amp;"LICENÇA",IF(Cálculos!HR20="FERIAS","FÉRIAS","FOLGA"))),IF(Cálculos!HL20=0,"FOLGA",TEXT(Cálculos!HH20,"hh:mm")&amp;" – "&amp;TEXT(Cálculos!HK20,"hh:mm")&amp;IF(AND(Cálculos!HI20&lt;&gt;"",Cálculos!HJ20&lt;&gt;""),CHAR(10)&amp;"int. "&amp;TEXT(Cálculos!HI20,"hh:mm")&amp;" – "&amp;TEXT(Cálculos!HJ20,"hh:mm"),""))))</f>
        <v/>
      </c>
      <c r="H187" s="55" t="str">
        <f>IF($A187="","",IF(Configurações!$B$3="Simples",IF(Cálculos!IC20="TRAB","TRABALHO",IF(Cálculos!IC20="ATEST","ATESTADO/"&amp;CHAR(10)&amp;"LICENÇA",IF(Cálculos!IC20="FERIAS","FÉRIAS","FOLGA"))),IF(Cálculos!HW20=0,"FOLGA",TEXT(Cálculos!HS20,"hh:mm")&amp;" – "&amp;TEXT(Cálculos!HV20,"hh:mm")&amp;IF(AND(Cálculos!HT20&lt;&gt;"",Cálculos!HU20&lt;&gt;""),CHAR(10)&amp;"int. "&amp;TEXT(Cálculos!HT20,"hh:mm")&amp;" – "&amp;TEXT(Cálculos!HU20,"hh:mm"),""))))</f>
        <v/>
      </c>
    </row>
    <row r="188" spans="1:8" ht="27.75" customHeight="1" x14ac:dyDescent="0.25">
      <c r="A188" s="54" t="str">
        <f>Cálculos!B21</f>
        <v/>
      </c>
      <c r="B188" s="55" t="str">
        <f>IF($A188="","",IF(Configurações!$B$3="Simples",IF(Cálculos!FO21="TRAB","TRABALHO",IF(Cálculos!FO21="ATEST","ATESTADO/"&amp;CHAR(10)&amp;"LICENÇA",IF(Cálculos!FO21="FERIAS","FÉRIAS","FOLGA"))),IF(Cálculos!FI21=0,"FOLGA",TEXT(Cálculos!FE21,"hh:mm")&amp;" – "&amp;TEXT(Cálculos!FH21,"hh:mm")&amp;IF(AND(Cálculos!FF21&lt;&gt;"",Cálculos!FG21&lt;&gt;""),CHAR(10)&amp;"int. "&amp;TEXT(Cálculos!FF21,"hh:mm")&amp;" – "&amp;TEXT(Cálculos!FG21,"hh:mm"),""))))</f>
        <v/>
      </c>
      <c r="C188" s="55" t="str">
        <f>IF($A188="","",IF(Configurações!$B$3="Simples",IF(Cálculos!FZ21="TRAB","TRABALHO",IF(Cálculos!FZ21="ATEST","ATESTADO/"&amp;CHAR(10)&amp;"LICENÇA",IF(Cálculos!FZ21="FERIAS","FÉRIAS","FOLGA"))),IF(Cálculos!FT21=0,"FOLGA",TEXT(Cálculos!FP21,"hh:mm")&amp;" – "&amp;TEXT(Cálculos!FS21,"hh:mm")&amp;IF(AND(Cálculos!FQ21&lt;&gt;"",Cálculos!FR21&lt;&gt;""),CHAR(10)&amp;"int. "&amp;TEXT(Cálculos!FQ21,"hh:mm")&amp;" – "&amp;TEXT(Cálculos!FR21,"hh:mm"),""))))</f>
        <v/>
      </c>
      <c r="D188" s="55" t="str">
        <f>IF($A188="","",IF(Configurações!$B$3="Simples",IF(Cálculos!GK21="TRAB","TRABALHO",IF(Cálculos!GK21="ATEST","ATESTADO/"&amp;CHAR(10)&amp;"LICENÇA",IF(Cálculos!GK21="FERIAS","FÉRIAS","FOLGA"))),IF(Cálculos!GE21=0,"FOLGA",TEXT(Cálculos!GA21,"hh:mm")&amp;" – "&amp;TEXT(Cálculos!GD21,"hh:mm")&amp;IF(AND(Cálculos!GB21&lt;&gt;"",Cálculos!GC21&lt;&gt;""),CHAR(10)&amp;"int. "&amp;TEXT(Cálculos!GB21,"hh:mm")&amp;" – "&amp;TEXT(Cálculos!GC21,"hh:mm"),""))))</f>
        <v/>
      </c>
      <c r="E188" s="55" t="str">
        <f>IF($A188="","",IF(Configurações!$B$3="Simples",IF(Cálculos!GV21="TRAB","TRABALHO",IF(Cálculos!GV21="ATEST","ATESTADO/"&amp;CHAR(10)&amp;"LICENÇA",IF(Cálculos!GV21="FERIAS","FÉRIAS","FOLGA"))),IF(Cálculos!GP21=0,"FOLGA",TEXT(Cálculos!GL21,"hh:mm")&amp;" – "&amp;TEXT(Cálculos!GO21,"hh:mm")&amp;IF(AND(Cálculos!GM21&lt;&gt;"",Cálculos!GN21&lt;&gt;""),CHAR(10)&amp;"int. "&amp;TEXT(Cálculos!GM21,"hh:mm")&amp;" – "&amp;TEXT(Cálculos!GN21,"hh:mm"),""))))</f>
        <v/>
      </c>
      <c r="F188" s="55" t="str">
        <f>IF($A188="","",IF(Configurações!$B$3="Simples",IF(Cálculos!HG21="TRAB","TRABALHO",IF(Cálculos!HG21="ATEST","ATESTADO/"&amp;CHAR(10)&amp;"LICENÇA",IF(Cálculos!HG21="FERIAS","FÉRIAS","FOLGA"))),IF(Cálculos!HA21=0,"FOLGA",TEXT(Cálculos!GW21,"hh:mm")&amp;" – "&amp;TEXT(Cálculos!GZ21,"hh:mm")&amp;IF(AND(Cálculos!GX21&lt;&gt;"",Cálculos!GY21&lt;&gt;""),CHAR(10)&amp;"int. "&amp;TEXT(Cálculos!GX21,"hh:mm")&amp;" – "&amp;TEXT(Cálculos!GY21,"hh:mm"),""))))</f>
        <v/>
      </c>
      <c r="G188" s="55" t="str">
        <f>IF($A188="","",IF(Configurações!$B$3="Simples",IF(Cálculos!HR21="TRAB","TRABALHO",IF(Cálculos!HR21="ATEST","ATESTADO/"&amp;CHAR(10)&amp;"LICENÇA",IF(Cálculos!HR21="FERIAS","FÉRIAS","FOLGA"))),IF(Cálculos!HL21=0,"FOLGA",TEXT(Cálculos!HH21,"hh:mm")&amp;" – "&amp;TEXT(Cálculos!HK21,"hh:mm")&amp;IF(AND(Cálculos!HI21&lt;&gt;"",Cálculos!HJ21&lt;&gt;""),CHAR(10)&amp;"int. "&amp;TEXT(Cálculos!HI21,"hh:mm")&amp;" – "&amp;TEXT(Cálculos!HJ21,"hh:mm"),""))))</f>
        <v/>
      </c>
      <c r="H188" s="55" t="str">
        <f>IF($A188="","",IF(Configurações!$B$3="Simples",IF(Cálculos!IC21="TRAB","TRABALHO",IF(Cálculos!IC21="ATEST","ATESTADO/"&amp;CHAR(10)&amp;"LICENÇA",IF(Cálculos!IC21="FERIAS","FÉRIAS","FOLGA"))),IF(Cálculos!HW21=0,"FOLGA",TEXT(Cálculos!HS21,"hh:mm")&amp;" – "&amp;TEXT(Cálculos!HV21,"hh:mm")&amp;IF(AND(Cálculos!HT21&lt;&gt;"",Cálculos!HU21&lt;&gt;""),CHAR(10)&amp;"int. "&amp;TEXT(Cálculos!HT21,"hh:mm")&amp;" – "&amp;TEXT(Cálculos!HU21,"hh:mm"),""))))</f>
        <v/>
      </c>
    </row>
    <row r="189" spans="1:8" ht="27.75" customHeight="1" x14ac:dyDescent="0.25">
      <c r="A189" s="54" t="str">
        <f>Cálculos!B22</f>
        <v/>
      </c>
      <c r="B189" s="55" t="str">
        <f>IF($A189="","",IF(Configurações!$B$3="Simples",IF(Cálculos!FO22="TRAB","TRABALHO",IF(Cálculos!FO22="ATEST","ATESTADO/"&amp;CHAR(10)&amp;"LICENÇA",IF(Cálculos!FO22="FERIAS","FÉRIAS","FOLGA"))),IF(Cálculos!FI22=0,"FOLGA",TEXT(Cálculos!FE22,"hh:mm")&amp;" – "&amp;TEXT(Cálculos!FH22,"hh:mm")&amp;IF(AND(Cálculos!FF22&lt;&gt;"",Cálculos!FG22&lt;&gt;""),CHAR(10)&amp;"int. "&amp;TEXT(Cálculos!FF22,"hh:mm")&amp;" – "&amp;TEXT(Cálculos!FG22,"hh:mm"),""))))</f>
        <v/>
      </c>
      <c r="C189" s="55" t="str">
        <f>IF($A189="","",IF(Configurações!$B$3="Simples",IF(Cálculos!FZ22="TRAB","TRABALHO",IF(Cálculos!FZ22="ATEST","ATESTADO/"&amp;CHAR(10)&amp;"LICENÇA",IF(Cálculos!FZ22="FERIAS","FÉRIAS","FOLGA"))),IF(Cálculos!FT22=0,"FOLGA",TEXT(Cálculos!FP22,"hh:mm")&amp;" – "&amp;TEXT(Cálculos!FS22,"hh:mm")&amp;IF(AND(Cálculos!FQ22&lt;&gt;"",Cálculos!FR22&lt;&gt;""),CHAR(10)&amp;"int. "&amp;TEXT(Cálculos!FQ22,"hh:mm")&amp;" – "&amp;TEXT(Cálculos!FR22,"hh:mm"),""))))</f>
        <v/>
      </c>
      <c r="D189" s="55" t="str">
        <f>IF($A189="","",IF(Configurações!$B$3="Simples",IF(Cálculos!GK22="TRAB","TRABALHO",IF(Cálculos!GK22="ATEST","ATESTADO/"&amp;CHAR(10)&amp;"LICENÇA",IF(Cálculos!GK22="FERIAS","FÉRIAS","FOLGA"))),IF(Cálculos!GE22=0,"FOLGA",TEXT(Cálculos!GA22,"hh:mm")&amp;" – "&amp;TEXT(Cálculos!GD22,"hh:mm")&amp;IF(AND(Cálculos!GB22&lt;&gt;"",Cálculos!GC22&lt;&gt;""),CHAR(10)&amp;"int. "&amp;TEXT(Cálculos!GB22,"hh:mm")&amp;" – "&amp;TEXT(Cálculos!GC22,"hh:mm"),""))))</f>
        <v/>
      </c>
      <c r="E189" s="55" t="str">
        <f>IF($A189="","",IF(Configurações!$B$3="Simples",IF(Cálculos!GV22="TRAB","TRABALHO",IF(Cálculos!GV22="ATEST","ATESTADO/"&amp;CHAR(10)&amp;"LICENÇA",IF(Cálculos!GV22="FERIAS","FÉRIAS","FOLGA"))),IF(Cálculos!GP22=0,"FOLGA",TEXT(Cálculos!GL22,"hh:mm")&amp;" – "&amp;TEXT(Cálculos!GO22,"hh:mm")&amp;IF(AND(Cálculos!GM22&lt;&gt;"",Cálculos!GN22&lt;&gt;""),CHAR(10)&amp;"int. "&amp;TEXT(Cálculos!GM22,"hh:mm")&amp;" – "&amp;TEXT(Cálculos!GN22,"hh:mm"),""))))</f>
        <v/>
      </c>
      <c r="F189" s="55" t="str">
        <f>IF($A189="","",IF(Configurações!$B$3="Simples",IF(Cálculos!HG22="TRAB","TRABALHO",IF(Cálculos!HG22="ATEST","ATESTADO/"&amp;CHAR(10)&amp;"LICENÇA",IF(Cálculos!HG22="FERIAS","FÉRIAS","FOLGA"))),IF(Cálculos!HA22=0,"FOLGA",TEXT(Cálculos!GW22,"hh:mm")&amp;" – "&amp;TEXT(Cálculos!GZ22,"hh:mm")&amp;IF(AND(Cálculos!GX22&lt;&gt;"",Cálculos!GY22&lt;&gt;""),CHAR(10)&amp;"int. "&amp;TEXT(Cálculos!GX22,"hh:mm")&amp;" – "&amp;TEXT(Cálculos!GY22,"hh:mm"),""))))</f>
        <v/>
      </c>
      <c r="G189" s="55" t="str">
        <f>IF($A189="","",IF(Configurações!$B$3="Simples",IF(Cálculos!HR22="TRAB","TRABALHO",IF(Cálculos!HR22="ATEST","ATESTADO/"&amp;CHAR(10)&amp;"LICENÇA",IF(Cálculos!HR22="FERIAS","FÉRIAS","FOLGA"))),IF(Cálculos!HL22=0,"FOLGA",TEXT(Cálculos!HH22,"hh:mm")&amp;" – "&amp;TEXT(Cálculos!HK22,"hh:mm")&amp;IF(AND(Cálculos!HI22&lt;&gt;"",Cálculos!HJ22&lt;&gt;""),CHAR(10)&amp;"int. "&amp;TEXT(Cálculos!HI22,"hh:mm")&amp;" – "&amp;TEXT(Cálculos!HJ22,"hh:mm"),""))))</f>
        <v/>
      </c>
      <c r="H189" s="55" t="str">
        <f>IF($A189="","",IF(Configurações!$B$3="Simples",IF(Cálculos!IC22="TRAB","TRABALHO",IF(Cálculos!IC22="ATEST","ATESTADO/"&amp;CHAR(10)&amp;"LICENÇA",IF(Cálculos!IC22="FERIAS","FÉRIAS","FOLGA"))),IF(Cálculos!HW22=0,"FOLGA",TEXT(Cálculos!HS22,"hh:mm")&amp;" – "&amp;TEXT(Cálculos!HV22,"hh:mm")&amp;IF(AND(Cálculos!HT22&lt;&gt;"",Cálculos!HU22&lt;&gt;""),CHAR(10)&amp;"int. "&amp;TEXT(Cálculos!HT22,"hh:mm")&amp;" – "&amp;TEXT(Cálculos!HU22,"hh:mm"),""))))</f>
        <v/>
      </c>
    </row>
    <row r="190" spans="1:8" ht="27.75" customHeight="1" x14ac:dyDescent="0.25">
      <c r="A190" s="54" t="str">
        <f>Cálculos!B23</f>
        <v/>
      </c>
      <c r="B190" s="55" t="str">
        <f>IF($A190="","",IF(Configurações!$B$3="Simples",IF(Cálculos!FO23="TRAB","TRABALHO",IF(Cálculos!FO23="ATEST","ATESTADO/"&amp;CHAR(10)&amp;"LICENÇA",IF(Cálculos!FO23="FERIAS","FÉRIAS","FOLGA"))),IF(Cálculos!FI23=0,"FOLGA",TEXT(Cálculos!FE23,"hh:mm")&amp;" – "&amp;TEXT(Cálculos!FH23,"hh:mm")&amp;IF(AND(Cálculos!FF23&lt;&gt;"",Cálculos!FG23&lt;&gt;""),CHAR(10)&amp;"int. "&amp;TEXT(Cálculos!FF23,"hh:mm")&amp;" – "&amp;TEXT(Cálculos!FG23,"hh:mm"),""))))</f>
        <v/>
      </c>
      <c r="C190" s="55" t="str">
        <f>IF($A190="","",IF(Configurações!$B$3="Simples",IF(Cálculos!FZ23="TRAB","TRABALHO",IF(Cálculos!FZ23="ATEST","ATESTADO/"&amp;CHAR(10)&amp;"LICENÇA",IF(Cálculos!FZ23="FERIAS","FÉRIAS","FOLGA"))),IF(Cálculos!FT23=0,"FOLGA",TEXT(Cálculos!FP23,"hh:mm")&amp;" – "&amp;TEXT(Cálculos!FS23,"hh:mm")&amp;IF(AND(Cálculos!FQ23&lt;&gt;"",Cálculos!FR23&lt;&gt;""),CHAR(10)&amp;"int. "&amp;TEXT(Cálculos!FQ23,"hh:mm")&amp;" – "&amp;TEXT(Cálculos!FR23,"hh:mm"),""))))</f>
        <v/>
      </c>
      <c r="D190" s="55" t="str">
        <f>IF($A190="","",IF(Configurações!$B$3="Simples",IF(Cálculos!GK23="TRAB","TRABALHO",IF(Cálculos!GK23="ATEST","ATESTADO/"&amp;CHAR(10)&amp;"LICENÇA",IF(Cálculos!GK23="FERIAS","FÉRIAS","FOLGA"))),IF(Cálculos!GE23=0,"FOLGA",TEXT(Cálculos!GA23,"hh:mm")&amp;" – "&amp;TEXT(Cálculos!GD23,"hh:mm")&amp;IF(AND(Cálculos!GB23&lt;&gt;"",Cálculos!GC23&lt;&gt;""),CHAR(10)&amp;"int. "&amp;TEXT(Cálculos!GB23,"hh:mm")&amp;" – "&amp;TEXT(Cálculos!GC23,"hh:mm"),""))))</f>
        <v/>
      </c>
      <c r="E190" s="55" t="str">
        <f>IF($A190="","",IF(Configurações!$B$3="Simples",IF(Cálculos!GV23="TRAB","TRABALHO",IF(Cálculos!GV23="ATEST","ATESTADO/"&amp;CHAR(10)&amp;"LICENÇA",IF(Cálculos!GV23="FERIAS","FÉRIAS","FOLGA"))),IF(Cálculos!GP23=0,"FOLGA",TEXT(Cálculos!GL23,"hh:mm")&amp;" – "&amp;TEXT(Cálculos!GO23,"hh:mm")&amp;IF(AND(Cálculos!GM23&lt;&gt;"",Cálculos!GN23&lt;&gt;""),CHAR(10)&amp;"int. "&amp;TEXT(Cálculos!GM23,"hh:mm")&amp;" – "&amp;TEXT(Cálculos!GN23,"hh:mm"),""))))</f>
        <v/>
      </c>
      <c r="F190" s="55" t="str">
        <f>IF($A190="","",IF(Configurações!$B$3="Simples",IF(Cálculos!HG23="TRAB","TRABALHO",IF(Cálculos!HG23="ATEST","ATESTADO/"&amp;CHAR(10)&amp;"LICENÇA",IF(Cálculos!HG23="FERIAS","FÉRIAS","FOLGA"))),IF(Cálculos!HA23=0,"FOLGA",TEXT(Cálculos!GW23,"hh:mm")&amp;" – "&amp;TEXT(Cálculos!GZ23,"hh:mm")&amp;IF(AND(Cálculos!GX23&lt;&gt;"",Cálculos!GY23&lt;&gt;""),CHAR(10)&amp;"int. "&amp;TEXT(Cálculos!GX23,"hh:mm")&amp;" – "&amp;TEXT(Cálculos!GY23,"hh:mm"),""))))</f>
        <v/>
      </c>
      <c r="G190" s="55" t="str">
        <f>IF($A190="","",IF(Configurações!$B$3="Simples",IF(Cálculos!HR23="TRAB","TRABALHO",IF(Cálculos!HR23="ATEST","ATESTADO/"&amp;CHAR(10)&amp;"LICENÇA",IF(Cálculos!HR23="FERIAS","FÉRIAS","FOLGA"))),IF(Cálculos!HL23=0,"FOLGA",TEXT(Cálculos!HH23,"hh:mm")&amp;" – "&amp;TEXT(Cálculos!HK23,"hh:mm")&amp;IF(AND(Cálculos!HI23&lt;&gt;"",Cálculos!HJ23&lt;&gt;""),CHAR(10)&amp;"int. "&amp;TEXT(Cálculos!HI23,"hh:mm")&amp;" – "&amp;TEXT(Cálculos!HJ23,"hh:mm"),""))))</f>
        <v/>
      </c>
      <c r="H190" s="55" t="str">
        <f>IF($A190="","",IF(Configurações!$B$3="Simples",IF(Cálculos!IC23="TRAB","TRABALHO",IF(Cálculos!IC23="ATEST","ATESTADO/"&amp;CHAR(10)&amp;"LICENÇA",IF(Cálculos!IC23="FERIAS","FÉRIAS","FOLGA"))),IF(Cálculos!HW23=0,"FOLGA",TEXT(Cálculos!HS23,"hh:mm")&amp;" – "&amp;TEXT(Cálculos!HV23,"hh:mm")&amp;IF(AND(Cálculos!HT23&lt;&gt;"",Cálculos!HU23&lt;&gt;""),CHAR(10)&amp;"int. "&amp;TEXT(Cálculos!HT23,"hh:mm")&amp;" – "&amp;TEXT(Cálculos!HU23,"hh:mm"),""))))</f>
        <v/>
      </c>
    </row>
    <row r="191" spans="1:8" ht="27.75" customHeight="1" x14ac:dyDescent="0.25">
      <c r="A191" s="54" t="str">
        <f>Cálculos!B24</f>
        <v/>
      </c>
      <c r="B191" s="55" t="str">
        <f>IF($A191="","",IF(Configurações!$B$3="Simples",IF(Cálculos!FO24="TRAB","TRABALHO",IF(Cálculos!FO24="ATEST","ATESTADO/"&amp;CHAR(10)&amp;"LICENÇA",IF(Cálculos!FO24="FERIAS","FÉRIAS","FOLGA"))),IF(Cálculos!FI24=0,"FOLGA",TEXT(Cálculos!FE24,"hh:mm")&amp;" – "&amp;TEXT(Cálculos!FH24,"hh:mm")&amp;IF(AND(Cálculos!FF24&lt;&gt;"",Cálculos!FG24&lt;&gt;""),CHAR(10)&amp;"int. "&amp;TEXT(Cálculos!FF24,"hh:mm")&amp;" – "&amp;TEXT(Cálculos!FG24,"hh:mm"),""))))</f>
        <v/>
      </c>
      <c r="C191" s="55" t="str">
        <f>IF($A191="","",IF(Configurações!$B$3="Simples",IF(Cálculos!FZ24="TRAB","TRABALHO",IF(Cálculos!FZ24="ATEST","ATESTADO/"&amp;CHAR(10)&amp;"LICENÇA",IF(Cálculos!FZ24="FERIAS","FÉRIAS","FOLGA"))),IF(Cálculos!FT24=0,"FOLGA",TEXT(Cálculos!FP24,"hh:mm")&amp;" – "&amp;TEXT(Cálculos!FS24,"hh:mm")&amp;IF(AND(Cálculos!FQ24&lt;&gt;"",Cálculos!FR24&lt;&gt;""),CHAR(10)&amp;"int. "&amp;TEXT(Cálculos!FQ24,"hh:mm")&amp;" – "&amp;TEXT(Cálculos!FR24,"hh:mm"),""))))</f>
        <v/>
      </c>
      <c r="D191" s="55" t="str">
        <f>IF($A191="","",IF(Configurações!$B$3="Simples",IF(Cálculos!GK24="TRAB","TRABALHO",IF(Cálculos!GK24="ATEST","ATESTADO/"&amp;CHAR(10)&amp;"LICENÇA",IF(Cálculos!GK24="FERIAS","FÉRIAS","FOLGA"))),IF(Cálculos!GE24=0,"FOLGA",TEXT(Cálculos!GA24,"hh:mm")&amp;" – "&amp;TEXT(Cálculos!GD24,"hh:mm")&amp;IF(AND(Cálculos!GB24&lt;&gt;"",Cálculos!GC24&lt;&gt;""),CHAR(10)&amp;"int. "&amp;TEXT(Cálculos!GB24,"hh:mm")&amp;" – "&amp;TEXT(Cálculos!GC24,"hh:mm"),""))))</f>
        <v/>
      </c>
      <c r="E191" s="55" t="str">
        <f>IF($A191="","",IF(Configurações!$B$3="Simples",IF(Cálculos!GV24="TRAB","TRABALHO",IF(Cálculos!GV24="ATEST","ATESTADO/"&amp;CHAR(10)&amp;"LICENÇA",IF(Cálculos!GV24="FERIAS","FÉRIAS","FOLGA"))),IF(Cálculos!GP24=0,"FOLGA",TEXT(Cálculos!GL24,"hh:mm")&amp;" – "&amp;TEXT(Cálculos!GO24,"hh:mm")&amp;IF(AND(Cálculos!GM24&lt;&gt;"",Cálculos!GN24&lt;&gt;""),CHAR(10)&amp;"int. "&amp;TEXT(Cálculos!GM24,"hh:mm")&amp;" – "&amp;TEXT(Cálculos!GN24,"hh:mm"),""))))</f>
        <v/>
      </c>
      <c r="F191" s="55" t="str">
        <f>IF($A191="","",IF(Configurações!$B$3="Simples",IF(Cálculos!HG24="TRAB","TRABALHO",IF(Cálculos!HG24="ATEST","ATESTADO/"&amp;CHAR(10)&amp;"LICENÇA",IF(Cálculos!HG24="FERIAS","FÉRIAS","FOLGA"))),IF(Cálculos!HA24=0,"FOLGA",TEXT(Cálculos!GW24,"hh:mm")&amp;" – "&amp;TEXT(Cálculos!GZ24,"hh:mm")&amp;IF(AND(Cálculos!GX24&lt;&gt;"",Cálculos!GY24&lt;&gt;""),CHAR(10)&amp;"int. "&amp;TEXT(Cálculos!GX24,"hh:mm")&amp;" – "&amp;TEXT(Cálculos!GY24,"hh:mm"),""))))</f>
        <v/>
      </c>
      <c r="G191" s="55" t="str">
        <f>IF($A191="","",IF(Configurações!$B$3="Simples",IF(Cálculos!HR24="TRAB","TRABALHO",IF(Cálculos!HR24="ATEST","ATESTADO/"&amp;CHAR(10)&amp;"LICENÇA",IF(Cálculos!HR24="FERIAS","FÉRIAS","FOLGA"))),IF(Cálculos!HL24=0,"FOLGA",TEXT(Cálculos!HH24,"hh:mm")&amp;" – "&amp;TEXT(Cálculos!HK24,"hh:mm")&amp;IF(AND(Cálculos!HI24&lt;&gt;"",Cálculos!HJ24&lt;&gt;""),CHAR(10)&amp;"int. "&amp;TEXT(Cálculos!HI24,"hh:mm")&amp;" – "&amp;TEXT(Cálculos!HJ24,"hh:mm"),""))))</f>
        <v/>
      </c>
      <c r="H191" s="55" t="str">
        <f>IF($A191="","",IF(Configurações!$B$3="Simples",IF(Cálculos!IC24="TRAB","TRABALHO",IF(Cálculos!IC24="ATEST","ATESTADO/"&amp;CHAR(10)&amp;"LICENÇA",IF(Cálculos!IC24="FERIAS","FÉRIAS","FOLGA"))),IF(Cálculos!HW24=0,"FOLGA",TEXT(Cálculos!HS24,"hh:mm")&amp;" – "&amp;TEXT(Cálculos!HV24,"hh:mm")&amp;IF(AND(Cálculos!HT24&lt;&gt;"",Cálculos!HU24&lt;&gt;""),CHAR(10)&amp;"int. "&amp;TEXT(Cálculos!HT24,"hh:mm")&amp;" – "&amp;TEXT(Cálculos!HU24,"hh:mm"),""))))</f>
        <v/>
      </c>
    </row>
    <row r="192" spans="1:8" ht="27.75" customHeight="1" x14ac:dyDescent="0.25">
      <c r="A192" s="54" t="str">
        <f>Cálculos!B25</f>
        <v/>
      </c>
      <c r="B192" s="55" t="str">
        <f>IF($A192="","",IF(Configurações!$B$3="Simples",IF(Cálculos!FO25="TRAB","TRABALHO",IF(Cálculos!FO25="ATEST","ATESTADO/"&amp;CHAR(10)&amp;"LICENÇA",IF(Cálculos!FO25="FERIAS","FÉRIAS","FOLGA"))),IF(Cálculos!FI25=0,"FOLGA",TEXT(Cálculos!FE25,"hh:mm")&amp;" – "&amp;TEXT(Cálculos!FH25,"hh:mm")&amp;IF(AND(Cálculos!FF25&lt;&gt;"",Cálculos!FG25&lt;&gt;""),CHAR(10)&amp;"int. "&amp;TEXT(Cálculos!FF25,"hh:mm")&amp;" – "&amp;TEXT(Cálculos!FG25,"hh:mm"),""))))</f>
        <v/>
      </c>
      <c r="C192" s="55" t="str">
        <f>IF($A192="","",IF(Configurações!$B$3="Simples",IF(Cálculos!FZ25="TRAB","TRABALHO",IF(Cálculos!FZ25="ATEST","ATESTADO/"&amp;CHAR(10)&amp;"LICENÇA",IF(Cálculos!FZ25="FERIAS","FÉRIAS","FOLGA"))),IF(Cálculos!FT25=0,"FOLGA",TEXT(Cálculos!FP25,"hh:mm")&amp;" – "&amp;TEXT(Cálculos!FS25,"hh:mm")&amp;IF(AND(Cálculos!FQ25&lt;&gt;"",Cálculos!FR25&lt;&gt;""),CHAR(10)&amp;"int. "&amp;TEXT(Cálculos!FQ25,"hh:mm")&amp;" – "&amp;TEXT(Cálculos!FR25,"hh:mm"),""))))</f>
        <v/>
      </c>
      <c r="D192" s="55" t="str">
        <f>IF($A192="","",IF(Configurações!$B$3="Simples",IF(Cálculos!GK25="TRAB","TRABALHO",IF(Cálculos!GK25="ATEST","ATESTADO/"&amp;CHAR(10)&amp;"LICENÇA",IF(Cálculos!GK25="FERIAS","FÉRIAS","FOLGA"))),IF(Cálculos!GE25=0,"FOLGA",TEXT(Cálculos!GA25,"hh:mm")&amp;" – "&amp;TEXT(Cálculos!GD25,"hh:mm")&amp;IF(AND(Cálculos!GB25&lt;&gt;"",Cálculos!GC25&lt;&gt;""),CHAR(10)&amp;"int. "&amp;TEXT(Cálculos!GB25,"hh:mm")&amp;" – "&amp;TEXT(Cálculos!GC25,"hh:mm"),""))))</f>
        <v/>
      </c>
      <c r="E192" s="55" t="str">
        <f>IF($A192="","",IF(Configurações!$B$3="Simples",IF(Cálculos!GV25="TRAB","TRABALHO",IF(Cálculos!GV25="ATEST","ATESTADO/"&amp;CHAR(10)&amp;"LICENÇA",IF(Cálculos!GV25="FERIAS","FÉRIAS","FOLGA"))),IF(Cálculos!GP25=0,"FOLGA",TEXT(Cálculos!GL25,"hh:mm")&amp;" – "&amp;TEXT(Cálculos!GO25,"hh:mm")&amp;IF(AND(Cálculos!GM25&lt;&gt;"",Cálculos!GN25&lt;&gt;""),CHAR(10)&amp;"int. "&amp;TEXT(Cálculos!GM25,"hh:mm")&amp;" – "&amp;TEXT(Cálculos!GN25,"hh:mm"),""))))</f>
        <v/>
      </c>
      <c r="F192" s="55" t="str">
        <f>IF($A192="","",IF(Configurações!$B$3="Simples",IF(Cálculos!HG25="TRAB","TRABALHO",IF(Cálculos!HG25="ATEST","ATESTADO/"&amp;CHAR(10)&amp;"LICENÇA",IF(Cálculos!HG25="FERIAS","FÉRIAS","FOLGA"))),IF(Cálculos!HA25=0,"FOLGA",TEXT(Cálculos!GW25,"hh:mm")&amp;" – "&amp;TEXT(Cálculos!GZ25,"hh:mm")&amp;IF(AND(Cálculos!GX25&lt;&gt;"",Cálculos!GY25&lt;&gt;""),CHAR(10)&amp;"int. "&amp;TEXT(Cálculos!GX25,"hh:mm")&amp;" – "&amp;TEXT(Cálculos!GY25,"hh:mm"),""))))</f>
        <v/>
      </c>
      <c r="G192" s="55" t="str">
        <f>IF($A192="","",IF(Configurações!$B$3="Simples",IF(Cálculos!HR25="TRAB","TRABALHO",IF(Cálculos!HR25="ATEST","ATESTADO/"&amp;CHAR(10)&amp;"LICENÇA",IF(Cálculos!HR25="FERIAS","FÉRIAS","FOLGA"))),IF(Cálculos!HL25=0,"FOLGA",TEXT(Cálculos!HH25,"hh:mm")&amp;" – "&amp;TEXT(Cálculos!HK25,"hh:mm")&amp;IF(AND(Cálculos!HI25&lt;&gt;"",Cálculos!HJ25&lt;&gt;""),CHAR(10)&amp;"int. "&amp;TEXT(Cálculos!HI25,"hh:mm")&amp;" – "&amp;TEXT(Cálculos!HJ25,"hh:mm"),""))))</f>
        <v/>
      </c>
      <c r="H192" s="55" t="str">
        <f>IF($A192="","",IF(Configurações!$B$3="Simples",IF(Cálculos!IC25="TRAB","TRABALHO",IF(Cálculos!IC25="ATEST","ATESTADO/"&amp;CHAR(10)&amp;"LICENÇA",IF(Cálculos!IC25="FERIAS","FÉRIAS","FOLGA"))),IF(Cálculos!HW25=0,"FOLGA",TEXT(Cálculos!HS25,"hh:mm")&amp;" – "&amp;TEXT(Cálculos!HV25,"hh:mm")&amp;IF(AND(Cálculos!HT25&lt;&gt;"",Cálculos!HU25&lt;&gt;""),CHAR(10)&amp;"int. "&amp;TEXT(Cálculos!HT25,"hh:mm")&amp;" – "&amp;TEXT(Cálculos!HU25,"hh:mm"),""))))</f>
        <v/>
      </c>
    </row>
    <row r="193" spans="1:8" ht="27.75" customHeight="1" x14ac:dyDescent="0.25">
      <c r="A193" s="54" t="str">
        <f>Cálculos!B26</f>
        <v/>
      </c>
      <c r="B193" s="55" t="str">
        <f>IF($A193="","",IF(Configurações!$B$3="Simples",IF(Cálculos!FO26="TRAB","TRABALHO",IF(Cálculos!FO26="ATEST","ATESTADO/"&amp;CHAR(10)&amp;"LICENÇA",IF(Cálculos!FO26="FERIAS","FÉRIAS","FOLGA"))),IF(Cálculos!FI26=0,"FOLGA",TEXT(Cálculos!FE26,"hh:mm")&amp;" – "&amp;TEXT(Cálculos!FH26,"hh:mm")&amp;IF(AND(Cálculos!FF26&lt;&gt;"",Cálculos!FG26&lt;&gt;""),CHAR(10)&amp;"int. "&amp;TEXT(Cálculos!FF26,"hh:mm")&amp;" – "&amp;TEXT(Cálculos!FG26,"hh:mm"),""))))</f>
        <v/>
      </c>
      <c r="C193" s="55" t="str">
        <f>IF($A193="","",IF(Configurações!$B$3="Simples",IF(Cálculos!FZ26="TRAB","TRABALHO",IF(Cálculos!FZ26="ATEST","ATESTADO/"&amp;CHAR(10)&amp;"LICENÇA",IF(Cálculos!FZ26="FERIAS","FÉRIAS","FOLGA"))),IF(Cálculos!FT26=0,"FOLGA",TEXT(Cálculos!FP26,"hh:mm")&amp;" – "&amp;TEXT(Cálculos!FS26,"hh:mm")&amp;IF(AND(Cálculos!FQ26&lt;&gt;"",Cálculos!FR26&lt;&gt;""),CHAR(10)&amp;"int. "&amp;TEXT(Cálculos!FQ26,"hh:mm")&amp;" – "&amp;TEXT(Cálculos!FR26,"hh:mm"),""))))</f>
        <v/>
      </c>
      <c r="D193" s="55" t="str">
        <f>IF($A193="","",IF(Configurações!$B$3="Simples",IF(Cálculos!GK26="TRAB","TRABALHO",IF(Cálculos!GK26="ATEST","ATESTADO/"&amp;CHAR(10)&amp;"LICENÇA",IF(Cálculos!GK26="FERIAS","FÉRIAS","FOLGA"))),IF(Cálculos!GE26=0,"FOLGA",TEXT(Cálculos!GA26,"hh:mm")&amp;" – "&amp;TEXT(Cálculos!GD26,"hh:mm")&amp;IF(AND(Cálculos!GB26&lt;&gt;"",Cálculos!GC26&lt;&gt;""),CHAR(10)&amp;"int. "&amp;TEXT(Cálculos!GB26,"hh:mm")&amp;" – "&amp;TEXT(Cálculos!GC26,"hh:mm"),""))))</f>
        <v/>
      </c>
      <c r="E193" s="55" t="str">
        <f>IF($A193="","",IF(Configurações!$B$3="Simples",IF(Cálculos!GV26="TRAB","TRABALHO",IF(Cálculos!GV26="ATEST","ATESTADO/"&amp;CHAR(10)&amp;"LICENÇA",IF(Cálculos!GV26="FERIAS","FÉRIAS","FOLGA"))),IF(Cálculos!GP26=0,"FOLGA",TEXT(Cálculos!GL26,"hh:mm")&amp;" – "&amp;TEXT(Cálculos!GO26,"hh:mm")&amp;IF(AND(Cálculos!GM26&lt;&gt;"",Cálculos!GN26&lt;&gt;""),CHAR(10)&amp;"int. "&amp;TEXT(Cálculos!GM26,"hh:mm")&amp;" – "&amp;TEXT(Cálculos!GN26,"hh:mm"),""))))</f>
        <v/>
      </c>
      <c r="F193" s="55" t="str">
        <f>IF($A193="","",IF(Configurações!$B$3="Simples",IF(Cálculos!HG26="TRAB","TRABALHO",IF(Cálculos!HG26="ATEST","ATESTADO/"&amp;CHAR(10)&amp;"LICENÇA",IF(Cálculos!HG26="FERIAS","FÉRIAS","FOLGA"))),IF(Cálculos!HA26=0,"FOLGA",TEXT(Cálculos!GW26,"hh:mm")&amp;" – "&amp;TEXT(Cálculos!GZ26,"hh:mm")&amp;IF(AND(Cálculos!GX26&lt;&gt;"",Cálculos!GY26&lt;&gt;""),CHAR(10)&amp;"int. "&amp;TEXT(Cálculos!GX26,"hh:mm")&amp;" – "&amp;TEXT(Cálculos!GY26,"hh:mm"),""))))</f>
        <v/>
      </c>
      <c r="G193" s="55" t="str">
        <f>IF($A193="","",IF(Configurações!$B$3="Simples",IF(Cálculos!HR26="TRAB","TRABALHO",IF(Cálculos!HR26="ATEST","ATESTADO/"&amp;CHAR(10)&amp;"LICENÇA",IF(Cálculos!HR26="FERIAS","FÉRIAS","FOLGA"))),IF(Cálculos!HL26=0,"FOLGA",TEXT(Cálculos!HH26,"hh:mm")&amp;" – "&amp;TEXT(Cálculos!HK26,"hh:mm")&amp;IF(AND(Cálculos!HI26&lt;&gt;"",Cálculos!HJ26&lt;&gt;""),CHAR(10)&amp;"int. "&amp;TEXT(Cálculos!HI26,"hh:mm")&amp;" – "&amp;TEXT(Cálculos!HJ26,"hh:mm"),""))))</f>
        <v/>
      </c>
      <c r="H193" s="55" t="str">
        <f>IF($A193="","",IF(Configurações!$B$3="Simples",IF(Cálculos!IC26="TRAB","TRABALHO",IF(Cálculos!IC26="ATEST","ATESTADO/"&amp;CHAR(10)&amp;"LICENÇA",IF(Cálculos!IC26="FERIAS","FÉRIAS","FOLGA"))),IF(Cálculos!HW26=0,"FOLGA",TEXT(Cálculos!HS26,"hh:mm")&amp;" – "&amp;TEXT(Cálculos!HV26,"hh:mm")&amp;IF(AND(Cálculos!HT26&lt;&gt;"",Cálculos!HU26&lt;&gt;""),CHAR(10)&amp;"int. "&amp;TEXT(Cálculos!HT26,"hh:mm")&amp;" – "&amp;TEXT(Cálculos!HU26,"hh:mm"),""))))</f>
        <v/>
      </c>
    </row>
    <row r="194" spans="1:8" ht="27.75" customHeight="1" x14ac:dyDescent="0.25">
      <c r="A194" s="54" t="str">
        <f>Cálculos!B27</f>
        <v/>
      </c>
      <c r="B194" s="55" t="str">
        <f>IF($A194="","",IF(Configurações!$B$3="Simples",IF(Cálculos!FO27="TRAB","TRABALHO",IF(Cálculos!FO27="ATEST","ATESTADO/"&amp;CHAR(10)&amp;"LICENÇA",IF(Cálculos!FO27="FERIAS","FÉRIAS","FOLGA"))),IF(Cálculos!FI27=0,"FOLGA",TEXT(Cálculos!FE27,"hh:mm")&amp;" – "&amp;TEXT(Cálculos!FH27,"hh:mm")&amp;IF(AND(Cálculos!FF27&lt;&gt;"",Cálculos!FG27&lt;&gt;""),CHAR(10)&amp;"int. "&amp;TEXT(Cálculos!FF27,"hh:mm")&amp;" – "&amp;TEXT(Cálculos!FG27,"hh:mm"),""))))</f>
        <v/>
      </c>
      <c r="C194" s="55" t="str">
        <f>IF($A194="","",IF(Configurações!$B$3="Simples",IF(Cálculos!FZ27="TRAB","TRABALHO",IF(Cálculos!FZ27="ATEST","ATESTADO/"&amp;CHAR(10)&amp;"LICENÇA",IF(Cálculos!FZ27="FERIAS","FÉRIAS","FOLGA"))),IF(Cálculos!FT27=0,"FOLGA",TEXT(Cálculos!FP27,"hh:mm")&amp;" – "&amp;TEXT(Cálculos!FS27,"hh:mm")&amp;IF(AND(Cálculos!FQ27&lt;&gt;"",Cálculos!FR27&lt;&gt;""),CHAR(10)&amp;"int. "&amp;TEXT(Cálculos!FQ27,"hh:mm")&amp;" – "&amp;TEXT(Cálculos!FR27,"hh:mm"),""))))</f>
        <v/>
      </c>
      <c r="D194" s="55" t="str">
        <f>IF($A194="","",IF(Configurações!$B$3="Simples",IF(Cálculos!GK27="TRAB","TRABALHO",IF(Cálculos!GK27="ATEST","ATESTADO/"&amp;CHAR(10)&amp;"LICENÇA",IF(Cálculos!GK27="FERIAS","FÉRIAS","FOLGA"))),IF(Cálculos!GE27=0,"FOLGA",TEXT(Cálculos!GA27,"hh:mm")&amp;" – "&amp;TEXT(Cálculos!GD27,"hh:mm")&amp;IF(AND(Cálculos!GB27&lt;&gt;"",Cálculos!GC27&lt;&gt;""),CHAR(10)&amp;"int. "&amp;TEXT(Cálculos!GB27,"hh:mm")&amp;" – "&amp;TEXT(Cálculos!GC27,"hh:mm"),""))))</f>
        <v/>
      </c>
      <c r="E194" s="55" t="str">
        <f>IF($A194="","",IF(Configurações!$B$3="Simples",IF(Cálculos!GV27="TRAB","TRABALHO",IF(Cálculos!GV27="ATEST","ATESTADO/"&amp;CHAR(10)&amp;"LICENÇA",IF(Cálculos!GV27="FERIAS","FÉRIAS","FOLGA"))),IF(Cálculos!GP27=0,"FOLGA",TEXT(Cálculos!GL27,"hh:mm")&amp;" – "&amp;TEXT(Cálculos!GO27,"hh:mm")&amp;IF(AND(Cálculos!GM27&lt;&gt;"",Cálculos!GN27&lt;&gt;""),CHAR(10)&amp;"int. "&amp;TEXT(Cálculos!GM27,"hh:mm")&amp;" – "&amp;TEXT(Cálculos!GN27,"hh:mm"),""))))</f>
        <v/>
      </c>
      <c r="F194" s="55" t="str">
        <f>IF($A194="","",IF(Configurações!$B$3="Simples",IF(Cálculos!HG27="TRAB","TRABALHO",IF(Cálculos!HG27="ATEST","ATESTADO/"&amp;CHAR(10)&amp;"LICENÇA",IF(Cálculos!HG27="FERIAS","FÉRIAS","FOLGA"))),IF(Cálculos!HA27=0,"FOLGA",TEXT(Cálculos!GW27,"hh:mm")&amp;" – "&amp;TEXT(Cálculos!GZ27,"hh:mm")&amp;IF(AND(Cálculos!GX27&lt;&gt;"",Cálculos!GY27&lt;&gt;""),CHAR(10)&amp;"int. "&amp;TEXT(Cálculos!GX27,"hh:mm")&amp;" – "&amp;TEXT(Cálculos!GY27,"hh:mm"),""))))</f>
        <v/>
      </c>
      <c r="G194" s="55" t="str">
        <f>IF($A194="","",IF(Configurações!$B$3="Simples",IF(Cálculos!HR27="TRAB","TRABALHO",IF(Cálculos!HR27="ATEST","ATESTADO/"&amp;CHAR(10)&amp;"LICENÇA",IF(Cálculos!HR27="FERIAS","FÉRIAS","FOLGA"))),IF(Cálculos!HL27=0,"FOLGA",TEXT(Cálculos!HH27,"hh:mm")&amp;" – "&amp;TEXT(Cálculos!HK27,"hh:mm")&amp;IF(AND(Cálculos!HI27&lt;&gt;"",Cálculos!HJ27&lt;&gt;""),CHAR(10)&amp;"int. "&amp;TEXT(Cálculos!HI27,"hh:mm")&amp;" – "&amp;TEXT(Cálculos!HJ27,"hh:mm"),""))))</f>
        <v/>
      </c>
      <c r="H194" s="55" t="str">
        <f>IF($A194="","",IF(Configurações!$B$3="Simples",IF(Cálculos!IC27="TRAB","TRABALHO",IF(Cálculos!IC27="ATEST","ATESTADO/"&amp;CHAR(10)&amp;"LICENÇA",IF(Cálculos!IC27="FERIAS","FÉRIAS","FOLGA"))),IF(Cálculos!HW27=0,"FOLGA",TEXT(Cálculos!HS27,"hh:mm")&amp;" – "&amp;TEXT(Cálculos!HV27,"hh:mm")&amp;IF(AND(Cálculos!HT27&lt;&gt;"",Cálculos!HU27&lt;&gt;""),CHAR(10)&amp;"int. "&amp;TEXT(Cálculos!HT27,"hh:mm")&amp;" – "&amp;TEXT(Cálculos!HU27,"hh:mm"),""))))</f>
        <v/>
      </c>
    </row>
    <row r="195" spans="1:8" ht="27.75" customHeight="1" x14ac:dyDescent="0.25">
      <c r="A195" s="54" t="str">
        <f>Cálculos!B28</f>
        <v/>
      </c>
      <c r="B195" s="55" t="str">
        <f>IF($A195="","",IF(Configurações!$B$3="Simples",IF(Cálculos!FO28="TRAB","TRABALHO",IF(Cálculos!FO28="ATEST","ATESTADO/"&amp;CHAR(10)&amp;"LICENÇA",IF(Cálculos!FO28="FERIAS","FÉRIAS","FOLGA"))),IF(Cálculos!FI28=0,"FOLGA",TEXT(Cálculos!FE28,"hh:mm")&amp;" – "&amp;TEXT(Cálculos!FH28,"hh:mm")&amp;IF(AND(Cálculos!FF28&lt;&gt;"",Cálculos!FG28&lt;&gt;""),CHAR(10)&amp;"int. "&amp;TEXT(Cálculos!FF28,"hh:mm")&amp;" – "&amp;TEXT(Cálculos!FG28,"hh:mm"),""))))</f>
        <v/>
      </c>
      <c r="C195" s="55" t="str">
        <f>IF($A195="","",IF(Configurações!$B$3="Simples",IF(Cálculos!FZ28="TRAB","TRABALHO",IF(Cálculos!FZ28="ATEST","ATESTADO/"&amp;CHAR(10)&amp;"LICENÇA",IF(Cálculos!FZ28="FERIAS","FÉRIAS","FOLGA"))),IF(Cálculos!FT28=0,"FOLGA",TEXT(Cálculos!FP28,"hh:mm")&amp;" – "&amp;TEXT(Cálculos!FS28,"hh:mm")&amp;IF(AND(Cálculos!FQ28&lt;&gt;"",Cálculos!FR28&lt;&gt;""),CHAR(10)&amp;"int. "&amp;TEXT(Cálculos!FQ28,"hh:mm")&amp;" – "&amp;TEXT(Cálculos!FR28,"hh:mm"),""))))</f>
        <v/>
      </c>
      <c r="D195" s="55" t="str">
        <f>IF($A195="","",IF(Configurações!$B$3="Simples",IF(Cálculos!GK28="TRAB","TRABALHO",IF(Cálculos!GK28="ATEST","ATESTADO/"&amp;CHAR(10)&amp;"LICENÇA",IF(Cálculos!GK28="FERIAS","FÉRIAS","FOLGA"))),IF(Cálculos!GE28=0,"FOLGA",TEXT(Cálculos!GA28,"hh:mm")&amp;" – "&amp;TEXT(Cálculos!GD28,"hh:mm")&amp;IF(AND(Cálculos!GB28&lt;&gt;"",Cálculos!GC28&lt;&gt;""),CHAR(10)&amp;"int. "&amp;TEXT(Cálculos!GB28,"hh:mm")&amp;" – "&amp;TEXT(Cálculos!GC28,"hh:mm"),""))))</f>
        <v/>
      </c>
      <c r="E195" s="55" t="str">
        <f>IF($A195="","",IF(Configurações!$B$3="Simples",IF(Cálculos!GV28="TRAB","TRABALHO",IF(Cálculos!GV28="ATEST","ATESTADO/"&amp;CHAR(10)&amp;"LICENÇA",IF(Cálculos!GV28="FERIAS","FÉRIAS","FOLGA"))),IF(Cálculos!GP28=0,"FOLGA",TEXT(Cálculos!GL28,"hh:mm")&amp;" – "&amp;TEXT(Cálculos!GO28,"hh:mm")&amp;IF(AND(Cálculos!GM28&lt;&gt;"",Cálculos!GN28&lt;&gt;""),CHAR(10)&amp;"int. "&amp;TEXT(Cálculos!GM28,"hh:mm")&amp;" – "&amp;TEXT(Cálculos!GN28,"hh:mm"),""))))</f>
        <v/>
      </c>
      <c r="F195" s="55" t="str">
        <f>IF($A195="","",IF(Configurações!$B$3="Simples",IF(Cálculos!HG28="TRAB","TRABALHO",IF(Cálculos!HG28="ATEST","ATESTADO/"&amp;CHAR(10)&amp;"LICENÇA",IF(Cálculos!HG28="FERIAS","FÉRIAS","FOLGA"))),IF(Cálculos!HA28=0,"FOLGA",TEXT(Cálculos!GW28,"hh:mm")&amp;" – "&amp;TEXT(Cálculos!GZ28,"hh:mm")&amp;IF(AND(Cálculos!GX28&lt;&gt;"",Cálculos!GY28&lt;&gt;""),CHAR(10)&amp;"int. "&amp;TEXT(Cálculos!GX28,"hh:mm")&amp;" – "&amp;TEXT(Cálculos!GY28,"hh:mm"),""))))</f>
        <v/>
      </c>
      <c r="G195" s="55" t="str">
        <f>IF($A195="","",IF(Configurações!$B$3="Simples",IF(Cálculos!HR28="TRAB","TRABALHO",IF(Cálculos!HR28="ATEST","ATESTADO/"&amp;CHAR(10)&amp;"LICENÇA",IF(Cálculos!HR28="FERIAS","FÉRIAS","FOLGA"))),IF(Cálculos!HL28=0,"FOLGA",TEXT(Cálculos!HH28,"hh:mm")&amp;" – "&amp;TEXT(Cálculos!HK28,"hh:mm")&amp;IF(AND(Cálculos!HI28&lt;&gt;"",Cálculos!HJ28&lt;&gt;""),CHAR(10)&amp;"int. "&amp;TEXT(Cálculos!HI28,"hh:mm")&amp;" – "&amp;TEXT(Cálculos!HJ28,"hh:mm"),""))))</f>
        <v/>
      </c>
      <c r="H195" s="55" t="str">
        <f>IF($A195="","",IF(Configurações!$B$3="Simples",IF(Cálculos!IC28="TRAB","TRABALHO",IF(Cálculos!IC28="ATEST","ATESTADO/"&amp;CHAR(10)&amp;"LICENÇA",IF(Cálculos!IC28="FERIAS","FÉRIAS","FOLGA"))),IF(Cálculos!HW28=0,"FOLGA",TEXT(Cálculos!HS28,"hh:mm")&amp;" – "&amp;TEXT(Cálculos!HV28,"hh:mm")&amp;IF(AND(Cálculos!HT28&lt;&gt;"",Cálculos!HU28&lt;&gt;""),CHAR(10)&amp;"int. "&amp;TEXT(Cálculos!HT28,"hh:mm")&amp;" – "&amp;TEXT(Cálculos!HU28,"hh:mm"),""))))</f>
        <v/>
      </c>
    </row>
    <row r="196" spans="1:8" ht="27.75" customHeight="1" x14ac:dyDescent="0.25">
      <c r="A196" s="54" t="str">
        <f>Cálculos!B29</f>
        <v/>
      </c>
      <c r="B196" s="55" t="str">
        <f>IF($A196="","",IF(Configurações!$B$3="Simples",IF(Cálculos!FO29="TRAB","TRABALHO",IF(Cálculos!FO29="ATEST","ATESTADO/"&amp;CHAR(10)&amp;"LICENÇA",IF(Cálculos!FO29="FERIAS","FÉRIAS","FOLGA"))),IF(Cálculos!FI29=0,"FOLGA",TEXT(Cálculos!FE29,"hh:mm")&amp;" – "&amp;TEXT(Cálculos!FH29,"hh:mm")&amp;IF(AND(Cálculos!FF29&lt;&gt;"",Cálculos!FG29&lt;&gt;""),CHAR(10)&amp;"int. "&amp;TEXT(Cálculos!FF29,"hh:mm")&amp;" – "&amp;TEXT(Cálculos!FG29,"hh:mm"),""))))</f>
        <v/>
      </c>
      <c r="C196" s="55" t="str">
        <f>IF($A196="","",IF(Configurações!$B$3="Simples",IF(Cálculos!FZ29="TRAB","TRABALHO",IF(Cálculos!FZ29="ATEST","ATESTADO/"&amp;CHAR(10)&amp;"LICENÇA",IF(Cálculos!FZ29="FERIAS","FÉRIAS","FOLGA"))),IF(Cálculos!FT29=0,"FOLGA",TEXT(Cálculos!FP29,"hh:mm")&amp;" – "&amp;TEXT(Cálculos!FS29,"hh:mm")&amp;IF(AND(Cálculos!FQ29&lt;&gt;"",Cálculos!FR29&lt;&gt;""),CHAR(10)&amp;"int. "&amp;TEXT(Cálculos!FQ29,"hh:mm")&amp;" – "&amp;TEXT(Cálculos!FR29,"hh:mm"),""))))</f>
        <v/>
      </c>
      <c r="D196" s="55" t="str">
        <f>IF($A196="","",IF(Configurações!$B$3="Simples",IF(Cálculos!GK29="TRAB","TRABALHO",IF(Cálculos!GK29="ATEST","ATESTADO/"&amp;CHAR(10)&amp;"LICENÇA",IF(Cálculos!GK29="FERIAS","FÉRIAS","FOLGA"))),IF(Cálculos!GE29=0,"FOLGA",TEXT(Cálculos!GA29,"hh:mm")&amp;" – "&amp;TEXT(Cálculos!GD29,"hh:mm")&amp;IF(AND(Cálculos!GB29&lt;&gt;"",Cálculos!GC29&lt;&gt;""),CHAR(10)&amp;"int. "&amp;TEXT(Cálculos!GB29,"hh:mm")&amp;" – "&amp;TEXT(Cálculos!GC29,"hh:mm"),""))))</f>
        <v/>
      </c>
      <c r="E196" s="55" t="str">
        <f>IF($A196="","",IF(Configurações!$B$3="Simples",IF(Cálculos!GV29="TRAB","TRABALHO",IF(Cálculos!GV29="ATEST","ATESTADO/"&amp;CHAR(10)&amp;"LICENÇA",IF(Cálculos!GV29="FERIAS","FÉRIAS","FOLGA"))),IF(Cálculos!GP29=0,"FOLGA",TEXT(Cálculos!GL29,"hh:mm")&amp;" – "&amp;TEXT(Cálculos!GO29,"hh:mm")&amp;IF(AND(Cálculos!GM29&lt;&gt;"",Cálculos!GN29&lt;&gt;""),CHAR(10)&amp;"int. "&amp;TEXT(Cálculos!GM29,"hh:mm")&amp;" – "&amp;TEXT(Cálculos!GN29,"hh:mm"),""))))</f>
        <v/>
      </c>
      <c r="F196" s="55" t="str">
        <f>IF($A196="","",IF(Configurações!$B$3="Simples",IF(Cálculos!HG29="TRAB","TRABALHO",IF(Cálculos!HG29="ATEST","ATESTADO/"&amp;CHAR(10)&amp;"LICENÇA",IF(Cálculos!HG29="FERIAS","FÉRIAS","FOLGA"))),IF(Cálculos!HA29=0,"FOLGA",TEXT(Cálculos!GW29,"hh:mm")&amp;" – "&amp;TEXT(Cálculos!GZ29,"hh:mm")&amp;IF(AND(Cálculos!GX29&lt;&gt;"",Cálculos!GY29&lt;&gt;""),CHAR(10)&amp;"int. "&amp;TEXT(Cálculos!GX29,"hh:mm")&amp;" – "&amp;TEXT(Cálculos!GY29,"hh:mm"),""))))</f>
        <v/>
      </c>
      <c r="G196" s="55" t="str">
        <f>IF($A196="","",IF(Configurações!$B$3="Simples",IF(Cálculos!HR29="TRAB","TRABALHO",IF(Cálculos!HR29="ATEST","ATESTADO/"&amp;CHAR(10)&amp;"LICENÇA",IF(Cálculos!HR29="FERIAS","FÉRIAS","FOLGA"))),IF(Cálculos!HL29=0,"FOLGA",TEXT(Cálculos!HH29,"hh:mm")&amp;" – "&amp;TEXT(Cálculos!HK29,"hh:mm")&amp;IF(AND(Cálculos!HI29&lt;&gt;"",Cálculos!HJ29&lt;&gt;""),CHAR(10)&amp;"int. "&amp;TEXT(Cálculos!HI29,"hh:mm")&amp;" – "&amp;TEXT(Cálculos!HJ29,"hh:mm"),""))))</f>
        <v/>
      </c>
      <c r="H196" s="55" t="str">
        <f>IF($A196="","",IF(Configurações!$B$3="Simples",IF(Cálculos!IC29="TRAB","TRABALHO",IF(Cálculos!IC29="ATEST","ATESTADO/"&amp;CHAR(10)&amp;"LICENÇA",IF(Cálculos!IC29="FERIAS","FÉRIAS","FOLGA"))),IF(Cálculos!HW29=0,"FOLGA",TEXT(Cálculos!HS29,"hh:mm")&amp;" – "&amp;TEXT(Cálculos!HV29,"hh:mm")&amp;IF(AND(Cálculos!HT29&lt;&gt;"",Cálculos!HU29&lt;&gt;""),CHAR(10)&amp;"int. "&amp;TEXT(Cálculos!HT29,"hh:mm")&amp;" – "&amp;TEXT(Cálculos!HU29,"hh:mm"),""))))</f>
        <v/>
      </c>
    </row>
    <row r="197" spans="1:8" ht="27.75" customHeight="1" x14ac:dyDescent="0.25">
      <c r="A197" s="54" t="str">
        <f>Cálculos!B30</f>
        <v/>
      </c>
      <c r="B197" s="55" t="str">
        <f>IF($A197="","",IF(Configurações!$B$3="Simples",IF(Cálculos!FO30="TRAB","TRABALHO",IF(Cálculos!FO30="ATEST","ATESTADO/"&amp;CHAR(10)&amp;"LICENÇA",IF(Cálculos!FO30="FERIAS","FÉRIAS","FOLGA"))),IF(Cálculos!FI30=0,"FOLGA",TEXT(Cálculos!FE30,"hh:mm")&amp;" – "&amp;TEXT(Cálculos!FH30,"hh:mm")&amp;IF(AND(Cálculos!FF30&lt;&gt;"",Cálculos!FG30&lt;&gt;""),CHAR(10)&amp;"int. "&amp;TEXT(Cálculos!FF30,"hh:mm")&amp;" – "&amp;TEXT(Cálculos!FG30,"hh:mm"),""))))</f>
        <v/>
      </c>
      <c r="C197" s="55" t="str">
        <f>IF($A197="","",IF(Configurações!$B$3="Simples",IF(Cálculos!FZ30="TRAB","TRABALHO",IF(Cálculos!FZ30="ATEST","ATESTADO/"&amp;CHAR(10)&amp;"LICENÇA",IF(Cálculos!FZ30="FERIAS","FÉRIAS","FOLGA"))),IF(Cálculos!FT30=0,"FOLGA",TEXT(Cálculos!FP30,"hh:mm")&amp;" – "&amp;TEXT(Cálculos!FS30,"hh:mm")&amp;IF(AND(Cálculos!FQ30&lt;&gt;"",Cálculos!FR30&lt;&gt;""),CHAR(10)&amp;"int. "&amp;TEXT(Cálculos!FQ30,"hh:mm")&amp;" – "&amp;TEXT(Cálculos!FR30,"hh:mm"),""))))</f>
        <v/>
      </c>
      <c r="D197" s="55" t="str">
        <f>IF($A197="","",IF(Configurações!$B$3="Simples",IF(Cálculos!GK30="TRAB","TRABALHO",IF(Cálculos!GK30="ATEST","ATESTADO/"&amp;CHAR(10)&amp;"LICENÇA",IF(Cálculos!GK30="FERIAS","FÉRIAS","FOLGA"))),IF(Cálculos!GE30=0,"FOLGA",TEXT(Cálculos!GA30,"hh:mm")&amp;" – "&amp;TEXT(Cálculos!GD30,"hh:mm")&amp;IF(AND(Cálculos!GB30&lt;&gt;"",Cálculos!GC30&lt;&gt;""),CHAR(10)&amp;"int. "&amp;TEXT(Cálculos!GB30,"hh:mm")&amp;" – "&amp;TEXT(Cálculos!GC30,"hh:mm"),""))))</f>
        <v/>
      </c>
      <c r="E197" s="55" t="str">
        <f>IF($A197="","",IF(Configurações!$B$3="Simples",IF(Cálculos!GV30="TRAB","TRABALHO",IF(Cálculos!GV30="ATEST","ATESTADO/"&amp;CHAR(10)&amp;"LICENÇA",IF(Cálculos!GV30="FERIAS","FÉRIAS","FOLGA"))),IF(Cálculos!GP30=0,"FOLGA",TEXT(Cálculos!GL30,"hh:mm")&amp;" – "&amp;TEXT(Cálculos!GO30,"hh:mm")&amp;IF(AND(Cálculos!GM30&lt;&gt;"",Cálculos!GN30&lt;&gt;""),CHAR(10)&amp;"int. "&amp;TEXT(Cálculos!GM30,"hh:mm")&amp;" – "&amp;TEXT(Cálculos!GN30,"hh:mm"),""))))</f>
        <v/>
      </c>
      <c r="F197" s="55" t="str">
        <f>IF($A197="","",IF(Configurações!$B$3="Simples",IF(Cálculos!HG30="TRAB","TRABALHO",IF(Cálculos!HG30="ATEST","ATESTADO/"&amp;CHAR(10)&amp;"LICENÇA",IF(Cálculos!HG30="FERIAS","FÉRIAS","FOLGA"))),IF(Cálculos!HA30=0,"FOLGA",TEXT(Cálculos!GW30,"hh:mm")&amp;" – "&amp;TEXT(Cálculos!GZ30,"hh:mm")&amp;IF(AND(Cálculos!GX30&lt;&gt;"",Cálculos!GY30&lt;&gt;""),CHAR(10)&amp;"int. "&amp;TEXT(Cálculos!GX30,"hh:mm")&amp;" – "&amp;TEXT(Cálculos!GY30,"hh:mm"),""))))</f>
        <v/>
      </c>
      <c r="G197" s="55" t="str">
        <f>IF($A197="","",IF(Configurações!$B$3="Simples",IF(Cálculos!HR30="TRAB","TRABALHO",IF(Cálculos!HR30="ATEST","ATESTADO/"&amp;CHAR(10)&amp;"LICENÇA",IF(Cálculos!HR30="FERIAS","FÉRIAS","FOLGA"))),IF(Cálculos!HL30=0,"FOLGA",TEXT(Cálculos!HH30,"hh:mm")&amp;" – "&amp;TEXT(Cálculos!HK30,"hh:mm")&amp;IF(AND(Cálculos!HI30&lt;&gt;"",Cálculos!HJ30&lt;&gt;""),CHAR(10)&amp;"int. "&amp;TEXT(Cálculos!HI30,"hh:mm")&amp;" – "&amp;TEXT(Cálculos!HJ30,"hh:mm"),""))))</f>
        <v/>
      </c>
      <c r="H197" s="55" t="str">
        <f>IF($A197="","",IF(Configurações!$B$3="Simples",IF(Cálculos!IC30="TRAB","TRABALHO",IF(Cálculos!IC30="ATEST","ATESTADO/"&amp;CHAR(10)&amp;"LICENÇA",IF(Cálculos!IC30="FERIAS","FÉRIAS","FOLGA"))),IF(Cálculos!HW30=0,"FOLGA",TEXT(Cálculos!HS30,"hh:mm")&amp;" – "&amp;TEXT(Cálculos!HV30,"hh:mm")&amp;IF(AND(Cálculos!HT30&lt;&gt;"",Cálculos!HU30&lt;&gt;""),CHAR(10)&amp;"int. "&amp;TEXT(Cálculos!HT30,"hh:mm")&amp;" – "&amp;TEXT(Cálculos!HU30,"hh:mm"),""))))</f>
        <v/>
      </c>
    </row>
    <row r="198" spans="1:8" ht="27.75" customHeight="1" x14ac:dyDescent="0.25">
      <c r="A198" s="54" t="str">
        <f>Cálculos!B31</f>
        <v/>
      </c>
      <c r="B198" s="55" t="str">
        <f>IF($A198="","",IF(Configurações!$B$3="Simples",IF(Cálculos!FO31="TRAB","TRABALHO",IF(Cálculos!FO31="ATEST","ATESTADO/"&amp;CHAR(10)&amp;"LICENÇA",IF(Cálculos!FO31="FERIAS","FÉRIAS","FOLGA"))),IF(Cálculos!FI31=0,"FOLGA",TEXT(Cálculos!FE31,"hh:mm")&amp;" – "&amp;TEXT(Cálculos!FH31,"hh:mm")&amp;IF(AND(Cálculos!FF31&lt;&gt;"",Cálculos!FG31&lt;&gt;""),CHAR(10)&amp;"int. "&amp;TEXT(Cálculos!FF31,"hh:mm")&amp;" – "&amp;TEXT(Cálculos!FG31,"hh:mm"),""))))</f>
        <v/>
      </c>
      <c r="C198" s="55" t="str">
        <f>IF($A198="","",IF(Configurações!$B$3="Simples",IF(Cálculos!FZ31="TRAB","TRABALHO",IF(Cálculos!FZ31="ATEST","ATESTADO/"&amp;CHAR(10)&amp;"LICENÇA",IF(Cálculos!FZ31="FERIAS","FÉRIAS","FOLGA"))),IF(Cálculos!FT31=0,"FOLGA",TEXT(Cálculos!FP31,"hh:mm")&amp;" – "&amp;TEXT(Cálculos!FS31,"hh:mm")&amp;IF(AND(Cálculos!FQ31&lt;&gt;"",Cálculos!FR31&lt;&gt;""),CHAR(10)&amp;"int. "&amp;TEXT(Cálculos!FQ31,"hh:mm")&amp;" – "&amp;TEXT(Cálculos!FR31,"hh:mm"),""))))</f>
        <v/>
      </c>
      <c r="D198" s="55" t="str">
        <f>IF($A198="","",IF(Configurações!$B$3="Simples",IF(Cálculos!GK31="TRAB","TRABALHO",IF(Cálculos!GK31="ATEST","ATESTADO/"&amp;CHAR(10)&amp;"LICENÇA",IF(Cálculos!GK31="FERIAS","FÉRIAS","FOLGA"))),IF(Cálculos!GE31=0,"FOLGA",TEXT(Cálculos!GA31,"hh:mm")&amp;" – "&amp;TEXT(Cálculos!GD31,"hh:mm")&amp;IF(AND(Cálculos!GB31&lt;&gt;"",Cálculos!GC31&lt;&gt;""),CHAR(10)&amp;"int. "&amp;TEXT(Cálculos!GB31,"hh:mm")&amp;" – "&amp;TEXT(Cálculos!GC31,"hh:mm"),""))))</f>
        <v/>
      </c>
      <c r="E198" s="55" t="str">
        <f>IF($A198="","",IF(Configurações!$B$3="Simples",IF(Cálculos!GV31="TRAB","TRABALHO",IF(Cálculos!GV31="ATEST","ATESTADO/"&amp;CHAR(10)&amp;"LICENÇA",IF(Cálculos!GV31="FERIAS","FÉRIAS","FOLGA"))),IF(Cálculos!GP31=0,"FOLGA",TEXT(Cálculos!GL31,"hh:mm")&amp;" – "&amp;TEXT(Cálculos!GO31,"hh:mm")&amp;IF(AND(Cálculos!GM31&lt;&gt;"",Cálculos!GN31&lt;&gt;""),CHAR(10)&amp;"int. "&amp;TEXT(Cálculos!GM31,"hh:mm")&amp;" – "&amp;TEXT(Cálculos!GN31,"hh:mm"),""))))</f>
        <v/>
      </c>
      <c r="F198" s="55" t="str">
        <f>IF($A198="","",IF(Configurações!$B$3="Simples",IF(Cálculos!HG31="TRAB","TRABALHO",IF(Cálculos!HG31="ATEST","ATESTADO/"&amp;CHAR(10)&amp;"LICENÇA",IF(Cálculos!HG31="FERIAS","FÉRIAS","FOLGA"))),IF(Cálculos!HA31=0,"FOLGA",TEXT(Cálculos!GW31,"hh:mm")&amp;" – "&amp;TEXT(Cálculos!GZ31,"hh:mm")&amp;IF(AND(Cálculos!GX31&lt;&gt;"",Cálculos!GY31&lt;&gt;""),CHAR(10)&amp;"int. "&amp;TEXT(Cálculos!GX31,"hh:mm")&amp;" – "&amp;TEXT(Cálculos!GY31,"hh:mm"),""))))</f>
        <v/>
      </c>
      <c r="G198" s="55" t="str">
        <f>IF($A198="","",IF(Configurações!$B$3="Simples",IF(Cálculos!HR31="TRAB","TRABALHO",IF(Cálculos!HR31="ATEST","ATESTADO/"&amp;CHAR(10)&amp;"LICENÇA",IF(Cálculos!HR31="FERIAS","FÉRIAS","FOLGA"))),IF(Cálculos!HL31=0,"FOLGA",TEXT(Cálculos!HH31,"hh:mm")&amp;" – "&amp;TEXT(Cálculos!HK31,"hh:mm")&amp;IF(AND(Cálculos!HI31&lt;&gt;"",Cálculos!HJ31&lt;&gt;""),CHAR(10)&amp;"int. "&amp;TEXT(Cálculos!HI31,"hh:mm")&amp;" – "&amp;TEXT(Cálculos!HJ31,"hh:mm"),""))))</f>
        <v/>
      </c>
      <c r="H198" s="55" t="str">
        <f>IF($A198="","",IF(Configurações!$B$3="Simples",IF(Cálculos!IC31="TRAB","TRABALHO",IF(Cálculos!IC31="ATEST","ATESTADO/"&amp;CHAR(10)&amp;"LICENÇA",IF(Cálculos!IC31="FERIAS","FÉRIAS","FOLGA"))),IF(Cálculos!HW31=0,"FOLGA",TEXT(Cálculos!HS31,"hh:mm")&amp;" – "&amp;TEXT(Cálculos!HV31,"hh:mm")&amp;IF(AND(Cálculos!HT31&lt;&gt;"",Cálculos!HU31&lt;&gt;""),CHAR(10)&amp;"int. "&amp;TEXT(Cálculos!HT31,"hh:mm")&amp;" – "&amp;TEXT(Cálculos!HU31,"hh:mm"),""))))</f>
        <v/>
      </c>
    </row>
    <row r="199" spans="1:8" ht="27.75" customHeight="1" x14ac:dyDescent="0.25">
      <c r="A199" s="54" t="str">
        <f>Cálculos!B32</f>
        <v/>
      </c>
      <c r="B199" s="55" t="str">
        <f>IF($A199="","",IF(Configurações!$B$3="Simples",IF(Cálculos!FO32="TRAB","TRABALHO",IF(Cálculos!FO32="ATEST","ATESTADO/"&amp;CHAR(10)&amp;"LICENÇA",IF(Cálculos!FO32="FERIAS","FÉRIAS","FOLGA"))),IF(Cálculos!FI32=0,"FOLGA",TEXT(Cálculos!FE32,"hh:mm")&amp;" – "&amp;TEXT(Cálculos!FH32,"hh:mm")&amp;IF(AND(Cálculos!FF32&lt;&gt;"",Cálculos!FG32&lt;&gt;""),CHAR(10)&amp;"int. "&amp;TEXT(Cálculos!FF32,"hh:mm")&amp;" – "&amp;TEXT(Cálculos!FG32,"hh:mm"),""))))</f>
        <v/>
      </c>
      <c r="C199" s="55" t="str">
        <f>IF($A199="","",IF(Configurações!$B$3="Simples",IF(Cálculos!FZ32="TRAB","TRABALHO",IF(Cálculos!FZ32="ATEST","ATESTADO/"&amp;CHAR(10)&amp;"LICENÇA",IF(Cálculos!FZ32="FERIAS","FÉRIAS","FOLGA"))),IF(Cálculos!FT32=0,"FOLGA",TEXT(Cálculos!FP32,"hh:mm")&amp;" – "&amp;TEXT(Cálculos!FS32,"hh:mm")&amp;IF(AND(Cálculos!FQ32&lt;&gt;"",Cálculos!FR32&lt;&gt;""),CHAR(10)&amp;"int. "&amp;TEXT(Cálculos!FQ32,"hh:mm")&amp;" – "&amp;TEXT(Cálculos!FR32,"hh:mm"),""))))</f>
        <v/>
      </c>
      <c r="D199" s="55" t="str">
        <f>IF($A199="","",IF(Configurações!$B$3="Simples",IF(Cálculos!GK32="TRAB","TRABALHO",IF(Cálculos!GK32="ATEST","ATESTADO/"&amp;CHAR(10)&amp;"LICENÇA",IF(Cálculos!GK32="FERIAS","FÉRIAS","FOLGA"))),IF(Cálculos!GE32=0,"FOLGA",TEXT(Cálculos!GA32,"hh:mm")&amp;" – "&amp;TEXT(Cálculos!GD32,"hh:mm")&amp;IF(AND(Cálculos!GB32&lt;&gt;"",Cálculos!GC32&lt;&gt;""),CHAR(10)&amp;"int. "&amp;TEXT(Cálculos!GB32,"hh:mm")&amp;" – "&amp;TEXT(Cálculos!GC32,"hh:mm"),""))))</f>
        <v/>
      </c>
      <c r="E199" s="55" t="str">
        <f>IF($A199="","",IF(Configurações!$B$3="Simples",IF(Cálculos!GV32="TRAB","TRABALHO",IF(Cálculos!GV32="ATEST","ATESTADO/"&amp;CHAR(10)&amp;"LICENÇA",IF(Cálculos!GV32="FERIAS","FÉRIAS","FOLGA"))),IF(Cálculos!GP32=0,"FOLGA",TEXT(Cálculos!GL32,"hh:mm")&amp;" – "&amp;TEXT(Cálculos!GO32,"hh:mm")&amp;IF(AND(Cálculos!GM32&lt;&gt;"",Cálculos!GN32&lt;&gt;""),CHAR(10)&amp;"int. "&amp;TEXT(Cálculos!GM32,"hh:mm")&amp;" – "&amp;TEXT(Cálculos!GN32,"hh:mm"),""))))</f>
        <v/>
      </c>
      <c r="F199" s="55" t="str">
        <f>IF($A199="","",IF(Configurações!$B$3="Simples",IF(Cálculos!HG32="TRAB","TRABALHO",IF(Cálculos!HG32="ATEST","ATESTADO/"&amp;CHAR(10)&amp;"LICENÇA",IF(Cálculos!HG32="FERIAS","FÉRIAS","FOLGA"))),IF(Cálculos!HA32=0,"FOLGA",TEXT(Cálculos!GW32,"hh:mm")&amp;" – "&amp;TEXT(Cálculos!GZ32,"hh:mm")&amp;IF(AND(Cálculos!GX32&lt;&gt;"",Cálculos!GY32&lt;&gt;""),CHAR(10)&amp;"int. "&amp;TEXT(Cálculos!GX32,"hh:mm")&amp;" – "&amp;TEXT(Cálculos!GY32,"hh:mm"),""))))</f>
        <v/>
      </c>
      <c r="G199" s="55" t="str">
        <f>IF($A199="","",IF(Configurações!$B$3="Simples",IF(Cálculos!HR32="TRAB","TRABALHO",IF(Cálculos!HR32="ATEST","ATESTADO/"&amp;CHAR(10)&amp;"LICENÇA",IF(Cálculos!HR32="FERIAS","FÉRIAS","FOLGA"))),IF(Cálculos!HL32=0,"FOLGA",TEXT(Cálculos!HH32,"hh:mm")&amp;" – "&amp;TEXT(Cálculos!HK32,"hh:mm")&amp;IF(AND(Cálculos!HI32&lt;&gt;"",Cálculos!HJ32&lt;&gt;""),CHAR(10)&amp;"int. "&amp;TEXT(Cálculos!HI32,"hh:mm")&amp;" – "&amp;TEXT(Cálculos!HJ32,"hh:mm"),""))))</f>
        <v/>
      </c>
      <c r="H199" s="55" t="str">
        <f>IF($A199="","",IF(Configurações!$B$3="Simples",IF(Cálculos!IC32="TRAB","TRABALHO",IF(Cálculos!IC32="ATEST","ATESTADO/"&amp;CHAR(10)&amp;"LICENÇA",IF(Cálculos!IC32="FERIAS","FÉRIAS","FOLGA"))),IF(Cálculos!HW32=0,"FOLGA",TEXT(Cálculos!HS32,"hh:mm")&amp;" – "&amp;TEXT(Cálculos!HV32,"hh:mm")&amp;IF(AND(Cálculos!HT32&lt;&gt;"",Cálculos!HU32&lt;&gt;""),CHAR(10)&amp;"int. "&amp;TEXT(Cálculos!HT32,"hh:mm")&amp;" – "&amp;TEXT(Cálculos!HU32,"hh:mm"),""))))</f>
        <v/>
      </c>
    </row>
    <row r="200" spans="1:8" ht="27.75" customHeight="1" x14ac:dyDescent="0.25">
      <c r="A200" s="54" t="str">
        <f>Cálculos!B33</f>
        <v/>
      </c>
      <c r="B200" s="55" t="str">
        <f>IF($A200="","",IF(Configurações!$B$3="Simples",IF(Cálculos!FO33="TRAB","TRABALHO",IF(Cálculos!FO33="ATEST","ATESTADO/"&amp;CHAR(10)&amp;"LICENÇA",IF(Cálculos!FO33="FERIAS","FÉRIAS","FOLGA"))),IF(Cálculos!FI33=0,"FOLGA",TEXT(Cálculos!FE33,"hh:mm")&amp;" – "&amp;TEXT(Cálculos!FH33,"hh:mm")&amp;IF(AND(Cálculos!FF33&lt;&gt;"",Cálculos!FG33&lt;&gt;""),CHAR(10)&amp;"int. "&amp;TEXT(Cálculos!FF33,"hh:mm")&amp;" – "&amp;TEXT(Cálculos!FG33,"hh:mm"),""))))</f>
        <v/>
      </c>
      <c r="C200" s="55" t="str">
        <f>IF($A200="","",IF(Configurações!$B$3="Simples",IF(Cálculos!FZ33="TRAB","TRABALHO",IF(Cálculos!FZ33="ATEST","ATESTADO/"&amp;CHAR(10)&amp;"LICENÇA",IF(Cálculos!FZ33="FERIAS","FÉRIAS","FOLGA"))),IF(Cálculos!FT33=0,"FOLGA",TEXT(Cálculos!FP33,"hh:mm")&amp;" – "&amp;TEXT(Cálculos!FS33,"hh:mm")&amp;IF(AND(Cálculos!FQ33&lt;&gt;"",Cálculos!FR33&lt;&gt;""),CHAR(10)&amp;"int. "&amp;TEXT(Cálculos!FQ33,"hh:mm")&amp;" – "&amp;TEXT(Cálculos!FR33,"hh:mm"),""))))</f>
        <v/>
      </c>
      <c r="D200" s="55" t="str">
        <f>IF($A200="","",IF(Configurações!$B$3="Simples",IF(Cálculos!GK33="TRAB","TRABALHO",IF(Cálculos!GK33="ATEST","ATESTADO/"&amp;CHAR(10)&amp;"LICENÇA",IF(Cálculos!GK33="FERIAS","FÉRIAS","FOLGA"))),IF(Cálculos!GE33=0,"FOLGA",TEXT(Cálculos!GA33,"hh:mm")&amp;" – "&amp;TEXT(Cálculos!GD33,"hh:mm")&amp;IF(AND(Cálculos!GB33&lt;&gt;"",Cálculos!GC33&lt;&gt;""),CHAR(10)&amp;"int. "&amp;TEXT(Cálculos!GB33,"hh:mm")&amp;" – "&amp;TEXT(Cálculos!GC33,"hh:mm"),""))))</f>
        <v/>
      </c>
      <c r="E200" s="55" t="str">
        <f>IF($A200="","",IF(Configurações!$B$3="Simples",IF(Cálculos!GV33="TRAB","TRABALHO",IF(Cálculos!GV33="ATEST","ATESTADO/"&amp;CHAR(10)&amp;"LICENÇA",IF(Cálculos!GV33="FERIAS","FÉRIAS","FOLGA"))),IF(Cálculos!GP33=0,"FOLGA",TEXT(Cálculos!GL33,"hh:mm")&amp;" – "&amp;TEXT(Cálculos!GO33,"hh:mm")&amp;IF(AND(Cálculos!GM33&lt;&gt;"",Cálculos!GN33&lt;&gt;""),CHAR(10)&amp;"int. "&amp;TEXT(Cálculos!GM33,"hh:mm")&amp;" – "&amp;TEXT(Cálculos!GN33,"hh:mm"),""))))</f>
        <v/>
      </c>
      <c r="F200" s="55" t="str">
        <f>IF($A200="","",IF(Configurações!$B$3="Simples",IF(Cálculos!HG33="TRAB","TRABALHO",IF(Cálculos!HG33="ATEST","ATESTADO/"&amp;CHAR(10)&amp;"LICENÇA",IF(Cálculos!HG33="FERIAS","FÉRIAS","FOLGA"))),IF(Cálculos!HA33=0,"FOLGA",TEXT(Cálculos!GW33,"hh:mm")&amp;" – "&amp;TEXT(Cálculos!GZ33,"hh:mm")&amp;IF(AND(Cálculos!GX33&lt;&gt;"",Cálculos!GY33&lt;&gt;""),CHAR(10)&amp;"int. "&amp;TEXT(Cálculos!GX33,"hh:mm")&amp;" – "&amp;TEXT(Cálculos!GY33,"hh:mm"),""))))</f>
        <v/>
      </c>
      <c r="G200" s="55" t="str">
        <f>IF($A200="","",IF(Configurações!$B$3="Simples",IF(Cálculos!HR33="TRAB","TRABALHO",IF(Cálculos!HR33="ATEST","ATESTADO/"&amp;CHAR(10)&amp;"LICENÇA",IF(Cálculos!HR33="FERIAS","FÉRIAS","FOLGA"))),IF(Cálculos!HL33=0,"FOLGA",TEXT(Cálculos!HH33,"hh:mm")&amp;" – "&amp;TEXT(Cálculos!HK33,"hh:mm")&amp;IF(AND(Cálculos!HI33&lt;&gt;"",Cálculos!HJ33&lt;&gt;""),CHAR(10)&amp;"int. "&amp;TEXT(Cálculos!HI33,"hh:mm")&amp;" – "&amp;TEXT(Cálculos!HJ33,"hh:mm"),""))))</f>
        <v/>
      </c>
      <c r="H200" s="55" t="str">
        <f>IF($A200="","",IF(Configurações!$B$3="Simples",IF(Cálculos!IC33="TRAB","TRABALHO",IF(Cálculos!IC33="ATEST","ATESTADO/"&amp;CHAR(10)&amp;"LICENÇA",IF(Cálculos!IC33="FERIAS","FÉRIAS","FOLGA"))),IF(Cálculos!HW33=0,"FOLGA",TEXT(Cálculos!HS33,"hh:mm")&amp;" – "&amp;TEXT(Cálculos!HV33,"hh:mm")&amp;IF(AND(Cálculos!HT33&lt;&gt;"",Cálculos!HU33&lt;&gt;""),CHAR(10)&amp;"int. "&amp;TEXT(Cálculos!HT33,"hh:mm")&amp;" – "&amp;TEXT(Cálculos!HU33,"hh:mm"),""))))</f>
        <v/>
      </c>
    </row>
    <row r="201" spans="1:8" ht="27.75" customHeight="1" x14ac:dyDescent="0.25">
      <c r="A201" s="54" t="str">
        <f>Cálculos!B34</f>
        <v/>
      </c>
      <c r="B201" s="55" t="str">
        <f>IF($A201="","",IF(Configurações!$B$3="Simples",IF(Cálculos!FO34="TRAB","TRABALHO",IF(Cálculos!FO34="ATEST","ATESTADO/"&amp;CHAR(10)&amp;"LICENÇA",IF(Cálculos!FO34="FERIAS","FÉRIAS","FOLGA"))),IF(Cálculos!FI34=0,"FOLGA",TEXT(Cálculos!FE34,"hh:mm")&amp;" – "&amp;TEXT(Cálculos!FH34,"hh:mm")&amp;IF(AND(Cálculos!FF34&lt;&gt;"",Cálculos!FG34&lt;&gt;""),CHAR(10)&amp;"int. "&amp;TEXT(Cálculos!FF34,"hh:mm")&amp;" – "&amp;TEXT(Cálculos!FG34,"hh:mm"),""))))</f>
        <v/>
      </c>
      <c r="C201" s="55" t="str">
        <f>IF($A201="","",IF(Configurações!$B$3="Simples",IF(Cálculos!FZ34="TRAB","TRABALHO",IF(Cálculos!FZ34="ATEST","ATESTADO/"&amp;CHAR(10)&amp;"LICENÇA",IF(Cálculos!FZ34="FERIAS","FÉRIAS","FOLGA"))),IF(Cálculos!FT34=0,"FOLGA",TEXT(Cálculos!FP34,"hh:mm")&amp;" – "&amp;TEXT(Cálculos!FS34,"hh:mm")&amp;IF(AND(Cálculos!FQ34&lt;&gt;"",Cálculos!FR34&lt;&gt;""),CHAR(10)&amp;"int. "&amp;TEXT(Cálculos!FQ34,"hh:mm")&amp;" – "&amp;TEXT(Cálculos!FR34,"hh:mm"),""))))</f>
        <v/>
      </c>
      <c r="D201" s="55" t="str">
        <f>IF($A201="","",IF(Configurações!$B$3="Simples",IF(Cálculos!GK34="TRAB","TRABALHO",IF(Cálculos!GK34="ATEST","ATESTADO/"&amp;CHAR(10)&amp;"LICENÇA",IF(Cálculos!GK34="FERIAS","FÉRIAS","FOLGA"))),IF(Cálculos!GE34=0,"FOLGA",TEXT(Cálculos!GA34,"hh:mm")&amp;" – "&amp;TEXT(Cálculos!GD34,"hh:mm")&amp;IF(AND(Cálculos!GB34&lt;&gt;"",Cálculos!GC34&lt;&gt;""),CHAR(10)&amp;"int. "&amp;TEXT(Cálculos!GB34,"hh:mm")&amp;" – "&amp;TEXT(Cálculos!GC34,"hh:mm"),""))))</f>
        <v/>
      </c>
      <c r="E201" s="55" t="str">
        <f>IF($A201="","",IF(Configurações!$B$3="Simples",IF(Cálculos!GV34="TRAB","TRABALHO",IF(Cálculos!GV34="ATEST","ATESTADO/"&amp;CHAR(10)&amp;"LICENÇA",IF(Cálculos!GV34="FERIAS","FÉRIAS","FOLGA"))),IF(Cálculos!GP34=0,"FOLGA",TEXT(Cálculos!GL34,"hh:mm")&amp;" – "&amp;TEXT(Cálculos!GO34,"hh:mm")&amp;IF(AND(Cálculos!GM34&lt;&gt;"",Cálculos!GN34&lt;&gt;""),CHAR(10)&amp;"int. "&amp;TEXT(Cálculos!GM34,"hh:mm")&amp;" – "&amp;TEXT(Cálculos!GN34,"hh:mm"),""))))</f>
        <v/>
      </c>
      <c r="F201" s="55" t="str">
        <f>IF($A201="","",IF(Configurações!$B$3="Simples",IF(Cálculos!HG34="TRAB","TRABALHO",IF(Cálculos!HG34="ATEST","ATESTADO/"&amp;CHAR(10)&amp;"LICENÇA",IF(Cálculos!HG34="FERIAS","FÉRIAS","FOLGA"))),IF(Cálculos!HA34=0,"FOLGA",TEXT(Cálculos!GW34,"hh:mm")&amp;" – "&amp;TEXT(Cálculos!GZ34,"hh:mm")&amp;IF(AND(Cálculos!GX34&lt;&gt;"",Cálculos!GY34&lt;&gt;""),CHAR(10)&amp;"int. "&amp;TEXT(Cálculos!GX34,"hh:mm")&amp;" – "&amp;TEXT(Cálculos!GY34,"hh:mm"),""))))</f>
        <v/>
      </c>
      <c r="G201" s="55" t="str">
        <f>IF($A201="","",IF(Configurações!$B$3="Simples",IF(Cálculos!HR34="TRAB","TRABALHO",IF(Cálculos!HR34="ATEST","ATESTADO/"&amp;CHAR(10)&amp;"LICENÇA",IF(Cálculos!HR34="FERIAS","FÉRIAS","FOLGA"))),IF(Cálculos!HL34=0,"FOLGA",TEXT(Cálculos!HH34,"hh:mm")&amp;" – "&amp;TEXT(Cálculos!HK34,"hh:mm")&amp;IF(AND(Cálculos!HI34&lt;&gt;"",Cálculos!HJ34&lt;&gt;""),CHAR(10)&amp;"int. "&amp;TEXT(Cálculos!HI34,"hh:mm")&amp;" – "&amp;TEXT(Cálculos!HJ34,"hh:mm"),""))))</f>
        <v/>
      </c>
      <c r="H201" s="55" t="str">
        <f>IF($A201="","",IF(Configurações!$B$3="Simples",IF(Cálculos!IC34="TRAB","TRABALHO",IF(Cálculos!IC34="ATEST","ATESTADO/"&amp;CHAR(10)&amp;"LICENÇA",IF(Cálculos!IC34="FERIAS","FÉRIAS","FOLGA"))),IF(Cálculos!HW34=0,"FOLGA",TEXT(Cálculos!HS34,"hh:mm")&amp;" – "&amp;TEXT(Cálculos!HV34,"hh:mm")&amp;IF(AND(Cálculos!HT34&lt;&gt;"",Cálculos!HU34&lt;&gt;""),CHAR(10)&amp;"int. "&amp;TEXT(Cálculos!HT34,"hh:mm")&amp;" – "&amp;TEXT(Cálculos!HU34,"hh:mm"),""))))</f>
        <v/>
      </c>
    </row>
    <row r="202" spans="1:8" ht="27.75" customHeight="1" x14ac:dyDescent="0.25">
      <c r="A202" s="54" t="str">
        <f>Cálculos!B35</f>
        <v/>
      </c>
      <c r="B202" s="55" t="str">
        <f>IF($A202="","",IF(Configurações!$B$3="Simples",IF(Cálculos!FO35="TRAB","TRABALHO",IF(Cálculos!FO35="ATEST","ATESTADO/"&amp;CHAR(10)&amp;"LICENÇA",IF(Cálculos!FO35="FERIAS","FÉRIAS","FOLGA"))),IF(Cálculos!FI35=0,"FOLGA",TEXT(Cálculos!FE35,"hh:mm")&amp;" – "&amp;TEXT(Cálculos!FH35,"hh:mm")&amp;IF(AND(Cálculos!FF35&lt;&gt;"",Cálculos!FG35&lt;&gt;""),CHAR(10)&amp;"int. "&amp;TEXT(Cálculos!FF35,"hh:mm")&amp;" – "&amp;TEXT(Cálculos!FG35,"hh:mm"),""))))</f>
        <v/>
      </c>
      <c r="C202" s="55" t="str">
        <f>IF($A202="","",IF(Configurações!$B$3="Simples",IF(Cálculos!FZ35="TRAB","TRABALHO",IF(Cálculos!FZ35="ATEST","ATESTADO/"&amp;CHAR(10)&amp;"LICENÇA",IF(Cálculos!FZ35="FERIAS","FÉRIAS","FOLGA"))),IF(Cálculos!FT35=0,"FOLGA",TEXT(Cálculos!FP35,"hh:mm")&amp;" – "&amp;TEXT(Cálculos!FS35,"hh:mm")&amp;IF(AND(Cálculos!FQ35&lt;&gt;"",Cálculos!FR35&lt;&gt;""),CHAR(10)&amp;"int. "&amp;TEXT(Cálculos!FQ35,"hh:mm")&amp;" – "&amp;TEXT(Cálculos!FR35,"hh:mm"),""))))</f>
        <v/>
      </c>
      <c r="D202" s="55" t="str">
        <f>IF($A202="","",IF(Configurações!$B$3="Simples",IF(Cálculos!GK35="TRAB","TRABALHO",IF(Cálculos!GK35="ATEST","ATESTADO/"&amp;CHAR(10)&amp;"LICENÇA",IF(Cálculos!GK35="FERIAS","FÉRIAS","FOLGA"))),IF(Cálculos!GE35=0,"FOLGA",TEXT(Cálculos!GA35,"hh:mm")&amp;" – "&amp;TEXT(Cálculos!GD35,"hh:mm")&amp;IF(AND(Cálculos!GB35&lt;&gt;"",Cálculos!GC35&lt;&gt;""),CHAR(10)&amp;"int. "&amp;TEXT(Cálculos!GB35,"hh:mm")&amp;" – "&amp;TEXT(Cálculos!GC35,"hh:mm"),""))))</f>
        <v/>
      </c>
      <c r="E202" s="55" t="str">
        <f>IF($A202="","",IF(Configurações!$B$3="Simples",IF(Cálculos!GV35="TRAB","TRABALHO",IF(Cálculos!GV35="ATEST","ATESTADO/"&amp;CHAR(10)&amp;"LICENÇA",IF(Cálculos!GV35="FERIAS","FÉRIAS","FOLGA"))),IF(Cálculos!GP35=0,"FOLGA",TEXT(Cálculos!GL35,"hh:mm")&amp;" – "&amp;TEXT(Cálculos!GO35,"hh:mm")&amp;IF(AND(Cálculos!GM35&lt;&gt;"",Cálculos!GN35&lt;&gt;""),CHAR(10)&amp;"int. "&amp;TEXT(Cálculos!GM35,"hh:mm")&amp;" – "&amp;TEXT(Cálculos!GN35,"hh:mm"),""))))</f>
        <v/>
      </c>
      <c r="F202" s="55" t="str">
        <f>IF($A202="","",IF(Configurações!$B$3="Simples",IF(Cálculos!HG35="TRAB","TRABALHO",IF(Cálculos!HG35="ATEST","ATESTADO/"&amp;CHAR(10)&amp;"LICENÇA",IF(Cálculos!HG35="FERIAS","FÉRIAS","FOLGA"))),IF(Cálculos!HA35=0,"FOLGA",TEXT(Cálculos!GW35,"hh:mm")&amp;" – "&amp;TEXT(Cálculos!GZ35,"hh:mm")&amp;IF(AND(Cálculos!GX35&lt;&gt;"",Cálculos!GY35&lt;&gt;""),CHAR(10)&amp;"int. "&amp;TEXT(Cálculos!GX35,"hh:mm")&amp;" – "&amp;TEXT(Cálculos!GY35,"hh:mm"),""))))</f>
        <v/>
      </c>
      <c r="G202" s="55" t="str">
        <f>IF($A202="","",IF(Configurações!$B$3="Simples",IF(Cálculos!HR35="TRAB","TRABALHO",IF(Cálculos!HR35="ATEST","ATESTADO/"&amp;CHAR(10)&amp;"LICENÇA",IF(Cálculos!HR35="FERIAS","FÉRIAS","FOLGA"))),IF(Cálculos!HL35=0,"FOLGA",TEXT(Cálculos!HH35,"hh:mm")&amp;" – "&amp;TEXT(Cálculos!HK35,"hh:mm")&amp;IF(AND(Cálculos!HI35&lt;&gt;"",Cálculos!HJ35&lt;&gt;""),CHAR(10)&amp;"int. "&amp;TEXT(Cálculos!HI35,"hh:mm")&amp;" – "&amp;TEXT(Cálculos!HJ35,"hh:mm"),""))))</f>
        <v/>
      </c>
      <c r="H202" s="55" t="str">
        <f>IF($A202="","",IF(Configurações!$B$3="Simples",IF(Cálculos!IC35="TRAB","TRABALHO",IF(Cálculos!IC35="ATEST","ATESTADO/"&amp;CHAR(10)&amp;"LICENÇA",IF(Cálculos!IC35="FERIAS","FÉRIAS","FOLGA"))),IF(Cálculos!HW35=0,"FOLGA",TEXT(Cálculos!HS35,"hh:mm")&amp;" – "&amp;TEXT(Cálculos!HV35,"hh:mm")&amp;IF(AND(Cálculos!HT35&lt;&gt;"",Cálculos!HU35&lt;&gt;""),CHAR(10)&amp;"int. "&amp;TEXT(Cálculos!HT35,"hh:mm")&amp;" – "&amp;TEXT(Cálculos!HU35,"hh:mm"),""))))</f>
        <v/>
      </c>
    </row>
    <row r="203" spans="1:8" ht="27.75" customHeight="1" x14ac:dyDescent="0.25">
      <c r="A203" s="54" t="str">
        <f>Cálculos!B36</f>
        <v/>
      </c>
      <c r="B203" s="55" t="str">
        <f>IF($A203="","",IF(Configurações!$B$3="Simples",IF(Cálculos!FO36="TRAB","TRABALHO",IF(Cálculos!FO36="ATEST","ATESTADO/"&amp;CHAR(10)&amp;"LICENÇA",IF(Cálculos!FO36="FERIAS","FÉRIAS","FOLGA"))),IF(Cálculos!FI36=0,"FOLGA",TEXT(Cálculos!FE36,"hh:mm")&amp;" – "&amp;TEXT(Cálculos!FH36,"hh:mm")&amp;IF(AND(Cálculos!FF36&lt;&gt;"",Cálculos!FG36&lt;&gt;""),CHAR(10)&amp;"int. "&amp;TEXT(Cálculos!FF36,"hh:mm")&amp;" – "&amp;TEXT(Cálculos!FG36,"hh:mm"),""))))</f>
        <v/>
      </c>
      <c r="C203" s="55" t="str">
        <f>IF($A203="","",IF(Configurações!$B$3="Simples",IF(Cálculos!FZ36="TRAB","TRABALHO",IF(Cálculos!FZ36="ATEST","ATESTADO/"&amp;CHAR(10)&amp;"LICENÇA",IF(Cálculos!FZ36="FERIAS","FÉRIAS","FOLGA"))),IF(Cálculos!FT36=0,"FOLGA",TEXT(Cálculos!FP36,"hh:mm")&amp;" – "&amp;TEXT(Cálculos!FS36,"hh:mm")&amp;IF(AND(Cálculos!FQ36&lt;&gt;"",Cálculos!FR36&lt;&gt;""),CHAR(10)&amp;"int. "&amp;TEXT(Cálculos!FQ36,"hh:mm")&amp;" – "&amp;TEXT(Cálculos!FR36,"hh:mm"),""))))</f>
        <v/>
      </c>
      <c r="D203" s="55" t="str">
        <f>IF($A203="","",IF(Configurações!$B$3="Simples",IF(Cálculos!GK36="TRAB","TRABALHO",IF(Cálculos!GK36="ATEST","ATESTADO/"&amp;CHAR(10)&amp;"LICENÇA",IF(Cálculos!GK36="FERIAS","FÉRIAS","FOLGA"))),IF(Cálculos!GE36=0,"FOLGA",TEXT(Cálculos!GA36,"hh:mm")&amp;" – "&amp;TEXT(Cálculos!GD36,"hh:mm")&amp;IF(AND(Cálculos!GB36&lt;&gt;"",Cálculos!GC36&lt;&gt;""),CHAR(10)&amp;"int. "&amp;TEXT(Cálculos!GB36,"hh:mm")&amp;" – "&amp;TEXT(Cálculos!GC36,"hh:mm"),""))))</f>
        <v/>
      </c>
      <c r="E203" s="55" t="str">
        <f>IF($A203="","",IF(Configurações!$B$3="Simples",IF(Cálculos!GV36="TRAB","TRABALHO",IF(Cálculos!GV36="ATEST","ATESTADO/"&amp;CHAR(10)&amp;"LICENÇA",IF(Cálculos!GV36="FERIAS","FÉRIAS","FOLGA"))),IF(Cálculos!GP36=0,"FOLGA",TEXT(Cálculos!GL36,"hh:mm")&amp;" – "&amp;TEXT(Cálculos!GO36,"hh:mm")&amp;IF(AND(Cálculos!GM36&lt;&gt;"",Cálculos!GN36&lt;&gt;""),CHAR(10)&amp;"int. "&amp;TEXT(Cálculos!GM36,"hh:mm")&amp;" – "&amp;TEXT(Cálculos!GN36,"hh:mm"),""))))</f>
        <v/>
      </c>
      <c r="F203" s="55" t="str">
        <f>IF($A203="","",IF(Configurações!$B$3="Simples",IF(Cálculos!HG36="TRAB","TRABALHO",IF(Cálculos!HG36="ATEST","ATESTADO/"&amp;CHAR(10)&amp;"LICENÇA",IF(Cálculos!HG36="FERIAS","FÉRIAS","FOLGA"))),IF(Cálculos!HA36=0,"FOLGA",TEXT(Cálculos!GW36,"hh:mm")&amp;" – "&amp;TEXT(Cálculos!GZ36,"hh:mm")&amp;IF(AND(Cálculos!GX36&lt;&gt;"",Cálculos!GY36&lt;&gt;""),CHAR(10)&amp;"int. "&amp;TEXT(Cálculos!GX36,"hh:mm")&amp;" – "&amp;TEXT(Cálculos!GY36,"hh:mm"),""))))</f>
        <v/>
      </c>
      <c r="G203" s="55" t="str">
        <f>IF($A203="","",IF(Configurações!$B$3="Simples",IF(Cálculos!HR36="TRAB","TRABALHO",IF(Cálculos!HR36="ATEST","ATESTADO/"&amp;CHAR(10)&amp;"LICENÇA",IF(Cálculos!HR36="FERIAS","FÉRIAS","FOLGA"))),IF(Cálculos!HL36=0,"FOLGA",TEXT(Cálculos!HH36,"hh:mm")&amp;" – "&amp;TEXT(Cálculos!HK36,"hh:mm")&amp;IF(AND(Cálculos!HI36&lt;&gt;"",Cálculos!HJ36&lt;&gt;""),CHAR(10)&amp;"int. "&amp;TEXT(Cálculos!HI36,"hh:mm")&amp;" – "&amp;TEXT(Cálculos!HJ36,"hh:mm"),""))))</f>
        <v/>
      </c>
      <c r="H203" s="55" t="str">
        <f>IF($A203="","",IF(Configurações!$B$3="Simples",IF(Cálculos!IC36="TRAB","TRABALHO",IF(Cálculos!IC36="ATEST","ATESTADO/"&amp;CHAR(10)&amp;"LICENÇA",IF(Cálculos!IC36="FERIAS","FÉRIAS","FOLGA"))),IF(Cálculos!HW36=0,"FOLGA",TEXT(Cálculos!HS36,"hh:mm")&amp;" – "&amp;TEXT(Cálculos!HV36,"hh:mm")&amp;IF(AND(Cálculos!HT36&lt;&gt;"",Cálculos!HU36&lt;&gt;""),CHAR(10)&amp;"int. "&amp;TEXT(Cálculos!HT36,"hh:mm")&amp;" – "&amp;TEXT(Cálculos!HU36,"hh:mm"),""))))</f>
        <v/>
      </c>
    </row>
    <row r="204" spans="1:8" ht="27.75" customHeight="1" x14ac:dyDescent="0.25">
      <c r="A204" s="54" t="str">
        <f>Cálculos!B37</f>
        <v/>
      </c>
      <c r="B204" s="55" t="str">
        <f>IF($A204="","",IF(Configurações!$B$3="Simples",IF(Cálculos!FO37="TRAB","TRABALHO",IF(Cálculos!FO37="ATEST","ATESTADO/"&amp;CHAR(10)&amp;"LICENÇA",IF(Cálculos!FO37="FERIAS","FÉRIAS","FOLGA"))),IF(Cálculos!FI37=0,"FOLGA",TEXT(Cálculos!FE37,"hh:mm")&amp;" – "&amp;TEXT(Cálculos!FH37,"hh:mm")&amp;IF(AND(Cálculos!FF37&lt;&gt;"",Cálculos!FG37&lt;&gt;""),CHAR(10)&amp;"int. "&amp;TEXT(Cálculos!FF37,"hh:mm")&amp;" – "&amp;TEXT(Cálculos!FG37,"hh:mm"),""))))</f>
        <v/>
      </c>
      <c r="C204" s="55" t="str">
        <f>IF($A204="","",IF(Configurações!$B$3="Simples",IF(Cálculos!FZ37="TRAB","TRABALHO",IF(Cálculos!FZ37="ATEST","ATESTADO/"&amp;CHAR(10)&amp;"LICENÇA",IF(Cálculos!FZ37="FERIAS","FÉRIAS","FOLGA"))),IF(Cálculos!FT37=0,"FOLGA",TEXT(Cálculos!FP37,"hh:mm")&amp;" – "&amp;TEXT(Cálculos!FS37,"hh:mm")&amp;IF(AND(Cálculos!FQ37&lt;&gt;"",Cálculos!FR37&lt;&gt;""),CHAR(10)&amp;"int. "&amp;TEXT(Cálculos!FQ37,"hh:mm")&amp;" – "&amp;TEXT(Cálculos!FR37,"hh:mm"),""))))</f>
        <v/>
      </c>
      <c r="D204" s="55" t="str">
        <f>IF($A204="","",IF(Configurações!$B$3="Simples",IF(Cálculos!GK37="TRAB","TRABALHO",IF(Cálculos!GK37="ATEST","ATESTADO/"&amp;CHAR(10)&amp;"LICENÇA",IF(Cálculos!GK37="FERIAS","FÉRIAS","FOLGA"))),IF(Cálculos!GE37=0,"FOLGA",TEXT(Cálculos!GA37,"hh:mm")&amp;" – "&amp;TEXT(Cálculos!GD37,"hh:mm")&amp;IF(AND(Cálculos!GB37&lt;&gt;"",Cálculos!GC37&lt;&gt;""),CHAR(10)&amp;"int. "&amp;TEXT(Cálculos!GB37,"hh:mm")&amp;" – "&amp;TEXT(Cálculos!GC37,"hh:mm"),""))))</f>
        <v/>
      </c>
      <c r="E204" s="55" t="str">
        <f>IF($A204="","",IF(Configurações!$B$3="Simples",IF(Cálculos!GV37="TRAB","TRABALHO",IF(Cálculos!GV37="ATEST","ATESTADO/"&amp;CHAR(10)&amp;"LICENÇA",IF(Cálculos!GV37="FERIAS","FÉRIAS","FOLGA"))),IF(Cálculos!GP37=0,"FOLGA",TEXT(Cálculos!GL37,"hh:mm")&amp;" – "&amp;TEXT(Cálculos!GO37,"hh:mm")&amp;IF(AND(Cálculos!GM37&lt;&gt;"",Cálculos!GN37&lt;&gt;""),CHAR(10)&amp;"int. "&amp;TEXT(Cálculos!GM37,"hh:mm")&amp;" – "&amp;TEXT(Cálculos!GN37,"hh:mm"),""))))</f>
        <v/>
      </c>
      <c r="F204" s="55" t="str">
        <f>IF($A204="","",IF(Configurações!$B$3="Simples",IF(Cálculos!HG37="TRAB","TRABALHO",IF(Cálculos!HG37="ATEST","ATESTADO/"&amp;CHAR(10)&amp;"LICENÇA",IF(Cálculos!HG37="FERIAS","FÉRIAS","FOLGA"))),IF(Cálculos!HA37=0,"FOLGA",TEXT(Cálculos!GW37,"hh:mm")&amp;" – "&amp;TEXT(Cálculos!GZ37,"hh:mm")&amp;IF(AND(Cálculos!GX37&lt;&gt;"",Cálculos!GY37&lt;&gt;""),CHAR(10)&amp;"int. "&amp;TEXT(Cálculos!GX37,"hh:mm")&amp;" – "&amp;TEXT(Cálculos!GY37,"hh:mm"),""))))</f>
        <v/>
      </c>
      <c r="G204" s="55" t="str">
        <f>IF($A204="","",IF(Configurações!$B$3="Simples",IF(Cálculos!HR37="TRAB","TRABALHO",IF(Cálculos!HR37="ATEST","ATESTADO/"&amp;CHAR(10)&amp;"LICENÇA",IF(Cálculos!HR37="FERIAS","FÉRIAS","FOLGA"))),IF(Cálculos!HL37=0,"FOLGA",TEXT(Cálculos!HH37,"hh:mm")&amp;" – "&amp;TEXT(Cálculos!HK37,"hh:mm")&amp;IF(AND(Cálculos!HI37&lt;&gt;"",Cálculos!HJ37&lt;&gt;""),CHAR(10)&amp;"int. "&amp;TEXT(Cálculos!HI37,"hh:mm")&amp;" – "&amp;TEXT(Cálculos!HJ37,"hh:mm"),""))))</f>
        <v/>
      </c>
      <c r="H204" s="55" t="str">
        <f>IF($A204="","",IF(Configurações!$B$3="Simples",IF(Cálculos!IC37="TRAB","TRABALHO",IF(Cálculos!IC37="ATEST","ATESTADO/"&amp;CHAR(10)&amp;"LICENÇA",IF(Cálculos!IC37="FERIAS","FÉRIAS","FOLGA"))),IF(Cálculos!HW37=0,"FOLGA",TEXT(Cálculos!HS37,"hh:mm")&amp;" – "&amp;TEXT(Cálculos!HV37,"hh:mm")&amp;IF(AND(Cálculos!HT37&lt;&gt;"",Cálculos!HU37&lt;&gt;""),CHAR(10)&amp;"int. "&amp;TEXT(Cálculos!HT37,"hh:mm")&amp;" – "&amp;TEXT(Cálculos!HU37,"hh:mm"),""))))</f>
        <v/>
      </c>
    </row>
    <row r="205" spans="1:8" ht="27.75" customHeight="1" x14ac:dyDescent="0.25">
      <c r="A205" s="54" t="str">
        <f>Cálculos!B38</f>
        <v/>
      </c>
      <c r="B205" s="55" t="str">
        <f>IF($A205="","",IF(Configurações!$B$3="Simples",IF(Cálculos!FO38="TRAB","TRABALHO",IF(Cálculos!FO38="ATEST","ATESTADO/"&amp;CHAR(10)&amp;"LICENÇA",IF(Cálculos!FO38="FERIAS","FÉRIAS","FOLGA"))),IF(Cálculos!FI38=0,"FOLGA",TEXT(Cálculos!FE38,"hh:mm")&amp;" – "&amp;TEXT(Cálculos!FH38,"hh:mm")&amp;IF(AND(Cálculos!FF38&lt;&gt;"",Cálculos!FG38&lt;&gt;""),CHAR(10)&amp;"int. "&amp;TEXT(Cálculos!FF38,"hh:mm")&amp;" – "&amp;TEXT(Cálculos!FG38,"hh:mm"),""))))</f>
        <v/>
      </c>
      <c r="C205" s="55" t="str">
        <f>IF($A205="","",IF(Configurações!$B$3="Simples",IF(Cálculos!FZ38="TRAB","TRABALHO",IF(Cálculos!FZ38="ATEST","ATESTADO/"&amp;CHAR(10)&amp;"LICENÇA",IF(Cálculos!FZ38="FERIAS","FÉRIAS","FOLGA"))),IF(Cálculos!FT38=0,"FOLGA",TEXT(Cálculos!FP38,"hh:mm")&amp;" – "&amp;TEXT(Cálculos!FS38,"hh:mm")&amp;IF(AND(Cálculos!FQ38&lt;&gt;"",Cálculos!FR38&lt;&gt;""),CHAR(10)&amp;"int. "&amp;TEXT(Cálculos!FQ38,"hh:mm")&amp;" – "&amp;TEXT(Cálculos!FR38,"hh:mm"),""))))</f>
        <v/>
      </c>
      <c r="D205" s="55" t="str">
        <f>IF($A205="","",IF(Configurações!$B$3="Simples",IF(Cálculos!GK38="TRAB","TRABALHO",IF(Cálculos!GK38="ATEST","ATESTADO/"&amp;CHAR(10)&amp;"LICENÇA",IF(Cálculos!GK38="FERIAS","FÉRIAS","FOLGA"))),IF(Cálculos!GE38=0,"FOLGA",TEXT(Cálculos!GA38,"hh:mm")&amp;" – "&amp;TEXT(Cálculos!GD38,"hh:mm")&amp;IF(AND(Cálculos!GB38&lt;&gt;"",Cálculos!GC38&lt;&gt;""),CHAR(10)&amp;"int. "&amp;TEXT(Cálculos!GB38,"hh:mm")&amp;" – "&amp;TEXT(Cálculos!GC38,"hh:mm"),""))))</f>
        <v/>
      </c>
      <c r="E205" s="55" t="str">
        <f>IF($A205="","",IF(Configurações!$B$3="Simples",IF(Cálculos!GV38="TRAB","TRABALHO",IF(Cálculos!GV38="ATEST","ATESTADO/"&amp;CHAR(10)&amp;"LICENÇA",IF(Cálculos!GV38="FERIAS","FÉRIAS","FOLGA"))),IF(Cálculos!GP38=0,"FOLGA",TEXT(Cálculos!GL38,"hh:mm")&amp;" – "&amp;TEXT(Cálculos!GO38,"hh:mm")&amp;IF(AND(Cálculos!GM38&lt;&gt;"",Cálculos!GN38&lt;&gt;""),CHAR(10)&amp;"int. "&amp;TEXT(Cálculos!GM38,"hh:mm")&amp;" – "&amp;TEXT(Cálculos!GN38,"hh:mm"),""))))</f>
        <v/>
      </c>
      <c r="F205" s="55" t="str">
        <f>IF($A205="","",IF(Configurações!$B$3="Simples",IF(Cálculos!HG38="TRAB","TRABALHO",IF(Cálculos!HG38="ATEST","ATESTADO/"&amp;CHAR(10)&amp;"LICENÇA",IF(Cálculos!HG38="FERIAS","FÉRIAS","FOLGA"))),IF(Cálculos!HA38=0,"FOLGA",TEXT(Cálculos!GW38,"hh:mm")&amp;" – "&amp;TEXT(Cálculos!GZ38,"hh:mm")&amp;IF(AND(Cálculos!GX38&lt;&gt;"",Cálculos!GY38&lt;&gt;""),CHAR(10)&amp;"int. "&amp;TEXT(Cálculos!GX38,"hh:mm")&amp;" – "&amp;TEXT(Cálculos!GY38,"hh:mm"),""))))</f>
        <v/>
      </c>
      <c r="G205" s="55" t="str">
        <f>IF($A205="","",IF(Configurações!$B$3="Simples",IF(Cálculos!HR38="TRAB","TRABALHO",IF(Cálculos!HR38="ATEST","ATESTADO/"&amp;CHAR(10)&amp;"LICENÇA",IF(Cálculos!HR38="FERIAS","FÉRIAS","FOLGA"))),IF(Cálculos!HL38=0,"FOLGA",TEXT(Cálculos!HH38,"hh:mm")&amp;" – "&amp;TEXT(Cálculos!HK38,"hh:mm")&amp;IF(AND(Cálculos!HI38&lt;&gt;"",Cálculos!HJ38&lt;&gt;""),CHAR(10)&amp;"int. "&amp;TEXT(Cálculos!HI38,"hh:mm")&amp;" – "&amp;TEXT(Cálculos!HJ38,"hh:mm"),""))))</f>
        <v/>
      </c>
      <c r="H205" s="55" t="str">
        <f>IF($A205="","",IF(Configurações!$B$3="Simples",IF(Cálculos!IC38="TRAB","TRABALHO",IF(Cálculos!IC38="ATEST","ATESTADO/"&amp;CHAR(10)&amp;"LICENÇA",IF(Cálculos!IC38="FERIAS","FÉRIAS","FOLGA"))),IF(Cálculos!HW38=0,"FOLGA",TEXT(Cálculos!HS38,"hh:mm")&amp;" – "&amp;TEXT(Cálculos!HV38,"hh:mm")&amp;IF(AND(Cálculos!HT38&lt;&gt;"",Cálculos!HU38&lt;&gt;""),CHAR(10)&amp;"int. "&amp;TEXT(Cálculos!HT38,"hh:mm")&amp;" – "&amp;TEXT(Cálculos!HU38,"hh:mm"),""))))</f>
        <v/>
      </c>
    </row>
    <row r="206" spans="1:8" ht="27.75" customHeight="1" x14ac:dyDescent="0.25">
      <c r="A206" s="54" t="str">
        <f>Cálculos!B39</f>
        <v/>
      </c>
      <c r="B206" s="55" t="str">
        <f>IF($A206="","",IF(Configurações!$B$3="Simples",IF(Cálculos!FO39="TRAB","TRABALHO",IF(Cálculos!FO39="ATEST","ATESTADO/"&amp;CHAR(10)&amp;"LICENÇA",IF(Cálculos!FO39="FERIAS","FÉRIAS","FOLGA"))),IF(Cálculos!FI39=0,"FOLGA",TEXT(Cálculos!FE39,"hh:mm")&amp;" – "&amp;TEXT(Cálculos!FH39,"hh:mm")&amp;IF(AND(Cálculos!FF39&lt;&gt;"",Cálculos!FG39&lt;&gt;""),CHAR(10)&amp;"int. "&amp;TEXT(Cálculos!FF39,"hh:mm")&amp;" – "&amp;TEXT(Cálculos!FG39,"hh:mm"),""))))</f>
        <v/>
      </c>
      <c r="C206" s="55" t="str">
        <f>IF($A206="","",IF(Configurações!$B$3="Simples",IF(Cálculos!FZ39="TRAB","TRABALHO",IF(Cálculos!FZ39="ATEST","ATESTADO/"&amp;CHAR(10)&amp;"LICENÇA",IF(Cálculos!FZ39="FERIAS","FÉRIAS","FOLGA"))),IF(Cálculos!FT39=0,"FOLGA",TEXT(Cálculos!FP39,"hh:mm")&amp;" – "&amp;TEXT(Cálculos!FS39,"hh:mm")&amp;IF(AND(Cálculos!FQ39&lt;&gt;"",Cálculos!FR39&lt;&gt;""),CHAR(10)&amp;"int. "&amp;TEXT(Cálculos!FQ39,"hh:mm")&amp;" – "&amp;TEXT(Cálculos!FR39,"hh:mm"),""))))</f>
        <v/>
      </c>
      <c r="D206" s="55" t="str">
        <f>IF($A206="","",IF(Configurações!$B$3="Simples",IF(Cálculos!GK39="TRAB","TRABALHO",IF(Cálculos!GK39="ATEST","ATESTADO/"&amp;CHAR(10)&amp;"LICENÇA",IF(Cálculos!GK39="FERIAS","FÉRIAS","FOLGA"))),IF(Cálculos!GE39=0,"FOLGA",TEXT(Cálculos!GA39,"hh:mm")&amp;" – "&amp;TEXT(Cálculos!GD39,"hh:mm")&amp;IF(AND(Cálculos!GB39&lt;&gt;"",Cálculos!GC39&lt;&gt;""),CHAR(10)&amp;"int. "&amp;TEXT(Cálculos!GB39,"hh:mm")&amp;" – "&amp;TEXT(Cálculos!GC39,"hh:mm"),""))))</f>
        <v/>
      </c>
      <c r="E206" s="55" t="str">
        <f>IF($A206="","",IF(Configurações!$B$3="Simples",IF(Cálculos!GV39="TRAB","TRABALHO",IF(Cálculos!GV39="ATEST","ATESTADO/"&amp;CHAR(10)&amp;"LICENÇA",IF(Cálculos!GV39="FERIAS","FÉRIAS","FOLGA"))),IF(Cálculos!GP39=0,"FOLGA",TEXT(Cálculos!GL39,"hh:mm")&amp;" – "&amp;TEXT(Cálculos!GO39,"hh:mm")&amp;IF(AND(Cálculos!GM39&lt;&gt;"",Cálculos!GN39&lt;&gt;""),CHAR(10)&amp;"int. "&amp;TEXT(Cálculos!GM39,"hh:mm")&amp;" – "&amp;TEXT(Cálculos!GN39,"hh:mm"),""))))</f>
        <v/>
      </c>
      <c r="F206" s="55" t="str">
        <f>IF($A206="","",IF(Configurações!$B$3="Simples",IF(Cálculos!HG39="TRAB","TRABALHO",IF(Cálculos!HG39="ATEST","ATESTADO/"&amp;CHAR(10)&amp;"LICENÇA",IF(Cálculos!HG39="FERIAS","FÉRIAS","FOLGA"))),IF(Cálculos!HA39=0,"FOLGA",TEXT(Cálculos!GW39,"hh:mm")&amp;" – "&amp;TEXT(Cálculos!GZ39,"hh:mm")&amp;IF(AND(Cálculos!GX39&lt;&gt;"",Cálculos!GY39&lt;&gt;""),CHAR(10)&amp;"int. "&amp;TEXT(Cálculos!GX39,"hh:mm")&amp;" – "&amp;TEXT(Cálculos!GY39,"hh:mm"),""))))</f>
        <v/>
      </c>
      <c r="G206" s="55" t="str">
        <f>IF($A206="","",IF(Configurações!$B$3="Simples",IF(Cálculos!HR39="TRAB","TRABALHO",IF(Cálculos!HR39="ATEST","ATESTADO/"&amp;CHAR(10)&amp;"LICENÇA",IF(Cálculos!HR39="FERIAS","FÉRIAS","FOLGA"))),IF(Cálculos!HL39=0,"FOLGA",TEXT(Cálculos!HH39,"hh:mm")&amp;" – "&amp;TEXT(Cálculos!HK39,"hh:mm")&amp;IF(AND(Cálculos!HI39&lt;&gt;"",Cálculos!HJ39&lt;&gt;""),CHAR(10)&amp;"int. "&amp;TEXT(Cálculos!HI39,"hh:mm")&amp;" – "&amp;TEXT(Cálculos!HJ39,"hh:mm"),""))))</f>
        <v/>
      </c>
      <c r="H206" s="55" t="str">
        <f>IF($A206="","",IF(Configurações!$B$3="Simples",IF(Cálculos!IC39="TRAB","TRABALHO",IF(Cálculos!IC39="ATEST","ATESTADO/"&amp;CHAR(10)&amp;"LICENÇA",IF(Cálculos!IC39="FERIAS","FÉRIAS","FOLGA"))),IF(Cálculos!HW39=0,"FOLGA",TEXT(Cálculos!HS39,"hh:mm")&amp;" – "&amp;TEXT(Cálculos!HV39,"hh:mm")&amp;IF(AND(Cálculos!HT39&lt;&gt;"",Cálculos!HU39&lt;&gt;""),CHAR(10)&amp;"int. "&amp;TEXT(Cálculos!HT39,"hh:mm")&amp;" – "&amp;TEXT(Cálculos!HU39,"hh:mm"),""))))</f>
        <v/>
      </c>
    </row>
    <row r="207" spans="1:8" ht="27.75" customHeight="1" x14ac:dyDescent="0.25">
      <c r="A207" s="54" t="str">
        <f>Cálculos!B40</f>
        <v/>
      </c>
      <c r="B207" s="55" t="str">
        <f>IF($A207="","",IF(Configurações!$B$3="Simples",IF(Cálculos!FO40="TRAB","TRABALHO",IF(Cálculos!FO40="ATEST","ATESTADO/"&amp;CHAR(10)&amp;"LICENÇA",IF(Cálculos!FO40="FERIAS","FÉRIAS","FOLGA"))),IF(Cálculos!FI40=0,"FOLGA",TEXT(Cálculos!FE40,"hh:mm")&amp;" – "&amp;TEXT(Cálculos!FH40,"hh:mm")&amp;IF(AND(Cálculos!FF40&lt;&gt;"",Cálculos!FG40&lt;&gt;""),CHAR(10)&amp;"int. "&amp;TEXT(Cálculos!FF40,"hh:mm")&amp;" – "&amp;TEXT(Cálculos!FG40,"hh:mm"),""))))</f>
        <v/>
      </c>
      <c r="C207" s="55" t="str">
        <f>IF($A207="","",IF(Configurações!$B$3="Simples",IF(Cálculos!FZ40="TRAB","TRABALHO",IF(Cálculos!FZ40="ATEST","ATESTADO/"&amp;CHAR(10)&amp;"LICENÇA",IF(Cálculos!FZ40="FERIAS","FÉRIAS","FOLGA"))),IF(Cálculos!FT40=0,"FOLGA",TEXT(Cálculos!FP40,"hh:mm")&amp;" – "&amp;TEXT(Cálculos!FS40,"hh:mm")&amp;IF(AND(Cálculos!FQ40&lt;&gt;"",Cálculos!FR40&lt;&gt;""),CHAR(10)&amp;"int. "&amp;TEXT(Cálculos!FQ40,"hh:mm")&amp;" – "&amp;TEXT(Cálculos!FR40,"hh:mm"),""))))</f>
        <v/>
      </c>
      <c r="D207" s="55" t="str">
        <f>IF($A207="","",IF(Configurações!$B$3="Simples",IF(Cálculos!GK40="TRAB","TRABALHO",IF(Cálculos!GK40="ATEST","ATESTADO/"&amp;CHAR(10)&amp;"LICENÇA",IF(Cálculos!GK40="FERIAS","FÉRIAS","FOLGA"))),IF(Cálculos!GE40=0,"FOLGA",TEXT(Cálculos!GA40,"hh:mm")&amp;" – "&amp;TEXT(Cálculos!GD40,"hh:mm")&amp;IF(AND(Cálculos!GB40&lt;&gt;"",Cálculos!GC40&lt;&gt;""),CHAR(10)&amp;"int. "&amp;TEXT(Cálculos!GB40,"hh:mm")&amp;" – "&amp;TEXT(Cálculos!GC40,"hh:mm"),""))))</f>
        <v/>
      </c>
      <c r="E207" s="55" t="str">
        <f>IF($A207="","",IF(Configurações!$B$3="Simples",IF(Cálculos!GV40="TRAB","TRABALHO",IF(Cálculos!GV40="ATEST","ATESTADO/"&amp;CHAR(10)&amp;"LICENÇA",IF(Cálculos!GV40="FERIAS","FÉRIAS","FOLGA"))),IF(Cálculos!GP40=0,"FOLGA",TEXT(Cálculos!GL40,"hh:mm")&amp;" – "&amp;TEXT(Cálculos!GO40,"hh:mm")&amp;IF(AND(Cálculos!GM40&lt;&gt;"",Cálculos!GN40&lt;&gt;""),CHAR(10)&amp;"int. "&amp;TEXT(Cálculos!GM40,"hh:mm")&amp;" – "&amp;TEXT(Cálculos!GN40,"hh:mm"),""))))</f>
        <v/>
      </c>
      <c r="F207" s="55" t="str">
        <f>IF($A207="","",IF(Configurações!$B$3="Simples",IF(Cálculos!HG40="TRAB","TRABALHO",IF(Cálculos!HG40="ATEST","ATESTADO/"&amp;CHAR(10)&amp;"LICENÇA",IF(Cálculos!HG40="FERIAS","FÉRIAS","FOLGA"))),IF(Cálculos!HA40=0,"FOLGA",TEXT(Cálculos!GW40,"hh:mm")&amp;" – "&amp;TEXT(Cálculos!GZ40,"hh:mm")&amp;IF(AND(Cálculos!GX40&lt;&gt;"",Cálculos!GY40&lt;&gt;""),CHAR(10)&amp;"int. "&amp;TEXT(Cálculos!GX40,"hh:mm")&amp;" – "&amp;TEXT(Cálculos!GY40,"hh:mm"),""))))</f>
        <v/>
      </c>
      <c r="G207" s="55" t="str">
        <f>IF($A207="","",IF(Configurações!$B$3="Simples",IF(Cálculos!HR40="TRAB","TRABALHO",IF(Cálculos!HR40="ATEST","ATESTADO/"&amp;CHAR(10)&amp;"LICENÇA",IF(Cálculos!HR40="FERIAS","FÉRIAS","FOLGA"))),IF(Cálculos!HL40=0,"FOLGA",TEXT(Cálculos!HH40,"hh:mm")&amp;" – "&amp;TEXT(Cálculos!HK40,"hh:mm")&amp;IF(AND(Cálculos!HI40&lt;&gt;"",Cálculos!HJ40&lt;&gt;""),CHAR(10)&amp;"int. "&amp;TEXT(Cálculos!HI40,"hh:mm")&amp;" – "&amp;TEXT(Cálculos!HJ40,"hh:mm"),""))))</f>
        <v/>
      </c>
      <c r="H207" s="55" t="str">
        <f>IF($A207="","",IF(Configurações!$B$3="Simples",IF(Cálculos!IC40="TRAB","TRABALHO",IF(Cálculos!IC40="ATEST","ATESTADO/"&amp;CHAR(10)&amp;"LICENÇA",IF(Cálculos!IC40="FERIAS","FÉRIAS","FOLGA"))),IF(Cálculos!HW40=0,"FOLGA",TEXT(Cálculos!HS40,"hh:mm")&amp;" – "&amp;TEXT(Cálculos!HV40,"hh:mm")&amp;IF(AND(Cálculos!HT40&lt;&gt;"",Cálculos!HU40&lt;&gt;""),CHAR(10)&amp;"int. "&amp;TEXT(Cálculos!HT40,"hh:mm")&amp;" – "&amp;TEXT(Cálculos!HU40,"hh:mm"),""))))</f>
        <v/>
      </c>
    </row>
    <row r="208" spans="1:8" ht="27.75" customHeight="1" x14ac:dyDescent="0.25">
      <c r="A208" s="54" t="str">
        <f>Cálculos!B41</f>
        <v/>
      </c>
      <c r="B208" s="55" t="str">
        <f>IF($A208="","",IF(Configurações!$B$3="Simples",IF(Cálculos!FO41="TRAB","TRABALHO",IF(Cálculos!FO41="ATEST","ATESTADO/"&amp;CHAR(10)&amp;"LICENÇA",IF(Cálculos!FO41="FERIAS","FÉRIAS","FOLGA"))),IF(Cálculos!FI41=0,"FOLGA",TEXT(Cálculos!FE41,"hh:mm")&amp;" – "&amp;TEXT(Cálculos!FH41,"hh:mm")&amp;IF(AND(Cálculos!FF41&lt;&gt;"",Cálculos!FG41&lt;&gt;""),CHAR(10)&amp;"int. "&amp;TEXT(Cálculos!FF41,"hh:mm")&amp;" – "&amp;TEXT(Cálculos!FG41,"hh:mm"),""))))</f>
        <v/>
      </c>
      <c r="C208" s="55" t="str">
        <f>IF($A208="","",IF(Configurações!$B$3="Simples",IF(Cálculos!FZ41="TRAB","TRABALHO",IF(Cálculos!FZ41="ATEST","ATESTADO/"&amp;CHAR(10)&amp;"LICENÇA",IF(Cálculos!FZ41="FERIAS","FÉRIAS","FOLGA"))),IF(Cálculos!FT41=0,"FOLGA",TEXT(Cálculos!FP41,"hh:mm")&amp;" – "&amp;TEXT(Cálculos!FS41,"hh:mm")&amp;IF(AND(Cálculos!FQ41&lt;&gt;"",Cálculos!FR41&lt;&gt;""),CHAR(10)&amp;"int. "&amp;TEXT(Cálculos!FQ41,"hh:mm")&amp;" – "&amp;TEXT(Cálculos!FR41,"hh:mm"),""))))</f>
        <v/>
      </c>
      <c r="D208" s="55" t="str">
        <f>IF($A208="","",IF(Configurações!$B$3="Simples",IF(Cálculos!GK41="TRAB","TRABALHO",IF(Cálculos!GK41="ATEST","ATESTADO/"&amp;CHAR(10)&amp;"LICENÇA",IF(Cálculos!GK41="FERIAS","FÉRIAS","FOLGA"))),IF(Cálculos!GE41=0,"FOLGA",TEXT(Cálculos!GA41,"hh:mm")&amp;" – "&amp;TEXT(Cálculos!GD41,"hh:mm")&amp;IF(AND(Cálculos!GB41&lt;&gt;"",Cálculos!GC41&lt;&gt;""),CHAR(10)&amp;"int. "&amp;TEXT(Cálculos!GB41,"hh:mm")&amp;" – "&amp;TEXT(Cálculos!GC41,"hh:mm"),""))))</f>
        <v/>
      </c>
      <c r="E208" s="55" t="str">
        <f>IF($A208="","",IF(Configurações!$B$3="Simples",IF(Cálculos!GV41="TRAB","TRABALHO",IF(Cálculos!GV41="ATEST","ATESTADO/"&amp;CHAR(10)&amp;"LICENÇA",IF(Cálculos!GV41="FERIAS","FÉRIAS","FOLGA"))),IF(Cálculos!GP41=0,"FOLGA",TEXT(Cálculos!GL41,"hh:mm")&amp;" – "&amp;TEXT(Cálculos!GO41,"hh:mm")&amp;IF(AND(Cálculos!GM41&lt;&gt;"",Cálculos!GN41&lt;&gt;""),CHAR(10)&amp;"int. "&amp;TEXT(Cálculos!GM41,"hh:mm")&amp;" – "&amp;TEXT(Cálculos!GN41,"hh:mm"),""))))</f>
        <v/>
      </c>
      <c r="F208" s="55" t="str">
        <f>IF($A208="","",IF(Configurações!$B$3="Simples",IF(Cálculos!HG41="TRAB","TRABALHO",IF(Cálculos!HG41="ATEST","ATESTADO/"&amp;CHAR(10)&amp;"LICENÇA",IF(Cálculos!HG41="FERIAS","FÉRIAS","FOLGA"))),IF(Cálculos!HA41=0,"FOLGA",TEXT(Cálculos!GW41,"hh:mm")&amp;" – "&amp;TEXT(Cálculos!GZ41,"hh:mm")&amp;IF(AND(Cálculos!GX41&lt;&gt;"",Cálculos!GY41&lt;&gt;""),CHAR(10)&amp;"int. "&amp;TEXT(Cálculos!GX41,"hh:mm")&amp;" – "&amp;TEXT(Cálculos!GY41,"hh:mm"),""))))</f>
        <v/>
      </c>
      <c r="G208" s="55" t="str">
        <f>IF($A208="","",IF(Configurações!$B$3="Simples",IF(Cálculos!HR41="TRAB","TRABALHO",IF(Cálculos!HR41="ATEST","ATESTADO/"&amp;CHAR(10)&amp;"LICENÇA",IF(Cálculos!HR41="FERIAS","FÉRIAS","FOLGA"))),IF(Cálculos!HL41=0,"FOLGA",TEXT(Cálculos!HH41,"hh:mm")&amp;" – "&amp;TEXT(Cálculos!HK41,"hh:mm")&amp;IF(AND(Cálculos!HI41&lt;&gt;"",Cálculos!HJ41&lt;&gt;""),CHAR(10)&amp;"int. "&amp;TEXT(Cálculos!HI41,"hh:mm")&amp;" – "&amp;TEXT(Cálculos!HJ41,"hh:mm"),""))))</f>
        <v/>
      </c>
      <c r="H208" s="55" t="str">
        <f>IF($A208="","",IF(Configurações!$B$3="Simples",IF(Cálculos!IC41="TRAB","TRABALHO",IF(Cálculos!IC41="ATEST","ATESTADO/"&amp;CHAR(10)&amp;"LICENÇA",IF(Cálculos!IC41="FERIAS","FÉRIAS","FOLGA"))),IF(Cálculos!HW41=0,"FOLGA",TEXT(Cálculos!HS41,"hh:mm")&amp;" – "&amp;TEXT(Cálculos!HV41,"hh:mm")&amp;IF(AND(Cálculos!HT41&lt;&gt;"",Cálculos!HU41&lt;&gt;""),CHAR(10)&amp;"int. "&amp;TEXT(Cálculos!HT41,"hh:mm")&amp;" – "&amp;TEXT(Cálculos!HU41,"hh:mm"),""))))</f>
        <v/>
      </c>
    </row>
    <row r="209" spans="1:8" ht="27.75" customHeight="1" x14ac:dyDescent="0.25">
      <c r="A209" s="54" t="str">
        <f>Cálculos!B42</f>
        <v/>
      </c>
      <c r="B209" s="55" t="str">
        <f>IF($A209="","",IF(Configurações!$B$3="Simples",IF(Cálculos!FO42="TRAB","TRABALHO",IF(Cálculos!FO42="ATEST","ATESTADO/"&amp;CHAR(10)&amp;"LICENÇA",IF(Cálculos!FO42="FERIAS","FÉRIAS","FOLGA"))),IF(Cálculos!FI42=0,"FOLGA",TEXT(Cálculos!FE42,"hh:mm")&amp;" – "&amp;TEXT(Cálculos!FH42,"hh:mm")&amp;IF(AND(Cálculos!FF42&lt;&gt;"",Cálculos!FG42&lt;&gt;""),CHAR(10)&amp;"int. "&amp;TEXT(Cálculos!FF42,"hh:mm")&amp;" – "&amp;TEXT(Cálculos!FG42,"hh:mm"),""))))</f>
        <v/>
      </c>
      <c r="C209" s="55" t="str">
        <f>IF($A209="","",IF(Configurações!$B$3="Simples",IF(Cálculos!FZ42="TRAB","TRABALHO",IF(Cálculos!FZ42="ATEST","ATESTADO/"&amp;CHAR(10)&amp;"LICENÇA",IF(Cálculos!FZ42="FERIAS","FÉRIAS","FOLGA"))),IF(Cálculos!FT42=0,"FOLGA",TEXT(Cálculos!FP42,"hh:mm")&amp;" – "&amp;TEXT(Cálculos!FS42,"hh:mm")&amp;IF(AND(Cálculos!FQ42&lt;&gt;"",Cálculos!FR42&lt;&gt;""),CHAR(10)&amp;"int. "&amp;TEXT(Cálculos!FQ42,"hh:mm")&amp;" – "&amp;TEXT(Cálculos!FR42,"hh:mm"),""))))</f>
        <v/>
      </c>
      <c r="D209" s="55" t="str">
        <f>IF($A209="","",IF(Configurações!$B$3="Simples",IF(Cálculos!GK42="TRAB","TRABALHO",IF(Cálculos!GK42="ATEST","ATESTADO/"&amp;CHAR(10)&amp;"LICENÇA",IF(Cálculos!GK42="FERIAS","FÉRIAS","FOLGA"))),IF(Cálculos!GE42=0,"FOLGA",TEXT(Cálculos!GA42,"hh:mm")&amp;" – "&amp;TEXT(Cálculos!GD42,"hh:mm")&amp;IF(AND(Cálculos!GB42&lt;&gt;"",Cálculos!GC42&lt;&gt;""),CHAR(10)&amp;"int. "&amp;TEXT(Cálculos!GB42,"hh:mm")&amp;" – "&amp;TEXT(Cálculos!GC42,"hh:mm"),""))))</f>
        <v/>
      </c>
      <c r="E209" s="55" t="str">
        <f>IF($A209="","",IF(Configurações!$B$3="Simples",IF(Cálculos!GV42="TRAB","TRABALHO",IF(Cálculos!GV42="ATEST","ATESTADO/"&amp;CHAR(10)&amp;"LICENÇA",IF(Cálculos!GV42="FERIAS","FÉRIAS","FOLGA"))),IF(Cálculos!GP42=0,"FOLGA",TEXT(Cálculos!GL42,"hh:mm")&amp;" – "&amp;TEXT(Cálculos!GO42,"hh:mm")&amp;IF(AND(Cálculos!GM42&lt;&gt;"",Cálculos!GN42&lt;&gt;""),CHAR(10)&amp;"int. "&amp;TEXT(Cálculos!GM42,"hh:mm")&amp;" – "&amp;TEXT(Cálculos!GN42,"hh:mm"),""))))</f>
        <v/>
      </c>
      <c r="F209" s="55" t="str">
        <f>IF($A209="","",IF(Configurações!$B$3="Simples",IF(Cálculos!HG42="TRAB","TRABALHO",IF(Cálculos!HG42="ATEST","ATESTADO/"&amp;CHAR(10)&amp;"LICENÇA",IF(Cálculos!HG42="FERIAS","FÉRIAS","FOLGA"))),IF(Cálculos!HA42=0,"FOLGA",TEXT(Cálculos!GW42,"hh:mm")&amp;" – "&amp;TEXT(Cálculos!GZ42,"hh:mm")&amp;IF(AND(Cálculos!GX42&lt;&gt;"",Cálculos!GY42&lt;&gt;""),CHAR(10)&amp;"int. "&amp;TEXT(Cálculos!GX42,"hh:mm")&amp;" – "&amp;TEXT(Cálculos!GY42,"hh:mm"),""))))</f>
        <v/>
      </c>
      <c r="G209" s="55" t="str">
        <f>IF($A209="","",IF(Configurações!$B$3="Simples",IF(Cálculos!HR42="TRAB","TRABALHO",IF(Cálculos!HR42="ATEST","ATESTADO/"&amp;CHAR(10)&amp;"LICENÇA",IF(Cálculos!HR42="FERIAS","FÉRIAS","FOLGA"))),IF(Cálculos!HL42=0,"FOLGA",TEXT(Cálculos!HH42,"hh:mm")&amp;" – "&amp;TEXT(Cálculos!HK42,"hh:mm")&amp;IF(AND(Cálculos!HI42&lt;&gt;"",Cálculos!HJ42&lt;&gt;""),CHAR(10)&amp;"int. "&amp;TEXT(Cálculos!HI42,"hh:mm")&amp;" – "&amp;TEXT(Cálculos!HJ42,"hh:mm"),""))))</f>
        <v/>
      </c>
      <c r="H209" s="55" t="str">
        <f>IF($A209="","",IF(Configurações!$B$3="Simples",IF(Cálculos!IC42="TRAB","TRABALHO",IF(Cálculos!IC42="ATEST","ATESTADO/"&amp;CHAR(10)&amp;"LICENÇA",IF(Cálculos!IC42="FERIAS","FÉRIAS","FOLGA"))),IF(Cálculos!HW42=0,"FOLGA",TEXT(Cálculos!HS42,"hh:mm")&amp;" – "&amp;TEXT(Cálculos!HV42,"hh:mm")&amp;IF(AND(Cálculos!HT42&lt;&gt;"",Cálculos!HU42&lt;&gt;""),CHAR(10)&amp;"int. "&amp;TEXT(Cálculos!HT42,"hh:mm")&amp;" – "&amp;TEXT(Cálculos!HU42,"hh:mm"),""))))</f>
        <v/>
      </c>
    </row>
    <row r="210" spans="1:8" ht="27.75" customHeight="1" x14ac:dyDescent="0.25">
      <c r="A210" s="54" t="str">
        <f>Cálculos!B43</f>
        <v/>
      </c>
      <c r="B210" s="55" t="str">
        <f>IF($A210="","",IF(Configurações!$B$3="Simples",IF(Cálculos!FO43="TRAB","TRABALHO",IF(Cálculos!FO43="ATEST","ATESTADO/"&amp;CHAR(10)&amp;"LICENÇA",IF(Cálculos!FO43="FERIAS","FÉRIAS","FOLGA"))),IF(Cálculos!FI43=0,"FOLGA",TEXT(Cálculos!FE43,"hh:mm")&amp;" – "&amp;TEXT(Cálculos!FH43,"hh:mm")&amp;IF(AND(Cálculos!FF43&lt;&gt;"",Cálculos!FG43&lt;&gt;""),CHAR(10)&amp;"int. "&amp;TEXT(Cálculos!FF43,"hh:mm")&amp;" – "&amp;TEXT(Cálculos!FG43,"hh:mm"),""))))</f>
        <v/>
      </c>
      <c r="C210" s="55" t="str">
        <f>IF($A210="","",IF(Configurações!$B$3="Simples",IF(Cálculos!FZ43="TRAB","TRABALHO",IF(Cálculos!FZ43="ATEST","ATESTADO/"&amp;CHAR(10)&amp;"LICENÇA",IF(Cálculos!FZ43="FERIAS","FÉRIAS","FOLGA"))),IF(Cálculos!FT43=0,"FOLGA",TEXT(Cálculos!FP43,"hh:mm")&amp;" – "&amp;TEXT(Cálculos!FS43,"hh:mm")&amp;IF(AND(Cálculos!FQ43&lt;&gt;"",Cálculos!FR43&lt;&gt;""),CHAR(10)&amp;"int. "&amp;TEXT(Cálculos!FQ43,"hh:mm")&amp;" – "&amp;TEXT(Cálculos!FR43,"hh:mm"),""))))</f>
        <v/>
      </c>
      <c r="D210" s="55" t="str">
        <f>IF($A210="","",IF(Configurações!$B$3="Simples",IF(Cálculos!GK43="TRAB","TRABALHO",IF(Cálculos!GK43="ATEST","ATESTADO/"&amp;CHAR(10)&amp;"LICENÇA",IF(Cálculos!GK43="FERIAS","FÉRIAS","FOLGA"))),IF(Cálculos!GE43=0,"FOLGA",TEXT(Cálculos!GA43,"hh:mm")&amp;" – "&amp;TEXT(Cálculos!GD43,"hh:mm")&amp;IF(AND(Cálculos!GB43&lt;&gt;"",Cálculos!GC43&lt;&gt;""),CHAR(10)&amp;"int. "&amp;TEXT(Cálculos!GB43,"hh:mm")&amp;" – "&amp;TEXT(Cálculos!GC43,"hh:mm"),""))))</f>
        <v/>
      </c>
      <c r="E210" s="55" t="str">
        <f>IF($A210="","",IF(Configurações!$B$3="Simples",IF(Cálculos!GV43="TRAB","TRABALHO",IF(Cálculos!GV43="ATEST","ATESTADO/"&amp;CHAR(10)&amp;"LICENÇA",IF(Cálculos!GV43="FERIAS","FÉRIAS","FOLGA"))),IF(Cálculos!GP43=0,"FOLGA",TEXT(Cálculos!GL43,"hh:mm")&amp;" – "&amp;TEXT(Cálculos!GO43,"hh:mm")&amp;IF(AND(Cálculos!GM43&lt;&gt;"",Cálculos!GN43&lt;&gt;""),CHAR(10)&amp;"int. "&amp;TEXT(Cálculos!GM43,"hh:mm")&amp;" – "&amp;TEXT(Cálculos!GN43,"hh:mm"),""))))</f>
        <v/>
      </c>
      <c r="F210" s="55" t="str">
        <f>IF($A210="","",IF(Configurações!$B$3="Simples",IF(Cálculos!HG43="TRAB","TRABALHO",IF(Cálculos!HG43="ATEST","ATESTADO/"&amp;CHAR(10)&amp;"LICENÇA",IF(Cálculos!HG43="FERIAS","FÉRIAS","FOLGA"))),IF(Cálculos!HA43=0,"FOLGA",TEXT(Cálculos!GW43,"hh:mm")&amp;" – "&amp;TEXT(Cálculos!GZ43,"hh:mm")&amp;IF(AND(Cálculos!GX43&lt;&gt;"",Cálculos!GY43&lt;&gt;""),CHAR(10)&amp;"int. "&amp;TEXT(Cálculos!GX43,"hh:mm")&amp;" – "&amp;TEXT(Cálculos!GY43,"hh:mm"),""))))</f>
        <v/>
      </c>
      <c r="G210" s="55" t="str">
        <f>IF($A210="","",IF(Configurações!$B$3="Simples",IF(Cálculos!HR43="TRAB","TRABALHO",IF(Cálculos!HR43="ATEST","ATESTADO/"&amp;CHAR(10)&amp;"LICENÇA",IF(Cálculos!HR43="FERIAS","FÉRIAS","FOLGA"))),IF(Cálculos!HL43=0,"FOLGA",TEXT(Cálculos!HH43,"hh:mm")&amp;" – "&amp;TEXT(Cálculos!HK43,"hh:mm")&amp;IF(AND(Cálculos!HI43&lt;&gt;"",Cálculos!HJ43&lt;&gt;""),CHAR(10)&amp;"int. "&amp;TEXT(Cálculos!HI43,"hh:mm")&amp;" – "&amp;TEXT(Cálculos!HJ43,"hh:mm"),""))))</f>
        <v/>
      </c>
      <c r="H210" s="55" t="str">
        <f>IF($A210="","",IF(Configurações!$B$3="Simples",IF(Cálculos!IC43="TRAB","TRABALHO",IF(Cálculos!IC43="ATEST","ATESTADO/"&amp;CHAR(10)&amp;"LICENÇA",IF(Cálculos!IC43="FERIAS","FÉRIAS","FOLGA"))),IF(Cálculos!HW43=0,"FOLGA",TEXT(Cálculos!HS43,"hh:mm")&amp;" – "&amp;TEXT(Cálculos!HV43,"hh:mm")&amp;IF(AND(Cálculos!HT43&lt;&gt;"",Cálculos!HU43&lt;&gt;""),CHAR(10)&amp;"int. "&amp;TEXT(Cálculos!HT43,"hh:mm")&amp;" – "&amp;TEXT(Cálculos!HU43,"hh:mm"),""))))</f>
        <v/>
      </c>
    </row>
    <row r="211" spans="1:8" ht="27.75" customHeight="1" x14ac:dyDescent="0.25">
      <c r="A211" s="54" t="str">
        <f>Cálculos!B44</f>
        <v/>
      </c>
      <c r="B211" s="55" t="str">
        <f>IF($A211="","",IF(Configurações!$B$3="Simples",IF(Cálculos!FO44="TRAB","TRABALHO",IF(Cálculos!FO44="ATEST","ATESTADO/"&amp;CHAR(10)&amp;"LICENÇA",IF(Cálculos!FO44="FERIAS","FÉRIAS","FOLGA"))),IF(Cálculos!FI44=0,"FOLGA",TEXT(Cálculos!FE44,"hh:mm")&amp;" – "&amp;TEXT(Cálculos!FH44,"hh:mm")&amp;IF(AND(Cálculos!FF44&lt;&gt;"",Cálculos!FG44&lt;&gt;""),CHAR(10)&amp;"int. "&amp;TEXT(Cálculos!FF44,"hh:mm")&amp;" – "&amp;TEXT(Cálculos!FG44,"hh:mm"),""))))</f>
        <v/>
      </c>
      <c r="C211" s="55" t="str">
        <f>IF($A211="","",IF(Configurações!$B$3="Simples",IF(Cálculos!FZ44="TRAB","TRABALHO",IF(Cálculos!FZ44="ATEST","ATESTADO/"&amp;CHAR(10)&amp;"LICENÇA",IF(Cálculos!FZ44="FERIAS","FÉRIAS","FOLGA"))),IF(Cálculos!FT44=0,"FOLGA",TEXT(Cálculos!FP44,"hh:mm")&amp;" – "&amp;TEXT(Cálculos!FS44,"hh:mm")&amp;IF(AND(Cálculos!FQ44&lt;&gt;"",Cálculos!FR44&lt;&gt;""),CHAR(10)&amp;"int. "&amp;TEXT(Cálculos!FQ44,"hh:mm")&amp;" – "&amp;TEXT(Cálculos!FR44,"hh:mm"),""))))</f>
        <v/>
      </c>
      <c r="D211" s="55" t="str">
        <f>IF($A211="","",IF(Configurações!$B$3="Simples",IF(Cálculos!GK44="TRAB","TRABALHO",IF(Cálculos!GK44="ATEST","ATESTADO/"&amp;CHAR(10)&amp;"LICENÇA",IF(Cálculos!GK44="FERIAS","FÉRIAS","FOLGA"))),IF(Cálculos!GE44=0,"FOLGA",TEXT(Cálculos!GA44,"hh:mm")&amp;" – "&amp;TEXT(Cálculos!GD44,"hh:mm")&amp;IF(AND(Cálculos!GB44&lt;&gt;"",Cálculos!GC44&lt;&gt;""),CHAR(10)&amp;"int. "&amp;TEXT(Cálculos!GB44,"hh:mm")&amp;" – "&amp;TEXT(Cálculos!GC44,"hh:mm"),""))))</f>
        <v/>
      </c>
      <c r="E211" s="55" t="str">
        <f>IF($A211="","",IF(Configurações!$B$3="Simples",IF(Cálculos!GV44="TRAB","TRABALHO",IF(Cálculos!GV44="ATEST","ATESTADO/"&amp;CHAR(10)&amp;"LICENÇA",IF(Cálculos!GV44="FERIAS","FÉRIAS","FOLGA"))),IF(Cálculos!GP44=0,"FOLGA",TEXT(Cálculos!GL44,"hh:mm")&amp;" – "&amp;TEXT(Cálculos!GO44,"hh:mm")&amp;IF(AND(Cálculos!GM44&lt;&gt;"",Cálculos!GN44&lt;&gt;""),CHAR(10)&amp;"int. "&amp;TEXT(Cálculos!GM44,"hh:mm")&amp;" – "&amp;TEXT(Cálculos!GN44,"hh:mm"),""))))</f>
        <v/>
      </c>
      <c r="F211" s="55" t="str">
        <f>IF($A211="","",IF(Configurações!$B$3="Simples",IF(Cálculos!HG44="TRAB","TRABALHO",IF(Cálculos!HG44="ATEST","ATESTADO/"&amp;CHAR(10)&amp;"LICENÇA",IF(Cálculos!HG44="FERIAS","FÉRIAS","FOLGA"))),IF(Cálculos!HA44=0,"FOLGA",TEXT(Cálculos!GW44,"hh:mm")&amp;" – "&amp;TEXT(Cálculos!GZ44,"hh:mm")&amp;IF(AND(Cálculos!GX44&lt;&gt;"",Cálculos!GY44&lt;&gt;""),CHAR(10)&amp;"int. "&amp;TEXT(Cálculos!GX44,"hh:mm")&amp;" – "&amp;TEXT(Cálculos!GY44,"hh:mm"),""))))</f>
        <v/>
      </c>
      <c r="G211" s="55" t="str">
        <f>IF($A211="","",IF(Configurações!$B$3="Simples",IF(Cálculos!HR44="TRAB","TRABALHO",IF(Cálculos!HR44="ATEST","ATESTADO/"&amp;CHAR(10)&amp;"LICENÇA",IF(Cálculos!HR44="FERIAS","FÉRIAS","FOLGA"))),IF(Cálculos!HL44=0,"FOLGA",TEXT(Cálculos!HH44,"hh:mm")&amp;" – "&amp;TEXT(Cálculos!HK44,"hh:mm")&amp;IF(AND(Cálculos!HI44&lt;&gt;"",Cálculos!HJ44&lt;&gt;""),CHAR(10)&amp;"int. "&amp;TEXT(Cálculos!HI44,"hh:mm")&amp;" – "&amp;TEXT(Cálculos!HJ44,"hh:mm"),""))))</f>
        <v/>
      </c>
      <c r="H211" s="55" t="str">
        <f>IF($A211="","",IF(Configurações!$B$3="Simples",IF(Cálculos!IC44="TRAB","TRABALHO",IF(Cálculos!IC44="ATEST","ATESTADO/"&amp;CHAR(10)&amp;"LICENÇA",IF(Cálculos!IC44="FERIAS","FÉRIAS","FOLGA"))),IF(Cálculos!HW44=0,"FOLGA",TEXT(Cálculos!HS44,"hh:mm")&amp;" – "&amp;TEXT(Cálculos!HV44,"hh:mm")&amp;IF(AND(Cálculos!HT44&lt;&gt;"",Cálculos!HU44&lt;&gt;""),CHAR(10)&amp;"int. "&amp;TEXT(Cálculos!HT44,"hh:mm")&amp;" – "&amp;TEXT(Cálculos!HU44,"hh:mm"),""))))</f>
        <v/>
      </c>
    </row>
    <row r="212" spans="1:8" ht="27.75" customHeight="1" x14ac:dyDescent="0.25">
      <c r="A212" s="54" t="str">
        <f>Cálculos!B45</f>
        <v/>
      </c>
      <c r="B212" s="55" t="str">
        <f>IF($A212="","",IF(Configurações!$B$3="Simples",IF(Cálculos!FO45="TRAB","TRABALHO",IF(Cálculos!FO45="ATEST","ATESTADO/"&amp;CHAR(10)&amp;"LICENÇA",IF(Cálculos!FO45="FERIAS","FÉRIAS","FOLGA"))),IF(Cálculos!FI45=0,"FOLGA",TEXT(Cálculos!FE45,"hh:mm")&amp;" – "&amp;TEXT(Cálculos!FH45,"hh:mm")&amp;IF(AND(Cálculos!FF45&lt;&gt;"",Cálculos!FG45&lt;&gt;""),CHAR(10)&amp;"int. "&amp;TEXT(Cálculos!FF45,"hh:mm")&amp;" – "&amp;TEXT(Cálculos!FG45,"hh:mm"),""))))</f>
        <v/>
      </c>
      <c r="C212" s="55" t="str">
        <f>IF($A212="","",IF(Configurações!$B$3="Simples",IF(Cálculos!FZ45="TRAB","TRABALHO",IF(Cálculos!FZ45="ATEST","ATESTADO/"&amp;CHAR(10)&amp;"LICENÇA",IF(Cálculos!FZ45="FERIAS","FÉRIAS","FOLGA"))),IF(Cálculos!FT45=0,"FOLGA",TEXT(Cálculos!FP45,"hh:mm")&amp;" – "&amp;TEXT(Cálculos!FS45,"hh:mm")&amp;IF(AND(Cálculos!FQ45&lt;&gt;"",Cálculos!FR45&lt;&gt;""),CHAR(10)&amp;"int. "&amp;TEXT(Cálculos!FQ45,"hh:mm")&amp;" – "&amp;TEXT(Cálculos!FR45,"hh:mm"),""))))</f>
        <v/>
      </c>
      <c r="D212" s="55" t="str">
        <f>IF($A212="","",IF(Configurações!$B$3="Simples",IF(Cálculos!GK45="TRAB","TRABALHO",IF(Cálculos!GK45="ATEST","ATESTADO/"&amp;CHAR(10)&amp;"LICENÇA",IF(Cálculos!GK45="FERIAS","FÉRIAS","FOLGA"))),IF(Cálculos!GE45=0,"FOLGA",TEXT(Cálculos!GA45,"hh:mm")&amp;" – "&amp;TEXT(Cálculos!GD45,"hh:mm")&amp;IF(AND(Cálculos!GB45&lt;&gt;"",Cálculos!GC45&lt;&gt;""),CHAR(10)&amp;"int. "&amp;TEXT(Cálculos!GB45,"hh:mm")&amp;" – "&amp;TEXT(Cálculos!GC45,"hh:mm"),""))))</f>
        <v/>
      </c>
      <c r="E212" s="55" t="str">
        <f>IF($A212="","",IF(Configurações!$B$3="Simples",IF(Cálculos!GV45="TRAB","TRABALHO",IF(Cálculos!GV45="ATEST","ATESTADO/"&amp;CHAR(10)&amp;"LICENÇA",IF(Cálculos!GV45="FERIAS","FÉRIAS","FOLGA"))),IF(Cálculos!GP45=0,"FOLGA",TEXT(Cálculos!GL45,"hh:mm")&amp;" – "&amp;TEXT(Cálculos!GO45,"hh:mm")&amp;IF(AND(Cálculos!GM45&lt;&gt;"",Cálculos!GN45&lt;&gt;""),CHAR(10)&amp;"int. "&amp;TEXT(Cálculos!GM45,"hh:mm")&amp;" – "&amp;TEXT(Cálculos!GN45,"hh:mm"),""))))</f>
        <v/>
      </c>
      <c r="F212" s="55" t="str">
        <f>IF($A212="","",IF(Configurações!$B$3="Simples",IF(Cálculos!HG45="TRAB","TRABALHO",IF(Cálculos!HG45="ATEST","ATESTADO/"&amp;CHAR(10)&amp;"LICENÇA",IF(Cálculos!HG45="FERIAS","FÉRIAS","FOLGA"))),IF(Cálculos!HA45=0,"FOLGA",TEXT(Cálculos!GW45,"hh:mm")&amp;" – "&amp;TEXT(Cálculos!GZ45,"hh:mm")&amp;IF(AND(Cálculos!GX45&lt;&gt;"",Cálculos!GY45&lt;&gt;""),CHAR(10)&amp;"int. "&amp;TEXT(Cálculos!GX45,"hh:mm")&amp;" – "&amp;TEXT(Cálculos!GY45,"hh:mm"),""))))</f>
        <v/>
      </c>
      <c r="G212" s="55" t="str">
        <f>IF($A212="","",IF(Configurações!$B$3="Simples",IF(Cálculos!HR45="TRAB","TRABALHO",IF(Cálculos!HR45="ATEST","ATESTADO/"&amp;CHAR(10)&amp;"LICENÇA",IF(Cálculos!HR45="FERIAS","FÉRIAS","FOLGA"))),IF(Cálculos!HL45=0,"FOLGA",TEXT(Cálculos!HH45,"hh:mm")&amp;" – "&amp;TEXT(Cálculos!HK45,"hh:mm")&amp;IF(AND(Cálculos!HI45&lt;&gt;"",Cálculos!HJ45&lt;&gt;""),CHAR(10)&amp;"int. "&amp;TEXT(Cálculos!HI45,"hh:mm")&amp;" – "&amp;TEXT(Cálculos!HJ45,"hh:mm"),""))))</f>
        <v/>
      </c>
      <c r="H212" s="55" t="str">
        <f>IF($A212="","",IF(Configurações!$B$3="Simples",IF(Cálculos!IC45="TRAB","TRABALHO",IF(Cálculos!IC45="ATEST","ATESTADO/"&amp;CHAR(10)&amp;"LICENÇA",IF(Cálculos!IC45="FERIAS","FÉRIAS","FOLGA"))),IF(Cálculos!HW45=0,"FOLGA",TEXT(Cálculos!HS45,"hh:mm")&amp;" – "&amp;TEXT(Cálculos!HV45,"hh:mm")&amp;IF(AND(Cálculos!HT45&lt;&gt;"",Cálculos!HU45&lt;&gt;""),CHAR(10)&amp;"int. "&amp;TEXT(Cálculos!HT45,"hh:mm")&amp;" – "&amp;TEXT(Cálculos!HU45,"hh:mm"),""))))</f>
        <v/>
      </c>
    </row>
    <row r="213" spans="1:8" ht="27.75" customHeight="1" x14ac:dyDescent="0.25">
      <c r="A213" s="54" t="str">
        <f>Cálculos!B46</f>
        <v/>
      </c>
      <c r="B213" s="55" t="str">
        <f>IF($A213="","",IF(Configurações!$B$3="Simples",IF(Cálculos!FO46="TRAB","TRABALHO",IF(Cálculos!FO46="ATEST","ATESTADO/"&amp;CHAR(10)&amp;"LICENÇA",IF(Cálculos!FO46="FERIAS","FÉRIAS","FOLGA"))),IF(Cálculos!FI46=0,"FOLGA",TEXT(Cálculos!FE46,"hh:mm")&amp;" – "&amp;TEXT(Cálculos!FH46,"hh:mm")&amp;IF(AND(Cálculos!FF46&lt;&gt;"",Cálculos!FG46&lt;&gt;""),CHAR(10)&amp;"int. "&amp;TEXT(Cálculos!FF46,"hh:mm")&amp;" – "&amp;TEXT(Cálculos!FG46,"hh:mm"),""))))</f>
        <v/>
      </c>
      <c r="C213" s="55" t="str">
        <f>IF($A213="","",IF(Configurações!$B$3="Simples",IF(Cálculos!FZ46="TRAB","TRABALHO",IF(Cálculos!FZ46="ATEST","ATESTADO/"&amp;CHAR(10)&amp;"LICENÇA",IF(Cálculos!FZ46="FERIAS","FÉRIAS","FOLGA"))),IF(Cálculos!FT46=0,"FOLGA",TEXT(Cálculos!FP46,"hh:mm")&amp;" – "&amp;TEXT(Cálculos!FS46,"hh:mm")&amp;IF(AND(Cálculos!FQ46&lt;&gt;"",Cálculos!FR46&lt;&gt;""),CHAR(10)&amp;"int. "&amp;TEXT(Cálculos!FQ46,"hh:mm")&amp;" – "&amp;TEXT(Cálculos!FR46,"hh:mm"),""))))</f>
        <v/>
      </c>
      <c r="D213" s="55" t="str">
        <f>IF($A213="","",IF(Configurações!$B$3="Simples",IF(Cálculos!GK46="TRAB","TRABALHO",IF(Cálculos!GK46="ATEST","ATESTADO/"&amp;CHAR(10)&amp;"LICENÇA",IF(Cálculos!GK46="FERIAS","FÉRIAS","FOLGA"))),IF(Cálculos!GE46=0,"FOLGA",TEXT(Cálculos!GA46,"hh:mm")&amp;" – "&amp;TEXT(Cálculos!GD46,"hh:mm")&amp;IF(AND(Cálculos!GB46&lt;&gt;"",Cálculos!GC46&lt;&gt;""),CHAR(10)&amp;"int. "&amp;TEXT(Cálculos!GB46,"hh:mm")&amp;" – "&amp;TEXT(Cálculos!GC46,"hh:mm"),""))))</f>
        <v/>
      </c>
      <c r="E213" s="55" t="str">
        <f>IF($A213="","",IF(Configurações!$B$3="Simples",IF(Cálculos!GV46="TRAB","TRABALHO",IF(Cálculos!GV46="ATEST","ATESTADO/"&amp;CHAR(10)&amp;"LICENÇA",IF(Cálculos!GV46="FERIAS","FÉRIAS","FOLGA"))),IF(Cálculos!GP46=0,"FOLGA",TEXT(Cálculos!GL46,"hh:mm")&amp;" – "&amp;TEXT(Cálculos!GO46,"hh:mm")&amp;IF(AND(Cálculos!GM46&lt;&gt;"",Cálculos!GN46&lt;&gt;""),CHAR(10)&amp;"int. "&amp;TEXT(Cálculos!GM46,"hh:mm")&amp;" – "&amp;TEXT(Cálculos!GN46,"hh:mm"),""))))</f>
        <v/>
      </c>
      <c r="F213" s="55" t="str">
        <f>IF($A213="","",IF(Configurações!$B$3="Simples",IF(Cálculos!HG46="TRAB","TRABALHO",IF(Cálculos!HG46="ATEST","ATESTADO/"&amp;CHAR(10)&amp;"LICENÇA",IF(Cálculos!HG46="FERIAS","FÉRIAS","FOLGA"))),IF(Cálculos!HA46=0,"FOLGA",TEXT(Cálculos!GW46,"hh:mm")&amp;" – "&amp;TEXT(Cálculos!GZ46,"hh:mm")&amp;IF(AND(Cálculos!GX46&lt;&gt;"",Cálculos!GY46&lt;&gt;""),CHAR(10)&amp;"int. "&amp;TEXT(Cálculos!GX46,"hh:mm")&amp;" – "&amp;TEXT(Cálculos!GY46,"hh:mm"),""))))</f>
        <v/>
      </c>
      <c r="G213" s="55" t="str">
        <f>IF($A213="","",IF(Configurações!$B$3="Simples",IF(Cálculos!HR46="TRAB","TRABALHO",IF(Cálculos!HR46="ATEST","ATESTADO/"&amp;CHAR(10)&amp;"LICENÇA",IF(Cálculos!HR46="FERIAS","FÉRIAS","FOLGA"))),IF(Cálculos!HL46=0,"FOLGA",TEXT(Cálculos!HH46,"hh:mm")&amp;" – "&amp;TEXT(Cálculos!HK46,"hh:mm")&amp;IF(AND(Cálculos!HI46&lt;&gt;"",Cálculos!HJ46&lt;&gt;""),CHAR(10)&amp;"int. "&amp;TEXT(Cálculos!HI46,"hh:mm")&amp;" – "&amp;TEXT(Cálculos!HJ46,"hh:mm"),""))))</f>
        <v/>
      </c>
      <c r="H213" s="55" t="str">
        <f>IF($A213="","",IF(Configurações!$B$3="Simples",IF(Cálculos!IC46="TRAB","TRABALHO",IF(Cálculos!IC46="ATEST","ATESTADO/"&amp;CHAR(10)&amp;"LICENÇA",IF(Cálculos!IC46="FERIAS","FÉRIAS","FOLGA"))),IF(Cálculos!HW46=0,"FOLGA",TEXT(Cálculos!HS46,"hh:mm")&amp;" – "&amp;TEXT(Cálculos!HV46,"hh:mm")&amp;IF(AND(Cálculos!HT46&lt;&gt;"",Cálculos!HU46&lt;&gt;""),CHAR(10)&amp;"int. "&amp;TEXT(Cálculos!HT46,"hh:mm")&amp;" – "&amp;TEXT(Cálculos!HU46,"hh:mm"),""))))</f>
        <v/>
      </c>
    </row>
    <row r="214" spans="1:8" ht="27.75" customHeight="1" x14ac:dyDescent="0.25">
      <c r="A214" s="54" t="str">
        <f>Cálculos!B47</f>
        <v/>
      </c>
      <c r="B214" s="55" t="str">
        <f>IF($A214="","",IF(Configurações!$B$3="Simples",IF(Cálculos!FO47="TRAB","TRABALHO",IF(Cálculos!FO47="ATEST","ATESTADO/"&amp;CHAR(10)&amp;"LICENÇA",IF(Cálculos!FO47="FERIAS","FÉRIAS","FOLGA"))),IF(Cálculos!FI47=0,"FOLGA",TEXT(Cálculos!FE47,"hh:mm")&amp;" – "&amp;TEXT(Cálculos!FH47,"hh:mm")&amp;IF(AND(Cálculos!FF47&lt;&gt;"",Cálculos!FG47&lt;&gt;""),CHAR(10)&amp;"int. "&amp;TEXT(Cálculos!FF47,"hh:mm")&amp;" – "&amp;TEXT(Cálculos!FG47,"hh:mm"),""))))</f>
        <v/>
      </c>
      <c r="C214" s="55" t="str">
        <f>IF($A214="","",IF(Configurações!$B$3="Simples",IF(Cálculos!FZ47="TRAB","TRABALHO",IF(Cálculos!FZ47="ATEST","ATESTADO/"&amp;CHAR(10)&amp;"LICENÇA",IF(Cálculos!FZ47="FERIAS","FÉRIAS","FOLGA"))),IF(Cálculos!FT47=0,"FOLGA",TEXT(Cálculos!FP47,"hh:mm")&amp;" – "&amp;TEXT(Cálculos!FS47,"hh:mm")&amp;IF(AND(Cálculos!FQ47&lt;&gt;"",Cálculos!FR47&lt;&gt;""),CHAR(10)&amp;"int. "&amp;TEXT(Cálculos!FQ47,"hh:mm")&amp;" – "&amp;TEXT(Cálculos!FR47,"hh:mm"),""))))</f>
        <v/>
      </c>
      <c r="D214" s="55" t="str">
        <f>IF($A214="","",IF(Configurações!$B$3="Simples",IF(Cálculos!GK47="TRAB","TRABALHO",IF(Cálculos!GK47="ATEST","ATESTADO/"&amp;CHAR(10)&amp;"LICENÇA",IF(Cálculos!GK47="FERIAS","FÉRIAS","FOLGA"))),IF(Cálculos!GE47=0,"FOLGA",TEXT(Cálculos!GA47,"hh:mm")&amp;" – "&amp;TEXT(Cálculos!GD47,"hh:mm")&amp;IF(AND(Cálculos!GB47&lt;&gt;"",Cálculos!GC47&lt;&gt;""),CHAR(10)&amp;"int. "&amp;TEXT(Cálculos!GB47,"hh:mm")&amp;" – "&amp;TEXT(Cálculos!GC47,"hh:mm"),""))))</f>
        <v/>
      </c>
      <c r="E214" s="55" t="str">
        <f>IF($A214="","",IF(Configurações!$B$3="Simples",IF(Cálculos!GV47="TRAB","TRABALHO",IF(Cálculos!GV47="ATEST","ATESTADO/"&amp;CHAR(10)&amp;"LICENÇA",IF(Cálculos!GV47="FERIAS","FÉRIAS","FOLGA"))),IF(Cálculos!GP47=0,"FOLGA",TEXT(Cálculos!GL47,"hh:mm")&amp;" – "&amp;TEXT(Cálculos!GO47,"hh:mm")&amp;IF(AND(Cálculos!GM47&lt;&gt;"",Cálculos!GN47&lt;&gt;""),CHAR(10)&amp;"int. "&amp;TEXT(Cálculos!GM47,"hh:mm")&amp;" – "&amp;TEXT(Cálculos!GN47,"hh:mm"),""))))</f>
        <v/>
      </c>
      <c r="F214" s="55" t="str">
        <f>IF($A214="","",IF(Configurações!$B$3="Simples",IF(Cálculos!HG47="TRAB","TRABALHO",IF(Cálculos!HG47="ATEST","ATESTADO/"&amp;CHAR(10)&amp;"LICENÇA",IF(Cálculos!HG47="FERIAS","FÉRIAS","FOLGA"))),IF(Cálculos!HA47=0,"FOLGA",TEXT(Cálculos!GW47,"hh:mm")&amp;" – "&amp;TEXT(Cálculos!GZ47,"hh:mm")&amp;IF(AND(Cálculos!GX47&lt;&gt;"",Cálculos!GY47&lt;&gt;""),CHAR(10)&amp;"int. "&amp;TEXT(Cálculos!GX47,"hh:mm")&amp;" – "&amp;TEXT(Cálculos!GY47,"hh:mm"),""))))</f>
        <v/>
      </c>
      <c r="G214" s="55" t="str">
        <f>IF($A214="","",IF(Configurações!$B$3="Simples",IF(Cálculos!HR47="TRAB","TRABALHO",IF(Cálculos!HR47="ATEST","ATESTADO/"&amp;CHAR(10)&amp;"LICENÇA",IF(Cálculos!HR47="FERIAS","FÉRIAS","FOLGA"))),IF(Cálculos!HL47=0,"FOLGA",TEXT(Cálculos!HH47,"hh:mm")&amp;" – "&amp;TEXT(Cálculos!HK47,"hh:mm")&amp;IF(AND(Cálculos!HI47&lt;&gt;"",Cálculos!HJ47&lt;&gt;""),CHAR(10)&amp;"int. "&amp;TEXT(Cálculos!HI47,"hh:mm")&amp;" – "&amp;TEXT(Cálculos!HJ47,"hh:mm"),""))))</f>
        <v/>
      </c>
      <c r="H214" s="55" t="str">
        <f>IF($A214="","",IF(Configurações!$B$3="Simples",IF(Cálculos!IC47="TRAB","TRABALHO",IF(Cálculos!IC47="ATEST","ATESTADO/"&amp;CHAR(10)&amp;"LICENÇA",IF(Cálculos!IC47="FERIAS","FÉRIAS","FOLGA"))),IF(Cálculos!HW47=0,"FOLGA",TEXT(Cálculos!HS47,"hh:mm")&amp;" – "&amp;TEXT(Cálculos!HV47,"hh:mm")&amp;IF(AND(Cálculos!HT47&lt;&gt;"",Cálculos!HU47&lt;&gt;""),CHAR(10)&amp;"int. "&amp;TEXT(Cálculos!HT47,"hh:mm")&amp;" – "&amp;TEXT(Cálculos!HU47,"hh:mm"),""))))</f>
        <v/>
      </c>
    </row>
    <row r="215" spans="1:8" ht="27.75" customHeight="1" x14ac:dyDescent="0.25">
      <c r="A215" s="54" t="str">
        <f>Cálculos!B48</f>
        <v/>
      </c>
      <c r="B215" s="55" t="str">
        <f>IF($A215="","",IF(Configurações!$B$3="Simples",IF(Cálculos!FO48="TRAB","TRABALHO",IF(Cálculos!FO48="ATEST","ATESTADO/"&amp;CHAR(10)&amp;"LICENÇA",IF(Cálculos!FO48="FERIAS","FÉRIAS","FOLGA"))),IF(Cálculos!FI48=0,"FOLGA",TEXT(Cálculos!FE48,"hh:mm")&amp;" – "&amp;TEXT(Cálculos!FH48,"hh:mm")&amp;IF(AND(Cálculos!FF48&lt;&gt;"",Cálculos!FG48&lt;&gt;""),CHAR(10)&amp;"int. "&amp;TEXT(Cálculos!FF48,"hh:mm")&amp;" – "&amp;TEXT(Cálculos!FG48,"hh:mm"),""))))</f>
        <v/>
      </c>
      <c r="C215" s="55" t="str">
        <f>IF($A215="","",IF(Configurações!$B$3="Simples",IF(Cálculos!FZ48="TRAB","TRABALHO",IF(Cálculos!FZ48="ATEST","ATESTADO/"&amp;CHAR(10)&amp;"LICENÇA",IF(Cálculos!FZ48="FERIAS","FÉRIAS","FOLGA"))),IF(Cálculos!FT48=0,"FOLGA",TEXT(Cálculos!FP48,"hh:mm")&amp;" – "&amp;TEXT(Cálculos!FS48,"hh:mm")&amp;IF(AND(Cálculos!FQ48&lt;&gt;"",Cálculos!FR48&lt;&gt;""),CHAR(10)&amp;"int. "&amp;TEXT(Cálculos!FQ48,"hh:mm")&amp;" – "&amp;TEXT(Cálculos!FR48,"hh:mm"),""))))</f>
        <v/>
      </c>
      <c r="D215" s="55" t="str">
        <f>IF($A215="","",IF(Configurações!$B$3="Simples",IF(Cálculos!GK48="TRAB","TRABALHO",IF(Cálculos!GK48="ATEST","ATESTADO/"&amp;CHAR(10)&amp;"LICENÇA",IF(Cálculos!GK48="FERIAS","FÉRIAS","FOLGA"))),IF(Cálculos!GE48=0,"FOLGA",TEXT(Cálculos!GA48,"hh:mm")&amp;" – "&amp;TEXT(Cálculos!GD48,"hh:mm")&amp;IF(AND(Cálculos!GB48&lt;&gt;"",Cálculos!GC48&lt;&gt;""),CHAR(10)&amp;"int. "&amp;TEXT(Cálculos!GB48,"hh:mm")&amp;" – "&amp;TEXT(Cálculos!GC48,"hh:mm"),""))))</f>
        <v/>
      </c>
      <c r="E215" s="55" t="str">
        <f>IF($A215="","",IF(Configurações!$B$3="Simples",IF(Cálculos!GV48="TRAB","TRABALHO",IF(Cálculos!GV48="ATEST","ATESTADO/"&amp;CHAR(10)&amp;"LICENÇA",IF(Cálculos!GV48="FERIAS","FÉRIAS","FOLGA"))),IF(Cálculos!GP48=0,"FOLGA",TEXT(Cálculos!GL48,"hh:mm")&amp;" – "&amp;TEXT(Cálculos!GO48,"hh:mm")&amp;IF(AND(Cálculos!GM48&lt;&gt;"",Cálculos!GN48&lt;&gt;""),CHAR(10)&amp;"int. "&amp;TEXT(Cálculos!GM48,"hh:mm")&amp;" – "&amp;TEXT(Cálculos!GN48,"hh:mm"),""))))</f>
        <v/>
      </c>
      <c r="F215" s="55" t="str">
        <f>IF($A215="","",IF(Configurações!$B$3="Simples",IF(Cálculos!HG48="TRAB","TRABALHO",IF(Cálculos!HG48="ATEST","ATESTADO/"&amp;CHAR(10)&amp;"LICENÇA",IF(Cálculos!HG48="FERIAS","FÉRIAS","FOLGA"))),IF(Cálculos!HA48=0,"FOLGA",TEXT(Cálculos!GW48,"hh:mm")&amp;" – "&amp;TEXT(Cálculos!GZ48,"hh:mm")&amp;IF(AND(Cálculos!GX48&lt;&gt;"",Cálculos!GY48&lt;&gt;""),CHAR(10)&amp;"int. "&amp;TEXT(Cálculos!GX48,"hh:mm")&amp;" – "&amp;TEXT(Cálculos!GY48,"hh:mm"),""))))</f>
        <v/>
      </c>
      <c r="G215" s="55" t="str">
        <f>IF($A215="","",IF(Configurações!$B$3="Simples",IF(Cálculos!HR48="TRAB","TRABALHO",IF(Cálculos!HR48="ATEST","ATESTADO/"&amp;CHAR(10)&amp;"LICENÇA",IF(Cálculos!HR48="FERIAS","FÉRIAS","FOLGA"))),IF(Cálculos!HL48=0,"FOLGA",TEXT(Cálculos!HH48,"hh:mm")&amp;" – "&amp;TEXT(Cálculos!HK48,"hh:mm")&amp;IF(AND(Cálculos!HI48&lt;&gt;"",Cálculos!HJ48&lt;&gt;""),CHAR(10)&amp;"int. "&amp;TEXT(Cálculos!HI48,"hh:mm")&amp;" – "&amp;TEXT(Cálculos!HJ48,"hh:mm"),""))))</f>
        <v/>
      </c>
      <c r="H215" s="55" t="str">
        <f>IF($A215="","",IF(Configurações!$B$3="Simples",IF(Cálculos!IC48="TRAB","TRABALHO",IF(Cálculos!IC48="ATEST","ATESTADO/"&amp;CHAR(10)&amp;"LICENÇA",IF(Cálculos!IC48="FERIAS","FÉRIAS","FOLGA"))),IF(Cálculos!HW48=0,"FOLGA",TEXT(Cálculos!HS48,"hh:mm")&amp;" – "&amp;TEXT(Cálculos!HV48,"hh:mm")&amp;IF(AND(Cálculos!HT48&lt;&gt;"",Cálculos!HU48&lt;&gt;""),CHAR(10)&amp;"int. "&amp;TEXT(Cálculos!HT48,"hh:mm")&amp;" – "&amp;TEXT(Cálculos!HU48,"hh:mm"),""))))</f>
        <v/>
      </c>
    </row>
    <row r="216" spans="1:8" ht="27.75" customHeight="1" x14ac:dyDescent="0.25">
      <c r="A216" s="54" t="str">
        <f>Cálculos!B49</f>
        <v/>
      </c>
      <c r="B216" s="55" t="str">
        <f>IF($A216="","",IF(Configurações!$B$3="Simples",IF(Cálculos!FO49="TRAB","TRABALHO",IF(Cálculos!FO49="ATEST","ATESTADO/"&amp;CHAR(10)&amp;"LICENÇA",IF(Cálculos!FO49="FERIAS","FÉRIAS","FOLGA"))),IF(Cálculos!FI49=0,"FOLGA",TEXT(Cálculos!FE49,"hh:mm")&amp;" – "&amp;TEXT(Cálculos!FH49,"hh:mm")&amp;IF(AND(Cálculos!FF49&lt;&gt;"",Cálculos!FG49&lt;&gt;""),CHAR(10)&amp;"int. "&amp;TEXT(Cálculos!FF49,"hh:mm")&amp;" – "&amp;TEXT(Cálculos!FG49,"hh:mm"),""))))</f>
        <v/>
      </c>
      <c r="C216" s="55" t="str">
        <f>IF($A216="","",IF(Configurações!$B$3="Simples",IF(Cálculos!FZ49="TRAB","TRABALHO",IF(Cálculos!FZ49="ATEST","ATESTADO/"&amp;CHAR(10)&amp;"LICENÇA",IF(Cálculos!FZ49="FERIAS","FÉRIAS","FOLGA"))),IF(Cálculos!FT49=0,"FOLGA",TEXT(Cálculos!FP49,"hh:mm")&amp;" – "&amp;TEXT(Cálculos!FS49,"hh:mm")&amp;IF(AND(Cálculos!FQ49&lt;&gt;"",Cálculos!FR49&lt;&gt;""),CHAR(10)&amp;"int. "&amp;TEXT(Cálculos!FQ49,"hh:mm")&amp;" – "&amp;TEXT(Cálculos!FR49,"hh:mm"),""))))</f>
        <v/>
      </c>
      <c r="D216" s="55" t="str">
        <f>IF($A216="","",IF(Configurações!$B$3="Simples",IF(Cálculos!GK49="TRAB","TRABALHO",IF(Cálculos!GK49="ATEST","ATESTADO/"&amp;CHAR(10)&amp;"LICENÇA",IF(Cálculos!GK49="FERIAS","FÉRIAS","FOLGA"))),IF(Cálculos!GE49=0,"FOLGA",TEXT(Cálculos!GA49,"hh:mm")&amp;" – "&amp;TEXT(Cálculos!GD49,"hh:mm")&amp;IF(AND(Cálculos!GB49&lt;&gt;"",Cálculos!GC49&lt;&gt;""),CHAR(10)&amp;"int. "&amp;TEXT(Cálculos!GB49,"hh:mm")&amp;" – "&amp;TEXT(Cálculos!GC49,"hh:mm"),""))))</f>
        <v/>
      </c>
      <c r="E216" s="55" t="str">
        <f>IF($A216="","",IF(Configurações!$B$3="Simples",IF(Cálculos!GV49="TRAB","TRABALHO",IF(Cálculos!GV49="ATEST","ATESTADO/"&amp;CHAR(10)&amp;"LICENÇA",IF(Cálculos!GV49="FERIAS","FÉRIAS","FOLGA"))),IF(Cálculos!GP49=0,"FOLGA",TEXT(Cálculos!GL49,"hh:mm")&amp;" – "&amp;TEXT(Cálculos!GO49,"hh:mm")&amp;IF(AND(Cálculos!GM49&lt;&gt;"",Cálculos!GN49&lt;&gt;""),CHAR(10)&amp;"int. "&amp;TEXT(Cálculos!GM49,"hh:mm")&amp;" – "&amp;TEXT(Cálculos!GN49,"hh:mm"),""))))</f>
        <v/>
      </c>
      <c r="F216" s="55" t="str">
        <f>IF($A216="","",IF(Configurações!$B$3="Simples",IF(Cálculos!HG49="TRAB","TRABALHO",IF(Cálculos!HG49="ATEST","ATESTADO/"&amp;CHAR(10)&amp;"LICENÇA",IF(Cálculos!HG49="FERIAS","FÉRIAS","FOLGA"))),IF(Cálculos!HA49=0,"FOLGA",TEXT(Cálculos!GW49,"hh:mm")&amp;" – "&amp;TEXT(Cálculos!GZ49,"hh:mm")&amp;IF(AND(Cálculos!GX49&lt;&gt;"",Cálculos!GY49&lt;&gt;""),CHAR(10)&amp;"int. "&amp;TEXT(Cálculos!GX49,"hh:mm")&amp;" – "&amp;TEXT(Cálculos!GY49,"hh:mm"),""))))</f>
        <v/>
      </c>
      <c r="G216" s="55" t="str">
        <f>IF($A216="","",IF(Configurações!$B$3="Simples",IF(Cálculos!HR49="TRAB","TRABALHO",IF(Cálculos!HR49="ATEST","ATESTADO/"&amp;CHAR(10)&amp;"LICENÇA",IF(Cálculos!HR49="FERIAS","FÉRIAS","FOLGA"))),IF(Cálculos!HL49=0,"FOLGA",TEXT(Cálculos!HH49,"hh:mm")&amp;" – "&amp;TEXT(Cálculos!HK49,"hh:mm")&amp;IF(AND(Cálculos!HI49&lt;&gt;"",Cálculos!HJ49&lt;&gt;""),CHAR(10)&amp;"int. "&amp;TEXT(Cálculos!HI49,"hh:mm")&amp;" – "&amp;TEXT(Cálculos!HJ49,"hh:mm"),""))))</f>
        <v/>
      </c>
      <c r="H216" s="55" t="str">
        <f>IF($A216="","",IF(Configurações!$B$3="Simples",IF(Cálculos!IC49="TRAB","TRABALHO",IF(Cálculos!IC49="ATEST","ATESTADO/"&amp;CHAR(10)&amp;"LICENÇA",IF(Cálculos!IC49="FERIAS","FÉRIAS","FOLGA"))),IF(Cálculos!HW49=0,"FOLGA",TEXT(Cálculos!HS49,"hh:mm")&amp;" – "&amp;TEXT(Cálculos!HV49,"hh:mm")&amp;IF(AND(Cálculos!HT49&lt;&gt;"",Cálculos!HU49&lt;&gt;""),CHAR(10)&amp;"int. "&amp;TEXT(Cálculos!HT49,"hh:mm")&amp;" – "&amp;TEXT(Cálculos!HU49,"hh:mm"),""))))</f>
        <v/>
      </c>
    </row>
    <row r="217" spans="1:8" ht="27.75" customHeight="1" x14ac:dyDescent="0.25">
      <c r="A217" s="54" t="str">
        <f>Cálculos!B50</f>
        <v/>
      </c>
      <c r="B217" s="55" t="str">
        <f>IF($A217="","",IF(Configurações!$B$3="Simples",IF(Cálculos!FO50="TRAB","TRABALHO",IF(Cálculos!FO50="ATEST","ATESTADO/"&amp;CHAR(10)&amp;"LICENÇA",IF(Cálculos!FO50="FERIAS","FÉRIAS","FOLGA"))),IF(Cálculos!FI50=0,"FOLGA",TEXT(Cálculos!FE50,"hh:mm")&amp;" – "&amp;TEXT(Cálculos!FH50,"hh:mm")&amp;IF(AND(Cálculos!FF50&lt;&gt;"",Cálculos!FG50&lt;&gt;""),CHAR(10)&amp;"int. "&amp;TEXT(Cálculos!FF50,"hh:mm")&amp;" – "&amp;TEXT(Cálculos!FG50,"hh:mm"),""))))</f>
        <v/>
      </c>
      <c r="C217" s="55" t="str">
        <f>IF($A217="","",IF(Configurações!$B$3="Simples",IF(Cálculos!FZ50="TRAB","TRABALHO",IF(Cálculos!FZ50="ATEST","ATESTADO/"&amp;CHAR(10)&amp;"LICENÇA",IF(Cálculos!FZ50="FERIAS","FÉRIAS","FOLGA"))),IF(Cálculos!FT50=0,"FOLGA",TEXT(Cálculos!FP50,"hh:mm")&amp;" – "&amp;TEXT(Cálculos!FS50,"hh:mm")&amp;IF(AND(Cálculos!FQ50&lt;&gt;"",Cálculos!FR50&lt;&gt;""),CHAR(10)&amp;"int. "&amp;TEXT(Cálculos!FQ50,"hh:mm")&amp;" – "&amp;TEXT(Cálculos!FR50,"hh:mm"),""))))</f>
        <v/>
      </c>
      <c r="D217" s="55" t="str">
        <f>IF($A217="","",IF(Configurações!$B$3="Simples",IF(Cálculos!GK50="TRAB","TRABALHO",IF(Cálculos!GK50="ATEST","ATESTADO/"&amp;CHAR(10)&amp;"LICENÇA",IF(Cálculos!GK50="FERIAS","FÉRIAS","FOLGA"))),IF(Cálculos!GE50=0,"FOLGA",TEXT(Cálculos!GA50,"hh:mm")&amp;" – "&amp;TEXT(Cálculos!GD50,"hh:mm")&amp;IF(AND(Cálculos!GB50&lt;&gt;"",Cálculos!GC50&lt;&gt;""),CHAR(10)&amp;"int. "&amp;TEXT(Cálculos!GB50,"hh:mm")&amp;" – "&amp;TEXT(Cálculos!GC50,"hh:mm"),""))))</f>
        <v/>
      </c>
      <c r="E217" s="55" t="str">
        <f>IF($A217="","",IF(Configurações!$B$3="Simples",IF(Cálculos!GV50="TRAB","TRABALHO",IF(Cálculos!GV50="ATEST","ATESTADO/"&amp;CHAR(10)&amp;"LICENÇA",IF(Cálculos!GV50="FERIAS","FÉRIAS","FOLGA"))),IF(Cálculos!GP50=0,"FOLGA",TEXT(Cálculos!GL50,"hh:mm")&amp;" – "&amp;TEXT(Cálculos!GO50,"hh:mm")&amp;IF(AND(Cálculos!GM50&lt;&gt;"",Cálculos!GN50&lt;&gt;""),CHAR(10)&amp;"int. "&amp;TEXT(Cálculos!GM50,"hh:mm")&amp;" – "&amp;TEXT(Cálculos!GN50,"hh:mm"),""))))</f>
        <v/>
      </c>
      <c r="F217" s="55" t="str">
        <f>IF($A217="","",IF(Configurações!$B$3="Simples",IF(Cálculos!HG50="TRAB","TRABALHO",IF(Cálculos!HG50="ATEST","ATESTADO/"&amp;CHAR(10)&amp;"LICENÇA",IF(Cálculos!HG50="FERIAS","FÉRIAS","FOLGA"))),IF(Cálculos!HA50=0,"FOLGA",TEXT(Cálculos!GW50,"hh:mm")&amp;" – "&amp;TEXT(Cálculos!GZ50,"hh:mm")&amp;IF(AND(Cálculos!GX50&lt;&gt;"",Cálculos!GY50&lt;&gt;""),CHAR(10)&amp;"int. "&amp;TEXT(Cálculos!GX50,"hh:mm")&amp;" – "&amp;TEXT(Cálculos!GY50,"hh:mm"),""))))</f>
        <v/>
      </c>
      <c r="G217" s="55" t="str">
        <f>IF($A217="","",IF(Configurações!$B$3="Simples",IF(Cálculos!HR50="TRAB","TRABALHO",IF(Cálculos!HR50="ATEST","ATESTADO/"&amp;CHAR(10)&amp;"LICENÇA",IF(Cálculos!HR50="FERIAS","FÉRIAS","FOLGA"))),IF(Cálculos!HL50=0,"FOLGA",TEXT(Cálculos!HH50,"hh:mm")&amp;" – "&amp;TEXT(Cálculos!HK50,"hh:mm")&amp;IF(AND(Cálculos!HI50&lt;&gt;"",Cálculos!HJ50&lt;&gt;""),CHAR(10)&amp;"int. "&amp;TEXT(Cálculos!HI50,"hh:mm")&amp;" – "&amp;TEXT(Cálculos!HJ50,"hh:mm"),""))))</f>
        <v/>
      </c>
      <c r="H217" s="55" t="str">
        <f>IF($A217="","",IF(Configurações!$B$3="Simples",IF(Cálculos!IC50="TRAB","TRABALHO",IF(Cálculos!IC50="ATEST","ATESTADO/"&amp;CHAR(10)&amp;"LICENÇA",IF(Cálculos!IC50="FERIAS","FÉRIAS","FOLGA"))),IF(Cálculos!HW50=0,"FOLGA",TEXT(Cálculos!HS50,"hh:mm")&amp;" – "&amp;TEXT(Cálculos!HV50,"hh:mm")&amp;IF(AND(Cálculos!HT50&lt;&gt;"",Cálculos!HU50&lt;&gt;""),CHAR(10)&amp;"int. "&amp;TEXT(Cálculos!HT50,"hh:mm")&amp;" – "&amp;TEXT(Cálculos!HU50,"hh:mm"),""))))</f>
        <v/>
      </c>
    </row>
    <row r="218" spans="1:8" ht="27.75" customHeight="1" x14ac:dyDescent="0.25">
      <c r="A218" s="54" t="str">
        <f>Cálculos!B51</f>
        <v/>
      </c>
      <c r="B218" s="55" t="str">
        <f>IF($A218="","",IF(Configurações!$B$3="Simples",IF(Cálculos!FO51="TRAB","TRABALHO",IF(Cálculos!FO51="ATEST","ATESTADO/"&amp;CHAR(10)&amp;"LICENÇA",IF(Cálculos!FO51="FERIAS","FÉRIAS","FOLGA"))),IF(Cálculos!FI51=0,"FOLGA",TEXT(Cálculos!FE51,"hh:mm")&amp;" – "&amp;TEXT(Cálculos!FH51,"hh:mm")&amp;IF(AND(Cálculos!FF51&lt;&gt;"",Cálculos!FG51&lt;&gt;""),CHAR(10)&amp;"int. "&amp;TEXT(Cálculos!FF51,"hh:mm")&amp;" – "&amp;TEXT(Cálculos!FG51,"hh:mm"),""))))</f>
        <v/>
      </c>
      <c r="C218" s="55" t="str">
        <f>IF($A218="","",IF(Configurações!$B$3="Simples",IF(Cálculos!FZ51="TRAB","TRABALHO",IF(Cálculos!FZ51="ATEST","ATESTADO/"&amp;CHAR(10)&amp;"LICENÇA",IF(Cálculos!FZ51="FERIAS","FÉRIAS","FOLGA"))),IF(Cálculos!FT51=0,"FOLGA",TEXT(Cálculos!FP51,"hh:mm")&amp;" – "&amp;TEXT(Cálculos!FS51,"hh:mm")&amp;IF(AND(Cálculos!FQ51&lt;&gt;"",Cálculos!FR51&lt;&gt;""),CHAR(10)&amp;"int. "&amp;TEXT(Cálculos!FQ51,"hh:mm")&amp;" – "&amp;TEXT(Cálculos!FR51,"hh:mm"),""))))</f>
        <v/>
      </c>
      <c r="D218" s="55" t="str">
        <f>IF($A218="","",IF(Configurações!$B$3="Simples",IF(Cálculos!GK51="TRAB","TRABALHO",IF(Cálculos!GK51="ATEST","ATESTADO/"&amp;CHAR(10)&amp;"LICENÇA",IF(Cálculos!GK51="FERIAS","FÉRIAS","FOLGA"))),IF(Cálculos!GE51=0,"FOLGA",TEXT(Cálculos!GA51,"hh:mm")&amp;" – "&amp;TEXT(Cálculos!GD51,"hh:mm")&amp;IF(AND(Cálculos!GB51&lt;&gt;"",Cálculos!GC51&lt;&gt;""),CHAR(10)&amp;"int. "&amp;TEXT(Cálculos!GB51,"hh:mm")&amp;" – "&amp;TEXT(Cálculos!GC51,"hh:mm"),""))))</f>
        <v/>
      </c>
      <c r="E218" s="55" t="str">
        <f>IF($A218="","",IF(Configurações!$B$3="Simples",IF(Cálculos!GV51="TRAB","TRABALHO",IF(Cálculos!GV51="ATEST","ATESTADO/"&amp;CHAR(10)&amp;"LICENÇA",IF(Cálculos!GV51="FERIAS","FÉRIAS","FOLGA"))),IF(Cálculos!GP51=0,"FOLGA",TEXT(Cálculos!GL51,"hh:mm")&amp;" – "&amp;TEXT(Cálculos!GO51,"hh:mm")&amp;IF(AND(Cálculos!GM51&lt;&gt;"",Cálculos!GN51&lt;&gt;""),CHAR(10)&amp;"int. "&amp;TEXT(Cálculos!GM51,"hh:mm")&amp;" – "&amp;TEXT(Cálculos!GN51,"hh:mm"),""))))</f>
        <v/>
      </c>
      <c r="F218" s="55" t="str">
        <f>IF($A218="","",IF(Configurações!$B$3="Simples",IF(Cálculos!HG51="TRAB","TRABALHO",IF(Cálculos!HG51="ATEST","ATESTADO/"&amp;CHAR(10)&amp;"LICENÇA",IF(Cálculos!HG51="FERIAS","FÉRIAS","FOLGA"))),IF(Cálculos!HA51=0,"FOLGA",TEXT(Cálculos!GW51,"hh:mm")&amp;" – "&amp;TEXT(Cálculos!GZ51,"hh:mm")&amp;IF(AND(Cálculos!GX51&lt;&gt;"",Cálculos!GY51&lt;&gt;""),CHAR(10)&amp;"int. "&amp;TEXT(Cálculos!GX51,"hh:mm")&amp;" – "&amp;TEXT(Cálculos!GY51,"hh:mm"),""))))</f>
        <v/>
      </c>
      <c r="G218" s="55" t="str">
        <f>IF($A218="","",IF(Configurações!$B$3="Simples",IF(Cálculos!HR51="TRAB","TRABALHO",IF(Cálculos!HR51="ATEST","ATESTADO/"&amp;CHAR(10)&amp;"LICENÇA",IF(Cálculos!HR51="FERIAS","FÉRIAS","FOLGA"))),IF(Cálculos!HL51=0,"FOLGA",TEXT(Cálculos!HH51,"hh:mm")&amp;" – "&amp;TEXT(Cálculos!HK51,"hh:mm")&amp;IF(AND(Cálculos!HI51&lt;&gt;"",Cálculos!HJ51&lt;&gt;""),CHAR(10)&amp;"int. "&amp;TEXT(Cálculos!HI51,"hh:mm")&amp;" – "&amp;TEXT(Cálculos!HJ51,"hh:mm"),""))))</f>
        <v/>
      </c>
      <c r="H218" s="55" t="str">
        <f>IF($A218="","",IF(Configurações!$B$3="Simples",IF(Cálculos!IC51="TRAB","TRABALHO",IF(Cálculos!IC51="ATEST","ATESTADO/"&amp;CHAR(10)&amp;"LICENÇA",IF(Cálculos!IC51="FERIAS","FÉRIAS","FOLGA"))),IF(Cálculos!HW51=0,"FOLGA",TEXT(Cálculos!HS51,"hh:mm")&amp;" – "&amp;TEXT(Cálculos!HV51,"hh:mm")&amp;IF(AND(Cálculos!HT51&lt;&gt;"",Cálculos!HU51&lt;&gt;""),CHAR(10)&amp;"int. "&amp;TEXT(Cálculos!HT51,"hh:mm")&amp;" – "&amp;TEXT(Cálculos!HU51,"hh:mm"),""))))</f>
        <v/>
      </c>
    </row>
    <row r="219" spans="1:8" ht="27.75" customHeight="1" x14ac:dyDescent="0.25">
      <c r="A219" s="54" t="str">
        <f>Cálculos!B52</f>
        <v/>
      </c>
      <c r="B219" s="55" t="str">
        <f>IF($A219="","",IF(Configurações!$B$3="Simples",IF(Cálculos!FO52="TRAB","TRABALHO",IF(Cálculos!FO52="ATEST","ATESTADO/"&amp;CHAR(10)&amp;"LICENÇA",IF(Cálculos!FO52="FERIAS","FÉRIAS","FOLGA"))),IF(Cálculos!FI52=0,"FOLGA",TEXT(Cálculos!FE52,"hh:mm")&amp;" – "&amp;TEXT(Cálculos!FH52,"hh:mm")&amp;IF(AND(Cálculos!FF52&lt;&gt;"",Cálculos!FG52&lt;&gt;""),CHAR(10)&amp;"int. "&amp;TEXT(Cálculos!FF52,"hh:mm")&amp;" – "&amp;TEXT(Cálculos!FG52,"hh:mm"),""))))</f>
        <v/>
      </c>
      <c r="C219" s="55" t="str">
        <f>IF($A219="","",IF(Configurações!$B$3="Simples",IF(Cálculos!FZ52="TRAB","TRABALHO",IF(Cálculos!FZ52="ATEST","ATESTADO/"&amp;CHAR(10)&amp;"LICENÇA",IF(Cálculos!FZ52="FERIAS","FÉRIAS","FOLGA"))),IF(Cálculos!FT52=0,"FOLGA",TEXT(Cálculos!FP52,"hh:mm")&amp;" – "&amp;TEXT(Cálculos!FS52,"hh:mm")&amp;IF(AND(Cálculos!FQ52&lt;&gt;"",Cálculos!FR52&lt;&gt;""),CHAR(10)&amp;"int. "&amp;TEXT(Cálculos!FQ52,"hh:mm")&amp;" – "&amp;TEXT(Cálculos!FR52,"hh:mm"),""))))</f>
        <v/>
      </c>
      <c r="D219" s="55" t="str">
        <f>IF($A219="","",IF(Configurações!$B$3="Simples",IF(Cálculos!GK52="TRAB","TRABALHO",IF(Cálculos!GK52="ATEST","ATESTADO/"&amp;CHAR(10)&amp;"LICENÇA",IF(Cálculos!GK52="FERIAS","FÉRIAS","FOLGA"))),IF(Cálculos!GE52=0,"FOLGA",TEXT(Cálculos!GA52,"hh:mm")&amp;" – "&amp;TEXT(Cálculos!GD52,"hh:mm")&amp;IF(AND(Cálculos!GB52&lt;&gt;"",Cálculos!GC52&lt;&gt;""),CHAR(10)&amp;"int. "&amp;TEXT(Cálculos!GB52,"hh:mm")&amp;" – "&amp;TEXT(Cálculos!GC52,"hh:mm"),""))))</f>
        <v/>
      </c>
      <c r="E219" s="55" t="str">
        <f>IF($A219="","",IF(Configurações!$B$3="Simples",IF(Cálculos!GV52="TRAB","TRABALHO",IF(Cálculos!GV52="ATEST","ATESTADO/"&amp;CHAR(10)&amp;"LICENÇA",IF(Cálculos!GV52="FERIAS","FÉRIAS","FOLGA"))),IF(Cálculos!GP52=0,"FOLGA",TEXT(Cálculos!GL52,"hh:mm")&amp;" – "&amp;TEXT(Cálculos!GO52,"hh:mm")&amp;IF(AND(Cálculos!GM52&lt;&gt;"",Cálculos!GN52&lt;&gt;""),CHAR(10)&amp;"int. "&amp;TEXT(Cálculos!GM52,"hh:mm")&amp;" – "&amp;TEXT(Cálculos!GN52,"hh:mm"),""))))</f>
        <v/>
      </c>
      <c r="F219" s="55" t="str">
        <f>IF($A219="","",IF(Configurações!$B$3="Simples",IF(Cálculos!HG52="TRAB","TRABALHO",IF(Cálculos!HG52="ATEST","ATESTADO/"&amp;CHAR(10)&amp;"LICENÇA",IF(Cálculos!HG52="FERIAS","FÉRIAS","FOLGA"))),IF(Cálculos!HA52=0,"FOLGA",TEXT(Cálculos!GW52,"hh:mm")&amp;" – "&amp;TEXT(Cálculos!GZ52,"hh:mm")&amp;IF(AND(Cálculos!GX52&lt;&gt;"",Cálculos!GY52&lt;&gt;""),CHAR(10)&amp;"int. "&amp;TEXT(Cálculos!GX52,"hh:mm")&amp;" – "&amp;TEXT(Cálculos!GY52,"hh:mm"),""))))</f>
        <v/>
      </c>
      <c r="G219" s="55" t="str">
        <f>IF($A219="","",IF(Configurações!$B$3="Simples",IF(Cálculos!HR52="TRAB","TRABALHO",IF(Cálculos!HR52="ATEST","ATESTADO/"&amp;CHAR(10)&amp;"LICENÇA",IF(Cálculos!HR52="FERIAS","FÉRIAS","FOLGA"))),IF(Cálculos!HL52=0,"FOLGA",TEXT(Cálculos!HH52,"hh:mm")&amp;" – "&amp;TEXT(Cálculos!HK52,"hh:mm")&amp;IF(AND(Cálculos!HI52&lt;&gt;"",Cálculos!HJ52&lt;&gt;""),CHAR(10)&amp;"int. "&amp;TEXT(Cálculos!HI52,"hh:mm")&amp;" – "&amp;TEXT(Cálculos!HJ52,"hh:mm"),""))))</f>
        <v/>
      </c>
      <c r="H219" s="55" t="str">
        <f>IF($A219="","",IF(Configurações!$B$3="Simples",IF(Cálculos!IC52="TRAB","TRABALHO",IF(Cálculos!IC52="ATEST","ATESTADO/"&amp;CHAR(10)&amp;"LICENÇA",IF(Cálculos!IC52="FERIAS","FÉRIAS","FOLGA"))),IF(Cálculos!HW52=0,"FOLGA",TEXT(Cálculos!HS52,"hh:mm")&amp;" – "&amp;TEXT(Cálculos!HV52,"hh:mm")&amp;IF(AND(Cálculos!HT52&lt;&gt;"",Cálculos!HU52&lt;&gt;""),CHAR(10)&amp;"int. "&amp;TEXT(Cálculos!HT52,"hh:mm")&amp;" – "&amp;TEXT(Cálculos!HU52,"hh:mm"),""))))</f>
        <v/>
      </c>
    </row>
    <row r="220" spans="1:8" ht="27.75" customHeight="1" x14ac:dyDescent="0.25">
      <c r="A220" s="54" t="str">
        <f>Cálculos!B53</f>
        <v/>
      </c>
      <c r="B220" s="55" t="str">
        <f>IF($A220="","",IF(Configurações!$B$3="Simples",IF(Cálculos!FO53="TRAB","TRABALHO",IF(Cálculos!FO53="ATEST","ATESTADO/"&amp;CHAR(10)&amp;"LICENÇA",IF(Cálculos!FO53="FERIAS","FÉRIAS","FOLGA"))),IF(Cálculos!FI53=0,"FOLGA",TEXT(Cálculos!FE53,"hh:mm")&amp;" – "&amp;TEXT(Cálculos!FH53,"hh:mm")&amp;IF(AND(Cálculos!FF53&lt;&gt;"",Cálculos!FG53&lt;&gt;""),CHAR(10)&amp;"int. "&amp;TEXT(Cálculos!FF53,"hh:mm")&amp;" – "&amp;TEXT(Cálculos!FG53,"hh:mm"),""))))</f>
        <v/>
      </c>
      <c r="C220" s="55" t="str">
        <f>IF($A220="","",IF(Configurações!$B$3="Simples",IF(Cálculos!FZ53="TRAB","TRABALHO",IF(Cálculos!FZ53="ATEST","ATESTADO/"&amp;CHAR(10)&amp;"LICENÇA",IF(Cálculos!FZ53="FERIAS","FÉRIAS","FOLGA"))),IF(Cálculos!FT53=0,"FOLGA",TEXT(Cálculos!FP53,"hh:mm")&amp;" – "&amp;TEXT(Cálculos!FS53,"hh:mm")&amp;IF(AND(Cálculos!FQ53&lt;&gt;"",Cálculos!FR53&lt;&gt;""),CHAR(10)&amp;"int. "&amp;TEXT(Cálculos!FQ53,"hh:mm")&amp;" – "&amp;TEXT(Cálculos!FR53,"hh:mm"),""))))</f>
        <v/>
      </c>
      <c r="D220" s="55" t="str">
        <f>IF($A220="","",IF(Configurações!$B$3="Simples",IF(Cálculos!GK53="TRAB","TRABALHO",IF(Cálculos!GK53="ATEST","ATESTADO/"&amp;CHAR(10)&amp;"LICENÇA",IF(Cálculos!GK53="FERIAS","FÉRIAS","FOLGA"))),IF(Cálculos!GE53=0,"FOLGA",TEXT(Cálculos!GA53,"hh:mm")&amp;" – "&amp;TEXT(Cálculos!GD53,"hh:mm")&amp;IF(AND(Cálculos!GB53&lt;&gt;"",Cálculos!GC53&lt;&gt;""),CHAR(10)&amp;"int. "&amp;TEXT(Cálculos!GB53,"hh:mm")&amp;" – "&amp;TEXT(Cálculos!GC53,"hh:mm"),""))))</f>
        <v/>
      </c>
      <c r="E220" s="55" t="str">
        <f>IF($A220="","",IF(Configurações!$B$3="Simples",IF(Cálculos!GV53="TRAB","TRABALHO",IF(Cálculos!GV53="ATEST","ATESTADO/"&amp;CHAR(10)&amp;"LICENÇA",IF(Cálculos!GV53="FERIAS","FÉRIAS","FOLGA"))),IF(Cálculos!GP53=0,"FOLGA",TEXT(Cálculos!GL53,"hh:mm")&amp;" – "&amp;TEXT(Cálculos!GO53,"hh:mm")&amp;IF(AND(Cálculos!GM53&lt;&gt;"",Cálculos!GN53&lt;&gt;""),CHAR(10)&amp;"int. "&amp;TEXT(Cálculos!GM53,"hh:mm")&amp;" – "&amp;TEXT(Cálculos!GN53,"hh:mm"),""))))</f>
        <v/>
      </c>
      <c r="F220" s="55" t="str">
        <f>IF($A220="","",IF(Configurações!$B$3="Simples",IF(Cálculos!HG53="TRAB","TRABALHO",IF(Cálculos!HG53="ATEST","ATESTADO/"&amp;CHAR(10)&amp;"LICENÇA",IF(Cálculos!HG53="FERIAS","FÉRIAS","FOLGA"))),IF(Cálculos!HA53=0,"FOLGA",TEXT(Cálculos!GW53,"hh:mm")&amp;" – "&amp;TEXT(Cálculos!GZ53,"hh:mm")&amp;IF(AND(Cálculos!GX53&lt;&gt;"",Cálculos!GY53&lt;&gt;""),CHAR(10)&amp;"int. "&amp;TEXT(Cálculos!GX53,"hh:mm")&amp;" – "&amp;TEXT(Cálculos!GY53,"hh:mm"),""))))</f>
        <v/>
      </c>
      <c r="G220" s="55" t="str">
        <f>IF($A220="","",IF(Configurações!$B$3="Simples",IF(Cálculos!HR53="TRAB","TRABALHO",IF(Cálculos!HR53="ATEST","ATESTADO/"&amp;CHAR(10)&amp;"LICENÇA",IF(Cálculos!HR53="FERIAS","FÉRIAS","FOLGA"))),IF(Cálculos!HL53=0,"FOLGA",TEXT(Cálculos!HH53,"hh:mm")&amp;" – "&amp;TEXT(Cálculos!HK53,"hh:mm")&amp;IF(AND(Cálculos!HI53&lt;&gt;"",Cálculos!HJ53&lt;&gt;""),CHAR(10)&amp;"int. "&amp;TEXT(Cálculos!HI53,"hh:mm")&amp;" – "&amp;TEXT(Cálculos!HJ53,"hh:mm"),""))))</f>
        <v/>
      </c>
      <c r="H220" s="55" t="str">
        <f>IF($A220="","",IF(Configurações!$B$3="Simples",IF(Cálculos!IC53="TRAB","TRABALHO",IF(Cálculos!IC53="ATEST","ATESTADO/"&amp;CHAR(10)&amp;"LICENÇA",IF(Cálculos!IC53="FERIAS","FÉRIAS","FOLGA"))),IF(Cálculos!HW53=0,"FOLGA",TEXT(Cálculos!HS53,"hh:mm")&amp;" – "&amp;TEXT(Cálculos!HV53,"hh:mm")&amp;IF(AND(Cálculos!HT53&lt;&gt;"",Cálculos!HU53&lt;&gt;""),CHAR(10)&amp;"int. "&amp;TEXT(Cálculos!HT53,"hh:mm")&amp;" – "&amp;TEXT(Cálculos!HU53,"hh:mm"),""))))</f>
        <v/>
      </c>
    </row>
    <row r="221" spans="1:8" ht="27.75" customHeight="1" x14ac:dyDescent="0.25">
      <c r="A221" s="54" t="str">
        <f>Cálculos!B54</f>
        <v/>
      </c>
      <c r="B221" s="55" t="str">
        <f>IF($A221="","",IF(Configurações!$B$3="Simples",IF(Cálculos!FO54="TRAB","TRABALHO",IF(Cálculos!FO54="ATEST","ATESTADO/"&amp;CHAR(10)&amp;"LICENÇA",IF(Cálculos!FO54="FERIAS","FÉRIAS","FOLGA"))),IF(Cálculos!FI54=0,"FOLGA",TEXT(Cálculos!FE54,"hh:mm")&amp;" – "&amp;TEXT(Cálculos!FH54,"hh:mm")&amp;IF(AND(Cálculos!FF54&lt;&gt;"",Cálculos!FG54&lt;&gt;""),CHAR(10)&amp;"int. "&amp;TEXT(Cálculos!FF54,"hh:mm")&amp;" – "&amp;TEXT(Cálculos!FG54,"hh:mm"),""))))</f>
        <v/>
      </c>
      <c r="C221" s="55" t="str">
        <f>IF($A221="","",IF(Configurações!$B$3="Simples",IF(Cálculos!FZ54="TRAB","TRABALHO",IF(Cálculos!FZ54="ATEST","ATESTADO/"&amp;CHAR(10)&amp;"LICENÇA",IF(Cálculos!FZ54="FERIAS","FÉRIAS","FOLGA"))),IF(Cálculos!FT54=0,"FOLGA",TEXT(Cálculos!FP54,"hh:mm")&amp;" – "&amp;TEXT(Cálculos!FS54,"hh:mm")&amp;IF(AND(Cálculos!FQ54&lt;&gt;"",Cálculos!FR54&lt;&gt;""),CHAR(10)&amp;"int. "&amp;TEXT(Cálculos!FQ54,"hh:mm")&amp;" – "&amp;TEXT(Cálculos!FR54,"hh:mm"),""))))</f>
        <v/>
      </c>
      <c r="D221" s="55" t="str">
        <f>IF($A221="","",IF(Configurações!$B$3="Simples",IF(Cálculos!GK54="TRAB","TRABALHO",IF(Cálculos!GK54="ATEST","ATESTADO/"&amp;CHAR(10)&amp;"LICENÇA",IF(Cálculos!GK54="FERIAS","FÉRIAS","FOLGA"))),IF(Cálculos!GE54=0,"FOLGA",TEXT(Cálculos!GA54,"hh:mm")&amp;" – "&amp;TEXT(Cálculos!GD54,"hh:mm")&amp;IF(AND(Cálculos!GB54&lt;&gt;"",Cálculos!GC54&lt;&gt;""),CHAR(10)&amp;"int. "&amp;TEXT(Cálculos!GB54,"hh:mm")&amp;" – "&amp;TEXT(Cálculos!GC54,"hh:mm"),""))))</f>
        <v/>
      </c>
      <c r="E221" s="55" t="str">
        <f>IF($A221="","",IF(Configurações!$B$3="Simples",IF(Cálculos!GV54="TRAB","TRABALHO",IF(Cálculos!GV54="ATEST","ATESTADO/"&amp;CHAR(10)&amp;"LICENÇA",IF(Cálculos!GV54="FERIAS","FÉRIAS","FOLGA"))),IF(Cálculos!GP54=0,"FOLGA",TEXT(Cálculos!GL54,"hh:mm")&amp;" – "&amp;TEXT(Cálculos!GO54,"hh:mm")&amp;IF(AND(Cálculos!GM54&lt;&gt;"",Cálculos!GN54&lt;&gt;""),CHAR(10)&amp;"int. "&amp;TEXT(Cálculos!GM54,"hh:mm")&amp;" – "&amp;TEXT(Cálculos!GN54,"hh:mm"),""))))</f>
        <v/>
      </c>
      <c r="F221" s="55" t="str">
        <f>IF($A221="","",IF(Configurações!$B$3="Simples",IF(Cálculos!HG54="TRAB","TRABALHO",IF(Cálculos!HG54="ATEST","ATESTADO/"&amp;CHAR(10)&amp;"LICENÇA",IF(Cálculos!HG54="FERIAS","FÉRIAS","FOLGA"))),IF(Cálculos!HA54=0,"FOLGA",TEXT(Cálculos!GW54,"hh:mm")&amp;" – "&amp;TEXT(Cálculos!GZ54,"hh:mm")&amp;IF(AND(Cálculos!GX54&lt;&gt;"",Cálculos!GY54&lt;&gt;""),CHAR(10)&amp;"int. "&amp;TEXT(Cálculos!GX54,"hh:mm")&amp;" – "&amp;TEXT(Cálculos!GY54,"hh:mm"),""))))</f>
        <v/>
      </c>
      <c r="G221" s="55" t="str">
        <f>IF($A221="","",IF(Configurações!$B$3="Simples",IF(Cálculos!HR54="TRAB","TRABALHO",IF(Cálculos!HR54="ATEST","ATESTADO/"&amp;CHAR(10)&amp;"LICENÇA",IF(Cálculos!HR54="FERIAS","FÉRIAS","FOLGA"))),IF(Cálculos!HL54=0,"FOLGA",TEXT(Cálculos!HH54,"hh:mm")&amp;" – "&amp;TEXT(Cálculos!HK54,"hh:mm")&amp;IF(AND(Cálculos!HI54&lt;&gt;"",Cálculos!HJ54&lt;&gt;""),CHAR(10)&amp;"int. "&amp;TEXT(Cálculos!HI54,"hh:mm")&amp;" – "&amp;TEXT(Cálculos!HJ54,"hh:mm"),""))))</f>
        <v/>
      </c>
      <c r="H221" s="55" t="str">
        <f>IF($A221="","",IF(Configurações!$B$3="Simples",IF(Cálculos!IC54="TRAB","TRABALHO",IF(Cálculos!IC54="ATEST","ATESTADO/"&amp;CHAR(10)&amp;"LICENÇA",IF(Cálculos!IC54="FERIAS","FÉRIAS","FOLGA"))),IF(Cálculos!HW54=0,"FOLGA",TEXT(Cálculos!HS54,"hh:mm")&amp;" – "&amp;TEXT(Cálculos!HV54,"hh:mm")&amp;IF(AND(Cálculos!HT54&lt;&gt;"",Cálculos!HU54&lt;&gt;""),CHAR(10)&amp;"int. "&amp;TEXT(Cálculos!HT54,"hh:mm")&amp;" – "&amp;TEXT(Cálculos!HU54,"hh:mm"),""))))</f>
        <v/>
      </c>
    </row>
    <row r="222" spans="1:8" ht="27.75" customHeight="1" x14ac:dyDescent="0.25">
      <c r="A222" s="54" t="str">
        <f>Cálculos!B55</f>
        <v/>
      </c>
      <c r="B222" s="55" t="str">
        <f>IF($A222="","",IF(Configurações!$B$3="Simples",IF(Cálculos!FO55="TRAB","TRABALHO",IF(Cálculos!FO55="ATEST","ATESTADO/"&amp;CHAR(10)&amp;"LICENÇA",IF(Cálculos!FO55="FERIAS","FÉRIAS","FOLGA"))),IF(Cálculos!FI55=0,"FOLGA",TEXT(Cálculos!FE55,"hh:mm")&amp;" – "&amp;TEXT(Cálculos!FH55,"hh:mm")&amp;IF(AND(Cálculos!FF55&lt;&gt;"",Cálculos!FG55&lt;&gt;""),CHAR(10)&amp;"int. "&amp;TEXT(Cálculos!FF55,"hh:mm")&amp;" – "&amp;TEXT(Cálculos!FG55,"hh:mm"),""))))</f>
        <v/>
      </c>
      <c r="C222" s="55" t="str">
        <f>IF($A222="","",IF(Configurações!$B$3="Simples",IF(Cálculos!FZ55="TRAB","TRABALHO",IF(Cálculos!FZ55="ATEST","ATESTADO/"&amp;CHAR(10)&amp;"LICENÇA",IF(Cálculos!FZ55="FERIAS","FÉRIAS","FOLGA"))),IF(Cálculos!FT55=0,"FOLGA",TEXT(Cálculos!FP55,"hh:mm")&amp;" – "&amp;TEXT(Cálculos!FS55,"hh:mm")&amp;IF(AND(Cálculos!FQ55&lt;&gt;"",Cálculos!FR55&lt;&gt;""),CHAR(10)&amp;"int. "&amp;TEXT(Cálculos!FQ55,"hh:mm")&amp;" – "&amp;TEXT(Cálculos!FR55,"hh:mm"),""))))</f>
        <v/>
      </c>
      <c r="D222" s="55" t="str">
        <f>IF($A222="","",IF(Configurações!$B$3="Simples",IF(Cálculos!GK55="TRAB","TRABALHO",IF(Cálculos!GK55="ATEST","ATESTADO/"&amp;CHAR(10)&amp;"LICENÇA",IF(Cálculos!GK55="FERIAS","FÉRIAS","FOLGA"))),IF(Cálculos!GE55=0,"FOLGA",TEXT(Cálculos!GA55,"hh:mm")&amp;" – "&amp;TEXT(Cálculos!GD55,"hh:mm")&amp;IF(AND(Cálculos!GB55&lt;&gt;"",Cálculos!GC55&lt;&gt;""),CHAR(10)&amp;"int. "&amp;TEXT(Cálculos!GB55,"hh:mm")&amp;" – "&amp;TEXT(Cálculos!GC55,"hh:mm"),""))))</f>
        <v/>
      </c>
      <c r="E222" s="55" t="str">
        <f>IF($A222="","",IF(Configurações!$B$3="Simples",IF(Cálculos!GV55="TRAB","TRABALHO",IF(Cálculos!GV55="ATEST","ATESTADO/"&amp;CHAR(10)&amp;"LICENÇA",IF(Cálculos!GV55="FERIAS","FÉRIAS","FOLGA"))),IF(Cálculos!GP55=0,"FOLGA",TEXT(Cálculos!GL55,"hh:mm")&amp;" – "&amp;TEXT(Cálculos!GO55,"hh:mm")&amp;IF(AND(Cálculos!GM55&lt;&gt;"",Cálculos!GN55&lt;&gt;""),CHAR(10)&amp;"int. "&amp;TEXT(Cálculos!GM55,"hh:mm")&amp;" – "&amp;TEXT(Cálculos!GN55,"hh:mm"),""))))</f>
        <v/>
      </c>
      <c r="F222" s="55" t="str">
        <f>IF($A222="","",IF(Configurações!$B$3="Simples",IF(Cálculos!HG55="TRAB","TRABALHO",IF(Cálculos!HG55="ATEST","ATESTADO/"&amp;CHAR(10)&amp;"LICENÇA",IF(Cálculos!HG55="FERIAS","FÉRIAS","FOLGA"))),IF(Cálculos!HA55=0,"FOLGA",TEXT(Cálculos!GW55,"hh:mm")&amp;" – "&amp;TEXT(Cálculos!GZ55,"hh:mm")&amp;IF(AND(Cálculos!GX55&lt;&gt;"",Cálculos!GY55&lt;&gt;""),CHAR(10)&amp;"int. "&amp;TEXT(Cálculos!GX55,"hh:mm")&amp;" – "&amp;TEXT(Cálculos!GY55,"hh:mm"),""))))</f>
        <v/>
      </c>
      <c r="G222" s="55" t="str">
        <f>IF($A222="","",IF(Configurações!$B$3="Simples",IF(Cálculos!HR55="TRAB","TRABALHO",IF(Cálculos!HR55="ATEST","ATESTADO/"&amp;CHAR(10)&amp;"LICENÇA",IF(Cálculos!HR55="FERIAS","FÉRIAS","FOLGA"))),IF(Cálculos!HL55=0,"FOLGA",TEXT(Cálculos!HH55,"hh:mm")&amp;" – "&amp;TEXT(Cálculos!HK55,"hh:mm")&amp;IF(AND(Cálculos!HI55&lt;&gt;"",Cálculos!HJ55&lt;&gt;""),CHAR(10)&amp;"int. "&amp;TEXT(Cálculos!HI55,"hh:mm")&amp;" – "&amp;TEXT(Cálculos!HJ55,"hh:mm"),""))))</f>
        <v/>
      </c>
      <c r="H222" s="55" t="str">
        <f>IF($A222="","",IF(Configurações!$B$3="Simples",IF(Cálculos!IC55="TRAB","TRABALHO",IF(Cálculos!IC55="ATEST","ATESTADO/"&amp;CHAR(10)&amp;"LICENÇA",IF(Cálculos!IC55="FERIAS","FÉRIAS","FOLGA"))),IF(Cálculos!HW55=0,"FOLGA",TEXT(Cálculos!HS55,"hh:mm")&amp;" – "&amp;TEXT(Cálculos!HV55,"hh:mm")&amp;IF(AND(Cálculos!HT55&lt;&gt;"",Cálculos!HU55&lt;&gt;""),CHAR(10)&amp;"int. "&amp;TEXT(Cálculos!HT55,"hh:mm")&amp;" – "&amp;TEXT(Cálculos!HU55,"hh:mm"),""))))</f>
        <v/>
      </c>
    </row>
    <row r="223" spans="1:8" ht="27.75" customHeight="1" x14ac:dyDescent="0.25">
      <c r="A223" s="54" t="str">
        <f>Cálculos!B56</f>
        <v/>
      </c>
      <c r="B223" s="55" t="str">
        <f>IF($A223="","",IF(Configurações!$B$3="Simples",IF(Cálculos!FO56="TRAB","TRABALHO",IF(Cálculos!FO56="ATEST","ATESTADO/"&amp;CHAR(10)&amp;"LICENÇA",IF(Cálculos!FO56="FERIAS","FÉRIAS","FOLGA"))),IF(Cálculos!FI56=0,"FOLGA",TEXT(Cálculos!FE56,"hh:mm")&amp;" – "&amp;TEXT(Cálculos!FH56,"hh:mm")&amp;IF(AND(Cálculos!FF56&lt;&gt;"",Cálculos!FG56&lt;&gt;""),CHAR(10)&amp;"int. "&amp;TEXT(Cálculos!FF56,"hh:mm")&amp;" – "&amp;TEXT(Cálculos!FG56,"hh:mm"),""))))</f>
        <v/>
      </c>
      <c r="C223" s="55" t="str">
        <f>IF($A223="","",IF(Configurações!$B$3="Simples",IF(Cálculos!FZ56="TRAB","TRABALHO",IF(Cálculos!FZ56="ATEST","ATESTADO/"&amp;CHAR(10)&amp;"LICENÇA",IF(Cálculos!FZ56="FERIAS","FÉRIAS","FOLGA"))),IF(Cálculos!FT56=0,"FOLGA",TEXT(Cálculos!FP56,"hh:mm")&amp;" – "&amp;TEXT(Cálculos!FS56,"hh:mm")&amp;IF(AND(Cálculos!FQ56&lt;&gt;"",Cálculos!FR56&lt;&gt;""),CHAR(10)&amp;"int. "&amp;TEXT(Cálculos!FQ56,"hh:mm")&amp;" – "&amp;TEXT(Cálculos!FR56,"hh:mm"),""))))</f>
        <v/>
      </c>
      <c r="D223" s="55" t="str">
        <f>IF($A223="","",IF(Configurações!$B$3="Simples",IF(Cálculos!GK56="TRAB","TRABALHO",IF(Cálculos!GK56="ATEST","ATESTADO/"&amp;CHAR(10)&amp;"LICENÇA",IF(Cálculos!GK56="FERIAS","FÉRIAS","FOLGA"))),IF(Cálculos!GE56=0,"FOLGA",TEXT(Cálculos!GA56,"hh:mm")&amp;" – "&amp;TEXT(Cálculos!GD56,"hh:mm")&amp;IF(AND(Cálculos!GB56&lt;&gt;"",Cálculos!GC56&lt;&gt;""),CHAR(10)&amp;"int. "&amp;TEXT(Cálculos!GB56,"hh:mm")&amp;" – "&amp;TEXT(Cálculos!GC56,"hh:mm"),""))))</f>
        <v/>
      </c>
      <c r="E223" s="55" t="str">
        <f>IF($A223="","",IF(Configurações!$B$3="Simples",IF(Cálculos!GV56="TRAB","TRABALHO",IF(Cálculos!GV56="ATEST","ATESTADO/"&amp;CHAR(10)&amp;"LICENÇA",IF(Cálculos!GV56="FERIAS","FÉRIAS","FOLGA"))),IF(Cálculos!GP56=0,"FOLGA",TEXT(Cálculos!GL56,"hh:mm")&amp;" – "&amp;TEXT(Cálculos!GO56,"hh:mm")&amp;IF(AND(Cálculos!GM56&lt;&gt;"",Cálculos!GN56&lt;&gt;""),CHAR(10)&amp;"int. "&amp;TEXT(Cálculos!GM56,"hh:mm")&amp;" – "&amp;TEXT(Cálculos!GN56,"hh:mm"),""))))</f>
        <v/>
      </c>
      <c r="F223" s="55" t="str">
        <f>IF($A223="","",IF(Configurações!$B$3="Simples",IF(Cálculos!HG56="TRAB","TRABALHO",IF(Cálculos!HG56="ATEST","ATESTADO/"&amp;CHAR(10)&amp;"LICENÇA",IF(Cálculos!HG56="FERIAS","FÉRIAS","FOLGA"))),IF(Cálculos!HA56=0,"FOLGA",TEXT(Cálculos!GW56,"hh:mm")&amp;" – "&amp;TEXT(Cálculos!GZ56,"hh:mm")&amp;IF(AND(Cálculos!GX56&lt;&gt;"",Cálculos!GY56&lt;&gt;""),CHAR(10)&amp;"int. "&amp;TEXT(Cálculos!GX56,"hh:mm")&amp;" – "&amp;TEXT(Cálculos!GY56,"hh:mm"),""))))</f>
        <v/>
      </c>
      <c r="G223" s="55" t="str">
        <f>IF($A223="","",IF(Configurações!$B$3="Simples",IF(Cálculos!HR56="TRAB","TRABALHO",IF(Cálculos!HR56="ATEST","ATESTADO/"&amp;CHAR(10)&amp;"LICENÇA",IF(Cálculos!HR56="FERIAS","FÉRIAS","FOLGA"))),IF(Cálculos!HL56=0,"FOLGA",TEXT(Cálculos!HH56,"hh:mm")&amp;" – "&amp;TEXT(Cálculos!HK56,"hh:mm")&amp;IF(AND(Cálculos!HI56&lt;&gt;"",Cálculos!HJ56&lt;&gt;""),CHAR(10)&amp;"int. "&amp;TEXT(Cálculos!HI56,"hh:mm")&amp;" – "&amp;TEXT(Cálculos!HJ56,"hh:mm"),""))))</f>
        <v/>
      </c>
      <c r="H223" s="55" t="str">
        <f>IF($A223="","",IF(Configurações!$B$3="Simples",IF(Cálculos!IC56="TRAB","TRABALHO",IF(Cálculos!IC56="ATEST","ATESTADO/"&amp;CHAR(10)&amp;"LICENÇA",IF(Cálculos!IC56="FERIAS","FÉRIAS","FOLGA"))),IF(Cálculos!HW56=0,"FOLGA",TEXT(Cálculos!HS56,"hh:mm")&amp;" – "&amp;TEXT(Cálculos!HV56,"hh:mm")&amp;IF(AND(Cálculos!HT56&lt;&gt;"",Cálculos!HU56&lt;&gt;""),CHAR(10)&amp;"int. "&amp;TEXT(Cálculos!HT56,"hh:mm")&amp;" – "&amp;TEXT(Cálculos!HU56,"hh:mm"),""))))</f>
        <v/>
      </c>
    </row>
    <row r="224" spans="1:8" ht="27.75" customHeight="1" x14ac:dyDescent="0.25">
      <c r="A224" s="54" t="str">
        <f>Cálculos!B57</f>
        <v/>
      </c>
      <c r="B224" s="55" t="str">
        <f>IF($A224="","",IF(Configurações!$B$3="Simples",IF(Cálculos!FO57="TRAB","TRABALHO",IF(Cálculos!FO57="ATEST","ATESTADO/"&amp;CHAR(10)&amp;"LICENÇA",IF(Cálculos!FO57="FERIAS","FÉRIAS","FOLGA"))),IF(Cálculos!FI57=0,"FOLGA",TEXT(Cálculos!FE57,"hh:mm")&amp;" – "&amp;TEXT(Cálculos!FH57,"hh:mm")&amp;IF(AND(Cálculos!FF57&lt;&gt;"",Cálculos!FG57&lt;&gt;""),CHAR(10)&amp;"int. "&amp;TEXT(Cálculos!FF57,"hh:mm")&amp;" – "&amp;TEXT(Cálculos!FG57,"hh:mm"),""))))</f>
        <v/>
      </c>
      <c r="C224" s="55" t="str">
        <f>IF($A224="","",IF(Configurações!$B$3="Simples",IF(Cálculos!FZ57="TRAB","TRABALHO",IF(Cálculos!FZ57="ATEST","ATESTADO/"&amp;CHAR(10)&amp;"LICENÇA",IF(Cálculos!FZ57="FERIAS","FÉRIAS","FOLGA"))),IF(Cálculos!FT57=0,"FOLGA",TEXT(Cálculos!FP57,"hh:mm")&amp;" – "&amp;TEXT(Cálculos!FS57,"hh:mm")&amp;IF(AND(Cálculos!FQ57&lt;&gt;"",Cálculos!FR57&lt;&gt;""),CHAR(10)&amp;"int. "&amp;TEXT(Cálculos!FQ57,"hh:mm")&amp;" – "&amp;TEXT(Cálculos!FR57,"hh:mm"),""))))</f>
        <v/>
      </c>
      <c r="D224" s="55" t="str">
        <f>IF($A224="","",IF(Configurações!$B$3="Simples",IF(Cálculos!GK57="TRAB","TRABALHO",IF(Cálculos!GK57="ATEST","ATESTADO/"&amp;CHAR(10)&amp;"LICENÇA",IF(Cálculos!GK57="FERIAS","FÉRIAS","FOLGA"))),IF(Cálculos!GE57=0,"FOLGA",TEXT(Cálculos!GA57,"hh:mm")&amp;" – "&amp;TEXT(Cálculos!GD57,"hh:mm")&amp;IF(AND(Cálculos!GB57&lt;&gt;"",Cálculos!GC57&lt;&gt;""),CHAR(10)&amp;"int. "&amp;TEXT(Cálculos!GB57,"hh:mm")&amp;" – "&amp;TEXT(Cálculos!GC57,"hh:mm"),""))))</f>
        <v/>
      </c>
      <c r="E224" s="55" t="str">
        <f>IF($A224="","",IF(Configurações!$B$3="Simples",IF(Cálculos!GV57="TRAB","TRABALHO",IF(Cálculos!GV57="ATEST","ATESTADO/"&amp;CHAR(10)&amp;"LICENÇA",IF(Cálculos!GV57="FERIAS","FÉRIAS","FOLGA"))),IF(Cálculos!GP57=0,"FOLGA",TEXT(Cálculos!GL57,"hh:mm")&amp;" – "&amp;TEXT(Cálculos!GO57,"hh:mm")&amp;IF(AND(Cálculos!GM57&lt;&gt;"",Cálculos!GN57&lt;&gt;""),CHAR(10)&amp;"int. "&amp;TEXT(Cálculos!GM57,"hh:mm")&amp;" – "&amp;TEXT(Cálculos!GN57,"hh:mm"),""))))</f>
        <v/>
      </c>
      <c r="F224" s="55" t="str">
        <f>IF($A224="","",IF(Configurações!$B$3="Simples",IF(Cálculos!HG57="TRAB","TRABALHO",IF(Cálculos!HG57="ATEST","ATESTADO/"&amp;CHAR(10)&amp;"LICENÇA",IF(Cálculos!HG57="FERIAS","FÉRIAS","FOLGA"))),IF(Cálculos!HA57=0,"FOLGA",TEXT(Cálculos!GW57,"hh:mm")&amp;" – "&amp;TEXT(Cálculos!GZ57,"hh:mm")&amp;IF(AND(Cálculos!GX57&lt;&gt;"",Cálculos!GY57&lt;&gt;""),CHAR(10)&amp;"int. "&amp;TEXT(Cálculos!GX57,"hh:mm")&amp;" – "&amp;TEXT(Cálculos!GY57,"hh:mm"),""))))</f>
        <v/>
      </c>
      <c r="G224" s="55" t="str">
        <f>IF($A224="","",IF(Configurações!$B$3="Simples",IF(Cálculos!HR57="TRAB","TRABALHO",IF(Cálculos!HR57="ATEST","ATESTADO/"&amp;CHAR(10)&amp;"LICENÇA",IF(Cálculos!HR57="FERIAS","FÉRIAS","FOLGA"))),IF(Cálculos!HL57=0,"FOLGA",TEXT(Cálculos!HH57,"hh:mm")&amp;" – "&amp;TEXT(Cálculos!HK57,"hh:mm")&amp;IF(AND(Cálculos!HI57&lt;&gt;"",Cálculos!HJ57&lt;&gt;""),CHAR(10)&amp;"int. "&amp;TEXT(Cálculos!HI57,"hh:mm")&amp;" – "&amp;TEXT(Cálculos!HJ57,"hh:mm"),""))))</f>
        <v/>
      </c>
      <c r="H224" s="55" t="str">
        <f>IF($A224="","",IF(Configurações!$B$3="Simples",IF(Cálculos!IC57="TRAB","TRABALHO",IF(Cálculos!IC57="ATEST","ATESTADO/"&amp;CHAR(10)&amp;"LICENÇA",IF(Cálculos!IC57="FERIAS","FÉRIAS","FOLGA"))),IF(Cálculos!HW57=0,"FOLGA",TEXT(Cálculos!HS57,"hh:mm")&amp;" – "&amp;TEXT(Cálculos!HV57,"hh:mm")&amp;IF(AND(Cálculos!HT57&lt;&gt;"",Cálculos!HU57&lt;&gt;""),CHAR(10)&amp;"int. "&amp;TEXT(Cálculos!HT57,"hh:mm")&amp;" – "&amp;TEXT(Cálculos!HU57,"hh:mm"),""))))</f>
        <v/>
      </c>
    </row>
    <row r="225" spans="1:8" ht="27.75" customHeight="1" x14ac:dyDescent="0.25">
      <c r="A225" s="54" t="str">
        <f>Cálculos!B58</f>
        <v/>
      </c>
      <c r="B225" s="55" t="str">
        <f>IF($A225="","",IF(Configurações!$B$3="Simples",IF(Cálculos!FO58="TRAB","TRABALHO",IF(Cálculos!FO58="ATEST","ATESTADO/"&amp;CHAR(10)&amp;"LICENÇA",IF(Cálculos!FO58="FERIAS","FÉRIAS","FOLGA"))),IF(Cálculos!FI58=0,"FOLGA",TEXT(Cálculos!FE58,"hh:mm")&amp;" – "&amp;TEXT(Cálculos!FH58,"hh:mm")&amp;IF(AND(Cálculos!FF58&lt;&gt;"",Cálculos!FG58&lt;&gt;""),CHAR(10)&amp;"int. "&amp;TEXT(Cálculos!FF58,"hh:mm")&amp;" – "&amp;TEXT(Cálculos!FG58,"hh:mm"),""))))</f>
        <v/>
      </c>
      <c r="C225" s="55" t="str">
        <f>IF($A225="","",IF(Configurações!$B$3="Simples",IF(Cálculos!FZ58="TRAB","TRABALHO",IF(Cálculos!FZ58="ATEST","ATESTADO/"&amp;CHAR(10)&amp;"LICENÇA",IF(Cálculos!FZ58="FERIAS","FÉRIAS","FOLGA"))),IF(Cálculos!FT58=0,"FOLGA",TEXT(Cálculos!FP58,"hh:mm")&amp;" – "&amp;TEXT(Cálculos!FS58,"hh:mm")&amp;IF(AND(Cálculos!FQ58&lt;&gt;"",Cálculos!FR58&lt;&gt;""),CHAR(10)&amp;"int. "&amp;TEXT(Cálculos!FQ58,"hh:mm")&amp;" – "&amp;TEXT(Cálculos!FR58,"hh:mm"),""))))</f>
        <v/>
      </c>
      <c r="D225" s="55" t="str">
        <f>IF($A225="","",IF(Configurações!$B$3="Simples",IF(Cálculos!GK58="TRAB","TRABALHO",IF(Cálculos!GK58="ATEST","ATESTADO/"&amp;CHAR(10)&amp;"LICENÇA",IF(Cálculos!GK58="FERIAS","FÉRIAS","FOLGA"))),IF(Cálculos!GE58=0,"FOLGA",TEXT(Cálculos!GA58,"hh:mm")&amp;" – "&amp;TEXT(Cálculos!GD58,"hh:mm")&amp;IF(AND(Cálculos!GB58&lt;&gt;"",Cálculos!GC58&lt;&gt;""),CHAR(10)&amp;"int. "&amp;TEXT(Cálculos!GB58,"hh:mm")&amp;" – "&amp;TEXT(Cálculos!GC58,"hh:mm"),""))))</f>
        <v/>
      </c>
      <c r="E225" s="55" t="str">
        <f>IF($A225="","",IF(Configurações!$B$3="Simples",IF(Cálculos!GV58="TRAB","TRABALHO",IF(Cálculos!GV58="ATEST","ATESTADO/"&amp;CHAR(10)&amp;"LICENÇA",IF(Cálculos!GV58="FERIAS","FÉRIAS","FOLGA"))),IF(Cálculos!GP58=0,"FOLGA",TEXT(Cálculos!GL58,"hh:mm")&amp;" – "&amp;TEXT(Cálculos!GO58,"hh:mm")&amp;IF(AND(Cálculos!GM58&lt;&gt;"",Cálculos!GN58&lt;&gt;""),CHAR(10)&amp;"int. "&amp;TEXT(Cálculos!GM58,"hh:mm")&amp;" – "&amp;TEXT(Cálculos!GN58,"hh:mm"),""))))</f>
        <v/>
      </c>
      <c r="F225" s="55" t="str">
        <f>IF($A225="","",IF(Configurações!$B$3="Simples",IF(Cálculos!HG58="TRAB","TRABALHO",IF(Cálculos!HG58="ATEST","ATESTADO/"&amp;CHAR(10)&amp;"LICENÇA",IF(Cálculos!HG58="FERIAS","FÉRIAS","FOLGA"))),IF(Cálculos!HA58=0,"FOLGA",TEXT(Cálculos!GW58,"hh:mm")&amp;" – "&amp;TEXT(Cálculos!GZ58,"hh:mm")&amp;IF(AND(Cálculos!GX58&lt;&gt;"",Cálculos!GY58&lt;&gt;""),CHAR(10)&amp;"int. "&amp;TEXT(Cálculos!GX58,"hh:mm")&amp;" – "&amp;TEXT(Cálculos!GY58,"hh:mm"),""))))</f>
        <v/>
      </c>
      <c r="G225" s="55" t="str">
        <f>IF($A225="","",IF(Configurações!$B$3="Simples",IF(Cálculos!HR58="TRAB","TRABALHO",IF(Cálculos!HR58="ATEST","ATESTADO/"&amp;CHAR(10)&amp;"LICENÇA",IF(Cálculos!HR58="FERIAS","FÉRIAS","FOLGA"))),IF(Cálculos!HL58=0,"FOLGA",TEXT(Cálculos!HH58,"hh:mm")&amp;" – "&amp;TEXT(Cálculos!HK58,"hh:mm")&amp;IF(AND(Cálculos!HI58&lt;&gt;"",Cálculos!HJ58&lt;&gt;""),CHAR(10)&amp;"int. "&amp;TEXT(Cálculos!HI58,"hh:mm")&amp;" – "&amp;TEXT(Cálculos!HJ58,"hh:mm"),""))))</f>
        <v/>
      </c>
      <c r="H225" s="55" t="str">
        <f>IF($A225="","",IF(Configurações!$B$3="Simples",IF(Cálculos!IC58="TRAB","TRABALHO",IF(Cálculos!IC58="ATEST","ATESTADO/"&amp;CHAR(10)&amp;"LICENÇA",IF(Cálculos!IC58="FERIAS","FÉRIAS","FOLGA"))),IF(Cálculos!HW58=0,"FOLGA",TEXT(Cálculos!HS58,"hh:mm")&amp;" – "&amp;TEXT(Cálculos!HV58,"hh:mm")&amp;IF(AND(Cálculos!HT58&lt;&gt;"",Cálculos!HU58&lt;&gt;""),CHAR(10)&amp;"int. "&amp;TEXT(Cálculos!HT58,"hh:mm")&amp;" – "&amp;TEXT(Cálculos!HU58,"hh:mm"),""))))</f>
        <v/>
      </c>
    </row>
    <row r="226" spans="1:8" ht="27.75" customHeight="1" x14ac:dyDescent="0.25">
      <c r="A226" s="54" t="str">
        <f>Cálculos!B59</f>
        <v/>
      </c>
      <c r="B226" s="55" t="str">
        <f>IF($A226="","",IF(Configurações!$B$3="Simples",IF(Cálculos!FO59="TRAB","TRABALHO",IF(Cálculos!FO59="ATEST","ATESTADO/"&amp;CHAR(10)&amp;"LICENÇA",IF(Cálculos!FO59="FERIAS","FÉRIAS","FOLGA"))),IF(Cálculos!FI59=0,"FOLGA",TEXT(Cálculos!FE59,"hh:mm")&amp;" – "&amp;TEXT(Cálculos!FH59,"hh:mm")&amp;IF(AND(Cálculos!FF59&lt;&gt;"",Cálculos!FG59&lt;&gt;""),CHAR(10)&amp;"int. "&amp;TEXT(Cálculos!FF59,"hh:mm")&amp;" – "&amp;TEXT(Cálculos!FG59,"hh:mm"),""))))</f>
        <v/>
      </c>
      <c r="C226" s="55" t="str">
        <f>IF($A226="","",IF(Configurações!$B$3="Simples",IF(Cálculos!FZ59="TRAB","TRABALHO",IF(Cálculos!FZ59="ATEST","ATESTADO/"&amp;CHAR(10)&amp;"LICENÇA",IF(Cálculos!FZ59="FERIAS","FÉRIAS","FOLGA"))),IF(Cálculos!FT59=0,"FOLGA",TEXT(Cálculos!FP59,"hh:mm")&amp;" – "&amp;TEXT(Cálculos!FS59,"hh:mm")&amp;IF(AND(Cálculos!FQ59&lt;&gt;"",Cálculos!FR59&lt;&gt;""),CHAR(10)&amp;"int. "&amp;TEXT(Cálculos!FQ59,"hh:mm")&amp;" – "&amp;TEXT(Cálculos!FR59,"hh:mm"),""))))</f>
        <v/>
      </c>
      <c r="D226" s="55" t="str">
        <f>IF($A226="","",IF(Configurações!$B$3="Simples",IF(Cálculos!GK59="TRAB","TRABALHO",IF(Cálculos!GK59="ATEST","ATESTADO/"&amp;CHAR(10)&amp;"LICENÇA",IF(Cálculos!GK59="FERIAS","FÉRIAS","FOLGA"))),IF(Cálculos!GE59=0,"FOLGA",TEXT(Cálculos!GA59,"hh:mm")&amp;" – "&amp;TEXT(Cálculos!GD59,"hh:mm")&amp;IF(AND(Cálculos!GB59&lt;&gt;"",Cálculos!GC59&lt;&gt;""),CHAR(10)&amp;"int. "&amp;TEXT(Cálculos!GB59,"hh:mm")&amp;" – "&amp;TEXT(Cálculos!GC59,"hh:mm"),""))))</f>
        <v/>
      </c>
      <c r="E226" s="55" t="str">
        <f>IF($A226="","",IF(Configurações!$B$3="Simples",IF(Cálculos!GV59="TRAB","TRABALHO",IF(Cálculos!GV59="ATEST","ATESTADO/"&amp;CHAR(10)&amp;"LICENÇA",IF(Cálculos!GV59="FERIAS","FÉRIAS","FOLGA"))),IF(Cálculos!GP59=0,"FOLGA",TEXT(Cálculos!GL59,"hh:mm")&amp;" – "&amp;TEXT(Cálculos!GO59,"hh:mm")&amp;IF(AND(Cálculos!GM59&lt;&gt;"",Cálculos!GN59&lt;&gt;""),CHAR(10)&amp;"int. "&amp;TEXT(Cálculos!GM59,"hh:mm")&amp;" – "&amp;TEXT(Cálculos!GN59,"hh:mm"),""))))</f>
        <v/>
      </c>
      <c r="F226" s="55" t="str">
        <f>IF($A226="","",IF(Configurações!$B$3="Simples",IF(Cálculos!HG59="TRAB","TRABALHO",IF(Cálculos!HG59="ATEST","ATESTADO/"&amp;CHAR(10)&amp;"LICENÇA",IF(Cálculos!HG59="FERIAS","FÉRIAS","FOLGA"))),IF(Cálculos!HA59=0,"FOLGA",TEXT(Cálculos!GW59,"hh:mm")&amp;" – "&amp;TEXT(Cálculos!GZ59,"hh:mm")&amp;IF(AND(Cálculos!GX59&lt;&gt;"",Cálculos!GY59&lt;&gt;""),CHAR(10)&amp;"int. "&amp;TEXT(Cálculos!GX59,"hh:mm")&amp;" – "&amp;TEXT(Cálculos!GY59,"hh:mm"),""))))</f>
        <v/>
      </c>
      <c r="G226" s="55" t="str">
        <f>IF($A226="","",IF(Configurações!$B$3="Simples",IF(Cálculos!HR59="TRAB","TRABALHO",IF(Cálculos!HR59="ATEST","ATESTADO/"&amp;CHAR(10)&amp;"LICENÇA",IF(Cálculos!HR59="FERIAS","FÉRIAS","FOLGA"))),IF(Cálculos!HL59=0,"FOLGA",TEXT(Cálculos!HH59,"hh:mm")&amp;" – "&amp;TEXT(Cálculos!HK59,"hh:mm")&amp;IF(AND(Cálculos!HI59&lt;&gt;"",Cálculos!HJ59&lt;&gt;""),CHAR(10)&amp;"int. "&amp;TEXT(Cálculos!HI59,"hh:mm")&amp;" – "&amp;TEXT(Cálculos!HJ59,"hh:mm"),""))))</f>
        <v/>
      </c>
      <c r="H226" s="55" t="str">
        <f>IF($A226="","",IF(Configurações!$B$3="Simples",IF(Cálculos!IC59="TRAB","TRABALHO",IF(Cálculos!IC59="ATEST","ATESTADO/"&amp;CHAR(10)&amp;"LICENÇA",IF(Cálculos!IC59="FERIAS","FÉRIAS","FOLGA"))),IF(Cálculos!HW59=0,"FOLGA",TEXT(Cálculos!HS59,"hh:mm")&amp;" – "&amp;TEXT(Cálculos!HV59,"hh:mm")&amp;IF(AND(Cálculos!HT59&lt;&gt;"",Cálculos!HU59&lt;&gt;""),CHAR(10)&amp;"int. "&amp;TEXT(Cálculos!HT59,"hh:mm")&amp;" – "&amp;TEXT(Cálculos!HU59,"hh:mm"),""))))</f>
        <v/>
      </c>
    </row>
    <row r="227" spans="1:8" ht="27.75" customHeight="1" x14ac:dyDescent="0.25">
      <c r="A227" s="54" t="str">
        <f>Cálculos!B60</f>
        <v/>
      </c>
      <c r="B227" s="55" t="str">
        <f>IF($A227="","",IF(Configurações!$B$3="Simples",IF(Cálculos!FO60="TRAB","TRABALHO",IF(Cálculos!FO60="ATEST","ATESTADO/"&amp;CHAR(10)&amp;"LICENÇA",IF(Cálculos!FO60="FERIAS","FÉRIAS","FOLGA"))),IF(Cálculos!FI60=0,"FOLGA",TEXT(Cálculos!FE60,"hh:mm")&amp;" – "&amp;TEXT(Cálculos!FH60,"hh:mm")&amp;IF(AND(Cálculos!FF60&lt;&gt;"",Cálculos!FG60&lt;&gt;""),CHAR(10)&amp;"int. "&amp;TEXT(Cálculos!FF60,"hh:mm")&amp;" – "&amp;TEXT(Cálculos!FG60,"hh:mm"),""))))</f>
        <v/>
      </c>
      <c r="C227" s="55" t="str">
        <f>IF($A227="","",IF(Configurações!$B$3="Simples",IF(Cálculos!FZ60="TRAB","TRABALHO",IF(Cálculos!FZ60="ATEST","ATESTADO/"&amp;CHAR(10)&amp;"LICENÇA",IF(Cálculos!FZ60="FERIAS","FÉRIAS","FOLGA"))),IF(Cálculos!FT60=0,"FOLGA",TEXT(Cálculos!FP60,"hh:mm")&amp;" – "&amp;TEXT(Cálculos!FS60,"hh:mm")&amp;IF(AND(Cálculos!FQ60&lt;&gt;"",Cálculos!FR60&lt;&gt;""),CHAR(10)&amp;"int. "&amp;TEXT(Cálculos!FQ60,"hh:mm")&amp;" – "&amp;TEXT(Cálculos!FR60,"hh:mm"),""))))</f>
        <v/>
      </c>
      <c r="D227" s="55" t="str">
        <f>IF($A227="","",IF(Configurações!$B$3="Simples",IF(Cálculos!GK60="TRAB","TRABALHO",IF(Cálculos!GK60="ATEST","ATESTADO/"&amp;CHAR(10)&amp;"LICENÇA",IF(Cálculos!GK60="FERIAS","FÉRIAS","FOLGA"))),IF(Cálculos!GE60=0,"FOLGA",TEXT(Cálculos!GA60,"hh:mm")&amp;" – "&amp;TEXT(Cálculos!GD60,"hh:mm")&amp;IF(AND(Cálculos!GB60&lt;&gt;"",Cálculos!GC60&lt;&gt;""),CHAR(10)&amp;"int. "&amp;TEXT(Cálculos!GB60,"hh:mm")&amp;" – "&amp;TEXT(Cálculos!GC60,"hh:mm"),""))))</f>
        <v/>
      </c>
      <c r="E227" s="55" t="str">
        <f>IF($A227="","",IF(Configurações!$B$3="Simples",IF(Cálculos!GV60="TRAB","TRABALHO",IF(Cálculos!GV60="ATEST","ATESTADO/"&amp;CHAR(10)&amp;"LICENÇA",IF(Cálculos!GV60="FERIAS","FÉRIAS","FOLGA"))),IF(Cálculos!GP60=0,"FOLGA",TEXT(Cálculos!GL60,"hh:mm")&amp;" – "&amp;TEXT(Cálculos!GO60,"hh:mm")&amp;IF(AND(Cálculos!GM60&lt;&gt;"",Cálculos!GN60&lt;&gt;""),CHAR(10)&amp;"int. "&amp;TEXT(Cálculos!GM60,"hh:mm")&amp;" – "&amp;TEXT(Cálculos!GN60,"hh:mm"),""))))</f>
        <v/>
      </c>
      <c r="F227" s="55" t="str">
        <f>IF($A227="","",IF(Configurações!$B$3="Simples",IF(Cálculos!HG60="TRAB","TRABALHO",IF(Cálculos!HG60="ATEST","ATESTADO/"&amp;CHAR(10)&amp;"LICENÇA",IF(Cálculos!HG60="FERIAS","FÉRIAS","FOLGA"))),IF(Cálculos!HA60=0,"FOLGA",TEXT(Cálculos!GW60,"hh:mm")&amp;" – "&amp;TEXT(Cálculos!GZ60,"hh:mm")&amp;IF(AND(Cálculos!GX60&lt;&gt;"",Cálculos!GY60&lt;&gt;""),CHAR(10)&amp;"int. "&amp;TEXT(Cálculos!GX60,"hh:mm")&amp;" – "&amp;TEXT(Cálculos!GY60,"hh:mm"),""))))</f>
        <v/>
      </c>
      <c r="G227" s="55" t="str">
        <f>IF($A227="","",IF(Configurações!$B$3="Simples",IF(Cálculos!HR60="TRAB","TRABALHO",IF(Cálculos!HR60="ATEST","ATESTADO/"&amp;CHAR(10)&amp;"LICENÇA",IF(Cálculos!HR60="FERIAS","FÉRIAS","FOLGA"))),IF(Cálculos!HL60=0,"FOLGA",TEXT(Cálculos!HH60,"hh:mm")&amp;" – "&amp;TEXT(Cálculos!HK60,"hh:mm")&amp;IF(AND(Cálculos!HI60&lt;&gt;"",Cálculos!HJ60&lt;&gt;""),CHAR(10)&amp;"int. "&amp;TEXT(Cálculos!HI60,"hh:mm")&amp;" – "&amp;TEXT(Cálculos!HJ60,"hh:mm"),""))))</f>
        <v/>
      </c>
      <c r="H227" s="55" t="str">
        <f>IF($A227="","",IF(Configurações!$B$3="Simples",IF(Cálculos!IC60="TRAB","TRABALHO",IF(Cálculos!IC60="ATEST","ATESTADO/"&amp;CHAR(10)&amp;"LICENÇA",IF(Cálculos!IC60="FERIAS","FÉRIAS","FOLGA"))),IF(Cálculos!HW60=0,"FOLGA",TEXT(Cálculos!HS60,"hh:mm")&amp;" – "&amp;TEXT(Cálculos!HV60,"hh:mm")&amp;IF(AND(Cálculos!HT60&lt;&gt;"",Cálculos!HU60&lt;&gt;""),CHAR(10)&amp;"int. "&amp;TEXT(Cálculos!HT60,"hh:mm")&amp;" – "&amp;TEXT(Cálculos!HU60,"hh:mm"),""))))</f>
        <v/>
      </c>
    </row>
    <row r="228" spans="1:8" ht="27.75" customHeight="1" x14ac:dyDescent="0.25">
      <c r="A228" s="54" t="str">
        <f>Cálculos!B61</f>
        <v/>
      </c>
      <c r="B228" s="55" t="str">
        <f>IF($A228="","",IF(Configurações!$B$3="Simples",IF(Cálculos!FO61="TRAB","TRABALHO",IF(Cálculos!FO61="ATEST","ATESTADO/"&amp;CHAR(10)&amp;"LICENÇA",IF(Cálculos!FO61="FERIAS","FÉRIAS","FOLGA"))),IF(Cálculos!FI61=0,"FOLGA",TEXT(Cálculos!FE61,"hh:mm")&amp;" – "&amp;TEXT(Cálculos!FH61,"hh:mm")&amp;IF(AND(Cálculos!FF61&lt;&gt;"",Cálculos!FG61&lt;&gt;""),CHAR(10)&amp;"int. "&amp;TEXT(Cálculos!FF61,"hh:mm")&amp;" – "&amp;TEXT(Cálculos!FG61,"hh:mm"),""))))</f>
        <v/>
      </c>
      <c r="C228" s="55" t="str">
        <f>IF($A228="","",IF(Configurações!$B$3="Simples",IF(Cálculos!FZ61="TRAB","TRABALHO",IF(Cálculos!FZ61="ATEST","ATESTADO/"&amp;CHAR(10)&amp;"LICENÇA",IF(Cálculos!FZ61="FERIAS","FÉRIAS","FOLGA"))),IF(Cálculos!FT61=0,"FOLGA",TEXT(Cálculos!FP61,"hh:mm")&amp;" – "&amp;TEXT(Cálculos!FS61,"hh:mm")&amp;IF(AND(Cálculos!FQ61&lt;&gt;"",Cálculos!FR61&lt;&gt;""),CHAR(10)&amp;"int. "&amp;TEXT(Cálculos!FQ61,"hh:mm")&amp;" – "&amp;TEXT(Cálculos!FR61,"hh:mm"),""))))</f>
        <v/>
      </c>
      <c r="D228" s="55" t="str">
        <f>IF($A228="","",IF(Configurações!$B$3="Simples",IF(Cálculos!GK61="TRAB","TRABALHO",IF(Cálculos!GK61="ATEST","ATESTADO/"&amp;CHAR(10)&amp;"LICENÇA",IF(Cálculos!GK61="FERIAS","FÉRIAS","FOLGA"))),IF(Cálculos!GE61=0,"FOLGA",TEXT(Cálculos!GA61,"hh:mm")&amp;" – "&amp;TEXT(Cálculos!GD61,"hh:mm")&amp;IF(AND(Cálculos!GB61&lt;&gt;"",Cálculos!GC61&lt;&gt;""),CHAR(10)&amp;"int. "&amp;TEXT(Cálculos!GB61,"hh:mm")&amp;" – "&amp;TEXT(Cálculos!GC61,"hh:mm"),""))))</f>
        <v/>
      </c>
      <c r="E228" s="55" t="str">
        <f>IF($A228="","",IF(Configurações!$B$3="Simples",IF(Cálculos!GV61="TRAB","TRABALHO",IF(Cálculos!GV61="ATEST","ATESTADO/"&amp;CHAR(10)&amp;"LICENÇA",IF(Cálculos!GV61="FERIAS","FÉRIAS","FOLGA"))),IF(Cálculos!GP61=0,"FOLGA",TEXT(Cálculos!GL61,"hh:mm")&amp;" – "&amp;TEXT(Cálculos!GO61,"hh:mm")&amp;IF(AND(Cálculos!GM61&lt;&gt;"",Cálculos!GN61&lt;&gt;""),CHAR(10)&amp;"int. "&amp;TEXT(Cálculos!GM61,"hh:mm")&amp;" – "&amp;TEXT(Cálculos!GN61,"hh:mm"),""))))</f>
        <v/>
      </c>
      <c r="F228" s="55" t="str">
        <f>IF($A228="","",IF(Configurações!$B$3="Simples",IF(Cálculos!HG61="TRAB","TRABALHO",IF(Cálculos!HG61="ATEST","ATESTADO/"&amp;CHAR(10)&amp;"LICENÇA",IF(Cálculos!HG61="FERIAS","FÉRIAS","FOLGA"))),IF(Cálculos!HA61=0,"FOLGA",TEXT(Cálculos!GW61,"hh:mm")&amp;" – "&amp;TEXT(Cálculos!GZ61,"hh:mm")&amp;IF(AND(Cálculos!GX61&lt;&gt;"",Cálculos!GY61&lt;&gt;""),CHAR(10)&amp;"int. "&amp;TEXT(Cálculos!GX61,"hh:mm")&amp;" – "&amp;TEXT(Cálculos!GY61,"hh:mm"),""))))</f>
        <v/>
      </c>
      <c r="G228" s="55" t="str">
        <f>IF($A228="","",IF(Configurações!$B$3="Simples",IF(Cálculos!HR61="TRAB","TRABALHO",IF(Cálculos!HR61="ATEST","ATESTADO/"&amp;CHAR(10)&amp;"LICENÇA",IF(Cálculos!HR61="FERIAS","FÉRIAS","FOLGA"))),IF(Cálculos!HL61=0,"FOLGA",TEXT(Cálculos!HH61,"hh:mm")&amp;" – "&amp;TEXT(Cálculos!HK61,"hh:mm")&amp;IF(AND(Cálculos!HI61&lt;&gt;"",Cálculos!HJ61&lt;&gt;""),CHAR(10)&amp;"int. "&amp;TEXT(Cálculos!HI61,"hh:mm")&amp;" – "&amp;TEXT(Cálculos!HJ61,"hh:mm"),""))))</f>
        <v/>
      </c>
      <c r="H228" s="55" t="str">
        <f>IF($A228="","",IF(Configurações!$B$3="Simples",IF(Cálculos!IC61="TRAB","TRABALHO",IF(Cálculos!IC61="ATEST","ATESTADO/"&amp;CHAR(10)&amp;"LICENÇA",IF(Cálculos!IC61="FERIAS","FÉRIAS","FOLGA"))),IF(Cálculos!HW61=0,"FOLGA",TEXT(Cálculos!HS61,"hh:mm")&amp;" – "&amp;TEXT(Cálculos!HV61,"hh:mm")&amp;IF(AND(Cálculos!HT61&lt;&gt;"",Cálculos!HU61&lt;&gt;""),CHAR(10)&amp;"int. "&amp;TEXT(Cálculos!HT61,"hh:mm")&amp;" – "&amp;TEXT(Cálculos!HU61,"hh:mm"),""))))</f>
        <v/>
      </c>
    </row>
    <row r="229" spans="1:8" ht="27.75" customHeight="1" x14ac:dyDescent="0.25">
      <c r="A229" s="54" t="str">
        <f>Cálculos!B62</f>
        <v/>
      </c>
      <c r="B229" s="55" t="str">
        <f>IF($A229="","",IF(Configurações!$B$3="Simples",IF(Cálculos!FO62="TRAB","TRABALHO",IF(Cálculos!FO62="ATEST","ATESTADO/"&amp;CHAR(10)&amp;"LICENÇA",IF(Cálculos!FO62="FERIAS","FÉRIAS","FOLGA"))),IF(Cálculos!FI62=0,"FOLGA",TEXT(Cálculos!FE62,"hh:mm")&amp;" – "&amp;TEXT(Cálculos!FH62,"hh:mm")&amp;IF(AND(Cálculos!FF62&lt;&gt;"",Cálculos!FG62&lt;&gt;""),CHAR(10)&amp;"int. "&amp;TEXT(Cálculos!FF62,"hh:mm")&amp;" – "&amp;TEXT(Cálculos!FG62,"hh:mm"),""))))</f>
        <v/>
      </c>
      <c r="C229" s="55" t="str">
        <f>IF($A229="","",IF(Configurações!$B$3="Simples",IF(Cálculos!FZ62="TRAB","TRABALHO",IF(Cálculos!FZ62="ATEST","ATESTADO/"&amp;CHAR(10)&amp;"LICENÇA",IF(Cálculos!FZ62="FERIAS","FÉRIAS","FOLGA"))),IF(Cálculos!FT62=0,"FOLGA",TEXT(Cálculos!FP62,"hh:mm")&amp;" – "&amp;TEXT(Cálculos!FS62,"hh:mm")&amp;IF(AND(Cálculos!FQ62&lt;&gt;"",Cálculos!FR62&lt;&gt;""),CHAR(10)&amp;"int. "&amp;TEXT(Cálculos!FQ62,"hh:mm")&amp;" – "&amp;TEXT(Cálculos!FR62,"hh:mm"),""))))</f>
        <v/>
      </c>
      <c r="D229" s="55" t="str">
        <f>IF($A229="","",IF(Configurações!$B$3="Simples",IF(Cálculos!GK62="TRAB","TRABALHO",IF(Cálculos!GK62="ATEST","ATESTADO/"&amp;CHAR(10)&amp;"LICENÇA",IF(Cálculos!GK62="FERIAS","FÉRIAS","FOLGA"))),IF(Cálculos!GE62=0,"FOLGA",TEXT(Cálculos!GA62,"hh:mm")&amp;" – "&amp;TEXT(Cálculos!GD62,"hh:mm")&amp;IF(AND(Cálculos!GB62&lt;&gt;"",Cálculos!GC62&lt;&gt;""),CHAR(10)&amp;"int. "&amp;TEXT(Cálculos!GB62,"hh:mm")&amp;" – "&amp;TEXT(Cálculos!GC62,"hh:mm"),""))))</f>
        <v/>
      </c>
      <c r="E229" s="55" t="str">
        <f>IF($A229="","",IF(Configurações!$B$3="Simples",IF(Cálculos!GV62="TRAB","TRABALHO",IF(Cálculos!GV62="ATEST","ATESTADO/"&amp;CHAR(10)&amp;"LICENÇA",IF(Cálculos!GV62="FERIAS","FÉRIAS","FOLGA"))),IF(Cálculos!GP62=0,"FOLGA",TEXT(Cálculos!GL62,"hh:mm")&amp;" – "&amp;TEXT(Cálculos!GO62,"hh:mm")&amp;IF(AND(Cálculos!GM62&lt;&gt;"",Cálculos!GN62&lt;&gt;""),CHAR(10)&amp;"int. "&amp;TEXT(Cálculos!GM62,"hh:mm")&amp;" – "&amp;TEXT(Cálculos!GN62,"hh:mm"),""))))</f>
        <v/>
      </c>
      <c r="F229" s="55" t="str">
        <f>IF($A229="","",IF(Configurações!$B$3="Simples",IF(Cálculos!HG62="TRAB","TRABALHO",IF(Cálculos!HG62="ATEST","ATESTADO/"&amp;CHAR(10)&amp;"LICENÇA",IF(Cálculos!HG62="FERIAS","FÉRIAS","FOLGA"))),IF(Cálculos!HA62=0,"FOLGA",TEXT(Cálculos!GW62,"hh:mm")&amp;" – "&amp;TEXT(Cálculos!GZ62,"hh:mm")&amp;IF(AND(Cálculos!GX62&lt;&gt;"",Cálculos!GY62&lt;&gt;""),CHAR(10)&amp;"int. "&amp;TEXT(Cálculos!GX62,"hh:mm")&amp;" – "&amp;TEXT(Cálculos!GY62,"hh:mm"),""))))</f>
        <v/>
      </c>
      <c r="G229" s="55" t="str">
        <f>IF($A229="","",IF(Configurações!$B$3="Simples",IF(Cálculos!HR62="TRAB","TRABALHO",IF(Cálculos!HR62="ATEST","ATESTADO/"&amp;CHAR(10)&amp;"LICENÇA",IF(Cálculos!HR62="FERIAS","FÉRIAS","FOLGA"))),IF(Cálculos!HL62=0,"FOLGA",TEXT(Cálculos!HH62,"hh:mm")&amp;" – "&amp;TEXT(Cálculos!HK62,"hh:mm")&amp;IF(AND(Cálculos!HI62&lt;&gt;"",Cálculos!HJ62&lt;&gt;""),CHAR(10)&amp;"int. "&amp;TEXT(Cálculos!HI62,"hh:mm")&amp;" – "&amp;TEXT(Cálculos!HJ62,"hh:mm"),""))))</f>
        <v/>
      </c>
      <c r="H229" s="55" t="str">
        <f>IF($A229="","",IF(Configurações!$B$3="Simples",IF(Cálculos!IC62="TRAB","TRABALHO",IF(Cálculos!IC62="ATEST","ATESTADO/"&amp;CHAR(10)&amp;"LICENÇA",IF(Cálculos!IC62="FERIAS","FÉRIAS","FOLGA"))),IF(Cálculos!HW62=0,"FOLGA",TEXT(Cálculos!HS62,"hh:mm")&amp;" – "&amp;TEXT(Cálculos!HV62,"hh:mm")&amp;IF(AND(Cálculos!HT62&lt;&gt;"",Cálculos!HU62&lt;&gt;""),CHAR(10)&amp;"int. "&amp;TEXT(Cálculos!HT62,"hh:mm")&amp;" – "&amp;TEXT(Cálculos!HU62,"hh:mm"),""))))</f>
        <v/>
      </c>
    </row>
    <row r="230" spans="1:8" ht="27.75" customHeight="1" x14ac:dyDescent="0.25">
      <c r="A230" s="54" t="str">
        <f>Cálculos!B63</f>
        <v/>
      </c>
      <c r="B230" s="55" t="str">
        <f>IF($A230="","",IF(Configurações!$B$3="Simples",IF(Cálculos!FO63="TRAB","TRABALHO",IF(Cálculos!FO63="ATEST","ATESTADO/"&amp;CHAR(10)&amp;"LICENÇA",IF(Cálculos!FO63="FERIAS","FÉRIAS","FOLGA"))),IF(Cálculos!FI63=0,"FOLGA",TEXT(Cálculos!FE63,"hh:mm")&amp;" – "&amp;TEXT(Cálculos!FH63,"hh:mm")&amp;IF(AND(Cálculos!FF63&lt;&gt;"",Cálculos!FG63&lt;&gt;""),CHAR(10)&amp;"int. "&amp;TEXT(Cálculos!FF63,"hh:mm")&amp;" – "&amp;TEXT(Cálculos!FG63,"hh:mm"),""))))</f>
        <v/>
      </c>
      <c r="C230" s="55" t="str">
        <f>IF($A230="","",IF(Configurações!$B$3="Simples",IF(Cálculos!FZ63="TRAB","TRABALHO",IF(Cálculos!FZ63="ATEST","ATESTADO/"&amp;CHAR(10)&amp;"LICENÇA",IF(Cálculos!FZ63="FERIAS","FÉRIAS","FOLGA"))),IF(Cálculos!FT63=0,"FOLGA",TEXT(Cálculos!FP63,"hh:mm")&amp;" – "&amp;TEXT(Cálculos!FS63,"hh:mm")&amp;IF(AND(Cálculos!FQ63&lt;&gt;"",Cálculos!FR63&lt;&gt;""),CHAR(10)&amp;"int. "&amp;TEXT(Cálculos!FQ63,"hh:mm")&amp;" – "&amp;TEXT(Cálculos!FR63,"hh:mm"),""))))</f>
        <v/>
      </c>
      <c r="D230" s="55" t="str">
        <f>IF($A230="","",IF(Configurações!$B$3="Simples",IF(Cálculos!GK63="TRAB","TRABALHO",IF(Cálculos!GK63="ATEST","ATESTADO/"&amp;CHAR(10)&amp;"LICENÇA",IF(Cálculos!GK63="FERIAS","FÉRIAS","FOLGA"))),IF(Cálculos!GE63=0,"FOLGA",TEXT(Cálculos!GA63,"hh:mm")&amp;" – "&amp;TEXT(Cálculos!GD63,"hh:mm")&amp;IF(AND(Cálculos!GB63&lt;&gt;"",Cálculos!GC63&lt;&gt;""),CHAR(10)&amp;"int. "&amp;TEXT(Cálculos!GB63,"hh:mm")&amp;" – "&amp;TEXT(Cálculos!GC63,"hh:mm"),""))))</f>
        <v/>
      </c>
      <c r="E230" s="55" t="str">
        <f>IF($A230="","",IF(Configurações!$B$3="Simples",IF(Cálculos!GV63="TRAB","TRABALHO",IF(Cálculos!GV63="ATEST","ATESTADO/"&amp;CHAR(10)&amp;"LICENÇA",IF(Cálculos!GV63="FERIAS","FÉRIAS","FOLGA"))),IF(Cálculos!GP63=0,"FOLGA",TEXT(Cálculos!GL63,"hh:mm")&amp;" – "&amp;TEXT(Cálculos!GO63,"hh:mm")&amp;IF(AND(Cálculos!GM63&lt;&gt;"",Cálculos!GN63&lt;&gt;""),CHAR(10)&amp;"int. "&amp;TEXT(Cálculos!GM63,"hh:mm")&amp;" – "&amp;TEXT(Cálculos!GN63,"hh:mm"),""))))</f>
        <v/>
      </c>
      <c r="F230" s="55" t="str">
        <f>IF($A230="","",IF(Configurações!$B$3="Simples",IF(Cálculos!HG63="TRAB","TRABALHO",IF(Cálculos!HG63="ATEST","ATESTADO/"&amp;CHAR(10)&amp;"LICENÇA",IF(Cálculos!HG63="FERIAS","FÉRIAS","FOLGA"))),IF(Cálculos!HA63=0,"FOLGA",TEXT(Cálculos!GW63,"hh:mm")&amp;" – "&amp;TEXT(Cálculos!GZ63,"hh:mm")&amp;IF(AND(Cálculos!GX63&lt;&gt;"",Cálculos!GY63&lt;&gt;""),CHAR(10)&amp;"int. "&amp;TEXT(Cálculos!GX63,"hh:mm")&amp;" – "&amp;TEXT(Cálculos!GY63,"hh:mm"),""))))</f>
        <v/>
      </c>
      <c r="G230" s="55" t="str">
        <f>IF($A230="","",IF(Configurações!$B$3="Simples",IF(Cálculos!HR63="TRAB","TRABALHO",IF(Cálculos!HR63="ATEST","ATESTADO/"&amp;CHAR(10)&amp;"LICENÇA",IF(Cálculos!HR63="FERIAS","FÉRIAS","FOLGA"))),IF(Cálculos!HL63=0,"FOLGA",TEXT(Cálculos!HH63,"hh:mm")&amp;" – "&amp;TEXT(Cálculos!HK63,"hh:mm")&amp;IF(AND(Cálculos!HI63&lt;&gt;"",Cálculos!HJ63&lt;&gt;""),CHAR(10)&amp;"int. "&amp;TEXT(Cálculos!HI63,"hh:mm")&amp;" – "&amp;TEXT(Cálculos!HJ63,"hh:mm"),""))))</f>
        <v/>
      </c>
      <c r="H230" s="55" t="str">
        <f>IF($A230="","",IF(Configurações!$B$3="Simples",IF(Cálculos!IC63="TRAB","TRABALHO",IF(Cálculos!IC63="ATEST","ATESTADO/"&amp;CHAR(10)&amp;"LICENÇA",IF(Cálculos!IC63="FERIAS","FÉRIAS","FOLGA"))),IF(Cálculos!HW63=0,"FOLGA",TEXT(Cálculos!HS63,"hh:mm")&amp;" – "&amp;TEXT(Cálculos!HV63,"hh:mm")&amp;IF(AND(Cálculos!HT63&lt;&gt;"",Cálculos!HU63&lt;&gt;""),CHAR(10)&amp;"int. "&amp;TEXT(Cálculos!HT63,"hh:mm")&amp;" – "&amp;TEXT(Cálculos!HU63,"hh:mm"),""))))</f>
        <v/>
      </c>
    </row>
    <row r="231" spans="1:8" ht="27.75" customHeight="1" x14ac:dyDescent="0.25">
      <c r="A231" s="54" t="str">
        <f>Cálculos!B64</f>
        <v/>
      </c>
      <c r="B231" s="55" t="str">
        <f>IF($A231="","",IF(Configurações!$B$3="Simples",IF(Cálculos!FO64="TRAB","TRABALHO",IF(Cálculos!FO64="ATEST","ATESTADO/"&amp;CHAR(10)&amp;"LICENÇA",IF(Cálculos!FO64="FERIAS","FÉRIAS","FOLGA"))),IF(Cálculos!FI64=0,"FOLGA",TEXT(Cálculos!FE64,"hh:mm")&amp;" – "&amp;TEXT(Cálculos!FH64,"hh:mm")&amp;IF(AND(Cálculos!FF64&lt;&gt;"",Cálculos!FG64&lt;&gt;""),CHAR(10)&amp;"int. "&amp;TEXT(Cálculos!FF64,"hh:mm")&amp;" – "&amp;TEXT(Cálculos!FG64,"hh:mm"),""))))</f>
        <v/>
      </c>
      <c r="C231" s="55" t="str">
        <f>IF($A231="","",IF(Configurações!$B$3="Simples",IF(Cálculos!FZ64="TRAB","TRABALHO",IF(Cálculos!FZ64="ATEST","ATESTADO/"&amp;CHAR(10)&amp;"LICENÇA",IF(Cálculos!FZ64="FERIAS","FÉRIAS","FOLGA"))),IF(Cálculos!FT64=0,"FOLGA",TEXT(Cálculos!FP64,"hh:mm")&amp;" – "&amp;TEXT(Cálculos!FS64,"hh:mm")&amp;IF(AND(Cálculos!FQ64&lt;&gt;"",Cálculos!FR64&lt;&gt;""),CHAR(10)&amp;"int. "&amp;TEXT(Cálculos!FQ64,"hh:mm")&amp;" – "&amp;TEXT(Cálculos!FR64,"hh:mm"),""))))</f>
        <v/>
      </c>
      <c r="D231" s="55" t="str">
        <f>IF($A231="","",IF(Configurações!$B$3="Simples",IF(Cálculos!GK64="TRAB","TRABALHO",IF(Cálculos!GK64="ATEST","ATESTADO/"&amp;CHAR(10)&amp;"LICENÇA",IF(Cálculos!GK64="FERIAS","FÉRIAS","FOLGA"))),IF(Cálculos!GE64=0,"FOLGA",TEXT(Cálculos!GA64,"hh:mm")&amp;" – "&amp;TEXT(Cálculos!GD64,"hh:mm")&amp;IF(AND(Cálculos!GB64&lt;&gt;"",Cálculos!GC64&lt;&gt;""),CHAR(10)&amp;"int. "&amp;TEXT(Cálculos!GB64,"hh:mm")&amp;" – "&amp;TEXT(Cálculos!GC64,"hh:mm"),""))))</f>
        <v/>
      </c>
      <c r="E231" s="55" t="str">
        <f>IF($A231="","",IF(Configurações!$B$3="Simples",IF(Cálculos!GV64="TRAB","TRABALHO",IF(Cálculos!GV64="ATEST","ATESTADO/"&amp;CHAR(10)&amp;"LICENÇA",IF(Cálculos!GV64="FERIAS","FÉRIAS","FOLGA"))),IF(Cálculos!GP64=0,"FOLGA",TEXT(Cálculos!GL64,"hh:mm")&amp;" – "&amp;TEXT(Cálculos!GO64,"hh:mm")&amp;IF(AND(Cálculos!GM64&lt;&gt;"",Cálculos!GN64&lt;&gt;""),CHAR(10)&amp;"int. "&amp;TEXT(Cálculos!GM64,"hh:mm")&amp;" – "&amp;TEXT(Cálculos!GN64,"hh:mm"),""))))</f>
        <v/>
      </c>
      <c r="F231" s="55" t="str">
        <f>IF($A231="","",IF(Configurações!$B$3="Simples",IF(Cálculos!HG64="TRAB","TRABALHO",IF(Cálculos!HG64="ATEST","ATESTADO/"&amp;CHAR(10)&amp;"LICENÇA",IF(Cálculos!HG64="FERIAS","FÉRIAS","FOLGA"))),IF(Cálculos!HA64=0,"FOLGA",TEXT(Cálculos!GW64,"hh:mm")&amp;" – "&amp;TEXT(Cálculos!GZ64,"hh:mm")&amp;IF(AND(Cálculos!GX64&lt;&gt;"",Cálculos!GY64&lt;&gt;""),CHAR(10)&amp;"int. "&amp;TEXT(Cálculos!GX64,"hh:mm")&amp;" – "&amp;TEXT(Cálculos!GY64,"hh:mm"),""))))</f>
        <v/>
      </c>
      <c r="G231" s="55" t="str">
        <f>IF($A231="","",IF(Configurações!$B$3="Simples",IF(Cálculos!HR64="TRAB","TRABALHO",IF(Cálculos!HR64="ATEST","ATESTADO/"&amp;CHAR(10)&amp;"LICENÇA",IF(Cálculos!HR64="FERIAS","FÉRIAS","FOLGA"))),IF(Cálculos!HL64=0,"FOLGA",TEXT(Cálculos!HH64,"hh:mm")&amp;" – "&amp;TEXT(Cálculos!HK64,"hh:mm")&amp;IF(AND(Cálculos!HI64&lt;&gt;"",Cálculos!HJ64&lt;&gt;""),CHAR(10)&amp;"int. "&amp;TEXT(Cálculos!HI64,"hh:mm")&amp;" – "&amp;TEXT(Cálculos!HJ64,"hh:mm"),""))))</f>
        <v/>
      </c>
      <c r="H231" s="55" t="str">
        <f>IF($A231="","",IF(Configurações!$B$3="Simples",IF(Cálculos!IC64="TRAB","TRABALHO",IF(Cálculos!IC64="ATEST","ATESTADO/"&amp;CHAR(10)&amp;"LICENÇA",IF(Cálculos!IC64="FERIAS","FÉRIAS","FOLGA"))),IF(Cálculos!HW64=0,"FOLGA",TEXT(Cálculos!HS64,"hh:mm")&amp;" – "&amp;TEXT(Cálculos!HV64,"hh:mm")&amp;IF(AND(Cálculos!HT64&lt;&gt;"",Cálculos!HU64&lt;&gt;""),CHAR(10)&amp;"int. "&amp;TEXT(Cálculos!HT64,"hh:mm")&amp;" – "&amp;TEXT(Cálculos!HU64,"hh:mm"),""))))</f>
        <v/>
      </c>
    </row>
    <row r="232" spans="1:8" ht="27.75" customHeight="1" x14ac:dyDescent="0.25">
      <c r="A232" s="54" t="str">
        <f>Cálculos!B65</f>
        <v/>
      </c>
      <c r="B232" s="55" t="str">
        <f>IF($A232="","",IF(Configurações!$B$3="Simples",IF(Cálculos!FO65="TRAB","TRABALHO",IF(Cálculos!FO65="ATEST","ATESTADO/"&amp;CHAR(10)&amp;"LICENÇA",IF(Cálculos!FO65="FERIAS","FÉRIAS","FOLGA"))),IF(Cálculos!FI65=0,"FOLGA",TEXT(Cálculos!FE65,"hh:mm")&amp;" – "&amp;TEXT(Cálculos!FH65,"hh:mm")&amp;IF(AND(Cálculos!FF65&lt;&gt;"",Cálculos!FG65&lt;&gt;""),CHAR(10)&amp;"int. "&amp;TEXT(Cálculos!FF65,"hh:mm")&amp;" – "&amp;TEXT(Cálculos!FG65,"hh:mm"),""))))</f>
        <v/>
      </c>
      <c r="C232" s="55" t="str">
        <f>IF($A232="","",IF(Configurações!$B$3="Simples",IF(Cálculos!FZ65="TRAB","TRABALHO",IF(Cálculos!FZ65="ATEST","ATESTADO/"&amp;CHAR(10)&amp;"LICENÇA",IF(Cálculos!FZ65="FERIAS","FÉRIAS","FOLGA"))),IF(Cálculos!FT65=0,"FOLGA",TEXT(Cálculos!FP65,"hh:mm")&amp;" – "&amp;TEXT(Cálculos!FS65,"hh:mm")&amp;IF(AND(Cálculos!FQ65&lt;&gt;"",Cálculos!FR65&lt;&gt;""),CHAR(10)&amp;"int. "&amp;TEXT(Cálculos!FQ65,"hh:mm")&amp;" – "&amp;TEXT(Cálculos!FR65,"hh:mm"),""))))</f>
        <v/>
      </c>
      <c r="D232" s="55" t="str">
        <f>IF($A232="","",IF(Configurações!$B$3="Simples",IF(Cálculos!GK65="TRAB","TRABALHO",IF(Cálculos!GK65="ATEST","ATESTADO/"&amp;CHAR(10)&amp;"LICENÇA",IF(Cálculos!GK65="FERIAS","FÉRIAS","FOLGA"))),IF(Cálculos!GE65=0,"FOLGA",TEXT(Cálculos!GA65,"hh:mm")&amp;" – "&amp;TEXT(Cálculos!GD65,"hh:mm")&amp;IF(AND(Cálculos!GB65&lt;&gt;"",Cálculos!GC65&lt;&gt;""),CHAR(10)&amp;"int. "&amp;TEXT(Cálculos!GB65,"hh:mm")&amp;" – "&amp;TEXT(Cálculos!GC65,"hh:mm"),""))))</f>
        <v/>
      </c>
      <c r="E232" s="55" t="str">
        <f>IF($A232="","",IF(Configurações!$B$3="Simples",IF(Cálculos!GV65="TRAB","TRABALHO",IF(Cálculos!GV65="ATEST","ATESTADO/"&amp;CHAR(10)&amp;"LICENÇA",IF(Cálculos!GV65="FERIAS","FÉRIAS","FOLGA"))),IF(Cálculos!GP65=0,"FOLGA",TEXT(Cálculos!GL65,"hh:mm")&amp;" – "&amp;TEXT(Cálculos!GO65,"hh:mm")&amp;IF(AND(Cálculos!GM65&lt;&gt;"",Cálculos!GN65&lt;&gt;""),CHAR(10)&amp;"int. "&amp;TEXT(Cálculos!GM65,"hh:mm")&amp;" – "&amp;TEXT(Cálculos!GN65,"hh:mm"),""))))</f>
        <v/>
      </c>
      <c r="F232" s="55" t="str">
        <f>IF($A232="","",IF(Configurações!$B$3="Simples",IF(Cálculos!HG65="TRAB","TRABALHO",IF(Cálculos!HG65="ATEST","ATESTADO/"&amp;CHAR(10)&amp;"LICENÇA",IF(Cálculos!HG65="FERIAS","FÉRIAS","FOLGA"))),IF(Cálculos!HA65=0,"FOLGA",TEXT(Cálculos!GW65,"hh:mm")&amp;" – "&amp;TEXT(Cálculos!GZ65,"hh:mm")&amp;IF(AND(Cálculos!GX65&lt;&gt;"",Cálculos!GY65&lt;&gt;""),CHAR(10)&amp;"int. "&amp;TEXT(Cálculos!GX65,"hh:mm")&amp;" – "&amp;TEXT(Cálculos!GY65,"hh:mm"),""))))</f>
        <v/>
      </c>
      <c r="G232" s="55" t="str">
        <f>IF($A232="","",IF(Configurações!$B$3="Simples",IF(Cálculos!HR65="TRAB","TRABALHO",IF(Cálculos!HR65="ATEST","ATESTADO/"&amp;CHAR(10)&amp;"LICENÇA",IF(Cálculos!HR65="FERIAS","FÉRIAS","FOLGA"))),IF(Cálculos!HL65=0,"FOLGA",TEXT(Cálculos!HH65,"hh:mm")&amp;" – "&amp;TEXT(Cálculos!HK65,"hh:mm")&amp;IF(AND(Cálculos!HI65&lt;&gt;"",Cálculos!HJ65&lt;&gt;""),CHAR(10)&amp;"int. "&amp;TEXT(Cálculos!HI65,"hh:mm")&amp;" – "&amp;TEXT(Cálculos!HJ65,"hh:mm"),""))))</f>
        <v/>
      </c>
      <c r="H232" s="55" t="str">
        <f>IF($A232="","",IF(Configurações!$B$3="Simples",IF(Cálculos!IC65="TRAB","TRABALHO",IF(Cálculos!IC65="ATEST","ATESTADO/"&amp;CHAR(10)&amp;"LICENÇA",IF(Cálculos!IC65="FERIAS","FÉRIAS","FOLGA"))),IF(Cálculos!HW65=0,"FOLGA",TEXT(Cálculos!HS65,"hh:mm")&amp;" – "&amp;TEXT(Cálculos!HV65,"hh:mm")&amp;IF(AND(Cálculos!HT65&lt;&gt;"",Cálculos!HU65&lt;&gt;""),CHAR(10)&amp;"int. "&amp;TEXT(Cálculos!HT65,"hh:mm")&amp;" – "&amp;TEXT(Cálculos!HU65,"hh:mm"),""))))</f>
        <v/>
      </c>
    </row>
    <row r="233" spans="1:8" ht="27.75" customHeight="1" x14ac:dyDescent="0.25">
      <c r="A233" s="54" t="str">
        <f>Cálculos!B66</f>
        <v/>
      </c>
      <c r="B233" s="55" t="str">
        <f>IF($A233="","",IF(Configurações!$B$3="Simples",IF(Cálculos!FO66="TRAB","TRABALHO",IF(Cálculos!FO66="ATEST","ATESTADO/"&amp;CHAR(10)&amp;"LICENÇA",IF(Cálculos!FO66="FERIAS","FÉRIAS","FOLGA"))),IF(Cálculos!FI66=0,"FOLGA",TEXT(Cálculos!FE66,"hh:mm")&amp;" – "&amp;TEXT(Cálculos!FH66,"hh:mm")&amp;IF(AND(Cálculos!FF66&lt;&gt;"",Cálculos!FG66&lt;&gt;""),CHAR(10)&amp;"int. "&amp;TEXT(Cálculos!FF66,"hh:mm")&amp;" – "&amp;TEXT(Cálculos!FG66,"hh:mm"),""))))</f>
        <v/>
      </c>
      <c r="C233" s="55" t="str">
        <f>IF($A233="","",IF(Configurações!$B$3="Simples",IF(Cálculos!FZ66="TRAB","TRABALHO",IF(Cálculos!FZ66="ATEST","ATESTADO/"&amp;CHAR(10)&amp;"LICENÇA",IF(Cálculos!FZ66="FERIAS","FÉRIAS","FOLGA"))),IF(Cálculos!FT66=0,"FOLGA",TEXT(Cálculos!FP66,"hh:mm")&amp;" – "&amp;TEXT(Cálculos!FS66,"hh:mm")&amp;IF(AND(Cálculos!FQ66&lt;&gt;"",Cálculos!FR66&lt;&gt;""),CHAR(10)&amp;"int. "&amp;TEXT(Cálculos!FQ66,"hh:mm")&amp;" – "&amp;TEXT(Cálculos!FR66,"hh:mm"),""))))</f>
        <v/>
      </c>
      <c r="D233" s="55" t="str">
        <f>IF($A233="","",IF(Configurações!$B$3="Simples",IF(Cálculos!GK66="TRAB","TRABALHO",IF(Cálculos!GK66="ATEST","ATESTADO/"&amp;CHAR(10)&amp;"LICENÇA",IF(Cálculos!GK66="FERIAS","FÉRIAS","FOLGA"))),IF(Cálculos!GE66=0,"FOLGA",TEXT(Cálculos!GA66,"hh:mm")&amp;" – "&amp;TEXT(Cálculos!GD66,"hh:mm")&amp;IF(AND(Cálculos!GB66&lt;&gt;"",Cálculos!GC66&lt;&gt;""),CHAR(10)&amp;"int. "&amp;TEXT(Cálculos!GB66,"hh:mm")&amp;" – "&amp;TEXT(Cálculos!GC66,"hh:mm"),""))))</f>
        <v/>
      </c>
      <c r="E233" s="55" t="str">
        <f>IF($A233="","",IF(Configurações!$B$3="Simples",IF(Cálculos!GV66="TRAB","TRABALHO",IF(Cálculos!GV66="ATEST","ATESTADO/"&amp;CHAR(10)&amp;"LICENÇA",IF(Cálculos!GV66="FERIAS","FÉRIAS","FOLGA"))),IF(Cálculos!GP66=0,"FOLGA",TEXT(Cálculos!GL66,"hh:mm")&amp;" – "&amp;TEXT(Cálculos!GO66,"hh:mm")&amp;IF(AND(Cálculos!GM66&lt;&gt;"",Cálculos!GN66&lt;&gt;""),CHAR(10)&amp;"int. "&amp;TEXT(Cálculos!GM66,"hh:mm")&amp;" – "&amp;TEXT(Cálculos!GN66,"hh:mm"),""))))</f>
        <v/>
      </c>
      <c r="F233" s="55" t="str">
        <f>IF($A233="","",IF(Configurações!$B$3="Simples",IF(Cálculos!HG66="TRAB","TRABALHO",IF(Cálculos!HG66="ATEST","ATESTADO/"&amp;CHAR(10)&amp;"LICENÇA",IF(Cálculos!HG66="FERIAS","FÉRIAS","FOLGA"))),IF(Cálculos!HA66=0,"FOLGA",TEXT(Cálculos!GW66,"hh:mm")&amp;" – "&amp;TEXT(Cálculos!GZ66,"hh:mm")&amp;IF(AND(Cálculos!GX66&lt;&gt;"",Cálculos!GY66&lt;&gt;""),CHAR(10)&amp;"int. "&amp;TEXT(Cálculos!GX66,"hh:mm")&amp;" – "&amp;TEXT(Cálculos!GY66,"hh:mm"),""))))</f>
        <v/>
      </c>
      <c r="G233" s="55" t="str">
        <f>IF($A233="","",IF(Configurações!$B$3="Simples",IF(Cálculos!HR66="TRAB","TRABALHO",IF(Cálculos!HR66="ATEST","ATESTADO/"&amp;CHAR(10)&amp;"LICENÇA",IF(Cálculos!HR66="FERIAS","FÉRIAS","FOLGA"))),IF(Cálculos!HL66=0,"FOLGA",TEXT(Cálculos!HH66,"hh:mm")&amp;" – "&amp;TEXT(Cálculos!HK66,"hh:mm")&amp;IF(AND(Cálculos!HI66&lt;&gt;"",Cálculos!HJ66&lt;&gt;""),CHAR(10)&amp;"int. "&amp;TEXT(Cálculos!HI66,"hh:mm")&amp;" – "&amp;TEXT(Cálculos!HJ66,"hh:mm"),""))))</f>
        <v/>
      </c>
      <c r="H233" s="55" t="str">
        <f>IF($A233="","",IF(Configurações!$B$3="Simples",IF(Cálculos!IC66="TRAB","TRABALHO",IF(Cálculos!IC66="ATEST","ATESTADO/"&amp;CHAR(10)&amp;"LICENÇA",IF(Cálculos!IC66="FERIAS","FÉRIAS","FOLGA"))),IF(Cálculos!HW66=0,"FOLGA",TEXT(Cálculos!HS66,"hh:mm")&amp;" – "&amp;TEXT(Cálculos!HV66,"hh:mm")&amp;IF(AND(Cálculos!HT66&lt;&gt;"",Cálculos!HU66&lt;&gt;""),CHAR(10)&amp;"int. "&amp;TEXT(Cálculos!HT66,"hh:mm")&amp;" – "&amp;TEXT(Cálculos!HU66,"hh:mm"),""))))</f>
        <v/>
      </c>
    </row>
    <row r="234" spans="1:8" ht="27.75" customHeight="1" x14ac:dyDescent="0.25">
      <c r="A234" s="54" t="str">
        <f>Cálculos!B67</f>
        <v/>
      </c>
      <c r="B234" s="55" t="str">
        <f>IF($A234="","",IF(Configurações!$B$3="Simples",IF(Cálculos!FO67="TRAB","TRABALHO",IF(Cálculos!FO67="ATEST","ATESTADO/"&amp;CHAR(10)&amp;"LICENÇA",IF(Cálculos!FO67="FERIAS","FÉRIAS","FOLGA"))),IF(Cálculos!FI67=0,"FOLGA",TEXT(Cálculos!FE67,"hh:mm")&amp;" – "&amp;TEXT(Cálculos!FH67,"hh:mm")&amp;IF(AND(Cálculos!FF67&lt;&gt;"",Cálculos!FG67&lt;&gt;""),CHAR(10)&amp;"int. "&amp;TEXT(Cálculos!FF67,"hh:mm")&amp;" – "&amp;TEXT(Cálculos!FG67,"hh:mm"),""))))</f>
        <v/>
      </c>
      <c r="C234" s="55" t="str">
        <f>IF($A234="","",IF(Configurações!$B$3="Simples",IF(Cálculos!FZ67="TRAB","TRABALHO",IF(Cálculos!FZ67="ATEST","ATESTADO/"&amp;CHAR(10)&amp;"LICENÇA",IF(Cálculos!FZ67="FERIAS","FÉRIAS","FOLGA"))),IF(Cálculos!FT67=0,"FOLGA",TEXT(Cálculos!FP67,"hh:mm")&amp;" – "&amp;TEXT(Cálculos!FS67,"hh:mm")&amp;IF(AND(Cálculos!FQ67&lt;&gt;"",Cálculos!FR67&lt;&gt;""),CHAR(10)&amp;"int. "&amp;TEXT(Cálculos!FQ67,"hh:mm")&amp;" – "&amp;TEXT(Cálculos!FR67,"hh:mm"),""))))</f>
        <v/>
      </c>
      <c r="D234" s="55" t="str">
        <f>IF($A234="","",IF(Configurações!$B$3="Simples",IF(Cálculos!GK67="TRAB","TRABALHO",IF(Cálculos!GK67="ATEST","ATESTADO/"&amp;CHAR(10)&amp;"LICENÇA",IF(Cálculos!GK67="FERIAS","FÉRIAS","FOLGA"))),IF(Cálculos!GE67=0,"FOLGA",TEXT(Cálculos!GA67,"hh:mm")&amp;" – "&amp;TEXT(Cálculos!GD67,"hh:mm")&amp;IF(AND(Cálculos!GB67&lt;&gt;"",Cálculos!GC67&lt;&gt;""),CHAR(10)&amp;"int. "&amp;TEXT(Cálculos!GB67,"hh:mm")&amp;" – "&amp;TEXT(Cálculos!GC67,"hh:mm"),""))))</f>
        <v/>
      </c>
      <c r="E234" s="55" t="str">
        <f>IF($A234="","",IF(Configurações!$B$3="Simples",IF(Cálculos!GV67="TRAB","TRABALHO",IF(Cálculos!GV67="ATEST","ATESTADO/"&amp;CHAR(10)&amp;"LICENÇA",IF(Cálculos!GV67="FERIAS","FÉRIAS","FOLGA"))),IF(Cálculos!GP67=0,"FOLGA",TEXT(Cálculos!GL67,"hh:mm")&amp;" – "&amp;TEXT(Cálculos!GO67,"hh:mm")&amp;IF(AND(Cálculos!GM67&lt;&gt;"",Cálculos!GN67&lt;&gt;""),CHAR(10)&amp;"int. "&amp;TEXT(Cálculos!GM67,"hh:mm")&amp;" – "&amp;TEXT(Cálculos!GN67,"hh:mm"),""))))</f>
        <v/>
      </c>
      <c r="F234" s="55" t="str">
        <f>IF($A234="","",IF(Configurações!$B$3="Simples",IF(Cálculos!HG67="TRAB","TRABALHO",IF(Cálculos!HG67="ATEST","ATESTADO/"&amp;CHAR(10)&amp;"LICENÇA",IF(Cálculos!HG67="FERIAS","FÉRIAS","FOLGA"))),IF(Cálculos!HA67=0,"FOLGA",TEXT(Cálculos!GW67,"hh:mm")&amp;" – "&amp;TEXT(Cálculos!GZ67,"hh:mm")&amp;IF(AND(Cálculos!GX67&lt;&gt;"",Cálculos!GY67&lt;&gt;""),CHAR(10)&amp;"int. "&amp;TEXT(Cálculos!GX67,"hh:mm")&amp;" – "&amp;TEXT(Cálculos!GY67,"hh:mm"),""))))</f>
        <v/>
      </c>
      <c r="G234" s="55" t="str">
        <f>IF($A234="","",IF(Configurações!$B$3="Simples",IF(Cálculos!HR67="TRAB","TRABALHO",IF(Cálculos!HR67="ATEST","ATESTADO/"&amp;CHAR(10)&amp;"LICENÇA",IF(Cálculos!HR67="FERIAS","FÉRIAS","FOLGA"))),IF(Cálculos!HL67=0,"FOLGA",TEXT(Cálculos!HH67,"hh:mm")&amp;" – "&amp;TEXT(Cálculos!HK67,"hh:mm")&amp;IF(AND(Cálculos!HI67&lt;&gt;"",Cálculos!HJ67&lt;&gt;""),CHAR(10)&amp;"int. "&amp;TEXT(Cálculos!HI67,"hh:mm")&amp;" – "&amp;TEXT(Cálculos!HJ67,"hh:mm"),""))))</f>
        <v/>
      </c>
      <c r="H234" s="55" t="str">
        <f>IF($A234="","",IF(Configurações!$B$3="Simples",IF(Cálculos!IC67="TRAB","TRABALHO",IF(Cálculos!IC67="ATEST","ATESTADO/"&amp;CHAR(10)&amp;"LICENÇA",IF(Cálculos!IC67="FERIAS","FÉRIAS","FOLGA"))),IF(Cálculos!HW67=0,"FOLGA",TEXT(Cálculos!HS67,"hh:mm")&amp;" – "&amp;TEXT(Cálculos!HV67,"hh:mm")&amp;IF(AND(Cálculos!HT67&lt;&gt;"",Cálculos!HU67&lt;&gt;""),CHAR(10)&amp;"int. "&amp;TEXT(Cálculos!HT67,"hh:mm")&amp;" – "&amp;TEXT(Cálculos!HU67,"hh:mm"),""))))</f>
        <v/>
      </c>
    </row>
    <row r="235" spans="1:8" ht="27.75" customHeight="1" x14ac:dyDescent="0.25">
      <c r="A235" s="54" t="str">
        <f>Cálculos!B68</f>
        <v/>
      </c>
      <c r="B235" s="55" t="str">
        <f>IF($A235="","",IF(Configurações!$B$3="Simples",IF(Cálculos!FO68="TRAB","TRABALHO",IF(Cálculos!FO68="ATEST","ATESTADO/"&amp;CHAR(10)&amp;"LICENÇA",IF(Cálculos!FO68="FERIAS","FÉRIAS","FOLGA"))),IF(Cálculos!FI68=0,"FOLGA",TEXT(Cálculos!FE68,"hh:mm")&amp;" – "&amp;TEXT(Cálculos!FH68,"hh:mm")&amp;IF(AND(Cálculos!FF68&lt;&gt;"",Cálculos!FG68&lt;&gt;""),CHAR(10)&amp;"int. "&amp;TEXT(Cálculos!FF68,"hh:mm")&amp;" – "&amp;TEXT(Cálculos!FG68,"hh:mm"),""))))</f>
        <v/>
      </c>
      <c r="C235" s="55" t="str">
        <f>IF($A235="","",IF(Configurações!$B$3="Simples",IF(Cálculos!FZ68="TRAB","TRABALHO",IF(Cálculos!FZ68="ATEST","ATESTADO/"&amp;CHAR(10)&amp;"LICENÇA",IF(Cálculos!FZ68="FERIAS","FÉRIAS","FOLGA"))),IF(Cálculos!FT68=0,"FOLGA",TEXT(Cálculos!FP68,"hh:mm")&amp;" – "&amp;TEXT(Cálculos!FS68,"hh:mm")&amp;IF(AND(Cálculos!FQ68&lt;&gt;"",Cálculos!FR68&lt;&gt;""),CHAR(10)&amp;"int. "&amp;TEXT(Cálculos!FQ68,"hh:mm")&amp;" – "&amp;TEXT(Cálculos!FR68,"hh:mm"),""))))</f>
        <v/>
      </c>
      <c r="D235" s="55" t="str">
        <f>IF($A235="","",IF(Configurações!$B$3="Simples",IF(Cálculos!GK68="TRAB","TRABALHO",IF(Cálculos!GK68="ATEST","ATESTADO/"&amp;CHAR(10)&amp;"LICENÇA",IF(Cálculos!GK68="FERIAS","FÉRIAS","FOLGA"))),IF(Cálculos!GE68=0,"FOLGA",TEXT(Cálculos!GA68,"hh:mm")&amp;" – "&amp;TEXT(Cálculos!GD68,"hh:mm")&amp;IF(AND(Cálculos!GB68&lt;&gt;"",Cálculos!GC68&lt;&gt;""),CHAR(10)&amp;"int. "&amp;TEXT(Cálculos!GB68,"hh:mm")&amp;" – "&amp;TEXT(Cálculos!GC68,"hh:mm"),""))))</f>
        <v/>
      </c>
      <c r="E235" s="55" t="str">
        <f>IF($A235="","",IF(Configurações!$B$3="Simples",IF(Cálculos!GV68="TRAB","TRABALHO",IF(Cálculos!GV68="ATEST","ATESTADO/"&amp;CHAR(10)&amp;"LICENÇA",IF(Cálculos!GV68="FERIAS","FÉRIAS","FOLGA"))),IF(Cálculos!GP68=0,"FOLGA",TEXT(Cálculos!GL68,"hh:mm")&amp;" – "&amp;TEXT(Cálculos!GO68,"hh:mm")&amp;IF(AND(Cálculos!GM68&lt;&gt;"",Cálculos!GN68&lt;&gt;""),CHAR(10)&amp;"int. "&amp;TEXT(Cálculos!GM68,"hh:mm")&amp;" – "&amp;TEXT(Cálculos!GN68,"hh:mm"),""))))</f>
        <v/>
      </c>
      <c r="F235" s="55" t="str">
        <f>IF($A235="","",IF(Configurações!$B$3="Simples",IF(Cálculos!HG68="TRAB","TRABALHO",IF(Cálculos!HG68="ATEST","ATESTADO/"&amp;CHAR(10)&amp;"LICENÇA",IF(Cálculos!HG68="FERIAS","FÉRIAS","FOLGA"))),IF(Cálculos!HA68=0,"FOLGA",TEXT(Cálculos!GW68,"hh:mm")&amp;" – "&amp;TEXT(Cálculos!GZ68,"hh:mm")&amp;IF(AND(Cálculos!GX68&lt;&gt;"",Cálculos!GY68&lt;&gt;""),CHAR(10)&amp;"int. "&amp;TEXT(Cálculos!GX68,"hh:mm")&amp;" – "&amp;TEXT(Cálculos!GY68,"hh:mm"),""))))</f>
        <v/>
      </c>
      <c r="G235" s="55" t="str">
        <f>IF($A235="","",IF(Configurações!$B$3="Simples",IF(Cálculos!HR68="TRAB","TRABALHO",IF(Cálculos!HR68="ATEST","ATESTADO/"&amp;CHAR(10)&amp;"LICENÇA",IF(Cálculos!HR68="FERIAS","FÉRIAS","FOLGA"))),IF(Cálculos!HL68=0,"FOLGA",TEXT(Cálculos!HH68,"hh:mm")&amp;" – "&amp;TEXT(Cálculos!HK68,"hh:mm")&amp;IF(AND(Cálculos!HI68&lt;&gt;"",Cálculos!HJ68&lt;&gt;""),CHAR(10)&amp;"int. "&amp;TEXT(Cálculos!HI68,"hh:mm")&amp;" – "&amp;TEXT(Cálculos!HJ68,"hh:mm"),""))))</f>
        <v/>
      </c>
      <c r="H235" s="55" t="str">
        <f>IF($A235="","",IF(Configurações!$B$3="Simples",IF(Cálculos!IC68="TRAB","TRABALHO",IF(Cálculos!IC68="ATEST","ATESTADO/"&amp;CHAR(10)&amp;"LICENÇA",IF(Cálculos!IC68="FERIAS","FÉRIAS","FOLGA"))),IF(Cálculos!HW68=0,"FOLGA",TEXT(Cálculos!HS68,"hh:mm")&amp;" – "&amp;TEXT(Cálculos!HV68,"hh:mm")&amp;IF(AND(Cálculos!HT68&lt;&gt;"",Cálculos!HU68&lt;&gt;""),CHAR(10)&amp;"int. "&amp;TEXT(Cálculos!HT68,"hh:mm")&amp;" – "&amp;TEXT(Cálculos!HU68,"hh:mm"),""))))</f>
        <v/>
      </c>
    </row>
    <row r="236" spans="1:8" ht="27.75" customHeight="1" x14ac:dyDescent="0.25">
      <c r="A236" s="54" t="str">
        <f>Cálculos!B69</f>
        <v/>
      </c>
      <c r="B236" s="55" t="str">
        <f>IF($A236="","",IF(Configurações!$B$3="Simples",IF(Cálculos!FO69="TRAB","TRABALHO",IF(Cálculos!FO69="ATEST","ATESTADO/"&amp;CHAR(10)&amp;"LICENÇA",IF(Cálculos!FO69="FERIAS","FÉRIAS","FOLGA"))),IF(Cálculos!FI69=0,"FOLGA",TEXT(Cálculos!FE69,"hh:mm")&amp;" – "&amp;TEXT(Cálculos!FH69,"hh:mm")&amp;IF(AND(Cálculos!FF69&lt;&gt;"",Cálculos!FG69&lt;&gt;""),CHAR(10)&amp;"int. "&amp;TEXT(Cálculos!FF69,"hh:mm")&amp;" – "&amp;TEXT(Cálculos!FG69,"hh:mm"),""))))</f>
        <v/>
      </c>
      <c r="C236" s="55" t="str">
        <f>IF($A236="","",IF(Configurações!$B$3="Simples",IF(Cálculos!FZ69="TRAB","TRABALHO",IF(Cálculos!FZ69="ATEST","ATESTADO/"&amp;CHAR(10)&amp;"LICENÇA",IF(Cálculos!FZ69="FERIAS","FÉRIAS","FOLGA"))),IF(Cálculos!FT69=0,"FOLGA",TEXT(Cálculos!FP69,"hh:mm")&amp;" – "&amp;TEXT(Cálculos!FS69,"hh:mm")&amp;IF(AND(Cálculos!FQ69&lt;&gt;"",Cálculos!FR69&lt;&gt;""),CHAR(10)&amp;"int. "&amp;TEXT(Cálculos!FQ69,"hh:mm")&amp;" – "&amp;TEXT(Cálculos!FR69,"hh:mm"),""))))</f>
        <v/>
      </c>
      <c r="D236" s="55" t="str">
        <f>IF($A236="","",IF(Configurações!$B$3="Simples",IF(Cálculos!GK69="TRAB","TRABALHO",IF(Cálculos!GK69="ATEST","ATESTADO/"&amp;CHAR(10)&amp;"LICENÇA",IF(Cálculos!GK69="FERIAS","FÉRIAS","FOLGA"))),IF(Cálculos!GE69=0,"FOLGA",TEXT(Cálculos!GA69,"hh:mm")&amp;" – "&amp;TEXT(Cálculos!GD69,"hh:mm")&amp;IF(AND(Cálculos!GB69&lt;&gt;"",Cálculos!GC69&lt;&gt;""),CHAR(10)&amp;"int. "&amp;TEXT(Cálculos!GB69,"hh:mm")&amp;" – "&amp;TEXT(Cálculos!GC69,"hh:mm"),""))))</f>
        <v/>
      </c>
      <c r="E236" s="55" t="str">
        <f>IF($A236="","",IF(Configurações!$B$3="Simples",IF(Cálculos!GV69="TRAB","TRABALHO",IF(Cálculos!GV69="ATEST","ATESTADO/"&amp;CHAR(10)&amp;"LICENÇA",IF(Cálculos!GV69="FERIAS","FÉRIAS","FOLGA"))),IF(Cálculos!GP69=0,"FOLGA",TEXT(Cálculos!GL69,"hh:mm")&amp;" – "&amp;TEXT(Cálculos!GO69,"hh:mm")&amp;IF(AND(Cálculos!GM69&lt;&gt;"",Cálculos!GN69&lt;&gt;""),CHAR(10)&amp;"int. "&amp;TEXT(Cálculos!GM69,"hh:mm")&amp;" – "&amp;TEXT(Cálculos!GN69,"hh:mm"),""))))</f>
        <v/>
      </c>
      <c r="F236" s="55" t="str">
        <f>IF($A236="","",IF(Configurações!$B$3="Simples",IF(Cálculos!HG69="TRAB","TRABALHO",IF(Cálculos!HG69="ATEST","ATESTADO/"&amp;CHAR(10)&amp;"LICENÇA",IF(Cálculos!HG69="FERIAS","FÉRIAS","FOLGA"))),IF(Cálculos!HA69=0,"FOLGA",TEXT(Cálculos!GW69,"hh:mm")&amp;" – "&amp;TEXT(Cálculos!GZ69,"hh:mm")&amp;IF(AND(Cálculos!GX69&lt;&gt;"",Cálculos!GY69&lt;&gt;""),CHAR(10)&amp;"int. "&amp;TEXT(Cálculos!GX69,"hh:mm")&amp;" – "&amp;TEXT(Cálculos!GY69,"hh:mm"),""))))</f>
        <v/>
      </c>
      <c r="G236" s="55" t="str">
        <f>IF($A236="","",IF(Configurações!$B$3="Simples",IF(Cálculos!HR69="TRAB","TRABALHO",IF(Cálculos!HR69="ATEST","ATESTADO/"&amp;CHAR(10)&amp;"LICENÇA",IF(Cálculos!HR69="FERIAS","FÉRIAS","FOLGA"))),IF(Cálculos!HL69=0,"FOLGA",TEXT(Cálculos!HH69,"hh:mm")&amp;" – "&amp;TEXT(Cálculos!HK69,"hh:mm")&amp;IF(AND(Cálculos!HI69&lt;&gt;"",Cálculos!HJ69&lt;&gt;""),CHAR(10)&amp;"int. "&amp;TEXT(Cálculos!HI69,"hh:mm")&amp;" – "&amp;TEXT(Cálculos!HJ69,"hh:mm"),""))))</f>
        <v/>
      </c>
      <c r="H236" s="55" t="str">
        <f>IF($A236="","",IF(Configurações!$B$3="Simples",IF(Cálculos!IC69="TRAB","TRABALHO",IF(Cálculos!IC69="ATEST","ATESTADO/"&amp;CHAR(10)&amp;"LICENÇA",IF(Cálculos!IC69="FERIAS","FÉRIAS","FOLGA"))),IF(Cálculos!HW69=0,"FOLGA",TEXT(Cálculos!HS69,"hh:mm")&amp;" – "&amp;TEXT(Cálculos!HV69,"hh:mm")&amp;IF(AND(Cálculos!HT69&lt;&gt;"",Cálculos!HU69&lt;&gt;""),CHAR(10)&amp;"int. "&amp;TEXT(Cálculos!HT69,"hh:mm")&amp;" – "&amp;TEXT(Cálculos!HU69,"hh:mm"),""))))</f>
        <v/>
      </c>
    </row>
    <row r="237" spans="1:8" ht="27.75" customHeight="1" x14ac:dyDescent="0.25">
      <c r="A237" s="54" t="str">
        <f>Cálculos!B70</f>
        <v/>
      </c>
      <c r="B237" s="55" t="str">
        <f>IF($A237="","",IF(Configurações!$B$3="Simples",IF(Cálculos!FO70="TRAB","TRABALHO",IF(Cálculos!FO70="ATEST","ATESTADO/"&amp;CHAR(10)&amp;"LICENÇA",IF(Cálculos!FO70="FERIAS","FÉRIAS","FOLGA"))),IF(Cálculos!FI70=0,"FOLGA",TEXT(Cálculos!FE70,"hh:mm")&amp;" – "&amp;TEXT(Cálculos!FH70,"hh:mm")&amp;IF(AND(Cálculos!FF70&lt;&gt;"",Cálculos!FG70&lt;&gt;""),CHAR(10)&amp;"int. "&amp;TEXT(Cálculos!FF70,"hh:mm")&amp;" – "&amp;TEXT(Cálculos!FG70,"hh:mm"),""))))</f>
        <v/>
      </c>
      <c r="C237" s="55" t="str">
        <f>IF($A237="","",IF(Configurações!$B$3="Simples",IF(Cálculos!FZ70="TRAB","TRABALHO",IF(Cálculos!FZ70="ATEST","ATESTADO/"&amp;CHAR(10)&amp;"LICENÇA",IF(Cálculos!FZ70="FERIAS","FÉRIAS","FOLGA"))),IF(Cálculos!FT70=0,"FOLGA",TEXT(Cálculos!FP70,"hh:mm")&amp;" – "&amp;TEXT(Cálculos!FS70,"hh:mm")&amp;IF(AND(Cálculos!FQ70&lt;&gt;"",Cálculos!FR70&lt;&gt;""),CHAR(10)&amp;"int. "&amp;TEXT(Cálculos!FQ70,"hh:mm")&amp;" – "&amp;TEXT(Cálculos!FR70,"hh:mm"),""))))</f>
        <v/>
      </c>
      <c r="D237" s="55" t="str">
        <f>IF($A237="","",IF(Configurações!$B$3="Simples",IF(Cálculos!GK70="TRAB","TRABALHO",IF(Cálculos!GK70="ATEST","ATESTADO/"&amp;CHAR(10)&amp;"LICENÇA",IF(Cálculos!GK70="FERIAS","FÉRIAS","FOLGA"))),IF(Cálculos!GE70=0,"FOLGA",TEXT(Cálculos!GA70,"hh:mm")&amp;" – "&amp;TEXT(Cálculos!GD70,"hh:mm")&amp;IF(AND(Cálculos!GB70&lt;&gt;"",Cálculos!GC70&lt;&gt;""),CHAR(10)&amp;"int. "&amp;TEXT(Cálculos!GB70,"hh:mm")&amp;" – "&amp;TEXT(Cálculos!GC70,"hh:mm"),""))))</f>
        <v/>
      </c>
      <c r="E237" s="55" t="str">
        <f>IF($A237="","",IF(Configurações!$B$3="Simples",IF(Cálculos!GV70="TRAB","TRABALHO",IF(Cálculos!GV70="ATEST","ATESTADO/"&amp;CHAR(10)&amp;"LICENÇA",IF(Cálculos!GV70="FERIAS","FÉRIAS","FOLGA"))),IF(Cálculos!GP70=0,"FOLGA",TEXT(Cálculos!GL70,"hh:mm")&amp;" – "&amp;TEXT(Cálculos!GO70,"hh:mm")&amp;IF(AND(Cálculos!GM70&lt;&gt;"",Cálculos!GN70&lt;&gt;""),CHAR(10)&amp;"int. "&amp;TEXT(Cálculos!GM70,"hh:mm")&amp;" – "&amp;TEXT(Cálculos!GN70,"hh:mm"),""))))</f>
        <v/>
      </c>
      <c r="F237" s="55" t="str">
        <f>IF($A237="","",IF(Configurações!$B$3="Simples",IF(Cálculos!HG70="TRAB","TRABALHO",IF(Cálculos!HG70="ATEST","ATESTADO/"&amp;CHAR(10)&amp;"LICENÇA",IF(Cálculos!HG70="FERIAS","FÉRIAS","FOLGA"))),IF(Cálculos!HA70=0,"FOLGA",TEXT(Cálculos!GW70,"hh:mm")&amp;" – "&amp;TEXT(Cálculos!GZ70,"hh:mm")&amp;IF(AND(Cálculos!GX70&lt;&gt;"",Cálculos!GY70&lt;&gt;""),CHAR(10)&amp;"int. "&amp;TEXT(Cálculos!GX70,"hh:mm")&amp;" – "&amp;TEXT(Cálculos!GY70,"hh:mm"),""))))</f>
        <v/>
      </c>
      <c r="G237" s="55" t="str">
        <f>IF($A237="","",IF(Configurações!$B$3="Simples",IF(Cálculos!HR70="TRAB","TRABALHO",IF(Cálculos!HR70="ATEST","ATESTADO/"&amp;CHAR(10)&amp;"LICENÇA",IF(Cálculos!HR70="FERIAS","FÉRIAS","FOLGA"))),IF(Cálculos!HL70=0,"FOLGA",TEXT(Cálculos!HH70,"hh:mm")&amp;" – "&amp;TEXT(Cálculos!HK70,"hh:mm")&amp;IF(AND(Cálculos!HI70&lt;&gt;"",Cálculos!HJ70&lt;&gt;""),CHAR(10)&amp;"int. "&amp;TEXT(Cálculos!HI70,"hh:mm")&amp;" – "&amp;TEXT(Cálculos!HJ70,"hh:mm"),""))))</f>
        <v/>
      </c>
      <c r="H237" s="55" t="str">
        <f>IF($A237="","",IF(Configurações!$B$3="Simples",IF(Cálculos!IC70="TRAB","TRABALHO",IF(Cálculos!IC70="ATEST","ATESTADO/"&amp;CHAR(10)&amp;"LICENÇA",IF(Cálculos!IC70="FERIAS","FÉRIAS","FOLGA"))),IF(Cálculos!HW70=0,"FOLGA",TEXT(Cálculos!HS70,"hh:mm")&amp;" – "&amp;TEXT(Cálculos!HV70,"hh:mm")&amp;IF(AND(Cálculos!HT70&lt;&gt;"",Cálculos!HU70&lt;&gt;""),CHAR(10)&amp;"int. "&amp;TEXT(Cálculos!HT70,"hh:mm")&amp;" – "&amp;TEXT(Cálculos!HU70,"hh:mm"),""))))</f>
        <v/>
      </c>
    </row>
    <row r="238" spans="1:8" ht="27.75" customHeight="1" x14ac:dyDescent="0.25">
      <c r="A238" s="54" t="str">
        <f>Cálculos!B71</f>
        <v/>
      </c>
      <c r="B238" s="55" t="str">
        <f>IF($A238="","",IF(Configurações!$B$3="Simples",IF(Cálculos!FO71="TRAB","TRABALHO",IF(Cálculos!FO71="ATEST","ATESTADO/"&amp;CHAR(10)&amp;"LICENÇA",IF(Cálculos!FO71="FERIAS","FÉRIAS","FOLGA"))),IF(Cálculos!FI71=0,"FOLGA",TEXT(Cálculos!FE71,"hh:mm")&amp;" – "&amp;TEXT(Cálculos!FH71,"hh:mm")&amp;IF(AND(Cálculos!FF71&lt;&gt;"",Cálculos!FG71&lt;&gt;""),CHAR(10)&amp;"int. "&amp;TEXT(Cálculos!FF71,"hh:mm")&amp;" – "&amp;TEXT(Cálculos!FG71,"hh:mm"),""))))</f>
        <v/>
      </c>
      <c r="C238" s="55" t="str">
        <f>IF($A238="","",IF(Configurações!$B$3="Simples",IF(Cálculos!FZ71="TRAB","TRABALHO",IF(Cálculos!FZ71="ATEST","ATESTADO/"&amp;CHAR(10)&amp;"LICENÇA",IF(Cálculos!FZ71="FERIAS","FÉRIAS","FOLGA"))),IF(Cálculos!FT71=0,"FOLGA",TEXT(Cálculos!FP71,"hh:mm")&amp;" – "&amp;TEXT(Cálculos!FS71,"hh:mm")&amp;IF(AND(Cálculos!FQ71&lt;&gt;"",Cálculos!FR71&lt;&gt;""),CHAR(10)&amp;"int. "&amp;TEXT(Cálculos!FQ71,"hh:mm")&amp;" – "&amp;TEXT(Cálculos!FR71,"hh:mm"),""))))</f>
        <v/>
      </c>
      <c r="D238" s="55" t="str">
        <f>IF($A238="","",IF(Configurações!$B$3="Simples",IF(Cálculos!GK71="TRAB","TRABALHO",IF(Cálculos!GK71="ATEST","ATESTADO/"&amp;CHAR(10)&amp;"LICENÇA",IF(Cálculos!GK71="FERIAS","FÉRIAS","FOLGA"))),IF(Cálculos!GE71=0,"FOLGA",TEXT(Cálculos!GA71,"hh:mm")&amp;" – "&amp;TEXT(Cálculos!GD71,"hh:mm")&amp;IF(AND(Cálculos!GB71&lt;&gt;"",Cálculos!GC71&lt;&gt;""),CHAR(10)&amp;"int. "&amp;TEXT(Cálculos!GB71,"hh:mm")&amp;" – "&amp;TEXT(Cálculos!GC71,"hh:mm"),""))))</f>
        <v/>
      </c>
      <c r="E238" s="55" t="str">
        <f>IF($A238="","",IF(Configurações!$B$3="Simples",IF(Cálculos!GV71="TRAB","TRABALHO",IF(Cálculos!GV71="ATEST","ATESTADO/"&amp;CHAR(10)&amp;"LICENÇA",IF(Cálculos!GV71="FERIAS","FÉRIAS","FOLGA"))),IF(Cálculos!GP71=0,"FOLGA",TEXT(Cálculos!GL71,"hh:mm")&amp;" – "&amp;TEXT(Cálculos!GO71,"hh:mm")&amp;IF(AND(Cálculos!GM71&lt;&gt;"",Cálculos!GN71&lt;&gt;""),CHAR(10)&amp;"int. "&amp;TEXT(Cálculos!GM71,"hh:mm")&amp;" – "&amp;TEXT(Cálculos!GN71,"hh:mm"),""))))</f>
        <v/>
      </c>
      <c r="F238" s="55" t="str">
        <f>IF($A238="","",IF(Configurações!$B$3="Simples",IF(Cálculos!HG71="TRAB","TRABALHO",IF(Cálculos!HG71="ATEST","ATESTADO/"&amp;CHAR(10)&amp;"LICENÇA",IF(Cálculos!HG71="FERIAS","FÉRIAS","FOLGA"))),IF(Cálculos!HA71=0,"FOLGA",TEXT(Cálculos!GW71,"hh:mm")&amp;" – "&amp;TEXT(Cálculos!GZ71,"hh:mm")&amp;IF(AND(Cálculos!GX71&lt;&gt;"",Cálculos!GY71&lt;&gt;""),CHAR(10)&amp;"int. "&amp;TEXT(Cálculos!GX71,"hh:mm")&amp;" – "&amp;TEXT(Cálculos!GY71,"hh:mm"),""))))</f>
        <v/>
      </c>
      <c r="G238" s="55" t="str">
        <f>IF($A238="","",IF(Configurações!$B$3="Simples",IF(Cálculos!HR71="TRAB","TRABALHO",IF(Cálculos!HR71="ATEST","ATESTADO/"&amp;CHAR(10)&amp;"LICENÇA",IF(Cálculos!HR71="FERIAS","FÉRIAS","FOLGA"))),IF(Cálculos!HL71=0,"FOLGA",TEXT(Cálculos!HH71,"hh:mm")&amp;" – "&amp;TEXT(Cálculos!HK71,"hh:mm")&amp;IF(AND(Cálculos!HI71&lt;&gt;"",Cálculos!HJ71&lt;&gt;""),CHAR(10)&amp;"int. "&amp;TEXT(Cálculos!HI71,"hh:mm")&amp;" – "&amp;TEXT(Cálculos!HJ71,"hh:mm"),""))))</f>
        <v/>
      </c>
      <c r="H238" s="55" t="str">
        <f>IF($A238="","",IF(Configurações!$B$3="Simples",IF(Cálculos!IC71="TRAB","TRABALHO",IF(Cálculos!IC71="ATEST","ATESTADO/"&amp;CHAR(10)&amp;"LICENÇA",IF(Cálculos!IC71="FERIAS","FÉRIAS","FOLGA"))),IF(Cálculos!HW71=0,"FOLGA",TEXT(Cálculos!HS71,"hh:mm")&amp;" – "&amp;TEXT(Cálculos!HV71,"hh:mm")&amp;IF(AND(Cálculos!HT71&lt;&gt;"",Cálculos!HU71&lt;&gt;""),CHAR(10)&amp;"int. "&amp;TEXT(Cálculos!HT71,"hh:mm")&amp;" – "&amp;TEXT(Cálculos!HU71,"hh:mm"),""))))</f>
        <v/>
      </c>
    </row>
    <row r="239" spans="1:8" ht="27.75" customHeight="1" x14ac:dyDescent="0.25">
      <c r="A239" s="54" t="str">
        <f>Cálculos!B72</f>
        <v/>
      </c>
      <c r="B239" s="55" t="str">
        <f>IF($A239="","",IF(Configurações!$B$3="Simples",IF(Cálculos!FO72="TRAB","TRABALHO",IF(Cálculos!FO72="ATEST","ATESTADO/"&amp;CHAR(10)&amp;"LICENÇA",IF(Cálculos!FO72="FERIAS","FÉRIAS","FOLGA"))),IF(Cálculos!FI72=0,"FOLGA",TEXT(Cálculos!FE72,"hh:mm")&amp;" – "&amp;TEXT(Cálculos!FH72,"hh:mm")&amp;IF(AND(Cálculos!FF72&lt;&gt;"",Cálculos!FG72&lt;&gt;""),CHAR(10)&amp;"int. "&amp;TEXT(Cálculos!FF72,"hh:mm")&amp;" – "&amp;TEXT(Cálculos!FG72,"hh:mm"),""))))</f>
        <v/>
      </c>
      <c r="C239" s="55" t="str">
        <f>IF($A239="","",IF(Configurações!$B$3="Simples",IF(Cálculos!FZ72="TRAB","TRABALHO",IF(Cálculos!FZ72="ATEST","ATESTADO/"&amp;CHAR(10)&amp;"LICENÇA",IF(Cálculos!FZ72="FERIAS","FÉRIAS","FOLGA"))),IF(Cálculos!FT72=0,"FOLGA",TEXT(Cálculos!FP72,"hh:mm")&amp;" – "&amp;TEXT(Cálculos!FS72,"hh:mm")&amp;IF(AND(Cálculos!FQ72&lt;&gt;"",Cálculos!FR72&lt;&gt;""),CHAR(10)&amp;"int. "&amp;TEXT(Cálculos!FQ72,"hh:mm")&amp;" – "&amp;TEXT(Cálculos!FR72,"hh:mm"),""))))</f>
        <v/>
      </c>
      <c r="D239" s="55" t="str">
        <f>IF($A239="","",IF(Configurações!$B$3="Simples",IF(Cálculos!GK72="TRAB","TRABALHO",IF(Cálculos!GK72="ATEST","ATESTADO/"&amp;CHAR(10)&amp;"LICENÇA",IF(Cálculos!GK72="FERIAS","FÉRIAS","FOLGA"))),IF(Cálculos!GE72=0,"FOLGA",TEXT(Cálculos!GA72,"hh:mm")&amp;" – "&amp;TEXT(Cálculos!GD72,"hh:mm")&amp;IF(AND(Cálculos!GB72&lt;&gt;"",Cálculos!GC72&lt;&gt;""),CHAR(10)&amp;"int. "&amp;TEXT(Cálculos!GB72,"hh:mm")&amp;" – "&amp;TEXT(Cálculos!GC72,"hh:mm"),""))))</f>
        <v/>
      </c>
      <c r="E239" s="55" t="str">
        <f>IF($A239="","",IF(Configurações!$B$3="Simples",IF(Cálculos!GV72="TRAB","TRABALHO",IF(Cálculos!GV72="ATEST","ATESTADO/"&amp;CHAR(10)&amp;"LICENÇA",IF(Cálculos!GV72="FERIAS","FÉRIAS","FOLGA"))),IF(Cálculos!GP72=0,"FOLGA",TEXT(Cálculos!GL72,"hh:mm")&amp;" – "&amp;TEXT(Cálculos!GO72,"hh:mm")&amp;IF(AND(Cálculos!GM72&lt;&gt;"",Cálculos!GN72&lt;&gt;""),CHAR(10)&amp;"int. "&amp;TEXT(Cálculos!GM72,"hh:mm")&amp;" – "&amp;TEXT(Cálculos!GN72,"hh:mm"),""))))</f>
        <v/>
      </c>
      <c r="F239" s="55" t="str">
        <f>IF($A239="","",IF(Configurações!$B$3="Simples",IF(Cálculos!HG72="TRAB","TRABALHO",IF(Cálculos!HG72="ATEST","ATESTADO/"&amp;CHAR(10)&amp;"LICENÇA",IF(Cálculos!HG72="FERIAS","FÉRIAS","FOLGA"))),IF(Cálculos!HA72=0,"FOLGA",TEXT(Cálculos!GW72,"hh:mm")&amp;" – "&amp;TEXT(Cálculos!GZ72,"hh:mm")&amp;IF(AND(Cálculos!GX72&lt;&gt;"",Cálculos!GY72&lt;&gt;""),CHAR(10)&amp;"int. "&amp;TEXT(Cálculos!GX72,"hh:mm")&amp;" – "&amp;TEXT(Cálculos!GY72,"hh:mm"),""))))</f>
        <v/>
      </c>
      <c r="G239" s="55" t="str">
        <f>IF($A239="","",IF(Configurações!$B$3="Simples",IF(Cálculos!HR72="TRAB","TRABALHO",IF(Cálculos!HR72="ATEST","ATESTADO/"&amp;CHAR(10)&amp;"LICENÇA",IF(Cálculos!HR72="FERIAS","FÉRIAS","FOLGA"))),IF(Cálculos!HL72=0,"FOLGA",TEXT(Cálculos!HH72,"hh:mm")&amp;" – "&amp;TEXT(Cálculos!HK72,"hh:mm")&amp;IF(AND(Cálculos!HI72&lt;&gt;"",Cálculos!HJ72&lt;&gt;""),CHAR(10)&amp;"int. "&amp;TEXT(Cálculos!HI72,"hh:mm")&amp;" – "&amp;TEXT(Cálculos!HJ72,"hh:mm"),""))))</f>
        <v/>
      </c>
      <c r="H239" s="55" t="str">
        <f>IF($A239="","",IF(Configurações!$B$3="Simples",IF(Cálculos!IC72="TRAB","TRABALHO",IF(Cálculos!IC72="ATEST","ATESTADO/"&amp;CHAR(10)&amp;"LICENÇA",IF(Cálculos!IC72="FERIAS","FÉRIAS","FOLGA"))),IF(Cálculos!HW72=0,"FOLGA",TEXT(Cálculos!HS72,"hh:mm")&amp;" – "&amp;TEXT(Cálculos!HV72,"hh:mm")&amp;IF(AND(Cálculos!HT72&lt;&gt;"",Cálculos!HU72&lt;&gt;""),CHAR(10)&amp;"int. "&amp;TEXT(Cálculos!HT72,"hh:mm")&amp;" – "&amp;TEXT(Cálculos!HU72,"hh:mm"),""))))</f>
        <v/>
      </c>
    </row>
    <row r="240" spans="1:8" ht="27.75" customHeight="1" x14ac:dyDescent="0.25">
      <c r="A240" s="54" t="str">
        <f>Cálculos!B73</f>
        <v/>
      </c>
      <c r="B240" s="55" t="str">
        <f>IF($A240="","",IF(Configurações!$B$3="Simples",IF(Cálculos!FO73="TRAB","TRABALHO",IF(Cálculos!FO73="ATEST","ATESTADO/"&amp;CHAR(10)&amp;"LICENÇA",IF(Cálculos!FO73="FERIAS","FÉRIAS","FOLGA"))),IF(Cálculos!FI73=0,"FOLGA",TEXT(Cálculos!FE73,"hh:mm")&amp;" – "&amp;TEXT(Cálculos!FH73,"hh:mm")&amp;IF(AND(Cálculos!FF73&lt;&gt;"",Cálculos!FG73&lt;&gt;""),CHAR(10)&amp;"int. "&amp;TEXT(Cálculos!FF73,"hh:mm")&amp;" – "&amp;TEXT(Cálculos!FG73,"hh:mm"),""))))</f>
        <v/>
      </c>
      <c r="C240" s="55" t="str">
        <f>IF($A240="","",IF(Configurações!$B$3="Simples",IF(Cálculos!FZ73="TRAB","TRABALHO",IF(Cálculos!FZ73="ATEST","ATESTADO/"&amp;CHAR(10)&amp;"LICENÇA",IF(Cálculos!FZ73="FERIAS","FÉRIAS","FOLGA"))),IF(Cálculos!FT73=0,"FOLGA",TEXT(Cálculos!FP73,"hh:mm")&amp;" – "&amp;TEXT(Cálculos!FS73,"hh:mm")&amp;IF(AND(Cálculos!FQ73&lt;&gt;"",Cálculos!FR73&lt;&gt;""),CHAR(10)&amp;"int. "&amp;TEXT(Cálculos!FQ73,"hh:mm")&amp;" – "&amp;TEXT(Cálculos!FR73,"hh:mm"),""))))</f>
        <v/>
      </c>
      <c r="D240" s="55" t="str">
        <f>IF($A240="","",IF(Configurações!$B$3="Simples",IF(Cálculos!GK73="TRAB","TRABALHO",IF(Cálculos!GK73="ATEST","ATESTADO/"&amp;CHAR(10)&amp;"LICENÇA",IF(Cálculos!GK73="FERIAS","FÉRIAS","FOLGA"))),IF(Cálculos!GE73=0,"FOLGA",TEXT(Cálculos!GA73,"hh:mm")&amp;" – "&amp;TEXT(Cálculos!GD73,"hh:mm")&amp;IF(AND(Cálculos!GB73&lt;&gt;"",Cálculos!GC73&lt;&gt;""),CHAR(10)&amp;"int. "&amp;TEXT(Cálculos!GB73,"hh:mm")&amp;" – "&amp;TEXT(Cálculos!GC73,"hh:mm"),""))))</f>
        <v/>
      </c>
      <c r="E240" s="55" t="str">
        <f>IF($A240="","",IF(Configurações!$B$3="Simples",IF(Cálculos!GV73="TRAB","TRABALHO",IF(Cálculos!GV73="ATEST","ATESTADO/"&amp;CHAR(10)&amp;"LICENÇA",IF(Cálculos!GV73="FERIAS","FÉRIAS","FOLGA"))),IF(Cálculos!GP73=0,"FOLGA",TEXT(Cálculos!GL73,"hh:mm")&amp;" – "&amp;TEXT(Cálculos!GO73,"hh:mm")&amp;IF(AND(Cálculos!GM73&lt;&gt;"",Cálculos!GN73&lt;&gt;""),CHAR(10)&amp;"int. "&amp;TEXT(Cálculos!GM73,"hh:mm")&amp;" – "&amp;TEXT(Cálculos!GN73,"hh:mm"),""))))</f>
        <v/>
      </c>
      <c r="F240" s="55" t="str">
        <f>IF($A240="","",IF(Configurações!$B$3="Simples",IF(Cálculos!HG73="TRAB","TRABALHO",IF(Cálculos!HG73="ATEST","ATESTADO/"&amp;CHAR(10)&amp;"LICENÇA",IF(Cálculos!HG73="FERIAS","FÉRIAS","FOLGA"))),IF(Cálculos!HA73=0,"FOLGA",TEXT(Cálculos!GW73,"hh:mm")&amp;" – "&amp;TEXT(Cálculos!GZ73,"hh:mm")&amp;IF(AND(Cálculos!GX73&lt;&gt;"",Cálculos!GY73&lt;&gt;""),CHAR(10)&amp;"int. "&amp;TEXT(Cálculos!GX73,"hh:mm")&amp;" – "&amp;TEXT(Cálculos!GY73,"hh:mm"),""))))</f>
        <v/>
      </c>
      <c r="G240" s="55" t="str">
        <f>IF($A240="","",IF(Configurações!$B$3="Simples",IF(Cálculos!HR73="TRAB","TRABALHO",IF(Cálculos!HR73="ATEST","ATESTADO/"&amp;CHAR(10)&amp;"LICENÇA",IF(Cálculos!HR73="FERIAS","FÉRIAS","FOLGA"))),IF(Cálculos!HL73=0,"FOLGA",TEXT(Cálculos!HH73,"hh:mm")&amp;" – "&amp;TEXT(Cálculos!HK73,"hh:mm")&amp;IF(AND(Cálculos!HI73&lt;&gt;"",Cálculos!HJ73&lt;&gt;""),CHAR(10)&amp;"int. "&amp;TEXT(Cálculos!HI73,"hh:mm")&amp;" – "&amp;TEXT(Cálculos!HJ73,"hh:mm"),""))))</f>
        <v/>
      </c>
      <c r="H240" s="55" t="str">
        <f>IF($A240="","",IF(Configurações!$B$3="Simples",IF(Cálculos!IC73="TRAB","TRABALHO",IF(Cálculos!IC73="ATEST","ATESTADO/"&amp;CHAR(10)&amp;"LICENÇA",IF(Cálculos!IC73="FERIAS","FÉRIAS","FOLGA"))),IF(Cálculos!HW73=0,"FOLGA",TEXT(Cálculos!HS73,"hh:mm")&amp;" – "&amp;TEXT(Cálculos!HV73,"hh:mm")&amp;IF(AND(Cálculos!HT73&lt;&gt;"",Cálculos!HU73&lt;&gt;""),CHAR(10)&amp;"int. "&amp;TEXT(Cálculos!HT73,"hh:mm")&amp;" – "&amp;TEXT(Cálculos!HU73,"hh:mm"),""))))</f>
        <v/>
      </c>
    </row>
    <row r="241" spans="1:8" ht="27.75" customHeight="1" x14ac:dyDescent="0.25">
      <c r="A241" s="54" t="str">
        <f>Cálculos!B74</f>
        <v/>
      </c>
      <c r="B241" s="55" t="str">
        <f>IF($A241="","",IF(Configurações!$B$3="Simples",IF(Cálculos!FO74="TRAB","TRABALHO",IF(Cálculos!FO74="ATEST","ATESTADO/"&amp;CHAR(10)&amp;"LICENÇA",IF(Cálculos!FO74="FERIAS","FÉRIAS","FOLGA"))),IF(Cálculos!FI74=0,"FOLGA",TEXT(Cálculos!FE74,"hh:mm")&amp;" – "&amp;TEXT(Cálculos!FH74,"hh:mm")&amp;IF(AND(Cálculos!FF74&lt;&gt;"",Cálculos!FG74&lt;&gt;""),CHAR(10)&amp;"int. "&amp;TEXT(Cálculos!FF74,"hh:mm")&amp;" – "&amp;TEXT(Cálculos!FG74,"hh:mm"),""))))</f>
        <v/>
      </c>
      <c r="C241" s="55" t="str">
        <f>IF($A241="","",IF(Configurações!$B$3="Simples",IF(Cálculos!FZ74="TRAB","TRABALHO",IF(Cálculos!FZ74="ATEST","ATESTADO/"&amp;CHAR(10)&amp;"LICENÇA",IF(Cálculos!FZ74="FERIAS","FÉRIAS","FOLGA"))),IF(Cálculos!FT74=0,"FOLGA",TEXT(Cálculos!FP74,"hh:mm")&amp;" – "&amp;TEXT(Cálculos!FS74,"hh:mm")&amp;IF(AND(Cálculos!FQ74&lt;&gt;"",Cálculos!FR74&lt;&gt;""),CHAR(10)&amp;"int. "&amp;TEXT(Cálculos!FQ74,"hh:mm")&amp;" – "&amp;TEXT(Cálculos!FR74,"hh:mm"),""))))</f>
        <v/>
      </c>
      <c r="D241" s="55" t="str">
        <f>IF($A241="","",IF(Configurações!$B$3="Simples",IF(Cálculos!GK74="TRAB","TRABALHO",IF(Cálculos!GK74="ATEST","ATESTADO/"&amp;CHAR(10)&amp;"LICENÇA",IF(Cálculos!GK74="FERIAS","FÉRIAS","FOLGA"))),IF(Cálculos!GE74=0,"FOLGA",TEXT(Cálculos!GA74,"hh:mm")&amp;" – "&amp;TEXT(Cálculos!GD74,"hh:mm")&amp;IF(AND(Cálculos!GB74&lt;&gt;"",Cálculos!GC74&lt;&gt;""),CHAR(10)&amp;"int. "&amp;TEXT(Cálculos!GB74,"hh:mm")&amp;" – "&amp;TEXT(Cálculos!GC74,"hh:mm"),""))))</f>
        <v/>
      </c>
      <c r="E241" s="55" t="str">
        <f>IF($A241="","",IF(Configurações!$B$3="Simples",IF(Cálculos!GV74="TRAB","TRABALHO",IF(Cálculos!GV74="ATEST","ATESTADO/"&amp;CHAR(10)&amp;"LICENÇA",IF(Cálculos!GV74="FERIAS","FÉRIAS","FOLGA"))),IF(Cálculos!GP74=0,"FOLGA",TEXT(Cálculos!GL74,"hh:mm")&amp;" – "&amp;TEXT(Cálculos!GO74,"hh:mm")&amp;IF(AND(Cálculos!GM74&lt;&gt;"",Cálculos!GN74&lt;&gt;""),CHAR(10)&amp;"int. "&amp;TEXT(Cálculos!GM74,"hh:mm")&amp;" – "&amp;TEXT(Cálculos!GN74,"hh:mm"),""))))</f>
        <v/>
      </c>
      <c r="F241" s="55" t="str">
        <f>IF($A241="","",IF(Configurações!$B$3="Simples",IF(Cálculos!HG74="TRAB","TRABALHO",IF(Cálculos!HG74="ATEST","ATESTADO/"&amp;CHAR(10)&amp;"LICENÇA",IF(Cálculos!HG74="FERIAS","FÉRIAS","FOLGA"))),IF(Cálculos!HA74=0,"FOLGA",TEXT(Cálculos!GW74,"hh:mm")&amp;" – "&amp;TEXT(Cálculos!GZ74,"hh:mm")&amp;IF(AND(Cálculos!GX74&lt;&gt;"",Cálculos!GY74&lt;&gt;""),CHAR(10)&amp;"int. "&amp;TEXT(Cálculos!GX74,"hh:mm")&amp;" – "&amp;TEXT(Cálculos!GY74,"hh:mm"),""))))</f>
        <v/>
      </c>
      <c r="G241" s="55" t="str">
        <f>IF($A241="","",IF(Configurações!$B$3="Simples",IF(Cálculos!HR74="TRAB","TRABALHO",IF(Cálculos!HR74="ATEST","ATESTADO/"&amp;CHAR(10)&amp;"LICENÇA",IF(Cálculos!HR74="FERIAS","FÉRIAS","FOLGA"))),IF(Cálculos!HL74=0,"FOLGA",TEXT(Cálculos!HH74,"hh:mm")&amp;" – "&amp;TEXT(Cálculos!HK74,"hh:mm")&amp;IF(AND(Cálculos!HI74&lt;&gt;"",Cálculos!HJ74&lt;&gt;""),CHAR(10)&amp;"int. "&amp;TEXT(Cálculos!HI74,"hh:mm")&amp;" – "&amp;TEXT(Cálculos!HJ74,"hh:mm"),""))))</f>
        <v/>
      </c>
      <c r="H241" s="55" t="str">
        <f>IF($A241="","",IF(Configurações!$B$3="Simples",IF(Cálculos!IC74="TRAB","TRABALHO",IF(Cálculos!IC74="ATEST","ATESTADO/"&amp;CHAR(10)&amp;"LICENÇA",IF(Cálculos!IC74="FERIAS","FÉRIAS","FOLGA"))),IF(Cálculos!HW74=0,"FOLGA",TEXT(Cálculos!HS74,"hh:mm")&amp;" – "&amp;TEXT(Cálculos!HV74,"hh:mm")&amp;IF(AND(Cálculos!HT74&lt;&gt;"",Cálculos!HU74&lt;&gt;""),CHAR(10)&amp;"int. "&amp;TEXT(Cálculos!HT74,"hh:mm")&amp;" – "&amp;TEXT(Cálculos!HU74,"hh:mm"),""))))</f>
        <v/>
      </c>
    </row>
    <row r="242" spans="1:8" ht="27.75" customHeight="1" x14ac:dyDescent="0.25">
      <c r="A242" s="54" t="str">
        <f>Cálculos!B75</f>
        <v/>
      </c>
      <c r="B242" s="55" t="str">
        <f>IF($A242="","",IF(Configurações!$B$3="Simples",IF(Cálculos!FO75="TRAB","TRABALHO",IF(Cálculos!FO75="ATEST","ATESTADO/"&amp;CHAR(10)&amp;"LICENÇA",IF(Cálculos!FO75="FERIAS","FÉRIAS","FOLGA"))),IF(Cálculos!FI75=0,"FOLGA",TEXT(Cálculos!FE75,"hh:mm")&amp;" – "&amp;TEXT(Cálculos!FH75,"hh:mm")&amp;IF(AND(Cálculos!FF75&lt;&gt;"",Cálculos!FG75&lt;&gt;""),CHAR(10)&amp;"int. "&amp;TEXT(Cálculos!FF75,"hh:mm")&amp;" – "&amp;TEXT(Cálculos!FG75,"hh:mm"),""))))</f>
        <v/>
      </c>
      <c r="C242" s="55" t="str">
        <f>IF($A242="","",IF(Configurações!$B$3="Simples",IF(Cálculos!FZ75="TRAB","TRABALHO",IF(Cálculos!FZ75="ATEST","ATESTADO/"&amp;CHAR(10)&amp;"LICENÇA",IF(Cálculos!FZ75="FERIAS","FÉRIAS","FOLGA"))),IF(Cálculos!FT75=0,"FOLGA",TEXT(Cálculos!FP75,"hh:mm")&amp;" – "&amp;TEXT(Cálculos!FS75,"hh:mm")&amp;IF(AND(Cálculos!FQ75&lt;&gt;"",Cálculos!FR75&lt;&gt;""),CHAR(10)&amp;"int. "&amp;TEXT(Cálculos!FQ75,"hh:mm")&amp;" – "&amp;TEXT(Cálculos!FR75,"hh:mm"),""))))</f>
        <v/>
      </c>
      <c r="D242" s="55" t="str">
        <f>IF($A242="","",IF(Configurações!$B$3="Simples",IF(Cálculos!GK75="TRAB","TRABALHO",IF(Cálculos!GK75="ATEST","ATESTADO/"&amp;CHAR(10)&amp;"LICENÇA",IF(Cálculos!GK75="FERIAS","FÉRIAS","FOLGA"))),IF(Cálculos!GE75=0,"FOLGA",TEXT(Cálculos!GA75,"hh:mm")&amp;" – "&amp;TEXT(Cálculos!GD75,"hh:mm")&amp;IF(AND(Cálculos!GB75&lt;&gt;"",Cálculos!GC75&lt;&gt;""),CHAR(10)&amp;"int. "&amp;TEXT(Cálculos!GB75,"hh:mm")&amp;" – "&amp;TEXT(Cálculos!GC75,"hh:mm"),""))))</f>
        <v/>
      </c>
      <c r="E242" s="55" t="str">
        <f>IF($A242="","",IF(Configurações!$B$3="Simples",IF(Cálculos!GV75="TRAB","TRABALHO",IF(Cálculos!GV75="ATEST","ATESTADO/"&amp;CHAR(10)&amp;"LICENÇA",IF(Cálculos!GV75="FERIAS","FÉRIAS","FOLGA"))),IF(Cálculos!GP75=0,"FOLGA",TEXT(Cálculos!GL75,"hh:mm")&amp;" – "&amp;TEXT(Cálculos!GO75,"hh:mm")&amp;IF(AND(Cálculos!GM75&lt;&gt;"",Cálculos!GN75&lt;&gt;""),CHAR(10)&amp;"int. "&amp;TEXT(Cálculos!GM75,"hh:mm")&amp;" – "&amp;TEXT(Cálculos!GN75,"hh:mm"),""))))</f>
        <v/>
      </c>
      <c r="F242" s="55" t="str">
        <f>IF($A242="","",IF(Configurações!$B$3="Simples",IF(Cálculos!HG75="TRAB","TRABALHO",IF(Cálculos!HG75="ATEST","ATESTADO/"&amp;CHAR(10)&amp;"LICENÇA",IF(Cálculos!HG75="FERIAS","FÉRIAS","FOLGA"))),IF(Cálculos!HA75=0,"FOLGA",TEXT(Cálculos!GW75,"hh:mm")&amp;" – "&amp;TEXT(Cálculos!GZ75,"hh:mm")&amp;IF(AND(Cálculos!GX75&lt;&gt;"",Cálculos!GY75&lt;&gt;""),CHAR(10)&amp;"int. "&amp;TEXT(Cálculos!GX75,"hh:mm")&amp;" – "&amp;TEXT(Cálculos!GY75,"hh:mm"),""))))</f>
        <v/>
      </c>
      <c r="G242" s="55" t="str">
        <f>IF($A242="","",IF(Configurações!$B$3="Simples",IF(Cálculos!HR75="TRAB","TRABALHO",IF(Cálculos!HR75="ATEST","ATESTADO/"&amp;CHAR(10)&amp;"LICENÇA",IF(Cálculos!HR75="FERIAS","FÉRIAS","FOLGA"))),IF(Cálculos!HL75=0,"FOLGA",TEXT(Cálculos!HH75,"hh:mm")&amp;" – "&amp;TEXT(Cálculos!HK75,"hh:mm")&amp;IF(AND(Cálculos!HI75&lt;&gt;"",Cálculos!HJ75&lt;&gt;""),CHAR(10)&amp;"int. "&amp;TEXT(Cálculos!HI75,"hh:mm")&amp;" – "&amp;TEXT(Cálculos!HJ75,"hh:mm"),""))))</f>
        <v/>
      </c>
      <c r="H242" s="55" t="str">
        <f>IF($A242="","",IF(Configurações!$B$3="Simples",IF(Cálculos!IC75="TRAB","TRABALHO",IF(Cálculos!IC75="ATEST","ATESTADO/"&amp;CHAR(10)&amp;"LICENÇA",IF(Cálculos!IC75="FERIAS","FÉRIAS","FOLGA"))),IF(Cálculos!HW75=0,"FOLGA",TEXT(Cálculos!HS75,"hh:mm")&amp;" – "&amp;TEXT(Cálculos!HV75,"hh:mm")&amp;IF(AND(Cálculos!HT75&lt;&gt;"",Cálculos!HU75&lt;&gt;""),CHAR(10)&amp;"int. "&amp;TEXT(Cálculos!HT75,"hh:mm")&amp;" – "&amp;TEXT(Cálculos!HU75,"hh:mm"),""))))</f>
        <v/>
      </c>
    </row>
    <row r="243" spans="1:8" ht="27.75" customHeight="1" x14ac:dyDescent="0.25">
      <c r="A243" s="54" t="str">
        <f>Cálculos!B76</f>
        <v/>
      </c>
      <c r="B243" s="55" t="str">
        <f>IF($A243="","",IF(Configurações!$B$3="Simples",IF(Cálculos!FO76="TRAB","TRABALHO",IF(Cálculos!FO76="ATEST","ATESTADO/"&amp;CHAR(10)&amp;"LICENÇA",IF(Cálculos!FO76="FERIAS","FÉRIAS","FOLGA"))),IF(Cálculos!FI76=0,"FOLGA",TEXT(Cálculos!FE76,"hh:mm")&amp;" – "&amp;TEXT(Cálculos!FH76,"hh:mm")&amp;IF(AND(Cálculos!FF76&lt;&gt;"",Cálculos!FG76&lt;&gt;""),CHAR(10)&amp;"int. "&amp;TEXT(Cálculos!FF76,"hh:mm")&amp;" – "&amp;TEXT(Cálculos!FG76,"hh:mm"),""))))</f>
        <v/>
      </c>
      <c r="C243" s="55" t="str">
        <f>IF($A243="","",IF(Configurações!$B$3="Simples",IF(Cálculos!FZ76="TRAB","TRABALHO",IF(Cálculos!FZ76="ATEST","ATESTADO/"&amp;CHAR(10)&amp;"LICENÇA",IF(Cálculos!FZ76="FERIAS","FÉRIAS","FOLGA"))),IF(Cálculos!FT76=0,"FOLGA",TEXT(Cálculos!FP76,"hh:mm")&amp;" – "&amp;TEXT(Cálculos!FS76,"hh:mm")&amp;IF(AND(Cálculos!FQ76&lt;&gt;"",Cálculos!FR76&lt;&gt;""),CHAR(10)&amp;"int. "&amp;TEXT(Cálculos!FQ76,"hh:mm")&amp;" – "&amp;TEXT(Cálculos!FR76,"hh:mm"),""))))</f>
        <v/>
      </c>
      <c r="D243" s="55" t="str">
        <f>IF($A243="","",IF(Configurações!$B$3="Simples",IF(Cálculos!GK76="TRAB","TRABALHO",IF(Cálculos!GK76="ATEST","ATESTADO/"&amp;CHAR(10)&amp;"LICENÇA",IF(Cálculos!GK76="FERIAS","FÉRIAS","FOLGA"))),IF(Cálculos!GE76=0,"FOLGA",TEXT(Cálculos!GA76,"hh:mm")&amp;" – "&amp;TEXT(Cálculos!GD76,"hh:mm")&amp;IF(AND(Cálculos!GB76&lt;&gt;"",Cálculos!GC76&lt;&gt;""),CHAR(10)&amp;"int. "&amp;TEXT(Cálculos!GB76,"hh:mm")&amp;" – "&amp;TEXT(Cálculos!GC76,"hh:mm"),""))))</f>
        <v/>
      </c>
      <c r="E243" s="55" t="str">
        <f>IF($A243="","",IF(Configurações!$B$3="Simples",IF(Cálculos!GV76="TRAB","TRABALHO",IF(Cálculos!GV76="ATEST","ATESTADO/"&amp;CHAR(10)&amp;"LICENÇA",IF(Cálculos!GV76="FERIAS","FÉRIAS","FOLGA"))),IF(Cálculos!GP76=0,"FOLGA",TEXT(Cálculos!GL76,"hh:mm")&amp;" – "&amp;TEXT(Cálculos!GO76,"hh:mm")&amp;IF(AND(Cálculos!GM76&lt;&gt;"",Cálculos!GN76&lt;&gt;""),CHAR(10)&amp;"int. "&amp;TEXT(Cálculos!GM76,"hh:mm")&amp;" – "&amp;TEXT(Cálculos!GN76,"hh:mm"),""))))</f>
        <v/>
      </c>
      <c r="F243" s="55" t="str">
        <f>IF($A243="","",IF(Configurações!$B$3="Simples",IF(Cálculos!HG76="TRAB","TRABALHO",IF(Cálculos!HG76="ATEST","ATESTADO/"&amp;CHAR(10)&amp;"LICENÇA",IF(Cálculos!HG76="FERIAS","FÉRIAS","FOLGA"))),IF(Cálculos!HA76=0,"FOLGA",TEXT(Cálculos!GW76,"hh:mm")&amp;" – "&amp;TEXT(Cálculos!GZ76,"hh:mm")&amp;IF(AND(Cálculos!GX76&lt;&gt;"",Cálculos!GY76&lt;&gt;""),CHAR(10)&amp;"int. "&amp;TEXT(Cálculos!GX76,"hh:mm")&amp;" – "&amp;TEXT(Cálculos!GY76,"hh:mm"),""))))</f>
        <v/>
      </c>
      <c r="G243" s="55" t="str">
        <f>IF($A243="","",IF(Configurações!$B$3="Simples",IF(Cálculos!HR76="TRAB","TRABALHO",IF(Cálculos!HR76="ATEST","ATESTADO/"&amp;CHAR(10)&amp;"LICENÇA",IF(Cálculos!HR76="FERIAS","FÉRIAS","FOLGA"))),IF(Cálculos!HL76=0,"FOLGA",TEXT(Cálculos!HH76,"hh:mm")&amp;" – "&amp;TEXT(Cálculos!HK76,"hh:mm")&amp;IF(AND(Cálculos!HI76&lt;&gt;"",Cálculos!HJ76&lt;&gt;""),CHAR(10)&amp;"int. "&amp;TEXT(Cálculos!HI76,"hh:mm")&amp;" – "&amp;TEXT(Cálculos!HJ76,"hh:mm"),""))))</f>
        <v/>
      </c>
      <c r="H243" s="55" t="str">
        <f>IF($A243="","",IF(Configurações!$B$3="Simples",IF(Cálculos!IC76="TRAB","TRABALHO",IF(Cálculos!IC76="ATEST","ATESTADO/"&amp;CHAR(10)&amp;"LICENÇA",IF(Cálculos!IC76="FERIAS","FÉRIAS","FOLGA"))),IF(Cálculos!HW76=0,"FOLGA",TEXT(Cálculos!HS76,"hh:mm")&amp;" – "&amp;TEXT(Cálculos!HV76,"hh:mm")&amp;IF(AND(Cálculos!HT76&lt;&gt;"",Cálculos!HU76&lt;&gt;""),CHAR(10)&amp;"int. "&amp;TEXT(Cálculos!HT76,"hh:mm")&amp;" – "&amp;TEXT(Cálculos!HU76,"hh:mm"),""))))</f>
        <v/>
      </c>
    </row>
    <row r="244" spans="1:8" ht="27.75" customHeight="1" x14ac:dyDescent="0.25">
      <c r="A244" s="54" t="str">
        <f>Cálculos!B77</f>
        <v/>
      </c>
      <c r="B244" s="55" t="str">
        <f>IF($A244="","",IF(Configurações!$B$3="Simples",IF(Cálculos!FO77="TRAB","TRABALHO",IF(Cálculos!FO77="ATEST","ATESTADO/"&amp;CHAR(10)&amp;"LICENÇA",IF(Cálculos!FO77="FERIAS","FÉRIAS","FOLGA"))),IF(Cálculos!FI77=0,"FOLGA",TEXT(Cálculos!FE77,"hh:mm")&amp;" – "&amp;TEXT(Cálculos!FH77,"hh:mm")&amp;IF(AND(Cálculos!FF77&lt;&gt;"",Cálculos!FG77&lt;&gt;""),CHAR(10)&amp;"int. "&amp;TEXT(Cálculos!FF77,"hh:mm")&amp;" – "&amp;TEXT(Cálculos!FG77,"hh:mm"),""))))</f>
        <v/>
      </c>
      <c r="C244" s="55" t="str">
        <f>IF($A244="","",IF(Configurações!$B$3="Simples",IF(Cálculos!FZ77="TRAB","TRABALHO",IF(Cálculos!FZ77="ATEST","ATESTADO/"&amp;CHAR(10)&amp;"LICENÇA",IF(Cálculos!FZ77="FERIAS","FÉRIAS","FOLGA"))),IF(Cálculos!FT77=0,"FOLGA",TEXT(Cálculos!FP77,"hh:mm")&amp;" – "&amp;TEXT(Cálculos!FS77,"hh:mm")&amp;IF(AND(Cálculos!FQ77&lt;&gt;"",Cálculos!FR77&lt;&gt;""),CHAR(10)&amp;"int. "&amp;TEXT(Cálculos!FQ77,"hh:mm")&amp;" – "&amp;TEXT(Cálculos!FR77,"hh:mm"),""))))</f>
        <v/>
      </c>
      <c r="D244" s="55" t="str">
        <f>IF($A244="","",IF(Configurações!$B$3="Simples",IF(Cálculos!GK77="TRAB","TRABALHO",IF(Cálculos!GK77="ATEST","ATESTADO/"&amp;CHAR(10)&amp;"LICENÇA",IF(Cálculos!GK77="FERIAS","FÉRIAS","FOLGA"))),IF(Cálculos!GE77=0,"FOLGA",TEXT(Cálculos!GA77,"hh:mm")&amp;" – "&amp;TEXT(Cálculos!GD77,"hh:mm")&amp;IF(AND(Cálculos!GB77&lt;&gt;"",Cálculos!GC77&lt;&gt;""),CHAR(10)&amp;"int. "&amp;TEXT(Cálculos!GB77,"hh:mm")&amp;" – "&amp;TEXT(Cálculos!GC77,"hh:mm"),""))))</f>
        <v/>
      </c>
      <c r="E244" s="55" t="str">
        <f>IF($A244="","",IF(Configurações!$B$3="Simples",IF(Cálculos!GV77="TRAB","TRABALHO",IF(Cálculos!GV77="ATEST","ATESTADO/"&amp;CHAR(10)&amp;"LICENÇA",IF(Cálculos!GV77="FERIAS","FÉRIAS","FOLGA"))),IF(Cálculos!GP77=0,"FOLGA",TEXT(Cálculos!GL77,"hh:mm")&amp;" – "&amp;TEXT(Cálculos!GO77,"hh:mm")&amp;IF(AND(Cálculos!GM77&lt;&gt;"",Cálculos!GN77&lt;&gt;""),CHAR(10)&amp;"int. "&amp;TEXT(Cálculos!GM77,"hh:mm")&amp;" – "&amp;TEXT(Cálculos!GN77,"hh:mm"),""))))</f>
        <v/>
      </c>
      <c r="F244" s="55" t="str">
        <f>IF($A244="","",IF(Configurações!$B$3="Simples",IF(Cálculos!HG77="TRAB","TRABALHO",IF(Cálculos!HG77="ATEST","ATESTADO/"&amp;CHAR(10)&amp;"LICENÇA",IF(Cálculos!HG77="FERIAS","FÉRIAS","FOLGA"))),IF(Cálculos!HA77=0,"FOLGA",TEXT(Cálculos!GW77,"hh:mm")&amp;" – "&amp;TEXT(Cálculos!GZ77,"hh:mm")&amp;IF(AND(Cálculos!GX77&lt;&gt;"",Cálculos!GY77&lt;&gt;""),CHAR(10)&amp;"int. "&amp;TEXT(Cálculos!GX77,"hh:mm")&amp;" – "&amp;TEXT(Cálculos!GY77,"hh:mm"),""))))</f>
        <v/>
      </c>
      <c r="G244" s="55" t="str">
        <f>IF($A244="","",IF(Configurações!$B$3="Simples",IF(Cálculos!HR77="TRAB","TRABALHO",IF(Cálculos!HR77="ATEST","ATESTADO/"&amp;CHAR(10)&amp;"LICENÇA",IF(Cálculos!HR77="FERIAS","FÉRIAS","FOLGA"))),IF(Cálculos!HL77=0,"FOLGA",TEXT(Cálculos!HH77,"hh:mm")&amp;" – "&amp;TEXT(Cálculos!HK77,"hh:mm")&amp;IF(AND(Cálculos!HI77&lt;&gt;"",Cálculos!HJ77&lt;&gt;""),CHAR(10)&amp;"int. "&amp;TEXT(Cálculos!HI77,"hh:mm")&amp;" – "&amp;TEXT(Cálculos!HJ77,"hh:mm"),""))))</f>
        <v/>
      </c>
      <c r="H244" s="55" t="str">
        <f>IF($A244="","",IF(Configurações!$B$3="Simples",IF(Cálculos!IC77="TRAB","TRABALHO",IF(Cálculos!IC77="ATEST","ATESTADO/"&amp;CHAR(10)&amp;"LICENÇA",IF(Cálculos!IC77="FERIAS","FÉRIAS","FOLGA"))),IF(Cálculos!HW77=0,"FOLGA",TEXT(Cálculos!HS77,"hh:mm")&amp;" – "&amp;TEXT(Cálculos!HV77,"hh:mm")&amp;IF(AND(Cálculos!HT77&lt;&gt;"",Cálculos!HU77&lt;&gt;""),CHAR(10)&amp;"int. "&amp;TEXT(Cálculos!HT77,"hh:mm")&amp;" – "&amp;TEXT(Cálculos!HU77,"hh:mm"),""))))</f>
        <v/>
      </c>
    </row>
    <row r="245" spans="1:8" ht="27.75" customHeight="1" x14ac:dyDescent="0.25">
      <c r="A245" s="54" t="str">
        <f>Cálculos!B78</f>
        <v/>
      </c>
      <c r="B245" s="55" t="str">
        <f>IF($A245="","",IF(Configurações!$B$3="Simples",IF(Cálculos!FO78="TRAB","TRABALHO",IF(Cálculos!FO78="ATEST","ATESTADO/"&amp;CHAR(10)&amp;"LICENÇA",IF(Cálculos!FO78="FERIAS","FÉRIAS","FOLGA"))),IF(Cálculos!FI78=0,"FOLGA",TEXT(Cálculos!FE78,"hh:mm")&amp;" – "&amp;TEXT(Cálculos!FH78,"hh:mm")&amp;IF(AND(Cálculos!FF78&lt;&gt;"",Cálculos!FG78&lt;&gt;""),CHAR(10)&amp;"int. "&amp;TEXT(Cálculos!FF78,"hh:mm")&amp;" – "&amp;TEXT(Cálculos!FG78,"hh:mm"),""))))</f>
        <v/>
      </c>
      <c r="C245" s="55" t="str">
        <f>IF($A245="","",IF(Configurações!$B$3="Simples",IF(Cálculos!FZ78="TRAB","TRABALHO",IF(Cálculos!FZ78="ATEST","ATESTADO/"&amp;CHAR(10)&amp;"LICENÇA",IF(Cálculos!FZ78="FERIAS","FÉRIAS","FOLGA"))),IF(Cálculos!FT78=0,"FOLGA",TEXT(Cálculos!FP78,"hh:mm")&amp;" – "&amp;TEXT(Cálculos!FS78,"hh:mm")&amp;IF(AND(Cálculos!FQ78&lt;&gt;"",Cálculos!FR78&lt;&gt;""),CHAR(10)&amp;"int. "&amp;TEXT(Cálculos!FQ78,"hh:mm")&amp;" – "&amp;TEXT(Cálculos!FR78,"hh:mm"),""))))</f>
        <v/>
      </c>
      <c r="D245" s="55" t="str">
        <f>IF($A245="","",IF(Configurações!$B$3="Simples",IF(Cálculos!GK78="TRAB","TRABALHO",IF(Cálculos!GK78="ATEST","ATESTADO/"&amp;CHAR(10)&amp;"LICENÇA",IF(Cálculos!GK78="FERIAS","FÉRIAS","FOLGA"))),IF(Cálculos!GE78=0,"FOLGA",TEXT(Cálculos!GA78,"hh:mm")&amp;" – "&amp;TEXT(Cálculos!GD78,"hh:mm")&amp;IF(AND(Cálculos!GB78&lt;&gt;"",Cálculos!GC78&lt;&gt;""),CHAR(10)&amp;"int. "&amp;TEXT(Cálculos!GB78,"hh:mm")&amp;" – "&amp;TEXT(Cálculos!GC78,"hh:mm"),""))))</f>
        <v/>
      </c>
      <c r="E245" s="55" t="str">
        <f>IF($A245="","",IF(Configurações!$B$3="Simples",IF(Cálculos!GV78="TRAB","TRABALHO",IF(Cálculos!GV78="ATEST","ATESTADO/"&amp;CHAR(10)&amp;"LICENÇA",IF(Cálculos!GV78="FERIAS","FÉRIAS","FOLGA"))),IF(Cálculos!GP78=0,"FOLGA",TEXT(Cálculos!GL78,"hh:mm")&amp;" – "&amp;TEXT(Cálculos!GO78,"hh:mm")&amp;IF(AND(Cálculos!GM78&lt;&gt;"",Cálculos!GN78&lt;&gt;""),CHAR(10)&amp;"int. "&amp;TEXT(Cálculos!GM78,"hh:mm")&amp;" – "&amp;TEXT(Cálculos!GN78,"hh:mm"),""))))</f>
        <v/>
      </c>
      <c r="F245" s="55" t="str">
        <f>IF($A245="","",IF(Configurações!$B$3="Simples",IF(Cálculos!HG78="TRAB","TRABALHO",IF(Cálculos!HG78="ATEST","ATESTADO/"&amp;CHAR(10)&amp;"LICENÇA",IF(Cálculos!HG78="FERIAS","FÉRIAS","FOLGA"))),IF(Cálculos!HA78=0,"FOLGA",TEXT(Cálculos!GW78,"hh:mm")&amp;" – "&amp;TEXT(Cálculos!GZ78,"hh:mm")&amp;IF(AND(Cálculos!GX78&lt;&gt;"",Cálculos!GY78&lt;&gt;""),CHAR(10)&amp;"int. "&amp;TEXT(Cálculos!GX78,"hh:mm")&amp;" – "&amp;TEXT(Cálculos!GY78,"hh:mm"),""))))</f>
        <v/>
      </c>
      <c r="G245" s="55" t="str">
        <f>IF($A245="","",IF(Configurações!$B$3="Simples",IF(Cálculos!HR78="TRAB","TRABALHO",IF(Cálculos!HR78="ATEST","ATESTADO/"&amp;CHAR(10)&amp;"LICENÇA",IF(Cálculos!HR78="FERIAS","FÉRIAS","FOLGA"))),IF(Cálculos!HL78=0,"FOLGA",TEXT(Cálculos!HH78,"hh:mm")&amp;" – "&amp;TEXT(Cálculos!HK78,"hh:mm")&amp;IF(AND(Cálculos!HI78&lt;&gt;"",Cálculos!HJ78&lt;&gt;""),CHAR(10)&amp;"int. "&amp;TEXT(Cálculos!HI78,"hh:mm")&amp;" – "&amp;TEXT(Cálculos!HJ78,"hh:mm"),""))))</f>
        <v/>
      </c>
      <c r="H245" s="55" t="str">
        <f>IF($A245="","",IF(Configurações!$B$3="Simples",IF(Cálculos!IC78="TRAB","TRABALHO",IF(Cálculos!IC78="ATEST","ATESTADO/"&amp;CHAR(10)&amp;"LICENÇA",IF(Cálculos!IC78="FERIAS","FÉRIAS","FOLGA"))),IF(Cálculos!HW78=0,"FOLGA",TEXT(Cálculos!HS78,"hh:mm")&amp;" – "&amp;TEXT(Cálculos!HV78,"hh:mm")&amp;IF(AND(Cálculos!HT78&lt;&gt;"",Cálculos!HU78&lt;&gt;""),CHAR(10)&amp;"int. "&amp;TEXT(Cálculos!HT78,"hh:mm")&amp;" – "&amp;TEXT(Cálculos!HU78,"hh:mm"),""))))</f>
        <v/>
      </c>
    </row>
    <row r="246" spans="1:8" ht="27.75" customHeight="1" x14ac:dyDescent="0.25">
      <c r="A246" s="54" t="str">
        <f>Cálculos!B79</f>
        <v/>
      </c>
      <c r="B246" s="55" t="str">
        <f>IF($A246="","",IF(Configurações!$B$3="Simples",IF(Cálculos!FO79="TRAB","TRABALHO",IF(Cálculos!FO79="ATEST","ATESTADO/"&amp;CHAR(10)&amp;"LICENÇA",IF(Cálculos!FO79="FERIAS","FÉRIAS","FOLGA"))),IF(Cálculos!FI79=0,"FOLGA",TEXT(Cálculos!FE79,"hh:mm")&amp;" – "&amp;TEXT(Cálculos!FH79,"hh:mm")&amp;IF(AND(Cálculos!FF79&lt;&gt;"",Cálculos!FG79&lt;&gt;""),CHAR(10)&amp;"int. "&amp;TEXT(Cálculos!FF79,"hh:mm")&amp;" – "&amp;TEXT(Cálculos!FG79,"hh:mm"),""))))</f>
        <v/>
      </c>
      <c r="C246" s="55" t="str">
        <f>IF($A246="","",IF(Configurações!$B$3="Simples",IF(Cálculos!FZ79="TRAB","TRABALHO",IF(Cálculos!FZ79="ATEST","ATESTADO/"&amp;CHAR(10)&amp;"LICENÇA",IF(Cálculos!FZ79="FERIAS","FÉRIAS","FOLGA"))),IF(Cálculos!FT79=0,"FOLGA",TEXT(Cálculos!FP79,"hh:mm")&amp;" – "&amp;TEXT(Cálculos!FS79,"hh:mm")&amp;IF(AND(Cálculos!FQ79&lt;&gt;"",Cálculos!FR79&lt;&gt;""),CHAR(10)&amp;"int. "&amp;TEXT(Cálculos!FQ79,"hh:mm")&amp;" – "&amp;TEXT(Cálculos!FR79,"hh:mm"),""))))</f>
        <v/>
      </c>
      <c r="D246" s="55" t="str">
        <f>IF($A246="","",IF(Configurações!$B$3="Simples",IF(Cálculos!GK79="TRAB","TRABALHO",IF(Cálculos!GK79="ATEST","ATESTADO/"&amp;CHAR(10)&amp;"LICENÇA",IF(Cálculos!GK79="FERIAS","FÉRIAS","FOLGA"))),IF(Cálculos!GE79=0,"FOLGA",TEXT(Cálculos!GA79,"hh:mm")&amp;" – "&amp;TEXT(Cálculos!GD79,"hh:mm")&amp;IF(AND(Cálculos!GB79&lt;&gt;"",Cálculos!GC79&lt;&gt;""),CHAR(10)&amp;"int. "&amp;TEXT(Cálculos!GB79,"hh:mm")&amp;" – "&amp;TEXT(Cálculos!GC79,"hh:mm"),""))))</f>
        <v/>
      </c>
      <c r="E246" s="55" t="str">
        <f>IF($A246="","",IF(Configurações!$B$3="Simples",IF(Cálculos!GV79="TRAB","TRABALHO",IF(Cálculos!GV79="ATEST","ATESTADO/"&amp;CHAR(10)&amp;"LICENÇA",IF(Cálculos!GV79="FERIAS","FÉRIAS","FOLGA"))),IF(Cálculos!GP79=0,"FOLGA",TEXT(Cálculos!GL79,"hh:mm")&amp;" – "&amp;TEXT(Cálculos!GO79,"hh:mm")&amp;IF(AND(Cálculos!GM79&lt;&gt;"",Cálculos!GN79&lt;&gt;""),CHAR(10)&amp;"int. "&amp;TEXT(Cálculos!GM79,"hh:mm")&amp;" – "&amp;TEXT(Cálculos!GN79,"hh:mm"),""))))</f>
        <v/>
      </c>
      <c r="F246" s="55" t="str">
        <f>IF($A246="","",IF(Configurações!$B$3="Simples",IF(Cálculos!HG79="TRAB","TRABALHO",IF(Cálculos!HG79="ATEST","ATESTADO/"&amp;CHAR(10)&amp;"LICENÇA",IF(Cálculos!HG79="FERIAS","FÉRIAS","FOLGA"))),IF(Cálculos!HA79=0,"FOLGA",TEXT(Cálculos!GW79,"hh:mm")&amp;" – "&amp;TEXT(Cálculos!GZ79,"hh:mm")&amp;IF(AND(Cálculos!GX79&lt;&gt;"",Cálculos!GY79&lt;&gt;""),CHAR(10)&amp;"int. "&amp;TEXT(Cálculos!GX79,"hh:mm")&amp;" – "&amp;TEXT(Cálculos!GY79,"hh:mm"),""))))</f>
        <v/>
      </c>
      <c r="G246" s="55" t="str">
        <f>IF($A246="","",IF(Configurações!$B$3="Simples",IF(Cálculos!HR79="TRAB","TRABALHO",IF(Cálculos!HR79="ATEST","ATESTADO/"&amp;CHAR(10)&amp;"LICENÇA",IF(Cálculos!HR79="FERIAS","FÉRIAS","FOLGA"))),IF(Cálculos!HL79=0,"FOLGA",TEXT(Cálculos!HH79,"hh:mm")&amp;" – "&amp;TEXT(Cálculos!HK79,"hh:mm")&amp;IF(AND(Cálculos!HI79&lt;&gt;"",Cálculos!HJ79&lt;&gt;""),CHAR(10)&amp;"int. "&amp;TEXT(Cálculos!HI79,"hh:mm")&amp;" – "&amp;TEXT(Cálculos!HJ79,"hh:mm"),""))))</f>
        <v/>
      </c>
      <c r="H246" s="55" t="str">
        <f>IF($A246="","",IF(Configurações!$B$3="Simples",IF(Cálculos!IC79="TRAB","TRABALHO",IF(Cálculos!IC79="ATEST","ATESTADO/"&amp;CHAR(10)&amp;"LICENÇA",IF(Cálculos!IC79="FERIAS","FÉRIAS","FOLGA"))),IF(Cálculos!HW79=0,"FOLGA",TEXT(Cálculos!HS79,"hh:mm")&amp;" – "&amp;TEXT(Cálculos!HV79,"hh:mm")&amp;IF(AND(Cálculos!HT79&lt;&gt;"",Cálculos!HU79&lt;&gt;""),CHAR(10)&amp;"int. "&amp;TEXT(Cálculos!HT79,"hh:mm")&amp;" – "&amp;TEXT(Cálculos!HU79,"hh:mm"),""))))</f>
        <v/>
      </c>
    </row>
    <row r="247" spans="1:8" ht="27.75" customHeight="1" x14ac:dyDescent="0.25">
      <c r="A247" s="54" t="str">
        <f>Cálculos!B80</f>
        <v/>
      </c>
      <c r="B247" s="55" t="str">
        <f>IF($A247="","",IF(Configurações!$B$3="Simples",IF(Cálculos!FO80="TRAB","TRABALHO",IF(Cálculos!FO80="ATEST","ATESTADO/"&amp;CHAR(10)&amp;"LICENÇA",IF(Cálculos!FO80="FERIAS","FÉRIAS","FOLGA"))),IF(Cálculos!FI80=0,"FOLGA",TEXT(Cálculos!FE80,"hh:mm")&amp;" – "&amp;TEXT(Cálculos!FH80,"hh:mm")&amp;IF(AND(Cálculos!FF80&lt;&gt;"",Cálculos!FG80&lt;&gt;""),CHAR(10)&amp;"int. "&amp;TEXT(Cálculos!FF80,"hh:mm")&amp;" – "&amp;TEXT(Cálculos!FG80,"hh:mm"),""))))</f>
        <v/>
      </c>
      <c r="C247" s="55" t="str">
        <f>IF($A247="","",IF(Configurações!$B$3="Simples",IF(Cálculos!FZ80="TRAB","TRABALHO",IF(Cálculos!FZ80="ATEST","ATESTADO/"&amp;CHAR(10)&amp;"LICENÇA",IF(Cálculos!FZ80="FERIAS","FÉRIAS","FOLGA"))),IF(Cálculos!FT80=0,"FOLGA",TEXT(Cálculos!FP80,"hh:mm")&amp;" – "&amp;TEXT(Cálculos!FS80,"hh:mm")&amp;IF(AND(Cálculos!FQ80&lt;&gt;"",Cálculos!FR80&lt;&gt;""),CHAR(10)&amp;"int. "&amp;TEXT(Cálculos!FQ80,"hh:mm")&amp;" – "&amp;TEXT(Cálculos!FR80,"hh:mm"),""))))</f>
        <v/>
      </c>
      <c r="D247" s="55" t="str">
        <f>IF($A247="","",IF(Configurações!$B$3="Simples",IF(Cálculos!GK80="TRAB","TRABALHO",IF(Cálculos!GK80="ATEST","ATESTADO/"&amp;CHAR(10)&amp;"LICENÇA",IF(Cálculos!GK80="FERIAS","FÉRIAS","FOLGA"))),IF(Cálculos!GE80=0,"FOLGA",TEXT(Cálculos!GA80,"hh:mm")&amp;" – "&amp;TEXT(Cálculos!GD80,"hh:mm")&amp;IF(AND(Cálculos!GB80&lt;&gt;"",Cálculos!GC80&lt;&gt;""),CHAR(10)&amp;"int. "&amp;TEXT(Cálculos!GB80,"hh:mm")&amp;" – "&amp;TEXT(Cálculos!GC80,"hh:mm"),""))))</f>
        <v/>
      </c>
      <c r="E247" s="55" t="str">
        <f>IF($A247="","",IF(Configurações!$B$3="Simples",IF(Cálculos!GV80="TRAB","TRABALHO",IF(Cálculos!GV80="ATEST","ATESTADO/"&amp;CHAR(10)&amp;"LICENÇA",IF(Cálculos!GV80="FERIAS","FÉRIAS","FOLGA"))),IF(Cálculos!GP80=0,"FOLGA",TEXT(Cálculos!GL80,"hh:mm")&amp;" – "&amp;TEXT(Cálculos!GO80,"hh:mm")&amp;IF(AND(Cálculos!GM80&lt;&gt;"",Cálculos!GN80&lt;&gt;""),CHAR(10)&amp;"int. "&amp;TEXT(Cálculos!GM80,"hh:mm")&amp;" – "&amp;TEXT(Cálculos!GN80,"hh:mm"),""))))</f>
        <v/>
      </c>
      <c r="F247" s="55" t="str">
        <f>IF($A247="","",IF(Configurações!$B$3="Simples",IF(Cálculos!HG80="TRAB","TRABALHO",IF(Cálculos!HG80="ATEST","ATESTADO/"&amp;CHAR(10)&amp;"LICENÇA",IF(Cálculos!HG80="FERIAS","FÉRIAS","FOLGA"))),IF(Cálculos!HA80=0,"FOLGA",TEXT(Cálculos!GW80,"hh:mm")&amp;" – "&amp;TEXT(Cálculos!GZ80,"hh:mm")&amp;IF(AND(Cálculos!GX80&lt;&gt;"",Cálculos!GY80&lt;&gt;""),CHAR(10)&amp;"int. "&amp;TEXT(Cálculos!GX80,"hh:mm")&amp;" – "&amp;TEXT(Cálculos!GY80,"hh:mm"),""))))</f>
        <v/>
      </c>
      <c r="G247" s="55" t="str">
        <f>IF($A247="","",IF(Configurações!$B$3="Simples",IF(Cálculos!HR80="TRAB","TRABALHO",IF(Cálculos!HR80="ATEST","ATESTADO/"&amp;CHAR(10)&amp;"LICENÇA",IF(Cálculos!HR80="FERIAS","FÉRIAS","FOLGA"))),IF(Cálculos!HL80=0,"FOLGA",TEXT(Cálculos!HH80,"hh:mm")&amp;" – "&amp;TEXT(Cálculos!HK80,"hh:mm")&amp;IF(AND(Cálculos!HI80&lt;&gt;"",Cálculos!HJ80&lt;&gt;""),CHAR(10)&amp;"int. "&amp;TEXT(Cálculos!HI80,"hh:mm")&amp;" – "&amp;TEXT(Cálculos!HJ80,"hh:mm"),""))))</f>
        <v/>
      </c>
      <c r="H247" s="55" t="str">
        <f>IF($A247="","",IF(Configurações!$B$3="Simples",IF(Cálculos!IC80="TRAB","TRABALHO",IF(Cálculos!IC80="ATEST","ATESTADO/"&amp;CHAR(10)&amp;"LICENÇA",IF(Cálculos!IC80="FERIAS","FÉRIAS","FOLGA"))),IF(Cálculos!HW80=0,"FOLGA",TEXT(Cálculos!HS80,"hh:mm")&amp;" – "&amp;TEXT(Cálculos!HV80,"hh:mm")&amp;IF(AND(Cálculos!HT80&lt;&gt;"",Cálculos!HU80&lt;&gt;""),CHAR(10)&amp;"int. "&amp;TEXT(Cálculos!HT80,"hh:mm")&amp;" – "&amp;TEXT(Cálculos!HU80,"hh:mm"),""))))</f>
        <v/>
      </c>
    </row>
    <row r="248" spans="1:8" ht="27.75" customHeight="1" x14ac:dyDescent="0.25">
      <c r="A248" s="54" t="str">
        <f>Cálculos!B81</f>
        <v/>
      </c>
      <c r="B248" s="55" t="str">
        <f>IF($A248="","",IF(Configurações!$B$3="Simples",IF(Cálculos!FO81="TRAB","TRABALHO",IF(Cálculos!FO81="ATEST","ATESTADO/"&amp;CHAR(10)&amp;"LICENÇA",IF(Cálculos!FO81="FERIAS","FÉRIAS","FOLGA"))),IF(Cálculos!FI81=0,"FOLGA",TEXT(Cálculos!FE81,"hh:mm")&amp;" – "&amp;TEXT(Cálculos!FH81,"hh:mm")&amp;IF(AND(Cálculos!FF81&lt;&gt;"",Cálculos!FG81&lt;&gt;""),CHAR(10)&amp;"int. "&amp;TEXT(Cálculos!FF81,"hh:mm")&amp;" – "&amp;TEXT(Cálculos!FG81,"hh:mm"),""))))</f>
        <v/>
      </c>
      <c r="C248" s="55" t="str">
        <f>IF($A248="","",IF(Configurações!$B$3="Simples",IF(Cálculos!FZ81="TRAB","TRABALHO",IF(Cálculos!FZ81="ATEST","ATESTADO/"&amp;CHAR(10)&amp;"LICENÇA",IF(Cálculos!FZ81="FERIAS","FÉRIAS","FOLGA"))),IF(Cálculos!FT81=0,"FOLGA",TEXT(Cálculos!FP81,"hh:mm")&amp;" – "&amp;TEXT(Cálculos!FS81,"hh:mm")&amp;IF(AND(Cálculos!FQ81&lt;&gt;"",Cálculos!FR81&lt;&gt;""),CHAR(10)&amp;"int. "&amp;TEXT(Cálculos!FQ81,"hh:mm")&amp;" – "&amp;TEXT(Cálculos!FR81,"hh:mm"),""))))</f>
        <v/>
      </c>
      <c r="D248" s="55" t="str">
        <f>IF($A248="","",IF(Configurações!$B$3="Simples",IF(Cálculos!GK81="TRAB","TRABALHO",IF(Cálculos!GK81="ATEST","ATESTADO/"&amp;CHAR(10)&amp;"LICENÇA",IF(Cálculos!GK81="FERIAS","FÉRIAS","FOLGA"))),IF(Cálculos!GE81=0,"FOLGA",TEXT(Cálculos!GA81,"hh:mm")&amp;" – "&amp;TEXT(Cálculos!GD81,"hh:mm")&amp;IF(AND(Cálculos!GB81&lt;&gt;"",Cálculos!GC81&lt;&gt;""),CHAR(10)&amp;"int. "&amp;TEXT(Cálculos!GB81,"hh:mm")&amp;" – "&amp;TEXT(Cálculos!GC81,"hh:mm"),""))))</f>
        <v/>
      </c>
      <c r="E248" s="55" t="str">
        <f>IF($A248="","",IF(Configurações!$B$3="Simples",IF(Cálculos!GV81="TRAB","TRABALHO",IF(Cálculos!GV81="ATEST","ATESTADO/"&amp;CHAR(10)&amp;"LICENÇA",IF(Cálculos!GV81="FERIAS","FÉRIAS","FOLGA"))),IF(Cálculos!GP81=0,"FOLGA",TEXT(Cálculos!GL81,"hh:mm")&amp;" – "&amp;TEXT(Cálculos!GO81,"hh:mm")&amp;IF(AND(Cálculos!GM81&lt;&gt;"",Cálculos!GN81&lt;&gt;""),CHAR(10)&amp;"int. "&amp;TEXT(Cálculos!GM81,"hh:mm")&amp;" – "&amp;TEXT(Cálculos!GN81,"hh:mm"),""))))</f>
        <v/>
      </c>
      <c r="F248" s="55" t="str">
        <f>IF($A248="","",IF(Configurações!$B$3="Simples",IF(Cálculos!HG81="TRAB","TRABALHO",IF(Cálculos!HG81="ATEST","ATESTADO/"&amp;CHAR(10)&amp;"LICENÇA",IF(Cálculos!HG81="FERIAS","FÉRIAS","FOLGA"))),IF(Cálculos!HA81=0,"FOLGA",TEXT(Cálculos!GW81,"hh:mm")&amp;" – "&amp;TEXT(Cálculos!GZ81,"hh:mm")&amp;IF(AND(Cálculos!GX81&lt;&gt;"",Cálculos!GY81&lt;&gt;""),CHAR(10)&amp;"int. "&amp;TEXT(Cálculos!GX81,"hh:mm")&amp;" – "&amp;TEXT(Cálculos!GY81,"hh:mm"),""))))</f>
        <v/>
      </c>
      <c r="G248" s="55" t="str">
        <f>IF($A248="","",IF(Configurações!$B$3="Simples",IF(Cálculos!HR81="TRAB","TRABALHO",IF(Cálculos!HR81="ATEST","ATESTADO/"&amp;CHAR(10)&amp;"LICENÇA",IF(Cálculos!HR81="FERIAS","FÉRIAS","FOLGA"))),IF(Cálculos!HL81=0,"FOLGA",TEXT(Cálculos!HH81,"hh:mm")&amp;" – "&amp;TEXT(Cálculos!HK81,"hh:mm")&amp;IF(AND(Cálculos!HI81&lt;&gt;"",Cálculos!HJ81&lt;&gt;""),CHAR(10)&amp;"int. "&amp;TEXT(Cálculos!HI81,"hh:mm")&amp;" – "&amp;TEXT(Cálculos!HJ81,"hh:mm"),""))))</f>
        <v/>
      </c>
      <c r="H248" s="55" t="str">
        <f>IF($A248="","",IF(Configurações!$B$3="Simples",IF(Cálculos!IC81="TRAB","TRABALHO",IF(Cálculos!IC81="ATEST","ATESTADO/"&amp;CHAR(10)&amp;"LICENÇA",IF(Cálculos!IC81="FERIAS","FÉRIAS","FOLGA"))),IF(Cálculos!HW81=0,"FOLGA",TEXT(Cálculos!HS81,"hh:mm")&amp;" – "&amp;TEXT(Cálculos!HV81,"hh:mm")&amp;IF(AND(Cálculos!HT81&lt;&gt;"",Cálculos!HU81&lt;&gt;""),CHAR(10)&amp;"int. "&amp;TEXT(Cálculos!HT81,"hh:mm")&amp;" – "&amp;TEXT(Cálculos!HU81,"hh:mm"),""))))</f>
        <v/>
      </c>
    </row>
    <row r="249" spans="1:8" ht="27.75" customHeight="1" x14ac:dyDescent="0.25">
      <c r="A249" s="54" t="str">
        <f>Cálculos!B82</f>
        <v/>
      </c>
      <c r="B249" s="55" t="str">
        <f>IF($A249="","",IF(Configurações!$B$3="Simples",IF(Cálculos!FO82="TRAB","TRABALHO",IF(Cálculos!FO82="ATEST","ATESTADO/"&amp;CHAR(10)&amp;"LICENÇA",IF(Cálculos!FO82="FERIAS","FÉRIAS","FOLGA"))),IF(Cálculos!FI82=0,"FOLGA",TEXT(Cálculos!FE82,"hh:mm")&amp;" – "&amp;TEXT(Cálculos!FH82,"hh:mm")&amp;IF(AND(Cálculos!FF82&lt;&gt;"",Cálculos!FG82&lt;&gt;""),CHAR(10)&amp;"int. "&amp;TEXT(Cálculos!FF82,"hh:mm")&amp;" – "&amp;TEXT(Cálculos!FG82,"hh:mm"),""))))</f>
        <v/>
      </c>
      <c r="C249" s="55" t="str">
        <f>IF($A249="","",IF(Configurações!$B$3="Simples",IF(Cálculos!FZ82="TRAB","TRABALHO",IF(Cálculos!FZ82="ATEST","ATESTADO/"&amp;CHAR(10)&amp;"LICENÇA",IF(Cálculos!FZ82="FERIAS","FÉRIAS","FOLGA"))),IF(Cálculos!FT82=0,"FOLGA",TEXT(Cálculos!FP82,"hh:mm")&amp;" – "&amp;TEXT(Cálculos!FS82,"hh:mm")&amp;IF(AND(Cálculos!FQ82&lt;&gt;"",Cálculos!FR82&lt;&gt;""),CHAR(10)&amp;"int. "&amp;TEXT(Cálculos!FQ82,"hh:mm")&amp;" – "&amp;TEXT(Cálculos!FR82,"hh:mm"),""))))</f>
        <v/>
      </c>
      <c r="D249" s="55" t="str">
        <f>IF($A249="","",IF(Configurações!$B$3="Simples",IF(Cálculos!GK82="TRAB","TRABALHO",IF(Cálculos!GK82="ATEST","ATESTADO/"&amp;CHAR(10)&amp;"LICENÇA",IF(Cálculos!GK82="FERIAS","FÉRIAS","FOLGA"))),IF(Cálculos!GE82=0,"FOLGA",TEXT(Cálculos!GA82,"hh:mm")&amp;" – "&amp;TEXT(Cálculos!GD82,"hh:mm")&amp;IF(AND(Cálculos!GB82&lt;&gt;"",Cálculos!GC82&lt;&gt;""),CHAR(10)&amp;"int. "&amp;TEXT(Cálculos!GB82,"hh:mm")&amp;" – "&amp;TEXT(Cálculos!GC82,"hh:mm"),""))))</f>
        <v/>
      </c>
      <c r="E249" s="55" t="str">
        <f>IF($A249="","",IF(Configurações!$B$3="Simples",IF(Cálculos!GV82="TRAB","TRABALHO",IF(Cálculos!GV82="ATEST","ATESTADO/"&amp;CHAR(10)&amp;"LICENÇA",IF(Cálculos!GV82="FERIAS","FÉRIAS","FOLGA"))),IF(Cálculos!GP82=0,"FOLGA",TEXT(Cálculos!GL82,"hh:mm")&amp;" – "&amp;TEXT(Cálculos!GO82,"hh:mm")&amp;IF(AND(Cálculos!GM82&lt;&gt;"",Cálculos!GN82&lt;&gt;""),CHAR(10)&amp;"int. "&amp;TEXT(Cálculos!GM82,"hh:mm")&amp;" – "&amp;TEXT(Cálculos!GN82,"hh:mm"),""))))</f>
        <v/>
      </c>
      <c r="F249" s="55" t="str">
        <f>IF($A249="","",IF(Configurações!$B$3="Simples",IF(Cálculos!HG82="TRAB","TRABALHO",IF(Cálculos!HG82="ATEST","ATESTADO/"&amp;CHAR(10)&amp;"LICENÇA",IF(Cálculos!HG82="FERIAS","FÉRIAS","FOLGA"))),IF(Cálculos!HA82=0,"FOLGA",TEXT(Cálculos!GW82,"hh:mm")&amp;" – "&amp;TEXT(Cálculos!GZ82,"hh:mm")&amp;IF(AND(Cálculos!GX82&lt;&gt;"",Cálculos!GY82&lt;&gt;""),CHAR(10)&amp;"int. "&amp;TEXT(Cálculos!GX82,"hh:mm")&amp;" – "&amp;TEXT(Cálculos!GY82,"hh:mm"),""))))</f>
        <v/>
      </c>
      <c r="G249" s="55" t="str">
        <f>IF($A249="","",IF(Configurações!$B$3="Simples",IF(Cálculos!HR82="TRAB","TRABALHO",IF(Cálculos!HR82="ATEST","ATESTADO/"&amp;CHAR(10)&amp;"LICENÇA",IF(Cálculos!HR82="FERIAS","FÉRIAS","FOLGA"))),IF(Cálculos!HL82=0,"FOLGA",TEXT(Cálculos!HH82,"hh:mm")&amp;" – "&amp;TEXT(Cálculos!HK82,"hh:mm")&amp;IF(AND(Cálculos!HI82&lt;&gt;"",Cálculos!HJ82&lt;&gt;""),CHAR(10)&amp;"int. "&amp;TEXT(Cálculos!HI82,"hh:mm")&amp;" – "&amp;TEXT(Cálculos!HJ82,"hh:mm"),""))))</f>
        <v/>
      </c>
      <c r="H249" s="55" t="str">
        <f>IF($A249="","",IF(Configurações!$B$3="Simples",IF(Cálculos!IC82="TRAB","TRABALHO",IF(Cálculos!IC82="ATEST","ATESTADO/"&amp;CHAR(10)&amp;"LICENÇA",IF(Cálculos!IC82="FERIAS","FÉRIAS","FOLGA"))),IF(Cálculos!HW82=0,"FOLGA",TEXT(Cálculos!HS82,"hh:mm")&amp;" – "&amp;TEXT(Cálculos!HV82,"hh:mm")&amp;IF(AND(Cálculos!HT82&lt;&gt;"",Cálculos!HU82&lt;&gt;""),CHAR(10)&amp;"int. "&amp;TEXT(Cálculos!HT82,"hh:mm")&amp;" – "&amp;TEXT(Cálculos!HU82,"hh:mm"),""))))</f>
        <v/>
      </c>
    </row>
    <row r="250" spans="1:8" ht="27.75" customHeight="1" x14ac:dyDescent="0.25">
      <c r="A250" s="54" t="str">
        <f>Cálculos!B83</f>
        <v/>
      </c>
      <c r="B250" s="55" t="str">
        <f>IF($A250="","",IF(Configurações!$B$3="Simples",IF(Cálculos!FO83="TRAB","TRABALHO",IF(Cálculos!FO83="ATEST","ATESTADO/"&amp;CHAR(10)&amp;"LICENÇA",IF(Cálculos!FO83="FERIAS","FÉRIAS","FOLGA"))),IF(Cálculos!FI83=0,"FOLGA",TEXT(Cálculos!FE83,"hh:mm")&amp;" – "&amp;TEXT(Cálculos!FH83,"hh:mm")&amp;IF(AND(Cálculos!FF83&lt;&gt;"",Cálculos!FG83&lt;&gt;""),CHAR(10)&amp;"int. "&amp;TEXT(Cálculos!FF83,"hh:mm")&amp;" – "&amp;TEXT(Cálculos!FG83,"hh:mm"),""))))</f>
        <v/>
      </c>
      <c r="C250" s="55" t="str">
        <f>IF($A250="","",IF(Configurações!$B$3="Simples",IF(Cálculos!FZ83="TRAB","TRABALHO",IF(Cálculos!FZ83="ATEST","ATESTADO/"&amp;CHAR(10)&amp;"LICENÇA",IF(Cálculos!FZ83="FERIAS","FÉRIAS","FOLGA"))),IF(Cálculos!FT83=0,"FOLGA",TEXT(Cálculos!FP83,"hh:mm")&amp;" – "&amp;TEXT(Cálculos!FS83,"hh:mm")&amp;IF(AND(Cálculos!FQ83&lt;&gt;"",Cálculos!FR83&lt;&gt;""),CHAR(10)&amp;"int. "&amp;TEXT(Cálculos!FQ83,"hh:mm")&amp;" – "&amp;TEXT(Cálculos!FR83,"hh:mm"),""))))</f>
        <v/>
      </c>
      <c r="D250" s="55" t="str">
        <f>IF($A250="","",IF(Configurações!$B$3="Simples",IF(Cálculos!GK83="TRAB","TRABALHO",IF(Cálculos!GK83="ATEST","ATESTADO/"&amp;CHAR(10)&amp;"LICENÇA",IF(Cálculos!GK83="FERIAS","FÉRIAS","FOLGA"))),IF(Cálculos!GE83=0,"FOLGA",TEXT(Cálculos!GA83,"hh:mm")&amp;" – "&amp;TEXT(Cálculos!GD83,"hh:mm")&amp;IF(AND(Cálculos!GB83&lt;&gt;"",Cálculos!GC83&lt;&gt;""),CHAR(10)&amp;"int. "&amp;TEXT(Cálculos!GB83,"hh:mm")&amp;" – "&amp;TEXT(Cálculos!GC83,"hh:mm"),""))))</f>
        <v/>
      </c>
      <c r="E250" s="55" t="str">
        <f>IF($A250="","",IF(Configurações!$B$3="Simples",IF(Cálculos!GV83="TRAB","TRABALHO",IF(Cálculos!GV83="ATEST","ATESTADO/"&amp;CHAR(10)&amp;"LICENÇA",IF(Cálculos!GV83="FERIAS","FÉRIAS","FOLGA"))),IF(Cálculos!GP83=0,"FOLGA",TEXT(Cálculos!GL83,"hh:mm")&amp;" – "&amp;TEXT(Cálculos!GO83,"hh:mm")&amp;IF(AND(Cálculos!GM83&lt;&gt;"",Cálculos!GN83&lt;&gt;""),CHAR(10)&amp;"int. "&amp;TEXT(Cálculos!GM83,"hh:mm")&amp;" – "&amp;TEXT(Cálculos!GN83,"hh:mm"),""))))</f>
        <v/>
      </c>
      <c r="F250" s="55" t="str">
        <f>IF($A250="","",IF(Configurações!$B$3="Simples",IF(Cálculos!HG83="TRAB","TRABALHO",IF(Cálculos!HG83="ATEST","ATESTADO/"&amp;CHAR(10)&amp;"LICENÇA",IF(Cálculos!HG83="FERIAS","FÉRIAS","FOLGA"))),IF(Cálculos!HA83=0,"FOLGA",TEXT(Cálculos!GW83,"hh:mm")&amp;" – "&amp;TEXT(Cálculos!GZ83,"hh:mm")&amp;IF(AND(Cálculos!GX83&lt;&gt;"",Cálculos!GY83&lt;&gt;""),CHAR(10)&amp;"int. "&amp;TEXT(Cálculos!GX83,"hh:mm")&amp;" – "&amp;TEXT(Cálculos!GY83,"hh:mm"),""))))</f>
        <v/>
      </c>
      <c r="G250" s="55" t="str">
        <f>IF($A250="","",IF(Configurações!$B$3="Simples",IF(Cálculos!HR83="TRAB","TRABALHO",IF(Cálculos!HR83="ATEST","ATESTADO/"&amp;CHAR(10)&amp;"LICENÇA",IF(Cálculos!HR83="FERIAS","FÉRIAS","FOLGA"))),IF(Cálculos!HL83=0,"FOLGA",TEXT(Cálculos!HH83,"hh:mm")&amp;" – "&amp;TEXT(Cálculos!HK83,"hh:mm")&amp;IF(AND(Cálculos!HI83&lt;&gt;"",Cálculos!HJ83&lt;&gt;""),CHAR(10)&amp;"int. "&amp;TEXT(Cálculos!HI83,"hh:mm")&amp;" – "&amp;TEXT(Cálculos!HJ83,"hh:mm"),""))))</f>
        <v/>
      </c>
      <c r="H250" s="55" t="str">
        <f>IF($A250="","",IF(Configurações!$B$3="Simples",IF(Cálculos!IC83="TRAB","TRABALHO",IF(Cálculos!IC83="ATEST","ATESTADO/"&amp;CHAR(10)&amp;"LICENÇA",IF(Cálculos!IC83="FERIAS","FÉRIAS","FOLGA"))),IF(Cálculos!HW83=0,"FOLGA",TEXT(Cálculos!HS83,"hh:mm")&amp;" – "&amp;TEXT(Cálculos!HV83,"hh:mm")&amp;IF(AND(Cálculos!HT83&lt;&gt;"",Cálculos!HU83&lt;&gt;""),CHAR(10)&amp;"int. "&amp;TEXT(Cálculos!HT83,"hh:mm")&amp;" – "&amp;TEXT(Cálculos!HU83,"hh:mm"),""))))</f>
        <v/>
      </c>
    </row>
    <row r="251" spans="1:8" ht="27.75" customHeight="1" x14ac:dyDescent="0.25">
      <c r="A251" s="54" t="str">
        <f>Cálculos!B84</f>
        <v/>
      </c>
      <c r="B251" s="55" t="str">
        <f>IF($A251="","",IF(Configurações!$B$3="Simples",IF(Cálculos!FO84="TRAB","TRABALHO",IF(Cálculos!FO84="ATEST","ATESTADO/"&amp;CHAR(10)&amp;"LICENÇA",IF(Cálculos!FO84="FERIAS","FÉRIAS","FOLGA"))),IF(Cálculos!FI84=0,"FOLGA",TEXT(Cálculos!FE84,"hh:mm")&amp;" – "&amp;TEXT(Cálculos!FH84,"hh:mm")&amp;IF(AND(Cálculos!FF84&lt;&gt;"",Cálculos!FG84&lt;&gt;""),CHAR(10)&amp;"int. "&amp;TEXT(Cálculos!FF84,"hh:mm")&amp;" – "&amp;TEXT(Cálculos!FG84,"hh:mm"),""))))</f>
        <v/>
      </c>
      <c r="C251" s="55" t="str">
        <f>IF($A251="","",IF(Configurações!$B$3="Simples",IF(Cálculos!FZ84="TRAB","TRABALHO",IF(Cálculos!FZ84="ATEST","ATESTADO/"&amp;CHAR(10)&amp;"LICENÇA",IF(Cálculos!FZ84="FERIAS","FÉRIAS","FOLGA"))),IF(Cálculos!FT84=0,"FOLGA",TEXT(Cálculos!FP84,"hh:mm")&amp;" – "&amp;TEXT(Cálculos!FS84,"hh:mm")&amp;IF(AND(Cálculos!FQ84&lt;&gt;"",Cálculos!FR84&lt;&gt;""),CHAR(10)&amp;"int. "&amp;TEXT(Cálculos!FQ84,"hh:mm")&amp;" – "&amp;TEXT(Cálculos!FR84,"hh:mm"),""))))</f>
        <v/>
      </c>
      <c r="D251" s="55" t="str">
        <f>IF($A251="","",IF(Configurações!$B$3="Simples",IF(Cálculos!GK84="TRAB","TRABALHO",IF(Cálculos!GK84="ATEST","ATESTADO/"&amp;CHAR(10)&amp;"LICENÇA",IF(Cálculos!GK84="FERIAS","FÉRIAS","FOLGA"))),IF(Cálculos!GE84=0,"FOLGA",TEXT(Cálculos!GA84,"hh:mm")&amp;" – "&amp;TEXT(Cálculos!GD84,"hh:mm")&amp;IF(AND(Cálculos!GB84&lt;&gt;"",Cálculos!GC84&lt;&gt;""),CHAR(10)&amp;"int. "&amp;TEXT(Cálculos!GB84,"hh:mm")&amp;" – "&amp;TEXT(Cálculos!GC84,"hh:mm"),""))))</f>
        <v/>
      </c>
      <c r="E251" s="55" t="str">
        <f>IF($A251="","",IF(Configurações!$B$3="Simples",IF(Cálculos!GV84="TRAB","TRABALHO",IF(Cálculos!GV84="ATEST","ATESTADO/"&amp;CHAR(10)&amp;"LICENÇA",IF(Cálculos!GV84="FERIAS","FÉRIAS","FOLGA"))),IF(Cálculos!GP84=0,"FOLGA",TEXT(Cálculos!GL84,"hh:mm")&amp;" – "&amp;TEXT(Cálculos!GO84,"hh:mm")&amp;IF(AND(Cálculos!GM84&lt;&gt;"",Cálculos!GN84&lt;&gt;""),CHAR(10)&amp;"int. "&amp;TEXT(Cálculos!GM84,"hh:mm")&amp;" – "&amp;TEXT(Cálculos!GN84,"hh:mm"),""))))</f>
        <v/>
      </c>
      <c r="F251" s="55" t="str">
        <f>IF($A251="","",IF(Configurações!$B$3="Simples",IF(Cálculos!HG84="TRAB","TRABALHO",IF(Cálculos!HG84="ATEST","ATESTADO/"&amp;CHAR(10)&amp;"LICENÇA",IF(Cálculos!HG84="FERIAS","FÉRIAS","FOLGA"))),IF(Cálculos!HA84=0,"FOLGA",TEXT(Cálculos!GW84,"hh:mm")&amp;" – "&amp;TEXT(Cálculos!GZ84,"hh:mm")&amp;IF(AND(Cálculos!GX84&lt;&gt;"",Cálculos!GY84&lt;&gt;""),CHAR(10)&amp;"int. "&amp;TEXT(Cálculos!GX84,"hh:mm")&amp;" – "&amp;TEXT(Cálculos!GY84,"hh:mm"),""))))</f>
        <v/>
      </c>
      <c r="G251" s="55" t="str">
        <f>IF($A251="","",IF(Configurações!$B$3="Simples",IF(Cálculos!HR84="TRAB","TRABALHO",IF(Cálculos!HR84="ATEST","ATESTADO/"&amp;CHAR(10)&amp;"LICENÇA",IF(Cálculos!HR84="FERIAS","FÉRIAS","FOLGA"))),IF(Cálculos!HL84=0,"FOLGA",TEXT(Cálculos!HH84,"hh:mm")&amp;" – "&amp;TEXT(Cálculos!HK84,"hh:mm")&amp;IF(AND(Cálculos!HI84&lt;&gt;"",Cálculos!HJ84&lt;&gt;""),CHAR(10)&amp;"int. "&amp;TEXT(Cálculos!HI84,"hh:mm")&amp;" – "&amp;TEXT(Cálculos!HJ84,"hh:mm"),""))))</f>
        <v/>
      </c>
      <c r="H251" s="55" t="str">
        <f>IF($A251="","",IF(Configurações!$B$3="Simples",IF(Cálculos!IC84="TRAB","TRABALHO",IF(Cálculos!IC84="ATEST","ATESTADO/"&amp;CHAR(10)&amp;"LICENÇA",IF(Cálculos!IC84="FERIAS","FÉRIAS","FOLGA"))),IF(Cálculos!HW84=0,"FOLGA",TEXT(Cálculos!HS84,"hh:mm")&amp;" – "&amp;TEXT(Cálculos!HV84,"hh:mm")&amp;IF(AND(Cálculos!HT84&lt;&gt;"",Cálculos!HU84&lt;&gt;""),CHAR(10)&amp;"int. "&amp;TEXT(Cálculos!HT84,"hh:mm")&amp;" – "&amp;TEXT(Cálculos!HU84,"hh:mm"),""))))</f>
        <v/>
      </c>
    </row>
    <row r="252" spans="1:8" ht="27.75" customHeight="1" x14ac:dyDescent="0.25">
      <c r="A252" s="54" t="str">
        <f>Cálculos!B85</f>
        <v/>
      </c>
      <c r="B252" s="55" t="str">
        <f>IF($A252="","",IF(Configurações!$B$3="Simples",IF(Cálculos!FO85="TRAB","TRABALHO",IF(Cálculos!FO85="ATEST","ATESTADO/"&amp;CHAR(10)&amp;"LICENÇA",IF(Cálculos!FO85="FERIAS","FÉRIAS","FOLGA"))),IF(Cálculos!FI85=0,"FOLGA",TEXT(Cálculos!FE85,"hh:mm")&amp;" – "&amp;TEXT(Cálculos!FH85,"hh:mm")&amp;IF(AND(Cálculos!FF85&lt;&gt;"",Cálculos!FG85&lt;&gt;""),CHAR(10)&amp;"int. "&amp;TEXT(Cálculos!FF85,"hh:mm")&amp;" – "&amp;TEXT(Cálculos!FG85,"hh:mm"),""))))</f>
        <v/>
      </c>
      <c r="C252" s="55" t="str">
        <f>IF($A252="","",IF(Configurações!$B$3="Simples",IF(Cálculos!FZ85="TRAB","TRABALHO",IF(Cálculos!FZ85="ATEST","ATESTADO/"&amp;CHAR(10)&amp;"LICENÇA",IF(Cálculos!FZ85="FERIAS","FÉRIAS","FOLGA"))),IF(Cálculos!FT85=0,"FOLGA",TEXT(Cálculos!FP85,"hh:mm")&amp;" – "&amp;TEXT(Cálculos!FS85,"hh:mm")&amp;IF(AND(Cálculos!FQ85&lt;&gt;"",Cálculos!FR85&lt;&gt;""),CHAR(10)&amp;"int. "&amp;TEXT(Cálculos!FQ85,"hh:mm")&amp;" – "&amp;TEXT(Cálculos!FR85,"hh:mm"),""))))</f>
        <v/>
      </c>
      <c r="D252" s="55" t="str">
        <f>IF($A252="","",IF(Configurações!$B$3="Simples",IF(Cálculos!GK85="TRAB","TRABALHO",IF(Cálculos!GK85="ATEST","ATESTADO/"&amp;CHAR(10)&amp;"LICENÇA",IF(Cálculos!GK85="FERIAS","FÉRIAS","FOLGA"))),IF(Cálculos!GE85=0,"FOLGA",TEXT(Cálculos!GA85,"hh:mm")&amp;" – "&amp;TEXT(Cálculos!GD85,"hh:mm")&amp;IF(AND(Cálculos!GB85&lt;&gt;"",Cálculos!GC85&lt;&gt;""),CHAR(10)&amp;"int. "&amp;TEXT(Cálculos!GB85,"hh:mm")&amp;" – "&amp;TEXT(Cálculos!GC85,"hh:mm"),""))))</f>
        <v/>
      </c>
      <c r="E252" s="55" t="str">
        <f>IF($A252="","",IF(Configurações!$B$3="Simples",IF(Cálculos!GV85="TRAB","TRABALHO",IF(Cálculos!GV85="ATEST","ATESTADO/"&amp;CHAR(10)&amp;"LICENÇA",IF(Cálculos!GV85="FERIAS","FÉRIAS","FOLGA"))),IF(Cálculos!GP85=0,"FOLGA",TEXT(Cálculos!GL85,"hh:mm")&amp;" – "&amp;TEXT(Cálculos!GO85,"hh:mm")&amp;IF(AND(Cálculos!GM85&lt;&gt;"",Cálculos!GN85&lt;&gt;""),CHAR(10)&amp;"int. "&amp;TEXT(Cálculos!GM85,"hh:mm")&amp;" – "&amp;TEXT(Cálculos!GN85,"hh:mm"),""))))</f>
        <v/>
      </c>
      <c r="F252" s="55" t="str">
        <f>IF($A252="","",IF(Configurações!$B$3="Simples",IF(Cálculos!HG85="TRAB","TRABALHO",IF(Cálculos!HG85="ATEST","ATESTADO/"&amp;CHAR(10)&amp;"LICENÇA",IF(Cálculos!HG85="FERIAS","FÉRIAS","FOLGA"))),IF(Cálculos!HA85=0,"FOLGA",TEXT(Cálculos!GW85,"hh:mm")&amp;" – "&amp;TEXT(Cálculos!GZ85,"hh:mm")&amp;IF(AND(Cálculos!GX85&lt;&gt;"",Cálculos!GY85&lt;&gt;""),CHAR(10)&amp;"int. "&amp;TEXT(Cálculos!GX85,"hh:mm")&amp;" – "&amp;TEXT(Cálculos!GY85,"hh:mm"),""))))</f>
        <v/>
      </c>
      <c r="G252" s="55" t="str">
        <f>IF($A252="","",IF(Configurações!$B$3="Simples",IF(Cálculos!HR85="TRAB","TRABALHO",IF(Cálculos!HR85="ATEST","ATESTADO/"&amp;CHAR(10)&amp;"LICENÇA",IF(Cálculos!HR85="FERIAS","FÉRIAS","FOLGA"))),IF(Cálculos!HL85=0,"FOLGA",TEXT(Cálculos!HH85,"hh:mm")&amp;" – "&amp;TEXT(Cálculos!HK85,"hh:mm")&amp;IF(AND(Cálculos!HI85&lt;&gt;"",Cálculos!HJ85&lt;&gt;""),CHAR(10)&amp;"int. "&amp;TEXT(Cálculos!HI85,"hh:mm")&amp;" – "&amp;TEXT(Cálculos!HJ85,"hh:mm"),""))))</f>
        <v/>
      </c>
      <c r="H252" s="55" t="str">
        <f>IF($A252="","",IF(Configurações!$B$3="Simples",IF(Cálculos!IC85="TRAB","TRABALHO",IF(Cálculos!IC85="ATEST","ATESTADO/"&amp;CHAR(10)&amp;"LICENÇA",IF(Cálculos!IC85="FERIAS","FÉRIAS","FOLGA"))),IF(Cálculos!HW85=0,"FOLGA",TEXT(Cálculos!HS85,"hh:mm")&amp;" – "&amp;TEXT(Cálculos!HV85,"hh:mm")&amp;IF(AND(Cálculos!HT85&lt;&gt;"",Cálculos!HU85&lt;&gt;""),CHAR(10)&amp;"int. "&amp;TEXT(Cálculos!HT85,"hh:mm")&amp;" – "&amp;TEXT(Cálculos!HU85,"hh:mm"),""))))</f>
        <v/>
      </c>
    </row>
    <row r="253" spans="1:8" ht="27.75" customHeight="1" x14ac:dyDescent="0.25">
      <c r="A253" s="54" t="str">
        <f>Cálculos!B86</f>
        <v/>
      </c>
      <c r="B253" s="55" t="str">
        <f>IF($A253="","",IF(Configurações!$B$3="Simples",IF(Cálculos!FO86="TRAB","TRABALHO",IF(Cálculos!FO86="ATEST","ATESTADO/"&amp;CHAR(10)&amp;"LICENÇA",IF(Cálculos!FO86="FERIAS","FÉRIAS","FOLGA"))),IF(Cálculos!FI86=0,"FOLGA",TEXT(Cálculos!FE86,"hh:mm")&amp;" – "&amp;TEXT(Cálculos!FH86,"hh:mm")&amp;IF(AND(Cálculos!FF86&lt;&gt;"",Cálculos!FG86&lt;&gt;""),CHAR(10)&amp;"int. "&amp;TEXT(Cálculos!FF86,"hh:mm")&amp;" – "&amp;TEXT(Cálculos!FG86,"hh:mm"),""))))</f>
        <v/>
      </c>
      <c r="C253" s="55" t="str">
        <f>IF($A253="","",IF(Configurações!$B$3="Simples",IF(Cálculos!FZ86="TRAB","TRABALHO",IF(Cálculos!FZ86="ATEST","ATESTADO/"&amp;CHAR(10)&amp;"LICENÇA",IF(Cálculos!FZ86="FERIAS","FÉRIAS","FOLGA"))),IF(Cálculos!FT86=0,"FOLGA",TEXT(Cálculos!FP86,"hh:mm")&amp;" – "&amp;TEXT(Cálculos!FS86,"hh:mm")&amp;IF(AND(Cálculos!FQ86&lt;&gt;"",Cálculos!FR86&lt;&gt;""),CHAR(10)&amp;"int. "&amp;TEXT(Cálculos!FQ86,"hh:mm")&amp;" – "&amp;TEXT(Cálculos!FR86,"hh:mm"),""))))</f>
        <v/>
      </c>
      <c r="D253" s="55" t="str">
        <f>IF($A253="","",IF(Configurações!$B$3="Simples",IF(Cálculos!GK86="TRAB","TRABALHO",IF(Cálculos!GK86="ATEST","ATESTADO/"&amp;CHAR(10)&amp;"LICENÇA",IF(Cálculos!GK86="FERIAS","FÉRIAS","FOLGA"))),IF(Cálculos!GE86=0,"FOLGA",TEXT(Cálculos!GA86,"hh:mm")&amp;" – "&amp;TEXT(Cálculos!GD86,"hh:mm")&amp;IF(AND(Cálculos!GB86&lt;&gt;"",Cálculos!GC86&lt;&gt;""),CHAR(10)&amp;"int. "&amp;TEXT(Cálculos!GB86,"hh:mm")&amp;" – "&amp;TEXT(Cálculos!GC86,"hh:mm"),""))))</f>
        <v/>
      </c>
      <c r="E253" s="55" t="str">
        <f>IF($A253="","",IF(Configurações!$B$3="Simples",IF(Cálculos!GV86="TRAB","TRABALHO",IF(Cálculos!GV86="ATEST","ATESTADO/"&amp;CHAR(10)&amp;"LICENÇA",IF(Cálculos!GV86="FERIAS","FÉRIAS","FOLGA"))),IF(Cálculos!GP86=0,"FOLGA",TEXT(Cálculos!GL86,"hh:mm")&amp;" – "&amp;TEXT(Cálculos!GO86,"hh:mm")&amp;IF(AND(Cálculos!GM86&lt;&gt;"",Cálculos!GN86&lt;&gt;""),CHAR(10)&amp;"int. "&amp;TEXT(Cálculos!GM86,"hh:mm")&amp;" – "&amp;TEXT(Cálculos!GN86,"hh:mm"),""))))</f>
        <v/>
      </c>
      <c r="F253" s="55" t="str">
        <f>IF($A253="","",IF(Configurações!$B$3="Simples",IF(Cálculos!HG86="TRAB","TRABALHO",IF(Cálculos!HG86="ATEST","ATESTADO/"&amp;CHAR(10)&amp;"LICENÇA",IF(Cálculos!HG86="FERIAS","FÉRIAS","FOLGA"))),IF(Cálculos!HA86=0,"FOLGA",TEXT(Cálculos!GW86,"hh:mm")&amp;" – "&amp;TEXT(Cálculos!GZ86,"hh:mm")&amp;IF(AND(Cálculos!GX86&lt;&gt;"",Cálculos!GY86&lt;&gt;""),CHAR(10)&amp;"int. "&amp;TEXT(Cálculos!GX86,"hh:mm")&amp;" – "&amp;TEXT(Cálculos!GY86,"hh:mm"),""))))</f>
        <v/>
      </c>
      <c r="G253" s="55" t="str">
        <f>IF($A253="","",IF(Configurações!$B$3="Simples",IF(Cálculos!HR86="TRAB","TRABALHO",IF(Cálculos!HR86="ATEST","ATESTADO/"&amp;CHAR(10)&amp;"LICENÇA",IF(Cálculos!HR86="FERIAS","FÉRIAS","FOLGA"))),IF(Cálculos!HL86=0,"FOLGA",TEXT(Cálculos!HH86,"hh:mm")&amp;" – "&amp;TEXT(Cálculos!HK86,"hh:mm")&amp;IF(AND(Cálculos!HI86&lt;&gt;"",Cálculos!HJ86&lt;&gt;""),CHAR(10)&amp;"int. "&amp;TEXT(Cálculos!HI86,"hh:mm")&amp;" – "&amp;TEXT(Cálculos!HJ86,"hh:mm"),""))))</f>
        <v/>
      </c>
      <c r="H253" s="55" t="str">
        <f>IF($A253="","",IF(Configurações!$B$3="Simples",IF(Cálculos!IC86="TRAB","TRABALHO",IF(Cálculos!IC86="ATEST","ATESTADO/"&amp;CHAR(10)&amp;"LICENÇA",IF(Cálculos!IC86="FERIAS","FÉRIAS","FOLGA"))),IF(Cálculos!HW86=0,"FOLGA",TEXT(Cálculos!HS86,"hh:mm")&amp;" – "&amp;TEXT(Cálculos!HV86,"hh:mm")&amp;IF(AND(Cálculos!HT86&lt;&gt;"",Cálculos!HU86&lt;&gt;""),CHAR(10)&amp;"int. "&amp;TEXT(Cálculos!HT86,"hh:mm")&amp;" – "&amp;TEXT(Cálculos!HU86,"hh:mm"),""))))</f>
        <v/>
      </c>
    </row>
    <row r="254" spans="1:8" ht="27.75" customHeight="1" x14ac:dyDescent="0.25">
      <c r="A254" s="54" t="str">
        <f>Cálculos!B87</f>
        <v/>
      </c>
      <c r="B254" s="55" t="str">
        <f>IF($A254="","",IF(Configurações!$B$3="Simples",IF(Cálculos!FO87="TRAB","TRABALHO",IF(Cálculos!FO87="ATEST","ATESTADO/"&amp;CHAR(10)&amp;"LICENÇA",IF(Cálculos!FO87="FERIAS","FÉRIAS","FOLGA"))),IF(Cálculos!FI87=0,"FOLGA",TEXT(Cálculos!FE87,"hh:mm")&amp;" – "&amp;TEXT(Cálculos!FH87,"hh:mm")&amp;IF(AND(Cálculos!FF87&lt;&gt;"",Cálculos!FG87&lt;&gt;""),CHAR(10)&amp;"int. "&amp;TEXT(Cálculos!FF87,"hh:mm")&amp;" – "&amp;TEXT(Cálculos!FG87,"hh:mm"),""))))</f>
        <v/>
      </c>
      <c r="C254" s="55" t="str">
        <f>IF($A254="","",IF(Configurações!$B$3="Simples",IF(Cálculos!FZ87="TRAB","TRABALHO",IF(Cálculos!FZ87="ATEST","ATESTADO/"&amp;CHAR(10)&amp;"LICENÇA",IF(Cálculos!FZ87="FERIAS","FÉRIAS","FOLGA"))),IF(Cálculos!FT87=0,"FOLGA",TEXT(Cálculos!FP87,"hh:mm")&amp;" – "&amp;TEXT(Cálculos!FS87,"hh:mm")&amp;IF(AND(Cálculos!FQ87&lt;&gt;"",Cálculos!FR87&lt;&gt;""),CHAR(10)&amp;"int. "&amp;TEXT(Cálculos!FQ87,"hh:mm")&amp;" – "&amp;TEXT(Cálculos!FR87,"hh:mm"),""))))</f>
        <v/>
      </c>
      <c r="D254" s="55" t="str">
        <f>IF($A254="","",IF(Configurações!$B$3="Simples",IF(Cálculos!GK87="TRAB","TRABALHO",IF(Cálculos!GK87="ATEST","ATESTADO/"&amp;CHAR(10)&amp;"LICENÇA",IF(Cálculos!GK87="FERIAS","FÉRIAS","FOLGA"))),IF(Cálculos!GE87=0,"FOLGA",TEXT(Cálculos!GA87,"hh:mm")&amp;" – "&amp;TEXT(Cálculos!GD87,"hh:mm")&amp;IF(AND(Cálculos!GB87&lt;&gt;"",Cálculos!GC87&lt;&gt;""),CHAR(10)&amp;"int. "&amp;TEXT(Cálculos!GB87,"hh:mm")&amp;" – "&amp;TEXT(Cálculos!GC87,"hh:mm"),""))))</f>
        <v/>
      </c>
      <c r="E254" s="55" t="str">
        <f>IF($A254="","",IF(Configurações!$B$3="Simples",IF(Cálculos!GV87="TRAB","TRABALHO",IF(Cálculos!GV87="ATEST","ATESTADO/"&amp;CHAR(10)&amp;"LICENÇA",IF(Cálculos!GV87="FERIAS","FÉRIAS","FOLGA"))),IF(Cálculos!GP87=0,"FOLGA",TEXT(Cálculos!GL87,"hh:mm")&amp;" – "&amp;TEXT(Cálculos!GO87,"hh:mm")&amp;IF(AND(Cálculos!GM87&lt;&gt;"",Cálculos!GN87&lt;&gt;""),CHAR(10)&amp;"int. "&amp;TEXT(Cálculos!GM87,"hh:mm")&amp;" – "&amp;TEXT(Cálculos!GN87,"hh:mm"),""))))</f>
        <v/>
      </c>
      <c r="F254" s="55" t="str">
        <f>IF($A254="","",IF(Configurações!$B$3="Simples",IF(Cálculos!HG87="TRAB","TRABALHO",IF(Cálculos!HG87="ATEST","ATESTADO/"&amp;CHAR(10)&amp;"LICENÇA",IF(Cálculos!HG87="FERIAS","FÉRIAS","FOLGA"))),IF(Cálculos!HA87=0,"FOLGA",TEXT(Cálculos!GW87,"hh:mm")&amp;" – "&amp;TEXT(Cálculos!GZ87,"hh:mm")&amp;IF(AND(Cálculos!GX87&lt;&gt;"",Cálculos!GY87&lt;&gt;""),CHAR(10)&amp;"int. "&amp;TEXT(Cálculos!GX87,"hh:mm")&amp;" – "&amp;TEXT(Cálculos!GY87,"hh:mm"),""))))</f>
        <v/>
      </c>
      <c r="G254" s="55" t="str">
        <f>IF($A254="","",IF(Configurações!$B$3="Simples",IF(Cálculos!HR87="TRAB","TRABALHO",IF(Cálculos!HR87="ATEST","ATESTADO/"&amp;CHAR(10)&amp;"LICENÇA",IF(Cálculos!HR87="FERIAS","FÉRIAS","FOLGA"))),IF(Cálculos!HL87=0,"FOLGA",TEXT(Cálculos!HH87,"hh:mm")&amp;" – "&amp;TEXT(Cálculos!HK87,"hh:mm")&amp;IF(AND(Cálculos!HI87&lt;&gt;"",Cálculos!HJ87&lt;&gt;""),CHAR(10)&amp;"int. "&amp;TEXT(Cálculos!HI87,"hh:mm")&amp;" – "&amp;TEXT(Cálculos!HJ87,"hh:mm"),""))))</f>
        <v/>
      </c>
      <c r="H254" s="55" t="str">
        <f>IF($A254="","",IF(Configurações!$B$3="Simples",IF(Cálculos!IC87="TRAB","TRABALHO",IF(Cálculos!IC87="ATEST","ATESTADO/"&amp;CHAR(10)&amp;"LICENÇA",IF(Cálculos!IC87="FERIAS","FÉRIAS","FOLGA"))),IF(Cálculos!HW87=0,"FOLGA",TEXT(Cálculos!HS87,"hh:mm")&amp;" – "&amp;TEXT(Cálculos!HV87,"hh:mm")&amp;IF(AND(Cálculos!HT87&lt;&gt;"",Cálculos!HU87&lt;&gt;""),CHAR(10)&amp;"int. "&amp;TEXT(Cálculos!HT87,"hh:mm")&amp;" – "&amp;TEXT(Cálculos!HU87,"hh:mm"),""))))</f>
        <v/>
      </c>
    </row>
    <row r="255" spans="1:8" x14ac:dyDescent="0.25"/>
    <row r="256" spans="1:8" ht="19.5" customHeight="1" x14ac:dyDescent="0.25">
      <c r="A256" s="116" t="str">
        <f>"SEMANA 4   —   "&amp;TEXT(DAY('Escala Linhas'!$D$2+21),"00")&amp;"/"&amp;TEXT(MONTH('Escala Linhas'!$D$2+21),"00")&amp;" a "&amp;TEXT(DAY('Escala Linhas'!$D$2+27),"00")&amp;"/"&amp;TEXT(MONTH('Escala Linhas'!$D$2+27),"00")&amp;"/"&amp;YEAR('Escala Linhas'!$D$2+27)</f>
        <v>SEMANA 4   —   23/11 a 29/11/2026</v>
      </c>
      <c r="B256" s="116"/>
      <c r="C256" s="116"/>
      <c r="D256" s="116"/>
      <c r="E256" s="116"/>
      <c r="F256" s="116"/>
      <c r="G256" s="116"/>
      <c r="H256" s="116"/>
    </row>
    <row r="257" spans="1:8" ht="39.75" customHeight="1" x14ac:dyDescent="0.25">
      <c r="A257" s="2" t="s">
        <v>81</v>
      </c>
      <c r="B257" s="2" t="str">
        <f>CHOOSE(WEEKDAY(Cálculos!$ID$5),"Dom","Seg","Ter","Qua","Qui","Sex","Sáb")&amp;CHAR(10)&amp;TEXT(DAY(Cálculos!$ID$5),"00")&amp;"/"&amp;TEXT(MONTH(Cálculos!$ID$5),"00")&amp;IF(Cálculos!$ID$2=1,CHAR(10)&amp;"FERIADO","")</f>
        <v>Seg
23/11</v>
      </c>
      <c r="C257" s="2" t="str">
        <f>CHOOSE(WEEKDAY(Cálculos!$IO$5),"Dom","Seg","Ter","Qua","Qui","Sex","Sáb")&amp;CHAR(10)&amp;TEXT(DAY(Cálculos!$IO$5),"00")&amp;"/"&amp;TEXT(MONTH(Cálculos!$IO$5),"00")&amp;IF(Cálculos!$IO$2=1,CHAR(10)&amp;"FERIADO","")</f>
        <v>Ter
24/11</v>
      </c>
      <c r="D257" s="2" t="str">
        <f>CHOOSE(WEEKDAY(Cálculos!$IZ$5),"Dom","Seg","Ter","Qua","Qui","Sex","Sáb")&amp;CHAR(10)&amp;TEXT(DAY(Cálculos!$IZ$5),"00")&amp;"/"&amp;TEXT(MONTH(Cálculos!$IZ$5),"00")&amp;IF(Cálculos!$IZ$2=1,CHAR(10)&amp;"FERIADO","")</f>
        <v>Qua
25/11</v>
      </c>
      <c r="E257" s="2" t="str">
        <f>CHOOSE(WEEKDAY(Cálculos!$JK$5),"Dom","Seg","Ter","Qua","Qui","Sex","Sáb")&amp;CHAR(10)&amp;TEXT(DAY(Cálculos!$JK$5),"00")&amp;"/"&amp;TEXT(MONTH(Cálculos!$JK$5),"00")&amp;IF(Cálculos!$JK$2=1,CHAR(10)&amp;"FERIADO","")</f>
        <v>Qui
26/11</v>
      </c>
      <c r="F257" s="2" t="str">
        <f>CHOOSE(WEEKDAY(Cálculos!$JV$5),"Dom","Seg","Ter","Qua","Qui","Sex","Sáb")&amp;CHAR(10)&amp;TEXT(DAY(Cálculos!$JV$5),"00")&amp;"/"&amp;TEXT(MONTH(Cálculos!$JV$5),"00")&amp;IF(Cálculos!$JV$2=1,CHAR(10)&amp;"FERIADO","")</f>
        <v>Sex
27/11</v>
      </c>
      <c r="G257" s="2" t="str">
        <f>CHOOSE(WEEKDAY(Cálculos!$KG$5),"Dom","Seg","Ter","Qua","Qui","Sex","Sáb")&amp;CHAR(10)&amp;TEXT(DAY(Cálculos!$KG$5),"00")&amp;"/"&amp;TEXT(MONTH(Cálculos!$KG$5),"00")&amp;IF(Cálculos!$KG$2=1,CHAR(10)&amp;"FERIADO","")</f>
        <v>Sáb
28/11</v>
      </c>
      <c r="H257" s="2" t="str">
        <f>CHOOSE(WEEKDAY(Cálculos!$KR$5),"Dom","Seg","Ter","Qua","Qui","Sex","Sáb")&amp;CHAR(10)&amp;TEXT(DAY(Cálculos!$KR$5),"00")&amp;"/"&amp;TEXT(MONTH(Cálculos!$KR$5),"00")&amp;IF(Cálculos!$KR$2=1,CHAR(10)&amp;"FERIADO","")</f>
        <v>Dom
29/11</v>
      </c>
    </row>
    <row r="258" spans="1:8" ht="27.75" customHeight="1" x14ac:dyDescent="0.25">
      <c r="A258" s="54" t="str">
        <f>Cálculos!B7</f>
        <v>Ana Paula Souza</v>
      </c>
      <c r="B258" s="55" t="str">
        <f>IF($A258="","",IF(Configurações!$B$3="Simples",IF(Cálculos!IN7="TRAB","TRABALHO",IF(Cálculos!IN7="ATEST","ATESTADO/"&amp;CHAR(10)&amp;"LICENÇA",IF(Cálculos!IN7="FERIAS","FÉRIAS","FOLGA"))),IF(Cálculos!IH7=0,"FOLGA",TEXT(Cálculos!ID7,"hh:mm")&amp;" – "&amp;TEXT(Cálculos!IG7,"hh:mm")&amp;IF(AND(Cálculos!IE7&lt;&gt;"",Cálculos!IF7&lt;&gt;""),CHAR(10)&amp;"int. "&amp;TEXT(Cálculos!IE7,"hh:mm")&amp;" – "&amp;TEXT(Cálculos!IF7,"hh:mm"),""))))</f>
        <v>FOLGA</v>
      </c>
      <c r="C258" s="55" t="str">
        <f>IF($A258="","",IF(Configurações!$B$3="Simples",IF(Cálculos!IY7="TRAB","TRABALHO",IF(Cálculos!IY7="ATEST","ATESTADO/"&amp;CHAR(10)&amp;"LICENÇA",IF(Cálculos!IY7="FERIAS","FÉRIAS","FOLGA"))),IF(Cálculos!IS7=0,"FOLGA",TEXT(Cálculos!IO7,"hh:mm")&amp;" – "&amp;TEXT(Cálculos!IR7,"hh:mm")&amp;IF(AND(Cálculos!IP7&lt;&gt;"",Cálculos!IQ7&lt;&gt;""),CHAR(10)&amp;"int. "&amp;TEXT(Cálculos!IP7,"hh:mm")&amp;" – "&amp;TEXT(Cálculos!IQ7,"hh:mm"),""))))</f>
        <v>FOLGA</v>
      </c>
      <c r="D258" s="55" t="str">
        <f>IF($A258="","",IF(Configurações!$B$3="Simples",IF(Cálculos!JJ7="TRAB","TRABALHO",IF(Cálculos!JJ7="ATEST","ATESTADO/"&amp;CHAR(10)&amp;"LICENÇA",IF(Cálculos!JJ7="FERIAS","FÉRIAS","FOLGA"))),IF(Cálculos!JD7=0,"FOLGA",TEXT(Cálculos!IZ7,"hh:mm")&amp;" – "&amp;TEXT(Cálculos!JC7,"hh:mm")&amp;IF(AND(Cálculos!JA7&lt;&gt;"",Cálculos!JB7&lt;&gt;""),CHAR(10)&amp;"int. "&amp;TEXT(Cálculos!JA7,"hh:mm")&amp;" – "&amp;TEXT(Cálculos!JB7,"hh:mm"),""))))</f>
        <v>FOLGA</v>
      </c>
      <c r="E258" s="55" t="str">
        <f>IF($A258="","",IF(Configurações!$B$3="Simples",IF(Cálculos!JU7="TRAB","TRABALHO",IF(Cálculos!JU7="ATEST","ATESTADO/"&amp;CHAR(10)&amp;"LICENÇA",IF(Cálculos!JU7="FERIAS","FÉRIAS","FOLGA"))),IF(Cálculos!JO7=0,"FOLGA",TEXT(Cálculos!JK7,"hh:mm")&amp;" – "&amp;TEXT(Cálculos!JN7,"hh:mm")&amp;IF(AND(Cálculos!JL7&lt;&gt;"",Cálculos!JM7&lt;&gt;""),CHAR(10)&amp;"int. "&amp;TEXT(Cálculos!JL7,"hh:mm")&amp;" – "&amp;TEXT(Cálculos!JM7,"hh:mm"),""))))</f>
        <v>FOLGA</v>
      </c>
      <c r="F258" s="55" t="str">
        <f>IF($A258="","",IF(Configurações!$B$3="Simples",IF(Cálculos!KF7="TRAB","TRABALHO",IF(Cálculos!KF7="ATEST","ATESTADO/"&amp;CHAR(10)&amp;"LICENÇA",IF(Cálculos!KF7="FERIAS","FÉRIAS","FOLGA"))),IF(Cálculos!JZ7=0,"FOLGA",TEXT(Cálculos!JV7,"hh:mm")&amp;" – "&amp;TEXT(Cálculos!JY7,"hh:mm")&amp;IF(AND(Cálculos!JW7&lt;&gt;"",Cálculos!JX7&lt;&gt;""),CHAR(10)&amp;"int. "&amp;TEXT(Cálculos!JW7,"hh:mm")&amp;" – "&amp;TEXT(Cálculos!JX7,"hh:mm"),""))))</f>
        <v>FOLGA</v>
      </c>
      <c r="G258" s="55" t="str">
        <f>IF($A258="","",IF(Configurações!$B$3="Simples",IF(Cálculos!KQ7="TRAB","TRABALHO",IF(Cálculos!KQ7="ATEST","ATESTADO/"&amp;CHAR(10)&amp;"LICENÇA",IF(Cálculos!KQ7="FERIAS","FÉRIAS","FOLGA"))),IF(Cálculos!KK7=0,"FOLGA",TEXT(Cálculos!KG7,"hh:mm")&amp;" – "&amp;TEXT(Cálculos!KJ7,"hh:mm")&amp;IF(AND(Cálculos!KH7&lt;&gt;"",Cálculos!KI7&lt;&gt;""),CHAR(10)&amp;"int. "&amp;TEXT(Cálculos!KH7,"hh:mm")&amp;" – "&amp;TEXT(Cálculos!KI7,"hh:mm"),""))))</f>
        <v>FOLGA</v>
      </c>
      <c r="H258" s="55" t="str">
        <f>IF($A258="","",IF(Configurações!$B$3="Simples",IF(Cálculos!LB7="TRAB","TRABALHO",IF(Cálculos!LB7="ATEST","ATESTADO/"&amp;CHAR(10)&amp;"LICENÇA",IF(Cálculos!LB7="FERIAS","FÉRIAS","FOLGA"))),IF(Cálculos!KV7=0,"FOLGA",TEXT(Cálculos!KR7,"hh:mm")&amp;" – "&amp;TEXT(Cálculos!KU7,"hh:mm")&amp;IF(AND(Cálculos!KS7&lt;&gt;"",Cálculos!KT7&lt;&gt;""),CHAR(10)&amp;"int. "&amp;TEXT(Cálculos!KS7,"hh:mm")&amp;" – "&amp;TEXT(Cálculos!KT7,"hh:mm"),""))))</f>
        <v>FOLGA</v>
      </c>
    </row>
    <row r="259" spans="1:8" ht="27.75" customHeight="1" x14ac:dyDescent="0.25">
      <c r="A259" s="54" t="str">
        <f>Cálculos!B8</f>
        <v>Bruno Carvalho</v>
      </c>
      <c r="B259" s="55" t="str">
        <f>IF($A259="","",IF(Configurações!$B$3="Simples",IF(Cálculos!IN8="TRAB","TRABALHO",IF(Cálculos!IN8="ATEST","ATESTADO/"&amp;CHAR(10)&amp;"LICENÇA",IF(Cálculos!IN8="FERIAS","FÉRIAS","FOLGA"))),IF(Cálculos!IH8=0,"FOLGA",TEXT(Cálculos!ID8,"hh:mm")&amp;" – "&amp;TEXT(Cálculos!IG8,"hh:mm")&amp;IF(AND(Cálculos!IE8&lt;&gt;"",Cálculos!IF8&lt;&gt;""),CHAR(10)&amp;"int. "&amp;TEXT(Cálculos!IE8,"hh:mm")&amp;" – "&amp;TEXT(Cálculos!IF8,"hh:mm"),""))))</f>
        <v>FOLGA</v>
      </c>
      <c r="C259" s="55" t="str">
        <f>IF($A259="","",IF(Configurações!$B$3="Simples",IF(Cálculos!IY8="TRAB","TRABALHO",IF(Cálculos!IY8="ATEST","ATESTADO/"&amp;CHAR(10)&amp;"LICENÇA",IF(Cálculos!IY8="FERIAS","FÉRIAS","FOLGA"))),IF(Cálculos!IS8=0,"FOLGA",TEXT(Cálculos!IO8,"hh:mm")&amp;" – "&amp;TEXT(Cálculos!IR8,"hh:mm")&amp;IF(AND(Cálculos!IP8&lt;&gt;"",Cálculos!IQ8&lt;&gt;""),CHAR(10)&amp;"int. "&amp;TEXT(Cálculos!IP8,"hh:mm")&amp;" – "&amp;TEXT(Cálculos!IQ8,"hh:mm"),""))))</f>
        <v>FOLGA</v>
      </c>
      <c r="D259" s="55" t="str">
        <f>IF($A259="","",IF(Configurações!$B$3="Simples",IF(Cálculos!JJ8="TRAB","TRABALHO",IF(Cálculos!JJ8="ATEST","ATESTADO/"&amp;CHAR(10)&amp;"LICENÇA",IF(Cálculos!JJ8="FERIAS","FÉRIAS","FOLGA"))),IF(Cálculos!JD8=0,"FOLGA",TEXT(Cálculos!IZ8,"hh:mm")&amp;" – "&amp;TEXT(Cálculos!JC8,"hh:mm")&amp;IF(AND(Cálculos!JA8&lt;&gt;"",Cálculos!JB8&lt;&gt;""),CHAR(10)&amp;"int. "&amp;TEXT(Cálculos!JA8,"hh:mm")&amp;" – "&amp;TEXT(Cálculos!JB8,"hh:mm"),""))))</f>
        <v>FOLGA</v>
      </c>
      <c r="E259" s="55" t="str">
        <f>IF($A259="","",IF(Configurações!$B$3="Simples",IF(Cálculos!JU8="TRAB","TRABALHO",IF(Cálculos!JU8="ATEST","ATESTADO/"&amp;CHAR(10)&amp;"LICENÇA",IF(Cálculos!JU8="FERIAS","FÉRIAS","FOLGA"))),IF(Cálculos!JO8=0,"FOLGA",TEXT(Cálculos!JK8,"hh:mm")&amp;" – "&amp;TEXT(Cálculos!JN8,"hh:mm")&amp;IF(AND(Cálculos!JL8&lt;&gt;"",Cálculos!JM8&lt;&gt;""),CHAR(10)&amp;"int. "&amp;TEXT(Cálculos!JL8,"hh:mm")&amp;" – "&amp;TEXT(Cálculos!JM8,"hh:mm"),""))))</f>
        <v>FOLGA</v>
      </c>
      <c r="F259" s="55" t="str">
        <f>IF($A259="","",IF(Configurações!$B$3="Simples",IF(Cálculos!KF8="TRAB","TRABALHO",IF(Cálculos!KF8="ATEST","ATESTADO/"&amp;CHAR(10)&amp;"LICENÇA",IF(Cálculos!KF8="FERIAS","FÉRIAS","FOLGA"))),IF(Cálculos!JZ8=0,"FOLGA",TEXT(Cálculos!JV8,"hh:mm")&amp;" – "&amp;TEXT(Cálculos!JY8,"hh:mm")&amp;IF(AND(Cálculos!JW8&lt;&gt;"",Cálculos!JX8&lt;&gt;""),CHAR(10)&amp;"int. "&amp;TEXT(Cálculos!JW8,"hh:mm")&amp;" – "&amp;TEXT(Cálculos!JX8,"hh:mm"),""))))</f>
        <v>FOLGA</v>
      </c>
      <c r="G259" s="55" t="str">
        <f>IF($A259="","",IF(Configurações!$B$3="Simples",IF(Cálculos!KQ8="TRAB","TRABALHO",IF(Cálculos!KQ8="ATEST","ATESTADO/"&amp;CHAR(10)&amp;"LICENÇA",IF(Cálculos!KQ8="FERIAS","FÉRIAS","FOLGA"))),IF(Cálculos!KK8=0,"FOLGA",TEXT(Cálculos!KG8,"hh:mm")&amp;" – "&amp;TEXT(Cálculos!KJ8,"hh:mm")&amp;IF(AND(Cálculos!KH8&lt;&gt;"",Cálculos!KI8&lt;&gt;""),CHAR(10)&amp;"int. "&amp;TEXT(Cálculos!KH8,"hh:mm")&amp;" – "&amp;TEXT(Cálculos!KI8,"hh:mm"),""))))</f>
        <v>FOLGA</v>
      </c>
      <c r="H259" s="55" t="str">
        <f>IF($A259="","",IF(Configurações!$B$3="Simples",IF(Cálculos!LB8="TRAB","TRABALHO",IF(Cálculos!LB8="ATEST","ATESTADO/"&amp;CHAR(10)&amp;"LICENÇA",IF(Cálculos!LB8="FERIAS","FÉRIAS","FOLGA"))),IF(Cálculos!KV8=0,"FOLGA",TEXT(Cálculos!KR8,"hh:mm")&amp;" – "&amp;TEXT(Cálculos!KU8,"hh:mm")&amp;IF(AND(Cálculos!KS8&lt;&gt;"",Cálculos!KT8&lt;&gt;""),CHAR(10)&amp;"int. "&amp;TEXT(Cálculos!KS8,"hh:mm")&amp;" – "&amp;TEXT(Cálculos!KT8,"hh:mm"),""))))</f>
        <v>FOLGA</v>
      </c>
    </row>
    <row r="260" spans="1:8" ht="27.75" customHeight="1" x14ac:dyDescent="0.25">
      <c r="A260" s="54" t="str">
        <f>Cálculos!B9</f>
        <v>Carla Mendes</v>
      </c>
      <c r="B260" s="55" t="str">
        <f>IF($A260="","",IF(Configurações!$B$3="Simples",IF(Cálculos!IN9="TRAB","TRABALHO",IF(Cálculos!IN9="ATEST","ATESTADO/"&amp;CHAR(10)&amp;"LICENÇA",IF(Cálculos!IN9="FERIAS","FÉRIAS","FOLGA"))),IF(Cálculos!IH9=0,"FOLGA",TEXT(Cálculos!ID9,"hh:mm")&amp;" – "&amp;TEXT(Cálculos!IG9,"hh:mm")&amp;IF(AND(Cálculos!IE9&lt;&gt;"",Cálculos!IF9&lt;&gt;""),CHAR(10)&amp;"int. "&amp;TEXT(Cálculos!IE9,"hh:mm")&amp;" – "&amp;TEXT(Cálculos!IF9,"hh:mm"),""))))</f>
        <v>FOLGA</v>
      </c>
      <c r="C260" s="55" t="str">
        <f>IF($A260="","",IF(Configurações!$B$3="Simples",IF(Cálculos!IY9="TRAB","TRABALHO",IF(Cálculos!IY9="ATEST","ATESTADO/"&amp;CHAR(10)&amp;"LICENÇA",IF(Cálculos!IY9="FERIAS","FÉRIAS","FOLGA"))),IF(Cálculos!IS9=0,"FOLGA",TEXT(Cálculos!IO9,"hh:mm")&amp;" – "&amp;TEXT(Cálculos!IR9,"hh:mm")&amp;IF(AND(Cálculos!IP9&lt;&gt;"",Cálculos!IQ9&lt;&gt;""),CHAR(10)&amp;"int. "&amp;TEXT(Cálculos!IP9,"hh:mm")&amp;" – "&amp;TEXT(Cálculos!IQ9,"hh:mm"),""))))</f>
        <v>FOLGA</v>
      </c>
      <c r="D260" s="55" t="str">
        <f>IF($A260="","",IF(Configurações!$B$3="Simples",IF(Cálculos!JJ9="TRAB","TRABALHO",IF(Cálculos!JJ9="ATEST","ATESTADO/"&amp;CHAR(10)&amp;"LICENÇA",IF(Cálculos!JJ9="FERIAS","FÉRIAS","FOLGA"))),IF(Cálculos!JD9=0,"FOLGA",TEXT(Cálculos!IZ9,"hh:mm")&amp;" – "&amp;TEXT(Cálculos!JC9,"hh:mm")&amp;IF(AND(Cálculos!JA9&lt;&gt;"",Cálculos!JB9&lt;&gt;""),CHAR(10)&amp;"int. "&amp;TEXT(Cálculos!JA9,"hh:mm")&amp;" – "&amp;TEXT(Cálculos!JB9,"hh:mm"),""))))</f>
        <v>FOLGA</v>
      </c>
      <c r="E260" s="55" t="str">
        <f>IF($A260="","",IF(Configurações!$B$3="Simples",IF(Cálculos!JU9="TRAB","TRABALHO",IF(Cálculos!JU9="ATEST","ATESTADO/"&amp;CHAR(10)&amp;"LICENÇA",IF(Cálculos!JU9="FERIAS","FÉRIAS","FOLGA"))),IF(Cálculos!JO9=0,"FOLGA",TEXT(Cálculos!JK9,"hh:mm")&amp;" – "&amp;TEXT(Cálculos!JN9,"hh:mm")&amp;IF(AND(Cálculos!JL9&lt;&gt;"",Cálculos!JM9&lt;&gt;""),CHAR(10)&amp;"int. "&amp;TEXT(Cálculos!JL9,"hh:mm")&amp;" – "&amp;TEXT(Cálculos!JM9,"hh:mm"),""))))</f>
        <v>FOLGA</v>
      </c>
      <c r="F260" s="55" t="str">
        <f>IF($A260="","",IF(Configurações!$B$3="Simples",IF(Cálculos!KF9="TRAB","TRABALHO",IF(Cálculos!KF9="ATEST","ATESTADO/"&amp;CHAR(10)&amp;"LICENÇA",IF(Cálculos!KF9="FERIAS","FÉRIAS","FOLGA"))),IF(Cálculos!JZ9=0,"FOLGA",TEXT(Cálculos!JV9,"hh:mm")&amp;" – "&amp;TEXT(Cálculos!JY9,"hh:mm")&amp;IF(AND(Cálculos!JW9&lt;&gt;"",Cálculos!JX9&lt;&gt;""),CHAR(10)&amp;"int. "&amp;TEXT(Cálculos!JW9,"hh:mm")&amp;" – "&amp;TEXT(Cálculos!JX9,"hh:mm"),""))))</f>
        <v>FOLGA</v>
      </c>
      <c r="G260" s="55" t="str">
        <f>IF($A260="","",IF(Configurações!$B$3="Simples",IF(Cálculos!KQ9="TRAB","TRABALHO",IF(Cálculos!KQ9="ATEST","ATESTADO/"&amp;CHAR(10)&amp;"LICENÇA",IF(Cálculos!KQ9="FERIAS","FÉRIAS","FOLGA"))),IF(Cálculos!KK9=0,"FOLGA",TEXT(Cálculos!KG9,"hh:mm")&amp;" – "&amp;TEXT(Cálculos!KJ9,"hh:mm")&amp;IF(AND(Cálculos!KH9&lt;&gt;"",Cálculos!KI9&lt;&gt;""),CHAR(10)&amp;"int. "&amp;TEXT(Cálculos!KH9,"hh:mm")&amp;" – "&amp;TEXT(Cálculos!KI9,"hh:mm"),""))))</f>
        <v>FOLGA</v>
      </c>
      <c r="H260" s="55" t="str">
        <f>IF($A260="","",IF(Configurações!$B$3="Simples",IF(Cálculos!LB9="TRAB","TRABALHO",IF(Cálculos!LB9="ATEST","ATESTADO/"&amp;CHAR(10)&amp;"LICENÇA",IF(Cálculos!LB9="FERIAS","FÉRIAS","FOLGA"))),IF(Cálculos!KV9=0,"FOLGA",TEXT(Cálculos!KR9,"hh:mm")&amp;" – "&amp;TEXT(Cálculos!KU9,"hh:mm")&amp;IF(AND(Cálculos!KS9&lt;&gt;"",Cálculos!KT9&lt;&gt;""),CHAR(10)&amp;"int. "&amp;TEXT(Cálculos!KS9,"hh:mm")&amp;" – "&amp;TEXT(Cálculos!KT9,"hh:mm"),""))))</f>
        <v>FOLGA</v>
      </c>
    </row>
    <row r="261" spans="1:8" ht="27.75" customHeight="1" x14ac:dyDescent="0.25">
      <c r="A261" s="54" t="str">
        <f>Cálculos!B10</f>
        <v>Diego Ferreira</v>
      </c>
      <c r="B261" s="55" t="str">
        <f>IF($A261="","",IF(Configurações!$B$3="Simples",IF(Cálculos!IN10="TRAB","TRABALHO",IF(Cálculos!IN10="ATEST","ATESTADO/"&amp;CHAR(10)&amp;"LICENÇA",IF(Cálculos!IN10="FERIAS","FÉRIAS","FOLGA"))),IF(Cálculos!IH10=0,"FOLGA",TEXT(Cálculos!ID10,"hh:mm")&amp;" – "&amp;TEXT(Cálculos!IG10,"hh:mm")&amp;IF(AND(Cálculos!IE10&lt;&gt;"",Cálculos!IF10&lt;&gt;""),CHAR(10)&amp;"int. "&amp;TEXT(Cálculos!IE10,"hh:mm")&amp;" – "&amp;TEXT(Cálculos!IF10,"hh:mm"),""))))</f>
        <v>FOLGA</v>
      </c>
      <c r="C261" s="55" t="str">
        <f>IF($A261="","",IF(Configurações!$B$3="Simples",IF(Cálculos!IY10="TRAB","TRABALHO",IF(Cálculos!IY10="ATEST","ATESTADO/"&amp;CHAR(10)&amp;"LICENÇA",IF(Cálculos!IY10="FERIAS","FÉRIAS","FOLGA"))),IF(Cálculos!IS10=0,"FOLGA",TEXT(Cálculos!IO10,"hh:mm")&amp;" – "&amp;TEXT(Cálculos!IR10,"hh:mm")&amp;IF(AND(Cálculos!IP10&lt;&gt;"",Cálculos!IQ10&lt;&gt;""),CHAR(10)&amp;"int. "&amp;TEXT(Cálculos!IP10,"hh:mm")&amp;" – "&amp;TEXT(Cálculos!IQ10,"hh:mm"),""))))</f>
        <v>FOLGA</v>
      </c>
      <c r="D261" s="55" t="str">
        <f>IF($A261="","",IF(Configurações!$B$3="Simples",IF(Cálculos!JJ10="TRAB","TRABALHO",IF(Cálculos!JJ10="ATEST","ATESTADO/"&amp;CHAR(10)&amp;"LICENÇA",IF(Cálculos!JJ10="FERIAS","FÉRIAS","FOLGA"))),IF(Cálculos!JD10=0,"FOLGA",TEXT(Cálculos!IZ10,"hh:mm")&amp;" – "&amp;TEXT(Cálculos!JC10,"hh:mm")&amp;IF(AND(Cálculos!JA10&lt;&gt;"",Cálculos!JB10&lt;&gt;""),CHAR(10)&amp;"int. "&amp;TEXT(Cálculos!JA10,"hh:mm")&amp;" – "&amp;TEXT(Cálculos!JB10,"hh:mm"),""))))</f>
        <v>FOLGA</v>
      </c>
      <c r="E261" s="55" t="str">
        <f>IF($A261="","",IF(Configurações!$B$3="Simples",IF(Cálculos!JU10="TRAB","TRABALHO",IF(Cálculos!JU10="ATEST","ATESTADO/"&amp;CHAR(10)&amp;"LICENÇA",IF(Cálculos!JU10="FERIAS","FÉRIAS","FOLGA"))),IF(Cálculos!JO10=0,"FOLGA",TEXT(Cálculos!JK10,"hh:mm")&amp;" – "&amp;TEXT(Cálculos!JN10,"hh:mm")&amp;IF(AND(Cálculos!JL10&lt;&gt;"",Cálculos!JM10&lt;&gt;""),CHAR(10)&amp;"int. "&amp;TEXT(Cálculos!JL10,"hh:mm")&amp;" – "&amp;TEXT(Cálculos!JM10,"hh:mm"),""))))</f>
        <v>FOLGA</v>
      </c>
      <c r="F261" s="55" t="str">
        <f>IF($A261="","",IF(Configurações!$B$3="Simples",IF(Cálculos!KF10="TRAB","TRABALHO",IF(Cálculos!KF10="ATEST","ATESTADO/"&amp;CHAR(10)&amp;"LICENÇA",IF(Cálculos!KF10="FERIAS","FÉRIAS","FOLGA"))),IF(Cálculos!JZ10=0,"FOLGA",TEXT(Cálculos!JV10,"hh:mm")&amp;" – "&amp;TEXT(Cálculos!JY10,"hh:mm")&amp;IF(AND(Cálculos!JW10&lt;&gt;"",Cálculos!JX10&lt;&gt;""),CHAR(10)&amp;"int. "&amp;TEXT(Cálculos!JW10,"hh:mm")&amp;" – "&amp;TEXT(Cálculos!JX10,"hh:mm"),""))))</f>
        <v>FOLGA</v>
      </c>
      <c r="G261" s="55" t="str">
        <f>IF($A261="","",IF(Configurações!$B$3="Simples",IF(Cálculos!KQ10="TRAB","TRABALHO",IF(Cálculos!KQ10="ATEST","ATESTADO/"&amp;CHAR(10)&amp;"LICENÇA",IF(Cálculos!KQ10="FERIAS","FÉRIAS","FOLGA"))),IF(Cálculos!KK10=0,"FOLGA",TEXT(Cálculos!KG10,"hh:mm")&amp;" – "&amp;TEXT(Cálculos!KJ10,"hh:mm")&amp;IF(AND(Cálculos!KH10&lt;&gt;"",Cálculos!KI10&lt;&gt;""),CHAR(10)&amp;"int. "&amp;TEXT(Cálculos!KH10,"hh:mm")&amp;" – "&amp;TEXT(Cálculos!KI10,"hh:mm"),""))))</f>
        <v>FOLGA</v>
      </c>
      <c r="H261" s="55" t="str">
        <f>IF($A261="","",IF(Configurações!$B$3="Simples",IF(Cálculos!LB10="TRAB","TRABALHO",IF(Cálculos!LB10="ATEST","ATESTADO/"&amp;CHAR(10)&amp;"LICENÇA",IF(Cálculos!LB10="FERIAS","FÉRIAS","FOLGA"))),IF(Cálculos!KV10=0,"FOLGA",TEXT(Cálculos!KR10,"hh:mm")&amp;" – "&amp;TEXT(Cálculos!KU10,"hh:mm")&amp;IF(AND(Cálculos!KS10&lt;&gt;"",Cálculos!KT10&lt;&gt;""),CHAR(10)&amp;"int. "&amp;TEXT(Cálculos!KS10,"hh:mm")&amp;" – "&amp;TEXT(Cálculos!KT10,"hh:mm"),""))))</f>
        <v>FOLGA</v>
      </c>
    </row>
    <row r="262" spans="1:8" ht="27.75" customHeight="1" x14ac:dyDescent="0.25">
      <c r="A262" s="54" t="str">
        <f>Cálculos!B11</f>
        <v>Eduarda Lima</v>
      </c>
      <c r="B262" s="55" t="str">
        <f>IF($A262="","",IF(Configurações!$B$3="Simples",IF(Cálculos!IN11="TRAB","TRABALHO",IF(Cálculos!IN11="ATEST","ATESTADO/"&amp;CHAR(10)&amp;"LICENÇA",IF(Cálculos!IN11="FERIAS","FÉRIAS","FOLGA"))),IF(Cálculos!IH11=0,"FOLGA",TEXT(Cálculos!ID11,"hh:mm")&amp;" – "&amp;TEXT(Cálculos!IG11,"hh:mm")&amp;IF(AND(Cálculos!IE11&lt;&gt;"",Cálculos!IF11&lt;&gt;""),CHAR(10)&amp;"int. "&amp;TEXT(Cálculos!IE11,"hh:mm")&amp;" – "&amp;TEXT(Cálculos!IF11,"hh:mm"),""))))</f>
        <v>FOLGA</v>
      </c>
      <c r="C262" s="55" t="str">
        <f>IF($A262="","",IF(Configurações!$B$3="Simples",IF(Cálculos!IY11="TRAB","TRABALHO",IF(Cálculos!IY11="ATEST","ATESTADO/"&amp;CHAR(10)&amp;"LICENÇA",IF(Cálculos!IY11="FERIAS","FÉRIAS","FOLGA"))),IF(Cálculos!IS11=0,"FOLGA",TEXT(Cálculos!IO11,"hh:mm")&amp;" – "&amp;TEXT(Cálculos!IR11,"hh:mm")&amp;IF(AND(Cálculos!IP11&lt;&gt;"",Cálculos!IQ11&lt;&gt;""),CHAR(10)&amp;"int. "&amp;TEXT(Cálculos!IP11,"hh:mm")&amp;" – "&amp;TEXT(Cálculos!IQ11,"hh:mm"),""))))</f>
        <v>FOLGA</v>
      </c>
      <c r="D262" s="55" t="str">
        <f>IF($A262="","",IF(Configurações!$B$3="Simples",IF(Cálculos!JJ11="TRAB","TRABALHO",IF(Cálculos!JJ11="ATEST","ATESTADO/"&amp;CHAR(10)&amp;"LICENÇA",IF(Cálculos!JJ11="FERIAS","FÉRIAS","FOLGA"))),IF(Cálculos!JD11=0,"FOLGA",TEXT(Cálculos!IZ11,"hh:mm")&amp;" – "&amp;TEXT(Cálculos!JC11,"hh:mm")&amp;IF(AND(Cálculos!JA11&lt;&gt;"",Cálculos!JB11&lt;&gt;""),CHAR(10)&amp;"int. "&amp;TEXT(Cálculos!JA11,"hh:mm")&amp;" – "&amp;TEXT(Cálculos!JB11,"hh:mm"),""))))</f>
        <v>FOLGA</v>
      </c>
      <c r="E262" s="55" t="str">
        <f>IF($A262="","",IF(Configurações!$B$3="Simples",IF(Cálculos!JU11="TRAB","TRABALHO",IF(Cálculos!JU11="ATEST","ATESTADO/"&amp;CHAR(10)&amp;"LICENÇA",IF(Cálculos!JU11="FERIAS","FÉRIAS","FOLGA"))),IF(Cálculos!JO11=0,"FOLGA",TEXT(Cálculos!JK11,"hh:mm")&amp;" – "&amp;TEXT(Cálculos!JN11,"hh:mm")&amp;IF(AND(Cálculos!JL11&lt;&gt;"",Cálculos!JM11&lt;&gt;""),CHAR(10)&amp;"int. "&amp;TEXT(Cálculos!JL11,"hh:mm")&amp;" – "&amp;TEXT(Cálculos!JM11,"hh:mm"),""))))</f>
        <v>FOLGA</v>
      </c>
      <c r="F262" s="55" t="str">
        <f>IF($A262="","",IF(Configurações!$B$3="Simples",IF(Cálculos!KF11="TRAB","TRABALHO",IF(Cálculos!KF11="ATEST","ATESTADO/"&amp;CHAR(10)&amp;"LICENÇA",IF(Cálculos!KF11="FERIAS","FÉRIAS","FOLGA"))),IF(Cálculos!JZ11=0,"FOLGA",TEXT(Cálculos!JV11,"hh:mm")&amp;" – "&amp;TEXT(Cálculos!JY11,"hh:mm")&amp;IF(AND(Cálculos!JW11&lt;&gt;"",Cálculos!JX11&lt;&gt;""),CHAR(10)&amp;"int. "&amp;TEXT(Cálculos!JW11,"hh:mm")&amp;" – "&amp;TEXT(Cálculos!JX11,"hh:mm"),""))))</f>
        <v>FOLGA</v>
      </c>
      <c r="G262" s="55" t="str">
        <f>IF($A262="","",IF(Configurações!$B$3="Simples",IF(Cálculos!KQ11="TRAB","TRABALHO",IF(Cálculos!KQ11="ATEST","ATESTADO/"&amp;CHAR(10)&amp;"LICENÇA",IF(Cálculos!KQ11="FERIAS","FÉRIAS","FOLGA"))),IF(Cálculos!KK11=0,"FOLGA",TEXT(Cálculos!KG11,"hh:mm")&amp;" – "&amp;TEXT(Cálculos!KJ11,"hh:mm")&amp;IF(AND(Cálculos!KH11&lt;&gt;"",Cálculos!KI11&lt;&gt;""),CHAR(10)&amp;"int. "&amp;TEXT(Cálculos!KH11,"hh:mm")&amp;" – "&amp;TEXT(Cálculos!KI11,"hh:mm"),""))))</f>
        <v>FOLGA</v>
      </c>
      <c r="H262" s="55" t="str">
        <f>IF($A262="","",IF(Configurações!$B$3="Simples",IF(Cálculos!LB11="TRAB","TRABALHO",IF(Cálculos!LB11="ATEST","ATESTADO/"&amp;CHAR(10)&amp;"LICENÇA",IF(Cálculos!LB11="FERIAS","FÉRIAS","FOLGA"))),IF(Cálculos!KV11=0,"FOLGA",TEXT(Cálculos!KR11,"hh:mm")&amp;" – "&amp;TEXT(Cálculos!KU11,"hh:mm")&amp;IF(AND(Cálculos!KS11&lt;&gt;"",Cálculos!KT11&lt;&gt;""),CHAR(10)&amp;"int. "&amp;TEXT(Cálculos!KS11,"hh:mm")&amp;" – "&amp;TEXT(Cálculos!KT11,"hh:mm"),""))))</f>
        <v>FOLGA</v>
      </c>
    </row>
    <row r="263" spans="1:8" ht="27.75" customHeight="1" x14ac:dyDescent="0.25">
      <c r="A263" s="54" t="str">
        <f>Cálculos!B12</f>
        <v>Felipe Rocha</v>
      </c>
      <c r="B263" s="55" t="str">
        <f>IF($A263="","",IF(Configurações!$B$3="Simples",IF(Cálculos!IN12="TRAB","TRABALHO",IF(Cálculos!IN12="ATEST","ATESTADO/"&amp;CHAR(10)&amp;"LICENÇA",IF(Cálculos!IN12="FERIAS","FÉRIAS","FOLGA"))),IF(Cálculos!IH12=0,"FOLGA",TEXT(Cálculos!ID12,"hh:mm")&amp;" – "&amp;TEXT(Cálculos!IG12,"hh:mm")&amp;IF(AND(Cálculos!IE12&lt;&gt;"",Cálculos!IF12&lt;&gt;""),CHAR(10)&amp;"int. "&amp;TEXT(Cálculos!IE12,"hh:mm")&amp;" – "&amp;TEXT(Cálculos!IF12,"hh:mm"),""))))</f>
        <v>FOLGA</v>
      </c>
      <c r="C263" s="55" t="str">
        <f>IF($A263="","",IF(Configurações!$B$3="Simples",IF(Cálculos!IY12="TRAB","TRABALHO",IF(Cálculos!IY12="ATEST","ATESTADO/"&amp;CHAR(10)&amp;"LICENÇA",IF(Cálculos!IY12="FERIAS","FÉRIAS","FOLGA"))),IF(Cálculos!IS12=0,"FOLGA",TEXT(Cálculos!IO12,"hh:mm")&amp;" – "&amp;TEXT(Cálculos!IR12,"hh:mm")&amp;IF(AND(Cálculos!IP12&lt;&gt;"",Cálculos!IQ12&lt;&gt;""),CHAR(10)&amp;"int. "&amp;TEXT(Cálculos!IP12,"hh:mm")&amp;" – "&amp;TEXT(Cálculos!IQ12,"hh:mm"),""))))</f>
        <v>FOLGA</v>
      </c>
      <c r="D263" s="55" t="str">
        <f>IF($A263="","",IF(Configurações!$B$3="Simples",IF(Cálculos!JJ12="TRAB","TRABALHO",IF(Cálculos!JJ12="ATEST","ATESTADO/"&amp;CHAR(10)&amp;"LICENÇA",IF(Cálculos!JJ12="FERIAS","FÉRIAS","FOLGA"))),IF(Cálculos!JD12=0,"FOLGA",TEXT(Cálculos!IZ12,"hh:mm")&amp;" – "&amp;TEXT(Cálculos!JC12,"hh:mm")&amp;IF(AND(Cálculos!JA12&lt;&gt;"",Cálculos!JB12&lt;&gt;""),CHAR(10)&amp;"int. "&amp;TEXT(Cálculos!JA12,"hh:mm")&amp;" – "&amp;TEXT(Cálculos!JB12,"hh:mm"),""))))</f>
        <v>FOLGA</v>
      </c>
      <c r="E263" s="55" t="str">
        <f>IF($A263="","",IF(Configurações!$B$3="Simples",IF(Cálculos!JU12="TRAB","TRABALHO",IF(Cálculos!JU12="ATEST","ATESTADO/"&amp;CHAR(10)&amp;"LICENÇA",IF(Cálculos!JU12="FERIAS","FÉRIAS","FOLGA"))),IF(Cálculos!JO12=0,"FOLGA",TEXT(Cálculos!JK12,"hh:mm")&amp;" – "&amp;TEXT(Cálculos!JN12,"hh:mm")&amp;IF(AND(Cálculos!JL12&lt;&gt;"",Cálculos!JM12&lt;&gt;""),CHAR(10)&amp;"int. "&amp;TEXT(Cálculos!JL12,"hh:mm")&amp;" – "&amp;TEXT(Cálculos!JM12,"hh:mm"),""))))</f>
        <v>FOLGA</v>
      </c>
      <c r="F263" s="55" t="str">
        <f>IF($A263="","",IF(Configurações!$B$3="Simples",IF(Cálculos!KF12="TRAB","TRABALHO",IF(Cálculos!KF12="ATEST","ATESTADO/"&amp;CHAR(10)&amp;"LICENÇA",IF(Cálculos!KF12="FERIAS","FÉRIAS","FOLGA"))),IF(Cálculos!JZ12=0,"FOLGA",TEXT(Cálculos!JV12,"hh:mm")&amp;" – "&amp;TEXT(Cálculos!JY12,"hh:mm")&amp;IF(AND(Cálculos!JW12&lt;&gt;"",Cálculos!JX12&lt;&gt;""),CHAR(10)&amp;"int. "&amp;TEXT(Cálculos!JW12,"hh:mm")&amp;" – "&amp;TEXT(Cálculos!JX12,"hh:mm"),""))))</f>
        <v>FOLGA</v>
      </c>
      <c r="G263" s="55" t="str">
        <f>IF($A263="","",IF(Configurações!$B$3="Simples",IF(Cálculos!KQ12="TRAB","TRABALHO",IF(Cálculos!KQ12="ATEST","ATESTADO/"&amp;CHAR(10)&amp;"LICENÇA",IF(Cálculos!KQ12="FERIAS","FÉRIAS","FOLGA"))),IF(Cálculos!KK12=0,"FOLGA",TEXT(Cálculos!KG12,"hh:mm")&amp;" – "&amp;TEXT(Cálculos!KJ12,"hh:mm")&amp;IF(AND(Cálculos!KH12&lt;&gt;"",Cálculos!KI12&lt;&gt;""),CHAR(10)&amp;"int. "&amp;TEXT(Cálculos!KH12,"hh:mm")&amp;" – "&amp;TEXT(Cálculos!KI12,"hh:mm"),""))))</f>
        <v>FOLGA</v>
      </c>
      <c r="H263" s="55" t="str">
        <f>IF($A263="","",IF(Configurações!$B$3="Simples",IF(Cálculos!LB12="TRAB","TRABALHO",IF(Cálculos!LB12="ATEST","ATESTADO/"&amp;CHAR(10)&amp;"LICENÇA",IF(Cálculos!LB12="FERIAS","FÉRIAS","FOLGA"))),IF(Cálculos!KV12=0,"FOLGA",TEXT(Cálculos!KR12,"hh:mm")&amp;" – "&amp;TEXT(Cálculos!KU12,"hh:mm")&amp;IF(AND(Cálculos!KS12&lt;&gt;"",Cálculos!KT12&lt;&gt;""),CHAR(10)&amp;"int. "&amp;TEXT(Cálculos!KS12,"hh:mm")&amp;" – "&amp;TEXT(Cálculos!KT12,"hh:mm"),""))))</f>
        <v>FOLGA</v>
      </c>
    </row>
    <row r="264" spans="1:8" ht="27.75" customHeight="1" x14ac:dyDescent="0.25">
      <c r="A264" s="54" t="str">
        <f>Cálculos!B13</f>
        <v/>
      </c>
      <c r="B264" s="55" t="str">
        <f>IF($A264="","",IF(Configurações!$B$3="Simples",IF(Cálculos!IN13="TRAB","TRABALHO",IF(Cálculos!IN13="ATEST","ATESTADO/"&amp;CHAR(10)&amp;"LICENÇA",IF(Cálculos!IN13="FERIAS","FÉRIAS","FOLGA"))),IF(Cálculos!IH13=0,"FOLGA",TEXT(Cálculos!ID13,"hh:mm")&amp;" – "&amp;TEXT(Cálculos!IG13,"hh:mm")&amp;IF(AND(Cálculos!IE13&lt;&gt;"",Cálculos!IF13&lt;&gt;""),CHAR(10)&amp;"int. "&amp;TEXT(Cálculos!IE13,"hh:mm")&amp;" – "&amp;TEXT(Cálculos!IF13,"hh:mm"),""))))</f>
        <v/>
      </c>
      <c r="C264" s="55" t="str">
        <f>IF($A264="","",IF(Configurações!$B$3="Simples",IF(Cálculos!IY13="TRAB","TRABALHO",IF(Cálculos!IY13="ATEST","ATESTADO/"&amp;CHAR(10)&amp;"LICENÇA",IF(Cálculos!IY13="FERIAS","FÉRIAS","FOLGA"))),IF(Cálculos!IS13=0,"FOLGA",TEXT(Cálculos!IO13,"hh:mm")&amp;" – "&amp;TEXT(Cálculos!IR13,"hh:mm")&amp;IF(AND(Cálculos!IP13&lt;&gt;"",Cálculos!IQ13&lt;&gt;""),CHAR(10)&amp;"int. "&amp;TEXT(Cálculos!IP13,"hh:mm")&amp;" – "&amp;TEXT(Cálculos!IQ13,"hh:mm"),""))))</f>
        <v/>
      </c>
      <c r="D264" s="55" t="str">
        <f>IF($A264="","",IF(Configurações!$B$3="Simples",IF(Cálculos!JJ13="TRAB","TRABALHO",IF(Cálculos!JJ13="ATEST","ATESTADO/"&amp;CHAR(10)&amp;"LICENÇA",IF(Cálculos!JJ13="FERIAS","FÉRIAS","FOLGA"))),IF(Cálculos!JD13=0,"FOLGA",TEXT(Cálculos!IZ13,"hh:mm")&amp;" – "&amp;TEXT(Cálculos!JC13,"hh:mm")&amp;IF(AND(Cálculos!JA13&lt;&gt;"",Cálculos!JB13&lt;&gt;""),CHAR(10)&amp;"int. "&amp;TEXT(Cálculos!JA13,"hh:mm")&amp;" – "&amp;TEXT(Cálculos!JB13,"hh:mm"),""))))</f>
        <v/>
      </c>
      <c r="E264" s="55" t="str">
        <f>IF($A264="","",IF(Configurações!$B$3="Simples",IF(Cálculos!JU13="TRAB","TRABALHO",IF(Cálculos!JU13="ATEST","ATESTADO/"&amp;CHAR(10)&amp;"LICENÇA",IF(Cálculos!JU13="FERIAS","FÉRIAS","FOLGA"))),IF(Cálculos!JO13=0,"FOLGA",TEXT(Cálculos!JK13,"hh:mm")&amp;" – "&amp;TEXT(Cálculos!JN13,"hh:mm")&amp;IF(AND(Cálculos!JL13&lt;&gt;"",Cálculos!JM13&lt;&gt;""),CHAR(10)&amp;"int. "&amp;TEXT(Cálculos!JL13,"hh:mm")&amp;" – "&amp;TEXT(Cálculos!JM13,"hh:mm"),""))))</f>
        <v/>
      </c>
      <c r="F264" s="55" t="str">
        <f>IF($A264="","",IF(Configurações!$B$3="Simples",IF(Cálculos!KF13="TRAB","TRABALHO",IF(Cálculos!KF13="ATEST","ATESTADO/"&amp;CHAR(10)&amp;"LICENÇA",IF(Cálculos!KF13="FERIAS","FÉRIAS","FOLGA"))),IF(Cálculos!JZ13=0,"FOLGA",TEXT(Cálculos!JV13,"hh:mm")&amp;" – "&amp;TEXT(Cálculos!JY13,"hh:mm")&amp;IF(AND(Cálculos!JW13&lt;&gt;"",Cálculos!JX13&lt;&gt;""),CHAR(10)&amp;"int. "&amp;TEXT(Cálculos!JW13,"hh:mm")&amp;" – "&amp;TEXT(Cálculos!JX13,"hh:mm"),""))))</f>
        <v/>
      </c>
      <c r="G264" s="55" t="str">
        <f>IF($A264="","",IF(Configurações!$B$3="Simples",IF(Cálculos!KQ13="TRAB","TRABALHO",IF(Cálculos!KQ13="ATEST","ATESTADO/"&amp;CHAR(10)&amp;"LICENÇA",IF(Cálculos!KQ13="FERIAS","FÉRIAS","FOLGA"))),IF(Cálculos!KK13=0,"FOLGA",TEXT(Cálculos!KG13,"hh:mm")&amp;" – "&amp;TEXT(Cálculos!KJ13,"hh:mm")&amp;IF(AND(Cálculos!KH13&lt;&gt;"",Cálculos!KI13&lt;&gt;""),CHAR(10)&amp;"int. "&amp;TEXT(Cálculos!KH13,"hh:mm")&amp;" – "&amp;TEXT(Cálculos!KI13,"hh:mm"),""))))</f>
        <v/>
      </c>
      <c r="H264" s="55" t="str">
        <f>IF($A264="","",IF(Configurações!$B$3="Simples",IF(Cálculos!LB13="TRAB","TRABALHO",IF(Cálculos!LB13="ATEST","ATESTADO/"&amp;CHAR(10)&amp;"LICENÇA",IF(Cálculos!LB13="FERIAS","FÉRIAS","FOLGA"))),IF(Cálculos!KV13=0,"FOLGA",TEXT(Cálculos!KR13,"hh:mm")&amp;" – "&amp;TEXT(Cálculos!KU13,"hh:mm")&amp;IF(AND(Cálculos!KS13&lt;&gt;"",Cálculos!KT13&lt;&gt;""),CHAR(10)&amp;"int. "&amp;TEXT(Cálculos!KS13,"hh:mm")&amp;" – "&amp;TEXT(Cálculos!KT13,"hh:mm"),""))))</f>
        <v/>
      </c>
    </row>
    <row r="265" spans="1:8" ht="27.75" customHeight="1" x14ac:dyDescent="0.25">
      <c r="A265" s="54" t="str">
        <f>Cálculos!B14</f>
        <v/>
      </c>
      <c r="B265" s="55" t="str">
        <f>IF($A265="","",IF(Configurações!$B$3="Simples",IF(Cálculos!IN14="TRAB","TRABALHO",IF(Cálculos!IN14="ATEST","ATESTADO/"&amp;CHAR(10)&amp;"LICENÇA",IF(Cálculos!IN14="FERIAS","FÉRIAS","FOLGA"))),IF(Cálculos!IH14=0,"FOLGA",TEXT(Cálculos!ID14,"hh:mm")&amp;" – "&amp;TEXT(Cálculos!IG14,"hh:mm")&amp;IF(AND(Cálculos!IE14&lt;&gt;"",Cálculos!IF14&lt;&gt;""),CHAR(10)&amp;"int. "&amp;TEXT(Cálculos!IE14,"hh:mm")&amp;" – "&amp;TEXT(Cálculos!IF14,"hh:mm"),""))))</f>
        <v/>
      </c>
      <c r="C265" s="55" t="str">
        <f>IF($A265="","",IF(Configurações!$B$3="Simples",IF(Cálculos!IY14="TRAB","TRABALHO",IF(Cálculos!IY14="ATEST","ATESTADO/"&amp;CHAR(10)&amp;"LICENÇA",IF(Cálculos!IY14="FERIAS","FÉRIAS","FOLGA"))),IF(Cálculos!IS14=0,"FOLGA",TEXT(Cálculos!IO14,"hh:mm")&amp;" – "&amp;TEXT(Cálculos!IR14,"hh:mm")&amp;IF(AND(Cálculos!IP14&lt;&gt;"",Cálculos!IQ14&lt;&gt;""),CHAR(10)&amp;"int. "&amp;TEXT(Cálculos!IP14,"hh:mm")&amp;" – "&amp;TEXT(Cálculos!IQ14,"hh:mm"),""))))</f>
        <v/>
      </c>
      <c r="D265" s="55" t="str">
        <f>IF($A265="","",IF(Configurações!$B$3="Simples",IF(Cálculos!JJ14="TRAB","TRABALHO",IF(Cálculos!JJ14="ATEST","ATESTADO/"&amp;CHAR(10)&amp;"LICENÇA",IF(Cálculos!JJ14="FERIAS","FÉRIAS","FOLGA"))),IF(Cálculos!JD14=0,"FOLGA",TEXT(Cálculos!IZ14,"hh:mm")&amp;" – "&amp;TEXT(Cálculos!JC14,"hh:mm")&amp;IF(AND(Cálculos!JA14&lt;&gt;"",Cálculos!JB14&lt;&gt;""),CHAR(10)&amp;"int. "&amp;TEXT(Cálculos!JA14,"hh:mm")&amp;" – "&amp;TEXT(Cálculos!JB14,"hh:mm"),""))))</f>
        <v/>
      </c>
      <c r="E265" s="55" t="str">
        <f>IF($A265="","",IF(Configurações!$B$3="Simples",IF(Cálculos!JU14="TRAB","TRABALHO",IF(Cálculos!JU14="ATEST","ATESTADO/"&amp;CHAR(10)&amp;"LICENÇA",IF(Cálculos!JU14="FERIAS","FÉRIAS","FOLGA"))),IF(Cálculos!JO14=0,"FOLGA",TEXT(Cálculos!JK14,"hh:mm")&amp;" – "&amp;TEXT(Cálculos!JN14,"hh:mm")&amp;IF(AND(Cálculos!JL14&lt;&gt;"",Cálculos!JM14&lt;&gt;""),CHAR(10)&amp;"int. "&amp;TEXT(Cálculos!JL14,"hh:mm")&amp;" – "&amp;TEXT(Cálculos!JM14,"hh:mm"),""))))</f>
        <v/>
      </c>
      <c r="F265" s="55" t="str">
        <f>IF($A265="","",IF(Configurações!$B$3="Simples",IF(Cálculos!KF14="TRAB","TRABALHO",IF(Cálculos!KF14="ATEST","ATESTADO/"&amp;CHAR(10)&amp;"LICENÇA",IF(Cálculos!KF14="FERIAS","FÉRIAS","FOLGA"))),IF(Cálculos!JZ14=0,"FOLGA",TEXT(Cálculos!JV14,"hh:mm")&amp;" – "&amp;TEXT(Cálculos!JY14,"hh:mm")&amp;IF(AND(Cálculos!JW14&lt;&gt;"",Cálculos!JX14&lt;&gt;""),CHAR(10)&amp;"int. "&amp;TEXT(Cálculos!JW14,"hh:mm")&amp;" – "&amp;TEXT(Cálculos!JX14,"hh:mm"),""))))</f>
        <v/>
      </c>
      <c r="G265" s="55" t="str">
        <f>IF($A265="","",IF(Configurações!$B$3="Simples",IF(Cálculos!KQ14="TRAB","TRABALHO",IF(Cálculos!KQ14="ATEST","ATESTADO/"&amp;CHAR(10)&amp;"LICENÇA",IF(Cálculos!KQ14="FERIAS","FÉRIAS","FOLGA"))),IF(Cálculos!KK14=0,"FOLGA",TEXT(Cálculos!KG14,"hh:mm")&amp;" – "&amp;TEXT(Cálculos!KJ14,"hh:mm")&amp;IF(AND(Cálculos!KH14&lt;&gt;"",Cálculos!KI14&lt;&gt;""),CHAR(10)&amp;"int. "&amp;TEXT(Cálculos!KH14,"hh:mm")&amp;" – "&amp;TEXT(Cálculos!KI14,"hh:mm"),""))))</f>
        <v/>
      </c>
      <c r="H265" s="55" t="str">
        <f>IF($A265="","",IF(Configurações!$B$3="Simples",IF(Cálculos!LB14="TRAB","TRABALHO",IF(Cálculos!LB14="ATEST","ATESTADO/"&amp;CHAR(10)&amp;"LICENÇA",IF(Cálculos!LB14="FERIAS","FÉRIAS","FOLGA"))),IF(Cálculos!KV14=0,"FOLGA",TEXT(Cálculos!KR14,"hh:mm")&amp;" – "&amp;TEXT(Cálculos!KU14,"hh:mm")&amp;IF(AND(Cálculos!KS14&lt;&gt;"",Cálculos!KT14&lt;&gt;""),CHAR(10)&amp;"int. "&amp;TEXT(Cálculos!KS14,"hh:mm")&amp;" – "&amp;TEXT(Cálculos!KT14,"hh:mm"),""))))</f>
        <v/>
      </c>
    </row>
    <row r="266" spans="1:8" ht="27.75" customHeight="1" x14ac:dyDescent="0.25">
      <c r="A266" s="54" t="str">
        <f>Cálculos!B15</f>
        <v/>
      </c>
      <c r="B266" s="55" t="str">
        <f>IF($A266="","",IF(Configurações!$B$3="Simples",IF(Cálculos!IN15="TRAB","TRABALHO",IF(Cálculos!IN15="ATEST","ATESTADO/"&amp;CHAR(10)&amp;"LICENÇA",IF(Cálculos!IN15="FERIAS","FÉRIAS","FOLGA"))),IF(Cálculos!IH15=0,"FOLGA",TEXT(Cálculos!ID15,"hh:mm")&amp;" – "&amp;TEXT(Cálculos!IG15,"hh:mm")&amp;IF(AND(Cálculos!IE15&lt;&gt;"",Cálculos!IF15&lt;&gt;""),CHAR(10)&amp;"int. "&amp;TEXT(Cálculos!IE15,"hh:mm")&amp;" – "&amp;TEXT(Cálculos!IF15,"hh:mm"),""))))</f>
        <v/>
      </c>
      <c r="C266" s="55" t="str">
        <f>IF($A266="","",IF(Configurações!$B$3="Simples",IF(Cálculos!IY15="TRAB","TRABALHO",IF(Cálculos!IY15="ATEST","ATESTADO/"&amp;CHAR(10)&amp;"LICENÇA",IF(Cálculos!IY15="FERIAS","FÉRIAS","FOLGA"))),IF(Cálculos!IS15=0,"FOLGA",TEXT(Cálculos!IO15,"hh:mm")&amp;" – "&amp;TEXT(Cálculos!IR15,"hh:mm")&amp;IF(AND(Cálculos!IP15&lt;&gt;"",Cálculos!IQ15&lt;&gt;""),CHAR(10)&amp;"int. "&amp;TEXT(Cálculos!IP15,"hh:mm")&amp;" – "&amp;TEXT(Cálculos!IQ15,"hh:mm"),""))))</f>
        <v/>
      </c>
      <c r="D266" s="55" t="str">
        <f>IF($A266="","",IF(Configurações!$B$3="Simples",IF(Cálculos!JJ15="TRAB","TRABALHO",IF(Cálculos!JJ15="ATEST","ATESTADO/"&amp;CHAR(10)&amp;"LICENÇA",IF(Cálculos!JJ15="FERIAS","FÉRIAS","FOLGA"))),IF(Cálculos!JD15=0,"FOLGA",TEXT(Cálculos!IZ15,"hh:mm")&amp;" – "&amp;TEXT(Cálculos!JC15,"hh:mm")&amp;IF(AND(Cálculos!JA15&lt;&gt;"",Cálculos!JB15&lt;&gt;""),CHAR(10)&amp;"int. "&amp;TEXT(Cálculos!JA15,"hh:mm")&amp;" – "&amp;TEXT(Cálculos!JB15,"hh:mm"),""))))</f>
        <v/>
      </c>
      <c r="E266" s="55" t="str">
        <f>IF($A266="","",IF(Configurações!$B$3="Simples",IF(Cálculos!JU15="TRAB","TRABALHO",IF(Cálculos!JU15="ATEST","ATESTADO/"&amp;CHAR(10)&amp;"LICENÇA",IF(Cálculos!JU15="FERIAS","FÉRIAS","FOLGA"))),IF(Cálculos!JO15=0,"FOLGA",TEXT(Cálculos!JK15,"hh:mm")&amp;" – "&amp;TEXT(Cálculos!JN15,"hh:mm")&amp;IF(AND(Cálculos!JL15&lt;&gt;"",Cálculos!JM15&lt;&gt;""),CHAR(10)&amp;"int. "&amp;TEXT(Cálculos!JL15,"hh:mm")&amp;" – "&amp;TEXT(Cálculos!JM15,"hh:mm"),""))))</f>
        <v/>
      </c>
      <c r="F266" s="55" t="str">
        <f>IF($A266="","",IF(Configurações!$B$3="Simples",IF(Cálculos!KF15="TRAB","TRABALHO",IF(Cálculos!KF15="ATEST","ATESTADO/"&amp;CHAR(10)&amp;"LICENÇA",IF(Cálculos!KF15="FERIAS","FÉRIAS","FOLGA"))),IF(Cálculos!JZ15=0,"FOLGA",TEXT(Cálculos!JV15,"hh:mm")&amp;" – "&amp;TEXT(Cálculos!JY15,"hh:mm")&amp;IF(AND(Cálculos!JW15&lt;&gt;"",Cálculos!JX15&lt;&gt;""),CHAR(10)&amp;"int. "&amp;TEXT(Cálculos!JW15,"hh:mm")&amp;" – "&amp;TEXT(Cálculos!JX15,"hh:mm"),""))))</f>
        <v/>
      </c>
      <c r="G266" s="55" t="str">
        <f>IF($A266="","",IF(Configurações!$B$3="Simples",IF(Cálculos!KQ15="TRAB","TRABALHO",IF(Cálculos!KQ15="ATEST","ATESTADO/"&amp;CHAR(10)&amp;"LICENÇA",IF(Cálculos!KQ15="FERIAS","FÉRIAS","FOLGA"))),IF(Cálculos!KK15=0,"FOLGA",TEXT(Cálculos!KG15,"hh:mm")&amp;" – "&amp;TEXT(Cálculos!KJ15,"hh:mm")&amp;IF(AND(Cálculos!KH15&lt;&gt;"",Cálculos!KI15&lt;&gt;""),CHAR(10)&amp;"int. "&amp;TEXT(Cálculos!KH15,"hh:mm")&amp;" – "&amp;TEXT(Cálculos!KI15,"hh:mm"),""))))</f>
        <v/>
      </c>
      <c r="H266" s="55" t="str">
        <f>IF($A266="","",IF(Configurações!$B$3="Simples",IF(Cálculos!LB15="TRAB","TRABALHO",IF(Cálculos!LB15="ATEST","ATESTADO/"&amp;CHAR(10)&amp;"LICENÇA",IF(Cálculos!LB15="FERIAS","FÉRIAS","FOLGA"))),IF(Cálculos!KV15=0,"FOLGA",TEXT(Cálculos!KR15,"hh:mm")&amp;" – "&amp;TEXT(Cálculos!KU15,"hh:mm")&amp;IF(AND(Cálculos!KS15&lt;&gt;"",Cálculos!KT15&lt;&gt;""),CHAR(10)&amp;"int. "&amp;TEXT(Cálculos!KS15,"hh:mm")&amp;" – "&amp;TEXT(Cálculos!KT15,"hh:mm"),""))))</f>
        <v/>
      </c>
    </row>
    <row r="267" spans="1:8" ht="27.75" customHeight="1" x14ac:dyDescent="0.25">
      <c r="A267" s="54" t="str">
        <f>Cálculos!B16</f>
        <v/>
      </c>
      <c r="B267" s="55" t="str">
        <f>IF($A267="","",IF(Configurações!$B$3="Simples",IF(Cálculos!IN16="TRAB","TRABALHO",IF(Cálculos!IN16="ATEST","ATESTADO/"&amp;CHAR(10)&amp;"LICENÇA",IF(Cálculos!IN16="FERIAS","FÉRIAS","FOLGA"))),IF(Cálculos!IH16=0,"FOLGA",TEXT(Cálculos!ID16,"hh:mm")&amp;" – "&amp;TEXT(Cálculos!IG16,"hh:mm")&amp;IF(AND(Cálculos!IE16&lt;&gt;"",Cálculos!IF16&lt;&gt;""),CHAR(10)&amp;"int. "&amp;TEXT(Cálculos!IE16,"hh:mm")&amp;" – "&amp;TEXT(Cálculos!IF16,"hh:mm"),""))))</f>
        <v/>
      </c>
      <c r="C267" s="55" t="str">
        <f>IF($A267="","",IF(Configurações!$B$3="Simples",IF(Cálculos!IY16="TRAB","TRABALHO",IF(Cálculos!IY16="ATEST","ATESTADO/"&amp;CHAR(10)&amp;"LICENÇA",IF(Cálculos!IY16="FERIAS","FÉRIAS","FOLGA"))),IF(Cálculos!IS16=0,"FOLGA",TEXT(Cálculos!IO16,"hh:mm")&amp;" – "&amp;TEXT(Cálculos!IR16,"hh:mm")&amp;IF(AND(Cálculos!IP16&lt;&gt;"",Cálculos!IQ16&lt;&gt;""),CHAR(10)&amp;"int. "&amp;TEXT(Cálculos!IP16,"hh:mm")&amp;" – "&amp;TEXT(Cálculos!IQ16,"hh:mm"),""))))</f>
        <v/>
      </c>
      <c r="D267" s="55" t="str">
        <f>IF($A267="","",IF(Configurações!$B$3="Simples",IF(Cálculos!JJ16="TRAB","TRABALHO",IF(Cálculos!JJ16="ATEST","ATESTADO/"&amp;CHAR(10)&amp;"LICENÇA",IF(Cálculos!JJ16="FERIAS","FÉRIAS","FOLGA"))),IF(Cálculos!JD16=0,"FOLGA",TEXT(Cálculos!IZ16,"hh:mm")&amp;" – "&amp;TEXT(Cálculos!JC16,"hh:mm")&amp;IF(AND(Cálculos!JA16&lt;&gt;"",Cálculos!JB16&lt;&gt;""),CHAR(10)&amp;"int. "&amp;TEXT(Cálculos!JA16,"hh:mm")&amp;" – "&amp;TEXT(Cálculos!JB16,"hh:mm"),""))))</f>
        <v/>
      </c>
      <c r="E267" s="55" t="str">
        <f>IF($A267="","",IF(Configurações!$B$3="Simples",IF(Cálculos!JU16="TRAB","TRABALHO",IF(Cálculos!JU16="ATEST","ATESTADO/"&amp;CHAR(10)&amp;"LICENÇA",IF(Cálculos!JU16="FERIAS","FÉRIAS","FOLGA"))),IF(Cálculos!JO16=0,"FOLGA",TEXT(Cálculos!JK16,"hh:mm")&amp;" – "&amp;TEXT(Cálculos!JN16,"hh:mm")&amp;IF(AND(Cálculos!JL16&lt;&gt;"",Cálculos!JM16&lt;&gt;""),CHAR(10)&amp;"int. "&amp;TEXT(Cálculos!JL16,"hh:mm")&amp;" – "&amp;TEXT(Cálculos!JM16,"hh:mm"),""))))</f>
        <v/>
      </c>
      <c r="F267" s="55" t="str">
        <f>IF($A267="","",IF(Configurações!$B$3="Simples",IF(Cálculos!KF16="TRAB","TRABALHO",IF(Cálculos!KF16="ATEST","ATESTADO/"&amp;CHAR(10)&amp;"LICENÇA",IF(Cálculos!KF16="FERIAS","FÉRIAS","FOLGA"))),IF(Cálculos!JZ16=0,"FOLGA",TEXT(Cálculos!JV16,"hh:mm")&amp;" – "&amp;TEXT(Cálculos!JY16,"hh:mm")&amp;IF(AND(Cálculos!JW16&lt;&gt;"",Cálculos!JX16&lt;&gt;""),CHAR(10)&amp;"int. "&amp;TEXT(Cálculos!JW16,"hh:mm")&amp;" – "&amp;TEXT(Cálculos!JX16,"hh:mm"),""))))</f>
        <v/>
      </c>
      <c r="G267" s="55" t="str">
        <f>IF($A267="","",IF(Configurações!$B$3="Simples",IF(Cálculos!KQ16="TRAB","TRABALHO",IF(Cálculos!KQ16="ATEST","ATESTADO/"&amp;CHAR(10)&amp;"LICENÇA",IF(Cálculos!KQ16="FERIAS","FÉRIAS","FOLGA"))),IF(Cálculos!KK16=0,"FOLGA",TEXT(Cálculos!KG16,"hh:mm")&amp;" – "&amp;TEXT(Cálculos!KJ16,"hh:mm")&amp;IF(AND(Cálculos!KH16&lt;&gt;"",Cálculos!KI16&lt;&gt;""),CHAR(10)&amp;"int. "&amp;TEXT(Cálculos!KH16,"hh:mm")&amp;" – "&amp;TEXT(Cálculos!KI16,"hh:mm"),""))))</f>
        <v/>
      </c>
      <c r="H267" s="55" t="str">
        <f>IF($A267="","",IF(Configurações!$B$3="Simples",IF(Cálculos!LB16="TRAB","TRABALHO",IF(Cálculos!LB16="ATEST","ATESTADO/"&amp;CHAR(10)&amp;"LICENÇA",IF(Cálculos!LB16="FERIAS","FÉRIAS","FOLGA"))),IF(Cálculos!KV16=0,"FOLGA",TEXT(Cálculos!KR16,"hh:mm")&amp;" – "&amp;TEXT(Cálculos!KU16,"hh:mm")&amp;IF(AND(Cálculos!KS16&lt;&gt;"",Cálculos!KT16&lt;&gt;""),CHAR(10)&amp;"int. "&amp;TEXT(Cálculos!KS16,"hh:mm")&amp;" – "&amp;TEXT(Cálculos!KT16,"hh:mm"),""))))</f>
        <v/>
      </c>
    </row>
    <row r="268" spans="1:8" ht="27.75" customHeight="1" x14ac:dyDescent="0.25">
      <c r="A268" s="54" t="str">
        <f>Cálculos!B17</f>
        <v/>
      </c>
      <c r="B268" s="55" t="str">
        <f>IF($A268="","",IF(Configurações!$B$3="Simples",IF(Cálculos!IN17="TRAB","TRABALHO",IF(Cálculos!IN17="ATEST","ATESTADO/"&amp;CHAR(10)&amp;"LICENÇA",IF(Cálculos!IN17="FERIAS","FÉRIAS","FOLGA"))),IF(Cálculos!IH17=0,"FOLGA",TEXT(Cálculos!ID17,"hh:mm")&amp;" – "&amp;TEXT(Cálculos!IG17,"hh:mm")&amp;IF(AND(Cálculos!IE17&lt;&gt;"",Cálculos!IF17&lt;&gt;""),CHAR(10)&amp;"int. "&amp;TEXT(Cálculos!IE17,"hh:mm")&amp;" – "&amp;TEXT(Cálculos!IF17,"hh:mm"),""))))</f>
        <v/>
      </c>
      <c r="C268" s="55" t="str">
        <f>IF($A268="","",IF(Configurações!$B$3="Simples",IF(Cálculos!IY17="TRAB","TRABALHO",IF(Cálculos!IY17="ATEST","ATESTADO/"&amp;CHAR(10)&amp;"LICENÇA",IF(Cálculos!IY17="FERIAS","FÉRIAS","FOLGA"))),IF(Cálculos!IS17=0,"FOLGA",TEXT(Cálculos!IO17,"hh:mm")&amp;" – "&amp;TEXT(Cálculos!IR17,"hh:mm")&amp;IF(AND(Cálculos!IP17&lt;&gt;"",Cálculos!IQ17&lt;&gt;""),CHAR(10)&amp;"int. "&amp;TEXT(Cálculos!IP17,"hh:mm")&amp;" – "&amp;TEXT(Cálculos!IQ17,"hh:mm"),""))))</f>
        <v/>
      </c>
      <c r="D268" s="55" t="str">
        <f>IF($A268="","",IF(Configurações!$B$3="Simples",IF(Cálculos!JJ17="TRAB","TRABALHO",IF(Cálculos!JJ17="ATEST","ATESTADO/"&amp;CHAR(10)&amp;"LICENÇA",IF(Cálculos!JJ17="FERIAS","FÉRIAS","FOLGA"))),IF(Cálculos!JD17=0,"FOLGA",TEXT(Cálculos!IZ17,"hh:mm")&amp;" – "&amp;TEXT(Cálculos!JC17,"hh:mm")&amp;IF(AND(Cálculos!JA17&lt;&gt;"",Cálculos!JB17&lt;&gt;""),CHAR(10)&amp;"int. "&amp;TEXT(Cálculos!JA17,"hh:mm")&amp;" – "&amp;TEXT(Cálculos!JB17,"hh:mm"),""))))</f>
        <v/>
      </c>
      <c r="E268" s="55" t="str">
        <f>IF($A268="","",IF(Configurações!$B$3="Simples",IF(Cálculos!JU17="TRAB","TRABALHO",IF(Cálculos!JU17="ATEST","ATESTADO/"&amp;CHAR(10)&amp;"LICENÇA",IF(Cálculos!JU17="FERIAS","FÉRIAS","FOLGA"))),IF(Cálculos!JO17=0,"FOLGA",TEXT(Cálculos!JK17,"hh:mm")&amp;" – "&amp;TEXT(Cálculos!JN17,"hh:mm")&amp;IF(AND(Cálculos!JL17&lt;&gt;"",Cálculos!JM17&lt;&gt;""),CHAR(10)&amp;"int. "&amp;TEXT(Cálculos!JL17,"hh:mm")&amp;" – "&amp;TEXT(Cálculos!JM17,"hh:mm"),""))))</f>
        <v/>
      </c>
      <c r="F268" s="55" t="str">
        <f>IF($A268="","",IF(Configurações!$B$3="Simples",IF(Cálculos!KF17="TRAB","TRABALHO",IF(Cálculos!KF17="ATEST","ATESTADO/"&amp;CHAR(10)&amp;"LICENÇA",IF(Cálculos!KF17="FERIAS","FÉRIAS","FOLGA"))),IF(Cálculos!JZ17=0,"FOLGA",TEXT(Cálculos!JV17,"hh:mm")&amp;" – "&amp;TEXT(Cálculos!JY17,"hh:mm")&amp;IF(AND(Cálculos!JW17&lt;&gt;"",Cálculos!JX17&lt;&gt;""),CHAR(10)&amp;"int. "&amp;TEXT(Cálculos!JW17,"hh:mm")&amp;" – "&amp;TEXT(Cálculos!JX17,"hh:mm"),""))))</f>
        <v/>
      </c>
      <c r="G268" s="55" t="str">
        <f>IF($A268="","",IF(Configurações!$B$3="Simples",IF(Cálculos!KQ17="TRAB","TRABALHO",IF(Cálculos!KQ17="ATEST","ATESTADO/"&amp;CHAR(10)&amp;"LICENÇA",IF(Cálculos!KQ17="FERIAS","FÉRIAS","FOLGA"))),IF(Cálculos!KK17=0,"FOLGA",TEXT(Cálculos!KG17,"hh:mm")&amp;" – "&amp;TEXT(Cálculos!KJ17,"hh:mm")&amp;IF(AND(Cálculos!KH17&lt;&gt;"",Cálculos!KI17&lt;&gt;""),CHAR(10)&amp;"int. "&amp;TEXT(Cálculos!KH17,"hh:mm")&amp;" – "&amp;TEXT(Cálculos!KI17,"hh:mm"),""))))</f>
        <v/>
      </c>
      <c r="H268" s="55" t="str">
        <f>IF($A268="","",IF(Configurações!$B$3="Simples",IF(Cálculos!LB17="TRAB","TRABALHO",IF(Cálculos!LB17="ATEST","ATESTADO/"&amp;CHAR(10)&amp;"LICENÇA",IF(Cálculos!LB17="FERIAS","FÉRIAS","FOLGA"))),IF(Cálculos!KV17=0,"FOLGA",TEXT(Cálculos!KR17,"hh:mm")&amp;" – "&amp;TEXT(Cálculos!KU17,"hh:mm")&amp;IF(AND(Cálculos!KS17&lt;&gt;"",Cálculos!KT17&lt;&gt;""),CHAR(10)&amp;"int. "&amp;TEXT(Cálculos!KS17,"hh:mm")&amp;" – "&amp;TEXT(Cálculos!KT17,"hh:mm"),""))))</f>
        <v/>
      </c>
    </row>
    <row r="269" spans="1:8" ht="27.75" customHeight="1" x14ac:dyDescent="0.25">
      <c r="A269" s="54" t="str">
        <f>Cálculos!B18</f>
        <v/>
      </c>
      <c r="B269" s="55" t="str">
        <f>IF($A269="","",IF(Configurações!$B$3="Simples",IF(Cálculos!IN18="TRAB","TRABALHO",IF(Cálculos!IN18="ATEST","ATESTADO/"&amp;CHAR(10)&amp;"LICENÇA",IF(Cálculos!IN18="FERIAS","FÉRIAS","FOLGA"))),IF(Cálculos!IH18=0,"FOLGA",TEXT(Cálculos!ID18,"hh:mm")&amp;" – "&amp;TEXT(Cálculos!IG18,"hh:mm")&amp;IF(AND(Cálculos!IE18&lt;&gt;"",Cálculos!IF18&lt;&gt;""),CHAR(10)&amp;"int. "&amp;TEXT(Cálculos!IE18,"hh:mm")&amp;" – "&amp;TEXT(Cálculos!IF18,"hh:mm"),""))))</f>
        <v/>
      </c>
      <c r="C269" s="55" t="str">
        <f>IF($A269="","",IF(Configurações!$B$3="Simples",IF(Cálculos!IY18="TRAB","TRABALHO",IF(Cálculos!IY18="ATEST","ATESTADO/"&amp;CHAR(10)&amp;"LICENÇA",IF(Cálculos!IY18="FERIAS","FÉRIAS","FOLGA"))),IF(Cálculos!IS18=0,"FOLGA",TEXT(Cálculos!IO18,"hh:mm")&amp;" – "&amp;TEXT(Cálculos!IR18,"hh:mm")&amp;IF(AND(Cálculos!IP18&lt;&gt;"",Cálculos!IQ18&lt;&gt;""),CHAR(10)&amp;"int. "&amp;TEXT(Cálculos!IP18,"hh:mm")&amp;" – "&amp;TEXT(Cálculos!IQ18,"hh:mm"),""))))</f>
        <v/>
      </c>
      <c r="D269" s="55" t="str">
        <f>IF($A269="","",IF(Configurações!$B$3="Simples",IF(Cálculos!JJ18="TRAB","TRABALHO",IF(Cálculos!JJ18="ATEST","ATESTADO/"&amp;CHAR(10)&amp;"LICENÇA",IF(Cálculos!JJ18="FERIAS","FÉRIAS","FOLGA"))),IF(Cálculos!JD18=0,"FOLGA",TEXT(Cálculos!IZ18,"hh:mm")&amp;" – "&amp;TEXT(Cálculos!JC18,"hh:mm")&amp;IF(AND(Cálculos!JA18&lt;&gt;"",Cálculos!JB18&lt;&gt;""),CHAR(10)&amp;"int. "&amp;TEXT(Cálculos!JA18,"hh:mm")&amp;" – "&amp;TEXT(Cálculos!JB18,"hh:mm"),""))))</f>
        <v/>
      </c>
      <c r="E269" s="55" t="str">
        <f>IF($A269="","",IF(Configurações!$B$3="Simples",IF(Cálculos!JU18="TRAB","TRABALHO",IF(Cálculos!JU18="ATEST","ATESTADO/"&amp;CHAR(10)&amp;"LICENÇA",IF(Cálculos!JU18="FERIAS","FÉRIAS","FOLGA"))),IF(Cálculos!JO18=0,"FOLGA",TEXT(Cálculos!JK18,"hh:mm")&amp;" – "&amp;TEXT(Cálculos!JN18,"hh:mm")&amp;IF(AND(Cálculos!JL18&lt;&gt;"",Cálculos!JM18&lt;&gt;""),CHAR(10)&amp;"int. "&amp;TEXT(Cálculos!JL18,"hh:mm")&amp;" – "&amp;TEXT(Cálculos!JM18,"hh:mm"),""))))</f>
        <v/>
      </c>
      <c r="F269" s="55" t="str">
        <f>IF($A269="","",IF(Configurações!$B$3="Simples",IF(Cálculos!KF18="TRAB","TRABALHO",IF(Cálculos!KF18="ATEST","ATESTADO/"&amp;CHAR(10)&amp;"LICENÇA",IF(Cálculos!KF18="FERIAS","FÉRIAS","FOLGA"))),IF(Cálculos!JZ18=0,"FOLGA",TEXT(Cálculos!JV18,"hh:mm")&amp;" – "&amp;TEXT(Cálculos!JY18,"hh:mm")&amp;IF(AND(Cálculos!JW18&lt;&gt;"",Cálculos!JX18&lt;&gt;""),CHAR(10)&amp;"int. "&amp;TEXT(Cálculos!JW18,"hh:mm")&amp;" – "&amp;TEXT(Cálculos!JX18,"hh:mm"),""))))</f>
        <v/>
      </c>
      <c r="G269" s="55" t="str">
        <f>IF($A269="","",IF(Configurações!$B$3="Simples",IF(Cálculos!KQ18="TRAB","TRABALHO",IF(Cálculos!KQ18="ATEST","ATESTADO/"&amp;CHAR(10)&amp;"LICENÇA",IF(Cálculos!KQ18="FERIAS","FÉRIAS","FOLGA"))),IF(Cálculos!KK18=0,"FOLGA",TEXT(Cálculos!KG18,"hh:mm")&amp;" – "&amp;TEXT(Cálculos!KJ18,"hh:mm")&amp;IF(AND(Cálculos!KH18&lt;&gt;"",Cálculos!KI18&lt;&gt;""),CHAR(10)&amp;"int. "&amp;TEXT(Cálculos!KH18,"hh:mm")&amp;" – "&amp;TEXT(Cálculos!KI18,"hh:mm"),""))))</f>
        <v/>
      </c>
      <c r="H269" s="55" t="str">
        <f>IF($A269="","",IF(Configurações!$B$3="Simples",IF(Cálculos!LB18="TRAB","TRABALHO",IF(Cálculos!LB18="ATEST","ATESTADO/"&amp;CHAR(10)&amp;"LICENÇA",IF(Cálculos!LB18="FERIAS","FÉRIAS","FOLGA"))),IF(Cálculos!KV18=0,"FOLGA",TEXT(Cálculos!KR18,"hh:mm")&amp;" – "&amp;TEXT(Cálculos!KU18,"hh:mm")&amp;IF(AND(Cálculos!KS18&lt;&gt;"",Cálculos!KT18&lt;&gt;""),CHAR(10)&amp;"int. "&amp;TEXT(Cálculos!KS18,"hh:mm")&amp;" – "&amp;TEXT(Cálculos!KT18,"hh:mm"),""))))</f>
        <v/>
      </c>
    </row>
    <row r="270" spans="1:8" ht="27.75" customHeight="1" x14ac:dyDescent="0.25">
      <c r="A270" s="54" t="str">
        <f>Cálculos!B19</f>
        <v/>
      </c>
      <c r="B270" s="55" t="str">
        <f>IF($A270="","",IF(Configurações!$B$3="Simples",IF(Cálculos!IN19="TRAB","TRABALHO",IF(Cálculos!IN19="ATEST","ATESTADO/"&amp;CHAR(10)&amp;"LICENÇA",IF(Cálculos!IN19="FERIAS","FÉRIAS","FOLGA"))),IF(Cálculos!IH19=0,"FOLGA",TEXT(Cálculos!ID19,"hh:mm")&amp;" – "&amp;TEXT(Cálculos!IG19,"hh:mm")&amp;IF(AND(Cálculos!IE19&lt;&gt;"",Cálculos!IF19&lt;&gt;""),CHAR(10)&amp;"int. "&amp;TEXT(Cálculos!IE19,"hh:mm")&amp;" – "&amp;TEXT(Cálculos!IF19,"hh:mm"),""))))</f>
        <v/>
      </c>
      <c r="C270" s="55" t="str">
        <f>IF($A270="","",IF(Configurações!$B$3="Simples",IF(Cálculos!IY19="TRAB","TRABALHO",IF(Cálculos!IY19="ATEST","ATESTADO/"&amp;CHAR(10)&amp;"LICENÇA",IF(Cálculos!IY19="FERIAS","FÉRIAS","FOLGA"))),IF(Cálculos!IS19=0,"FOLGA",TEXT(Cálculos!IO19,"hh:mm")&amp;" – "&amp;TEXT(Cálculos!IR19,"hh:mm")&amp;IF(AND(Cálculos!IP19&lt;&gt;"",Cálculos!IQ19&lt;&gt;""),CHAR(10)&amp;"int. "&amp;TEXT(Cálculos!IP19,"hh:mm")&amp;" – "&amp;TEXT(Cálculos!IQ19,"hh:mm"),""))))</f>
        <v/>
      </c>
      <c r="D270" s="55" t="str">
        <f>IF($A270="","",IF(Configurações!$B$3="Simples",IF(Cálculos!JJ19="TRAB","TRABALHO",IF(Cálculos!JJ19="ATEST","ATESTADO/"&amp;CHAR(10)&amp;"LICENÇA",IF(Cálculos!JJ19="FERIAS","FÉRIAS","FOLGA"))),IF(Cálculos!JD19=0,"FOLGA",TEXT(Cálculos!IZ19,"hh:mm")&amp;" – "&amp;TEXT(Cálculos!JC19,"hh:mm")&amp;IF(AND(Cálculos!JA19&lt;&gt;"",Cálculos!JB19&lt;&gt;""),CHAR(10)&amp;"int. "&amp;TEXT(Cálculos!JA19,"hh:mm")&amp;" – "&amp;TEXT(Cálculos!JB19,"hh:mm"),""))))</f>
        <v/>
      </c>
      <c r="E270" s="55" t="str">
        <f>IF($A270="","",IF(Configurações!$B$3="Simples",IF(Cálculos!JU19="TRAB","TRABALHO",IF(Cálculos!JU19="ATEST","ATESTADO/"&amp;CHAR(10)&amp;"LICENÇA",IF(Cálculos!JU19="FERIAS","FÉRIAS","FOLGA"))),IF(Cálculos!JO19=0,"FOLGA",TEXT(Cálculos!JK19,"hh:mm")&amp;" – "&amp;TEXT(Cálculos!JN19,"hh:mm")&amp;IF(AND(Cálculos!JL19&lt;&gt;"",Cálculos!JM19&lt;&gt;""),CHAR(10)&amp;"int. "&amp;TEXT(Cálculos!JL19,"hh:mm")&amp;" – "&amp;TEXT(Cálculos!JM19,"hh:mm"),""))))</f>
        <v/>
      </c>
      <c r="F270" s="55" t="str">
        <f>IF($A270="","",IF(Configurações!$B$3="Simples",IF(Cálculos!KF19="TRAB","TRABALHO",IF(Cálculos!KF19="ATEST","ATESTADO/"&amp;CHAR(10)&amp;"LICENÇA",IF(Cálculos!KF19="FERIAS","FÉRIAS","FOLGA"))),IF(Cálculos!JZ19=0,"FOLGA",TEXT(Cálculos!JV19,"hh:mm")&amp;" – "&amp;TEXT(Cálculos!JY19,"hh:mm")&amp;IF(AND(Cálculos!JW19&lt;&gt;"",Cálculos!JX19&lt;&gt;""),CHAR(10)&amp;"int. "&amp;TEXT(Cálculos!JW19,"hh:mm")&amp;" – "&amp;TEXT(Cálculos!JX19,"hh:mm"),""))))</f>
        <v/>
      </c>
      <c r="G270" s="55" t="str">
        <f>IF($A270="","",IF(Configurações!$B$3="Simples",IF(Cálculos!KQ19="TRAB","TRABALHO",IF(Cálculos!KQ19="ATEST","ATESTADO/"&amp;CHAR(10)&amp;"LICENÇA",IF(Cálculos!KQ19="FERIAS","FÉRIAS","FOLGA"))),IF(Cálculos!KK19=0,"FOLGA",TEXT(Cálculos!KG19,"hh:mm")&amp;" – "&amp;TEXT(Cálculos!KJ19,"hh:mm")&amp;IF(AND(Cálculos!KH19&lt;&gt;"",Cálculos!KI19&lt;&gt;""),CHAR(10)&amp;"int. "&amp;TEXT(Cálculos!KH19,"hh:mm")&amp;" – "&amp;TEXT(Cálculos!KI19,"hh:mm"),""))))</f>
        <v/>
      </c>
      <c r="H270" s="55" t="str">
        <f>IF($A270="","",IF(Configurações!$B$3="Simples",IF(Cálculos!LB19="TRAB","TRABALHO",IF(Cálculos!LB19="ATEST","ATESTADO/"&amp;CHAR(10)&amp;"LICENÇA",IF(Cálculos!LB19="FERIAS","FÉRIAS","FOLGA"))),IF(Cálculos!KV19=0,"FOLGA",TEXT(Cálculos!KR19,"hh:mm")&amp;" – "&amp;TEXT(Cálculos!KU19,"hh:mm")&amp;IF(AND(Cálculos!KS19&lt;&gt;"",Cálculos!KT19&lt;&gt;""),CHAR(10)&amp;"int. "&amp;TEXT(Cálculos!KS19,"hh:mm")&amp;" – "&amp;TEXT(Cálculos!KT19,"hh:mm"),""))))</f>
        <v/>
      </c>
    </row>
    <row r="271" spans="1:8" ht="27.75" customHeight="1" x14ac:dyDescent="0.25">
      <c r="A271" s="54" t="str">
        <f>Cálculos!B20</f>
        <v/>
      </c>
      <c r="B271" s="55" t="str">
        <f>IF($A271="","",IF(Configurações!$B$3="Simples",IF(Cálculos!IN20="TRAB","TRABALHO",IF(Cálculos!IN20="ATEST","ATESTADO/"&amp;CHAR(10)&amp;"LICENÇA",IF(Cálculos!IN20="FERIAS","FÉRIAS","FOLGA"))),IF(Cálculos!IH20=0,"FOLGA",TEXT(Cálculos!ID20,"hh:mm")&amp;" – "&amp;TEXT(Cálculos!IG20,"hh:mm")&amp;IF(AND(Cálculos!IE20&lt;&gt;"",Cálculos!IF20&lt;&gt;""),CHAR(10)&amp;"int. "&amp;TEXT(Cálculos!IE20,"hh:mm")&amp;" – "&amp;TEXT(Cálculos!IF20,"hh:mm"),""))))</f>
        <v/>
      </c>
      <c r="C271" s="55" t="str">
        <f>IF($A271="","",IF(Configurações!$B$3="Simples",IF(Cálculos!IY20="TRAB","TRABALHO",IF(Cálculos!IY20="ATEST","ATESTADO/"&amp;CHAR(10)&amp;"LICENÇA",IF(Cálculos!IY20="FERIAS","FÉRIAS","FOLGA"))),IF(Cálculos!IS20=0,"FOLGA",TEXT(Cálculos!IO20,"hh:mm")&amp;" – "&amp;TEXT(Cálculos!IR20,"hh:mm")&amp;IF(AND(Cálculos!IP20&lt;&gt;"",Cálculos!IQ20&lt;&gt;""),CHAR(10)&amp;"int. "&amp;TEXT(Cálculos!IP20,"hh:mm")&amp;" – "&amp;TEXT(Cálculos!IQ20,"hh:mm"),""))))</f>
        <v/>
      </c>
      <c r="D271" s="55" t="str">
        <f>IF($A271="","",IF(Configurações!$B$3="Simples",IF(Cálculos!JJ20="TRAB","TRABALHO",IF(Cálculos!JJ20="ATEST","ATESTADO/"&amp;CHAR(10)&amp;"LICENÇA",IF(Cálculos!JJ20="FERIAS","FÉRIAS","FOLGA"))),IF(Cálculos!JD20=0,"FOLGA",TEXT(Cálculos!IZ20,"hh:mm")&amp;" – "&amp;TEXT(Cálculos!JC20,"hh:mm")&amp;IF(AND(Cálculos!JA20&lt;&gt;"",Cálculos!JB20&lt;&gt;""),CHAR(10)&amp;"int. "&amp;TEXT(Cálculos!JA20,"hh:mm")&amp;" – "&amp;TEXT(Cálculos!JB20,"hh:mm"),""))))</f>
        <v/>
      </c>
      <c r="E271" s="55" t="str">
        <f>IF($A271="","",IF(Configurações!$B$3="Simples",IF(Cálculos!JU20="TRAB","TRABALHO",IF(Cálculos!JU20="ATEST","ATESTADO/"&amp;CHAR(10)&amp;"LICENÇA",IF(Cálculos!JU20="FERIAS","FÉRIAS","FOLGA"))),IF(Cálculos!JO20=0,"FOLGA",TEXT(Cálculos!JK20,"hh:mm")&amp;" – "&amp;TEXT(Cálculos!JN20,"hh:mm")&amp;IF(AND(Cálculos!JL20&lt;&gt;"",Cálculos!JM20&lt;&gt;""),CHAR(10)&amp;"int. "&amp;TEXT(Cálculos!JL20,"hh:mm")&amp;" – "&amp;TEXT(Cálculos!JM20,"hh:mm"),""))))</f>
        <v/>
      </c>
      <c r="F271" s="55" t="str">
        <f>IF($A271="","",IF(Configurações!$B$3="Simples",IF(Cálculos!KF20="TRAB","TRABALHO",IF(Cálculos!KF20="ATEST","ATESTADO/"&amp;CHAR(10)&amp;"LICENÇA",IF(Cálculos!KF20="FERIAS","FÉRIAS","FOLGA"))),IF(Cálculos!JZ20=0,"FOLGA",TEXT(Cálculos!JV20,"hh:mm")&amp;" – "&amp;TEXT(Cálculos!JY20,"hh:mm")&amp;IF(AND(Cálculos!JW20&lt;&gt;"",Cálculos!JX20&lt;&gt;""),CHAR(10)&amp;"int. "&amp;TEXT(Cálculos!JW20,"hh:mm")&amp;" – "&amp;TEXT(Cálculos!JX20,"hh:mm"),""))))</f>
        <v/>
      </c>
      <c r="G271" s="55" t="str">
        <f>IF($A271="","",IF(Configurações!$B$3="Simples",IF(Cálculos!KQ20="TRAB","TRABALHO",IF(Cálculos!KQ20="ATEST","ATESTADO/"&amp;CHAR(10)&amp;"LICENÇA",IF(Cálculos!KQ20="FERIAS","FÉRIAS","FOLGA"))),IF(Cálculos!KK20=0,"FOLGA",TEXT(Cálculos!KG20,"hh:mm")&amp;" – "&amp;TEXT(Cálculos!KJ20,"hh:mm")&amp;IF(AND(Cálculos!KH20&lt;&gt;"",Cálculos!KI20&lt;&gt;""),CHAR(10)&amp;"int. "&amp;TEXT(Cálculos!KH20,"hh:mm")&amp;" – "&amp;TEXT(Cálculos!KI20,"hh:mm"),""))))</f>
        <v/>
      </c>
      <c r="H271" s="55" t="str">
        <f>IF($A271="","",IF(Configurações!$B$3="Simples",IF(Cálculos!LB20="TRAB","TRABALHO",IF(Cálculos!LB20="ATEST","ATESTADO/"&amp;CHAR(10)&amp;"LICENÇA",IF(Cálculos!LB20="FERIAS","FÉRIAS","FOLGA"))),IF(Cálculos!KV20=0,"FOLGA",TEXT(Cálculos!KR20,"hh:mm")&amp;" – "&amp;TEXT(Cálculos!KU20,"hh:mm")&amp;IF(AND(Cálculos!KS20&lt;&gt;"",Cálculos!KT20&lt;&gt;""),CHAR(10)&amp;"int. "&amp;TEXT(Cálculos!KS20,"hh:mm")&amp;" – "&amp;TEXT(Cálculos!KT20,"hh:mm"),""))))</f>
        <v/>
      </c>
    </row>
    <row r="272" spans="1:8" ht="27.75" customHeight="1" x14ac:dyDescent="0.25">
      <c r="A272" s="54" t="str">
        <f>Cálculos!B21</f>
        <v/>
      </c>
      <c r="B272" s="55" t="str">
        <f>IF($A272="","",IF(Configurações!$B$3="Simples",IF(Cálculos!IN21="TRAB","TRABALHO",IF(Cálculos!IN21="ATEST","ATESTADO/"&amp;CHAR(10)&amp;"LICENÇA",IF(Cálculos!IN21="FERIAS","FÉRIAS","FOLGA"))),IF(Cálculos!IH21=0,"FOLGA",TEXT(Cálculos!ID21,"hh:mm")&amp;" – "&amp;TEXT(Cálculos!IG21,"hh:mm")&amp;IF(AND(Cálculos!IE21&lt;&gt;"",Cálculos!IF21&lt;&gt;""),CHAR(10)&amp;"int. "&amp;TEXT(Cálculos!IE21,"hh:mm")&amp;" – "&amp;TEXT(Cálculos!IF21,"hh:mm"),""))))</f>
        <v/>
      </c>
      <c r="C272" s="55" t="str">
        <f>IF($A272="","",IF(Configurações!$B$3="Simples",IF(Cálculos!IY21="TRAB","TRABALHO",IF(Cálculos!IY21="ATEST","ATESTADO/"&amp;CHAR(10)&amp;"LICENÇA",IF(Cálculos!IY21="FERIAS","FÉRIAS","FOLGA"))),IF(Cálculos!IS21=0,"FOLGA",TEXT(Cálculos!IO21,"hh:mm")&amp;" – "&amp;TEXT(Cálculos!IR21,"hh:mm")&amp;IF(AND(Cálculos!IP21&lt;&gt;"",Cálculos!IQ21&lt;&gt;""),CHAR(10)&amp;"int. "&amp;TEXT(Cálculos!IP21,"hh:mm")&amp;" – "&amp;TEXT(Cálculos!IQ21,"hh:mm"),""))))</f>
        <v/>
      </c>
      <c r="D272" s="55" t="str">
        <f>IF($A272="","",IF(Configurações!$B$3="Simples",IF(Cálculos!JJ21="TRAB","TRABALHO",IF(Cálculos!JJ21="ATEST","ATESTADO/"&amp;CHAR(10)&amp;"LICENÇA",IF(Cálculos!JJ21="FERIAS","FÉRIAS","FOLGA"))),IF(Cálculos!JD21=0,"FOLGA",TEXT(Cálculos!IZ21,"hh:mm")&amp;" – "&amp;TEXT(Cálculos!JC21,"hh:mm")&amp;IF(AND(Cálculos!JA21&lt;&gt;"",Cálculos!JB21&lt;&gt;""),CHAR(10)&amp;"int. "&amp;TEXT(Cálculos!JA21,"hh:mm")&amp;" – "&amp;TEXT(Cálculos!JB21,"hh:mm"),""))))</f>
        <v/>
      </c>
      <c r="E272" s="55" t="str">
        <f>IF($A272="","",IF(Configurações!$B$3="Simples",IF(Cálculos!JU21="TRAB","TRABALHO",IF(Cálculos!JU21="ATEST","ATESTADO/"&amp;CHAR(10)&amp;"LICENÇA",IF(Cálculos!JU21="FERIAS","FÉRIAS","FOLGA"))),IF(Cálculos!JO21=0,"FOLGA",TEXT(Cálculos!JK21,"hh:mm")&amp;" – "&amp;TEXT(Cálculos!JN21,"hh:mm")&amp;IF(AND(Cálculos!JL21&lt;&gt;"",Cálculos!JM21&lt;&gt;""),CHAR(10)&amp;"int. "&amp;TEXT(Cálculos!JL21,"hh:mm")&amp;" – "&amp;TEXT(Cálculos!JM21,"hh:mm"),""))))</f>
        <v/>
      </c>
      <c r="F272" s="55" t="str">
        <f>IF($A272="","",IF(Configurações!$B$3="Simples",IF(Cálculos!KF21="TRAB","TRABALHO",IF(Cálculos!KF21="ATEST","ATESTADO/"&amp;CHAR(10)&amp;"LICENÇA",IF(Cálculos!KF21="FERIAS","FÉRIAS","FOLGA"))),IF(Cálculos!JZ21=0,"FOLGA",TEXT(Cálculos!JV21,"hh:mm")&amp;" – "&amp;TEXT(Cálculos!JY21,"hh:mm")&amp;IF(AND(Cálculos!JW21&lt;&gt;"",Cálculos!JX21&lt;&gt;""),CHAR(10)&amp;"int. "&amp;TEXT(Cálculos!JW21,"hh:mm")&amp;" – "&amp;TEXT(Cálculos!JX21,"hh:mm"),""))))</f>
        <v/>
      </c>
      <c r="G272" s="55" t="str">
        <f>IF($A272="","",IF(Configurações!$B$3="Simples",IF(Cálculos!KQ21="TRAB","TRABALHO",IF(Cálculos!KQ21="ATEST","ATESTADO/"&amp;CHAR(10)&amp;"LICENÇA",IF(Cálculos!KQ21="FERIAS","FÉRIAS","FOLGA"))),IF(Cálculos!KK21=0,"FOLGA",TEXT(Cálculos!KG21,"hh:mm")&amp;" – "&amp;TEXT(Cálculos!KJ21,"hh:mm")&amp;IF(AND(Cálculos!KH21&lt;&gt;"",Cálculos!KI21&lt;&gt;""),CHAR(10)&amp;"int. "&amp;TEXT(Cálculos!KH21,"hh:mm")&amp;" – "&amp;TEXT(Cálculos!KI21,"hh:mm"),""))))</f>
        <v/>
      </c>
      <c r="H272" s="55" t="str">
        <f>IF($A272="","",IF(Configurações!$B$3="Simples",IF(Cálculos!LB21="TRAB","TRABALHO",IF(Cálculos!LB21="ATEST","ATESTADO/"&amp;CHAR(10)&amp;"LICENÇA",IF(Cálculos!LB21="FERIAS","FÉRIAS","FOLGA"))),IF(Cálculos!KV21=0,"FOLGA",TEXT(Cálculos!KR21,"hh:mm")&amp;" – "&amp;TEXT(Cálculos!KU21,"hh:mm")&amp;IF(AND(Cálculos!KS21&lt;&gt;"",Cálculos!KT21&lt;&gt;""),CHAR(10)&amp;"int. "&amp;TEXT(Cálculos!KS21,"hh:mm")&amp;" – "&amp;TEXT(Cálculos!KT21,"hh:mm"),""))))</f>
        <v/>
      </c>
    </row>
    <row r="273" spans="1:8" ht="27.75" customHeight="1" x14ac:dyDescent="0.25">
      <c r="A273" s="54" t="str">
        <f>Cálculos!B22</f>
        <v/>
      </c>
      <c r="B273" s="55" t="str">
        <f>IF($A273="","",IF(Configurações!$B$3="Simples",IF(Cálculos!IN22="TRAB","TRABALHO",IF(Cálculos!IN22="ATEST","ATESTADO/"&amp;CHAR(10)&amp;"LICENÇA",IF(Cálculos!IN22="FERIAS","FÉRIAS","FOLGA"))),IF(Cálculos!IH22=0,"FOLGA",TEXT(Cálculos!ID22,"hh:mm")&amp;" – "&amp;TEXT(Cálculos!IG22,"hh:mm")&amp;IF(AND(Cálculos!IE22&lt;&gt;"",Cálculos!IF22&lt;&gt;""),CHAR(10)&amp;"int. "&amp;TEXT(Cálculos!IE22,"hh:mm")&amp;" – "&amp;TEXT(Cálculos!IF22,"hh:mm"),""))))</f>
        <v/>
      </c>
      <c r="C273" s="55" t="str">
        <f>IF($A273="","",IF(Configurações!$B$3="Simples",IF(Cálculos!IY22="TRAB","TRABALHO",IF(Cálculos!IY22="ATEST","ATESTADO/"&amp;CHAR(10)&amp;"LICENÇA",IF(Cálculos!IY22="FERIAS","FÉRIAS","FOLGA"))),IF(Cálculos!IS22=0,"FOLGA",TEXT(Cálculos!IO22,"hh:mm")&amp;" – "&amp;TEXT(Cálculos!IR22,"hh:mm")&amp;IF(AND(Cálculos!IP22&lt;&gt;"",Cálculos!IQ22&lt;&gt;""),CHAR(10)&amp;"int. "&amp;TEXT(Cálculos!IP22,"hh:mm")&amp;" – "&amp;TEXT(Cálculos!IQ22,"hh:mm"),""))))</f>
        <v/>
      </c>
      <c r="D273" s="55" t="str">
        <f>IF($A273="","",IF(Configurações!$B$3="Simples",IF(Cálculos!JJ22="TRAB","TRABALHO",IF(Cálculos!JJ22="ATEST","ATESTADO/"&amp;CHAR(10)&amp;"LICENÇA",IF(Cálculos!JJ22="FERIAS","FÉRIAS","FOLGA"))),IF(Cálculos!JD22=0,"FOLGA",TEXT(Cálculos!IZ22,"hh:mm")&amp;" – "&amp;TEXT(Cálculos!JC22,"hh:mm")&amp;IF(AND(Cálculos!JA22&lt;&gt;"",Cálculos!JB22&lt;&gt;""),CHAR(10)&amp;"int. "&amp;TEXT(Cálculos!JA22,"hh:mm")&amp;" – "&amp;TEXT(Cálculos!JB22,"hh:mm"),""))))</f>
        <v/>
      </c>
      <c r="E273" s="55" t="str">
        <f>IF($A273="","",IF(Configurações!$B$3="Simples",IF(Cálculos!JU22="TRAB","TRABALHO",IF(Cálculos!JU22="ATEST","ATESTADO/"&amp;CHAR(10)&amp;"LICENÇA",IF(Cálculos!JU22="FERIAS","FÉRIAS","FOLGA"))),IF(Cálculos!JO22=0,"FOLGA",TEXT(Cálculos!JK22,"hh:mm")&amp;" – "&amp;TEXT(Cálculos!JN22,"hh:mm")&amp;IF(AND(Cálculos!JL22&lt;&gt;"",Cálculos!JM22&lt;&gt;""),CHAR(10)&amp;"int. "&amp;TEXT(Cálculos!JL22,"hh:mm")&amp;" – "&amp;TEXT(Cálculos!JM22,"hh:mm"),""))))</f>
        <v/>
      </c>
      <c r="F273" s="55" t="str">
        <f>IF($A273="","",IF(Configurações!$B$3="Simples",IF(Cálculos!KF22="TRAB","TRABALHO",IF(Cálculos!KF22="ATEST","ATESTADO/"&amp;CHAR(10)&amp;"LICENÇA",IF(Cálculos!KF22="FERIAS","FÉRIAS","FOLGA"))),IF(Cálculos!JZ22=0,"FOLGA",TEXT(Cálculos!JV22,"hh:mm")&amp;" – "&amp;TEXT(Cálculos!JY22,"hh:mm")&amp;IF(AND(Cálculos!JW22&lt;&gt;"",Cálculos!JX22&lt;&gt;""),CHAR(10)&amp;"int. "&amp;TEXT(Cálculos!JW22,"hh:mm")&amp;" – "&amp;TEXT(Cálculos!JX22,"hh:mm"),""))))</f>
        <v/>
      </c>
      <c r="G273" s="55" t="str">
        <f>IF($A273="","",IF(Configurações!$B$3="Simples",IF(Cálculos!KQ22="TRAB","TRABALHO",IF(Cálculos!KQ22="ATEST","ATESTADO/"&amp;CHAR(10)&amp;"LICENÇA",IF(Cálculos!KQ22="FERIAS","FÉRIAS","FOLGA"))),IF(Cálculos!KK22=0,"FOLGA",TEXT(Cálculos!KG22,"hh:mm")&amp;" – "&amp;TEXT(Cálculos!KJ22,"hh:mm")&amp;IF(AND(Cálculos!KH22&lt;&gt;"",Cálculos!KI22&lt;&gt;""),CHAR(10)&amp;"int. "&amp;TEXT(Cálculos!KH22,"hh:mm")&amp;" – "&amp;TEXT(Cálculos!KI22,"hh:mm"),""))))</f>
        <v/>
      </c>
      <c r="H273" s="55" t="str">
        <f>IF($A273="","",IF(Configurações!$B$3="Simples",IF(Cálculos!LB22="TRAB","TRABALHO",IF(Cálculos!LB22="ATEST","ATESTADO/"&amp;CHAR(10)&amp;"LICENÇA",IF(Cálculos!LB22="FERIAS","FÉRIAS","FOLGA"))),IF(Cálculos!KV22=0,"FOLGA",TEXT(Cálculos!KR22,"hh:mm")&amp;" – "&amp;TEXT(Cálculos!KU22,"hh:mm")&amp;IF(AND(Cálculos!KS22&lt;&gt;"",Cálculos!KT22&lt;&gt;""),CHAR(10)&amp;"int. "&amp;TEXT(Cálculos!KS22,"hh:mm")&amp;" – "&amp;TEXT(Cálculos!KT22,"hh:mm"),""))))</f>
        <v/>
      </c>
    </row>
    <row r="274" spans="1:8" ht="27.75" customHeight="1" x14ac:dyDescent="0.25">
      <c r="A274" s="54" t="str">
        <f>Cálculos!B23</f>
        <v/>
      </c>
      <c r="B274" s="55" t="str">
        <f>IF($A274="","",IF(Configurações!$B$3="Simples",IF(Cálculos!IN23="TRAB","TRABALHO",IF(Cálculos!IN23="ATEST","ATESTADO/"&amp;CHAR(10)&amp;"LICENÇA",IF(Cálculos!IN23="FERIAS","FÉRIAS","FOLGA"))),IF(Cálculos!IH23=0,"FOLGA",TEXT(Cálculos!ID23,"hh:mm")&amp;" – "&amp;TEXT(Cálculos!IG23,"hh:mm")&amp;IF(AND(Cálculos!IE23&lt;&gt;"",Cálculos!IF23&lt;&gt;""),CHAR(10)&amp;"int. "&amp;TEXT(Cálculos!IE23,"hh:mm")&amp;" – "&amp;TEXT(Cálculos!IF23,"hh:mm"),""))))</f>
        <v/>
      </c>
      <c r="C274" s="55" t="str">
        <f>IF($A274="","",IF(Configurações!$B$3="Simples",IF(Cálculos!IY23="TRAB","TRABALHO",IF(Cálculos!IY23="ATEST","ATESTADO/"&amp;CHAR(10)&amp;"LICENÇA",IF(Cálculos!IY23="FERIAS","FÉRIAS","FOLGA"))),IF(Cálculos!IS23=0,"FOLGA",TEXT(Cálculos!IO23,"hh:mm")&amp;" – "&amp;TEXT(Cálculos!IR23,"hh:mm")&amp;IF(AND(Cálculos!IP23&lt;&gt;"",Cálculos!IQ23&lt;&gt;""),CHAR(10)&amp;"int. "&amp;TEXT(Cálculos!IP23,"hh:mm")&amp;" – "&amp;TEXT(Cálculos!IQ23,"hh:mm"),""))))</f>
        <v/>
      </c>
      <c r="D274" s="55" t="str">
        <f>IF($A274="","",IF(Configurações!$B$3="Simples",IF(Cálculos!JJ23="TRAB","TRABALHO",IF(Cálculos!JJ23="ATEST","ATESTADO/"&amp;CHAR(10)&amp;"LICENÇA",IF(Cálculos!JJ23="FERIAS","FÉRIAS","FOLGA"))),IF(Cálculos!JD23=0,"FOLGA",TEXT(Cálculos!IZ23,"hh:mm")&amp;" – "&amp;TEXT(Cálculos!JC23,"hh:mm")&amp;IF(AND(Cálculos!JA23&lt;&gt;"",Cálculos!JB23&lt;&gt;""),CHAR(10)&amp;"int. "&amp;TEXT(Cálculos!JA23,"hh:mm")&amp;" – "&amp;TEXT(Cálculos!JB23,"hh:mm"),""))))</f>
        <v/>
      </c>
      <c r="E274" s="55" t="str">
        <f>IF($A274="","",IF(Configurações!$B$3="Simples",IF(Cálculos!JU23="TRAB","TRABALHO",IF(Cálculos!JU23="ATEST","ATESTADO/"&amp;CHAR(10)&amp;"LICENÇA",IF(Cálculos!JU23="FERIAS","FÉRIAS","FOLGA"))),IF(Cálculos!JO23=0,"FOLGA",TEXT(Cálculos!JK23,"hh:mm")&amp;" – "&amp;TEXT(Cálculos!JN23,"hh:mm")&amp;IF(AND(Cálculos!JL23&lt;&gt;"",Cálculos!JM23&lt;&gt;""),CHAR(10)&amp;"int. "&amp;TEXT(Cálculos!JL23,"hh:mm")&amp;" – "&amp;TEXT(Cálculos!JM23,"hh:mm"),""))))</f>
        <v/>
      </c>
      <c r="F274" s="55" t="str">
        <f>IF($A274="","",IF(Configurações!$B$3="Simples",IF(Cálculos!KF23="TRAB","TRABALHO",IF(Cálculos!KF23="ATEST","ATESTADO/"&amp;CHAR(10)&amp;"LICENÇA",IF(Cálculos!KF23="FERIAS","FÉRIAS","FOLGA"))),IF(Cálculos!JZ23=0,"FOLGA",TEXT(Cálculos!JV23,"hh:mm")&amp;" – "&amp;TEXT(Cálculos!JY23,"hh:mm")&amp;IF(AND(Cálculos!JW23&lt;&gt;"",Cálculos!JX23&lt;&gt;""),CHAR(10)&amp;"int. "&amp;TEXT(Cálculos!JW23,"hh:mm")&amp;" – "&amp;TEXT(Cálculos!JX23,"hh:mm"),""))))</f>
        <v/>
      </c>
      <c r="G274" s="55" t="str">
        <f>IF($A274="","",IF(Configurações!$B$3="Simples",IF(Cálculos!KQ23="TRAB","TRABALHO",IF(Cálculos!KQ23="ATEST","ATESTADO/"&amp;CHAR(10)&amp;"LICENÇA",IF(Cálculos!KQ23="FERIAS","FÉRIAS","FOLGA"))),IF(Cálculos!KK23=0,"FOLGA",TEXT(Cálculos!KG23,"hh:mm")&amp;" – "&amp;TEXT(Cálculos!KJ23,"hh:mm")&amp;IF(AND(Cálculos!KH23&lt;&gt;"",Cálculos!KI23&lt;&gt;""),CHAR(10)&amp;"int. "&amp;TEXT(Cálculos!KH23,"hh:mm")&amp;" – "&amp;TEXT(Cálculos!KI23,"hh:mm"),""))))</f>
        <v/>
      </c>
      <c r="H274" s="55" t="str">
        <f>IF($A274="","",IF(Configurações!$B$3="Simples",IF(Cálculos!LB23="TRAB","TRABALHO",IF(Cálculos!LB23="ATEST","ATESTADO/"&amp;CHAR(10)&amp;"LICENÇA",IF(Cálculos!LB23="FERIAS","FÉRIAS","FOLGA"))),IF(Cálculos!KV23=0,"FOLGA",TEXT(Cálculos!KR23,"hh:mm")&amp;" – "&amp;TEXT(Cálculos!KU23,"hh:mm")&amp;IF(AND(Cálculos!KS23&lt;&gt;"",Cálculos!KT23&lt;&gt;""),CHAR(10)&amp;"int. "&amp;TEXT(Cálculos!KS23,"hh:mm")&amp;" – "&amp;TEXT(Cálculos!KT23,"hh:mm"),""))))</f>
        <v/>
      </c>
    </row>
    <row r="275" spans="1:8" ht="27.75" customHeight="1" x14ac:dyDescent="0.25">
      <c r="A275" s="54" t="str">
        <f>Cálculos!B24</f>
        <v/>
      </c>
      <c r="B275" s="55" t="str">
        <f>IF($A275="","",IF(Configurações!$B$3="Simples",IF(Cálculos!IN24="TRAB","TRABALHO",IF(Cálculos!IN24="ATEST","ATESTADO/"&amp;CHAR(10)&amp;"LICENÇA",IF(Cálculos!IN24="FERIAS","FÉRIAS","FOLGA"))),IF(Cálculos!IH24=0,"FOLGA",TEXT(Cálculos!ID24,"hh:mm")&amp;" – "&amp;TEXT(Cálculos!IG24,"hh:mm")&amp;IF(AND(Cálculos!IE24&lt;&gt;"",Cálculos!IF24&lt;&gt;""),CHAR(10)&amp;"int. "&amp;TEXT(Cálculos!IE24,"hh:mm")&amp;" – "&amp;TEXT(Cálculos!IF24,"hh:mm"),""))))</f>
        <v/>
      </c>
      <c r="C275" s="55" t="str">
        <f>IF($A275="","",IF(Configurações!$B$3="Simples",IF(Cálculos!IY24="TRAB","TRABALHO",IF(Cálculos!IY24="ATEST","ATESTADO/"&amp;CHAR(10)&amp;"LICENÇA",IF(Cálculos!IY24="FERIAS","FÉRIAS","FOLGA"))),IF(Cálculos!IS24=0,"FOLGA",TEXT(Cálculos!IO24,"hh:mm")&amp;" – "&amp;TEXT(Cálculos!IR24,"hh:mm")&amp;IF(AND(Cálculos!IP24&lt;&gt;"",Cálculos!IQ24&lt;&gt;""),CHAR(10)&amp;"int. "&amp;TEXT(Cálculos!IP24,"hh:mm")&amp;" – "&amp;TEXT(Cálculos!IQ24,"hh:mm"),""))))</f>
        <v/>
      </c>
      <c r="D275" s="55" t="str">
        <f>IF($A275="","",IF(Configurações!$B$3="Simples",IF(Cálculos!JJ24="TRAB","TRABALHO",IF(Cálculos!JJ24="ATEST","ATESTADO/"&amp;CHAR(10)&amp;"LICENÇA",IF(Cálculos!JJ24="FERIAS","FÉRIAS","FOLGA"))),IF(Cálculos!JD24=0,"FOLGA",TEXT(Cálculos!IZ24,"hh:mm")&amp;" – "&amp;TEXT(Cálculos!JC24,"hh:mm")&amp;IF(AND(Cálculos!JA24&lt;&gt;"",Cálculos!JB24&lt;&gt;""),CHAR(10)&amp;"int. "&amp;TEXT(Cálculos!JA24,"hh:mm")&amp;" – "&amp;TEXT(Cálculos!JB24,"hh:mm"),""))))</f>
        <v/>
      </c>
      <c r="E275" s="55" t="str">
        <f>IF($A275="","",IF(Configurações!$B$3="Simples",IF(Cálculos!JU24="TRAB","TRABALHO",IF(Cálculos!JU24="ATEST","ATESTADO/"&amp;CHAR(10)&amp;"LICENÇA",IF(Cálculos!JU24="FERIAS","FÉRIAS","FOLGA"))),IF(Cálculos!JO24=0,"FOLGA",TEXT(Cálculos!JK24,"hh:mm")&amp;" – "&amp;TEXT(Cálculos!JN24,"hh:mm")&amp;IF(AND(Cálculos!JL24&lt;&gt;"",Cálculos!JM24&lt;&gt;""),CHAR(10)&amp;"int. "&amp;TEXT(Cálculos!JL24,"hh:mm")&amp;" – "&amp;TEXT(Cálculos!JM24,"hh:mm"),""))))</f>
        <v/>
      </c>
      <c r="F275" s="55" t="str">
        <f>IF($A275="","",IF(Configurações!$B$3="Simples",IF(Cálculos!KF24="TRAB","TRABALHO",IF(Cálculos!KF24="ATEST","ATESTADO/"&amp;CHAR(10)&amp;"LICENÇA",IF(Cálculos!KF24="FERIAS","FÉRIAS","FOLGA"))),IF(Cálculos!JZ24=0,"FOLGA",TEXT(Cálculos!JV24,"hh:mm")&amp;" – "&amp;TEXT(Cálculos!JY24,"hh:mm")&amp;IF(AND(Cálculos!JW24&lt;&gt;"",Cálculos!JX24&lt;&gt;""),CHAR(10)&amp;"int. "&amp;TEXT(Cálculos!JW24,"hh:mm")&amp;" – "&amp;TEXT(Cálculos!JX24,"hh:mm"),""))))</f>
        <v/>
      </c>
      <c r="G275" s="55" t="str">
        <f>IF($A275="","",IF(Configurações!$B$3="Simples",IF(Cálculos!KQ24="TRAB","TRABALHO",IF(Cálculos!KQ24="ATEST","ATESTADO/"&amp;CHAR(10)&amp;"LICENÇA",IF(Cálculos!KQ24="FERIAS","FÉRIAS","FOLGA"))),IF(Cálculos!KK24=0,"FOLGA",TEXT(Cálculos!KG24,"hh:mm")&amp;" – "&amp;TEXT(Cálculos!KJ24,"hh:mm")&amp;IF(AND(Cálculos!KH24&lt;&gt;"",Cálculos!KI24&lt;&gt;""),CHAR(10)&amp;"int. "&amp;TEXT(Cálculos!KH24,"hh:mm")&amp;" – "&amp;TEXT(Cálculos!KI24,"hh:mm"),""))))</f>
        <v/>
      </c>
      <c r="H275" s="55" t="str">
        <f>IF($A275="","",IF(Configurações!$B$3="Simples",IF(Cálculos!LB24="TRAB","TRABALHO",IF(Cálculos!LB24="ATEST","ATESTADO/"&amp;CHAR(10)&amp;"LICENÇA",IF(Cálculos!LB24="FERIAS","FÉRIAS","FOLGA"))),IF(Cálculos!KV24=0,"FOLGA",TEXT(Cálculos!KR24,"hh:mm")&amp;" – "&amp;TEXT(Cálculos!KU24,"hh:mm")&amp;IF(AND(Cálculos!KS24&lt;&gt;"",Cálculos!KT24&lt;&gt;""),CHAR(10)&amp;"int. "&amp;TEXT(Cálculos!KS24,"hh:mm")&amp;" – "&amp;TEXT(Cálculos!KT24,"hh:mm"),""))))</f>
        <v/>
      </c>
    </row>
    <row r="276" spans="1:8" ht="27.75" customHeight="1" x14ac:dyDescent="0.25">
      <c r="A276" s="54" t="str">
        <f>Cálculos!B25</f>
        <v/>
      </c>
      <c r="B276" s="55" t="str">
        <f>IF($A276="","",IF(Configurações!$B$3="Simples",IF(Cálculos!IN25="TRAB","TRABALHO",IF(Cálculos!IN25="ATEST","ATESTADO/"&amp;CHAR(10)&amp;"LICENÇA",IF(Cálculos!IN25="FERIAS","FÉRIAS","FOLGA"))),IF(Cálculos!IH25=0,"FOLGA",TEXT(Cálculos!ID25,"hh:mm")&amp;" – "&amp;TEXT(Cálculos!IG25,"hh:mm")&amp;IF(AND(Cálculos!IE25&lt;&gt;"",Cálculos!IF25&lt;&gt;""),CHAR(10)&amp;"int. "&amp;TEXT(Cálculos!IE25,"hh:mm")&amp;" – "&amp;TEXT(Cálculos!IF25,"hh:mm"),""))))</f>
        <v/>
      </c>
      <c r="C276" s="55" t="str">
        <f>IF($A276="","",IF(Configurações!$B$3="Simples",IF(Cálculos!IY25="TRAB","TRABALHO",IF(Cálculos!IY25="ATEST","ATESTADO/"&amp;CHAR(10)&amp;"LICENÇA",IF(Cálculos!IY25="FERIAS","FÉRIAS","FOLGA"))),IF(Cálculos!IS25=0,"FOLGA",TEXT(Cálculos!IO25,"hh:mm")&amp;" – "&amp;TEXT(Cálculos!IR25,"hh:mm")&amp;IF(AND(Cálculos!IP25&lt;&gt;"",Cálculos!IQ25&lt;&gt;""),CHAR(10)&amp;"int. "&amp;TEXT(Cálculos!IP25,"hh:mm")&amp;" – "&amp;TEXT(Cálculos!IQ25,"hh:mm"),""))))</f>
        <v/>
      </c>
      <c r="D276" s="55" t="str">
        <f>IF($A276="","",IF(Configurações!$B$3="Simples",IF(Cálculos!JJ25="TRAB","TRABALHO",IF(Cálculos!JJ25="ATEST","ATESTADO/"&amp;CHAR(10)&amp;"LICENÇA",IF(Cálculos!JJ25="FERIAS","FÉRIAS","FOLGA"))),IF(Cálculos!JD25=0,"FOLGA",TEXT(Cálculos!IZ25,"hh:mm")&amp;" – "&amp;TEXT(Cálculos!JC25,"hh:mm")&amp;IF(AND(Cálculos!JA25&lt;&gt;"",Cálculos!JB25&lt;&gt;""),CHAR(10)&amp;"int. "&amp;TEXT(Cálculos!JA25,"hh:mm")&amp;" – "&amp;TEXT(Cálculos!JB25,"hh:mm"),""))))</f>
        <v/>
      </c>
      <c r="E276" s="55" t="str">
        <f>IF($A276="","",IF(Configurações!$B$3="Simples",IF(Cálculos!JU25="TRAB","TRABALHO",IF(Cálculos!JU25="ATEST","ATESTADO/"&amp;CHAR(10)&amp;"LICENÇA",IF(Cálculos!JU25="FERIAS","FÉRIAS","FOLGA"))),IF(Cálculos!JO25=0,"FOLGA",TEXT(Cálculos!JK25,"hh:mm")&amp;" – "&amp;TEXT(Cálculos!JN25,"hh:mm")&amp;IF(AND(Cálculos!JL25&lt;&gt;"",Cálculos!JM25&lt;&gt;""),CHAR(10)&amp;"int. "&amp;TEXT(Cálculos!JL25,"hh:mm")&amp;" – "&amp;TEXT(Cálculos!JM25,"hh:mm"),""))))</f>
        <v/>
      </c>
      <c r="F276" s="55" t="str">
        <f>IF($A276="","",IF(Configurações!$B$3="Simples",IF(Cálculos!KF25="TRAB","TRABALHO",IF(Cálculos!KF25="ATEST","ATESTADO/"&amp;CHAR(10)&amp;"LICENÇA",IF(Cálculos!KF25="FERIAS","FÉRIAS","FOLGA"))),IF(Cálculos!JZ25=0,"FOLGA",TEXT(Cálculos!JV25,"hh:mm")&amp;" – "&amp;TEXT(Cálculos!JY25,"hh:mm")&amp;IF(AND(Cálculos!JW25&lt;&gt;"",Cálculos!JX25&lt;&gt;""),CHAR(10)&amp;"int. "&amp;TEXT(Cálculos!JW25,"hh:mm")&amp;" – "&amp;TEXT(Cálculos!JX25,"hh:mm"),""))))</f>
        <v/>
      </c>
      <c r="G276" s="55" t="str">
        <f>IF($A276="","",IF(Configurações!$B$3="Simples",IF(Cálculos!KQ25="TRAB","TRABALHO",IF(Cálculos!KQ25="ATEST","ATESTADO/"&amp;CHAR(10)&amp;"LICENÇA",IF(Cálculos!KQ25="FERIAS","FÉRIAS","FOLGA"))),IF(Cálculos!KK25=0,"FOLGA",TEXT(Cálculos!KG25,"hh:mm")&amp;" – "&amp;TEXT(Cálculos!KJ25,"hh:mm")&amp;IF(AND(Cálculos!KH25&lt;&gt;"",Cálculos!KI25&lt;&gt;""),CHAR(10)&amp;"int. "&amp;TEXT(Cálculos!KH25,"hh:mm")&amp;" – "&amp;TEXT(Cálculos!KI25,"hh:mm"),""))))</f>
        <v/>
      </c>
      <c r="H276" s="55" t="str">
        <f>IF($A276="","",IF(Configurações!$B$3="Simples",IF(Cálculos!LB25="TRAB","TRABALHO",IF(Cálculos!LB25="ATEST","ATESTADO/"&amp;CHAR(10)&amp;"LICENÇA",IF(Cálculos!LB25="FERIAS","FÉRIAS","FOLGA"))),IF(Cálculos!KV25=0,"FOLGA",TEXT(Cálculos!KR25,"hh:mm")&amp;" – "&amp;TEXT(Cálculos!KU25,"hh:mm")&amp;IF(AND(Cálculos!KS25&lt;&gt;"",Cálculos!KT25&lt;&gt;""),CHAR(10)&amp;"int. "&amp;TEXT(Cálculos!KS25,"hh:mm")&amp;" – "&amp;TEXT(Cálculos!KT25,"hh:mm"),""))))</f>
        <v/>
      </c>
    </row>
    <row r="277" spans="1:8" ht="27.75" customHeight="1" x14ac:dyDescent="0.25">
      <c r="A277" s="54" t="str">
        <f>Cálculos!B26</f>
        <v/>
      </c>
      <c r="B277" s="55" t="str">
        <f>IF($A277="","",IF(Configurações!$B$3="Simples",IF(Cálculos!IN26="TRAB","TRABALHO",IF(Cálculos!IN26="ATEST","ATESTADO/"&amp;CHAR(10)&amp;"LICENÇA",IF(Cálculos!IN26="FERIAS","FÉRIAS","FOLGA"))),IF(Cálculos!IH26=0,"FOLGA",TEXT(Cálculos!ID26,"hh:mm")&amp;" – "&amp;TEXT(Cálculos!IG26,"hh:mm")&amp;IF(AND(Cálculos!IE26&lt;&gt;"",Cálculos!IF26&lt;&gt;""),CHAR(10)&amp;"int. "&amp;TEXT(Cálculos!IE26,"hh:mm")&amp;" – "&amp;TEXT(Cálculos!IF26,"hh:mm"),""))))</f>
        <v/>
      </c>
      <c r="C277" s="55" t="str">
        <f>IF($A277="","",IF(Configurações!$B$3="Simples",IF(Cálculos!IY26="TRAB","TRABALHO",IF(Cálculos!IY26="ATEST","ATESTADO/"&amp;CHAR(10)&amp;"LICENÇA",IF(Cálculos!IY26="FERIAS","FÉRIAS","FOLGA"))),IF(Cálculos!IS26=0,"FOLGA",TEXT(Cálculos!IO26,"hh:mm")&amp;" – "&amp;TEXT(Cálculos!IR26,"hh:mm")&amp;IF(AND(Cálculos!IP26&lt;&gt;"",Cálculos!IQ26&lt;&gt;""),CHAR(10)&amp;"int. "&amp;TEXT(Cálculos!IP26,"hh:mm")&amp;" – "&amp;TEXT(Cálculos!IQ26,"hh:mm"),""))))</f>
        <v/>
      </c>
      <c r="D277" s="55" t="str">
        <f>IF($A277="","",IF(Configurações!$B$3="Simples",IF(Cálculos!JJ26="TRAB","TRABALHO",IF(Cálculos!JJ26="ATEST","ATESTADO/"&amp;CHAR(10)&amp;"LICENÇA",IF(Cálculos!JJ26="FERIAS","FÉRIAS","FOLGA"))),IF(Cálculos!JD26=0,"FOLGA",TEXT(Cálculos!IZ26,"hh:mm")&amp;" – "&amp;TEXT(Cálculos!JC26,"hh:mm")&amp;IF(AND(Cálculos!JA26&lt;&gt;"",Cálculos!JB26&lt;&gt;""),CHAR(10)&amp;"int. "&amp;TEXT(Cálculos!JA26,"hh:mm")&amp;" – "&amp;TEXT(Cálculos!JB26,"hh:mm"),""))))</f>
        <v/>
      </c>
      <c r="E277" s="55" t="str">
        <f>IF($A277="","",IF(Configurações!$B$3="Simples",IF(Cálculos!JU26="TRAB","TRABALHO",IF(Cálculos!JU26="ATEST","ATESTADO/"&amp;CHAR(10)&amp;"LICENÇA",IF(Cálculos!JU26="FERIAS","FÉRIAS","FOLGA"))),IF(Cálculos!JO26=0,"FOLGA",TEXT(Cálculos!JK26,"hh:mm")&amp;" – "&amp;TEXT(Cálculos!JN26,"hh:mm")&amp;IF(AND(Cálculos!JL26&lt;&gt;"",Cálculos!JM26&lt;&gt;""),CHAR(10)&amp;"int. "&amp;TEXT(Cálculos!JL26,"hh:mm")&amp;" – "&amp;TEXT(Cálculos!JM26,"hh:mm"),""))))</f>
        <v/>
      </c>
      <c r="F277" s="55" t="str">
        <f>IF($A277="","",IF(Configurações!$B$3="Simples",IF(Cálculos!KF26="TRAB","TRABALHO",IF(Cálculos!KF26="ATEST","ATESTADO/"&amp;CHAR(10)&amp;"LICENÇA",IF(Cálculos!KF26="FERIAS","FÉRIAS","FOLGA"))),IF(Cálculos!JZ26=0,"FOLGA",TEXT(Cálculos!JV26,"hh:mm")&amp;" – "&amp;TEXT(Cálculos!JY26,"hh:mm")&amp;IF(AND(Cálculos!JW26&lt;&gt;"",Cálculos!JX26&lt;&gt;""),CHAR(10)&amp;"int. "&amp;TEXT(Cálculos!JW26,"hh:mm")&amp;" – "&amp;TEXT(Cálculos!JX26,"hh:mm"),""))))</f>
        <v/>
      </c>
      <c r="G277" s="55" t="str">
        <f>IF($A277="","",IF(Configurações!$B$3="Simples",IF(Cálculos!KQ26="TRAB","TRABALHO",IF(Cálculos!KQ26="ATEST","ATESTADO/"&amp;CHAR(10)&amp;"LICENÇA",IF(Cálculos!KQ26="FERIAS","FÉRIAS","FOLGA"))),IF(Cálculos!KK26=0,"FOLGA",TEXT(Cálculos!KG26,"hh:mm")&amp;" – "&amp;TEXT(Cálculos!KJ26,"hh:mm")&amp;IF(AND(Cálculos!KH26&lt;&gt;"",Cálculos!KI26&lt;&gt;""),CHAR(10)&amp;"int. "&amp;TEXT(Cálculos!KH26,"hh:mm")&amp;" – "&amp;TEXT(Cálculos!KI26,"hh:mm"),""))))</f>
        <v/>
      </c>
      <c r="H277" s="55" t="str">
        <f>IF($A277="","",IF(Configurações!$B$3="Simples",IF(Cálculos!LB26="TRAB","TRABALHO",IF(Cálculos!LB26="ATEST","ATESTADO/"&amp;CHAR(10)&amp;"LICENÇA",IF(Cálculos!LB26="FERIAS","FÉRIAS","FOLGA"))),IF(Cálculos!KV26=0,"FOLGA",TEXT(Cálculos!KR26,"hh:mm")&amp;" – "&amp;TEXT(Cálculos!KU26,"hh:mm")&amp;IF(AND(Cálculos!KS26&lt;&gt;"",Cálculos!KT26&lt;&gt;""),CHAR(10)&amp;"int. "&amp;TEXT(Cálculos!KS26,"hh:mm")&amp;" – "&amp;TEXT(Cálculos!KT26,"hh:mm"),""))))</f>
        <v/>
      </c>
    </row>
    <row r="278" spans="1:8" ht="27.75" customHeight="1" x14ac:dyDescent="0.25">
      <c r="A278" s="54" t="str">
        <f>Cálculos!B27</f>
        <v/>
      </c>
      <c r="B278" s="55" t="str">
        <f>IF($A278="","",IF(Configurações!$B$3="Simples",IF(Cálculos!IN27="TRAB","TRABALHO",IF(Cálculos!IN27="ATEST","ATESTADO/"&amp;CHAR(10)&amp;"LICENÇA",IF(Cálculos!IN27="FERIAS","FÉRIAS","FOLGA"))),IF(Cálculos!IH27=0,"FOLGA",TEXT(Cálculos!ID27,"hh:mm")&amp;" – "&amp;TEXT(Cálculos!IG27,"hh:mm")&amp;IF(AND(Cálculos!IE27&lt;&gt;"",Cálculos!IF27&lt;&gt;""),CHAR(10)&amp;"int. "&amp;TEXT(Cálculos!IE27,"hh:mm")&amp;" – "&amp;TEXT(Cálculos!IF27,"hh:mm"),""))))</f>
        <v/>
      </c>
      <c r="C278" s="55" t="str">
        <f>IF($A278="","",IF(Configurações!$B$3="Simples",IF(Cálculos!IY27="TRAB","TRABALHO",IF(Cálculos!IY27="ATEST","ATESTADO/"&amp;CHAR(10)&amp;"LICENÇA",IF(Cálculos!IY27="FERIAS","FÉRIAS","FOLGA"))),IF(Cálculos!IS27=0,"FOLGA",TEXT(Cálculos!IO27,"hh:mm")&amp;" – "&amp;TEXT(Cálculos!IR27,"hh:mm")&amp;IF(AND(Cálculos!IP27&lt;&gt;"",Cálculos!IQ27&lt;&gt;""),CHAR(10)&amp;"int. "&amp;TEXT(Cálculos!IP27,"hh:mm")&amp;" – "&amp;TEXT(Cálculos!IQ27,"hh:mm"),""))))</f>
        <v/>
      </c>
      <c r="D278" s="55" t="str">
        <f>IF($A278="","",IF(Configurações!$B$3="Simples",IF(Cálculos!JJ27="TRAB","TRABALHO",IF(Cálculos!JJ27="ATEST","ATESTADO/"&amp;CHAR(10)&amp;"LICENÇA",IF(Cálculos!JJ27="FERIAS","FÉRIAS","FOLGA"))),IF(Cálculos!JD27=0,"FOLGA",TEXT(Cálculos!IZ27,"hh:mm")&amp;" – "&amp;TEXT(Cálculos!JC27,"hh:mm")&amp;IF(AND(Cálculos!JA27&lt;&gt;"",Cálculos!JB27&lt;&gt;""),CHAR(10)&amp;"int. "&amp;TEXT(Cálculos!JA27,"hh:mm")&amp;" – "&amp;TEXT(Cálculos!JB27,"hh:mm"),""))))</f>
        <v/>
      </c>
      <c r="E278" s="55" t="str">
        <f>IF($A278="","",IF(Configurações!$B$3="Simples",IF(Cálculos!JU27="TRAB","TRABALHO",IF(Cálculos!JU27="ATEST","ATESTADO/"&amp;CHAR(10)&amp;"LICENÇA",IF(Cálculos!JU27="FERIAS","FÉRIAS","FOLGA"))),IF(Cálculos!JO27=0,"FOLGA",TEXT(Cálculos!JK27,"hh:mm")&amp;" – "&amp;TEXT(Cálculos!JN27,"hh:mm")&amp;IF(AND(Cálculos!JL27&lt;&gt;"",Cálculos!JM27&lt;&gt;""),CHAR(10)&amp;"int. "&amp;TEXT(Cálculos!JL27,"hh:mm")&amp;" – "&amp;TEXT(Cálculos!JM27,"hh:mm"),""))))</f>
        <v/>
      </c>
      <c r="F278" s="55" t="str">
        <f>IF($A278="","",IF(Configurações!$B$3="Simples",IF(Cálculos!KF27="TRAB","TRABALHO",IF(Cálculos!KF27="ATEST","ATESTADO/"&amp;CHAR(10)&amp;"LICENÇA",IF(Cálculos!KF27="FERIAS","FÉRIAS","FOLGA"))),IF(Cálculos!JZ27=0,"FOLGA",TEXT(Cálculos!JV27,"hh:mm")&amp;" – "&amp;TEXT(Cálculos!JY27,"hh:mm")&amp;IF(AND(Cálculos!JW27&lt;&gt;"",Cálculos!JX27&lt;&gt;""),CHAR(10)&amp;"int. "&amp;TEXT(Cálculos!JW27,"hh:mm")&amp;" – "&amp;TEXT(Cálculos!JX27,"hh:mm"),""))))</f>
        <v/>
      </c>
      <c r="G278" s="55" t="str">
        <f>IF($A278="","",IF(Configurações!$B$3="Simples",IF(Cálculos!KQ27="TRAB","TRABALHO",IF(Cálculos!KQ27="ATEST","ATESTADO/"&amp;CHAR(10)&amp;"LICENÇA",IF(Cálculos!KQ27="FERIAS","FÉRIAS","FOLGA"))),IF(Cálculos!KK27=0,"FOLGA",TEXT(Cálculos!KG27,"hh:mm")&amp;" – "&amp;TEXT(Cálculos!KJ27,"hh:mm")&amp;IF(AND(Cálculos!KH27&lt;&gt;"",Cálculos!KI27&lt;&gt;""),CHAR(10)&amp;"int. "&amp;TEXT(Cálculos!KH27,"hh:mm")&amp;" – "&amp;TEXT(Cálculos!KI27,"hh:mm"),""))))</f>
        <v/>
      </c>
      <c r="H278" s="55" t="str">
        <f>IF($A278="","",IF(Configurações!$B$3="Simples",IF(Cálculos!LB27="TRAB","TRABALHO",IF(Cálculos!LB27="ATEST","ATESTADO/"&amp;CHAR(10)&amp;"LICENÇA",IF(Cálculos!LB27="FERIAS","FÉRIAS","FOLGA"))),IF(Cálculos!KV27=0,"FOLGA",TEXT(Cálculos!KR27,"hh:mm")&amp;" – "&amp;TEXT(Cálculos!KU27,"hh:mm")&amp;IF(AND(Cálculos!KS27&lt;&gt;"",Cálculos!KT27&lt;&gt;""),CHAR(10)&amp;"int. "&amp;TEXT(Cálculos!KS27,"hh:mm")&amp;" – "&amp;TEXT(Cálculos!KT27,"hh:mm"),""))))</f>
        <v/>
      </c>
    </row>
    <row r="279" spans="1:8" ht="27.75" customHeight="1" x14ac:dyDescent="0.25">
      <c r="A279" s="54" t="str">
        <f>Cálculos!B28</f>
        <v/>
      </c>
      <c r="B279" s="55" t="str">
        <f>IF($A279="","",IF(Configurações!$B$3="Simples",IF(Cálculos!IN28="TRAB","TRABALHO",IF(Cálculos!IN28="ATEST","ATESTADO/"&amp;CHAR(10)&amp;"LICENÇA",IF(Cálculos!IN28="FERIAS","FÉRIAS","FOLGA"))),IF(Cálculos!IH28=0,"FOLGA",TEXT(Cálculos!ID28,"hh:mm")&amp;" – "&amp;TEXT(Cálculos!IG28,"hh:mm")&amp;IF(AND(Cálculos!IE28&lt;&gt;"",Cálculos!IF28&lt;&gt;""),CHAR(10)&amp;"int. "&amp;TEXT(Cálculos!IE28,"hh:mm")&amp;" – "&amp;TEXT(Cálculos!IF28,"hh:mm"),""))))</f>
        <v/>
      </c>
      <c r="C279" s="55" t="str">
        <f>IF($A279="","",IF(Configurações!$B$3="Simples",IF(Cálculos!IY28="TRAB","TRABALHO",IF(Cálculos!IY28="ATEST","ATESTADO/"&amp;CHAR(10)&amp;"LICENÇA",IF(Cálculos!IY28="FERIAS","FÉRIAS","FOLGA"))),IF(Cálculos!IS28=0,"FOLGA",TEXT(Cálculos!IO28,"hh:mm")&amp;" – "&amp;TEXT(Cálculos!IR28,"hh:mm")&amp;IF(AND(Cálculos!IP28&lt;&gt;"",Cálculos!IQ28&lt;&gt;""),CHAR(10)&amp;"int. "&amp;TEXT(Cálculos!IP28,"hh:mm")&amp;" – "&amp;TEXT(Cálculos!IQ28,"hh:mm"),""))))</f>
        <v/>
      </c>
      <c r="D279" s="55" t="str">
        <f>IF($A279="","",IF(Configurações!$B$3="Simples",IF(Cálculos!JJ28="TRAB","TRABALHO",IF(Cálculos!JJ28="ATEST","ATESTADO/"&amp;CHAR(10)&amp;"LICENÇA",IF(Cálculos!JJ28="FERIAS","FÉRIAS","FOLGA"))),IF(Cálculos!JD28=0,"FOLGA",TEXT(Cálculos!IZ28,"hh:mm")&amp;" – "&amp;TEXT(Cálculos!JC28,"hh:mm")&amp;IF(AND(Cálculos!JA28&lt;&gt;"",Cálculos!JB28&lt;&gt;""),CHAR(10)&amp;"int. "&amp;TEXT(Cálculos!JA28,"hh:mm")&amp;" – "&amp;TEXT(Cálculos!JB28,"hh:mm"),""))))</f>
        <v/>
      </c>
      <c r="E279" s="55" t="str">
        <f>IF($A279="","",IF(Configurações!$B$3="Simples",IF(Cálculos!JU28="TRAB","TRABALHO",IF(Cálculos!JU28="ATEST","ATESTADO/"&amp;CHAR(10)&amp;"LICENÇA",IF(Cálculos!JU28="FERIAS","FÉRIAS","FOLGA"))),IF(Cálculos!JO28=0,"FOLGA",TEXT(Cálculos!JK28,"hh:mm")&amp;" – "&amp;TEXT(Cálculos!JN28,"hh:mm")&amp;IF(AND(Cálculos!JL28&lt;&gt;"",Cálculos!JM28&lt;&gt;""),CHAR(10)&amp;"int. "&amp;TEXT(Cálculos!JL28,"hh:mm")&amp;" – "&amp;TEXT(Cálculos!JM28,"hh:mm"),""))))</f>
        <v/>
      </c>
      <c r="F279" s="55" t="str">
        <f>IF($A279="","",IF(Configurações!$B$3="Simples",IF(Cálculos!KF28="TRAB","TRABALHO",IF(Cálculos!KF28="ATEST","ATESTADO/"&amp;CHAR(10)&amp;"LICENÇA",IF(Cálculos!KF28="FERIAS","FÉRIAS","FOLGA"))),IF(Cálculos!JZ28=0,"FOLGA",TEXT(Cálculos!JV28,"hh:mm")&amp;" – "&amp;TEXT(Cálculos!JY28,"hh:mm")&amp;IF(AND(Cálculos!JW28&lt;&gt;"",Cálculos!JX28&lt;&gt;""),CHAR(10)&amp;"int. "&amp;TEXT(Cálculos!JW28,"hh:mm")&amp;" – "&amp;TEXT(Cálculos!JX28,"hh:mm"),""))))</f>
        <v/>
      </c>
      <c r="G279" s="55" t="str">
        <f>IF($A279="","",IF(Configurações!$B$3="Simples",IF(Cálculos!KQ28="TRAB","TRABALHO",IF(Cálculos!KQ28="ATEST","ATESTADO/"&amp;CHAR(10)&amp;"LICENÇA",IF(Cálculos!KQ28="FERIAS","FÉRIAS","FOLGA"))),IF(Cálculos!KK28=0,"FOLGA",TEXT(Cálculos!KG28,"hh:mm")&amp;" – "&amp;TEXT(Cálculos!KJ28,"hh:mm")&amp;IF(AND(Cálculos!KH28&lt;&gt;"",Cálculos!KI28&lt;&gt;""),CHAR(10)&amp;"int. "&amp;TEXT(Cálculos!KH28,"hh:mm")&amp;" – "&amp;TEXT(Cálculos!KI28,"hh:mm"),""))))</f>
        <v/>
      </c>
      <c r="H279" s="55" t="str">
        <f>IF($A279="","",IF(Configurações!$B$3="Simples",IF(Cálculos!LB28="TRAB","TRABALHO",IF(Cálculos!LB28="ATEST","ATESTADO/"&amp;CHAR(10)&amp;"LICENÇA",IF(Cálculos!LB28="FERIAS","FÉRIAS","FOLGA"))),IF(Cálculos!KV28=0,"FOLGA",TEXT(Cálculos!KR28,"hh:mm")&amp;" – "&amp;TEXT(Cálculos!KU28,"hh:mm")&amp;IF(AND(Cálculos!KS28&lt;&gt;"",Cálculos!KT28&lt;&gt;""),CHAR(10)&amp;"int. "&amp;TEXT(Cálculos!KS28,"hh:mm")&amp;" – "&amp;TEXT(Cálculos!KT28,"hh:mm"),""))))</f>
        <v/>
      </c>
    </row>
    <row r="280" spans="1:8" ht="27.75" customHeight="1" x14ac:dyDescent="0.25">
      <c r="A280" s="54" t="str">
        <f>Cálculos!B29</f>
        <v/>
      </c>
      <c r="B280" s="55" t="str">
        <f>IF($A280="","",IF(Configurações!$B$3="Simples",IF(Cálculos!IN29="TRAB","TRABALHO",IF(Cálculos!IN29="ATEST","ATESTADO/"&amp;CHAR(10)&amp;"LICENÇA",IF(Cálculos!IN29="FERIAS","FÉRIAS","FOLGA"))),IF(Cálculos!IH29=0,"FOLGA",TEXT(Cálculos!ID29,"hh:mm")&amp;" – "&amp;TEXT(Cálculos!IG29,"hh:mm")&amp;IF(AND(Cálculos!IE29&lt;&gt;"",Cálculos!IF29&lt;&gt;""),CHAR(10)&amp;"int. "&amp;TEXT(Cálculos!IE29,"hh:mm")&amp;" – "&amp;TEXT(Cálculos!IF29,"hh:mm"),""))))</f>
        <v/>
      </c>
      <c r="C280" s="55" t="str">
        <f>IF($A280="","",IF(Configurações!$B$3="Simples",IF(Cálculos!IY29="TRAB","TRABALHO",IF(Cálculos!IY29="ATEST","ATESTADO/"&amp;CHAR(10)&amp;"LICENÇA",IF(Cálculos!IY29="FERIAS","FÉRIAS","FOLGA"))),IF(Cálculos!IS29=0,"FOLGA",TEXT(Cálculos!IO29,"hh:mm")&amp;" – "&amp;TEXT(Cálculos!IR29,"hh:mm")&amp;IF(AND(Cálculos!IP29&lt;&gt;"",Cálculos!IQ29&lt;&gt;""),CHAR(10)&amp;"int. "&amp;TEXT(Cálculos!IP29,"hh:mm")&amp;" – "&amp;TEXT(Cálculos!IQ29,"hh:mm"),""))))</f>
        <v/>
      </c>
      <c r="D280" s="55" t="str">
        <f>IF($A280="","",IF(Configurações!$B$3="Simples",IF(Cálculos!JJ29="TRAB","TRABALHO",IF(Cálculos!JJ29="ATEST","ATESTADO/"&amp;CHAR(10)&amp;"LICENÇA",IF(Cálculos!JJ29="FERIAS","FÉRIAS","FOLGA"))),IF(Cálculos!JD29=0,"FOLGA",TEXT(Cálculos!IZ29,"hh:mm")&amp;" – "&amp;TEXT(Cálculos!JC29,"hh:mm")&amp;IF(AND(Cálculos!JA29&lt;&gt;"",Cálculos!JB29&lt;&gt;""),CHAR(10)&amp;"int. "&amp;TEXT(Cálculos!JA29,"hh:mm")&amp;" – "&amp;TEXT(Cálculos!JB29,"hh:mm"),""))))</f>
        <v/>
      </c>
      <c r="E280" s="55" t="str">
        <f>IF($A280="","",IF(Configurações!$B$3="Simples",IF(Cálculos!JU29="TRAB","TRABALHO",IF(Cálculos!JU29="ATEST","ATESTADO/"&amp;CHAR(10)&amp;"LICENÇA",IF(Cálculos!JU29="FERIAS","FÉRIAS","FOLGA"))),IF(Cálculos!JO29=0,"FOLGA",TEXT(Cálculos!JK29,"hh:mm")&amp;" – "&amp;TEXT(Cálculos!JN29,"hh:mm")&amp;IF(AND(Cálculos!JL29&lt;&gt;"",Cálculos!JM29&lt;&gt;""),CHAR(10)&amp;"int. "&amp;TEXT(Cálculos!JL29,"hh:mm")&amp;" – "&amp;TEXT(Cálculos!JM29,"hh:mm"),""))))</f>
        <v/>
      </c>
      <c r="F280" s="55" t="str">
        <f>IF($A280="","",IF(Configurações!$B$3="Simples",IF(Cálculos!KF29="TRAB","TRABALHO",IF(Cálculos!KF29="ATEST","ATESTADO/"&amp;CHAR(10)&amp;"LICENÇA",IF(Cálculos!KF29="FERIAS","FÉRIAS","FOLGA"))),IF(Cálculos!JZ29=0,"FOLGA",TEXT(Cálculos!JV29,"hh:mm")&amp;" – "&amp;TEXT(Cálculos!JY29,"hh:mm")&amp;IF(AND(Cálculos!JW29&lt;&gt;"",Cálculos!JX29&lt;&gt;""),CHAR(10)&amp;"int. "&amp;TEXT(Cálculos!JW29,"hh:mm")&amp;" – "&amp;TEXT(Cálculos!JX29,"hh:mm"),""))))</f>
        <v/>
      </c>
      <c r="G280" s="55" t="str">
        <f>IF($A280="","",IF(Configurações!$B$3="Simples",IF(Cálculos!KQ29="TRAB","TRABALHO",IF(Cálculos!KQ29="ATEST","ATESTADO/"&amp;CHAR(10)&amp;"LICENÇA",IF(Cálculos!KQ29="FERIAS","FÉRIAS","FOLGA"))),IF(Cálculos!KK29=0,"FOLGA",TEXT(Cálculos!KG29,"hh:mm")&amp;" – "&amp;TEXT(Cálculos!KJ29,"hh:mm")&amp;IF(AND(Cálculos!KH29&lt;&gt;"",Cálculos!KI29&lt;&gt;""),CHAR(10)&amp;"int. "&amp;TEXT(Cálculos!KH29,"hh:mm")&amp;" – "&amp;TEXT(Cálculos!KI29,"hh:mm"),""))))</f>
        <v/>
      </c>
      <c r="H280" s="55" t="str">
        <f>IF($A280="","",IF(Configurações!$B$3="Simples",IF(Cálculos!LB29="TRAB","TRABALHO",IF(Cálculos!LB29="ATEST","ATESTADO/"&amp;CHAR(10)&amp;"LICENÇA",IF(Cálculos!LB29="FERIAS","FÉRIAS","FOLGA"))),IF(Cálculos!KV29=0,"FOLGA",TEXT(Cálculos!KR29,"hh:mm")&amp;" – "&amp;TEXT(Cálculos!KU29,"hh:mm")&amp;IF(AND(Cálculos!KS29&lt;&gt;"",Cálculos!KT29&lt;&gt;""),CHAR(10)&amp;"int. "&amp;TEXT(Cálculos!KS29,"hh:mm")&amp;" – "&amp;TEXT(Cálculos!KT29,"hh:mm"),""))))</f>
        <v/>
      </c>
    </row>
    <row r="281" spans="1:8" ht="27.75" customHeight="1" x14ac:dyDescent="0.25">
      <c r="A281" s="54" t="str">
        <f>Cálculos!B30</f>
        <v/>
      </c>
      <c r="B281" s="55" t="str">
        <f>IF($A281="","",IF(Configurações!$B$3="Simples",IF(Cálculos!IN30="TRAB","TRABALHO",IF(Cálculos!IN30="ATEST","ATESTADO/"&amp;CHAR(10)&amp;"LICENÇA",IF(Cálculos!IN30="FERIAS","FÉRIAS","FOLGA"))),IF(Cálculos!IH30=0,"FOLGA",TEXT(Cálculos!ID30,"hh:mm")&amp;" – "&amp;TEXT(Cálculos!IG30,"hh:mm")&amp;IF(AND(Cálculos!IE30&lt;&gt;"",Cálculos!IF30&lt;&gt;""),CHAR(10)&amp;"int. "&amp;TEXT(Cálculos!IE30,"hh:mm")&amp;" – "&amp;TEXT(Cálculos!IF30,"hh:mm"),""))))</f>
        <v/>
      </c>
      <c r="C281" s="55" t="str">
        <f>IF($A281="","",IF(Configurações!$B$3="Simples",IF(Cálculos!IY30="TRAB","TRABALHO",IF(Cálculos!IY30="ATEST","ATESTADO/"&amp;CHAR(10)&amp;"LICENÇA",IF(Cálculos!IY30="FERIAS","FÉRIAS","FOLGA"))),IF(Cálculos!IS30=0,"FOLGA",TEXT(Cálculos!IO30,"hh:mm")&amp;" – "&amp;TEXT(Cálculos!IR30,"hh:mm")&amp;IF(AND(Cálculos!IP30&lt;&gt;"",Cálculos!IQ30&lt;&gt;""),CHAR(10)&amp;"int. "&amp;TEXT(Cálculos!IP30,"hh:mm")&amp;" – "&amp;TEXT(Cálculos!IQ30,"hh:mm"),""))))</f>
        <v/>
      </c>
      <c r="D281" s="55" t="str">
        <f>IF($A281="","",IF(Configurações!$B$3="Simples",IF(Cálculos!JJ30="TRAB","TRABALHO",IF(Cálculos!JJ30="ATEST","ATESTADO/"&amp;CHAR(10)&amp;"LICENÇA",IF(Cálculos!JJ30="FERIAS","FÉRIAS","FOLGA"))),IF(Cálculos!JD30=0,"FOLGA",TEXT(Cálculos!IZ30,"hh:mm")&amp;" – "&amp;TEXT(Cálculos!JC30,"hh:mm")&amp;IF(AND(Cálculos!JA30&lt;&gt;"",Cálculos!JB30&lt;&gt;""),CHAR(10)&amp;"int. "&amp;TEXT(Cálculos!JA30,"hh:mm")&amp;" – "&amp;TEXT(Cálculos!JB30,"hh:mm"),""))))</f>
        <v/>
      </c>
      <c r="E281" s="55" t="str">
        <f>IF($A281="","",IF(Configurações!$B$3="Simples",IF(Cálculos!JU30="TRAB","TRABALHO",IF(Cálculos!JU30="ATEST","ATESTADO/"&amp;CHAR(10)&amp;"LICENÇA",IF(Cálculos!JU30="FERIAS","FÉRIAS","FOLGA"))),IF(Cálculos!JO30=0,"FOLGA",TEXT(Cálculos!JK30,"hh:mm")&amp;" – "&amp;TEXT(Cálculos!JN30,"hh:mm")&amp;IF(AND(Cálculos!JL30&lt;&gt;"",Cálculos!JM30&lt;&gt;""),CHAR(10)&amp;"int. "&amp;TEXT(Cálculos!JL30,"hh:mm")&amp;" – "&amp;TEXT(Cálculos!JM30,"hh:mm"),""))))</f>
        <v/>
      </c>
      <c r="F281" s="55" t="str">
        <f>IF($A281="","",IF(Configurações!$B$3="Simples",IF(Cálculos!KF30="TRAB","TRABALHO",IF(Cálculos!KF30="ATEST","ATESTADO/"&amp;CHAR(10)&amp;"LICENÇA",IF(Cálculos!KF30="FERIAS","FÉRIAS","FOLGA"))),IF(Cálculos!JZ30=0,"FOLGA",TEXT(Cálculos!JV30,"hh:mm")&amp;" – "&amp;TEXT(Cálculos!JY30,"hh:mm")&amp;IF(AND(Cálculos!JW30&lt;&gt;"",Cálculos!JX30&lt;&gt;""),CHAR(10)&amp;"int. "&amp;TEXT(Cálculos!JW30,"hh:mm")&amp;" – "&amp;TEXT(Cálculos!JX30,"hh:mm"),""))))</f>
        <v/>
      </c>
      <c r="G281" s="55" t="str">
        <f>IF($A281="","",IF(Configurações!$B$3="Simples",IF(Cálculos!KQ30="TRAB","TRABALHO",IF(Cálculos!KQ30="ATEST","ATESTADO/"&amp;CHAR(10)&amp;"LICENÇA",IF(Cálculos!KQ30="FERIAS","FÉRIAS","FOLGA"))),IF(Cálculos!KK30=0,"FOLGA",TEXT(Cálculos!KG30,"hh:mm")&amp;" – "&amp;TEXT(Cálculos!KJ30,"hh:mm")&amp;IF(AND(Cálculos!KH30&lt;&gt;"",Cálculos!KI30&lt;&gt;""),CHAR(10)&amp;"int. "&amp;TEXT(Cálculos!KH30,"hh:mm")&amp;" – "&amp;TEXT(Cálculos!KI30,"hh:mm"),""))))</f>
        <v/>
      </c>
      <c r="H281" s="55" t="str">
        <f>IF($A281="","",IF(Configurações!$B$3="Simples",IF(Cálculos!LB30="TRAB","TRABALHO",IF(Cálculos!LB30="ATEST","ATESTADO/"&amp;CHAR(10)&amp;"LICENÇA",IF(Cálculos!LB30="FERIAS","FÉRIAS","FOLGA"))),IF(Cálculos!KV30=0,"FOLGA",TEXT(Cálculos!KR30,"hh:mm")&amp;" – "&amp;TEXT(Cálculos!KU30,"hh:mm")&amp;IF(AND(Cálculos!KS30&lt;&gt;"",Cálculos!KT30&lt;&gt;""),CHAR(10)&amp;"int. "&amp;TEXT(Cálculos!KS30,"hh:mm")&amp;" – "&amp;TEXT(Cálculos!KT30,"hh:mm"),""))))</f>
        <v/>
      </c>
    </row>
    <row r="282" spans="1:8" ht="27.75" customHeight="1" x14ac:dyDescent="0.25">
      <c r="A282" s="54" t="str">
        <f>Cálculos!B31</f>
        <v/>
      </c>
      <c r="B282" s="55" t="str">
        <f>IF($A282="","",IF(Configurações!$B$3="Simples",IF(Cálculos!IN31="TRAB","TRABALHO",IF(Cálculos!IN31="ATEST","ATESTADO/"&amp;CHAR(10)&amp;"LICENÇA",IF(Cálculos!IN31="FERIAS","FÉRIAS","FOLGA"))),IF(Cálculos!IH31=0,"FOLGA",TEXT(Cálculos!ID31,"hh:mm")&amp;" – "&amp;TEXT(Cálculos!IG31,"hh:mm")&amp;IF(AND(Cálculos!IE31&lt;&gt;"",Cálculos!IF31&lt;&gt;""),CHAR(10)&amp;"int. "&amp;TEXT(Cálculos!IE31,"hh:mm")&amp;" – "&amp;TEXT(Cálculos!IF31,"hh:mm"),""))))</f>
        <v/>
      </c>
      <c r="C282" s="55" t="str">
        <f>IF($A282="","",IF(Configurações!$B$3="Simples",IF(Cálculos!IY31="TRAB","TRABALHO",IF(Cálculos!IY31="ATEST","ATESTADO/"&amp;CHAR(10)&amp;"LICENÇA",IF(Cálculos!IY31="FERIAS","FÉRIAS","FOLGA"))),IF(Cálculos!IS31=0,"FOLGA",TEXT(Cálculos!IO31,"hh:mm")&amp;" – "&amp;TEXT(Cálculos!IR31,"hh:mm")&amp;IF(AND(Cálculos!IP31&lt;&gt;"",Cálculos!IQ31&lt;&gt;""),CHAR(10)&amp;"int. "&amp;TEXT(Cálculos!IP31,"hh:mm")&amp;" – "&amp;TEXT(Cálculos!IQ31,"hh:mm"),""))))</f>
        <v/>
      </c>
      <c r="D282" s="55" t="str">
        <f>IF($A282="","",IF(Configurações!$B$3="Simples",IF(Cálculos!JJ31="TRAB","TRABALHO",IF(Cálculos!JJ31="ATEST","ATESTADO/"&amp;CHAR(10)&amp;"LICENÇA",IF(Cálculos!JJ31="FERIAS","FÉRIAS","FOLGA"))),IF(Cálculos!JD31=0,"FOLGA",TEXT(Cálculos!IZ31,"hh:mm")&amp;" – "&amp;TEXT(Cálculos!JC31,"hh:mm")&amp;IF(AND(Cálculos!JA31&lt;&gt;"",Cálculos!JB31&lt;&gt;""),CHAR(10)&amp;"int. "&amp;TEXT(Cálculos!JA31,"hh:mm")&amp;" – "&amp;TEXT(Cálculos!JB31,"hh:mm"),""))))</f>
        <v/>
      </c>
      <c r="E282" s="55" t="str">
        <f>IF($A282="","",IF(Configurações!$B$3="Simples",IF(Cálculos!JU31="TRAB","TRABALHO",IF(Cálculos!JU31="ATEST","ATESTADO/"&amp;CHAR(10)&amp;"LICENÇA",IF(Cálculos!JU31="FERIAS","FÉRIAS","FOLGA"))),IF(Cálculos!JO31=0,"FOLGA",TEXT(Cálculos!JK31,"hh:mm")&amp;" – "&amp;TEXT(Cálculos!JN31,"hh:mm")&amp;IF(AND(Cálculos!JL31&lt;&gt;"",Cálculos!JM31&lt;&gt;""),CHAR(10)&amp;"int. "&amp;TEXT(Cálculos!JL31,"hh:mm")&amp;" – "&amp;TEXT(Cálculos!JM31,"hh:mm"),""))))</f>
        <v/>
      </c>
      <c r="F282" s="55" t="str">
        <f>IF($A282="","",IF(Configurações!$B$3="Simples",IF(Cálculos!KF31="TRAB","TRABALHO",IF(Cálculos!KF31="ATEST","ATESTADO/"&amp;CHAR(10)&amp;"LICENÇA",IF(Cálculos!KF31="FERIAS","FÉRIAS","FOLGA"))),IF(Cálculos!JZ31=0,"FOLGA",TEXT(Cálculos!JV31,"hh:mm")&amp;" – "&amp;TEXT(Cálculos!JY31,"hh:mm")&amp;IF(AND(Cálculos!JW31&lt;&gt;"",Cálculos!JX31&lt;&gt;""),CHAR(10)&amp;"int. "&amp;TEXT(Cálculos!JW31,"hh:mm")&amp;" – "&amp;TEXT(Cálculos!JX31,"hh:mm"),""))))</f>
        <v/>
      </c>
      <c r="G282" s="55" t="str">
        <f>IF($A282="","",IF(Configurações!$B$3="Simples",IF(Cálculos!KQ31="TRAB","TRABALHO",IF(Cálculos!KQ31="ATEST","ATESTADO/"&amp;CHAR(10)&amp;"LICENÇA",IF(Cálculos!KQ31="FERIAS","FÉRIAS","FOLGA"))),IF(Cálculos!KK31=0,"FOLGA",TEXT(Cálculos!KG31,"hh:mm")&amp;" – "&amp;TEXT(Cálculos!KJ31,"hh:mm")&amp;IF(AND(Cálculos!KH31&lt;&gt;"",Cálculos!KI31&lt;&gt;""),CHAR(10)&amp;"int. "&amp;TEXT(Cálculos!KH31,"hh:mm")&amp;" – "&amp;TEXT(Cálculos!KI31,"hh:mm"),""))))</f>
        <v/>
      </c>
      <c r="H282" s="55" t="str">
        <f>IF($A282="","",IF(Configurações!$B$3="Simples",IF(Cálculos!LB31="TRAB","TRABALHO",IF(Cálculos!LB31="ATEST","ATESTADO/"&amp;CHAR(10)&amp;"LICENÇA",IF(Cálculos!LB31="FERIAS","FÉRIAS","FOLGA"))),IF(Cálculos!KV31=0,"FOLGA",TEXT(Cálculos!KR31,"hh:mm")&amp;" – "&amp;TEXT(Cálculos!KU31,"hh:mm")&amp;IF(AND(Cálculos!KS31&lt;&gt;"",Cálculos!KT31&lt;&gt;""),CHAR(10)&amp;"int. "&amp;TEXT(Cálculos!KS31,"hh:mm")&amp;" – "&amp;TEXT(Cálculos!KT31,"hh:mm"),""))))</f>
        <v/>
      </c>
    </row>
    <row r="283" spans="1:8" ht="27.75" customHeight="1" x14ac:dyDescent="0.25">
      <c r="A283" s="54" t="str">
        <f>Cálculos!B32</f>
        <v/>
      </c>
      <c r="B283" s="55" t="str">
        <f>IF($A283="","",IF(Configurações!$B$3="Simples",IF(Cálculos!IN32="TRAB","TRABALHO",IF(Cálculos!IN32="ATEST","ATESTADO/"&amp;CHAR(10)&amp;"LICENÇA",IF(Cálculos!IN32="FERIAS","FÉRIAS","FOLGA"))),IF(Cálculos!IH32=0,"FOLGA",TEXT(Cálculos!ID32,"hh:mm")&amp;" – "&amp;TEXT(Cálculos!IG32,"hh:mm")&amp;IF(AND(Cálculos!IE32&lt;&gt;"",Cálculos!IF32&lt;&gt;""),CHAR(10)&amp;"int. "&amp;TEXT(Cálculos!IE32,"hh:mm")&amp;" – "&amp;TEXT(Cálculos!IF32,"hh:mm"),""))))</f>
        <v/>
      </c>
      <c r="C283" s="55" t="str">
        <f>IF($A283="","",IF(Configurações!$B$3="Simples",IF(Cálculos!IY32="TRAB","TRABALHO",IF(Cálculos!IY32="ATEST","ATESTADO/"&amp;CHAR(10)&amp;"LICENÇA",IF(Cálculos!IY32="FERIAS","FÉRIAS","FOLGA"))),IF(Cálculos!IS32=0,"FOLGA",TEXT(Cálculos!IO32,"hh:mm")&amp;" – "&amp;TEXT(Cálculos!IR32,"hh:mm")&amp;IF(AND(Cálculos!IP32&lt;&gt;"",Cálculos!IQ32&lt;&gt;""),CHAR(10)&amp;"int. "&amp;TEXT(Cálculos!IP32,"hh:mm")&amp;" – "&amp;TEXT(Cálculos!IQ32,"hh:mm"),""))))</f>
        <v/>
      </c>
      <c r="D283" s="55" t="str">
        <f>IF($A283="","",IF(Configurações!$B$3="Simples",IF(Cálculos!JJ32="TRAB","TRABALHO",IF(Cálculos!JJ32="ATEST","ATESTADO/"&amp;CHAR(10)&amp;"LICENÇA",IF(Cálculos!JJ32="FERIAS","FÉRIAS","FOLGA"))),IF(Cálculos!JD32=0,"FOLGA",TEXT(Cálculos!IZ32,"hh:mm")&amp;" – "&amp;TEXT(Cálculos!JC32,"hh:mm")&amp;IF(AND(Cálculos!JA32&lt;&gt;"",Cálculos!JB32&lt;&gt;""),CHAR(10)&amp;"int. "&amp;TEXT(Cálculos!JA32,"hh:mm")&amp;" – "&amp;TEXT(Cálculos!JB32,"hh:mm"),""))))</f>
        <v/>
      </c>
      <c r="E283" s="55" t="str">
        <f>IF($A283="","",IF(Configurações!$B$3="Simples",IF(Cálculos!JU32="TRAB","TRABALHO",IF(Cálculos!JU32="ATEST","ATESTADO/"&amp;CHAR(10)&amp;"LICENÇA",IF(Cálculos!JU32="FERIAS","FÉRIAS","FOLGA"))),IF(Cálculos!JO32=0,"FOLGA",TEXT(Cálculos!JK32,"hh:mm")&amp;" – "&amp;TEXT(Cálculos!JN32,"hh:mm")&amp;IF(AND(Cálculos!JL32&lt;&gt;"",Cálculos!JM32&lt;&gt;""),CHAR(10)&amp;"int. "&amp;TEXT(Cálculos!JL32,"hh:mm")&amp;" – "&amp;TEXT(Cálculos!JM32,"hh:mm"),""))))</f>
        <v/>
      </c>
      <c r="F283" s="55" t="str">
        <f>IF($A283="","",IF(Configurações!$B$3="Simples",IF(Cálculos!KF32="TRAB","TRABALHO",IF(Cálculos!KF32="ATEST","ATESTADO/"&amp;CHAR(10)&amp;"LICENÇA",IF(Cálculos!KF32="FERIAS","FÉRIAS","FOLGA"))),IF(Cálculos!JZ32=0,"FOLGA",TEXT(Cálculos!JV32,"hh:mm")&amp;" – "&amp;TEXT(Cálculos!JY32,"hh:mm")&amp;IF(AND(Cálculos!JW32&lt;&gt;"",Cálculos!JX32&lt;&gt;""),CHAR(10)&amp;"int. "&amp;TEXT(Cálculos!JW32,"hh:mm")&amp;" – "&amp;TEXT(Cálculos!JX32,"hh:mm"),""))))</f>
        <v/>
      </c>
      <c r="G283" s="55" t="str">
        <f>IF($A283="","",IF(Configurações!$B$3="Simples",IF(Cálculos!KQ32="TRAB","TRABALHO",IF(Cálculos!KQ32="ATEST","ATESTADO/"&amp;CHAR(10)&amp;"LICENÇA",IF(Cálculos!KQ32="FERIAS","FÉRIAS","FOLGA"))),IF(Cálculos!KK32=0,"FOLGA",TEXT(Cálculos!KG32,"hh:mm")&amp;" – "&amp;TEXT(Cálculos!KJ32,"hh:mm")&amp;IF(AND(Cálculos!KH32&lt;&gt;"",Cálculos!KI32&lt;&gt;""),CHAR(10)&amp;"int. "&amp;TEXT(Cálculos!KH32,"hh:mm")&amp;" – "&amp;TEXT(Cálculos!KI32,"hh:mm"),""))))</f>
        <v/>
      </c>
      <c r="H283" s="55" t="str">
        <f>IF($A283="","",IF(Configurações!$B$3="Simples",IF(Cálculos!LB32="TRAB","TRABALHO",IF(Cálculos!LB32="ATEST","ATESTADO/"&amp;CHAR(10)&amp;"LICENÇA",IF(Cálculos!LB32="FERIAS","FÉRIAS","FOLGA"))),IF(Cálculos!KV32=0,"FOLGA",TEXT(Cálculos!KR32,"hh:mm")&amp;" – "&amp;TEXT(Cálculos!KU32,"hh:mm")&amp;IF(AND(Cálculos!KS32&lt;&gt;"",Cálculos!KT32&lt;&gt;""),CHAR(10)&amp;"int. "&amp;TEXT(Cálculos!KS32,"hh:mm")&amp;" – "&amp;TEXT(Cálculos!KT32,"hh:mm"),""))))</f>
        <v/>
      </c>
    </row>
    <row r="284" spans="1:8" ht="27.75" customHeight="1" x14ac:dyDescent="0.25">
      <c r="A284" s="54" t="str">
        <f>Cálculos!B33</f>
        <v/>
      </c>
      <c r="B284" s="55" t="str">
        <f>IF($A284="","",IF(Configurações!$B$3="Simples",IF(Cálculos!IN33="TRAB","TRABALHO",IF(Cálculos!IN33="ATEST","ATESTADO/"&amp;CHAR(10)&amp;"LICENÇA",IF(Cálculos!IN33="FERIAS","FÉRIAS","FOLGA"))),IF(Cálculos!IH33=0,"FOLGA",TEXT(Cálculos!ID33,"hh:mm")&amp;" – "&amp;TEXT(Cálculos!IG33,"hh:mm")&amp;IF(AND(Cálculos!IE33&lt;&gt;"",Cálculos!IF33&lt;&gt;""),CHAR(10)&amp;"int. "&amp;TEXT(Cálculos!IE33,"hh:mm")&amp;" – "&amp;TEXT(Cálculos!IF33,"hh:mm"),""))))</f>
        <v/>
      </c>
      <c r="C284" s="55" t="str">
        <f>IF($A284="","",IF(Configurações!$B$3="Simples",IF(Cálculos!IY33="TRAB","TRABALHO",IF(Cálculos!IY33="ATEST","ATESTADO/"&amp;CHAR(10)&amp;"LICENÇA",IF(Cálculos!IY33="FERIAS","FÉRIAS","FOLGA"))),IF(Cálculos!IS33=0,"FOLGA",TEXT(Cálculos!IO33,"hh:mm")&amp;" – "&amp;TEXT(Cálculos!IR33,"hh:mm")&amp;IF(AND(Cálculos!IP33&lt;&gt;"",Cálculos!IQ33&lt;&gt;""),CHAR(10)&amp;"int. "&amp;TEXT(Cálculos!IP33,"hh:mm")&amp;" – "&amp;TEXT(Cálculos!IQ33,"hh:mm"),""))))</f>
        <v/>
      </c>
      <c r="D284" s="55" t="str">
        <f>IF($A284="","",IF(Configurações!$B$3="Simples",IF(Cálculos!JJ33="TRAB","TRABALHO",IF(Cálculos!JJ33="ATEST","ATESTADO/"&amp;CHAR(10)&amp;"LICENÇA",IF(Cálculos!JJ33="FERIAS","FÉRIAS","FOLGA"))),IF(Cálculos!JD33=0,"FOLGA",TEXT(Cálculos!IZ33,"hh:mm")&amp;" – "&amp;TEXT(Cálculos!JC33,"hh:mm")&amp;IF(AND(Cálculos!JA33&lt;&gt;"",Cálculos!JB33&lt;&gt;""),CHAR(10)&amp;"int. "&amp;TEXT(Cálculos!JA33,"hh:mm")&amp;" – "&amp;TEXT(Cálculos!JB33,"hh:mm"),""))))</f>
        <v/>
      </c>
      <c r="E284" s="55" t="str">
        <f>IF($A284="","",IF(Configurações!$B$3="Simples",IF(Cálculos!JU33="TRAB","TRABALHO",IF(Cálculos!JU33="ATEST","ATESTADO/"&amp;CHAR(10)&amp;"LICENÇA",IF(Cálculos!JU33="FERIAS","FÉRIAS","FOLGA"))),IF(Cálculos!JO33=0,"FOLGA",TEXT(Cálculos!JK33,"hh:mm")&amp;" – "&amp;TEXT(Cálculos!JN33,"hh:mm")&amp;IF(AND(Cálculos!JL33&lt;&gt;"",Cálculos!JM33&lt;&gt;""),CHAR(10)&amp;"int. "&amp;TEXT(Cálculos!JL33,"hh:mm")&amp;" – "&amp;TEXT(Cálculos!JM33,"hh:mm"),""))))</f>
        <v/>
      </c>
      <c r="F284" s="55" t="str">
        <f>IF($A284="","",IF(Configurações!$B$3="Simples",IF(Cálculos!KF33="TRAB","TRABALHO",IF(Cálculos!KF33="ATEST","ATESTADO/"&amp;CHAR(10)&amp;"LICENÇA",IF(Cálculos!KF33="FERIAS","FÉRIAS","FOLGA"))),IF(Cálculos!JZ33=0,"FOLGA",TEXT(Cálculos!JV33,"hh:mm")&amp;" – "&amp;TEXT(Cálculos!JY33,"hh:mm")&amp;IF(AND(Cálculos!JW33&lt;&gt;"",Cálculos!JX33&lt;&gt;""),CHAR(10)&amp;"int. "&amp;TEXT(Cálculos!JW33,"hh:mm")&amp;" – "&amp;TEXT(Cálculos!JX33,"hh:mm"),""))))</f>
        <v/>
      </c>
      <c r="G284" s="55" t="str">
        <f>IF($A284="","",IF(Configurações!$B$3="Simples",IF(Cálculos!KQ33="TRAB","TRABALHO",IF(Cálculos!KQ33="ATEST","ATESTADO/"&amp;CHAR(10)&amp;"LICENÇA",IF(Cálculos!KQ33="FERIAS","FÉRIAS","FOLGA"))),IF(Cálculos!KK33=0,"FOLGA",TEXT(Cálculos!KG33,"hh:mm")&amp;" – "&amp;TEXT(Cálculos!KJ33,"hh:mm")&amp;IF(AND(Cálculos!KH33&lt;&gt;"",Cálculos!KI33&lt;&gt;""),CHAR(10)&amp;"int. "&amp;TEXT(Cálculos!KH33,"hh:mm")&amp;" – "&amp;TEXT(Cálculos!KI33,"hh:mm"),""))))</f>
        <v/>
      </c>
      <c r="H284" s="55" t="str">
        <f>IF($A284="","",IF(Configurações!$B$3="Simples",IF(Cálculos!LB33="TRAB","TRABALHO",IF(Cálculos!LB33="ATEST","ATESTADO/"&amp;CHAR(10)&amp;"LICENÇA",IF(Cálculos!LB33="FERIAS","FÉRIAS","FOLGA"))),IF(Cálculos!KV33=0,"FOLGA",TEXT(Cálculos!KR33,"hh:mm")&amp;" – "&amp;TEXT(Cálculos!KU33,"hh:mm")&amp;IF(AND(Cálculos!KS33&lt;&gt;"",Cálculos!KT33&lt;&gt;""),CHAR(10)&amp;"int. "&amp;TEXT(Cálculos!KS33,"hh:mm")&amp;" – "&amp;TEXT(Cálculos!KT33,"hh:mm"),""))))</f>
        <v/>
      </c>
    </row>
    <row r="285" spans="1:8" ht="27.75" customHeight="1" x14ac:dyDescent="0.25">
      <c r="A285" s="54" t="str">
        <f>Cálculos!B34</f>
        <v/>
      </c>
      <c r="B285" s="55" t="str">
        <f>IF($A285="","",IF(Configurações!$B$3="Simples",IF(Cálculos!IN34="TRAB","TRABALHO",IF(Cálculos!IN34="ATEST","ATESTADO/"&amp;CHAR(10)&amp;"LICENÇA",IF(Cálculos!IN34="FERIAS","FÉRIAS","FOLGA"))),IF(Cálculos!IH34=0,"FOLGA",TEXT(Cálculos!ID34,"hh:mm")&amp;" – "&amp;TEXT(Cálculos!IG34,"hh:mm")&amp;IF(AND(Cálculos!IE34&lt;&gt;"",Cálculos!IF34&lt;&gt;""),CHAR(10)&amp;"int. "&amp;TEXT(Cálculos!IE34,"hh:mm")&amp;" – "&amp;TEXT(Cálculos!IF34,"hh:mm"),""))))</f>
        <v/>
      </c>
      <c r="C285" s="55" t="str">
        <f>IF($A285="","",IF(Configurações!$B$3="Simples",IF(Cálculos!IY34="TRAB","TRABALHO",IF(Cálculos!IY34="ATEST","ATESTADO/"&amp;CHAR(10)&amp;"LICENÇA",IF(Cálculos!IY34="FERIAS","FÉRIAS","FOLGA"))),IF(Cálculos!IS34=0,"FOLGA",TEXT(Cálculos!IO34,"hh:mm")&amp;" – "&amp;TEXT(Cálculos!IR34,"hh:mm")&amp;IF(AND(Cálculos!IP34&lt;&gt;"",Cálculos!IQ34&lt;&gt;""),CHAR(10)&amp;"int. "&amp;TEXT(Cálculos!IP34,"hh:mm")&amp;" – "&amp;TEXT(Cálculos!IQ34,"hh:mm"),""))))</f>
        <v/>
      </c>
      <c r="D285" s="55" t="str">
        <f>IF($A285="","",IF(Configurações!$B$3="Simples",IF(Cálculos!JJ34="TRAB","TRABALHO",IF(Cálculos!JJ34="ATEST","ATESTADO/"&amp;CHAR(10)&amp;"LICENÇA",IF(Cálculos!JJ34="FERIAS","FÉRIAS","FOLGA"))),IF(Cálculos!JD34=0,"FOLGA",TEXT(Cálculos!IZ34,"hh:mm")&amp;" – "&amp;TEXT(Cálculos!JC34,"hh:mm")&amp;IF(AND(Cálculos!JA34&lt;&gt;"",Cálculos!JB34&lt;&gt;""),CHAR(10)&amp;"int. "&amp;TEXT(Cálculos!JA34,"hh:mm")&amp;" – "&amp;TEXT(Cálculos!JB34,"hh:mm"),""))))</f>
        <v/>
      </c>
      <c r="E285" s="55" t="str">
        <f>IF($A285="","",IF(Configurações!$B$3="Simples",IF(Cálculos!JU34="TRAB","TRABALHO",IF(Cálculos!JU34="ATEST","ATESTADO/"&amp;CHAR(10)&amp;"LICENÇA",IF(Cálculos!JU34="FERIAS","FÉRIAS","FOLGA"))),IF(Cálculos!JO34=0,"FOLGA",TEXT(Cálculos!JK34,"hh:mm")&amp;" – "&amp;TEXT(Cálculos!JN34,"hh:mm")&amp;IF(AND(Cálculos!JL34&lt;&gt;"",Cálculos!JM34&lt;&gt;""),CHAR(10)&amp;"int. "&amp;TEXT(Cálculos!JL34,"hh:mm")&amp;" – "&amp;TEXT(Cálculos!JM34,"hh:mm"),""))))</f>
        <v/>
      </c>
      <c r="F285" s="55" t="str">
        <f>IF($A285="","",IF(Configurações!$B$3="Simples",IF(Cálculos!KF34="TRAB","TRABALHO",IF(Cálculos!KF34="ATEST","ATESTADO/"&amp;CHAR(10)&amp;"LICENÇA",IF(Cálculos!KF34="FERIAS","FÉRIAS","FOLGA"))),IF(Cálculos!JZ34=0,"FOLGA",TEXT(Cálculos!JV34,"hh:mm")&amp;" – "&amp;TEXT(Cálculos!JY34,"hh:mm")&amp;IF(AND(Cálculos!JW34&lt;&gt;"",Cálculos!JX34&lt;&gt;""),CHAR(10)&amp;"int. "&amp;TEXT(Cálculos!JW34,"hh:mm")&amp;" – "&amp;TEXT(Cálculos!JX34,"hh:mm"),""))))</f>
        <v/>
      </c>
      <c r="G285" s="55" t="str">
        <f>IF($A285="","",IF(Configurações!$B$3="Simples",IF(Cálculos!KQ34="TRAB","TRABALHO",IF(Cálculos!KQ34="ATEST","ATESTADO/"&amp;CHAR(10)&amp;"LICENÇA",IF(Cálculos!KQ34="FERIAS","FÉRIAS","FOLGA"))),IF(Cálculos!KK34=0,"FOLGA",TEXT(Cálculos!KG34,"hh:mm")&amp;" – "&amp;TEXT(Cálculos!KJ34,"hh:mm")&amp;IF(AND(Cálculos!KH34&lt;&gt;"",Cálculos!KI34&lt;&gt;""),CHAR(10)&amp;"int. "&amp;TEXT(Cálculos!KH34,"hh:mm")&amp;" – "&amp;TEXT(Cálculos!KI34,"hh:mm"),""))))</f>
        <v/>
      </c>
      <c r="H285" s="55" t="str">
        <f>IF($A285="","",IF(Configurações!$B$3="Simples",IF(Cálculos!LB34="TRAB","TRABALHO",IF(Cálculos!LB34="ATEST","ATESTADO/"&amp;CHAR(10)&amp;"LICENÇA",IF(Cálculos!LB34="FERIAS","FÉRIAS","FOLGA"))),IF(Cálculos!KV34=0,"FOLGA",TEXT(Cálculos!KR34,"hh:mm")&amp;" – "&amp;TEXT(Cálculos!KU34,"hh:mm")&amp;IF(AND(Cálculos!KS34&lt;&gt;"",Cálculos!KT34&lt;&gt;""),CHAR(10)&amp;"int. "&amp;TEXT(Cálculos!KS34,"hh:mm")&amp;" – "&amp;TEXT(Cálculos!KT34,"hh:mm"),""))))</f>
        <v/>
      </c>
    </row>
    <row r="286" spans="1:8" ht="27.75" customHeight="1" x14ac:dyDescent="0.25">
      <c r="A286" s="54" t="str">
        <f>Cálculos!B35</f>
        <v/>
      </c>
      <c r="B286" s="55" t="str">
        <f>IF($A286="","",IF(Configurações!$B$3="Simples",IF(Cálculos!IN35="TRAB","TRABALHO",IF(Cálculos!IN35="ATEST","ATESTADO/"&amp;CHAR(10)&amp;"LICENÇA",IF(Cálculos!IN35="FERIAS","FÉRIAS","FOLGA"))),IF(Cálculos!IH35=0,"FOLGA",TEXT(Cálculos!ID35,"hh:mm")&amp;" – "&amp;TEXT(Cálculos!IG35,"hh:mm")&amp;IF(AND(Cálculos!IE35&lt;&gt;"",Cálculos!IF35&lt;&gt;""),CHAR(10)&amp;"int. "&amp;TEXT(Cálculos!IE35,"hh:mm")&amp;" – "&amp;TEXT(Cálculos!IF35,"hh:mm"),""))))</f>
        <v/>
      </c>
      <c r="C286" s="55" t="str">
        <f>IF($A286="","",IF(Configurações!$B$3="Simples",IF(Cálculos!IY35="TRAB","TRABALHO",IF(Cálculos!IY35="ATEST","ATESTADO/"&amp;CHAR(10)&amp;"LICENÇA",IF(Cálculos!IY35="FERIAS","FÉRIAS","FOLGA"))),IF(Cálculos!IS35=0,"FOLGA",TEXT(Cálculos!IO35,"hh:mm")&amp;" – "&amp;TEXT(Cálculos!IR35,"hh:mm")&amp;IF(AND(Cálculos!IP35&lt;&gt;"",Cálculos!IQ35&lt;&gt;""),CHAR(10)&amp;"int. "&amp;TEXT(Cálculos!IP35,"hh:mm")&amp;" – "&amp;TEXT(Cálculos!IQ35,"hh:mm"),""))))</f>
        <v/>
      </c>
      <c r="D286" s="55" t="str">
        <f>IF($A286="","",IF(Configurações!$B$3="Simples",IF(Cálculos!JJ35="TRAB","TRABALHO",IF(Cálculos!JJ35="ATEST","ATESTADO/"&amp;CHAR(10)&amp;"LICENÇA",IF(Cálculos!JJ35="FERIAS","FÉRIAS","FOLGA"))),IF(Cálculos!JD35=0,"FOLGA",TEXT(Cálculos!IZ35,"hh:mm")&amp;" – "&amp;TEXT(Cálculos!JC35,"hh:mm")&amp;IF(AND(Cálculos!JA35&lt;&gt;"",Cálculos!JB35&lt;&gt;""),CHAR(10)&amp;"int. "&amp;TEXT(Cálculos!JA35,"hh:mm")&amp;" – "&amp;TEXT(Cálculos!JB35,"hh:mm"),""))))</f>
        <v/>
      </c>
      <c r="E286" s="55" t="str">
        <f>IF($A286="","",IF(Configurações!$B$3="Simples",IF(Cálculos!JU35="TRAB","TRABALHO",IF(Cálculos!JU35="ATEST","ATESTADO/"&amp;CHAR(10)&amp;"LICENÇA",IF(Cálculos!JU35="FERIAS","FÉRIAS","FOLGA"))),IF(Cálculos!JO35=0,"FOLGA",TEXT(Cálculos!JK35,"hh:mm")&amp;" – "&amp;TEXT(Cálculos!JN35,"hh:mm")&amp;IF(AND(Cálculos!JL35&lt;&gt;"",Cálculos!JM35&lt;&gt;""),CHAR(10)&amp;"int. "&amp;TEXT(Cálculos!JL35,"hh:mm")&amp;" – "&amp;TEXT(Cálculos!JM35,"hh:mm"),""))))</f>
        <v/>
      </c>
      <c r="F286" s="55" t="str">
        <f>IF($A286="","",IF(Configurações!$B$3="Simples",IF(Cálculos!KF35="TRAB","TRABALHO",IF(Cálculos!KF35="ATEST","ATESTADO/"&amp;CHAR(10)&amp;"LICENÇA",IF(Cálculos!KF35="FERIAS","FÉRIAS","FOLGA"))),IF(Cálculos!JZ35=0,"FOLGA",TEXT(Cálculos!JV35,"hh:mm")&amp;" – "&amp;TEXT(Cálculos!JY35,"hh:mm")&amp;IF(AND(Cálculos!JW35&lt;&gt;"",Cálculos!JX35&lt;&gt;""),CHAR(10)&amp;"int. "&amp;TEXT(Cálculos!JW35,"hh:mm")&amp;" – "&amp;TEXT(Cálculos!JX35,"hh:mm"),""))))</f>
        <v/>
      </c>
      <c r="G286" s="55" t="str">
        <f>IF($A286="","",IF(Configurações!$B$3="Simples",IF(Cálculos!KQ35="TRAB","TRABALHO",IF(Cálculos!KQ35="ATEST","ATESTADO/"&amp;CHAR(10)&amp;"LICENÇA",IF(Cálculos!KQ35="FERIAS","FÉRIAS","FOLGA"))),IF(Cálculos!KK35=0,"FOLGA",TEXT(Cálculos!KG35,"hh:mm")&amp;" – "&amp;TEXT(Cálculos!KJ35,"hh:mm")&amp;IF(AND(Cálculos!KH35&lt;&gt;"",Cálculos!KI35&lt;&gt;""),CHAR(10)&amp;"int. "&amp;TEXT(Cálculos!KH35,"hh:mm")&amp;" – "&amp;TEXT(Cálculos!KI35,"hh:mm"),""))))</f>
        <v/>
      </c>
      <c r="H286" s="55" t="str">
        <f>IF($A286="","",IF(Configurações!$B$3="Simples",IF(Cálculos!LB35="TRAB","TRABALHO",IF(Cálculos!LB35="ATEST","ATESTADO/"&amp;CHAR(10)&amp;"LICENÇA",IF(Cálculos!LB35="FERIAS","FÉRIAS","FOLGA"))),IF(Cálculos!KV35=0,"FOLGA",TEXT(Cálculos!KR35,"hh:mm")&amp;" – "&amp;TEXT(Cálculos!KU35,"hh:mm")&amp;IF(AND(Cálculos!KS35&lt;&gt;"",Cálculos!KT35&lt;&gt;""),CHAR(10)&amp;"int. "&amp;TEXT(Cálculos!KS35,"hh:mm")&amp;" – "&amp;TEXT(Cálculos!KT35,"hh:mm"),""))))</f>
        <v/>
      </c>
    </row>
    <row r="287" spans="1:8" ht="27.75" customHeight="1" x14ac:dyDescent="0.25">
      <c r="A287" s="54" t="str">
        <f>Cálculos!B36</f>
        <v/>
      </c>
      <c r="B287" s="55" t="str">
        <f>IF($A287="","",IF(Configurações!$B$3="Simples",IF(Cálculos!IN36="TRAB","TRABALHO",IF(Cálculos!IN36="ATEST","ATESTADO/"&amp;CHAR(10)&amp;"LICENÇA",IF(Cálculos!IN36="FERIAS","FÉRIAS","FOLGA"))),IF(Cálculos!IH36=0,"FOLGA",TEXT(Cálculos!ID36,"hh:mm")&amp;" – "&amp;TEXT(Cálculos!IG36,"hh:mm")&amp;IF(AND(Cálculos!IE36&lt;&gt;"",Cálculos!IF36&lt;&gt;""),CHAR(10)&amp;"int. "&amp;TEXT(Cálculos!IE36,"hh:mm")&amp;" – "&amp;TEXT(Cálculos!IF36,"hh:mm"),""))))</f>
        <v/>
      </c>
      <c r="C287" s="55" t="str">
        <f>IF($A287="","",IF(Configurações!$B$3="Simples",IF(Cálculos!IY36="TRAB","TRABALHO",IF(Cálculos!IY36="ATEST","ATESTADO/"&amp;CHAR(10)&amp;"LICENÇA",IF(Cálculos!IY36="FERIAS","FÉRIAS","FOLGA"))),IF(Cálculos!IS36=0,"FOLGA",TEXT(Cálculos!IO36,"hh:mm")&amp;" – "&amp;TEXT(Cálculos!IR36,"hh:mm")&amp;IF(AND(Cálculos!IP36&lt;&gt;"",Cálculos!IQ36&lt;&gt;""),CHAR(10)&amp;"int. "&amp;TEXT(Cálculos!IP36,"hh:mm")&amp;" – "&amp;TEXT(Cálculos!IQ36,"hh:mm"),""))))</f>
        <v/>
      </c>
      <c r="D287" s="55" t="str">
        <f>IF($A287="","",IF(Configurações!$B$3="Simples",IF(Cálculos!JJ36="TRAB","TRABALHO",IF(Cálculos!JJ36="ATEST","ATESTADO/"&amp;CHAR(10)&amp;"LICENÇA",IF(Cálculos!JJ36="FERIAS","FÉRIAS","FOLGA"))),IF(Cálculos!JD36=0,"FOLGA",TEXT(Cálculos!IZ36,"hh:mm")&amp;" – "&amp;TEXT(Cálculos!JC36,"hh:mm")&amp;IF(AND(Cálculos!JA36&lt;&gt;"",Cálculos!JB36&lt;&gt;""),CHAR(10)&amp;"int. "&amp;TEXT(Cálculos!JA36,"hh:mm")&amp;" – "&amp;TEXT(Cálculos!JB36,"hh:mm"),""))))</f>
        <v/>
      </c>
      <c r="E287" s="55" t="str">
        <f>IF($A287="","",IF(Configurações!$B$3="Simples",IF(Cálculos!JU36="TRAB","TRABALHO",IF(Cálculos!JU36="ATEST","ATESTADO/"&amp;CHAR(10)&amp;"LICENÇA",IF(Cálculos!JU36="FERIAS","FÉRIAS","FOLGA"))),IF(Cálculos!JO36=0,"FOLGA",TEXT(Cálculos!JK36,"hh:mm")&amp;" – "&amp;TEXT(Cálculos!JN36,"hh:mm")&amp;IF(AND(Cálculos!JL36&lt;&gt;"",Cálculos!JM36&lt;&gt;""),CHAR(10)&amp;"int. "&amp;TEXT(Cálculos!JL36,"hh:mm")&amp;" – "&amp;TEXT(Cálculos!JM36,"hh:mm"),""))))</f>
        <v/>
      </c>
      <c r="F287" s="55" t="str">
        <f>IF($A287="","",IF(Configurações!$B$3="Simples",IF(Cálculos!KF36="TRAB","TRABALHO",IF(Cálculos!KF36="ATEST","ATESTADO/"&amp;CHAR(10)&amp;"LICENÇA",IF(Cálculos!KF36="FERIAS","FÉRIAS","FOLGA"))),IF(Cálculos!JZ36=0,"FOLGA",TEXT(Cálculos!JV36,"hh:mm")&amp;" – "&amp;TEXT(Cálculos!JY36,"hh:mm")&amp;IF(AND(Cálculos!JW36&lt;&gt;"",Cálculos!JX36&lt;&gt;""),CHAR(10)&amp;"int. "&amp;TEXT(Cálculos!JW36,"hh:mm")&amp;" – "&amp;TEXT(Cálculos!JX36,"hh:mm"),""))))</f>
        <v/>
      </c>
      <c r="G287" s="55" t="str">
        <f>IF($A287="","",IF(Configurações!$B$3="Simples",IF(Cálculos!KQ36="TRAB","TRABALHO",IF(Cálculos!KQ36="ATEST","ATESTADO/"&amp;CHAR(10)&amp;"LICENÇA",IF(Cálculos!KQ36="FERIAS","FÉRIAS","FOLGA"))),IF(Cálculos!KK36=0,"FOLGA",TEXT(Cálculos!KG36,"hh:mm")&amp;" – "&amp;TEXT(Cálculos!KJ36,"hh:mm")&amp;IF(AND(Cálculos!KH36&lt;&gt;"",Cálculos!KI36&lt;&gt;""),CHAR(10)&amp;"int. "&amp;TEXT(Cálculos!KH36,"hh:mm")&amp;" – "&amp;TEXT(Cálculos!KI36,"hh:mm"),""))))</f>
        <v/>
      </c>
      <c r="H287" s="55" t="str">
        <f>IF($A287="","",IF(Configurações!$B$3="Simples",IF(Cálculos!LB36="TRAB","TRABALHO",IF(Cálculos!LB36="ATEST","ATESTADO/"&amp;CHAR(10)&amp;"LICENÇA",IF(Cálculos!LB36="FERIAS","FÉRIAS","FOLGA"))),IF(Cálculos!KV36=0,"FOLGA",TEXT(Cálculos!KR36,"hh:mm")&amp;" – "&amp;TEXT(Cálculos!KU36,"hh:mm")&amp;IF(AND(Cálculos!KS36&lt;&gt;"",Cálculos!KT36&lt;&gt;""),CHAR(10)&amp;"int. "&amp;TEXT(Cálculos!KS36,"hh:mm")&amp;" – "&amp;TEXT(Cálculos!KT36,"hh:mm"),""))))</f>
        <v/>
      </c>
    </row>
    <row r="288" spans="1:8" ht="27.75" customHeight="1" x14ac:dyDescent="0.25">
      <c r="A288" s="54" t="str">
        <f>Cálculos!B37</f>
        <v/>
      </c>
      <c r="B288" s="55" t="str">
        <f>IF($A288="","",IF(Configurações!$B$3="Simples",IF(Cálculos!IN37="TRAB","TRABALHO",IF(Cálculos!IN37="ATEST","ATESTADO/"&amp;CHAR(10)&amp;"LICENÇA",IF(Cálculos!IN37="FERIAS","FÉRIAS","FOLGA"))),IF(Cálculos!IH37=0,"FOLGA",TEXT(Cálculos!ID37,"hh:mm")&amp;" – "&amp;TEXT(Cálculos!IG37,"hh:mm")&amp;IF(AND(Cálculos!IE37&lt;&gt;"",Cálculos!IF37&lt;&gt;""),CHAR(10)&amp;"int. "&amp;TEXT(Cálculos!IE37,"hh:mm")&amp;" – "&amp;TEXT(Cálculos!IF37,"hh:mm"),""))))</f>
        <v/>
      </c>
      <c r="C288" s="55" t="str">
        <f>IF($A288="","",IF(Configurações!$B$3="Simples",IF(Cálculos!IY37="TRAB","TRABALHO",IF(Cálculos!IY37="ATEST","ATESTADO/"&amp;CHAR(10)&amp;"LICENÇA",IF(Cálculos!IY37="FERIAS","FÉRIAS","FOLGA"))),IF(Cálculos!IS37=0,"FOLGA",TEXT(Cálculos!IO37,"hh:mm")&amp;" – "&amp;TEXT(Cálculos!IR37,"hh:mm")&amp;IF(AND(Cálculos!IP37&lt;&gt;"",Cálculos!IQ37&lt;&gt;""),CHAR(10)&amp;"int. "&amp;TEXT(Cálculos!IP37,"hh:mm")&amp;" – "&amp;TEXT(Cálculos!IQ37,"hh:mm"),""))))</f>
        <v/>
      </c>
      <c r="D288" s="55" t="str">
        <f>IF($A288="","",IF(Configurações!$B$3="Simples",IF(Cálculos!JJ37="TRAB","TRABALHO",IF(Cálculos!JJ37="ATEST","ATESTADO/"&amp;CHAR(10)&amp;"LICENÇA",IF(Cálculos!JJ37="FERIAS","FÉRIAS","FOLGA"))),IF(Cálculos!JD37=0,"FOLGA",TEXT(Cálculos!IZ37,"hh:mm")&amp;" – "&amp;TEXT(Cálculos!JC37,"hh:mm")&amp;IF(AND(Cálculos!JA37&lt;&gt;"",Cálculos!JB37&lt;&gt;""),CHAR(10)&amp;"int. "&amp;TEXT(Cálculos!JA37,"hh:mm")&amp;" – "&amp;TEXT(Cálculos!JB37,"hh:mm"),""))))</f>
        <v/>
      </c>
      <c r="E288" s="55" t="str">
        <f>IF($A288="","",IF(Configurações!$B$3="Simples",IF(Cálculos!JU37="TRAB","TRABALHO",IF(Cálculos!JU37="ATEST","ATESTADO/"&amp;CHAR(10)&amp;"LICENÇA",IF(Cálculos!JU37="FERIAS","FÉRIAS","FOLGA"))),IF(Cálculos!JO37=0,"FOLGA",TEXT(Cálculos!JK37,"hh:mm")&amp;" – "&amp;TEXT(Cálculos!JN37,"hh:mm")&amp;IF(AND(Cálculos!JL37&lt;&gt;"",Cálculos!JM37&lt;&gt;""),CHAR(10)&amp;"int. "&amp;TEXT(Cálculos!JL37,"hh:mm")&amp;" – "&amp;TEXT(Cálculos!JM37,"hh:mm"),""))))</f>
        <v/>
      </c>
      <c r="F288" s="55" t="str">
        <f>IF($A288="","",IF(Configurações!$B$3="Simples",IF(Cálculos!KF37="TRAB","TRABALHO",IF(Cálculos!KF37="ATEST","ATESTADO/"&amp;CHAR(10)&amp;"LICENÇA",IF(Cálculos!KF37="FERIAS","FÉRIAS","FOLGA"))),IF(Cálculos!JZ37=0,"FOLGA",TEXT(Cálculos!JV37,"hh:mm")&amp;" – "&amp;TEXT(Cálculos!JY37,"hh:mm")&amp;IF(AND(Cálculos!JW37&lt;&gt;"",Cálculos!JX37&lt;&gt;""),CHAR(10)&amp;"int. "&amp;TEXT(Cálculos!JW37,"hh:mm")&amp;" – "&amp;TEXT(Cálculos!JX37,"hh:mm"),""))))</f>
        <v/>
      </c>
      <c r="G288" s="55" t="str">
        <f>IF($A288="","",IF(Configurações!$B$3="Simples",IF(Cálculos!KQ37="TRAB","TRABALHO",IF(Cálculos!KQ37="ATEST","ATESTADO/"&amp;CHAR(10)&amp;"LICENÇA",IF(Cálculos!KQ37="FERIAS","FÉRIAS","FOLGA"))),IF(Cálculos!KK37=0,"FOLGA",TEXT(Cálculos!KG37,"hh:mm")&amp;" – "&amp;TEXT(Cálculos!KJ37,"hh:mm")&amp;IF(AND(Cálculos!KH37&lt;&gt;"",Cálculos!KI37&lt;&gt;""),CHAR(10)&amp;"int. "&amp;TEXT(Cálculos!KH37,"hh:mm")&amp;" – "&amp;TEXT(Cálculos!KI37,"hh:mm"),""))))</f>
        <v/>
      </c>
      <c r="H288" s="55" t="str">
        <f>IF($A288="","",IF(Configurações!$B$3="Simples",IF(Cálculos!LB37="TRAB","TRABALHO",IF(Cálculos!LB37="ATEST","ATESTADO/"&amp;CHAR(10)&amp;"LICENÇA",IF(Cálculos!LB37="FERIAS","FÉRIAS","FOLGA"))),IF(Cálculos!KV37=0,"FOLGA",TEXT(Cálculos!KR37,"hh:mm")&amp;" – "&amp;TEXT(Cálculos!KU37,"hh:mm")&amp;IF(AND(Cálculos!KS37&lt;&gt;"",Cálculos!KT37&lt;&gt;""),CHAR(10)&amp;"int. "&amp;TEXT(Cálculos!KS37,"hh:mm")&amp;" – "&amp;TEXT(Cálculos!KT37,"hh:mm"),""))))</f>
        <v/>
      </c>
    </row>
    <row r="289" spans="1:8" ht="27.75" customHeight="1" x14ac:dyDescent="0.25">
      <c r="A289" s="54" t="str">
        <f>Cálculos!B38</f>
        <v/>
      </c>
      <c r="B289" s="55" t="str">
        <f>IF($A289="","",IF(Configurações!$B$3="Simples",IF(Cálculos!IN38="TRAB","TRABALHO",IF(Cálculos!IN38="ATEST","ATESTADO/"&amp;CHAR(10)&amp;"LICENÇA",IF(Cálculos!IN38="FERIAS","FÉRIAS","FOLGA"))),IF(Cálculos!IH38=0,"FOLGA",TEXT(Cálculos!ID38,"hh:mm")&amp;" – "&amp;TEXT(Cálculos!IG38,"hh:mm")&amp;IF(AND(Cálculos!IE38&lt;&gt;"",Cálculos!IF38&lt;&gt;""),CHAR(10)&amp;"int. "&amp;TEXT(Cálculos!IE38,"hh:mm")&amp;" – "&amp;TEXT(Cálculos!IF38,"hh:mm"),""))))</f>
        <v/>
      </c>
      <c r="C289" s="55" t="str">
        <f>IF($A289="","",IF(Configurações!$B$3="Simples",IF(Cálculos!IY38="TRAB","TRABALHO",IF(Cálculos!IY38="ATEST","ATESTADO/"&amp;CHAR(10)&amp;"LICENÇA",IF(Cálculos!IY38="FERIAS","FÉRIAS","FOLGA"))),IF(Cálculos!IS38=0,"FOLGA",TEXT(Cálculos!IO38,"hh:mm")&amp;" – "&amp;TEXT(Cálculos!IR38,"hh:mm")&amp;IF(AND(Cálculos!IP38&lt;&gt;"",Cálculos!IQ38&lt;&gt;""),CHAR(10)&amp;"int. "&amp;TEXT(Cálculos!IP38,"hh:mm")&amp;" – "&amp;TEXT(Cálculos!IQ38,"hh:mm"),""))))</f>
        <v/>
      </c>
      <c r="D289" s="55" t="str">
        <f>IF($A289="","",IF(Configurações!$B$3="Simples",IF(Cálculos!JJ38="TRAB","TRABALHO",IF(Cálculos!JJ38="ATEST","ATESTADO/"&amp;CHAR(10)&amp;"LICENÇA",IF(Cálculos!JJ38="FERIAS","FÉRIAS","FOLGA"))),IF(Cálculos!JD38=0,"FOLGA",TEXT(Cálculos!IZ38,"hh:mm")&amp;" – "&amp;TEXT(Cálculos!JC38,"hh:mm")&amp;IF(AND(Cálculos!JA38&lt;&gt;"",Cálculos!JB38&lt;&gt;""),CHAR(10)&amp;"int. "&amp;TEXT(Cálculos!JA38,"hh:mm")&amp;" – "&amp;TEXT(Cálculos!JB38,"hh:mm"),""))))</f>
        <v/>
      </c>
      <c r="E289" s="55" t="str">
        <f>IF($A289="","",IF(Configurações!$B$3="Simples",IF(Cálculos!JU38="TRAB","TRABALHO",IF(Cálculos!JU38="ATEST","ATESTADO/"&amp;CHAR(10)&amp;"LICENÇA",IF(Cálculos!JU38="FERIAS","FÉRIAS","FOLGA"))),IF(Cálculos!JO38=0,"FOLGA",TEXT(Cálculos!JK38,"hh:mm")&amp;" – "&amp;TEXT(Cálculos!JN38,"hh:mm")&amp;IF(AND(Cálculos!JL38&lt;&gt;"",Cálculos!JM38&lt;&gt;""),CHAR(10)&amp;"int. "&amp;TEXT(Cálculos!JL38,"hh:mm")&amp;" – "&amp;TEXT(Cálculos!JM38,"hh:mm"),""))))</f>
        <v/>
      </c>
      <c r="F289" s="55" t="str">
        <f>IF($A289="","",IF(Configurações!$B$3="Simples",IF(Cálculos!KF38="TRAB","TRABALHO",IF(Cálculos!KF38="ATEST","ATESTADO/"&amp;CHAR(10)&amp;"LICENÇA",IF(Cálculos!KF38="FERIAS","FÉRIAS","FOLGA"))),IF(Cálculos!JZ38=0,"FOLGA",TEXT(Cálculos!JV38,"hh:mm")&amp;" – "&amp;TEXT(Cálculos!JY38,"hh:mm")&amp;IF(AND(Cálculos!JW38&lt;&gt;"",Cálculos!JX38&lt;&gt;""),CHAR(10)&amp;"int. "&amp;TEXT(Cálculos!JW38,"hh:mm")&amp;" – "&amp;TEXT(Cálculos!JX38,"hh:mm"),""))))</f>
        <v/>
      </c>
      <c r="G289" s="55" t="str">
        <f>IF($A289="","",IF(Configurações!$B$3="Simples",IF(Cálculos!KQ38="TRAB","TRABALHO",IF(Cálculos!KQ38="ATEST","ATESTADO/"&amp;CHAR(10)&amp;"LICENÇA",IF(Cálculos!KQ38="FERIAS","FÉRIAS","FOLGA"))),IF(Cálculos!KK38=0,"FOLGA",TEXT(Cálculos!KG38,"hh:mm")&amp;" – "&amp;TEXT(Cálculos!KJ38,"hh:mm")&amp;IF(AND(Cálculos!KH38&lt;&gt;"",Cálculos!KI38&lt;&gt;""),CHAR(10)&amp;"int. "&amp;TEXT(Cálculos!KH38,"hh:mm")&amp;" – "&amp;TEXT(Cálculos!KI38,"hh:mm"),""))))</f>
        <v/>
      </c>
      <c r="H289" s="55" t="str">
        <f>IF($A289="","",IF(Configurações!$B$3="Simples",IF(Cálculos!LB38="TRAB","TRABALHO",IF(Cálculos!LB38="ATEST","ATESTADO/"&amp;CHAR(10)&amp;"LICENÇA",IF(Cálculos!LB38="FERIAS","FÉRIAS","FOLGA"))),IF(Cálculos!KV38=0,"FOLGA",TEXT(Cálculos!KR38,"hh:mm")&amp;" – "&amp;TEXT(Cálculos!KU38,"hh:mm")&amp;IF(AND(Cálculos!KS38&lt;&gt;"",Cálculos!KT38&lt;&gt;""),CHAR(10)&amp;"int. "&amp;TEXT(Cálculos!KS38,"hh:mm")&amp;" – "&amp;TEXT(Cálculos!KT38,"hh:mm"),""))))</f>
        <v/>
      </c>
    </row>
    <row r="290" spans="1:8" ht="27.75" customHeight="1" x14ac:dyDescent="0.25">
      <c r="A290" s="54" t="str">
        <f>Cálculos!B39</f>
        <v/>
      </c>
      <c r="B290" s="55" t="str">
        <f>IF($A290="","",IF(Configurações!$B$3="Simples",IF(Cálculos!IN39="TRAB","TRABALHO",IF(Cálculos!IN39="ATEST","ATESTADO/"&amp;CHAR(10)&amp;"LICENÇA",IF(Cálculos!IN39="FERIAS","FÉRIAS","FOLGA"))),IF(Cálculos!IH39=0,"FOLGA",TEXT(Cálculos!ID39,"hh:mm")&amp;" – "&amp;TEXT(Cálculos!IG39,"hh:mm")&amp;IF(AND(Cálculos!IE39&lt;&gt;"",Cálculos!IF39&lt;&gt;""),CHAR(10)&amp;"int. "&amp;TEXT(Cálculos!IE39,"hh:mm")&amp;" – "&amp;TEXT(Cálculos!IF39,"hh:mm"),""))))</f>
        <v/>
      </c>
      <c r="C290" s="55" t="str">
        <f>IF($A290="","",IF(Configurações!$B$3="Simples",IF(Cálculos!IY39="TRAB","TRABALHO",IF(Cálculos!IY39="ATEST","ATESTADO/"&amp;CHAR(10)&amp;"LICENÇA",IF(Cálculos!IY39="FERIAS","FÉRIAS","FOLGA"))),IF(Cálculos!IS39=0,"FOLGA",TEXT(Cálculos!IO39,"hh:mm")&amp;" – "&amp;TEXT(Cálculos!IR39,"hh:mm")&amp;IF(AND(Cálculos!IP39&lt;&gt;"",Cálculos!IQ39&lt;&gt;""),CHAR(10)&amp;"int. "&amp;TEXT(Cálculos!IP39,"hh:mm")&amp;" – "&amp;TEXT(Cálculos!IQ39,"hh:mm"),""))))</f>
        <v/>
      </c>
      <c r="D290" s="55" t="str">
        <f>IF($A290="","",IF(Configurações!$B$3="Simples",IF(Cálculos!JJ39="TRAB","TRABALHO",IF(Cálculos!JJ39="ATEST","ATESTADO/"&amp;CHAR(10)&amp;"LICENÇA",IF(Cálculos!JJ39="FERIAS","FÉRIAS","FOLGA"))),IF(Cálculos!JD39=0,"FOLGA",TEXT(Cálculos!IZ39,"hh:mm")&amp;" – "&amp;TEXT(Cálculos!JC39,"hh:mm")&amp;IF(AND(Cálculos!JA39&lt;&gt;"",Cálculos!JB39&lt;&gt;""),CHAR(10)&amp;"int. "&amp;TEXT(Cálculos!JA39,"hh:mm")&amp;" – "&amp;TEXT(Cálculos!JB39,"hh:mm"),""))))</f>
        <v/>
      </c>
      <c r="E290" s="55" t="str">
        <f>IF($A290="","",IF(Configurações!$B$3="Simples",IF(Cálculos!JU39="TRAB","TRABALHO",IF(Cálculos!JU39="ATEST","ATESTADO/"&amp;CHAR(10)&amp;"LICENÇA",IF(Cálculos!JU39="FERIAS","FÉRIAS","FOLGA"))),IF(Cálculos!JO39=0,"FOLGA",TEXT(Cálculos!JK39,"hh:mm")&amp;" – "&amp;TEXT(Cálculos!JN39,"hh:mm")&amp;IF(AND(Cálculos!JL39&lt;&gt;"",Cálculos!JM39&lt;&gt;""),CHAR(10)&amp;"int. "&amp;TEXT(Cálculos!JL39,"hh:mm")&amp;" – "&amp;TEXT(Cálculos!JM39,"hh:mm"),""))))</f>
        <v/>
      </c>
      <c r="F290" s="55" t="str">
        <f>IF($A290="","",IF(Configurações!$B$3="Simples",IF(Cálculos!KF39="TRAB","TRABALHO",IF(Cálculos!KF39="ATEST","ATESTADO/"&amp;CHAR(10)&amp;"LICENÇA",IF(Cálculos!KF39="FERIAS","FÉRIAS","FOLGA"))),IF(Cálculos!JZ39=0,"FOLGA",TEXT(Cálculos!JV39,"hh:mm")&amp;" – "&amp;TEXT(Cálculos!JY39,"hh:mm")&amp;IF(AND(Cálculos!JW39&lt;&gt;"",Cálculos!JX39&lt;&gt;""),CHAR(10)&amp;"int. "&amp;TEXT(Cálculos!JW39,"hh:mm")&amp;" – "&amp;TEXT(Cálculos!JX39,"hh:mm"),""))))</f>
        <v/>
      </c>
      <c r="G290" s="55" t="str">
        <f>IF($A290="","",IF(Configurações!$B$3="Simples",IF(Cálculos!KQ39="TRAB","TRABALHO",IF(Cálculos!KQ39="ATEST","ATESTADO/"&amp;CHAR(10)&amp;"LICENÇA",IF(Cálculos!KQ39="FERIAS","FÉRIAS","FOLGA"))),IF(Cálculos!KK39=0,"FOLGA",TEXT(Cálculos!KG39,"hh:mm")&amp;" – "&amp;TEXT(Cálculos!KJ39,"hh:mm")&amp;IF(AND(Cálculos!KH39&lt;&gt;"",Cálculos!KI39&lt;&gt;""),CHAR(10)&amp;"int. "&amp;TEXT(Cálculos!KH39,"hh:mm")&amp;" – "&amp;TEXT(Cálculos!KI39,"hh:mm"),""))))</f>
        <v/>
      </c>
      <c r="H290" s="55" t="str">
        <f>IF($A290="","",IF(Configurações!$B$3="Simples",IF(Cálculos!LB39="TRAB","TRABALHO",IF(Cálculos!LB39="ATEST","ATESTADO/"&amp;CHAR(10)&amp;"LICENÇA",IF(Cálculos!LB39="FERIAS","FÉRIAS","FOLGA"))),IF(Cálculos!KV39=0,"FOLGA",TEXT(Cálculos!KR39,"hh:mm")&amp;" – "&amp;TEXT(Cálculos!KU39,"hh:mm")&amp;IF(AND(Cálculos!KS39&lt;&gt;"",Cálculos!KT39&lt;&gt;""),CHAR(10)&amp;"int. "&amp;TEXT(Cálculos!KS39,"hh:mm")&amp;" – "&amp;TEXT(Cálculos!KT39,"hh:mm"),""))))</f>
        <v/>
      </c>
    </row>
    <row r="291" spans="1:8" ht="27.75" customHeight="1" x14ac:dyDescent="0.25">
      <c r="A291" s="54" t="str">
        <f>Cálculos!B40</f>
        <v/>
      </c>
      <c r="B291" s="55" t="str">
        <f>IF($A291="","",IF(Configurações!$B$3="Simples",IF(Cálculos!IN40="TRAB","TRABALHO",IF(Cálculos!IN40="ATEST","ATESTADO/"&amp;CHAR(10)&amp;"LICENÇA",IF(Cálculos!IN40="FERIAS","FÉRIAS","FOLGA"))),IF(Cálculos!IH40=0,"FOLGA",TEXT(Cálculos!ID40,"hh:mm")&amp;" – "&amp;TEXT(Cálculos!IG40,"hh:mm")&amp;IF(AND(Cálculos!IE40&lt;&gt;"",Cálculos!IF40&lt;&gt;""),CHAR(10)&amp;"int. "&amp;TEXT(Cálculos!IE40,"hh:mm")&amp;" – "&amp;TEXT(Cálculos!IF40,"hh:mm"),""))))</f>
        <v/>
      </c>
      <c r="C291" s="55" t="str">
        <f>IF($A291="","",IF(Configurações!$B$3="Simples",IF(Cálculos!IY40="TRAB","TRABALHO",IF(Cálculos!IY40="ATEST","ATESTADO/"&amp;CHAR(10)&amp;"LICENÇA",IF(Cálculos!IY40="FERIAS","FÉRIAS","FOLGA"))),IF(Cálculos!IS40=0,"FOLGA",TEXT(Cálculos!IO40,"hh:mm")&amp;" – "&amp;TEXT(Cálculos!IR40,"hh:mm")&amp;IF(AND(Cálculos!IP40&lt;&gt;"",Cálculos!IQ40&lt;&gt;""),CHAR(10)&amp;"int. "&amp;TEXT(Cálculos!IP40,"hh:mm")&amp;" – "&amp;TEXT(Cálculos!IQ40,"hh:mm"),""))))</f>
        <v/>
      </c>
      <c r="D291" s="55" t="str">
        <f>IF($A291="","",IF(Configurações!$B$3="Simples",IF(Cálculos!JJ40="TRAB","TRABALHO",IF(Cálculos!JJ40="ATEST","ATESTADO/"&amp;CHAR(10)&amp;"LICENÇA",IF(Cálculos!JJ40="FERIAS","FÉRIAS","FOLGA"))),IF(Cálculos!JD40=0,"FOLGA",TEXT(Cálculos!IZ40,"hh:mm")&amp;" – "&amp;TEXT(Cálculos!JC40,"hh:mm")&amp;IF(AND(Cálculos!JA40&lt;&gt;"",Cálculos!JB40&lt;&gt;""),CHAR(10)&amp;"int. "&amp;TEXT(Cálculos!JA40,"hh:mm")&amp;" – "&amp;TEXT(Cálculos!JB40,"hh:mm"),""))))</f>
        <v/>
      </c>
      <c r="E291" s="55" t="str">
        <f>IF($A291="","",IF(Configurações!$B$3="Simples",IF(Cálculos!JU40="TRAB","TRABALHO",IF(Cálculos!JU40="ATEST","ATESTADO/"&amp;CHAR(10)&amp;"LICENÇA",IF(Cálculos!JU40="FERIAS","FÉRIAS","FOLGA"))),IF(Cálculos!JO40=0,"FOLGA",TEXT(Cálculos!JK40,"hh:mm")&amp;" – "&amp;TEXT(Cálculos!JN40,"hh:mm")&amp;IF(AND(Cálculos!JL40&lt;&gt;"",Cálculos!JM40&lt;&gt;""),CHAR(10)&amp;"int. "&amp;TEXT(Cálculos!JL40,"hh:mm")&amp;" – "&amp;TEXT(Cálculos!JM40,"hh:mm"),""))))</f>
        <v/>
      </c>
      <c r="F291" s="55" t="str">
        <f>IF($A291="","",IF(Configurações!$B$3="Simples",IF(Cálculos!KF40="TRAB","TRABALHO",IF(Cálculos!KF40="ATEST","ATESTADO/"&amp;CHAR(10)&amp;"LICENÇA",IF(Cálculos!KF40="FERIAS","FÉRIAS","FOLGA"))),IF(Cálculos!JZ40=0,"FOLGA",TEXT(Cálculos!JV40,"hh:mm")&amp;" – "&amp;TEXT(Cálculos!JY40,"hh:mm")&amp;IF(AND(Cálculos!JW40&lt;&gt;"",Cálculos!JX40&lt;&gt;""),CHAR(10)&amp;"int. "&amp;TEXT(Cálculos!JW40,"hh:mm")&amp;" – "&amp;TEXT(Cálculos!JX40,"hh:mm"),""))))</f>
        <v/>
      </c>
      <c r="G291" s="55" t="str">
        <f>IF($A291="","",IF(Configurações!$B$3="Simples",IF(Cálculos!KQ40="TRAB","TRABALHO",IF(Cálculos!KQ40="ATEST","ATESTADO/"&amp;CHAR(10)&amp;"LICENÇA",IF(Cálculos!KQ40="FERIAS","FÉRIAS","FOLGA"))),IF(Cálculos!KK40=0,"FOLGA",TEXT(Cálculos!KG40,"hh:mm")&amp;" – "&amp;TEXT(Cálculos!KJ40,"hh:mm")&amp;IF(AND(Cálculos!KH40&lt;&gt;"",Cálculos!KI40&lt;&gt;""),CHAR(10)&amp;"int. "&amp;TEXT(Cálculos!KH40,"hh:mm")&amp;" – "&amp;TEXT(Cálculos!KI40,"hh:mm"),""))))</f>
        <v/>
      </c>
      <c r="H291" s="55" t="str">
        <f>IF($A291="","",IF(Configurações!$B$3="Simples",IF(Cálculos!LB40="TRAB","TRABALHO",IF(Cálculos!LB40="ATEST","ATESTADO/"&amp;CHAR(10)&amp;"LICENÇA",IF(Cálculos!LB40="FERIAS","FÉRIAS","FOLGA"))),IF(Cálculos!KV40=0,"FOLGA",TEXT(Cálculos!KR40,"hh:mm")&amp;" – "&amp;TEXT(Cálculos!KU40,"hh:mm")&amp;IF(AND(Cálculos!KS40&lt;&gt;"",Cálculos!KT40&lt;&gt;""),CHAR(10)&amp;"int. "&amp;TEXT(Cálculos!KS40,"hh:mm")&amp;" – "&amp;TEXT(Cálculos!KT40,"hh:mm"),""))))</f>
        <v/>
      </c>
    </row>
    <row r="292" spans="1:8" ht="27.75" customHeight="1" x14ac:dyDescent="0.25">
      <c r="A292" s="54" t="str">
        <f>Cálculos!B41</f>
        <v/>
      </c>
      <c r="B292" s="55" t="str">
        <f>IF($A292="","",IF(Configurações!$B$3="Simples",IF(Cálculos!IN41="TRAB","TRABALHO",IF(Cálculos!IN41="ATEST","ATESTADO/"&amp;CHAR(10)&amp;"LICENÇA",IF(Cálculos!IN41="FERIAS","FÉRIAS","FOLGA"))),IF(Cálculos!IH41=0,"FOLGA",TEXT(Cálculos!ID41,"hh:mm")&amp;" – "&amp;TEXT(Cálculos!IG41,"hh:mm")&amp;IF(AND(Cálculos!IE41&lt;&gt;"",Cálculos!IF41&lt;&gt;""),CHAR(10)&amp;"int. "&amp;TEXT(Cálculos!IE41,"hh:mm")&amp;" – "&amp;TEXT(Cálculos!IF41,"hh:mm"),""))))</f>
        <v/>
      </c>
      <c r="C292" s="55" t="str">
        <f>IF($A292="","",IF(Configurações!$B$3="Simples",IF(Cálculos!IY41="TRAB","TRABALHO",IF(Cálculos!IY41="ATEST","ATESTADO/"&amp;CHAR(10)&amp;"LICENÇA",IF(Cálculos!IY41="FERIAS","FÉRIAS","FOLGA"))),IF(Cálculos!IS41=0,"FOLGA",TEXT(Cálculos!IO41,"hh:mm")&amp;" – "&amp;TEXT(Cálculos!IR41,"hh:mm")&amp;IF(AND(Cálculos!IP41&lt;&gt;"",Cálculos!IQ41&lt;&gt;""),CHAR(10)&amp;"int. "&amp;TEXT(Cálculos!IP41,"hh:mm")&amp;" – "&amp;TEXT(Cálculos!IQ41,"hh:mm"),""))))</f>
        <v/>
      </c>
      <c r="D292" s="55" t="str">
        <f>IF($A292="","",IF(Configurações!$B$3="Simples",IF(Cálculos!JJ41="TRAB","TRABALHO",IF(Cálculos!JJ41="ATEST","ATESTADO/"&amp;CHAR(10)&amp;"LICENÇA",IF(Cálculos!JJ41="FERIAS","FÉRIAS","FOLGA"))),IF(Cálculos!JD41=0,"FOLGA",TEXT(Cálculos!IZ41,"hh:mm")&amp;" – "&amp;TEXT(Cálculos!JC41,"hh:mm")&amp;IF(AND(Cálculos!JA41&lt;&gt;"",Cálculos!JB41&lt;&gt;""),CHAR(10)&amp;"int. "&amp;TEXT(Cálculos!JA41,"hh:mm")&amp;" – "&amp;TEXT(Cálculos!JB41,"hh:mm"),""))))</f>
        <v/>
      </c>
      <c r="E292" s="55" t="str">
        <f>IF($A292="","",IF(Configurações!$B$3="Simples",IF(Cálculos!JU41="TRAB","TRABALHO",IF(Cálculos!JU41="ATEST","ATESTADO/"&amp;CHAR(10)&amp;"LICENÇA",IF(Cálculos!JU41="FERIAS","FÉRIAS","FOLGA"))),IF(Cálculos!JO41=0,"FOLGA",TEXT(Cálculos!JK41,"hh:mm")&amp;" – "&amp;TEXT(Cálculos!JN41,"hh:mm")&amp;IF(AND(Cálculos!JL41&lt;&gt;"",Cálculos!JM41&lt;&gt;""),CHAR(10)&amp;"int. "&amp;TEXT(Cálculos!JL41,"hh:mm")&amp;" – "&amp;TEXT(Cálculos!JM41,"hh:mm"),""))))</f>
        <v/>
      </c>
      <c r="F292" s="55" t="str">
        <f>IF($A292="","",IF(Configurações!$B$3="Simples",IF(Cálculos!KF41="TRAB","TRABALHO",IF(Cálculos!KF41="ATEST","ATESTADO/"&amp;CHAR(10)&amp;"LICENÇA",IF(Cálculos!KF41="FERIAS","FÉRIAS","FOLGA"))),IF(Cálculos!JZ41=0,"FOLGA",TEXT(Cálculos!JV41,"hh:mm")&amp;" – "&amp;TEXT(Cálculos!JY41,"hh:mm")&amp;IF(AND(Cálculos!JW41&lt;&gt;"",Cálculos!JX41&lt;&gt;""),CHAR(10)&amp;"int. "&amp;TEXT(Cálculos!JW41,"hh:mm")&amp;" – "&amp;TEXT(Cálculos!JX41,"hh:mm"),""))))</f>
        <v/>
      </c>
      <c r="G292" s="55" t="str">
        <f>IF($A292="","",IF(Configurações!$B$3="Simples",IF(Cálculos!KQ41="TRAB","TRABALHO",IF(Cálculos!KQ41="ATEST","ATESTADO/"&amp;CHAR(10)&amp;"LICENÇA",IF(Cálculos!KQ41="FERIAS","FÉRIAS","FOLGA"))),IF(Cálculos!KK41=0,"FOLGA",TEXT(Cálculos!KG41,"hh:mm")&amp;" – "&amp;TEXT(Cálculos!KJ41,"hh:mm")&amp;IF(AND(Cálculos!KH41&lt;&gt;"",Cálculos!KI41&lt;&gt;""),CHAR(10)&amp;"int. "&amp;TEXT(Cálculos!KH41,"hh:mm")&amp;" – "&amp;TEXT(Cálculos!KI41,"hh:mm"),""))))</f>
        <v/>
      </c>
      <c r="H292" s="55" t="str">
        <f>IF($A292="","",IF(Configurações!$B$3="Simples",IF(Cálculos!LB41="TRAB","TRABALHO",IF(Cálculos!LB41="ATEST","ATESTADO/"&amp;CHAR(10)&amp;"LICENÇA",IF(Cálculos!LB41="FERIAS","FÉRIAS","FOLGA"))),IF(Cálculos!KV41=0,"FOLGA",TEXT(Cálculos!KR41,"hh:mm")&amp;" – "&amp;TEXT(Cálculos!KU41,"hh:mm")&amp;IF(AND(Cálculos!KS41&lt;&gt;"",Cálculos!KT41&lt;&gt;""),CHAR(10)&amp;"int. "&amp;TEXT(Cálculos!KS41,"hh:mm")&amp;" – "&amp;TEXT(Cálculos!KT41,"hh:mm"),""))))</f>
        <v/>
      </c>
    </row>
    <row r="293" spans="1:8" ht="27.75" customHeight="1" x14ac:dyDescent="0.25">
      <c r="A293" s="54" t="str">
        <f>Cálculos!B42</f>
        <v/>
      </c>
      <c r="B293" s="55" t="str">
        <f>IF($A293="","",IF(Configurações!$B$3="Simples",IF(Cálculos!IN42="TRAB","TRABALHO",IF(Cálculos!IN42="ATEST","ATESTADO/"&amp;CHAR(10)&amp;"LICENÇA",IF(Cálculos!IN42="FERIAS","FÉRIAS","FOLGA"))),IF(Cálculos!IH42=0,"FOLGA",TEXT(Cálculos!ID42,"hh:mm")&amp;" – "&amp;TEXT(Cálculos!IG42,"hh:mm")&amp;IF(AND(Cálculos!IE42&lt;&gt;"",Cálculos!IF42&lt;&gt;""),CHAR(10)&amp;"int. "&amp;TEXT(Cálculos!IE42,"hh:mm")&amp;" – "&amp;TEXT(Cálculos!IF42,"hh:mm"),""))))</f>
        <v/>
      </c>
      <c r="C293" s="55" t="str">
        <f>IF($A293="","",IF(Configurações!$B$3="Simples",IF(Cálculos!IY42="TRAB","TRABALHO",IF(Cálculos!IY42="ATEST","ATESTADO/"&amp;CHAR(10)&amp;"LICENÇA",IF(Cálculos!IY42="FERIAS","FÉRIAS","FOLGA"))),IF(Cálculos!IS42=0,"FOLGA",TEXT(Cálculos!IO42,"hh:mm")&amp;" – "&amp;TEXT(Cálculos!IR42,"hh:mm")&amp;IF(AND(Cálculos!IP42&lt;&gt;"",Cálculos!IQ42&lt;&gt;""),CHAR(10)&amp;"int. "&amp;TEXT(Cálculos!IP42,"hh:mm")&amp;" – "&amp;TEXT(Cálculos!IQ42,"hh:mm"),""))))</f>
        <v/>
      </c>
      <c r="D293" s="55" t="str">
        <f>IF($A293="","",IF(Configurações!$B$3="Simples",IF(Cálculos!JJ42="TRAB","TRABALHO",IF(Cálculos!JJ42="ATEST","ATESTADO/"&amp;CHAR(10)&amp;"LICENÇA",IF(Cálculos!JJ42="FERIAS","FÉRIAS","FOLGA"))),IF(Cálculos!JD42=0,"FOLGA",TEXT(Cálculos!IZ42,"hh:mm")&amp;" – "&amp;TEXT(Cálculos!JC42,"hh:mm")&amp;IF(AND(Cálculos!JA42&lt;&gt;"",Cálculos!JB42&lt;&gt;""),CHAR(10)&amp;"int. "&amp;TEXT(Cálculos!JA42,"hh:mm")&amp;" – "&amp;TEXT(Cálculos!JB42,"hh:mm"),""))))</f>
        <v/>
      </c>
      <c r="E293" s="55" t="str">
        <f>IF($A293="","",IF(Configurações!$B$3="Simples",IF(Cálculos!JU42="TRAB","TRABALHO",IF(Cálculos!JU42="ATEST","ATESTADO/"&amp;CHAR(10)&amp;"LICENÇA",IF(Cálculos!JU42="FERIAS","FÉRIAS","FOLGA"))),IF(Cálculos!JO42=0,"FOLGA",TEXT(Cálculos!JK42,"hh:mm")&amp;" – "&amp;TEXT(Cálculos!JN42,"hh:mm")&amp;IF(AND(Cálculos!JL42&lt;&gt;"",Cálculos!JM42&lt;&gt;""),CHAR(10)&amp;"int. "&amp;TEXT(Cálculos!JL42,"hh:mm")&amp;" – "&amp;TEXT(Cálculos!JM42,"hh:mm"),""))))</f>
        <v/>
      </c>
      <c r="F293" s="55" t="str">
        <f>IF($A293="","",IF(Configurações!$B$3="Simples",IF(Cálculos!KF42="TRAB","TRABALHO",IF(Cálculos!KF42="ATEST","ATESTADO/"&amp;CHAR(10)&amp;"LICENÇA",IF(Cálculos!KF42="FERIAS","FÉRIAS","FOLGA"))),IF(Cálculos!JZ42=0,"FOLGA",TEXT(Cálculos!JV42,"hh:mm")&amp;" – "&amp;TEXT(Cálculos!JY42,"hh:mm")&amp;IF(AND(Cálculos!JW42&lt;&gt;"",Cálculos!JX42&lt;&gt;""),CHAR(10)&amp;"int. "&amp;TEXT(Cálculos!JW42,"hh:mm")&amp;" – "&amp;TEXT(Cálculos!JX42,"hh:mm"),""))))</f>
        <v/>
      </c>
      <c r="G293" s="55" t="str">
        <f>IF($A293="","",IF(Configurações!$B$3="Simples",IF(Cálculos!KQ42="TRAB","TRABALHO",IF(Cálculos!KQ42="ATEST","ATESTADO/"&amp;CHAR(10)&amp;"LICENÇA",IF(Cálculos!KQ42="FERIAS","FÉRIAS","FOLGA"))),IF(Cálculos!KK42=0,"FOLGA",TEXT(Cálculos!KG42,"hh:mm")&amp;" – "&amp;TEXT(Cálculos!KJ42,"hh:mm")&amp;IF(AND(Cálculos!KH42&lt;&gt;"",Cálculos!KI42&lt;&gt;""),CHAR(10)&amp;"int. "&amp;TEXT(Cálculos!KH42,"hh:mm")&amp;" – "&amp;TEXT(Cálculos!KI42,"hh:mm"),""))))</f>
        <v/>
      </c>
      <c r="H293" s="55" t="str">
        <f>IF($A293="","",IF(Configurações!$B$3="Simples",IF(Cálculos!LB42="TRAB","TRABALHO",IF(Cálculos!LB42="ATEST","ATESTADO/"&amp;CHAR(10)&amp;"LICENÇA",IF(Cálculos!LB42="FERIAS","FÉRIAS","FOLGA"))),IF(Cálculos!KV42=0,"FOLGA",TEXT(Cálculos!KR42,"hh:mm")&amp;" – "&amp;TEXT(Cálculos!KU42,"hh:mm")&amp;IF(AND(Cálculos!KS42&lt;&gt;"",Cálculos!KT42&lt;&gt;""),CHAR(10)&amp;"int. "&amp;TEXT(Cálculos!KS42,"hh:mm")&amp;" – "&amp;TEXT(Cálculos!KT42,"hh:mm"),""))))</f>
        <v/>
      </c>
    </row>
    <row r="294" spans="1:8" ht="27.75" customHeight="1" x14ac:dyDescent="0.25">
      <c r="A294" s="54" t="str">
        <f>Cálculos!B43</f>
        <v/>
      </c>
      <c r="B294" s="55" t="str">
        <f>IF($A294="","",IF(Configurações!$B$3="Simples",IF(Cálculos!IN43="TRAB","TRABALHO",IF(Cálculos!IN43="ATEST","ATESTADO/"&amp;CHAR(10)&amp;"LICENÇA",IF(Cálculos!IN43="FERIAS","FÉRIAS","FOLGA"))),IF(Cálculos!IH43=0,"FOLGA",TEXT(Cálculos!ID43,"hh:mm")&amp;" – "&amp;TEXT(Cálculos!IG43,"hh:mm")&amp;IF(AND(Cálculos!IE43&lt;&gt;"",Cálculos!IF43&lt;&gt;""),CHAR(10)&amp;"int. "&amp;TEXT(Cálculos!IE43,"hh:mm")&amp;" – "&amp;TEXT(Cálculos!IF43,"hh:mm"),""))))</f>
        <v/>
      </c>
      <c r="C294" s="55" t="str">
        <f>IF($A294="","",IF(Configurações!$B$3="Simples",IF(Cálculos!IY43="TRAB","TRABALHO",IF(Cálculos!IY43="ATEST","ATESTADO/"&amp;CHAR(10)&amp;"LICENÇA",IF(Cálculos!IY43="FERIAS","FÉRIAS","FOLGA"))),IF(Cálculos!IS43=0,"FOLGA",TEXT(Cálculos!IO43,"hh:mm")&amp;" – "&amp;TEXT(Cálculos!IR43,"hh:mm")&amp;IF(AND(Cálculos!IP43&lt;&gt;"",Cálculos!IQ43&lt;&gt;""),CHAR(10)&amp;"int. "&amp;TEXT(Cálculos!IP43,"hh:mm")&amp;" – "&amp;TEXT(Cálculos!IQ43,"hh:mm"),""))))</f>
        <v/>
      </c>
      <c r="D294" s="55" t="str">
        <f>IF($A294="","",IF(Configurações!$B$3="Simples",IF(Cálculos!JJ43="TRAB","TRABALHO",IF(Cálculos!JJ43="ATEST","ATESTADO/"&amp;CHAR(10)&amp;"LICENÇA",IF(Cálculos!JJ43="FERIAS","FÉRIAS","FOLGA"))),IF(Cálculos!JD43=0,"FOLGA",TEXT(Cálculos!IZ43,"hh:mm")&amp;" – "&amp;TEXT(Cálculos!JC43,"hh:mm")&amp;IF(AND(Cálculos!JA43&lt;&gt;"",Cálculos!JB43&lt;&gt;""),CHAR(10)&amp;"int. "&amp;TEXT(Cálculos!JA43,"hh:mm")&amp;" – "&amp;TEXT(Cálculos!JB43,"hh:mm"),""))))</f>
        <v/>
      </c>
      <c r="E294" s="55" t="str">
        <f>IF($A294="","",IF(Configurações!$B$3="Simples",IF(Cálculos!JU43="TRAB","TRABALHO",IF(Cálculos!JU43="ATEST","ATESTADO/"&amp;CHAR(10)&amp;"LICENÇA",IF(Cálculos!JU43="FERIAS","FÉRIAS","FOLGA"))),IF(Cálculos!JO43=0,"FOLGA",TEXT(Cálculos!JK43,"hh:mm")&amp;" – "&amp;TEXT(Cálculos!JN43,"hh:mm")&amp;IF(AND(Cálculos!JL43&lt;&gt;"",Cálculos!JM43&lt;&gt;""),CHAR(10)&amp;"int. "&amp;TEXT(Cálculos!JL43,"hh:mm")&amp;" – "&amp;TEXT(Cálculos!JM43,"hh:mm"),""))))</f>
        <v/>
      </c>
      <c r="F294" s="55" t="str">
        <f>IF($A294="","",IF(Configurações!$B$3="Simples",IF(Cálculos!KF43="TRAB","TRABALHO",IF(Cálculos!KF43="ATEST","ATESTADO/"&amp;CHAR(10)&amp;"LICENÇA",IF(Cálculos!KF43="FERIAS","FÉRIAS","FOLGA"))),IF(Cálculos!JZ43=0,"FOLGA",TEXT(Cálculos!JV43,"hh:mm")&amp;" – "&amp;TEXT(Cálculos!JY43,"hh:mm")&amp;IF(AND(Cálculos!JW43&lt;&gt;"",Cálculos!JX43&lt;&gt;""),CHAR(10)&amp;"int. "&amp;TEXT(Cálculos!JW43,"hh:mm")&amp;" – "&amp;TEXT(Cálculos!JX43,"hh:mm"),""))))</f>
        <v/>
      </c>
      <c r="G294" s="55" t="str">
        <f>IF($A294="","",IF(Configurações!$B$3="Simples",IF(Cálculos!KQ43="TRAB","TRABALHO",IF(Cálculos!KQ43="ATEST","ATESTADO/"&amp;CHAR(10)&amp;"LICENÇA",IF(Cálculos!KQ43="FERIAS","FÉRIAS","FOLGA"))),IF(Cálculos!KK43=0,"FOLGA",TEXT(Cálculos!KG43,"hh:mm")&amp;" – "&amp;TEXT(Cálculos!KJ43,"hh:mm")&amp;IF(AND(Cálculos!KH43&lt;&gt;"",Cálculos!KI43&lt;&gt;""),CHAR(10)&amp;"int. "&amp;TEXT(Cálculos!KH43,"hh:mm")&amp;" – "&amp;TEXT(Cálculos!KI43,"hh:mm"),""))))</f>
        <v/>
      </c>
      <c r="H294" s="55" t="str">
        <f>IF($A294="","",IF(Configurações!$B$3="Simples",IF(Cálculos!LB43="TRAB","TRABALHO",IF(Cálculos!LB43="ATEST","ATESTADO/"&amp;CHAR(10)&amp;"LICENÇA",IF(Cálculos!LB43="FERIAS","FÉRIAS","FOLGA"))),IF(Cálculos!KV43=0,"FOLGA",TEXT(Cálculos!KR43,"hh:mm")&amp;" – "&amp;TEXT(Cálculos!KU43,"hh:mm")&amp;IF(AND(Cálculos!KS43&lt;&gt;"",Cálculos!KT43&lt;&gt;""),CHAR(10)&amp;"int. "&amp;TEXT(Cálculos!KS43,"hh:mm")&amp;" – "&amp;TEXT(Cálculos!KT43,"hh:mm"),""))))</f>
        <v/>
      </c>
    </row>
    <row r="295" spans="1:8" ht="27.75" customHeight="1" x14ac:dyDescent="0.25">
      <c r="A295" s="54" t="str">
        <f>Cálculos!B44</f>
        <v/>
      </c>
      <c r="B295" s="55" t="str">
        <f>IF($A295="","",IF(Configurações!$B$3="Simples",IF(Cálculos!IN44="TRAB","TRABALHO",IF(Cálculos!IN44="ATEST","ATESTADO/"&amp;CHAR(10)&amp;"LICENÇA",IF(Cálculos!IN44="FERIAS","FÉRIAS","FOLGA"))),IF(Cálculos!IH44=0,"FOLGA",TEXT(Cálculos!ID44,"hh:mm")&amp;" – "&amp;TEXT(Cálculos!IG44,"hh:mm")&amp;IF(AND(Cálculos!IE44&lt;&gt;"",Cálculos!IF44&lt;&gt;""),CHAR(10)&amp;"int. "&amp;TEXT(Cálculos!IE44,"hh:mm")&amp;" – "&amp;TEXT(Cálculos!IF44,"hh:mm"),""))))</f>
        <v/>
      </c>
      <c r="C295" s="55" t="str">
        <f>IF($A295="","",IF(Configurações!$B$3="Simples",IF(Cálculos!IY44="TRAB","TRABALHO",IF(Cálculos!IY44="ATEST","ATESTADO/"&amp;CHAR(10)&amp;"LICENÇA",IF(Cálculos!IY44="FERIAS","FÉRIAS","FOLGA"))),IF(Cálculos!IS44=0,"FOLGA",TEXT(Cálculos!IO44,"hh:mm")&amp;" – "&amp;TEXT(Cálculos!IR44,"hh:mm")&amp;IF(AND(Cálculos!IP44&lt;&gt;"",Cálculos!IQ44&lt;&gt;""),CHAR(10)&amp;"int. "&amp;TEXT(Cálculos!IP44,"hh:mm")&amp;" – "&amp;TEXT(Cálculos!IQ44,"hh:mm"),""))))</f>
        <v/>
      </c>
      <c r="D295" s="55" t="str">
        <f>IF($A295="","",IF(Configurações!$B$3="Simples",IF(Cálculos!JJ44="TRAB","TRABALHO",IF(Cálculos!JJ44="ATEST","ATESTADO/"&amp;CHAR(10)&amp;"LICENÇA",IF(Cálculos!JJ44="FERIAS","FÉRIAS","FOLGA"))),IF(Cálculos!JD44=0,"FOLGA",TEXT(Cálculos!IZ44,"hh:mm")&amp;" – "&amp;TEXT(Cálculos!JC44,"hh:mm")&amp;IF(AND(Cálculos!JA44&lt;&gt;"",Cálculos!JB44&lt;&gt;""),CHAR(10)&amp;"int. "&amp;TEXT(Cálculos!JA44,"hh:mm")&amp;" – "&amp;TEXT(Cálculos!JB44,"hh:mm"),""))))</f>
        <v/>
      </c>
      <c r="E295" s="55" t="str">
        <f>IF($A295="","",IF(Configurações!$B$3="Simples",IF(Cálculos!JU44="TRAB","TRABALHO",IF(Cálculos!JU44="ATEST","ATESTADO/"&amp;CHAR(10)&amp;"LICENÇA",IF(Cálculos!JU44="FERIAS","FÉRIAS","FOLGA"))),IF(Cálculos!JO44=0,"FOLGA",TEXT(Cálculos!JK44,"hh:mm")&amp;" – "&amp;TEXT(Cálculos!JN44,"hh:mm")&amp;IF(AND(Cálculos!JL44&lt;&gt;"",Cálculos!JM44&lt;&gt;""),CHAR(10)&amp;"int. "&amp;TEXT(Cálculos!JL44,"hh:mm")&amp;" – "&amp;TEXT(Cálculos!JM44,"hh:mm"),""))))</f>
        <v/>
      </c>
      <c r="F295" s="55" t="str">
        <f>IF($A295="","",IF(Configurações!$B$3="Simples",IF(Cálculos!KF44="TRAB","TRABALHO",IF(Cálculos!KF44="ATEST","ATESTADO/"&amp;CHAR(10)&amp;"LICENÇA",IF(Cálculos!KF44="FERIAS","FÉRIAS","FOLGA"))),IF(Cálculos!JZ44=0,"FOLGA",TEXT(Cálculos!JV44,"hh:mm")&amp;" – "&amp;TEXT(Cálculos!JY44,"hh:mm")&amp;IF(AND(Cálculos!JW44&lt;&gt;"",Cálculos!JX44&lt;&gt;""),CHAR(10)&amp;"int. "&amp;TEXT(Cálculos!JW44,"hh:mm")&amp;" – "&amp;TEXT(Cálculos!JX44,"hh:mm"),""))))</f>
        <v/>
      </c>
      <c r="G295" s="55" t="str">
        <f>IF($A295="","",IF(Configurações!$B$3="Simples",IF(Cálculos!KQ44="TRAB","TRABALHO",IF(Cálculos!KQ44="ATEST","ATESTADO/"&amp;CHAR(10)&amp;"LICENÇA",IF(Cálculos!KQ44="FERIAS","FÉRIAS","FOLGA"))),IF(Cálculos!KK44=0,"FOLGA",TEXT(Cálculos!KG44,"hh:mm")&amp;" – "&amp;TEXT(Cálculos!KJ44,"hh:mm")&amp;IF(AND(Cálculos!KH44&lt;&gt;"",Cálculos!KI44&lt;&gt;""),CHAR(10)&amp;"int. "&amp;TEXT(Cálculos!KH44,"hh:mm")&amp;" – "&amp;TEXT(Cálculos!KI44,"hh:mm"),""))))</f>
        <v/>
      </c>
      <c r="H295" s="55" t="str">
        <f>IF($A295="","",IF(Configurações!$B$3="Simples",IF(Cálculos!LB44="TRAB","TRABALHO",IF(Cálculos!LB44="ATEST","ATESTADO/"&amp;CHAR(10)&amp;"LICENÇA",IF(Cálculos!LB44="FERIAS","FÉRIAS","FOLGA"))),IF(Cálculos!KV44=0,"FOLGA",TEXT(Cálculos!KR44,"hh:mm")&amp;" – "&amp;TEXT(Cálculos!KU44,"hh:mm")&amp;IF(AND(Cálculos!KS44&lt;&gt;"",Cálculos!KT44&lt;&gt;""),CHAR(10)&amp;"int. "&amp;TEXT(Cálculos!KS44,"hh:mm")&amp;" – "&amp;TEXT(Cálculos!KT44,"hh:mm"),""))))</f>
        <v/>
      </c>
    </row>
    <row r="296" spans="1:8" ht="27.75" customHeight="1" x14ac:dyDescent="0.25">
      <c r="A296" s="54" t="str">
        <f>Cálculos!B45</f>
        <v/>
      </c>
      <c r="B296" s="55" t="str">
        <f>IF($A296="","",IF(Configurações!$B$3="Simples",IF(Cálculos!IN45="TRAB","TRABALHO",IF(Cálculos!IN45="ATEST","ATESTADO/"&amp;CHAR(10)&amp;"LICENÇA",IF(Cálculos!IN45="FERIAS","FÉRIAS","FOLGA"))),IF(Cálculos!IH45=0,"FOLGA",TEXT(Cálculos!ID45,"hh:mm")&amp;" – "&amp;TEXT(Cálculos!IG45,"hh:mm")&amp;IF(AND(Cálculos!IE45&lt;&gt;"",Cálculos!IF45&lt;&gt;""),CHAR(10)&amp;"int. "&amp;TEXT(Cálculos!IE45,"hh:mm")&amp;" – "&amp;TEXT(Cálculos!IF45,"hh:mm"),""))))</f>
        <v/>
      </c>
      <c r="C296" s="55" t="str">
        <f>IF($A296="","",IF(Configurações!$B$3="Simples",IF(Cálculos!IY45="TRAB","TRABALHO",IF(Cálculos!IY45="ATEST","ATESTADO/"&amp;CHAR(10)&amp;"LICENÇA",IF(Cálculos!IY45="FERIAS","FÉRIAS","FOLGA"))),IF(Cálculos!IS45=0,"FOLGA",TEXT(Cálculos!IO45,"hh:mm")&amp;" – "&amp;TEXT(Cálculos!IR45,"hh:mm")&amp;IF(AND(Cálculos!IP45&lt;&gt;"",Cálculos!IQ45&lt;&gt;""),CHAR(10)&amp;"int. "&amp;TEXT(Cálculos!IP45,"hh:mm")&amp;" – "&amp;TEXT(Cálculos!IQ45,"hh:mm"),""))))</f>
        <v/>
      </c>
      <c r="D296" s="55" t="str">
        <f>IF($A296="","",IF(Configurações!$B$3="Simples",IF(Cálculos!JJ45="TRAB","TRABALHO",IF(Cálculos!JJ45="ATEST","ATESTADO/"&amp;CHAR(10)&amp;"LICENÇA",IF(Cálculos!JJ45="FERIAS","FÉRIAS","FOLGA"))),IF(Cálculos!JD45=0,"FOLGA",TEXT(Cálculos!IZ45,"hh:mm")&amp;" – "&amp;TEXT(Cálculos!JC45,"hh:mm")&amp;IF(AND(Cálculos!JA45&lt;&gt;"",Cálculos!JB45&lt;&gt;""),CHAR(10)&amp;"int. "&amp;TEXT(Cálculos!JA45,"hh:mm")&amp;" – "&amp;TEXT(Cálculos!JB45,"hh:mm"),""))))</f>
        <v/>
      </c>
      <c r="E296" s="55" t="str">
        <f>IF($A296="","",IF(Configurações!$B$3="Simples",IF(Cálculos!JU45="TRAB","TRABALHO",IF(Cálculos!JU45="ATEST","ATESTADO/"&amp;CHAR(10)&amp;"LICENÇA",IF(Cálculos!JU45="FERIAS","FÉRIAS","FOLGA"))),IF(Cálculos!JO45=0,"FOLGA",TEXT(Cálculos!JK45,"hh:mm")&amp;" – "&amp;TEXT(Cálculos!JN45,"hh:mm")&amp;IF(AND(Cálculos!JL45&lt;&gt;"",Cálculos!JM45&lt;&gt;""),CHAR(10)&amp;"int. "&amp;TEXT(Cálculos!JL45,"hh:mm")&amp;" – "&amp;TEXT(Cálculos!JM45,"hh:mm"),""))))</f>
        <v/>
      </c>
      <c r="F296" s="55" t="str">
        <f>IF($A296="","",IF(Configurações!$B$3="Simples",IF(Cálculos!KF45="TRAB","TRABALHO",IF(Cálculos!KF45="ATEST","ATESTADO/"&amp;CHAR(10)&amp;"LICENÇA",IF(Cálculos!KF45="FERIAS","FÉRIAS","FOLGA"))),IF(Cálculos!JZ45=0,"FOLGA",TEXT(Cálculos!JV45,"hh:mm")&amp;" – "&amp;TEXT(Cálculos!JY45,"hh:mm")&amp;IF(AND(Cálculos!JW45&lt;&gt;"",Cálculos!JX45&lt;&gt;""),CHAR(10)&amp;"int. "&amp;TEXT(Cálculos!JW45,"hh:mm")&amp;" – "&amp;TEXT(Cálculos!JX45,"hh:mm"),""))))</f>
        <v/>
      </c>
      <c r="G296" s="55" t="str">
        <f>IF($A296="","",IF(Configurações!$B$3="Simples",IF(Cálculos!KQ45="TRAB","TRABALHO",IF(Cálculos!KQ45="ATEST","ATESTADO/"&amp;CHAR(10)&amp;"LICENÇA",IF(Cálculos!KQ45="FERIAS","FÉRIAS","FOLGA"))),IF(Cálculos!KK45=0,"FOLGA",TEXT(Cálculos!KG45,"hh:mm")&amp;" – "&amp;TEXT(Cálculos!KJ45,"hh:mm")&amp;IF(AND(Cálculos!KH45&lt;&gt;"",Cálculos!KI45&lt;&gt;""),CHAR(10)&amp;"int. "&amp;TEXT(Cálculos!KH45,"hh:mm")&amp;" – "&amp;TEXT(Cálculos!KI45,"hh:mm"),""))))</f>
        <v/>
      </c>
      <c r="H296" s="55" t="str">
        <f>IF($A296="","",IF(Configurações!$B$3="Simples",IF(Cálculos!LB45="TRAB","TRABALHO",IF(Cálculos!LB45="ATEST","ATESTADO/"&amp;CHAR(10)&amp;"LICENÇA",IF(Cálculos!LB45="FERIAS","FÉRIAS","FOLGA"))),IF(Cálculos!KV45=0,"FOLGA",TEXT(Cálculos!KR45,"hh:mm")&amp;" – "&amp;TEXT(Cálculos!KU45,"hh:mm")&amp;IF(AND(Cálculos!KS45&lt;&gt;"",Cálculos!KT45&lt;&gt;""),CHAR(10)&amp;"int. "&amp;TEXT(Cálculos!KS45,"hh:mm")&amp;" – "&amp;TEXT(Cálculos!KT45,"hh:mm"),""))))</f>
        <v/>
      </c>
    </row>
    <row r="297" spans="1:8" ht="27.75" customHeight="1" x14ac:dyDescent="0.25">
      <c r="A297" s="54" t="str">
        <f>Cálculos!B46</f>
        <v/>
      </c>
      <c r="B297" s="55" t="str">
        <f>IF($A297="","",IF(Configurações!$B$3="Simples",IF(Cálculos!IN46="TRAB","TRABALHO",IF(Cálculos!IN46="ATEST","ATESTADO/"&amp;CHAR(10)&amp;"LICENÇA",IF(Cálculos!IN46="FERIAS","FÉRIAS","FOLGA"))),IF(Cálculos!IH46=0,"FOLGA",TEXT(Cálculos!ID46,"hh:mm")&amp;" – "&amp;TEXT(Cálculos!IG46,"hh:mm")&amp;IF(AND(Cálculos!IE46&lt;&gt;"",Cálculos!IF46&lt;&gt;""),CHAR(10)&amp;"int. "&amp;TEXT(Cálculos!IE46,"hh:mm")&amp;" – "&amp;TEXT(Cálculos!IF46,"hh:mm"),""))))</f>
        <v/>
      </c>
      <c r="C297" s="55" t="str">
        <f>IF($A297="","",IF(Configurações!$B$3="Simples",IF(Cálculos!IY46="TRAB","TRABALHO",IF(Cálculos!IY46="ATEST","ATESTADO/"&amp;CHAR(10)&amp;"LICENÇA",IF(Cálculos!IY46="FERIAS","FÉRIAS","FOLGA"))),IF(Cálculos!IS46=0,"FOLGA",TEXT(Cálculos!IO46,"hh:mm")&amp;" – "&amp;TEXT(Cálculos!IR46,"hh:mm")&amp;IF(AND(Cálculos!IP46&lt;&gt;"",Cálculos!IQ46&lt;&gt;""),CHAR(10)&amp;"int. "&amp;TEXT(Cálculos!IP46,"hh:mm")&amp;" – "&amp;TEXT(Cálculos!IQ46,"hh:mm"),""))))</f>
        <v/>
      </c>
      <c r="D297" s="55" t="str">
        <f>IF($A297="","",IF(Configurações!$B$3="Simples",IF(Cálculos!JJ46="TRAB","TRABALHO",IF(Cálculos!JJ46="ATEST","ATESTADO/"&amp;CHAR(10)&amp;"LICENÇA",IF(Cálculos!JJ46="FERIAS","FÉRIAS","FOLGA"))),IF(Cálculos!JD46=0,"FOLGA",TEXT(Cálculos!IZ46,"hh:mm")&amp;" – "&amp;TEXT(Cálculos!JC46,"hh:mm")&amp;IF(AND(Cálculos!JA46&lt;&gt;"",Cálculos!JB46&lt;&gt;""),CHAR(10)&amp;"int. "&amp;TEXT(Cálculos!JA46,"hh:mm")&amp;" – "&amp;TEXT(Cálculos!JB46,"hh:mm"),""))))</f>
        <v/>
      </c>
      <c r="E297" s="55" t="str">
        <f>IF($A297="","",IF(Configurações!$B$3="Simples",IF(Cálculos!JU46="TRAB","TRABALHO",IF(Cálculos!JU46="ATEST","ATESTADO/"&amp;CHAR(10)&amp;"LICENÇA",IF(Cálculos!JU46="FERIAS","FÉRIAS","FOLGA"))),IF(Cálculos!JO46=0,"FOLGA",TEXT(Cálculos!JK46,"hh:mm")&amp;" – "&amp;TEXT(Cálculos!JN46,"hh:mm")&amp;IF(AND(Cálculos!JL46&lt;&gt;"",Cálculos!JM46&lt;&gt;""),CHAR(10)&amp;"int. "&amp;TEXT(Cálculos!JL46,"hh:mm")&amp;" – "&amp;TEXT(Cálculos!JM46,"hh:mm"),""))))</f>
        <v/>
      </c>
      <c r="F297" s="55" t="str">
        <f>IF($A297="","",IF(Configurações!$B$3="Simples",IF(Cálculos!KF46="TRAB","TRABALHO",IF(Cálculos!KF46="ATEST","ATESTADO/"&amp;CHAR(10)&amp;"LICENÇA",IF(Cálculos!KF46="FERIAS","FÉRIAS","FOLGA"))),IF(Cálculos!JZ46=0,"FOLGA",TEXT(Cálculos!JV46,"hh:mm")&amp;" – "&amp;TEXT(Cálculos!JY46,"hh:mm")&amp;IF(AND(Cálculos!JW46&lt;&gt;"",Cálculos!JX46&lt;&gt;""),CHAR(10)&amp;"int. "&amp;TEXT(Cálculos!JW46,"hh:mm")&amp;" – "&amp;TEXT(Cálculos!JX46,"hh:mm"),""))))</f>
        <v/>
      </c>
      <c r="G297" s="55" t="str">
        <f>IF($A297="","",IF(Configurações!$B$3="Simples",IF(Cálculos!KQ46="TRAB","TRABALHO",IF(Cálculos!KQ46="ATEST","ATESTADO/"&amp;CHAR(10)&amp;"LICENÇA",IF(Cálculos!KQ46="FERIAS","FÉRIAS","FOLGA"))),IF(Cálculos!KK46=0,"FOLGA",TEXT(Cálculos!KG46,"hh:mm")&amp;" – "&amp;TEXT(Cálculos!KJ46,"hh:mm")&amp;IF(AND(Cálculos!KH46&lt;&gt;"",Cálculos!KI46&lt;&gt;""),CHAR(10)&amp;"int. "&amp;TEXT(Cálculos!KH46,"hh:mm")&amp;" – "&amp;TEXT(Cálculos!KI46,"hh:mm"),""))))</f>
        <v/>
      </c>
      <c r="H297" s="55" t="str">
        <f>IF($A297="","",IF(Configurações!$B$3="Simples",IF(Cálculos!LB46="TRAB","TRABALHO",IF(Cálculos!LB46="ATEST","ATESTADO/"&amp;CHAR(10)&amp;"LICENÇA",IF(Cálculos!LB46="FERIAS","FÉRIAS","FOLGA"))),IF(Cálculos!KV46=0,"FOLGA",TEXT(Cálculos!KR46,"hh:mm")&amp;" – "&amp;TEXT(Cálculos!KU46,"hh:mm")&amp;IF(AND(Cálculos!KS46&lt;&gt;"",Cálculos!KT46&lt;&gt;""),CHAR(10)&amp;"int. "&amp;TEXT(Cálculos!KS46,"hh:mm")&amp;" – "&amp;TEXT(Cálculos!KT46,"hh:mm"),""))))</f>
        <v/>
      </c>
    </row>
    <row r="298" spans="1:8" ht="27.75" customHeight="1" x14ac:dyDescent="0.25">
      <c r="A298" s="54" t="str">
        <f>Cálculos!B47</f>
        <v/>
      </c>
      <c r="B298" s="55" t="str">
        <f>IF($A298="","",IF(Configurações!$B$3="Simples",IF(Cálculos!IN47="TRAB","TRABALHO",IF(Cálculos!IN47="ATEST","ATESTADO/"&amp;CHAR(10)&amp;"LICENÇA",IF(Cálculos!IN47="FERIAS","FÉRIAS","FOLGA"))),IF(Cálculos!IH47=0,"FOLGA",TEXT(Cálculos!ID47,"hh:mm")&amp;" – "&amp;TEXT(Cálculos!IG47,"hh:mm")&amp;IF(AND(Cálculos!IE47&lt;&gt;"",Cálculos!IF47&lt;&gt;""),CHAR(10)&amp;"int. "&amp;TEXT(Cálculos!IE47,"hh:mm")&amp;" – "&amp;TEXT(Cálculos!IF47,"hh:mm"),""))))</f>
        <v/>
      </c>
      <c r="C298" s="55" t="str">
        <f>IF($A298="","",IF(Configurações!$B$3="Simples",IF(Cálculos!IY47="TRAB","TRABALHO",IF(Cálculos!IY47="ATEST","ATESTADO/"&amp;CHAR(10)&amp;"LICENÇA",IF(Cálculos!IY47="FERIAS","FÉRIAS","FOLGA"))),IF(Cálculos!IS47=0,"FOLGA",TEXT(Cálculos!IO47,"hh:mm")&amp;" – "&amp;TEXT(Cálculos!IR47,"hh:mm")&amp;IF(AND(Cálculos!IP47&lt;&gt;"",Cálculos!IQ47&lt;&gt;""),CHAR(10)&amp;"int. "&amp;TEXT(Cálculos!IP47,"hh:mm")&amp;" – "&amp;TEXT(Cálculos!IQ47,"hh:mm"),""))))</f>
        <v/>
      </c>
      <c r="D298" s="55" t="str">
        <f>IF($A298="","",IF(Configurações!$B$3="Simples",IF(Cálculos!JJ47="TRAB","TRABALHO",IF(Cálculos!JJ47="ATEST","ATESTADO/"&amp;CHAR(10)&amp;"LICENÇA",IF(Cálculos!JJ47="FERIAS","FÉRIAS","FOLGA"))),IF(Cálculos!JD47=0,"FOLGA",TEXT(Cálculos!IZ47,"hh:mm")&amp;" – "&amp;TEXT(Cálculos!JC47,"hh:mm")&amp;IF(AND(Cálculos!JA47&lt;&gt;"",Cálculos!JB47&lt;&gt;""),CHAR(10)&amp;"int. "&amp;TEXT(Cálculos!JA47,"hh:mm")&amp;" – "&amp;TEXT(Cálculos!JB47,"hh:mm"),""))))</f>
        <v/>
      </c>
      <c r="E298" s="55" t="str">
        <f>IF($A298="","",IF(Configurações!$B$3="Simples",IF(Cálculos!JU47="TRAB","TRABALHO",IF(Cálculos!JU47="ATEST","ATESTADO/"&amp;CHAR(10)&amp;"LICENÇA",IF(Cálculos!JU47="FERIAS","FÉRIAS","FOLGA"))),IF(Cálculos!JO47=0,"FOLGA",TEXT(Cálculos!JK47,"hh:mm")&amp;" – "&amp;TEXT(Cálculos!JN47,"hh:mm")&amp;IF(AND(Cálculos!JL47&lt;&gt;"",Cálculos!JM47&lt;&gt;""),CHAR(10)&amp;"int. "&amp;TEXT(Cálculos!JL47,"hh:mm")&amp;" – "&amp;TEXT(Cálculos!JM47,"hh:mm"),""))))</f>
        <v/>
      </c>
      <c r="F298" s="55" t="str">
        <f>IF($A298="","",IF(Configurações!$B$3="Simples",IF(Cálculos!KF47="TRAB","TRABALHO",IF(Cálculos!KF47="ATEST","ATESTADO/"&amp;CHAR(10)&amp;"LICENÇA",IF(Cálculos!KF47="FERIAS","FÉRIAS","FOLGA"))),IF(Cálculos!JZ47=0,"FOLGA",TEXT(Cálculos!JV47,"hh:mm")&amp;" – "&amp;TEXT(Cálculos!JY47,"hh:mm")&amp;IF(AND(Cálculos!JW47&lt;&gt;"",Cálculos!JX47&lt;&gt;""),CHAR(10)&amp;"int. "&amp;TEXT(Cálculos!JW47,"hh:mm")&amp;" – "&amp;TEXT(Cálculos!JX47,"hh:mm"),""))))</f>
        <v/>
      </c>
      <c r="G298" s="55" t="str">
        <f>IF($A298="","",IF(Configurações!$B$3="Simples",IF(Cálculos!KQ47="TRAB","TRABALHO",IF(Cálculos!KQ47="ATEST","ATESTADO/"&amp;CHAR(10)&amp;"LICENÇA",IF(Cálculos!KQ47="FERIAS","FÉRIAS","FOLGA"))),IF(Cálculos!KK47=0,"FOLGA",TEXT(Cálculos!KG47,"hh:mm")&amp;" – "&amp;TEXT(Cálculos!KJ47,"hh:mm")&amp;IF(AND(Cálculos!KH47&lt;&gt;"",Cálculos!KI47&lt;&gt;""),CHAR(10)&amp;"int. "&amp;TEXT(Cálculos!KH47,"hh:mm")&amp;" – "&amp;TEXT(Cálculos!KI47,"hh:mm"),""))))</f>
        <v/>
      </c>
      <c r="H298" s="55" t="str">
        <f>IF($A298="","",IF(Configurações!$B$3="Simples",IF(Cálculos!LB47="TRAB","TRABALHO",IF(Cálculos!LB47="ATEST","ATESTADO/"&amp;CHAR(10)&amp;"LICENÇA",IF(Cálculos!LB47="FERIAS","FÉRIAS","FOLGA"))),IF(Cálculos!KV47=0,"FOLGA",TEXT(Cálculos!KR47,"hh:mm")&amp;" – "&amp;TEXT(Cálculos!KU47,"hh:mm")&amp;IF(AND(Cálculos!KS47&lt;&gt;"",Cálculos!KT47&lt;&gt;""),CHAR(10)&amp;"int. "&amp;TEXT(Cálculos!KS47,"hh:mm")&amp;" – "&amp;TEXT(Cálculos!KT47,"hh:mm"),""))))</f>
        <v/>
      </c>
    </row>
    <row r="299" spans="1:8" ht="27.75" customHeight="1" x14ac:dyDescent="0.25">
      <c r="A299" s="54" t="str">
        <f>Cálculos!B48</f>
        <v/>
      </c>
      <c r="B299" s="55" t="str">
        <f>IF($A299="","",IF(Configurações!$B$3="Simples",IF(Cálculos!IN48="TRAB","TRABALHO",IF(Cálculos!IN48="ATEST","ATESTADO/"&amp;CHAR(10)&amp;"LICENÇA",IF(Cálculos!IN48="FERIAS","FÉRIAS","FOLGA"))),IF(Cálculos!IH48=0,"FOLGA",TEXT(Cálculos!ID48,"hh:mm")&amp;" – "&amp;TEXT(Cálculos!IG48,"hh:mm")&amp;IF(AND(Cálculos!IE48&lt;&gt;"",Cálculos!IF48&lt;&gt;""),CHAR(10)&amp;"int. "&amp;TEXT(Cálculos!IE48,"hh:mm")&amp;" – "&amp;TEXT(Cálculos!IF48,"hh:mm"),""))))</f>
        <v/>
      </c>
      <c r="C299" s="55" t="str">
        <f>IF($A299="","",IF(Configurações!$B$3="Simples",IF(Cálculos!IY48="TRAB","TRABALHO",IF(Cálculos!IY48="ATEST","ATESTADO/"&amp;CHAR(10)&amp;"LICENÇA",IF(Cálculos!IY48="FERIAS","FÉRIAS","FOLGA"))),IF(Cálculos!IS48=0,"FOLGA",TEXT(Cálculos!IO48,"hh:mm")&amp;" – "&amp;TEXT(Cálculos!IR48,"hh:mm")&amp;IF(AND(Cálculos!IP48&lt;&gt;"",Cálculos!IQ48&lt;&gt;""),CHAR(10)&amp;"int. "&amp;TEXT(Cálculos!IP48,"hh:mm")&amp;" – "&amp;TEXT(Cálculos!IQ48,"hh:mm"),""))))</f>
        <v/>
      </c>
      <c r="D299" s="55" t="str">
        <f>IF($A299="","",IF(Configurações!$B$3="Simples",IF(Cálculos!JJ48="TRAB","TRABALHO",IF(Cálculos!JJ48="ATEST","ATESTADO/"&amp;CHAR(10)&amp;"LICENÇA",IF(Cálculos!JJ48="FERIAS","FÉRIAS","FOLGA"))),IF(Cálculos!JD48=0,"FOLGA",TEXT(Cálculos!IZ48,"hh:mm")&amp;" – "&amp;TEXT(Cálculos!JC48,"hh:mm")&amp;IF(AND(Cálculos!JA48&lt;&gt;"",Cálculos!JB48&lt;&gt;""),CHAR(10)&amp;"int. "&amp;TEXT(Cálculos!JA48,"hh:mm")&amp;" – "&amp;TEXT(Cálculos!JB48,"hh:mm"),""))))</f>
        <v/>
      </c>
      <c r="E299" s="55" t="str">
        <f>IF($A299="","",IF(Configurações!$B$3="Simples",IF(Cálculos!JU48="TRAB","TRABALHO",IF(Cálculos!JU48="ATEST","ATESTADO/"&amp;CHAR(10)&amp;"LICENÇA",IF(Cálculos!JU48="FERIAS","FÉRIAS","FOLGA"))),IF(Cálculos!JO48=0,"FOLGA",TEXT(Cálculos!JK48,"hh:mm")&amp;" – "&amp;TEXT(Cálculos!JN48,"hh:mm")&amp;IF(AND(Cálculos!JL48&lt;&gt;"",Cálculos!JM48&lt;&gt;""),CHAR(10)&amp;"int. "&amp;TEXT(Cálculos!JL48,"hh:mm")&amp;" – "&amp;TEXT(Cálculos!JM48,"hh:mm"),""))))</f>
        <v/>
      </c>
      <c r="F299" s="55" t="str">
        <f>IF($A299="","",IF(Configurações!$B$3="Simples",IF(Cálculos!KF48="TRAB","TRABALHO",IF(Cálculos!KF48="ATEST","ATESTADO/"&amp;CHAR(10)&amp;"LICENÇA",IF(Cálculos!KF48="FERIAS","FÉRIAS","FOLGA"))),IF(Cálculos!JZ48=0,"FOLGA",TEXT(Cálculos!JV48,"hh:mm")&amp;" – "&amp;TEXT(Cálculos!JY48,"hh:mm")&amp;IF(AND(Cálculos!JW48&lt;&gt;"",Cálculos!JX48&lt;&gt;""),CHAR(10)&amp;"int. "&amp;TEXT(Cálculos!JW48,"hh:mm")&amp;" – "&amp;TEXT(Cálculos!JX48,"hh:mm"),""))))</f>
        <v/>
      </c>
      <c r="G299" s="55" t="str">
        <f>IF($A299="","",IF(Configurações!$B$3="Simples",IF(Cálculos!KQ48="TRAB","TRABALHO",IF(Cálculos!KQ48="ATEST","ATESTADO/"&amp;CHAR(10)&amp;"LICENÇA",IF(Cálculos!KQ48="FERIAS","FÉRIAS","FOLGA"))),IF(Cálculos!KK48=0,"FOLGA",TEXT(Cálculos!KG48,"hh:mm")&amp;" – "&amp;TEXT(Cálculos!KJ48,"hh:mm")&amp;IF(AND(Cálculos!KH48&lt;&gt;"",Cálculos!KI48&lt;&gt;""),CHAR(10)&amp;"int. "&amp;TEXT(Cálculos!KH48,"hh:mm")&amp;" – "&amp;TEXT(Cálculos!KI48,"hh:mm"),""))))</f>
        <v/>
      </c>
      <c r="H299" s="55" t="str">
        <f>IF($A299="","",IF(Configurações!$B$3="Simples",IF(Cálculos!LB48="TRAB","TRABALHO",IF(Cálculos!LB48="ATEST","ATESTADO/"&amp;CHAR(10)&amp;"LICENÇA",IF(Cálculos!LB48="FERIAS","FÉRIAS","FOLGA"))),IF(Cálculos!KV48=0,"FOLGA",TEXT(Cálculos!KR48,"hh:mm")&amp;" – "&amp;TEXT(Cálculos!KU48,"hh:mm")&amp;IF(AND(Cálculos!KS48&lt;&gt;"",Cálculos!KT48&lt;&gt;""),CHAR(10)&amp;"int. "&amp;TEXT(Cálculos!KS48,"hh:mm")&amp;" – "&amp;TEXT(Cálculos!KT48,"hh:mm"),""))))</f>
        <v/>
      </c>
    </row>
    <row r="300" spans="1:8" ht="27.75" customHeight="1" x14ac:dyDescent="0.25">
      <c r="A300" s="54" t="str">
        <f>Cálculos!B49</f>
        <v/>
      </c>
      <c r="B300" s="55" t="str">
        <f>IF($A300="","",IF(Configurações!$B$3="Simples",IF(Cálculos!IN49="TRAB","TRABALHO",IF(Cálculos!IN49="ATEST","ATESTADO/"&amp;CHAR(10)&amp;"LICENÇA",IF(Cálculos!IN49="FERIAS","FÉRIAS","FOLGA"))),IF(Cálculos!IH49=0,"FOLGA",TEXT(Cálculos!ID49,"hh:mm")&amp;" – "&amp;TEXT(Cálculos!IG49,"hh:mm")&amp;IF(AND(Cálculos!IE49&lt;&gt;"",Cálculos!IF49&lt;&gt;""),CHAR(10)&amp;"int. "&amp;TEXT(Cálculos!IE49,"hh:mm")&amp;" – "&amp;TEXT(Cálculos!IF49,"hh:mm"),""))))</f>
        <v/>
      </c>
      <c r="C300" s="55" t="str">
        <f>IF($A300="","",IF(Configurações!$B$3="Simples",IF(Cálculos!IY49="TRAB","TRABALHO",IF(Cálculos!IY49="ATEST","ATESTADO/"&amp;CHAR(10)&amp;"LICENÇA",IF(Cálculos!IY49="FERIAS","FÉRIAS","FOLGA"))),IF(Cálculos!IS49=0,"FOLGA",TEXT(Cálculos!IO49,"hh:mm")&amp;" – "&amp;TEXT(Cálculos!IR49,"hh:mm")&amp;IF(AND(Cálculos!IP49&lt;&gt;"",Cálculos!IQ49&lt;&gt;""),CHAR(10)&amp;"int. "&amp;TEXT(Cálculos!IP49,"hh:mm")&amp;" – "&amp;TEXT(Cálculos!IQ49,"hh:mm"),""))))</f>
        <v/>
      </c>
      <c r="D300" s="55" t="str">
        <f>IF($A300="","",IF(Configurações!$B$3="Simples",IF(Cálculos!JJ49="TRAB","TRABALHO",IF(Cálculos!JJ49="ATEST","ATESTADO/"&amp;CHAR(10)&amp;"LICENÇA",IF(Cálculos!JJ49="FERIAS","FÉRIAS","FOLGA"))),IF(Cálculos!JD49=0,"FOLGA",TEXT(Cálculos!IZ49,"hh:mm")&amp;" – "&amp;TEXT(Cálculos!JC49,"hh:mm")&amp;IF(AND(Cálculos!JA49&lt;&gt;"",Cálculos!JB49&lt;&gt;""),CHAR(10)&amp;"int. "&amp;TEXT(Cálculos!JA49,"hh:mm")&amp;" – "&amp;TEXT(Cálculos!JB49,"hh:mm"),""))))</f>
        <v/>
      </c>
      <c r="E300" s="55" t="str">
        <f>IF($A300="","",IF(Configurações!$B$3="Simples",IF(Cálculos!JU49="TRAB","TRABALHO",IF(Cálculos!JU49="ATEST","ATESTADO/"&amp;CHAR(10)&amp;"LICENÇA",IF(Cálculos!JU49="FERIAS","FÉRIAS","FOLGA"))),IF(Cálculos!JO49=0,"FOLGA",TEXT(Cálculos!JK49,"hh:mm")&amp;" – "&amp;TEXT(Cálculos!JN49,"hh:mm")&amp;IF(AND(Cálculos!JL49&lt;&gt;"",Cálculos!JM49&lt;&gt;""),CHAR(10)&amp;"int. "&amp;TEXT(Cálculos!JL49,"hh:mm")&amp;" – "&amp;TEXT(Cálculos!JM49,"hh:mm"),""))))</f>
        <v/>
      </c>
      <c r="F300" s="55" t="str">
        <f>IF($A300="","",IF(Configurações!$B$3="Simples",IF(Cálculos!KF49="TRAB","TRABALHO",IF(Cálculos!KF49="ATEST","ATESTADO/"&amp;CHAR(10)&amp;"LICENÇA",IF(Cálculos!KF49="FERIAS","FÉRIAS","FOLGA"))),IF(Cálculos!JZ49=0,"FOLGA",TEXT(Cálculos!JV49,"hh:mm")&amp;" – "&amp;TEXT(Cálculos!JY49,"hh:mm")&amp;IF(AND(Cálculos!JW49&lt;&gt;"",Cálculos!JX49&lt;&gt;""),CHAR(10)&amp;"int. "&amp;TEXT(Cálculos!JW49,"hh:mm")&amp;" – "&amp;TEXT(Cálculos!JX49,"hh:mm"),""))))</f>
        <v/>
      </c>
      <c r="G300" s="55" t="str">
        <f>IF($A300="","",IF(Configurações!$B$3="Simples",IF(Cálculos!KQ49="TRAB","TRABALHO",IF(Cálculos!KQ49="ATEST","ATESTADO/"&amp;CHAR(10)&amp;"LICENÇA",IF(Cálculos!KQ49="FERIAS","FÉRIAS","FOLGA"))),IF(Cálculos!KK49=0,"FOLGA",TEXT(Cálculos!KG49,"hh:mm")&amp;" – "&amp;TEXT(Cálculos!KJ49,"hh:mm")&amp;IF(AND(Cálculos!KH49&lt;&gt;"",Cálculos!KI49&lt;&gt;""),CHAR(10)&amp;"int. "&amp;TEXT(Cálculos!KH49,"hh:mm")&amp;" – "&amp;TEXT(Cálculos!KI49,"hh:mm"),""))))</f>
        <v/>
      </c>
      <c r="H300" s="55" t="str">
        <f>IF($A300="","",IF(Configurações!$B$3="Simples",IF(Cálculos!LB49="TRAB","TRABALHO",IF(Cálculos!LB49="ATEST","ATESTADO/"&amp;CHAR(10)&amp;"LICENÇA",IF(Cálculos!LB49="FERIAS","FÉRIAS","FOLGA"))),IF(Cálculos!KV49=0,"FOLGA",TEXT(Cálculos!KR49,"hh:mm")&amp;" – "&amp;TEXT(Cálculos!KU49,"hh:mm")&amp;IF(AND(Cálculos!KS49&lt;&gt;"",Cálculos!KT49&lt;&gt;""),CHAR(10)&amp;"int. "&amp;TEXT(Cálculos!KS49,"hh:mm")&amp;" – "&amp;TEXT(Cálculos!KT49,"hh:mm"),""))))</f>
        <v/>
      </c>
    </row>
    <row r="301" spans="1:8" ht="27.75" customHeight="1" x14ac:dyDescent="0.25">
      <c r="A301" s="54" t="str">
        <f>Cálculos!B50</f>
        <v/>
      </c>
      <c r="B301" s="55" t="str">
        <f>IF($A301="","",IF(Configurações!$B$3="Simples",IF(Cálculos!IN50="TRAB","TRABALHO",IF(Cálculos!IN50="ATEST","ATESTADO/"&amp;CHAR(10)&amp;"LICENÇA",IF(Cálculos!IN50="FERIAS","FÉRIAS","FOLGA"))),IF(Cálculos!IH50=0,"FOLGA",TEXT(Cálculos!ID50,"hh:mm")&amp;" – "&amp;TEXT(Cálculos!IG50,"hh:mm")&amp;IF(AND(Cálculos!IE50&lt;&gt;"",Cálculos!IF50&lt;&gt;""),CHAR(10)&amp;"int. "&amp;TEXT(Cálculos!IE50,"hh:mm")&amp;" – "&amp;TEXT(Cálculos!IF50,"hh:mm"),""))))</f>
        <v/>
      </c>
      <c r="C301" s="55" t="str">
        <f>IF($A301="","",IF(Configurações!$B$3="Simples",IF(Cálculos!IY50="TRAB","TRABALHO",IF(Cálculos!IY50="ATEST","ATESTADO/"&amp;CHAR(10)&amp;"LICENÇA",IF(Cálculos!IY50="FERIAS","FÉRIAS","FOLGA"))),IF(Cálculos!IS50=0,"FOLGA",TEXT(Cálculos!IO50,"hh:mm")&amp;" – "&amp;TEXT(Cálculos!IR50,"hh:mm")&amp;IF(AND(Cálculos!IP50&lt;&gt;"",Cálculos!IQ50&lt;&gt;""),CHAR(10)&amp;"int. "&amp;TEXT(Cálculos!IP50,"hh:mm")&amp;" – "&amp;TEXT(Cálculos!IQ50,"hh:mm"),""))))</f>
        <v/>
      </c>
      <c r="D301" s="55" t="str">
        <f>IF($A301="","",IF(Configurações!$B$3="Simples",IF(Cálculos!JJ50="TRAB","TRABALHO",IF(Cálculos!JJ50="ATEST","ATESTADO/"&amp;CHAR(10)&amp;"LICENÇA",IF(Cálculos!JJ50="FERIAS","FÉRIAS","FOLGA"))),IF(Cálculos!JD50=0,"FOLGA",TEXT(Cálculos!IZ50,"hh:mm")&amp;" – "&amp;TEXT(Cálculos!JC50,"hh:mm")&amp;IF(AND(Cálculos!JA50&lt;&gt;"",Cálculos!JB50&lt;&gt;""),CHAR(10)&amp;"int. "&amp;TEXT(Cálculos!JA50,"hh:mm")&amp;" – "&amp;TEXT(Cálculos!JB50,"hh:mm"),""))))</f>
        <v/>
      </c>
      <c r="E301" s="55" t="str">
        <f>IF($A301="","",IF(Configurações!$B$3="Simples",IF(Cálculos!JU50="TRAB","TRABALHO",IF(Cálculos!JU50="ATEST","ATESTADO/"&amp;CHAR(10)&amp;"LICENÇA",IF(Cálculos!JU50="FERIAS","FÉRIAS","FOLGA"))),IF(Cálculos!JO50=0,"FOLGA",TEXT(Cálculos!JK50,"hh:mm")&amp;" – "&amp;TEXT(Cálculos!JN50,"hh:mm")&amp;IF(AND(Cálculos!JL50&lt;&gt;"",Cálculos!JM50&lt;&gt;""),CHAR(10)&amp;"int. "&amp;TEXT(Cálculos!JL50,"hh:mm")&amp;" – "&amp;TEXT(Cálculos!JM50,"hh:mm"),""))))</f>
        <v/>
      </c>
      <c r="F301" s="55" t="str">
        <f>IF($A301="","",IF(Configurações!$B$3="Simples",IF(Cálculos!KF50="TRAB","TRABALHO",IF(Cálculos!KF50="ATEST","ATESTADO/"&amp;CHAR(10)&amp;"LICENÇA",IF(Cálculos!KF50="FERIAS","FÉRIAS","FOLGA"))),IF(Cálculos!JZ50=0,"FOLGA",TEXT(Cálculos!JV50,"hh:mm")&amp;" – "&amp;TEXT(Cálculos!JY50,"hh:mm")&amp;IF(AND(Cálculos!JW50&lt;&gt;"",Cálculos!JX50&lt;&gt;""),CHAR(10)&amp;"int. "&amp;TEXT(Cálculos!JW50,"hh:mm")&amp;" – "&amp;TEXT(Cálculos!JX50,"hh:mm"),""))))</f>
        <v/>
      </c>
      <c r="G301" s="55" t="str">
        <f>IF($A301="","",IF(Configurações!$B$3="Simples",IF(Cálculos!KQ50="TRAB","TRABALHO",IF(Cálculos!KQ50="ATEST","ATESTADO/"&amp;CHAR(10)&amp;"LICENÇA",IF(Cálculos!KQ50="FERIAS","FÉRIAS","FOLGA"))),IF(Cálculos!KK50=0,"FOLGA",TEXT(Cálculos!KG50,"hh:mm")&amp;" – "&amp;TEXT(Cálculos!KJ50,"hh:mm")&amp;IF(AND(Cálculos!KH50&lt;&gt;"",Cálculos!KI50&lt;&gt;""),CHAR(10)&amp;"int. "&amp;TEXT(Cálculos!KH50,"hh:mm")&amp;" – "&amp;TEXT(Cálculos!KI50,"hh:mm"),""))))</f>
        <v/>
      </c>
      <c r="H301" s="55" t="str">
        <f>IF($A301="","",IF(Configurações!$B$3="Simples",IF(Cálculos!LB50="TRAB","TRABALHO",IF(Cálculos!LB50="ATEST","ATESTADO/"&amp;CHAR(10)&amp;"LICENÇA",IF(Cálculos!LB50="FERIAS","FÉRIAS","FOLGA"))),IF(Cálculos!KV50=0,"FOLGA",TEXT(Cálculos!KR50,"hh:mm")&amp;" – "&amp;TEXT(Cálculos!KU50,"hh:mm")&amp;IF(AND(Cálculos!KS50&lt;&gt;"",Cálculos!KT50&lt;&gt;""),CHAR(10)&amp;"int. "&amp;TEXT(Cálculos!KS50,"hh:mm")&amp;" – "&amp;TEXT(Cálculos!KT50,"hh:mm"),""))))</f>
        <v/>
      </c>
    </row>
    <row r="302" spans="1:8" ht="27.75" customHeight="1" x14ac:dyDescent="0.25">
      <c r="A302" s="54" t="str">
        <f>Cálculos!B51</f>
        <v/>
      </c>
      <c r="B302" s="55" t="str">
        <f>IF($A302="","",IF(Configurações!$B$3="Simples",IF(Cálculos!IN51="TRAB","TRABALHO",IF(Cálculos!IN51="ATEST","ATESTADO/"&amp;CHAR(10)&amp;"LICENÇA",IF(Cálculos!IN51="FERIAS","FÉRIAS","FOLGA"))),IF(Cálculos!IH51=0,"FOLGA",TEXT(Cálculos!ID51,"hh:mm")&amp;" – "&amp;TEXT(Cálculos!IG51,"hh:mm")&amp;IF(AND(Cálculos!IE51&lt;&gt;"",Cálculos!IF51&lt;&gt;""),CHAR(10)&amp;"int. "&amp;TEXT(Cálculos!IE51,"hh:mm")&amp;" – "&amp;TEXT(Cálculos!IF51,"hh:mm"),""))))</f>
        <v/>
      </c>
      <c r="C302" s="55" t="str">
        <f>IF($A302="","",IF(Configurações!$B$3="Simples",IF(Cálculos!IY51="TRAB","TRABALHO",IF(Cálculos!IY51="ATEST","ATESTADO/"&amp;CHAR(10)&amp;"LICENÇA",IF(Cálculos!IY51="FERIAS","FÉRIAS","FOLGA"))),IF(Cálculos!IS51=0,"FOLGA",TEXT(Cálculos!IO51,"hh:mm")&amp;" – "&amp;TEXT(Cálculos!IR51,"hh:mm")&amp;IF(AND(Cálculos!IP51&lt;&gt;"",Cálculos!IQ51&lt;&gt;""),CHAR(10)&amp;"int. "&amp;TEXT(Cálculos!IP51,"hh:mm")&amp;" – "&amp;TEXT(Cálculos!IQ51,"hh:mm"),""))))</f>
        <v/>
      </c>
      <c r="D302" s="55" t="str">
        <f>IF($A302="","",IF(Configurações!$B$3="Simples",IF(Cálculos!JJ51="TRAB","TRABALHO",IF(Cálculos!JJ51="ATEST","ATESTADO/"&amp;CHAR(10)&amp;"LICENÇA",IF(Cálculos!JJ51="FERIAS","FÉRIAS","FOLGA"))),IF(Cálculos!JD51=0,"FOLGA",TEXT(Cálculos!IZ51,"hh:mm")&amp;" – "&amp;TEXT(Cálculos!JC51,"hh:mm")&amp;IF(AND(Cálculos!JA51&lt;&gt;"",Cálculos!JB51&lt;&gt;""),CHAR(10)&amp;"int. "&amp;TEXT(Cálculos!JA51,"hh:mm")&amp;" – "&amp;TEXT(Cálculos!JB51,"hh:mm"),""))))</f>
        <v/>
      </c>
      <c r="E302" s="55" t="str">
        <f>IF($A302="","",IF(Configurações!$B$3="Simples",IF(Cálculos!JU51="TRAB","TRABALHO",IF(Cálculos!JU51="ATEST","ATESTADO/"&amp;CHAR(10)&amp;"LICENÇA",IF(Cálculos!JU51="FERIAS","FÉRIAS","FOLGA"))),IF(Cálculos!JO51=0,"FOLGA",TEXT(Cálculos!JK51,"hh:mm")&amp;" – "&amp;TEXT(Cálculos!JN51,"hh:mm")&amp;IF(AND(Cálculos!JL51&lt;&gt;"",Cálculos!JM51&lt;&gt;""),CHAR(10)&amp;"int. "&amp;TEXT(Cálculos!JL51,"hh:mm")&amp;" – "&amp;TEXT(Cálculos!JM51,"hh:mm"),""))))</f>
        <v/>
      </c>
      <c r="F302" s="55" t="str">
        <f>IF($A302="","",IF(Configurações!$B$3="Simples",IF(Cálculos!KF51="TRAB","TRABALHO",IF(Cálculos!KF51="ATEST","ATESTADO/"&amp;CHAR(10)&amp;"LICENÇA",IF(Cálculos!KF51="FERIAS","FÉRIAS","FOLGA"))),IF(Cálculos!JZ51=0,"FOLGA",TEXT(Cálculos!JV51,"hh:mm")&amp;" – "&amp;TEXT(Cálculos!JY51,"hh:mm")&amp;IF(AND(Cálculos!JW51&lt;&gt;"",Cálculos!JX51&lt;&gt;""),CHAR(10)&amp;"int. "&amp;TEXT(Cálculos!JW51,"hh:mm")&amp;" – "&amp;TEXT(Cálculos!JX51,"hh:mm"),""))))</f>
        <v/>
      </c>
      <c r="G302" s="55" t="str">
        <f>IF($A302="","",IF(Configurações!$B$3="Simples",IF(Cálculos!KQ51="TRAB","TRABALHO",IF(Cálculos!KQ51="ATEST","ATESTADO/"&amp;CHAR(10)&amp;"LICENÇA",IF(Cálculos!KQ51="FERIAS","FÉRIAS","FOLGA"))),IF(Cálculos!KK51=0,"FOLGA",TEXT(Cálculos!KG51,"hh:mm")&amp;" – "&amp;TEXT(Cálculos!KJ51,"hh:mm")&amp;IF(AND(Cálculos!KH51&lt;&gt;"",Cálculos!KI51&lt;&gt;""),CHAR(10)&amp;"int. "&amp;TEXT(Cálculos!KH51,"hh:mm")&amp;" – "&amp;TEXT(Cálculos!KI51,"hh:mm"),""))))</f>
        <v/>
      </c>
      <c r="H302" s="55" t="str">
        <f>IF($A302="","",IF(Configurações!$B$3="Simples",IF(Cálculos!LB51="TRAB","TRABALHO",IF(Cálculos!LB51="ATEST","ATESTADO/"&amp;CHAR(10)&amp;"LICENÇA",IF(Cálculos!LB51="FERIAS","FÉRIAS","FOLGA"))),IF(Cálculos!KV51=0,"FOLGA",TEXT(Cálculos!KR51,"hh:mm")&amp;" – "&amp;TEXT(Cálculos!KU51,"hh:mm")&amp;IF(AND(Cálculos!KS51&lt;&gt;"",Cálculos!KT51&lt;&gt;""),CHAR(10)&amp;"int. "&amp;TEXT(Cálculos!KS51,"hh:mm")&amp;" – "&amp;TEXT(Cálculos!KT51,"hh:mm"),""))))</f>
        <v/>
      </c>
    </row>
    <row r="303" spans="1:8" ht="27.75" customHeight="1" x14ac:dyDescent="0.25">
      <c r="A303" s="54" t="str">
        <f>Cálculos!B52</f>
        <v/>
      </c>
      <c r="B303" s="55" t="str">
        <f>IF($A303="","",IF(Configurações!$B$3="Simples",IF(Cálculos!IN52="TRAB","TRABALHO",IF(Cálculos!IN52="ATEST","ATESTADO/"&amp;CHAR(10)&amp;"LICENÇA",IF(Cálculos!IN52="FERIAS","FÉRIAS","FOLGA"))),IF(Cálculos!IH52=0,"FOLGA",TEXT(Cálculos!ID52,"hh:mm")&amp;" – "&amp;TEXT(Cálculos!IG52,"hh:mm")&amp;IF(AND(Cálculos!IE52&lt;&gt;"",Cálculos!IF52&lt;&gt;""),CHAR(10)&amp;"int. "&amp;TEXT(Cálculos!IE52,"hh:mm")&amp;" – "&amp;TEXT(Cálculos!IF52,"hh:mm"),""))))</f>
        <v/>
      </c>
      <c r="C303" s="55" t="str">
        <f>IF($A303="","",IF(Configurações!$B$3="Simples",IF(Cálculos!IY52="TRAB","TRABALHO",IF(Cálculos!IY52="ATEST","ATESTADO/"&amp;CHAR(10)&amp;"LICENÇA",IF(Cálculos!IY52="FERIAS","FÉRIAS","FOLGA"))),IF(Cálculos!IS52=0,"FOLGA",TEXT(Cálculos!IO52,"hh:mm")&amp;" – "&amp;TEXT(Cálculos!IR52,"hh:mm")&amp;IF(AND(Cálculos!IP52&lt;&gt;"",Cálculos!IQ52&lt;&gt;""),CHAR(10)&amp;"int. "&amp;TEXT(Cálculos!IP52,"hh:mm")&amp;" – "&amp;TEXT(Cálculos!IQ52,"hh:mm"),""))))</f>
        <v/>
      </c>
      <c r="D303" s="55" t="str">
        <f>IF($A303="","",IF(Configurações!$B$3="Simples",IF(Cálculos!JJ52="TRAB","TRABALHO",IF(Cálculos!JJ52="ATEST","ATESTADO/"&amp;CHAR(10)&amp;"LICENÇA",IF(Cálculos!JJ52="FERIAS","FÉRIAS","FOLGA"))),IF(Cálculos!JD52=0,"FOLGA",TEXT(Cálculos!IZ52,"hh:mm")&amp;" – "&amp;TEXT(Cálculos!JC52,"hh:mm")&amp;IF(AND(Cálculos!JA52&lt;&gt;"",Cálculos!JB52&lt;&gt;""),CHAR(10)&amp;"int. "&amp;TEXT(Cálculos!JA52,"hh:mm")&amp;" – "&amp;TEXT(Cálculos!JB52,"hh:mm"),""))))</f>
        <v/>
      </c>
      <c r="E303" s="55" t="str">
        <f>IF($A303="","",IF(Configurações!$B$3="Simples",IF(Cálculos!JU52="TRAB","TRABALHO",IF(Cálculos!JU52="ATEST","ATESTADO/"&amp;CHAR(10)&amp;"LICENÇA",IF(Cálculos!JU52="FERIAS","FÉRIAS","FOLGA"))),IF(Cálculos!JO52=0,"FOLGA",TEXT(Cálculos!JK52,"hh:mm")&amp;" – "&amp;TEXT(Cálculos!JN52,"hh:mm")&amp;IF(AND(Cálculos!JL52&lt;&gt;"",Cálculos!JM52&lt;&gt;""),CHAR(10)&amp;"int. "&amp;TEXT(Cálculos!JL52,"hh:mm")&amp;" – "&amp;TEXT(Cálculos!JM52,"hh:mm"),""))))</f>
        <v/>
      </c>
      <c r="F303" s="55" t="str">
        <f>IF($A303="","",IF(Configurações!$B$3="Simples",IF(Cálculos!KF52="TRAB","TRABALHO",IF(Cálculos!KF52="ATEST","ATESTADO/"&amp;CHAR(10)&amp;"LICENÇA",IF(Cálculos!KF52="FERIAS","FÉRIAS","FOLGA"))),IF(Cálculos!JZ52=0,"FOLGA",TEXT(Cálculos!JV52,"hh:mm")&amp;" – "&amp;TEXT(Cálculos!JY52,"hh:mm")&amp;IF(AND(Cálculos!JW52&lt;&gt;"",Cálculos!JX52&lt;&gt;""),CHAR(10)&amp;"int. "&amp;TEXT(Cálculos!JW52,"hh:mm")&amp;" – "&amp;TEXT(Cálculos!JX52,"hh:mm"),""))))</f>
        <v/>
      </c>
      <c r="G303" s="55" t="str">
        <f>IF($A303="","",IF(Configurações!$B$3="Simples",IF(Cálculos!KQ52="TRAB","TRABALHO",IF(Cálculos!KQ52="ATEST","ATESTADO/"&amp;CHAR(10)&amp;"LICENÇA",IF(Cálculos!KQ52="FERIAS","FÉRIAS","FOLGA"))),IF(Cálculos!KK52=0,"FOLGA",TEXT(Cálculos!KG52,"hh:mm")&amp;" – "&amp;TEXT(Cálculos!KJ52,"hh:mm")&amp;IF(AND(Cálculos!KH52&lt;&gt;"",Cálculos!KI52&lt;&gt;""),CHAR(10)&amp;"int. "&amp;TEXT(Cálculos!KH52,"hh:mm")&amp;" – "&amp;TEXT(Cálculos!KI52,"hh:mm"),""))))</f>
        <v/>
      </c>
      <c r="H303" s="55" t="str">
        <f>IF($A303="","",IF(Configurações!$B$3="Simples",IF(Cálculos!LB52="TRAB","TRABALHO",IF(Cálculos!LB52="ATEST","ATESTADO/"&amp;CHAR(10)&amp;"LICENÇA",IF(Cálculos!LB52="FERIAS","FÉRIAS","FOLGA"))),IF(Cálculos!KV52=0,"FOLGA",TEXT(Cálculos!KR52,"hh:mm")&amp;" – "&amp;TEXT(Cálculos!KU52,"hh:mm")&amp;IF(AND(Cálculos!KS52&lt;&gt;"",Cálculos!KT52&lt;&gt;""),CHAR(10)&amp;"int. "&amp;TEXT(Cálculos!KS52,"hh:mm")&amp;" – "&amp;TEXT(Cálculos!KT52,"hh:mm"),""))))</f>
        <v/>
      </c>
    </row>
    <row r="304" spans="1:8" ht="27.75" customHeight="1" x14ac:dyDescent="0.25">
      <c r="A304" s="54" t="str">
        <f>Cálculos!B53</f>
        <v/>
      </c>
      <c r="B304" s="55" t="str">
        <f>IF($A304="","",IF(Configurações!$B$3="Simples",IF(Cálculos!IN53="TRAB","TRABALHO",IF(Cálculos!IN53="ATEST","ATESTADO/"&amp;CHAR(10)&amp;"LICENÇA",IF(Cálculos!IN53="FERIAS","FÉRIAS","FOLGA"))),IF(Cálculos!IH53=0,"FOLGA",TEXT(Cálculos!ID53,"hh:mm")&amp;" – "&amp;TEXT(Cálculos!IG53,"hh:mm")&amp;IF(AND(Cálculos!IE53&lt;&gt;"",Cálculos!IF53&lt;&gt;""),CHAR(10)&amp;"int. "&amp;TEXT(Cálculos!IE53,"hh:mm")&amp;" – "&amp;TEXT(Cálculos!IF53,"hh:mm"),""))))</f>
        <v/>
      </c>
      <c r="C304" s="55" t="str">
        <f>IF($A304="","",IF(Configurações!$B$3="Simples",IF(Cálculos!IY53="TRAB","TRABALHO",IF(Cálculos!IY53="ATEST","ATESTADO/"&amp;CHAR(10)&amp;"LICENÇA",IF(Cálculos!IY53="FERIAS","FÉRIAS","FOLGA"))),IF(Cálculos!IS53=0,"FOLGA",TEXT(Cálculos!IO53,"hh:mm")&amp;" – "&amp;TEXT(Cálculos!IR53,"hh:mm")&amp;IF(AND(Cálculos!IP53&lt;&gt;"",Cálculos!IQ53&lt;&gt;""),CHAR(10)&amp;"int. "&amp;TEXT(Cálculos!IP53,"hh:mm")&amp;" – "&amp;TEXT(Cálculos!IQ53,"hh:mm"),""))))</f>
        <v/>
      </c>
      <c r="D304" s="55" t="str">
        <f>IF($A304="","",IF(Configurações!$B$3="Simples",IF(Cálculos!JJ53="TRAB","TRABALHO",IF(Cálculos!JJ53="ATEST","ATESTADO/"&amp;CHAR(10)&amp;"LICENÇA",IF(Cálculos!JJ53="FERIAS","FÉRIAS","FOLGA"))),IF(Cálculos!JD53=0,"FOLGA",TEXT(Cálculos!IZ53,"hh:mm")&amp;" – "&amp;TEXT(Cálculos!JC53,"hh:mm")&amp;IF(AND(Cálculos!JA53&lt;&gt;"",Cálculos!JB53&lt;&gt;""),CHAR(10)&amp;"int. "&amp;TEXT(Cálculos!JA53,"hh:mm")&amp;" – "&amp;TEXT(Cálculos!JB53,"hh:mm"),""))))</f>
        <v/>
      </c>
      <c r="E304" s="55" t="str">
        <f>IF($A304="","",IF(Configurações!$B$3="Simples",IF(Cálculos!JU53="TRAB","TRABALHO",IF(Cálculos!JU53="ATEST","ATESTADO/"&amp;CHAR(10)&amp;"LICENÇA",IF(Cálculos!JU53="FERIAS","FÉRIAS","FOLGA"))),IF(Cálculos!JO53=0,"FOLGA",TEXT(Cálculos!JK53,"hh:mm")&amp;" – "&amp;TEXT(Cálculos!JN53,"hh:mm")&amp;IF(AND(Cálculos!JL53&lt;&gt;"",Cálculos!JM53&lt;&gt;""),CHAR(10)&amp;"int. "&amp;TEXT(Cálculos!JL53,"hh:mm")&amp;" – "&amp;TEXT(Cálculos!JM53,"hh:mm"),""))))</f>
        <v/>
      </c>
      <c r="F304" s="55" t="str">
        <f>IF($A304="","",IF(Configurações!$B$3="Simples",IF(Cálculos!KF53="TRAB","TRABALHO",IF(Cálculos!KF53="ATEST","ATESTADO/"&amp;CHAR(10)&amp;"LICENÇA",IF(Cálculos!KF53="FERIAS","FÉRIAS","FOLGA"))),IF(Cálculos!JZ53=0,"FOLGA",TEXT(Cálculos!JV53,"hh:mm")&amp;" – "&amp;TEXT(Cálculos!JY53,"hh:mm")&amp;IF(AND(Cálculos!JW53&lt;&gt;"",Cálculos!JX53&lt;&gt;""),CHAR(10)&amp;"int. "&amp;TEXT(Cálculos!JW53,"hh:mm")&amp;" – "&amp;TEXT(Cálculos!JX53,"hh:mm"),""))))</f>
        <v/>
      </c>
      <c r="G304" s="55" t="str">
        <f>IF($A304="","",IF(Configurações!$B$3="Simples",IF(Cálculos!KQ53="TRAB","TRABALHO",IF(Cálculos!KQ53="ATEST","ATESTADO/"&amp;CHAR(10)&amp;"LICENÇA",IF(Cálculos!KQ53="FERIAS","FÉRIAS","FOLGA"))),IF(Cálculos!KK53=0,"FOLGA",TEXT(Cálculos!KG53,"hh:mm")&amp;" – "&amp;TEXT(Cálculos!KJ53,"hh:mm")&amp;IF(AND(Cálculos!KH53&lt;&gt;"",Cálculos!KI53&lt;&gt;""),CHAR(10)&amp;"int. "&amp;TEXT(Cálculos!KH53,"hh:mm")&amp;" – "&amp;TEXT(Cálculos!KI53,"hh:mm"),""))))</f>
        <v/>
      </c>
      <c r="H304" s="55" t="str">
        <f>IF($A304="","",IF(Configurações!$B$3="Simples",IF(Cálculos!LB53="TRAB","TRABALHO",IF(Cálculos!LB53="ATEST","ATESTADO/"&amp;CHAR(10)&amp;"LICENÇA",IF(Cálculos!LB53="FERIAS","FÉRIAS","FOLGA"))),IF(Cálculos!KV53=0,"FOLGA",TEXT(Cálculos!KR53,"hh:mm")&amp;" – "&amp;TEXT(Cálculos!KU53,"hh:mm")&amp;IF(AND(Cálculos!KS53&lt;&gt;"",Cálculos!KT53&lt;&gt;""),CHAR(10)&amp;"int. "&amp;TEXT(Cálculos!KS53,"hh:mm")&amp;" – "&amp;TEXT(Cálculos!KT53,"hh:mm"),""))))</f>
        <v/>
      </c>
    </row>
    <row r="305" spans="1:8" ht="27.75" customHeight="1" x14ac:dyDescent="0.25">
      <c r="A305" s="54" t="str">
        <f>Cálculos!B54</f>
        <v/>
      </c>
      <c r="B305" s="55" t="str">
        <f>IF($A305="","",IF(Configurações!$B$3="Simples",IF(Cálculos!IN54="TRAB","TRABALHO",IF(Cálculos!IN54="ATEST","ATESTADO/"&amp;CHAR(10)&amp;"LICENÇA",IF(Cálculos!IN54="FERIAS","FÉRIAS","FOLGA"))),IF(Cálculos!IH54=0,"FOLGA",TEXT(Cálculos!ID54,"hh:mm")&amp;" – "&amp;TEXT(Cálculos!IG54,"hh:mm")&amp;IF(AND(Cálculos!IE54&lt;&gt;"",Cálculos!IF54&lt;&gt;""),CHAR(10)&amp;"int. "&amp;TEXT(Cálculos!IE54,"hh:mm")&amp;" – "&amp;TEXT(Cálculos!IF54,"hh:mm"),""))))</f>
        <v/>
      </c>
      <c r="C305" s="55" t="str">
        <f>IF($A305="","",IF(Configurações!$B$3="Simples",IF(Cálculos!IY54="TRAB","TRABALHO",IF(Cálculos!IY54="ATEST","ATESTADO/"&amp;CHAR(10)&amp;"LICENÇA",IF(Cálculos!IY54="FERIAS","FÉRIAS","FOLGA"))),IF(Cálculos!IS54=0,"FOLGA",TEXT(Cálculos!IO54,"hh:mm")&amp;" – "&amp;TEXT(Cálculos!IR54,"hh:mm")&amp;IF(AND(Cálculos!IP54&lt;&gt;"",Cálculos!IQ54&lt;&gt;""),CHAR(10)&amp;"int. "&amp;TEXT(Cálculos!IP54,"hh:mm")&amp;" – "&amp;TEXT(Cálculos!IQ54,"hh:mm"),""))))</f>
        <v/>
      </c>
      <c r="D305" s="55" t="str">
        <f>IF($A305="","",IF(Configurações!$B$3="Simples",IF(Cálculos!JJ54="TRAB","TRABALHO",IF(Cálculos!JJ54="ATEST","ATESTADO/"&amp;CHAR(10)&amp;"LICENÇA",IF(Cálculos!JJ54="FERIAS","FÉRIAS","FOLGA"))),IF(Cálculos!JD54=0,"FOLGA",TEXT(Cálculos!IZ54,"hh:mm")&amp;" – "&amp;TEXT(Cálculos!JC54,"hh:mm")&amp;IF(AND(Cálculos!JA54&lt;&gt;"",Cálculos!JB54&lt;&gt;""),CHAR(10)&amp;"int. "&amp;TEXT(Cálculos!JA54,"hh:mm")&amp;" – "&amp;TEXT(Cálculos!JB54,"hh:mm"),""))))</f>
        <v/>
      </c>
      <c r="E305" s="55" t="str">
        <f>IF($A305="","",IF(Configurações!$B$3="Simples",IF(Cálculos!JU54="TRAB","TRABALHO",IF(Cálculos!JU54="ATEST","ATESTADO/"&amp;CHAR(10)&amp;"LICENÇA",IF(Cálculos!JU54="FERIAS","FÉRIAS","FOLGA"))),IF(Cálculos!JO54=0,"FOLGA",TEXT(Cálculos!JK54,"hh:mm")&amp;" – "&amp;TEXT(Cálculos!JN54,"hh:mm")&amp;IF(AND(Cálculos!JL54&lt;&gt;"",Cálculos!JM54&lt;&gt;""),CHAR(10)&amp;"int. "&amp;TEXT(Cálculos!JL54,"hh:mm")&amp;" – "&amp;TEXT(Cálculos!JM54,"hh:mm"),""))))</f>
        <v/>
      </c>
      <c r="F305" s="55" t="str">
        <f>IF($A305="","",IF(Configurações!$B$3="Simples",IF(Cálculos!KF54="TRAB","TRABALHO",IF(Cálculos!KF54="ATEST","ATESTADO/"&amp;CHAR(10)&amp;"LICENÇA",IF(Cálculos!KF54="FERIAS","FÉRIAS","FOLGA"))),IF(Cálculos!JZ54=0,"FOLGA",TEXT(Cálculos!JV54,"hh:mm")&amp;" – "&amp;TEXT(Cálculos!JY54,"hh:mm")&amp;IF(AND(Cálculos!JW54&lt;&gt;"",Cálculos!JX54&lt;&gt;""),CHAR(10)&amp;"int. "&amp;TEXT(Cálculos!JW54,"hh:mm")&amp;" – "&amp;TEXT(Cálculos!JX54,"hh:mm"),""))))</f>
        <v/>
      </c>
      <c r="G305" s="55" t="str">
        <f>IF($A305="","",IF(Configurações!$B$3="Simples",IF(Cálculos!KQ54="TRAB","TRABALHO",IF(Cálculos!KQ54="ATEST","ATESTADO/"&amp;CHAR(10)&amp;"LICENÇA",IF(Cálculos!KQ54="FERIAS","FÉRIAS","FOLGA"))),IF(Cálculos!KK54=0,"FOLGA",TEXT(Cálculos!KG54,"hh:mm")&amp;" – "&amp;TEXT(Cálculos!KJ54,"hh:mm")&amp;IF(AND(Cálculos!KH54&lt;&gt;"",Cálculos!KI54&lt;&gt;""),CHAR(10)&amp;"int. "&amp;TEXT(Cálculos!KH54,"hh:mm")&amp;" – "&amp;TEXT(Cálculos!KI54,"hh:mm"),""))))</f>
        <v/>
      </c>
      <c r="H305" s="55" t="str">
        <f>IF($A305="","",IF(Configurações!$B$3="Simples",IF(Cálculos!LB54="TRAB","TRABALHO",IF(Cálculos!LB54="ATEST","ATESTADO/"&amp;CHAR(10)&amp;"LICENÇA",IF(Cálculos!LB54="FERIAS","FÉRIAS","FOLGA"))),IF(Cálculos!KV54=0,"FOLGA",TEXT(Cálculos!KR54,"hh:mm")&amp;" – "&amp;TEXT(Cálculos!KU54,"hh:mm")&amp;IF(AND(Cálculos!KS54&lt;&gt;"",Cálculos!KT54&lt;&gt;""),CHAR(10)&amp;"int. "&amp;TEXT(Cálculos!KS54,"hh:mm")&amp;" – "&amp;TEXT(Cálculos!KT54,"hh:mm"),""))))</f>
        <v/>
      </c>
    </row>
    <row r="306" spans="1:8" ht="27.75" customHeight="1" x14ac:dyDescent="0.25">
      <c r="A306" s="54" t="str">
        <f>Cálculos!B55</f>
        <v/>
      </c>
      <c r="B306" s="55" t="str">
        <f>IF($A306="","",IF(Configurações!$B$3="Simples",IF(Cálculos!IN55="TRAB","TRABALHO",IF(Cálculos!IN55="ATEST","ATESTADO/"&amp;CHAR(10)&amp;"LICENÇA",IF(Cálculos!IN55="FERIAS","FÉRIAS","FOLGA"))),IF(Cálculos!IH55=0,"FOLGA",TEXT(Cálculos!ID55,"hh:mm")&amp;" – "&amp;TEXT(Cálculos!IG55,"hh:mm")&amp;IF(AND(Cálculos!IE55&lt;&gt;"",Cálculos!IF55&lt;&gt;""),CHAR(10)&amp;"int. "&amp;TEXT(Cálculos!IE55,"hh:mm")&amp;" – "&amp;TEXT(Cálculos!IF55,"hh:mm"),""))))</f>
        <v/>
      </c>
      <c r="C306" s="55" t="str">
        <f>IF($A306="","",IF(Configurações!$B$3="Simples",IF(Cálculos!IY55="TRAB","TRABALHO",IF(Cálculos!IY55="ATEST","ATESTADO/"&amp;CHAR(10)&amp;"LICENÇA",IF(Cálculos!IY55="FERIAS","FÉRIAS","FOLGA"))),IF(Cálculos!IS55=0,"FOLGA",TEXT(Cálculos!IO55,"hh:mm")&amp;" – "&amp;TEXT(Cálculos!IR55,"hh:mm")&amp;IF(AND(Cálculos!IP55&lt;&gt;"",Cálculos!IQ55&lt;&gt;""),CHAR(10)&amp;"int. "&amp;TEXT(Cálculos!IP55,"hh:mm")&amp;" – "&amp;TEXT(Cálculos!IQ55,"hh:mm"),""))))</f>
        <v/>
      </c>
      <c r="D306" s="55" t="str">
        <f>IF($A306="","",IF(Configurações!$B$3="Simples",IF(Cálculos!JJ55="TRAB","TRABALHO",IF(Cálculos!JJ55="ATEST","ATESTADO/"&amp;CHAR(10)&amp;"LICENÇA",IF(Cálculos!JJ55="FERIAS","FÉRIAS","FOLGA"))),IF(Cálculos!JD55=0,"FOLGA",TEXT(Cálculos!IZ55,"hh:mm")&amp;" – "&amp;TEXT(Cálculos!JC55,"hh:mm")&amp;IF(AND(Cálculos!JA55&lt;&gt;"",Cálculos!JB55&lt;&gt;""),CHAR(10)&amp;"int. "&amp;TEXT(Cálculos!JA55,"hh:mm")&amp;" – "&amp;TEXT(Cálculos!JB55,"hh:mm"),""))))</f>
        <v/>
      </c>
      <c r="E306" s="55" t="str">
        <f>IF($A306="","",IF(Configurações!$B$3="Simples",IF(Cálculos!JU55="TRAB","TRABALHO",IF(Cálculos!JU55="ATEST","ATESTADO/"&amp;CHAR(10)&amp;"LICENÇA",IF(Cálculos!JU55="FERIAS","FÉRIAS","FOLGA"))),IF(Cálculos!JO55=0,"FOLGA",TEXT(Cálculos!JK55,"hh:mm")&amp;" – "&amp;TEXT(Cálculos!JN55,"hh:mm")&amp;IF(AND(Cálculos!JL55&lt;&gt;"",Cálculos!JM55&lt;&gt;""),CHAR(10)&amp;"int. "&amp;TEXT(Cálculos!JL55,"hh:mm")&amp;" – "&amp;TEXT(Cálculos!JM55,"hh:mm"),""))))</f>
        <v/>
      </c>
      <c r="F306" s="55" t="str">
        <f>IF($A306="","",IF(Configurações!$B$3="Simples",IF(Cálculos!KF55="TRAB","TRABALHO",IF(Cálculos!KF55="ATEST","ATESTADO/"&amp;CHAR(10)&amp;"LICENÇA",IF(Cálculos!KF55="FERIAS","FÉRIAS","FOLGA"))),IF(Cálculos!JZ55=0,"FOLGA",TEXT(Cálculos!JV55,"hh:mm")&amp;" – "&amp;TEXT(Cálculos!JY55,"hh:mm")&amp;IF(AND(Cálculos!JW55&lt;&gt;"",Cálculos!JX55&lt;&gt;""),CHAR(10)&amp;"int. "&amp;TEXT(Cálculos!JW55,"hh:mm")&amp;" – "&amp;TEXT(Cálculos!JX55,"hh:mm"),""))))</f>
        <v/>
      </c>
      <c r="G306" s="55" t="str">
        <f>IF($A306="","",IF(Configurações!$B$3="Simples",IF(Cálculos!KQ55="TRAB","TRABALHO",IF(Cálculos!KQ55="ATEST","ATESTADO/"&amp;CHAR(10)&amp;"LICENÇA",IF(Cálculos!KQ55="FERIAS","FÉRIAS","FOLGA"))),IF(Cálculos!KK55=0,"FOLGA",TEXT(Cálculos!KG55,"hh:mm")&amp;" – "&amp;TEXT(Cálculos!KJ55,"hh:mm")&amp;IF(AND(Cálculos!KH55&lt;&gt;"",Cálculos!KI55&lt;&gt;""),CHAR(10)&amp;"int. "&amp;TEXT(Cálculos!KH55,"hh:mm")&amp;" – "&amp;TEXT(Cálculos!KI55,"hh:mm"),""))))</f>
        <v/>
      </c>
      <c r="H306" s="55" t="str">
        <f>IF($A306="","",IF(Configurações!$B$3="Simples",IF(Cálculos!LB55="TRAB","TRABALHO",IF(Cálculos!LB55="ATEST","ATESTADO/"&amp;CHAR(10)&amp;"LICENÇA",IF(Cálculos!LB55="FERIAS","FÉRIAS","FOLGA"))),IF(Cálculos!KV55=0,"FOLGA",TEXT(Cálculos!KR55,"hh:mm")&amp;" – "&amp;TEXT(Cálculos!KU55,"hh:mm")&amp;IF(AND(Cálculos!KS55&lt;&gt;"",Cálculos!KT55&lt;&gt;""),CHAR(10)&amp;"int. "&amp;TEXT(Cálculos!KS55,"hh:mm")&amp;" – "&amp;TEXT(Cálculos!KT55,"hh:mm"),""))))</f>
        <v/>
      </c>
    </row>
    <row r="307" spans="1:8" ht="27.75" customHeight="1" x14ac:dyDescent="0.25">
      <c r="A307" s="54" t="str">
        <f>Cálculos!B56</f>
        <v/>
      </c>
      <c r="B307" s="55" t="str">
        <f>IF($A307="","",IF(Configurações!$B$3="Simples",IF(Cálculos!IN56="TRAB","TRABALHO",IF(Cálculos!IN56="ATEST","ATESTADO/"&amp;CHAR(10)&amp;"LICENÇA",IF(Cálculos!IN56="FERIAS","FÉRIAS","FOLGA"))),IF(Cálculos!IH56=0,"FOLGA",TEXT(Cálculos!ID56,"hh:mm")&amp;" – "&amp;TEXT(Cálculos!IG56,"hh:mm")&amp;IF(AND(Cálculos!IE56&lt;&gt;"",Cálculos!IF56&lt;&gt;""),CHAR(10)&amp;"int. "&amp;TEXT(Cálculos!IE56,"hh:mm")&amp;" – "&amp;TEXT(Cálculos!IF56,"hh:mm"),""))))</f>
        <v/>
      </c>
      <c r="C307" s="55" t="str">
        <f>IF($A307="","",IF(Configurações!$B$3="Simples",IF(Cálculos!IY56="TRAB","TRABALHO",IF(Cálculos!IY56="ATEST","ATESTADO/"&amp;CHAR(10)&amp;"LICENÇA",IF(Cálculos!IY56="FERIAS","FÉRIAS","FOLGA"))),IF(Cálculos!IS56=0,"FOLGA",TEXT(Cálculos!IO56,"hh:mm")&amp;" – "&amp;TEXT(Cálculos!IR56,"hh:mm")&amp;IF(AND(Cálculos!IP56&lt;&gt;"",Cálculos!IQ56&lt;&gt;""),CHAR(10)&amp;"int. "&amp;TEXT(Cálculos!IP56,"hh:mm")&amp;" – "&amp;TEXT(Cálculos!IQ56,"hh:mm"),""))))</f>
        <v/>
      </c>
      <c r="D307" s="55" t="str">
        <f>IF($A307="","",IF(Configurações!$B$3="Simples",IF(Cálculos!JJ56="TRAB","TRABALHO",IF(Cálculos!JJ56="ATEST","ATESTADO/"&amp;CHAR(10)&amp;"LICENÇA",IF(Cálculos!JJ56="FERIAS","FÉRIAS","FOLGA"))),IF(Cálculos!JD56=0,"FOLGA",TEXT(Cálculos!IZ56,"hh:mm")&amp;" – "&amp;TEXT(Cálculos!JC56,"hh:mm")&amp;IF(AND(Cálculos!JA56&lt;&gt;"",Cálculos!JB56&lt;&gt;""),CHAR(10)&amp;"int. "&amp;TEXT(Cálculos!JA56,"hh:mm")&amp;" – "&amp;TEXT(Cálculos!JB56,"hh:mm"),""))))</f>
        <v/>
      </c>
      <c r="E307" s="55" t="str">
        <f>IF($A307="","",IF(Configurações!$B$3="Simples",IF(Cálculos!JU56="TRAB","TRABALHO",IF(Cálculos!JU56="ATEST","ATESTADO/"&amp;CHAR(10)&amp;"LICENÇA",IF(Cálculos!JU56="FERIAS","FÉRIAS","FOLGA"))),IF(Cálculos!JO56=0,"FOLGA",TEXT(Cálculos!JK56,"hh:mm")&amp;" – "&amp;TEXT(Cálculos!JN56,"hh:mm")&amp;IF(AND(Cálculos!JL56&lt;&gt;"",Cálculos!JM56&lt;&gt;""),CHAR(10)&amp;"int. "&amp;TEXT(Cálculos!JL56,"hh:mm")&amp;" – "&amp;TEXT(Cálculos!JM56,"hh:mm"),""))))</f>
        <v/>
      </c>
      <c r="F307" s="55" t="str">
        <f>IF($A307="","",IF(Configurações!$B$3="Simples",IF(Cálculos!KF56="TRAB","TRABALHO",IF(Cálculos!KF56="ATEST","ATESTADO/"&amp;CHAR(10)&amp;"LICENÇA",IF(Cálculos!KF56="FERIAS","FÉRIAS","FOLGA"))),IF(Cálculos!JZ56=0,"FOLGA",TEXT(Cálculos!JV56,"hh:mm")&amp;" – "&amp;TEXT(Cálculos!JY56,"hh:mm")&amp;IF(AND(Cálculos!JW56&lt;&gt;"",Cálculos!JX56&lt;&gt;""),CHAR(10)&amp;"int. "&amp;TEXT(Cálculos!JW56,"hh:mm")&amp;" – "&amp;TEXT(Cálculos!JX56,"hh:mm"),""))))</f>
        <v/>
      </c>
      <c r="G307" s="55" t="str">
        <f>IF($A307="","",IF(Configurações!$B$3="Simples",IF(Cálculos!KQ56="TRAB","TRABALHO",IF(Cálculos!KQ56="ATEST","ATESTADO/"&amp;CHAR(10)&amp;"LICENÇA",IF(Cálculos!KQ56="FERIAS","FÉRIAS","FOLGA"))),IF(Cálculos!KK56=0,"FOLGA",TEXT(Cálculos!KG56,"hh:mm")&amp;" – "&amp;TEXT(Cálculos!KJ56,"hh:mm")&amp;IF(AND(Cálculos!KH56&lt;&gt;"",Cálculos!KI56&lt;&gt;""),CHAR(10)&amp;"int. "&amp;TEXT(Cálculos!KH56,"hh:mm")&amp;" – "&amp;TEXT(Cálculos!KI56,"hh:mm"),""))))</f>
        <v/>
      </c>
      <c r="H307" s="55" t="str">
        <f>IF($A307="","",IF(Configurações!$B$3="Simples",IF(Cálculos!LB56="TRAB","TRABALHO",IF(Cálculos!LB56="ATEST","ATESTADO/"&amp;CHAR(10)&amp;"LICENÇA",IF(Cálculos!LB56="FERIAS","FÉRIAS","FOLGA"))),IF(Cálculos!KV56=0,"FOLGA",TEXT(Cálculos!KR56,"hh:mm")&amp;" – "&amp;TEXT(Cálculos!KU56,"hh:mm")&amp;IF(AND(Cálculos!KS56&lt;&gt;"",Cálculos!KT56&lt;&gt;""),CHAR(10)&amp;"int. "&amp;TEXT(Cálculos!KS56,"hh:mm")&amp;" – "&amp;TEXT(Cálculos!KT56,"hh:mm"),""))))</f>
        <v/>
      </c>
    </row>
    <row r="308" spans="1:8" ht="27.75" customHeight="1" x14ac:dyDescent="0.25">
      <c r="A308" s="54" t="str">
        <f>Cálculos!B57</f>
        <v/>
      </c>
      <c r="B308" s="55" t="str">
        <f>IF($A308="","",IF(Configurações!$B$3="Simples",IF(Cálculos!IN57="TRAB","TRABALHO",IF(Cálculos!IN57="ATEST","ATESTADO/"&amp;CHAR(10)&amp;"LICENÇA",IF(Cálculos!IN57="FERIAS","FÉRIAS","FOLGA"))),IF(Cálculos!IH57=0,"FOLGA",TEXT(Cálculos!ID57,"hh:mm")&amp;" – "&amp;TEXT(Cálculos!IG57,"hh:mm")&amp;IF(AND(Cálculos!IE57&lt;&gt;"",Cálculos!IF57&lt;&gt;""),CHAR(10)&amp;"int. "&amp;TEXT(Cálculos!IE57,"hh:mm")&amp;" – "&amp;TEXT(Cálculos!IF57,"hh:mm"),""))))</f>
        <v/>
      </c>
      <c r="C308" s="55" t="str">
        <f>IF($A308="","",IF(Configurações!$B$3="Simples",IF(Cálculos!IY57="TRAB","TRABALHO",IF(Cálculos!IY57="ATEST","ATESTADO/"&amp;CHAR(10)&amp;"LICENÇA",IF(Cálculos!IY57="FERIAS","FÉRIAS","FOLGA"))),IF(Cálculos!IS57=0,"FOLGA",TEXT(Cálculos!IO57,"hh:mm")&amp;" – "&amp;TEXT(Cálculos!IR57,"hh:mm")&amp;IF(AND(Cálculos!IP57&lt;&gt;"",Cálculos!IQ57&lt;&gt;""),CHAR(10)&amp;"int. "&amp;TEXT(Cálculos!IP57,"hh:mm")&amp;" – "&amp;TEXT(Cálculos!IQ57,"hh:mm"),""))))</f>
        <v/>
      </c>
      <c r="D308" s="55" t="str">
        <f>IF($A308="","",IF(Configurações!$B$3="Simples",IF(Cálculos!JJ57="TRAB","TRABALHO",IF(Cálculos!JJ57="ATEST","ATESTADO/"&amp;CHAR(10)&amp;"LICENÇA",IF(Cálculos!JJ57="FERIAS","FÉRIAS","FOLGA"))),IF(Cálculos!JD57=0,"FOLGA",TEXT(Cálculos!IZ57,"hh:mm")&amp;" – "&amp;TEXT(Cálculos!JC57,"hh:mm")&amp;IF(AND(Cálculos!JA57&lt;&gt;"",Cálculos!JB57&lt;&gt;""),CHAR(10)&amp;"int. "&amp;TEXT(Cálculos!JA57,"hh:mm")&amp;" – "&amp;TEXT(Cálculos!JB57,"hh:mm"),""))))</f>
        <v/>
      </c>
      <c r="E308" s="55" t="str">
        <f>IF($A308="","",IF(Configurações!$B$3="Simples",IF(Cálculos!JU57="TRAB","TRABALHO",IF(Cálculos!JU57="ATEST","ATESTADO/"&amp;CHAR(10)&amp;"LICENÇA",IF(Cálculos!JU57="FERIAS","FÉRIAS","FOLGA"))),IF(Cálculos!JO57=0,"FOLGA",TEXT(Cálculos!JK57,"hh:mm")&amp;" – "&amp;TEXT(Cálculos!JN57,"hh:mm")&amp;IF(AND(Cálculos!JL57&lt;&gt;"",Cálculos!JM57&lt;&gt;""),CHAR(10)&amp;"int. "&amp;TEXT(Cálculos!JL57,"hh:mm")&amp;" – "&amp;TEXT(Cálculos!JM57,"hh:mm"),""))))</f>
        <v/>
      </c>
      <c r="F308" s="55" t="str">
        <f>IF($A308="","",IF(Configurações!$B$3="Simples",IF(Cálculos!KF57="TRAB","TRABALHO",IF(Cálculos!KF57="ATEST","ATESTADO/"&amp;CHAR(10)&amp;"LICENÇA",IF(Cálculos!KF57="FERIAS","FÉRIAS","FOLGA"))),IF(Cálculos!JZ57=0,"FOLGA",TEXT(Cálculos!JV57,"hh:mm")&amp;" – "&amp;TEXT(Cálculos!JY57,"hh:mm")&amp;IF(AND(Cálculos!JW57&lt;&gt;"",Cálculos!JX57&lt;&gt;""),CHAR(10)&amp;"int. "&amp;TEXT(Cálculos!JW57,"hh:mm")&amp;" – "&amp;TEXT(Cálculos!JX57,"hh:mm"),""))))</f>
        <v/>
      </c>
      <c r="G308" s="55" t="str">
        <f>IF($A308="","",IF(Configurações!$B$3="Simples",IF(Cálculos!KQ57="TRAB","TRABALHO",IF(Cálculos!KQ57="ATEST","ATESTADO/"&amp;CHAR(10)&amp;"LICENÇA",IF(Cálculos!KQ57="FERIAS","FÉRIAS","FOLGA"))),IF(Cálculos!KK57=0,"FOLGA",TEXT(Cálculos!KG57,"hh:mm")&amp;" – "&amp;TEXT(Cálculos!KJ57,"hh:mm")&amp;IF(AND(Cálculos!KH57&lt;&gt;"",Cálculos!KI57&lt;&gt;""),CHAR(10)&amp;"int. "&amp;TEXT(Cálculos!KH57,"hh:mm")&amp;" – "&amp;TEXT(Cálculos!KI57,"hh:mm"),""))))</f>
        <v/>
      </c>
      <c r="H308" s="55" t="str">
        <f>IF($A308="","",IF(Configurações!$B$3="Simples",IF(Cálculos!LB57="TRAB","TRABALHO",IF(Cálculos!LB57="ATEST","ATESTADO/"&amp;CHAR(10)&amp;"LICENÇA",IF(Cálculos!LB57="FERIAS","FÉRIAS","FOLGA"))),IF(Cálculos!KV57=0,"FOLGA",TEXT(Cálculos!KR57,"hh:mm")&amp;" – "&amp;TEXT(Cálculos!KU57,"hh:mm")&amp;IF(AND(Cálculos!KS57&lt;&gt;"",Cálculos!KT57&lt;&gt;""),CHAR(10)&amp;"int. "&amp;TEXT(Cálculos!KS57,"hh:mm")&amp;" – "&amp;TEXT(Cálculos!KT57,"hh:mm"),""))))</f>
        <v/>
      </c>
    </row>
    <row r="309" spans="1:8" ht="27.75" customHeight="1" x14ac:dyDescent="0.25">
      <c r="A309" s="54" t="str">
        <f>Cálculos!B58</f>
        <v/>
      </c>
      <c r="B309" s="55" t="str">
        <f>IF($A309="","",IF(Configurações!$B$3="Simples",IF(Cálculos!IN58="TRAB","TRABALHO",IF(Cálculos!IN58="ATEST","ATESTADO/"&amp;CHAR(10)&amp;"LICENÇA",IF(Cálculos!IN58="FERIAS","FÉRIAS","FOLGA"))),IF(Cálculos!IH58=0,"FOLGA",TEXT(Cálculos!ID58,"hh:mm")&amp;" – "&amp;TEXT(Cálculos!IG58,"hh:mm")&amp;IF(AND(Cálculos!IE58&lt;&gt;"",Cálculos!IF58&lt;&gt;""),CHAR(10)&amp;"int. "&amp;TEXT(Cálculos!IE58,"hh:mm")&amp;" – "&amp;TEXT(Cálculos!IF58,"hh:mm"),""))))</f>
        <v/>
      </c>
      <c r="C309" s="55" t="str">
        <f>IF($A309="","",IF(Configurações!$B$3="Simples",IF(Cálculos!IY58="TRAB","TRABALHO",IF(Cálculos!IY58="ATEST","ATESTADO/"&amp;CHAR(10)&amp;"LICENÇA",IF(Cálculos!IY58="FERIAS","FÉRIAS","FOLGA"))),IF(Cálculos!IS58=0,"FOLGA",TEXT(Cálculos!IO58,"hh:mm")&amp;" – "&amp;TEXT(Cálculos!IR58,"hh:mm")&amp;IF(AND(Cálculos!IP58&lt;&gt;"",Cálculos!IQ58&lt;&gt;""),CHAR(10)&amp;"int. "&amp;TEXT(Cálculos!IP58,"hh:mm")&amp;" – "&amp;TEXT(Cálculos!IQ58,"hh:mm"),""))))</f>
        <v/>
      </c>
      <c r="D309" s="55" t="str">
        <f>IF($A309="","",IF(Configurações!$B$3="Simples",IF(Cálculos!JJ58="TRAB","TRABALHO",IF(Cálculos!JJ58="ATEST","ATESTADO/"&amp;CHAR(10)&amp;"LICENÇA",IF(Cálculos!JJ58="FERIAS","FÉRIAS","FOLGA"))),IF(Cálculos!JD58=0,"FOLGA",TEXT(Cálculos!IZ58,"hh:mm")&amp;" – "&amp;TEXT(Cálculos!JC58,"hh:mm")&amp;IF(AND(Cálculos!JA58&lt;&gt;"",Cálculos!JB58&lt;&gt;""),CHAR(10)&amp;"int. "&amp;TEXT(Cálculos!JA58,"hh:mm")&amp;" – "&amp;TEXT(Cálculos!JB58,"hh:mm"),""))))</f>
        <v/>
      </c>
      <c r="E309" s="55" t="str">
        <f>IF($A309="","",IF(Configurações!$B$3="Simples",IF(Cálculos!JU58="TRAB","TRABALHO",IF(Cálculos!JU58="ATEST","ATESTADO/"&amp;CHAR(10)&amp;"LICENÇA",IF(Cálculos!JU58="FERIAS","FÉRIAS","FOLGA"))),IF(Cálculos!JO58=0,"FOLGA",TEXT(Cálculos!JK58,"hh:mm")&amp;" – "&amp;TEXT(Cálculos!JN58,"hh:mm")&amp;IF(AND(Cálculos!JL58&lt;&gt;"",Cálculos!JM58&lt;&gt;""),CHAR(10)&amp;"int. "&amp;TEXT(Cálculos!JL58,"hh:mm")&amp;" – "&amp;TEXT(Cálculos!JM58,"hh:mm"),""))))</f>
        <v/>
      </c>
      <c r="F309" s="55" t="str">
        <f>IF($A309="","",IF(Configurações!$B$3="Simples",IF(Cálculos!KF58="TRAB","TRABALHO",IF(Cálculos!KF58="ATEST","ATESTADO/"&amp;CHAR(10)&amp;"LICENÇA",IF(Cálculos!KF58="FERIAS","FÉRIAS","FOLGA"))),IF(Cálculos!JZ58=0,"FOLGA",TEXT(Cálculos!JV58,"hh:mm")&amp;" – "&amp;TEXT(Cálculos!JY58,"hh:mm")&amp;IF(AND(Cálculos!JW58&lt;&gt;"",Cálculos!JX58&lt;&gt;""),CHAR(10)&amp;"int. "&amp;TEXT(Cálculos!JW58,"hh:mm")&amp;" – "&amp;TEXT(Cálculos!JX58,"hh:mm"),""))))</f>
        <v/>
      </c>
      <c r="G309" s="55" t="str">
        <f>IF($A309="","",IF(Configurações!$B$3="Simples",IF(Cálculos!KQ58="TRAB","TRABALHO",IF(Cálculos!KQ58="ATEST","ATESTADO/"&amp;CHAR(10)&amp;"LICENÇA",IF(Cálculos!KQ58="FERIAS","FÉRIAS","FOLGA"))),IF(Cálculos!KK58=0,"FOLGA",TEXT(Cálculos!KG58,"hh:mm")&amp;" – "&amp;TEXT(Cálculos!KJ58,"hh:mm")&amp;IF(AND(Cálculos!KH58&lt;&gt;"",Cálculos!KI58&lt;&gt;""),CHAR(10)&amp;"int. "&amp;TEXT(Cálculos!KH58,"hh:mm")&amp;" – "&amp;TEXT(Cálculos!KI58,"hh:mm"),""))))</f>
        <v/>
      </c>
      <c r="H309" s="55" t="str">
        <f>IF($A309="","",IF(Configurações!$B$3="Simples",IF(Cálculos!LB58="TRAB","TRABALHO",IF(Cálculos!LB58="ATEST","ATESTADO/"&amp;CHAR(10)&amp;"LICENÇA",IF(Cálculos!LB58="FERIAS","FÉRIAS","FOLGA"))),IF(Cálculos!KV58=0,"FOLGA",TEXT(Cálculos!KR58,"hh:mm")&amp;" – "&amp;TEXT(Cálculos!KU58,"hh:mm")&amp;IF(AND(Cálculos!KS58&lt;&gt;"",Cálculos!KT58&lt;&gt;""),CHAR(10)&amp;"int. "&amp;TEXT(Cálculos!KS58,"hh:mm")&amp;" – "&amp;TEXT(Cálculos!KT58,"hh:mm"),""))))</f>
        <v/>
      </c>
    </row>
    <row r="310" spans="1:8" ht="27.75" customHeight="1" x14ac:dyDescent="0.25">
      <c r="A310" s="54" t="str">
        <f>Cálculos!B59</f>
        <v/>
      </c>
      <c r="B310" s="55" t="str">
        <f>IF($A310="","",IF(Configurações!$B$3="Simples",IF(Cálculos!IN59="TRAB","TRABALHO",IF(Cálculos!IN59="ATEST","ATESTADO/"&amp;CHAR(10)&amp;"LICENÇA",IF(Cálculos!IN59="FERIAS","FÉRIAS","FOLGA"))),IF(Cálculos!IH59=0,"FOLGA",TEXT(Cálculos!ID59,"hh:mm")&amp;" – "&amp;TEXT(Cálculos!IG59,"hh:mm")&amp;IF(AND(Cálculos!IE59&lt;&gt;"",Cálculos!IF59&lt;&gt;""),CHAR(10)&amp;"int. "&amp;TEXT(Cálculos!IE59,"hh:mm")&amp;" – "&amp;TEXT(Cálculos!IF59,"hh:mm"),""))))</f>
        <v/>
      </c>
      <c r="C310" s="55" t="str">
        <f>IF($A310="","",IF(Configurações!$B$3="Simples",IF(Cálculos!IY59="TRAB","TRABALHO",IF(Cálculos!IY59="ATEST","ATESTADO/"&amp;CHAR(10)&amp;"LICENÇA",IF(Cálculos!IY59="FERIAS","FÉRIAS","FOLGA"))),IF(Cálculos!IS59=0,"FOLGA",TEXT(Cálculos!IO59,"hh:mm")&amp;" – "&amp;TEXT(Cálculos!IR59,"hh:mm")&amp;IF(AND(Cálculos!IP59&lt;&gt;"",Cálculos!IQ59&lt;&gt;""),CHAR(10)&amp;"int. "&amp;TEXT(Cálculos!IP59,"hh:mm")&amp;" – "&amp;TEXT(Cálculos!IQ59,"hh:mm"),""))))</f>
        <v/>
      </c>
      <c r="D310" s="55" t="str">
        <f>IF($A310="","",IF(Configurações!$B$3="Simples",IF(Cálculos!JJ59="TRAB","TRABALHO",IF(Cálculos!JJ59="ATEST","ATESTADO/"&amp;CHAR(10)&amp;"LICENÇA",IF(Cálculos!JJ59="FERIAS","FÉRIAS","FOLGA"))),IF(Cálculos!JD59=0,"FOLGA",TEXT(Cálculos!IZ59,"hh:mm")&amp;" – "&amp;TEXT(Cálculos!JC59,"hh:mm")&amp;IF(AND(Cálculos!JA59&lt;&gt;"",Cálculos!JB59&lt;&gt;""),CHAR(10)&amp;"int. "&amp;TEXT(Cálculos!JA59,"hh:mm")&amp;" – "&amp;TEXT(Cálculos!JB59,"hh:mm"),""))))</f>
        <v/>
      </c>
      <c r="E310" s="55" t="str">
        <f>IF($A310="","",IF(Configurações!$B$3="Simples",IF(Cálculos!JU59="TRAB","TRABALHO",IF(Cálculos!JU59="ATEST","ATESTADO/"&amp;CHAR(10)&amp;"LICENÇA",IF(Cálculos!JU59="FERIAS","FÉRIAS","FOLGA"))),IF(Cálculos!JO59=0,"FOLGA",TEXT(Cálculos!JK59,"hh:mm")&amp;" – "&amp;TEXT(Cálculos!JN59,"hh:mm")&amp;IF(AND(Cálculos!JL59&lt;&gt;"",Cálculos!JM59&lt;&gt;""),CHAR(10)&amp;"int. "&amp;TEXT(Cálculos!JL59,"hh:mm")&amp;" – "&amp;TEXT(Cálculos!JM59,"hh:mm"),""))))</f>
        <v/>
      </c>
      <c r="F310" s="55" t="str">
        <f>IF($A310="","",IF(Configurações!$B$3="Simples",IF(Cálculos!KF59="TRAB","TRABALHO",IF(Cálculos!KF59="ATEST","ATESTADO/"&amp;CHAR(10)&amp;"LICENÇA",IF(Cálculos!KF59="FERIAS","FÉRIAS","FOLGA"))),IF(Cálculos!JZ59=0,"FOLGA",TEXT(Cálculos!JV59,"hh:mm")&amp;" – "&amp;TEXT(Cálculos!JY59,"hh:mm")&amp;IF(AND(Cálculos!JW59&lt;&gt;"",Cálculos!JX59&lt;&gt;""),CHAR(10)&amp;"int. "&amp;TEXT(Cálculos!JW59,"hh:mm")&amp;" – "&amp;TEXT(Cálculos!JX59,"hh:mm"),""))))</f>
        <v/>
      </c>
      <c r="G310" s="55" t="str">
        <f>IF($A310="","",IF(Configurações!$B$3="Simples",IF(Cálculos!KQ59="TRAB","TRABALHO",IF(Cálculos!KQ59="ATEST","ATESTADO/"&amp;CHAR(10)&amp;"LICENÇA",IF(Cálculos!KQ59="FERIAS","FÉRIAS","FOLGA"))),IF(Cálculos!KK59=0,"FOLGA",TEXT(Cálculos!KG59,"hh:mm")&amp;" – "&amp;TEXT(Cálculos!KJ59,"hh:mm")&amp;IF(AND(Cálculos!KH59&lt;&gt;"",Cálculos!KI59&lt;&gt;""),CHAR(10)&amp;"int. "&amp;TEXT(Cálculos!KH59,"hh:mm")&amp;" – "&amp;TEXT(Cálculos!KI59,"hh:mm"),""))))</f>
        <v/>
      </c>
      <c r="H310" s="55" t="str">
        <f>IF($A310="","",IF(Configurações!$B$3="Simples",IF(Cálculos!LB59="TRAB","TRABALHO",IF(Cálculos!LB59="ATEST","ATESTADO/"&amp;CHAR(10)&amp;"LICENÇA",IF(Cálculos!LB59="FERIAS","FÉRIAS","FOLGA"))),IF(Cálculos!KV59=0,"FOLGA",TEXT(Cálculos!KR59,"hh:mm")&amp;" – "&amp;TEXT(Cálculos!KU59,"hh:mm")&amp;IF(AND(Cálculos!KS59&lt;&gt;"",Cálculos!KT59&lt;&gt;""),CHAR(10)&amp;"int. "&amp;TEXT(Cálculos!KS59,"hh:mm")&amp;" – "&amp;TEXT(Cálculos!KT59,"hh:mm"),""))))</f>
        <v/>
      </c>
    </row>
    <row r="311" spans="1:8" ht="27.75" customHeight="1" x14ac:dyDescent="0.25">
      <c r="A311" s="54" t="str">
        <f>Cálculos!B60</f>
        <v/>
      </c>
      <c r="B311" s="55" t="str">
        <f>IF($A311="","",IF(Configurações!$B$3="Simples",IF(Cálculos!IN60="TRAB","TRABALHO",IF(Cálculos!IN60="ATEST","ATESTADO/"&amp;CHAR(10)&amp;"LICENÇA",IF(Cálculos!IN60="FERIAS","FÉRIAS","FOLGA"))),IF(Cálculos!IH60=0,"FOLGA",TEXT(Cálculos!ID60,"hh:mm")&amp;" – "&amp;TEXT(Cálculos!IG60,"hh:mm")&amp;IF(AND(Cálculos!IE60&lt;&gt;"",Cálculos!IF60&lt;&gt;""),CHAR(10)&amp;"int. "&amp;TEXT(Cálculos!IE60,"hh:mm")&amp;" – "&amp;TEXT(Cálculos!IF60,"hh:mm"),""))))</f>
        <v/>
      </c>
      <c r="C311" s="55" t="str">
        <f>IF($A311="","",IF(Configurações!$B$3="Simples",IF(Cálculos!IY60="TRAB","TRABALHO",IF(Cálculos!IY60="ATEST","ATESTADO/"&amp;CHAR(10)&amp;"LICENÇA",IF(Cálculos!IY60="FERIAS","FÉRIAS","FOLGA"))),IF(Cálculos!IS60=0,"FOLGA",TEXT(Cálculos!IO60,"hh:mm")&amp;" – "&amp;TEXT(Cálculos!IR60,"hh:mm")&amp;IF(AND(Cálculos!IP60&lt;&gt;"",Cálculos!IQ60&lt;&gt;""),CHAR(10)&amp;"int. "&amp;TEXT(Cálculos!IP60,"hh:mm")&amp;" – "&amp;TEXT(Cálculos!IQ60,"hh:mm"),""))))</f>
        <v/>
      </c>
      <c r="D311" s="55" t="str">
        <f>IF($A311="","",IF(Configurações!$B$3="Simples",IF(Cálculos!JJ60="TRAB","TRABALHO",IF(Cálculos!JJ60="ATEST","ATESTADO/"&amp;CHAR(10)&amp;"LICENÇA",IF(Cálculos!JJ60="FERIAS","FÉRIAS","FOLGA"))),IF(Cálculos!JD60=0,"FOLGA",TEXT(Cálculos!IZ60,"hh:mm")&amp;" – "&amp;TEXT(Cálculos!JC60,"hh:mm")&amp;IF(AND(Cálculos!JA60&lt;&gt;"",Cálculos!JB60&lt;&gt;""),CHAR(10)&amp;"int. "&amp;TEXT(Cálculos!JA60,"hh:mm")&amp;" – "&amp;TEXT(Cálculos!JB60,"hh:mm"),""))))</f>
        <v/>
      </c>
      <c r="E311" s="55" t="str">
        <f>IF($A311="","",IF(Configurações!$B$3="Simples",IF(Cálculos!JU60="TRAB","TRABALHO",IF(Cálculos!JU60="ATEST","ATESTADO/"&amp;CHAR(10)&amp;"LICENÇA",IF(Cálculos!JU60="FERIAS","FÉRIAS","FOLGA"))),IF(Cálculos!JO60=0,"FOLGA",TEXT(Cálculos!JK60,"hh:mm")&amp;" – "&amp;TEXT(Cálculos!JN60,"hh:mm")&amp;IF(AND(Cálculos!JL60&lt;&gt;"",Cálculos!JM60&lt;&gt;""),CHAR(10)&amp;"int. "&amp;TEXT(Cálculos!JL60,"hh:mm")&amp;" – "&amp;TEXT(Cálculos!JM60,"hh:mm"),""))))</f>
        <v/>
      </c>
      <c r="F311" s="55" t="str">
        <f>IF($A311="","",IF(Configurações!$B$3="Simples",IF(Cálculos!KF60="TRAB","TRABALHO",IF(Cálculos!KF60="ATEST","ATESTADO/"&amp;CHAR(10)&amp;"LICENÇA",IF(Cálculos!KF60="FERIAS","FÉRIAS","FOLGA"))),IF(Cálculos!JZ60=0,"FOLGA",TEXT(Cálculos!JV60,"hh:mm")&amp;" – "&amp;TEXT(Cálculos!JY60,"hh:mm")&amp;IF(AND(Cálculos!JW60&lt;&gt;"",Cálculos!JX60&lt;&gt;""),CHAR(10)&amp;"int. "&amp;TEXT(Cálculos!JW60,"hh:mm")&amp;" – "&amp;TEXT(Cálculos!JX60,"hh:mm"),""))))</f>
        <v/>
      </c>
      <c r="G311" s="55" t="str">
        <f>IF($A311="","",IF(Configurações!$B$3="Simples",IF(Cálculos!KQ60="TRAB","TRABALHO",IF(Cálculos!KQ60="ATEST","ATESTADO/"&amp;CHAR(10)&amp;"LICENÇA",IF(Cálculos!KQ60="FERIAS","FÉRIAS","FOLGA"))),IF(Cálculos!KK60=0,"FOLGA",TEXT(Cálculos!KG60,"hh:mm")&amp;" – "&amp;TEXT(Cálculos!KJ60,"hh:mm")&amp;IF(AND(Cálculos!KH60&lt;&gt;"",Cálculos!KI60&lt;&gt;""),CHAR(10)&amp;"int. "&amp;TEXT(Cálculos!KH60,"hh:mm")&amp;" – "&amp;TEXT(Cálculos!KI60,"hh:mm"),""))))</f>
        <v/>
      </c>
      <c r="H311" s="55" t="str">
        <f>IF($A311="","",IF(Configurações!$B$3="Simples",IF(Cálculos!LB60="TRAB","TRABALHO",IF(Cálculos!LB60="ATEST","ATESTADO/"&amp;CHAR(10)&amp;"LICENÇA",IF(Cálculos!LB60="FERIAS","FÉRIAS","FOLGA"))),IF(Cálculos!KV60=0,"FOLGA",TEXT(Cálculos!KR60,"hh:mm")&amp;" – "&amp;TEXT(Cálculos!KU60,"hh:mm")&amp;IF(AND(Cálculos!KS60&lt;&gt;"",Cálculos!KT60&lt;&gt;""),CHAR(10)&amp;"int. "&amp;TEXT(Cálculos!KS60,"hh:mm")&amp;" – "&amp;TEXT(Cálculos!KT60,"hh:mm"),""))))</f>
        <v/>
      </c>
    </row>
    <row r="312" spans="1:8" ht="27.75" customHeight="1" x14ac:dyDescent="0.25">
      <c r="A312" s="54" t="str">
        <f>Cálculos!B61</f>
        <v/>
      </c>
      <c r="B312" s="55" t="str">
        <f>IF($A312="","",IF(Configurações!$B$3="Simples",IF(Cálculos!IN61="TRAB","TRABALHO",IF(Cálculos!IN61="ATEST","ATESTADO/"&amp;CHAR(10)&amp;"LICENÇA",IF(Cálculos!IN61="FERIAS","FÉRIAS","FOLGA"))),IF(Cálculos!IH61=0,"FOLGA",TEXT(Cálculos!ID61,"hh:mm")&amp;" – "&amp;TEXT(Cálculos!IG61,"hh:mm")&amp;IF(AND(Cálculos!IE61&lt;&gt;"",Cálculos!IF61&lt;&gt;""),CHAR(10)&amp;"int. "&amp;TEXT(Cálculos!IE61,"hh:mm")&amp;" – "&amp;TEXT(Cálculos!IF61,"hh:mm"),""))))</f>
        <v/>
      </c>
      <c r="C312" s="55" t="str">
        <f>IF($A312="","",IF(Configurações!$B$3="Simples",IF(Cálculos!IY61="TRAB","TRABALHO",IF(Cálculos!IY61="ATEST","ATESTADO/"&amp;CHAR(10)&amp;"LICENÇA",IF(Cálculos!IY61="FERIAS","FÉRIAS","FOLGA"))),IF(Cálculos!IS61=0,"FOLGA",TEXT(Cálculos!IO61,"hh:mm")&amp;" – "&amp;TEXT(Cálculos!IR61,"hh:mm")&amp;IF(AND(Cálculos!IP61&lt;&gt;"",Cálculos!IQ61&lt;&gt;""),CHAR(10)&amp;"int. "&amp;TEXT(Cálculos!IP61,"hh:mm")&amp;" – "&amp;TEXT(Cálculos!IQ61,"hh:mm"),""))))</f>
        <v/>
      </c>
      <c r="D312" s="55" t="str">
        <f>IF($A312="","",IF(Configurações!$B$3="Simples",IF(Cálculos!JJ61="TRAB","TRABALHO",IF(Cálculos!JJ61="ATEST","ATESTADO/"&amp;CHAR(10)&amp;"LICENÇA",IF(Cálculos!JJ61="FERIAS","FÉRIAS","FOLGA"))),IF(Cálculos!JD61=0,"FOLGA",TEXT(Cálculos!IZ61,"hh:mm")&amp;" – "&amp;TEXT(Cálculos!JC61,"hh:mm")&amp;IF(AND(Cálculos!JA61&lt;&gt;"",Cálculos!JB61&lt;&gt;""),CHAR(10)&amp;"int. "&amp;TEXT(Cálculos!JA61,"hh:mm")&amp;" – "&amp;TEXT(Cálculos!JB61,"hh:mm"),""))))</f>
        <v/>
      </c>
      <c r="E312" s="55" t="str">
        <f>IF($A312="","",IF(Configurações!$B$3="Simples",IF(Cálculos!JU61="TRAB","TRABALHO",IF(Cálculos!JU61="ATEST","ATESTADO/"&amp;CHAR(10)&amp;"LICENÇA",IF(Cálculos!JU61="FERIAS","FÉRIAS","FOLGA"))),IF(Cálculos!JO61=0,"FOLGA",TEXT(Cálculos!JK61,"hh:mm")&amp;" – "&amp;TEXT(Cálculos!JN61,"hh:mm")&amp;IF(AND(Cálculos!JL61&lt;&gt;"",Cálculos!JM61&lt;&gt;""),CHAR(10)&amp;"int. "&amp;TEXT(Cálculos!JL61,"hh:mm")&amp;" – "&amp;TEXT(Cálculos!JM61,"hh:mm"),""))))</f>
        <v/>
      </c>
      <c r="F312" s="55" t="str">
        <f>IF($A312="","",IF(Configurações!$B$3="Simples",IF(Cálculos!KF61="TRAB","TRABALHO",IF(Cálculos!KF61="ATEST","ATESTADO/"&amp;CHAR(10)&amp;"LICENÇA",IF(Cálculos!KF61="FERIAS","FÉRIAS","FOLGA"))),IF(Cálculos!JZ61=0,"FOLGA",TEXT(Cálculos!JV61,"hh:mm")&amp;" – "&amp;TEXT(Cálculos!JY61,"hh:mm")&amp;IF(AND(Cálculos!JW61&lt;&gt;"",Cálculos!JX61&lt;&gt;""),CHAR(10)&amp;"int. "&amp;TEXT(Cálculos!JW61,"hh:mm")&amp;" – "&amp;TEXT(Cálculos!JX61,"hh:mm"),""))))</f>
        <v/>
      </c>
      <c r="G312" s="55" t="str">
        <f>IF($A312="","",IF(Configurações!$B$3="Simples",IF(Cálculos!KQ61="TRAB","TRABALHO",IF(Cálculos!KQ61="ATEST","ATESTADO/"&amp;CHAR(10)&amp;"LICENÇA",IF(Cálculos!KQ61="FERIAS","FÉRIAS","FOLGA"))),IF(Cálculos!KK61=0,"FOLGA",TEXT(Cálculos!KG61,"hh:mm")&amp;" – "&amp;TEXT(Cálculos!KJ61,"hh:mm")&amp;IF(AND(Cálculos!KH61&lt;&gt;"",Cálculos!KI61&lt;&gt;""),CHAR(10)&amp;"int. "&amp;TEXT(Cálculos!KH61,"hh:mm")&amp;" – "&amp;TEXT(Cálculos!KI61,"hh:mm"),""))))</f>
        <v/>
      </c>
      <c r="H312" s="55" t="str">
        <f>IF($A312="","",IF(Configurações!$B$3="Simples",IF(Cálculos!LB61="TRAB","TRABALHO",IF(Cálculos!LB61="ATEST","ATESTADO/"&amp;CHAR(10)&amp;"LICENÇA",IF(Cálculos!LB61="FERIAS","FÉRIAS","FOLGA"))),IF(Cálculos!KV61=0,"FOLGA",TEXT(Cálculos!KR61,"hh:mm")&amp;" – "&amp;TEXT(Cálculos!KU61,"hh:mm")&amp;IF(AND(Cálculos!KS61&lt;&gt;"",Cálculos!KT61&lt;&gt;""),CHAR(10)&amp;"int. "&amp;TEXT(Cálculos!KS61,"hh:mm")&amp;" – "&amp;TEXT(Cálculos!KT61,"hh:mm"),""))))</f>
        <v/>
      </c>
    </row>
    <row r="313" spans="1:8" ht="27.75" customHeight="1" x14ac:dyDescent="0.25">
      <c r="A313" s="54" t="str">
        <f>Cálculos!B62</f>
        <v/>
      </c>
      <c r="B313" s="55" t="str">
        <f>IF($A313="","",IF(Configurações!$B$3="Simples",IF(Cálculos!IN62="TRAB","TRABALHO",IF(Cálculos!IN62="ATEST","ATESTADO/"&amp;CHAR(10)&amp;"LICENÇA",IF(Cálculos!IN62="FERIAS","FÉRIAS","FOLGA"))),IF(Cálculos!IH62=0,"FOLGA",TEXT(Cálculos!ID62,"hh:mm")&amp;" – "&amp;TEXT(Cálculos!IG62,"hh:mm")&amp;IF(AND(Cálculos!IE62&lt;&gt;"",Cálculos!IF62&lt;&gt;""),CHAR(10)&amp;"int. "&amp;TEXT(Cálculos!IE62,"hh:mm")&amp;" – "&amp;TEXT(Cálculos!IF62,"hh:mm"),""))))</f>
        <v/>
      </c>
      <c r="C313" s="55" t="str">
        <f>IF($A313="","",IF(Configurações!$B$3="Simples",IF(Cálculos!IY62="TRAB","TRABALHO",IF(Cálculos!IY62="ATEST","ATESTADO/"&amp;CHAR(10)&amp;"LICENÇA",IF(Cálculos!IY62="FERIAS","FÉRIAS","FOLGA"))),IF(Cálculos!IS62=0,"FOLGA",TEXT(Cálculos!IO62,"hh:mm")&amp;" – "&amp;TEXT(Cálculos!IR62,"hh:mm")&amp;IF(AND(Cálculos!IP62&lt;&gt;"",Cálculos!IQ62&lt;&gt;""),CHAR(10)&amp;"int. "&amp;TEXT(Cálculos!IP62,"hh:mm")&amp;" – "&amp;TEXT(Cálculos!IQ62,"hh:mm"),""))))</f>
        <v/>
      </c>
      <c r="D313" s="55" t="str">
        <f>IF($A313="","",IF(Configurações!$B$3="Simples",IF(Cálculos!JJ62="TRAB","TRABALHO",IF(Cálculos!JJ62="ATEST","ATESTADO/"&amp;CHAR(10)&amp;"LICENÇA",IF(Cálculos!JJ62="FERIAS","FÉRIAS","FOLGA"))),IF(Cálculos!JD62=0,"FOLGA",TEXT(Cálculos!IZ62,"hh:mm")&amp;" – "&amp;TEXT(Cálculos!JC62,"hh:mm")&amp;IF(AND(Cálculos!JA62&lt;&gt;"",Cálculos!JB62&lt;&gt;""),CHAR(10)&amp;"int. "&amp;TEXT(Cálculos!JA62,"hh:mm")&amp;" – "&amp;TEXT(Cálculos!JB62,"hh:mm"),""))))</f>
        <v/>
      </c>
      <c r="E313" s="55" t="str">
        <f>IF($A313="","",IF(Configurações!$B$3="Simples",IF(Cálculos!JU62="TRAB","TRABALHO",IF(Cálculos!JU62="ATEST","ATESTADO/"&amp;CHAR(10)&amp;"LICENÇA",IF(Cálculos!JU62="FERIAS","FÉRIAS","FOLGA"))),IF(Cálculos!JO62=0,"FOLGA",TEXT(Cálculos!JK62,"hh:mm")&amp;" – "&amp;TEXT(Cálculos!JN62,"hh:mm")&amp;IF(AND(Cálculos!JL62&lt;&gt;"",Cálculos!JM62&lt;&gt;""),CHAR(10)&amp;"int. "&amp;TEXT(Cálculos!JL62,"hh:mm")&amp;" – "&amp;TEXT(Cálculos!JM62,"hh:mm"),""))))</f>
        <v/>
      </c>
      <c r="F313" s="55" t="str">
        <f>IF($A313="","",IF(Configurações!$B$3="Simples",IF(Cálculos!KF62="TRAB","TRABALHO",IF(Cálculos!KF62="ATEST","ATESTADO/"&amp;CHAR(10)&amp;"LICENÇA",IF(Cálculos!KF62="FERIAS","FÉRIAS","FOLGA"))),IF(Cálculos!JZ62=0,"FOLGA",TEXT(Cálculos!JV62,"hh:mm")&amp;" – "&amp;TEXT(Cálculos!JY62,"hh:mm")&amp;IF(AND(Cálculos!JW62&lt;&gt;"",Cálculos!JX62&lt;&gt;""),CHAR(10)&amp;"int. "&amp;TEXT(Cálculos!JW62,"hh:mm")&amp;" – "&amp;TEXT(Cálculos!JX62,"hh:mm"),""))))</f>
        <v/>
      </c>
      <c r="G313" s="55" t="str">
        <f>IF($A313="","",IF(Configurações!$B$3="Simples",IF(Cálculos!KQ62="TRAB","TRABALHO",IF(Cálculos!KQ62="ATEST","ATESTADO/"&amp;CHAR(10)&amp;"LICENÇA",IF(Cálculos!KQ62="FERIAS","FÉRIAS","FOLGA"))),IF(Cálculos!KK62=0,"FOLGA",TEXT(Cálculos!KG62,"hh:mm")&amp;" – "&amp;TEXT(Cálculos!KJ62,"hh:mm")&amp;IF(AND(Cálculos!KH62&lt;&gt;"",Cálculos!KI62&lt;&gt;""),CHAR(10)&amp;"int. "&amp;TEXT(Cálculos!KH62,"hh:mm")&amp;" – "&amp;TEXT(Cálculos!KI62,"hh:mm"),""))))</f>
        <v/>
      </c>
      <c r="H313" s="55" t="str">
        <f>IF($A313="","",IF(Configurações!$B$3="Simples",IF(Cálculos!LB62="TRAB","TRABALHO",IF(Cálculos!LB62="ATEST","ATESTADO/"&amp;CHAR(10)&amp;"LICENÇA",IF(Cálculos!LB62="FERIAS","FÉRIAS","FOLGA"))),IF(Cálculos!KV62=0,"FOLGA",TEXT(Cálculos!KR62,"hh:mm")&amp;" – "&amp;TEXT(Cálculos!KU62,"hh:mm")&amp;IF(AND(Cálculos!KS62&lt;&gt;"",Cálculos!KT62&lt;&gt;""),CHAR(10)&amp;"int. "&amp;TEXT(Cálculos!KS62,"hh:mm")&amp;" – "&amp;TEXT(Cálculos!KT62,"hh:mm"),""))))</f>
        <v/>
      </c>
    </row>
    <row r="314" spans="1:8" ht="27.75" customHeight="1" x14ac:dyDescent="0.25">
      <c r="A314" s="54" t="str">
        <f>Cálculos!B63</f>
        <v/>
      </c>
      <c r="B314" s="55" t="str">
        <f>IF($A314="","",IF(Configurações!$B$3="Simples",IF(Cálculos!IN63="TRAB","TRABALHO",IF(Cálculos!IN63="ATEST","ATESTADO/"&amp;CHAR(10)&amp;"LICENÇA",IF(Cálculos!IN63="FERIAS","FÉRIAS","FOLGA"))),IF(Cálculos!IH63=0,"FOLGA",TEXT(Cálculos!ID63,"hh:mm")&amp;" – "&amp;TEXT(Cálculos!IG63,"hh:mm")&amp;IF(AND(Cálculos!IE63&lt;&gt;"",Cálculos!IF63&lt;&gt;""),CHAR(10)&amp;"int. "&amp;TEXT(Cálculos!IE63,"hh:mm")&amp;" – "&amp;TEXT(Cálculos!IF63,"hh:mm"),""))))</f>
        <v/>
      </c>
      <c r="C314" s="55" t="str">
        <f>IF($A314="","",IF(Configurações!$B$3="Simples",IF(Cálculos!IY63="TRAB","TRABALHO",IF(Cálculos!IY63="ATEST","ATESTADO/"&amp;CHAR(10)&amp;"LICENÇA",IF(Cálculos!IY63="FERIAS","FÉRIAS","FOLGA"))),IF(Cálculos!IS63=0,"FOLGA",TEXT(Cálculos!IO63,"hh:mm")&amp;" – "&amp;TEXT(Cálculos!IR63,"hh:mm")&amp;IF(AND(Cálculos!IP63&lt;&gt;"",Cálculos!IQ63&lt;&gt;""),CHAR(10)&amp;"int. "&amp;TEXT(Cálculos!IP63,"hh:mm")&amp;" – "&amp;TEXT(Cálculos!IQ63,"hh:mm"),""))))</f>
        <v/>
      </c>
      <c r="D314" s="55" t="str">
        <f>IF($A314="","",IF(Configurações!$B$3="Simples",IF(Cálculos!JJ63="TRAB","TRABALHO",IF(Cálculos!JJ63="ATEST","ATESTADO/"&amp;CHAR(10)&amp;"LICENÇA",IF(Cálculos!JJ63="FERIAS","FÉRIAS","FOLGA"))),IF(Cálculos!JD63=0,"FOLGA",TEXT(Cálculos!IZ63,"hh:mm")&amp;" – "&amp;TEXT(Cálculos!JC63,"hh:mm")&amp;IF(AND(Cálculos!JA63&lt;&gt;"",Cálculos!JB63&lt;&gt;""),CHAR(10)&amp;"int. "&amp;TEXT(Cálculos!JA63,"hh:mm")&amp;" – "&amp;TEXT(Cálculos!JB63,"hh:mm"),""))))</f>
        <v/>
      </c>
      <c r="E314" s="55" t="str">
        <f>IF($A314="","",IF(Configurações!$B$3="Simples",IF(Cálculos!JU63="TRAB","TRABALHO",IF(Cálculos!JU63="ATEST","ATESTADO/"&amp;CHAR(10)&amp;"LICENÇA",IF(Cálculos!JU63="FERIAS","FÉRIAS","FOLGA"))),IF(Cálculos!JO63=0,"FOLGA",TEXT(Cálculos!JK63,"hh:mm")&amp;" – "&amp;TEXT(Cálculos!JN63,"hh:mm")&amp;IF(AND(Cálculos!JL63&lt;&gt;"",Cálculos!JM63&lt;&gt;""),CHAR(10)&amp;"int. "&amp;TEXT(Cálculos!JL63,"hh:mm")&amp;" – "&amp;TEXT(Cálculos!JM63,"hh:mm"),""))))</f>
        <v/>
      </c>
      <c r="F314" s="55" t="str">
        <f>IF($A314="","",IF(Configurações!$B$3="Simples",IF(Cálculos!KF63="TRAB","TRABALHO",IF(Cálculos!KF63="ATEST","ATESTADO/"&amp;CHAR(10)&amp;"LICENÇA",IF(Cálculos!KF63="FERIAS","FÉRIAS","FOLGA"))),IF(Cálculos!JZ63=0,"FOLGA",TEXT(Cálculos!JV63,"hh:mm")&amp;" – "&amp;TEXT(Cálculos!JY63,"hh:mm")&amp;IF(AND(Cálculos!JW63&lt;&gt;"",Cálculos!JX63&lt;&gt;""),CHAR(10)&amp;"int. "&amp;TEXT(Cálculos!JW63,"hh:mm")&amp;" – "&amp;TEXT(Cálculos!JX63,"hh:mm"),""))))</f>
        <v/>
      </c>
      <c r="G314" s="55" t="str">
        <f>IF($A314="","",IF(Configurações!$B$3="Simples",IF(Cálculos!KQ63="TRAB","TRABALHO",IF(Cálculos!KQ63="ATEST","ATESTADO/"&amp;CHAR(10)&amp;"LICENÇA",IF(Cálculos!KQ63="FERIAS","FÉRIAS","FOLGA"))),IF(Cálculos!KK63=0,"FOLGA",TEXT(Cálculos!KG63,"hh:mm")&amp;" – "&amp;TEXT(Cálculos!KJ63,"hh:mm")&amp;IF(AND(Cálculos!KH63&lt;&gt;"",Cálculos!KI63&lt;&gt;""),CHAR(10)&amp;"int. "&amp;TEXT(Cálculos!KH63,"hh:mm")&amp;" – "&amp;TEXT(Cálculos!KI63,"hh:mm"),""))))</f>
        <v/>
      </c>
      <c r="H314" s="55" t="str">
        <f>IF($A314="","",IF(Configurações!$B$3="Simples",IF(Cálculos!LB63="TRAB","TRABALHO",IF(Cálculos!LB63="ATEST","ATESTADO/"&amp;CHAR(10)&amp;"LICENÇA",IF(Cálculos!LB63="FERIAS","FÉRIAS","FOLGA"))),IF(Cálculos!KV63=0,"FOLGA",TEXT(Cálculos!KR63,"hh:mm")&amp;" – "&amp;TEXT(Cálculos!KU63,"hh:mm")&amp;IF(AND(Cálculos!KS63&lt;&gt;"",Cálculos!KT63&lt;&gt;""),CHAR(10)&amp;"int. "&amp;TEXT(Cálculos!KS63,"hh:mm")&amp;" – "&amp;TEXT(Cálculos!KT63,"hh:mm"),""))))</f>
        <v/>
      </c>
    </row>
    <row r="315" spans="1:8" ht="27.75" customHeight="1" x14ac:dyDescent="0.25">
      <c r="A315" s="54" t="str">
        <f>Cálculos!B64</f>
        <v/>
      </c>
      <c r="B315" s="55" t="str">
        <f>IF($A315="","",IF(Configurações!$B$3="Simples",IF(Cálculos!IN64="TRAB","TRABALHO",IF(Cálculos!IN64="ATEST","ATESTADO/"&amp;CHAR(10)&amp;"LICENÇA",IF(Cálculos!IN64="FERIAS","FÉRIAS","FOLGA"))),IF(Cálculos!IH64=0,"FOLGA",TEXT(Cálculos!ID64,"hh:mm")&amp;" – "&amp;TEXT(Cálculos!IG64,"hh:mm")&amp;IF(AND(Cálculos!IE64&lt;&gt;"",Cálculos!IF64&lt;&gt;""),CHAR(10)&amp;"int. "&amp;TEXT(Cálculos!IE64,"hh:mm")&amp;" – "&amp;TEXT(Cálculos!IF64,"hh:mm"),""))))</f>
        <v/>
      </c>
      <c r="C315" s="55" t="str">
        <f>IF($A315="","",IF(Configurações!$B$3="Simples",IF(Cálculos!IY64="TRAB","TRABALHO",IF(Cálculos!IY64="ATEST","ATESTADO/"&amp;CHAR(10)&amp;"LICENÇA",IF(Cálculos!IY64="FERIAS","FÉRIAS","FOLGA"))),IF(Cálculos!IS64=0,"FOLGA",TEXT(Cálculos!IO64,"hh:mm")&amp;" – "&amp;TEXT(Cálculos!IR64,"hh:mm")&amp;IF(AND(Cálculos!IP64&lt;&gt;"",Cálculos!IQ64&lt;&gt;""),CHAR(10)&amp;"int. "&amp;TEXT(Cálculos!IP64,"hh:mm")&amp;" – "&amp;TEXT(Cálculos!IQ64,"hh:mm"),""))))</f>
        <v/>
      </c>
      <c r="D315" s="55" t="str">
        <f>IF($A315="","",IF(Configurações!$B$3="Simples",IF(Cálculos!JJ64="TRAB","TRABALHO",IF(Cálculos!JJ64="ATEST","ATESTADO/"&amp;CHAR(10)&amp;"LICENÇA",IF(Cálculos!JJ64="FERIAS","FÉRIAS","FOLGA"))),IF(Cálculos!JD64=0,"FOLGA",TEXT(Cálculos!IZ64,"hh:mm")&amp;" – "&amp;TEXT(Cálculos!JC64,"hh:mm")&amp;IF(AND(Cálculos!JA64&lt;&gt;"",Cálculos!JB64&lt;&gt;""),CHAR(10)&amp;"int. "&amp;TEXT(Cálculos!JA64,"hh:mm")&amp;" – "&amp;TEXT(Cálculos!JB64,"hh:mm"),""))))</f>
        <v/>
      </c>
      <c r="E315" s="55" t="str">
        <f>IF($A315="","",IF(Configurações!$B$3="Simples",IF(Cálculos!JU64="TRAB","TRABALHO",IF(Cálculos!JU64="ATEST","ATESTADO/"&amp;CHAR(10)&amp;"LICENÇA",IF(Cálculos!JU64="FERIAS","FÉRIAS","FOLGA"))),IF(Cálculos!JO64=0,"FOLGA",TEXT(Cálculos!JK64,"hh:mm")&amp;" – "&amp;TEXT(Cálculos!JN64,"hh:mm")&amp;IF(AND(Cálculos!JL64&lt;&gt;"",Cálculos!JM64&lt;&gt;""),CHAR(10)&amp;"int. "&amp;TEXT(Cálculos!JL64,"hh:mm")&amp;" – "&amp;TEXT(Cálculos!JM64,"hh:mm"),""))))</f>
        <v/>
      </c>
      <c r="F315" s="55" t="str">
        <f>IF($A315="","",IF(Configurações!$B$3="Simples",IF(Cálculos!KF64="TRAB","TRABALHO",IF(Cálculos!KF64="ATEST","ATESTADO/"&amp;CHAR(10)&amp;"LICENÇA",IF(Cálculos!KF64="FERIAS","FÉRIAS","FOLGA"))),IF(Cálculos!JZ64=0,"FOLGA",TEXT(Cálculos!JV64,"hh:mm")&amp;" – "&amp;TEXT(Cálculos!JY64,"hh:mm")&amp;IF(AND(Cálculos!JW64&lt;&gt;"",Cálculos!JX64&lt;&gt;""),CHAR(10)&amp;"int. "&amp;TEXT(Cálculos!JW64,"hh:mm")&amp;" – "&amp;TEXT(Cálculos!JX64,"hh:mm"),""))))</f>
        <v/>
      </c>
      <c r="G315" s="55" t="str">
        <f>IF($A315="","",IF(Configurações!$B$3="Simples",IF(Cálculos!KQ64="TRAB","TRABALHO",IF(Cálculos!KQ64="ATEST","ATESTADO/"&amp;CHAR(10)&amp;"LICENÇA",IF(Cálculos!KQ64="FERIAS","FÉRIAS","FOLGA"))),IF(Cálculos!KK64=0,"FOLGA",TEXT(Cálculos!KG64,"hh:mm")&amp;" – "&amp;TEXT(Cálculos!KJ64,"hh:mm")&amp;IF(AND(Cálculos!KH64&lt;&gt;"",Cálculos!KI64&lt;&gt;""),CHAR(10)&amp;"int. "&amp;TEXT(Cálculos!KH64,"hh:mm")&amp;" – "&amp;TEXT(Cálculos!KI64,"hh:mm"),""))))</f>
        <v/>
      </c>
      <c r="H315" s="55" t="str">
        <f>IF($A315="","",IF(Configurações!$B$3="Simples",IF(Cálculos!LB64="TRAB","TRABALHO",IF(Cálculos!LB64="ATEST","ATESTADO/"&amp;CHAR(10)&amp;"LICENÇA",IF(Cálculos!LB64="FERIAS","FÉRIAS","FOLGA"))),IF(Cálculos!KV64=0,"FOLGA",TEXT(Cálculos!KR64,"hh:mm")&amp;" – "&amp;TEXT(Cálculos!KU64,"hh:mm")&amp;IF(AND(Cálculos!KS64&lt;&gt;"",Cálculos!KT64&lt;&gt;""),CHAR(10)&amp;"int. "&amp;TEXT(Cálculos!KS64,"hh:mm")&amp;" – "&amp;TEXT(Cálculos!KT64,"hh:mm"),""))))</f>
        <v/>
      </c>
    </row>
    <row r="316" spans="1:8" ht="27.75" customHeight="1" x14ac:dyDescent="0.25">
      <c r="A316" s="54" t="str">
        <f>Cálculos!B65</f>
        <v/>
      </c>
      <c r="B316" s="55" t="str">
        <f>IF($A316="","",IF(Configurações!$B$3="Simples",IF(Cálculos!IN65="TRAB","TRABALHO",IF(Cálculos!IN65="ATEST","ATESTADO/"&amp;CHAR(10)&amp;"LICENÇA",IF(Cálculos!IN65="FERIAS","FÉRIAS","FOLGA"))),IF(Cálculos!IH65=0,"FOLGA",TEXT(Cálculos!ID65,"hh:mm")&amp;" – "&amp;TEXT(Cálculos!IG65,"hh:mm")&amp;IF(AND(Cálculos!IE65&lt;&gt;"",Cálculos!IF65&lt;&gt;""),CHAR(10)&amp;"int. "&amp;TEXT(Cálculos!IE65,"hh:mm")&amp;" – "&amp;TEXT(Cálculos!IF65,"hh:mm"),""))))</f>
        <v/>
      </c>
      <c r="C316" s="55" t="str">
        <f>IF($A316="","",IF(Configurações!$B$3="Simples",IF(Cálculos!IY65="TRAB","TRABALHO",IF(Cálculos!IY65="ATEST","ATESTADO/"&amp;CHAR(10)&amp;"LICENÇA",IF(Cálculos!IY65="FERIAS","FÉRIAS","FOLGA"))),IF(Cálculos!IS65=0,"FOLGA",TEXT(Cálculos!IO65,"hh:mm")&amp;" – "&amp;TEXT(Cálculos!IR65,"hh:mm")&amp;IF(AND(Cálculos!IP65&lt;&gt;"",Cálculos!IQ65&lt;&gt;""),CHAR(10)&amp;"int. "&amp;TEXT(Cálculos!IP65,"hh:mm")&amp;" – "&amp;TEXT(Cálculos!IQ65,"hh:mm"),""))))</f>
        <v/>
      </c>
      <c r="D316" s="55" t="str">
        <f>IF($A316="","",IF(Configurações!$B$3="Simples",IF(Cálculos!JJ65="TRAB","TRABALHO",IF(Cálculos!JJ65="ATEST","ATESTADO/"&amp;CHAR(10)&amp;"LICENÇA",IF(Cálculos!JJ65="FERIAS","FÉRIAS","FOLGA"))),IF(Cálculos!JD65=0,"FOLGA",TEXT(Cálculos!IZ65,"hh:mm")&amp;" – "&amp;TEXT(Cálculos!JC65,"hh:mm")&amp;IF(AND(Cálculos!JA65&lt;&gt;"",Cálculos!JB65&lt;&gt;""),CHAR(10)&amp;"int. "&amp;TEXT(Cálculos!JA65,"hh:mm")&amp;" – "&amp;TEXT(Cálculos!JB65,"hh:mm"),""))))</f>
        <v/>
      </c>
      <c r="E316" s="55" t="str">
        <f>IF($A316="","",IF(Configurações!$B$3="Simples",IF(Cálculos!JU65="TRAB","TRABALHO",IF(Cálculos!JU65="ATEST","ATESTADO/"&amp;CHAR(10)&amp;"LICENÇA",IF(Cálculos!JU65="FERIAS","FÉRIAS","FOLGA"))),IF(Cálculos!JO65=0,"FOLGA",TEXT(Cálculos!JK65,"hh:mm")&amp;" – "&amp;TEXT(Cálculos!JN65,"hh:mm")&amp;IF(AND(Cálculos!JL65&lt;&gt;"",Cálculos!JM65&lt;&gt;""),CHAR(10)&amp;"int. "&amp;TEXT(Cálculos!JL65,"hh:mm")&amp;" – "&amp;TEXT(Cálculos!JM65,"hh:mm"),""))))</f>
        <v/>
      </c>
      <c r="F316" s="55" t="str">
        <f>IF($A316="","",IF(Configurações!$B$3="Simples",IF(Cálculos!KF65="TRAB","TRABALHO",IF(Cálculos!KF65="ATEST","ATESTADO/"&amp;CHAR(10)&amp;"LICENÇA",IF(Cálculos!KF65="FERIAS","FÉRIAS","FOLGA"))),IF(Cálculos!JZ65=0,"FOLGA",TEXT(Cálculos!JV65,"hh:mm")&amp;" – "&amp;TEXT(Cálculos!JY65,"hh:mm")&amp;IF(AND(Cálculos!JW65&lt;&gt;"",Cálculos!JX65&lt;&gt;""),CHAR(10)&amp;"int. "&amp;TEXT(Cálculos!JW65,"hh:mm")&amp;" – "&amp;TEXT(Cálculos!JX65,"hh:mm"),""))))</f>
        <v/>
      </c>
      <c r="G316" s="55" t="str">
        <f>IF($A316="","",IF(Configurações!$B$3="Simples",IF(Cálculos!KQ65="TRAB","TRABALHO",IF(Cálculos!KQ65="ATEST","ATESTADO/"&amp;CHAR(10)&amp;"LICENÇA",IF(Cálculos!KQ65="FERIAS","FÉRIAS","FOLGA"))),IF(Cálculos!KK65=0,"FOLGA",TEXT(Cálculos!KG65,"hh:mm")&amp;" – "&amp;TEXT(Cálculos!KJ65,"hh:mm")&amp;IF(AND(Cálculos!KH65&lt;&gt;"",Cálculos!KI65&lt;&gt;""),CHAR(10)&amp;"int. "&amp;TEXT(Cálculos!KH65,"hh:mm")&amp;" – "&amp;TEXT(Cálculos!KI65,"hh:mm"),""))))</f>
        <v/>
      </c>
      <c r="H316" s="55" t="str">
        <f>IF($A316="","",IF(Configurações!$B$3="Simples",IF(Cálculos!LB65="TRAB","TRABALHO",IF(Cálculos!LB65="ATEST","ATESTADO/"&amp;CHAR(10)&amp;"LICENÇA",IF(Cálculos!LB65="FERIAS","FÉRIAS","FOLGA"))),IF(Cálculos!KV65=0,"FOLGA",TEXT(Cálculos!KR65,"hh:mm")&amp;" – "&amp;TEXT(Cálculos!KU65,"hh:mm")&amp;IF(AND(Cálculos!KS65&lt;&gt;"",Cálculos!KT65&lt;&gt;""),CHAR(10)&amp;"int. "&amp;TEXT(Cálculos!KS65,"hh:mm")&amp;" – "&amp;TEXT(Cálculos!KT65,"hh:mm"),""))))</f>
        <v/>
      </c>
    </row>
    <row r="317" spans="1:8" ht="27.75" customHeight="1" x14ac:dyDescent="0.25">
      <c r="A317" s="54" t="str">
        <f>Cálculos!B66</f>
        <v/>
      </c>
      <c r="B317" s="55" t="str">
        <f>IF($A317="","",IF(Configurações!$B$3="Simples",IF(Cálculos!IN66="TRAB","TRABALHO",IF(Cálculos!IN66="ATEST","ATESTADO/"&amp;CHAR(10)&amp;"LICENÇA",IF(Cálculos!IN66="FERIAS","FÉRIAS","FOLGA"))),IF(Cálculos!IH66=0,"FOLGA",TEXT(Cálculos!ID66,"hh:mm")&amp;" – "&amp;TEXT(Cálculos!IG66,"hh:mm")&amp;IF(AND(Cálculos!IE66&lt;&gt;"",Cálculos!IF66&lt;&gt;""),CHAR(10)&amp;"int. "&amp;TEXT(Cálculos!IE66,"hh:mm")&amp;" – "&amp;TEXT(Cálculos!IF66,"hh:mm"),""))))</f>
        <v/>
      </c>
      <c r="C317" s="55" t="str">
        <f>IF($A317="","",IF(Configurações!$B$3="Simples",IF(Cálculos!IY66="TRAB","TRABALHO",IF(Cálculos!IY66="ATEST","ATESTADO/"&amp;CHAR(10)&amp;"LICENÇA",IF(Cálculos!IY66="FERIAS","FÉRIAS","FOLGA"))),IF(Cálculos!IS66=0,"FOLGA",TEXT(Cálculos!IO66,"hh:mm")&amp;" – "&amp;TEXT(Cálculos!IR66,"hh:mm")&amp;IF(AND(Cálculos!IP66&lt;&gt;"",Cálculos!IQ66&lt;&gt;""),CHAR(10)&amp;"int. "&amp;TEXT(Cálculos!IP66,"hh:mm")&amp;" – "&amp;TEXT(Cálculos!IQ66,"hh:mm"),""))))</f>
        <v/>
      </c>
      <c r="D317" s="55" t="str">
        <f>IF($A317="","",IF(Configurações!$B$3="Simples",IF(Cálculos!JJ66="TRAB","TRABALHO",IF(Cálculos!JJ66="ATEST","ATESTADO/"&amp;CHAR(10)&amp;"LICENÇA",IF(Cálculos!JJ66="FERIAS","FÉRIAS","FOLGA"))),IF(Cálculos!JD66=0,"FOLGA",TEXT(Cálculos!IZ66,"hh:mm")&amp;" – "&amp;TEXT(Cálculos!JC66,"hh:mm")&amp;IF(AND(Cálculos!JA66&lt;&gt;"",Cálculos!JB66&lt;&gt;""),CHAR(10)&amp;"int. "&amp;TEXT(Cálculos!JA66,"hh:mm")&amp;" – "&amp;TEXT(Cálculos!JB66,"hh:mm"),""))))</f>
        <v/>
      </c>
      <c r="E317" s="55" t="str">
        <f>IF($A317="","",IF(Configurações!$B$3="Simples",IF(Cálculos!JU66="TRAB","TRABALHO",IF(Cálculos!JU66="ATEST","ATESTADO/"&amp;CHAR(10)&amp;"LICENÇA",IF(Cálculos!JU66="FERIAS","FÉRIAS","FOLGA"))),IF(Cálculos!JO66=0,"FOLGA",TEXT(Cálculos!JK66,"hh:mm")&amp;" – "&amp;TEXT(Cálculos!JN66,"hh:mm")&amp;IF(AND(Cálculos!JL66&lt;&gt;"",Cálculos!JM66&lt;&gt;""),CHAR(10)&amp;"int. "&amp;TEXT(Cálculos!JL66,"hh:mm")&amp;" – "&amp;TEXT(Cálculos!JM66,"hh:mm"),""))))</f>
        <v/>
      </c>
      <c r="F317" s="55" t="str">
        <f>IF($A317="","",IF(Configurações!$B$3="Simples",IF(Cálculos!KF66="TRAB","TRABALHO",IF(Cálculos!KF66="ATEST","ATESTADO/"&amp;CHAR(10)&amp;"LICENÇA",IF(Cálculos!KF66="FERIAS","FÉRIAS","FOLGA"))),IF(Cálculos!JZ66=0,"FOLGA",TEXT(Cálculos!JV66,"hh:mm")&amp;" – "&amp;TEXT(Cálculos!JY66,"hh:mm")&amp;IF(AND(Cálculos!JW66&lt;&gt;"",Cálculos!JX66&lt;&gt;""),CHAR(10)&amp;"int. "&amp;TEXT(Cálculos!JW66,"hh:mm")&amp;" – "&amp;TEXT(Cálculos!JX66,"hh:mm"),""))))</f>
        <v/>
      </c>
      <c r="G317" s="55" t="str">
        <f>IF($A317="","",IF(Configurações!$B$3="Simples",IF(Cálculos!KQ66="TRAB","TRABALHO",IF(Cálculos!KQ66="ATEST","ATESTADO/"&amp;CHAR(10)&amp;"LICENÇA",IF(Cálculos!KQ66="FERIAS","FÉRIAS","FOLGA"))),IF(Cálculos!KK66=0,"FOLGA",TEXT(Cálculos!KG66,"hh:mm")&amp;" – "&amp;TEXT(Cálculos!KJ66,"hh:mm")&amp;IF(AND(Cálculos!KH66&lt;&gt;"",Cálculos!KI66&lt;&gt;""),CHAR(10)&amp;"int. "&amp;TEXT(Cálculos!KH66,"hh:mm")&amp;" – "&amp;TEXT(Cálculos!KI66,"hh:mm"),""))))</f>
        <v/>
      </c>
      <c r="H317" s="55" t="str">
        <f>IF($A317="","",IF(Configurações!$B$3="Simples",IF(Cálculos!LB66="TRAB","TRABALHO",IF(Cálculos!LB66="ATEST","ATESTADO/"&amp;CHAR(10)&amp;"LICENÇA",IF(Cálculos!LB66="FERIAS","FÉRIAS","FOLGA"))),IF(Cálculos!KV66=0,"FOLGA",TEXT(Cálculos!KR66,"hh:mm")&amp;" – "&amp;TEXT(Cálculos!KU66,"hh:mm")&amp;IF(AND(Cálculos!KS66&lt;&gt;"",Cálculos!KT66&lt;&gt;""),CHAR(10)&amp;"int. "&amp;TEXT(Cálculos!KS66,"hh:mm")&amp;" – "&amp;TEXT(Cálculos!KT66,"hh:mm"),""))))</f>
        <v/>
      </c>
    </row>
    <row r="318" spans="1:8" ht="27.75" customHeight="1" x14ac:dyDescent="0.25">
      <c r="A318" s="54" t="str">
        <f>Cálculos!B67</f>
        <v/>
      </c>
      <c r="B318" s="55" t="str">
        <f>IF($A318="","",IF(Configurações!$B$3="Simples",IF(Cálculos!IN67="TRAB","TRABALHO",IF(Cálculos!IN67="ATEST","ATESTADO/"&amp;CHAR(10)&amp;"LICENÇA",IF(Cálculos!IN67="FERIAS","FÉRIAS","FOLGA"))),IF(Cálculos!IH67=0,"FOLGA",TEXT(Cálculos!ID67,"hh:mm")&amp;" – "&amp;TEXT(Cálculos!IG67,"hh:mm")&amp;IF(AND(Cálculos!IE67&lt;&gt;"",Cálculos!IF67&lt;&gt;""),CHAR(10)&amp;"int. "&amp;TEXT(Cálculos!IE67,"hh:mm")&amp;" – "&amp;TEXT(Cálculos!IF67,"hh:mm"),""))))</f>
        <v/>
      </c>
      <c r="C318" s="55" t="str">
        <f>IF($A318="","",IF(Configurações!$B$3="Simples",IF(Cálculos!IY67="TRAB","TRABALHO",IF(Cálculos!IY67="ATEST","ATESTADO/"&amp;CHAR(10)&amp;"LICENÇA",IF(Cálculos!IY67="FERIAS","FÉRIAS","FOLGA"))),IF(Cálculos!IS67=0,"FOLGA",TEXT(Cálculos!IO67,"hh:mm")&amp;" – "&amp;TEXT(Cálculos!IR67,"hh:mm")&amp;IF(AND(Cálculos!IP67&lt;&gt;"",Cálculos!IQ67&lt;&gt;""),CHAR(10)&amp;"int. "&amp;TEXT(Cálculos!IP67,"hh:mm")&amp;" – "&amp;TEXT(Cálculos!IQ67,"hh:mm"),""))))</f>
        <v/>
      </c>
      <c r="D318" s="55" t="str">
        <f>IF($A318="","",IF(Configurações!$B$3="Simples",IF(Cálculos!JJ67="TRAB","TRABALHO",IF(Cálculos!JJ67="ATEST","ATESTADO/"&amp;CHAR(10)&amp;"LICENÇA",IF(Cálculos!JJ67="FERIAS","FÉRIAS","FOLGA"))),IF(Cálculos!JD67=0,"FOLGA",TEXT(Cálculos!IZ67,"hh:mm")&amp;" – "&amp;TEXT(Cálculos!JC67,"hh:mm")&amp;IF(AND(Cálculos!JA67&lt;&gt;"",Cálculos!JB67&lt;&gt;""),CHAR(10)&amp;"int. "&amp;TEXT(Cálculos!JA67,"hh:mm")&amp;" – "&amp;TEXT(Cálculos!JB67,"hh:mm"),""))))</f>
        <v/>
      </c>
      <c r="E318" s="55" t="str">
        <f>IF($A318="","",IF(Configurações!$B$3="Simples",IF(Cálculos!JU67="TRAB","TRABALHO",IF(Cálculos!JU67="ATEST","ATESTADO/"&amp;CHAR(10)&amp;"LICENÇA",IF(Cálculos!JU67="FERIAS","FÉRIAS","FOLGA"))),IF(Cálculos!JO67=0,"FOLGA",TEXT(Cálculos!JK67,"hh:mm")&amp;" – "&amp;TEXT(Cálculos!JN67,"hh:mm")&amp;IF(AND(Cálculos!JL67&lt;&gt;"",Cálculos!JM67&lt;&gt;""),CHAR(10)&amp;"int. "&amp;TEXT(Cálculos!JL67,"hh:mm")&amp;" – "&amp;TEXT(Cálculos!JM67,"hh:mm"),""))))</f>
        <v/>
      </c>
      <c r="F318" s="55" t="str">
        <f>IF($A318="","",IF(Configurações!$B$3="Simples",IF(Cálculos!KF67="TRAB","TRABALHO",IF(Cálculos!KF67="ATEST","ATESTADO/"&amp;CHAR(10)&amp;"LICENÇA",IF(Cálculos!KF67="FERIAS","FÉRIAS","FOLGA"))),IF(Cálculos!JZ67=0,"FOLGA",TEXT(Cálculos!JV67,"hh:mm")&amp;" – "&amp;TEXT(Cálculos!JY67,"hh:mm")&amp;IF(AND(Cálculos!JW67&lt;&gt;"",Cálculos!JX67&lt;&gt;""),CHAR(10)&amp;"int. "&amp;TEXT(Cálculos!JW67,"hh:mm")&amp;" – "&amp;TEXT(Cálculos!JX67,"hh:mm"),""))))</f>
        <v/>
      </c>
      <c r="G318" s="55" t="str">
        <f>IF($A318="","",IF(Configurações!$B$3="Simples",IF(Cálculos!KQ67="TRAB","TRABALHO",IF(Cálculos!KQ67="ATEST","ATESTADO/"&amp;CHAR(10)&amp;"LICENÇA",IF(Cálculos!KQ67="FERIAS","FÉRIAS","FOLGA"))),IF(Cálculos!KK67=0,"FOLGA",TEXT(Cálculos!KG67,"hh:mm")&amp;" – "&amp;TEXT(Cálculos!KJ67,"hh:mm")&amp;IF(AND(Cálculos!KH67&lt;&gt;"",Cálculos!KI67&lt;&gt;""),CHAR(10)&amp;"int. "&amp;TEXT(Cálculos!KH67,"hh:mm")&amp;" – "&amp;TEXT(Cálculos!KI67,"hh:mm"),""))))</f>
        <v/>
      </c>
      <c r="H318" s="55" t="str">
        <f>IF($A318="","",IF(Configurações!$B$3="Simples",IF(Cálculos!LB67="TRAB","TRABALHO",IF(Cálculos!LB67="ATEST","ATESTADO/"&amp;CHAR(10)&amp;"LICENÇA",IF(Cálculos!LB67="FERIAS","FÉRIAS","FOLGA"))),IF(Cálculos!KV67=0,"FOLGA",TEXT(Cálculos!KR67,"hh:mm")&amp;" – "&amp;TEXT(Cálculos!KU67,"hh:mm")&amp;IF(AND(Cálculos!KS67&lt;&gt;"",Cálculos!KT67&lt;&gt;""),CHAR(10)&amp;"int. "&amp;TEXT(Cálculos!KS67,"hh:mm")&amp;" – "&amp;TEXT(Cálculos!KT67,"hh:mm"),""))))</f>
        <v/>
      </c>
    </row>
    <row r="319" spans="1:8" ht="27.75" customHeight="1" x14ac:dyDescent="0.25">
      <c r="A319" s="54" t="str">
        <f>Cálculos!B68</f>
        <v/>
      </c>
      <c r="B319" s="55" t="str">
        <f>IF($A319="","",IF(Configurações!$B$3="Simples",IF(Cálculos!IN68="TRAB","TRABALHO",IF(Cálculos!IN68="ATEST","ATESTADO/"&amp;CHAR(10)&amp;"LICENÇA",IF(Cálculos!IN68="FERIAS","FÉRIAS","FOLGA"))),IF(Cálculos!IH68=0,"FOLGA",TEXT(Cálculos!ID68,"hh:mm")&amp;" – "&amp;TEXT(Cálculos!IG68,"hh:mm")&amp;IF(AND(Cálculos!IE68&lt;&gt;"",Cálculos!IF68&lt;&gt;""),CHAR(10)&amp;"int. "&amp;TEXT(Cálculos!IE68,"hh:mm")&amp;" – "&amp;TEXT(Cálculos!IF68,"hh:mm"),""))))</f>
        <v/>
      </c>
      <c r="C319" s="55" t="str">
        <f>IF($A319="","",IF(Configurações!$B$3="Simples",IF(Cálculos!IY68="TRAB","TRABALHO",IF(Cálculos!IY68="ATEST","ATESTADO/"&amp;CHAR(10)&amp;"LICENÇA",IF(Cálculos!IY68="FERIAS","FÉRIAS","FOLGA"))),IF(Cálculos!IS68=0,"FOLGA",TEXT(Cálculos!IO68,"hh:mm")&amp;" – "&amp;TEXT(Cálculos!IR68,"hh:mm")&amp;IF(AND(Cálculos!IP68&lt;&gt;"",Cálculos!IQ68&lt;&gt;""),CHAR(10)&amp;"int. "&amp;TEXT(Cálculos!IP68,"hh:mm")&amp;" – "&amp;TEXT(Cálculos!IQ68,"hh:mm"),""))))</f>
        <v/>
      </c>
      <c r="D319" s="55" t="str">
        <f>IF($A319="","",IF(Configurações!$B$3="Simples",IF(Cálculos!JJ68="TRAB","TRABALHO",IF(Cálculos!JJ68="ATEST","ATESTADO/"&amp;CHAR(10)&amp;"LICENÇA",IF(Cálculos!JJ68="FERIAS","FÉRIAS","FOLGA"))),IF(Cálculos!JD68=0,"FOLGA",TEXT(Cálculos!IZ68,"hh:mm")&amp;" – "&amp;TEXT(Cálculos!JC68,"hh:mm")&amp;IF(AND(Cálculos!JA68&lt;&gt;"",Cálculos!JB68&lt;&gt;""),CHAR(10)&amp;"int. "&amp;TEXT(Cálculos!JA68,"hh:mm")&amp;" – "&amp;TEXT(Cálculos!JB68,"hh:mm"),""))))</f>
        <v/>
      </c>
      <c r="E319" s="55" t="str">
        <f>IF($A319="","",IF(Configurações!$B$3="Simples",IF(Cálculos!JU68="TRAB","TRABALHO",IF(Cálculos!JU68="ATEST","ATESTADO/"&amp;CHAR(10)&amp;"LICENÇA",IF(Cálculos!JU68="FERIAS","FÉRIAS","FOLGA"))),IF(Cálculos!JO68=0,"FOLGA",TEXT(Cálculos!JK68,"hh:mm")&amp;" – "&amp;TEXT(Cálculos!JN68,"hh:mm")&amp;IF(AND(Cálculos!JL68&lt;&gt;"",Cálculos!JM68&lt;&gt;""),CHAR(10)&amp;"int. "&amp;TEXT(Cálculos!JL68,"hh:mm")&amp;" – "&amp;TEXT(Cálculos!JM68,"hh:mm"),""))))</f>
        <v/>
      </c>
      <c r="F319" s="55" t="str">
        <f>IF($A319="","",IF(Configurações!$B$3="Simples",IF(Cálculos!KF68="TRAB","TRABALHO",IF(Cálculos!KF68="ATEST","ATESTADO/"&amp;CHAR(10)&amp;"LICENÇA",IF(Cálculos!KF68="FERIAS","FÉRIAS","FOLGA"))),IF(Cálculos!JZ68=0,"FOLGA",TEXT(Cálculos!JV68,"hh:mm")&amp;" – "&amp;TEXT(Cálculos!JY68,"hh:mm")&amp;IF(AND(Cálculos!JW68&lt;&gt;"",Cálculos!JX68&lt;&gt;""),CHAR(10)&amp;"int. "&amp;TEXT(Cálculos!JW68,"hh:mm")&amp;" – "&amp;TEXT(Cálculos!JX68,"hh:mm"),""))))</f>
        <v/>
      </c>
      <c r="G319" s="55" t="str">
        <f>IF($A319="","",IF(Configurações!$B$3="Simples",IF(Cálculos!KQ68="TRAB","TRABALHO",IF(Cálculos!KQ68="ATEST","ATESTADO/"&amp;CHAR(10)&amp;"LICENÇA",IF(Cálculos!KQ68="FERIAS","FÉRIAS","FOLGA"))),IF(Cálculos!KK68=0,"FOLGA",TEXT(Cálculos!KG68,"hh:mm")&amp;" – "&amp;TEXT(Cálculos!KJ68,"hh:mm")&amp;IF(AND(Cálculos!KH68&lt;&gt;"",Cálculos!KI68&lt;&gt;""),CHAR(10)&amp;"int. "&amp;TEXT(Cálculos!KH68,"hh:mm")&amp;" – "&amp;TEXT(Cálculos!KI68,"hh:mm"),""))))</f>
        <v/>
      </c>
      <c r="H319" s="55" t="str">
        <f>IF($A319="","",IF(Configurações!$B$3="Simples",IF(Cálculos!LB68="TRAB","TRABALHO",IF(Cálculos!LB68="ATEST","ATESTADO/"&amp;CHAR(10)&amp;"LICENÇA",IF(Cálculos!LB68="FERIAS","FÉRIAS","FOLGA"))),IF(Cálculos!KV68=0,"FOLGA",TEXT(Cálculos!KR68,"hh:mm")&amp;" – "&amp;TEXT(Cálculos!KU68,"hh:mm")&amp;IF(AND(Cálculos!KS68&lt;&gt;"",Cálculos!KT68&lt;&gt;""),CHAR(10)&amp;"int. "&amp;TEXT(Cálculos!KS68,"hh:mm")&amp;" – "&amp;TEXT(Cálculos!KT68,"hh:mm"),""))))</f>
        <v/>
      </c>
    </row>
    <row r="320" spans="1:8" ht="27.75" customHeight="1" x14ac:dyDescent="0.25">
      <c r="A320" s="54" t="str">
        <f>Cálculos!B69</f>
        <v/>
      </c>
      <c r="B320" s="55" t="str">
        <f>IF($A320="","",IF(Configurações!$B$3="Simples",IF(Cálculos!IN69="TRAB","TRABALHO",IF(Cálculos!IN69="ATEST","ATESTADO/"&amp;CHAR(10)&amp;"LICENÇA",IF(Cálculos!IN69="FERIAS","FÉRIAS","FOLGA"))),IF(Cálculos!IH69=0,"FOLGA",TEXT(Cálculos!ID69,"hh:mm")&amp;" – "&amp;TEXT(Cálculos!IG69,"hh:mm")&amp;IF(AND(Cálculos!IE69&lt;&gt;"",Cálculos!IF69&lt;&gt;""),CHAR(10)&amp;"int. "&amp;TEXT(Cálculos!IE69,"hh:mm")&amp;" – "&amp;TEXT(Cálculos!IF69,"hh:mm"),""))))</f>
        <v/>
      </c>
      <c r="C320" s="55" t="str">
        <f>IF($A320="","",IF(Configurações!$B$3="Simples",IF(Cálculos!IY69="TRAB","TRABALHO",IF(Cálculos!IY69="ATEST","ATESTADO/"&amp;CHAR(10)&amp;"LICENÇA",IF(Cálculos!IY69="FERIAS","FÉRIAS","FOLGA"))),IF(Cálculos!IS69=0,"FOLGA",TEXT(Cálculos!IO69,"hh:mm")&amp;" – "&amp;TEXT(Cálculos!IR69,"hh:mm")&amp;IF(AND(Cálculos!IP69&lt;&gt;"",Cálculos!IQ69&lt;&gt;""),CHAR(10)&amp;"int. "&amp;TEXT(Cálculos!IP69,"hh:mm")&amp;" – "&amp;TEXT(Cálculos!IQ69,"hh:mm"),""))))</f>
        <v/>
      </c>
      <c r="D320" s="55" t="str">
        <f>IF($A320="","",IF(Configurações!$B$3="Simples",IF(Cálculos!JJ69="TRAB","TRABALHO",IF(Cálculos!JJ69="ATEST","ATESTADO/"&amp;CHAR(10)&amp;"LICENÇA",IF(Cálculos!JJ69="FERIAS","FÉRIAS","FOLGA"))),IF(Cálculos!JD69=0,"FOLGA",TEXT(Cálculos!IZ69,"hh:mm")&amp;" – "&amp;TEXT(Cálculos!JC69,"hh:mm")&amp;IF(AND(Cálculos!JA69&lt;&gt;"",Cálculos!JB69&lt;&gt;""),CHAR(10)&amp;"int. "&amp;TEXT(Cálculos!JA69,"hh:mm")&amp;" – "&amp;TEXT(Cálculos!JB69,"hh:mm"),""))))</f>
        <v/>
      </c>
      <c r="E320" s="55" t="str">
        <f>IF($A320="","",IF(Configurações!$B$3="Simples",IF(Cálculos!JU69="TRAB","TRABALHO",IF(Cálculos!JU69="ATEST","ATESTADO/"&amp;CHAR(10)&amp;"LICENÇA",IF(Cálculos!JU69="FERIAS","FÉRIAS","FOLGA"))),IF(Cálculos!JO69=0,"FOLGA",TEXT(Cálculos!JK69,"hh:mm")&amp;" – "&amp;TEXT(Cálculos!JN69,"hh:mm")&amp;IF(AND(Cálculos!JL69&lt;&gt;"",Cálculos!JM69&lt;&gt;""),CHAR(10)&amp;"int. "&amp;TEXT(Cálculos!JL69,"hh:mm")&amp;" – "&amp;TEXT(Cálculos!JM69,"hh:mm"),""))))</f>
        <v/>
      </c>
      <c r="F320" s="55" t="str">
        <f>IF($A320="","",IF(Configurações!$B$3="Simples",IF(Cálculos!KF69="TRAB","TRABALHO",IF(Cálculos!KF69="ATEST","ATESTADO/"&amp;CHAR(10)&amp;"LICENÇA",IF(Cálculos!KF69="FERIAS","FÉRIAS","FOLGA"))),IF(Cálculos!JZ69=0,"FOLGA",TEXT(Cálculos!JV69,"hh:mm")&amp;" – "&amp;TEXT(Cálculos!JY69,"hh:mm")&amp;IF(AND(Cálculos!JW69&lt;&gt;"",Cálculos!JX69&lt;&gt;""),CHAR(10)&amp;"int. "&amp;TEXT(Cálculos!JW69,"hh:mm")&amp;" – "&amp;TEXT(Cálculos!JX69,"hh:mm"),""))))</f>
        <v/>
      </c>
      <c r="G320" s="55" t="str">
        <f>IF($A320="","",IF(Configurações!$B$3="Simples",IF(Cálculos!KQ69="TRAB","TRABALHO",IF(Cálculos!KQ69="ATEST","ATESTADO/"&amp;CHAR(10)&amp;"LICENÇA",IF(Cálculos!KQ69="FERIAS","FÉRIAS","FOLGA"))),IF(Cálculos!KK69=0,"FOLGA",TEXT(Cálculos!KG69,"hh:mm")&amp;" – "&amp;TEXT(Cálculos!KJ69,"hh:mm")&amp;IF(AND(Cálculos!KH69&lt;&gt;"",Cálculos!KI69&lt;&gt;""),CHAR(10)&amp;"int. "&amp;TEXT(Cálculos!KH69,"hh:mm")&amp;" – "&amp;TEXT(Cálculos!KI69,"hh:mm"),""))))</f>
        <v/>
      </c>
      <c r="H320" s="55" t="str">
        <f>IF($A320="","",IF(Configurações!$B$3="Simples",IF(Cálculos!LB69="TRAB","TRABALHO",IF(Cálculos!LB69="ATEST","ATESTADO/"&amp;CHAR(10)&amp;"LICENÇA",IF(Cálculos!LB69="FERIAS","FÉRIAS","FOLGA"))),IF(Cálculos!KV69=0,"FOLGA",TEXT(Cálculos!KR69,"hh:mm")&amp;" – "&amp;TEXT(Cálculos!KU69,"hh:mm")&amp;IF(AND(Cálculos!KS69&lt;&gt;"",Cálculos!KT69&lt;&gt;""),CHAR(10)&amp;"int. "&amp;TEXT(Cálculos!KS69,"hh:mm")&amp;" – "&amp;TEXT(Cálculos!KT69,"hh:mm"),""))))</f>
        <v/>
      </c>
    </row>
    <row r="321" spans="1:8" ht="27.75" customHeight="1" x14ac:dyDescent="0.25">
      <c r="A321" s="54" t="str">
        <f>Cálculos!B70</f>
        <v/>
      </c>
      <c r="B321" s="55" t="str">
        <f>IF($A321="","",IF(Configurações!$B$3="Simples",IF(Cálculos!IN70="TRAB","TRABALHO",IF(Cálculos!IN70="ATEST","ATESTADO/"&amp;CHAR(10)&amp;"LICENÇA",IF(Cálculos!IN70="FERIAS","FÉRIAS","FOLGA"))),IF(Cálculos!IH70=0,"FOLGA",TEXT(Cálculos!ID70,"hh:mm")&amp;" – "&amp;TEXT(Cálculos!IG70,"hh:mm")&amp;IF(AND(Cálculos!IE70&lt;&gt;"",Cálculos!IF70&lt;&gt;""),CHAR(10)&amp;"int. "&amp;TEXT(Cálculos!IE70,"hh:mm")&amp;" – "&amp;TEXT(Cálculos!IF70,"hh:mm"),""))))</f>
        <v/>
      </c>
      <c r="C321" s="55" t="str">
        <f>IF($A321="","",IF(Configurações!$B$3="Simples",IF(Cálculos!IY70="TRAB","TRABALHO",IF(Cálculos!IY70="ATEST","ATESTADO/"&amp;CHAR(10)&amp;"LICENÇA",IF(Cálculos!IY70="FERIAS","FÉRIAS","FOLGA"))),IF(Cálculos!IS70=0,"FOLGA",TEXT(Cálculos!IO70,"hh:mm")&amp;" – "&amp;TEXT(Cálculos!IR70,"hh:mm")&amp;IF(AND(Cálculos!IP70&lt;&gt;"",Cálculos!IQ70&lt;&gt;""),CHAR(10)&amp;"int. "&amp;TEXT(Cálculos!IP70,"hh:mm")&amp;" – "&amp;TEXT(Cálculos!IQ70,"hh:mm"),""))))</f>
        <v/>
      </c>
      <c r="D321" s="55" t="str">
        <f>IF($A321="","",IF(Configurações!$B$3="Simples",IF(Cálculos!JJ70="TRAB","TRABALHO",IF(Cálculos!JJ70="ATEST","ATESTADO/"&amp;CHAR(10)&amp;"LICENÇA",IF(Cálculos!JJ70="FERIAS","FÉRIAS","FOLGA"))),IF(Cálculos!JD70=0,"FOLGA",TEXT(Cálculos!IZ70,"hh:mm")&amp;" – "&amp;TEXT(Cálculos!JC70,"hh:mm")&amp;IF(AND(Cálculos!JA70&lt;&gt;"",Cálculos!JB70&lt;&gt;""),CHAR(10)&amp;"int. "&amp;TEXT(Cálculos!JA70,"hh:mm")&amp;" – "&amp;TEXT(Cálculos!JB70,"hh:mm"),""))))</f>
        <v/>
      </c>
      <c r="E321" s="55" t="str">
        <f>IF($A321="","",IF(Configurações!$B$3="Simples",IF(Cálculos!JU70="TRAB","TRABALHO",IF(Cálculos!JU70="ATEST","ATESTADO/"&amp;CHAR(10)&amp;"LICENÇA",IF(Cálculos!JU70="FERIAS","FÉRIAS","FOLGA"))),IF(Cálculos!JO70=0,"FOLGA",TEXT(Cálculos!JK70,"hh:mm")&amp;" – "&amp;TEXT(Cálculos!JN70,"hh:mm")&amp;IF(AND(Cálculos!JL70&lt;&gt;"",Cálculos!JM70&lt;&gt;""),CHAR(10)&amp;"int. "&amp;TEXT(Cálculos!JL70,"hh:mm")&amp;" – "&amp;TEXT(Cálculos!JM70,"hh:mm"),""))))</f>
        <v/>
      </c>
      <c r="F321" s="55" t="str">
        <f>IF($A321="","",IF(Configurações!$B$3="Simples",IF(Cálculos!KF70="TRAB","TRABALHO",IF(Cálculos!KF70="ATEST","ATESTADO/"&amp;CHAR(10)&amp;"LICENÇA",IF(Cálculos!KF70="FERIAS","FÉRIAS","FOLGA"))),IF(Cálculos!JZ70=0,"FOLGA",TEXT(Cálculos!JV70,"hh:mm")&amp;" – "&amp;TEXT(Cálculos!JY70,"hh:mm")&amp;IF(AND(Cálculos!JW70&lt;&gt;"",Cálculos!JX70&lt;&gt;""),CHAR(10)&amp;"int. "&amp;TEXT(Cálculos!JW70,"hh:mm")&amp;" – "&amp;TEXT(Cálculos!JX70,"hh:mm"),""))))</f>
        <v/>
      </c>
      <c r="G321" s="55" t="str">
        <f>IF($A321="","",IF(Configurações!$B$3="Simples",IF(Cálculos!KQ70="TRAB","TRABALHO",IF(Cálculos!KQ70="ATEST","ATESTADO/"&amp;CHAR(10)&amp;"LICENÇA",IF(Cálculos!KQ70="FERIAS","FÉRIAS","FOLGA"))),IF(Cálculos!KK70=0,"FOLGA",TEXT(Cálculos!KG70,"hh:mm")&amp;" – "&amp;TEXT(Cálculos!KJ70,"hh:mm")&amp;IF(AND(Cálculos!KH70&lt;&gt;"",Cálculos!KI70&lt;&gt;""),CHAR(10)&amp;"int. "&amp;TEXT(Cálculos!KH70,"hh:mm")&amp;" – "&amp;TEXT(Cálculos!KI70,"hh:mm"),""))))</f>
        <v/>
      </c>
      <c r="H321" s="55" t="str">
        <f>IF($A321="","",IF(Configurações!$B$3="Simples",IF(Cálculos!LB70="TRAB","TRABALHO",IF(Cálculos!LB70="ATEST","ATESTADO/"&amp;CHAR(10)&amp;"LICENÇA",IF(Cálculos!LB70="FERIAS","FÉRIAS","FOLGA"))),IF(Cálculos!KV70=0,"FOLGA",TEXT(Cálculos!KR70,"hh:mm")&amp;" – "&amp;TEXT(Cálculos!KU70,"hh:mm")&amp;IF(AND(Cálculos!KS70&lt;&gt;"",Cálculos!KT70&lt;&gt;""),CHAR(10)&amp;"int. "&amp;TEXT(Cálculos!KS70,"hh:mm")&amp;" – "&amp;TEXT(Cálculos!KT70,"hh:mm"),""))))</f>
        <v/>
      </c>
    </row>
    <row r="322" spans="1:8" ht="27.75" customHeight="1" x14ac:dyDescent="0.25">
      <c r="A322" s="54" t="str">
        <f>Cálculos!B71</f>
        <v/>
      </c>
      <c r="B322" s="55" t="str">
        <f>IF($A322="","",IF(Configurações!$B$3="Simples",IF(Cálculos!IN71="TRAB","TRABALHO",IF(Cálculos!IN71="ATEST","ATESTADO/"&amp;CHAR(10)&amp;"LICENÇA",IF(Cálculos!IN71="FERIAS","FÉRIAS","FOLGA"))),IF(Cálculos!IH71=0,"FOLGA",TEXT(Cálculos!ID71,"hh:mm")&amp;" – "&amp;TEXT(Cálculos!IG71,"hh:mm")&amp;IF(AND(Cálculos!IE71&lt;&gt;"",Cálculos!IF71&lt;&gt;""),CHAR(10)&amp;"int. "&amp;TEXT(Cálculos!IE71,"hh:mm")&amp;" – "&amp;TEXT(Cálculos!IF71,"hh:mm"),""))))</f>
        <v/>
      </c>
      <c r="C322" s="55" t="str">
        <f>IF($A322="","",IF(Configurações!$B$3="Simples",IF(Cálculos!IY71="TRAB","TRABALHO",IF(Cálculos!IY71="ATEST","ATESTADO/"&amp;CHAR(10)&amp;"LICENÇA",IF(Cálculos!IY71="FERIAS","FÉRIAS","FOLGA"))),IF(Cálculos!IS71=0,"FOLGA",TEXT(Cálculos!IO71,"hh:mm")&amp;" – "&amp;TEXT(Cálculos!IR71,"hh:mm")&amp;IF(AND(Cálculos!IP71&lt;&gt;"",Cálculos!IQ71&lt;&gt;""),CHAR(10)&amp;"int. "&amp;TEXT(Cálculos!IP71,"hh:mm")&amp;" – "&amp;TEXT(Cálculos!IQ71,"hh:mm"),""))))</f>
        <v/>
      </c>
      <c r="D322" s="55" t="str">
        <f>IF($A322="","",IF(Configurações!$B$3="Simples",IF(Cálculos!JJ71="TRAB","TRABALHO",IF(Cálculos!JJ71="ATEST","ATESTADO/"&amp;CHAR(10)&amp;"LICENÇA",IF(Cálculos!JJ71="FERIAS","FÉRIAS","FOLGA"))),IF(Cálculos!JD71=0,"FOLGA",TEXT(Cálculos!IZ71,"hh:mm")&amp;" – "&amp;TEXT(Cálculos!JC71,"hh:mm")&amp;IF(AND(Cálculos!JA71&lt;&gt;"",Cálculos!JB71&lt;&gt;""),CHAR(10)&amp;"int. "&amp;TEXT(Cálculos!JA71,"hh:mm")&amp;" – "&amp;TEXT(Cálculos!JB71,"hh:mm"),""))))</f>
        <v/>
      </c>
      <c r="E322" s="55" t="str">
        <f>IF($A322="","",IF(Configurações!$B$3="Simples",IF(Cálculos!JU71="TRAB","TRABALHO",IF(Cálculos!JU71="ATEST","ATESTADO/"&amp;CHAR(10)&amp;"LICENÇA",IF(Cálculos!JU71="FERIAS","FÉRIAS","FOLGA"))),IF(Cálculos!JO71=0,"FOLGA",TEXT(Cálculos!JK71,"hh:mm")&amp;" – "&amp;TEXT(Cálculos!JN71,"hh:mm")&amp;IF(AND(Cálculos!JL71&lt;&gt;"",Cálculos!JM71&lt;&gt;""),CHAR(10)&amp;"int. "&amp;TEXT(Cálculos!JL71,"hh:mm")&amp;" – "&amp;TEXT(Cálculos!JM71,"hh:mm"),""))))</f>
        <v/>
      </c>
      <c r="F322" s="55" t="str">
        <f>IF($A322="","",IF(Configurações!$B$3="Simples",IF(Cálculos!KF71="TRAB","TRABALHO",IF(Cálculos!KF71="ATEST","ATESTADO/"&amp;CHAR(10)&amp;"LICENÇA",IF(Cálculos!KF71="FERIAS","FÉRIAS","FOLGA"))),IF(Cálculos!JZ71=0,"FOLGA",TEXT(Cálculos!JV71,"hh:mm")&amp;" – "&amp;TEXT(Cálculos!JY71,"hh:mm")&amp;IF(AND(Cálculos!JW71&lt;&gt;"",Cálculos!JX71&lt;&gt;""),CHAR(10)&amp;"int. "&amp;TEXT(Cálculos!JW71,"hh:mm")&amp;" – "&amp;TEXT(Cálculos!JX71,"hh:mm"),""))))</f>
        <v/>
      </c>
      <c r="G322" s="55" t="str">
        <f>IF($A322="","",IF(Configurações!$B$3="Simples",IF(Cálculos!KQ71="TRAB","TRABALHO",IF(Cálculos!KQ71="ATEST","ATESTADO/"&amp;CHAR(10)&amp;"LICENÇA",IF(Cálculos!KQ71="FERIAS","FÉRIAS","FOLGA"))),IF(Cálculos!KK71=0,"FOLGA",TEXT(Cálculos!KG71,"hh:mm")&amp;" – "&amp;TEXT(Cálculos!KJ71,"hh:mm")&amp;IF(AND(Cálculos!KH71&lt;&gt;"",Cálculos!KI71&lt;&gt;""),CHAR(10)&amp;"int. "&amp;TEXT(Cálculos!KH71,"hh:mm")&amp;" – "&amp;TEXT(Cálculos!KI71,"hh:mm"),""))))</f>
        <v/>
      </c>
      <c r="H322" s="55" t="str">
        <f>IF($A322="","",IF(Configurações!$B$3="Simples",IF(Cálculos!LB71="TRAB","TRABALHO",IF(Cálculos!LB71="ATEST","ATESTADO/"&amp;CHAR(10)&amp;"LICENÇA",IF(Cálculos!LB71="FERIAS","FÉRIAS","FOLGA"))),IF(Cálculos!KV71=0,"FOLGA",TEXT(Cálculos!KR71,"hh:mm")&amp;" – "&amp;TEXT(Cálculos!KU71,"hh:mm")&amp;IF(AND(Cálculos!KS71&lt;&gt;"",Cálculos!KT71&lt;&gt;""),CHAR(10)&amp;"int. "&amp;TEXT(Cálculos!KS71,"hh:mm")&amp;" – "&amp;TEXT(Cálculos!KT71,"hh:mm"),""))))</f>
        <v/>
      </c>
    </row>
    <row r="323" spans="1:8" ht="27.75" customHeight="1" x14ac:dyDescent="0.25">
      <c r="A323" s="54" t="str">
        <f>Cálculos!B72</f>
        <v/>
      </c>
      <c r="B323" s="55" t="str">
        <f>IF($A323="","",IF(Configurações!$B$3="Simples",IF(Cálculos!IN72="TRAB","TRABALHO",IF(Cálculos!IN72="ATEST","ATESTADO/"&amp;CHAR(10)&amp;"LICENÇA",IF(Cálculos!IN72="FERIAS","FÉRIAS","FOLGA"))),IF(Cálculos!IH72=0,"FOLGA",TEXT(Cálculos!ID72,"hh:mm")&amp;" – "&amp;TEXT(Cálculos!IG72,"hh:mm")&amp;IF(AND(Cálculos!IE72&lt;&gt;"",Cálculos!IF72&lt;&gt;""),CHAR(10)&amp;"int. "&amp;TEXT(Cálculos!IE72,"hh:mm")&amp;" – "&amp;TEXT(Cálculos!IF72,"hh:mm"),""))))</f>
        <v/>
      </c>
      <c r="C323" s="55" t="str">
        <f>IF($A323="","",IF(Configurações!$B$3="Simples",IF(Cálculos!IY72="TRAB","TRABALHO",IF(Cálculos!IY72="ATEST","ATESTADO/"&amp;CHAR(10)&amp;"LICENÇA",IF(Cálculos!IY72="FERIAS","FÉRIAS","FOLGA"))),IF(Cálculos!IS72=0,"FOLGA",TEXT(Cálculos!IO72,"hh:mm")&amp;" – "&amp;TEXT(Cálculos!IR72,"hh:mm")&amp;IF(AND(Cálculos!IP72&lt;&gt;"",Cálculos!IQ72&lt;&gt;""),CHAR(10)&amp;"int. "&amp;TEXT(Cálculos!IP72,"hh:mm")&amp;" – "&amp;TEXT(Cálculos!IQ72,"hh:mm"),""))))</f>
        <v/>
      </c>
      <c r="D323" s="55" t="str">
        <f>IF($A323="","",IF(Configurações!$B$3="Simples",IF(Cálculos!JJ72="TRAB","TRABALHO",IF(Cálculos!JJ72="ATEST","ATESTADO/"&amp;CHAR(10)&amp;"LICENÇA",IF(Cálculos!JJ72="FERIAS","FÉRIAS","FOLGA"))),IF(Cálculos!JD72=0,"FOLGA",TEXT(Cálculos!IZ72,"hh:mm")&amp;" – "&amp;TEXT(Cálculos!JC72,"hh:mm")&amp;IF(AND(Cálculos!JA72&lt;&gt;"",Cálculos!JB72&lt;&gt;""),CHAR(10)&amp;"int. "&amp;TEXT(Cálculos!JA72,"hh:mm")&amp;" – "&amp;TEXT(Cálculos!JB72,"hh:mm"),""))))</f>
        <v/>
      </c>
      <c r="E323" s="55" t="str">
        <f>IF($A323="","",IF(Configurações!$B$3="Simples",IF(Cálculos!JU72="TRAB","TRABALHO",IF(Cálculos!JU72="ATEST","ATESTADO/"&amp;CHAR(10)&amp;"LICENÇA",IF(Cálculos!JU72="FERIAS","FÉRIAS","FOLGA"))),IF(Cálculos!JO72=0,"FOLGA",TEXT(Cálculos!JK72,"hh:mm")&amp;" – "&amp;TEXT(Cálculos!JN72,"hh:mm")&amp;IF(AND(Cálculos!JL72&lt;&gt;"",Cálculos!JM72&lt;&gt;""),CHAR(10)&amp;"int. "&amp;TEXT(Cálculos!JL72,"hh:mm")&amp;" – "&amp;TEXT(Cálculos!JM72,"hh:mm"),""))))</f>
        <v/>
      </c>
      <c r="F323" s="55" t="str">
        <f>IF($A323="","",IF(Configurações!$B$3="Simples",IF(Cálculos!KF72="TRAB","TRABALHO",IF(Cálculos!KF72="ATEST","ATESTADO/"&amp;CHAR(10)&amp;"LICENÇA",IF(Cálculos!KF72="FERIAS","FÉRIAS","FOLGA"))),IF(Cálculos!JZ72=0,"FOLGA",TEXT(Cálculos!JV72,"hh:mm")&amp;" – "&amp;TEXT(Cálculos!JY72,"hh:mm")&amp;IF(AND(Cálculos!JW72&lt;&gt;"",Cálculos!JX72&lt;&gt;""),CHAR(10)&amp;"int. "&amp;TEXT(Cálculos!JW72,"hh:mm")&amp;" – "&amp;TEXT(Cálculos!JX72,"hh:mm"),""))))</f>
        <v/>
      </c>
      <c r="G323" s="55" t="str">
        <f>IF($A323="","",IF(Configurações!$B$3="Simples",IF(Cálculos!KQ72="TRAB","TRABALHO",IF(Cálculos!KQ72="ATEST","ATESTADO/"&amp;CHAR(10)&amp;"LICENÇA",IF(Cálculos!KQ72="FERIAS","FÉRIAS","FOLGA"))),IF(Cálculos!KK72=0,"FOLGA",TEXT(Cálculos!KG72,"hh:mm")&amp;" – "&amp;TEXT(Cálculos!KJ72,"hh:mm")&amp;IF(AND(Cálculos!KH72&lt;&gt;"",Cálculos!KI72&lt;&gt;""),CHAR(10)&amp;"int. "&amp;TEXT(Cálculos!KH72,"hh:mm")&amp;" – "&amp;TEXT(Cálculos!KI72,"hh:mm"),""))))</f>
        <v/>
      </c>
      <c r="H323" s="55" t="str">
        <f>IF($A323="","",IF(Configurações!$B$3="Simples",IF(Cálculos!LB72="TRAB","TRABALHO",IF(Cálculos!LB72="ATEST","ATESTADO/"&amp;CHAR(10)&amp;"LICENÇA",IF(Cálculos!LB72="FERIAS","FÉRIAS","FOLGA"))),IF(Cálculos!KV72=0,"FOLGA",TEXT(Cálculos!KR72,"hh:mm")&amp;" – "&amp;TEXT(Cálculos!KU72,"hh:mm")&amp;IF(AND(Cálculos!KS72&lt;&gt;"",Cálculos!KT72&lt;&gt;""),CHAR(10)&amp;"int. "&amp;TEXT(Cálculos!KS72,"hh:mm")&amp;" – "&amp;TEXT(Cálculos!KT72,"hh:mm"),""))))</f>
        <v/>
      </c>
    </row>
    <row r="324" spans="1:8" ht="27.75" customHeight="1" x14ac:dyDescent="0.25">
      <c r="A324" s="54" t="str">
        <f>Cálculos!B73</f>
        <v/>
      </c>
      <c r="B324" s="55" t="str">
        <f>IF($A324="","",IF(Configurações!$B$3="Simples",IF(Cálculos!IN73="TRAB","TRABALHO",IF(Cálculos!IN73="ATEST","ATESTADO/"&amp;CHAR(10)&amp;"LICENÇA",IF(Cálculos!IN73="FERIAS","FÉRIAS","FOLGA"))),IF(Cálculos!IH73=0,"FOLGA",TEXT(Cálculos!ID73,"hh:mm")&amp;" – "&amp;TEXT(Cálculos!IG73,"hh:mm")&amp;IF(AND(Cálculos!IE73&lt;&gt;"",Cálculos!IF73&lt;&gt;""),CHAR(10)&amp;"int. "&amp;TEXT(Cálculos!IE73,"hh:mm")&amp;" – "&amp;TEXT(Cálculos!IF73,"hh:mm"),""))))</f>
        <v/>
      </c>
      <c r="C324" s="55" t="str">
        <f>IF($A324="","",IF(Configurações!$B$3="Simples",IF(Cálculos!IY73="TRAB","TRABALHO",IF(Cálculos!IY73="ATEST","ATESTADO/"&amp;CHAR(10)&amp;"LICENÇA",IF(Cálculos!IY73="FERIAS","FÉRIAS","FOLGA"))),IF(Cálculos!IS73=0,"FOLGA",TEXT(Cálculos!IO73,"hh:mm")&amp;" – "&amp;TEXT(Cálculos!IR73,"hh:mm")&amp;IF(AND(Cálculos!IP73&lt;&gt;"",Cálculos!IQ73&lt;&gt;""),CHAR(10)&amp;"int. "&amp;TEXT(Cálculos!IP73,"hh:mm")&amp;" – "&amp;TEXT(Cálculos!IQ73,"hh:mm"),""))))</f>
        <v/>
      </c>
      <c r="D324" s="55" t="str">
        <f>IF($A324="","",IF(Configurações!$B$3="Simples",IF(Cálculos!JJ73="TRAB","TRABALHO",IF(Cálculos!JJ73="ATEST","ATESTADO/"&amp;CHAR(10)&amp;"LICENÇA",IF(Cálculos!JJ73="FERIAS","FÉRIAS","FOLGA"))),IF(Cálculos!JD73=0,"FOLGA",TEXT(Cálculos!IZ73,"hh:mm")&amp;" – "&amp;TEXT(Cálculos!JC73,"hh:mm")&amp;IF(AND(Cálculos!JA73&lt;&gt;"",Cálculos!JB73&lt;&gt;""),CHAR(10)&amp;"int. "&amp;TEXT(Cálculos!JA73,"hh:mm")&amp;" – "&amp;TEXT(Cálculos!JB73,"hh:mm"),""))))</f>
        <v/>
      </c>
      <c r="E324" s="55" t="str">
        <f>IF($A324="","",IF(Configurações!$B$3="Simples",IF(Cálculos!JU73="TRAB","TRABALHO",IF(Cálculos!JU73="ATEST","ATESTADO/"&amp;CHAR(10)&amp;"LICENÇA",IF(Cálculos!JU73="FERIAS","FÉRIAS","FOLGA"))),IF(Cálculos!JO73=0,"FOLGA",TEXT(Cálculos!JK73,"hh:mm")&amp;" – "&amp;TEXT(Cálculos!JN73,"hh:mm")&amp;IF(AND(Cálculos!JL73&lt;&gt;"",Cálculos!JM73&lt;&gt;""),CHAR(10)&amp;"int. "&amp;TEXT(Cálculos!JL73,"hh:mm")&amp;" – "&amp;TEXT(Cálculos!JM73,"hh:mm"),""))))</f>
        <v/>
      </c>
      <c r="F324" s="55" t="str">
        <f>IF($A324="","",IF(Configurações!$B$3="Simples",IF(Cálculos!KF73="TRAB","TRABALHO",IF(Cálculos!KF73="ATEST","ATESTADO/"&amp;CHAR(10)&amp;"LICENÇA",IF(Cálculos!KF73="FERIAS","FÉRIAS","FOLGA"))),IF(Cálculos!JZ73=0,"FOLGA",TEXT(Cálculos!JV73,"hh:mm")&amp;" – "&amp;TEXT(Cálculos!JY73,"hh:mm")&amp;IF(AND(Cálculos!JW73&lt;&gt;"",Cálculos!JX73&lt;&gt;""),CHAR(10)&amp;"int. "&amp;TEXT(Cálculos!JW73,"hh:mm")&amp;" – "&amp;TEXT(Cálculos!JX73,"hh:mm"),""))))</f>
        <v/>
      </c>
      <c r="G324" s="55" t="str">
        <f>IF($A324="","",IF(Configurações!$B$3="Simples",IF(Cálculos!KQ73="TRAB","TRABALHO",IF(Cálculos!KQ73="ATEST","ATESTADO/"&amp;CHAR(10)&amp;"LICENÇA",IF(Cálculos!KQ73="FERIAS","FÉRIAS","FOLGA"))),IF(Cálculos!KK73=0,"FOLGA",TEXT(Cálculos!KG73,"hh:mm")&amp;" – "&amp;TEXT(Cálculos!KJ73,"hh:mm")&amp;IF(AND(Cálculos!KH73&lt;&gt;"",Cálculos!KI73&lt;&gt;""),CHAR(10)&amp;"int. "&amp;TEXT(Cálculos!KH73,"hh:mm")&amp;" – "&amp;TEXT(Cálculos!KI73,"hh:mm"),""))))</f>
        <v/>
      </c>
      <c r="H324" s="55" t="str">
        <f>IF($A324="","",IF(Configurações!$B$3="Simples",IF(Cálculos!LB73="TRAB","TRABALHO",IF(Cálculos!LB73="ATEST","ATESTADO/"&amp;CHAR(10)&amp;"LICENÇA",IF(Cálculos!LB73="FERIAS","FÉRIAS","FOLGA"))),IF(Cálculos!KV73=0,"FOLGA",TEXT(Cálculos!KR73,"hh:mm")&amp;" – "&amp;TEXT(Cálculos!KU73,"hh:mm")&amp;IF(AND(Cálculos!KS73&lt;&gt;"",Cálculos!KT73&lt;&gt;""),CHAR(10)&amp;"int. "&amp;TEXT(Cálculos!KS73,"hh:mm")&amp;" – "&amp;TEXT(Cálculos!KT73,"hh:mm"),""))))</f>
        <v/>
      </c>
    </row>
    <row r="325" spans="1:8" ht="27.75" customHeight="1" x14ac:dyDescent="0.25">
      <c r="A325" s="54" t="str">
        <f>Cálculos!B74</f>
        <v/>
      </c>
      <c r="B325" s="55" t="str">
        <f>IF($A325="","",IF(Configurações!$B$3="Simples",IF(Cálculos!IN74="TRAB","TRABALHO",IF(Cálculos!IN74="ATEST","ATESTADO/"&amp;CHAR(10)&amp;"LICENÇA",IF(Cálculos!IN74="FERIAS","FÉRIAS","FOLGA"))),IF(Cálculos!IH74=0,"FOLGA",TEXT(Cálculos!ID74,"hh:mm")&amp;" – "&amp;TEXT(Cálculos!IG74,"hh:mm")&amp;IF(AND(Cálculos!IE74&lt;&gt;"",Cálculos!IF74&lt;&gt;""),CHAR(10)&amp;"int. "&amp;TEXT(Cálculos!IE74,"hh:mm")&amp;" – "&amp;TEXT(Cálculos!IF74,"hh:mm"),""))))</f>
        <v/>
      </c>
      <c r="C325" s="55" t="str">
        <f>IF($A325="","",IF(Configurações!$B$3="Simples",IF(Cálculos!IY74="TRAB","TRABALHO",IF(Cálculos!IY74="ATEST","ATESTADO/"&amp;CHAR(10)&amp;"LICENÇA",IF(Cálculos!IY74="FERIAS","FÉRIAS","FOLGA"))),IF(Cálculos!IS74=0,"FOLGA",TEXT(Cálculos!IO74,"hh:mm")&amp;" – "&amp;TEXT(Cálculos!IR74,"hh:mm")&amp;IF(AND(Cálculos!IP74&lt;&gt;"",Cálculos!IQ74&lt;&gt;""),CHAR(10)&amp;"int. "&amp;TEXT(Cálculos!IP74,"hh:mm")&amp;" – "&amp;TEXT(Cálculos!IQ74,"hh:mm"),""))))</f>
        <v/>
      </c>
      <c r="D325" s="55" t="str">
        <f>IF($A325="","",IF(Configurações!$B$3="Simples",IF(Cálculos!JJ74="TRAB","TRABALHO",IF(Cálculos!JJ74="ATEST","ATESTADO/"&amp;CHAR(10)&amp;"LICENÇA",IF(Cálculos!JJ74="FERIAS","FÉRIAS","FOLGA"))),IF(Cálculos!JD74=0,"FOLGA",TEXT(Cálculos!IZ74,"hh:mm")&amp;" – "&amp;TEXT(Cálculos!JC74,"hh:mm")&amp;IF(AND(Cálculos!JA74&lt;&gt;"",Cálculos!JB74&lt;&gt;""),CHAR(10)&amp;"int. "&amp;TEXT(Cálculos!JA74,"hh:mm")&amp;" – "&amp;TEXT(Cálculos!JB74,"hh:mm"),""))))</f>
        <v/>
      </c>
      <c r="E325" s="55" t="str">
        <f>IF($A325="","",IF(Configurações!$B$3="Simples",IF(Cálculos!JU74="TRAB","TRABALHO",IF(Cálculos!JU74="ATEST","ATESTADO/"&amp;CHAR(10)&amp;"LICENÇA",IF(Cálculos!JU74="FERIAS","FÉRIAS","FOLGA"))),IF(Cálculos!JO74=0,"FOLGA",TEXT(Cálculos!JK74,"hh:mm")&amp;" – "&amp;TEXT(Cálculos!JN74,"hh:mm")&amp;IF(AND(Cálculos!JL74&lt;&gt;"",Cálculos!JM74&lt;&gt;""),CHAR(10)&amp;"int. "&amp;TEXT(Cálculos!JL74,"hh:mm")&amp;" – "&amp;TEXT(Cálculos!JM74,"hh:mm"),""))))</f>
        <v/>
      </c>
      <c r="F325" s="55" t="str">
        <f>IF($A325="","",IF(Configurações!$B$3="Simples",IF(Cálculos!KF74="TRAB","TRABALHO",IF(Cálculos!KF74="ATEST","ATESTADO/"&amp;CHAR(10)&amp;"LICENÇA",IF(Cálculos!KF74="FERIAS","FÉRIAS","FOLGA"))),IF(Cálculos!JZ74=0,"FOLGA",TEXT(Cálculos!JV74,"hh:mm")&amp;" – "&amp;TEXT(Cálculos!JY74,"hh:mm")&amp;IF(AND(Cálculos!JW74&lt;&gt;"",Cálculos!JX74&lt;&gt;""),CHAR(10)&amp;"int. "&amp;TEXT(Cálculos!JW74,"hh:mm")&amp;" – "&amp;TEXT(Cálculos!JX74,"hh:mm"),""))))</f>
        <v/>
      </c>
      <c r="G325" s="55" t="str">
        <f>IF($A325="","",IF(Configurações!$B$3="Simples",IF(Cálculos!KQ74="TRAB","TRABALHO",IF(Cálculos!KQ74="ATEST","ATESTADO/"&amp;CHAR(10)&amp;"LICENÇA",IF(Cálculos!KQ74="FERIAS","FÉRIAS","FOLGA"))),IF(Cálculos!KK74=0,"FOLGA",TEXT(Cálculos!KG74,"hh:mm")&amp;" – "&amp;TEXT(Cálculos!KJ74,"hh:mm")&amp;IF(AND(Cálculos!KH74&lt;&gt;"",Cálculos!KI74&lt;&gt;""),CHAR(10)&amp;"int. "&amp;TEXT(Cálculos!KH74,"hh:mm")&amp;" – "&amp;TEXT(Cálculos!KI74,"hh:mm"),""))))</f>
        <v/>
      </c>
      <c r="H325" s="55" t="str">
        <f>IF($A325="","",IF(Configurações!$B$3="Simples",IF(Cálculos!LB74="TRAB","TRABALHO",IF(Cálculos!LB74="ATEST","ATESTADO/"&amp;CHAR(10)&amp;"LICENÇA",IF(Cálculos!LB74="FERIAS","FÉRIAS","FOLGA"))),IF(Cálculos!KV74=0,"FOLGA",TEXT(Cálculos!KR74,"hh:mm")&amp;" – "&amp;TEXT(Cálculos!KU74,"hh:mm")&amp;IF(AND(Cálculos!KS74&lt;&gt;"",Cálculos!KT74&lt;&gt;""),CHAR(10)&amp;"int. "&amp;TEXT(Cálculos!KS74,"hh:mm")&amp;" – "&amp;TEXT(Cálculos!KT74,"hh:mm"),""))))</f>
        <v/>
      </c>
    </row>
    <row r="326" spans="1:8" ht="27.75" customHeight="1" x14ac:dyDescent="0.25">
      <c r="A326" s="54" t="str">
        <f>Cálculos!B75</f>
        <v/>
      </c>
      <c r="B326" s="55" t="str">
        <f>IF($A326="","",IF(Configurações!$B$3="Simples",IF(Cálculos!IN75="TRAB","TRABALHO",IF(Cálculos!IN75="ATEST","ATESTADO/"&amp;CHAR(10)&amp;"LICENÇA",IF(Cálculos!IN75="FERIAS","FÉRIAS","FOLGA"))),IF(Cálculos!IH75=0,"FOLGA",TEXT(Cálculos!ID75,"hh:mm")&amp;" – "&amp;TEXT(Cálculos!IG75,"hh:mm")&amp;IF(AND(Cálculos!IE75&lt;&gt;"",Cálculos!IF75&lt;&gt;""),CHAR(10)&amp;"int. "&amp;TEXT(Cálculos!IE75,"hh:mm")&amp;" – "&amp;TEXT(Cálculos!IF75,"hh:mm"),""))))</f>
        <v/>
      </c>
      <c r="C326" s="55" t="str">
        <f>IF($A326="","",IF(Configurações!$B$3="Simples",IF(Cálculos!IY75="TRAB","TRABALHO",IF(Cálculos!IY75="ATEST","ATESTADO/"&amp;CHAR(10)&amp;"LICENÇA",IF(Cálculos!IY75="FERIAS","FÉRIAS","FOLGA"))),IF(Cálculos!IS75=0,"FOLGA",TEXT(Cálculos!IO75,"hh:mm")&amp;" – "&amp;TEXT(Cálculos!IR75,"hh:mm")&amp;IF(AND(Cálculos!IP75&lt;&gt;"",Cálculos!IQ75&lt;&gt;""),CHAR(10)&amp;"int. "&amp;TEXT(Cálculos!IP75,"hh:mm")&amp;" – "&amp;TEXT(Cálculos!IQ75,"hh:mm"),""))))</f>
        <v/>
      </c>
      <c r="D326" s="55" t="str">
        <f>IF($A326="","",IF(Configurações!$B$3="Simples",IF(Cálculos!JJ75="TRAB","TRABALHO",IF(Cálculos!JJ75="ATEST","ATESTADO/"&amp;CHAR(10)&amp;"LICENÇA",IF(Cálculos!JJ75="FERIAS","FÉRIAS","FOLGA"))),IF(Cálculos!JD75=0,"FOLGA",TEXT(Cálculos!IZ75,"hh:mm")&amp;" – "&amp;TEXT(Cálculos!JC75,"hh:mm")&amp;IF(AND(Cálculos!JA75&lt;&gt;"",Cálculos!JB75&lt;&gt;""),CHAR(10)&amp;"int. "&amp;TEXT(Cálculos!JA75,"hh:mm")&amp;" – "&amp;TEXT(Cálculos!JB75,"hh:mm"),""))))</f>
        <v/>
      </c>
      <c r="E326" s="55" t="str">
        <f>IF($A326="","",IF(Configurações!$B$3="Simples",IF(Cálculos!JU75="TRAB","TRABALHO",IF(Cálculos!JU75="ATEST","ATESTADO/"&amp;CHAR(10)&amp;"LICENÇA",IF(Cálculos!JU75="FERIAS","FÉRIAS","FOLGA"))),IF(Cálculos!JO75=0,"FOLGA",TEXT(Cálculos!JK75,"hh:mm")&amp;" – "&amp;TEXT(Cálculos!JN75,"hh:mm")&amp;IF(AND(Cálculos!JL75&lt;&gt;"",Cálculos!JM75&lt;&gt;""),CHAR(10)&amp;"int. "&amp;TEXT(Cálculos!JL75,"hh:mm")&amp;" – "&amp;TEXT(Cálculos!JM75,"hh:mm"),""))))</f>
        <v/>
      </c>
      <c r="F326" s="55" t="str">
        <f>IF($A326="","",IF(Configurações!$B$3="Simples",IF(Cálculos!KF75="TRAB","TRABALHO",IF(Cálculos!KF75="ATEST","ATESTADO/"&amp;CHAR(10)&amp;"LICENÇA",IF(Cálculos!KF75="FERIAS","FÉRIAS","FOLGA"))),IF(Cálculos!JZ75=0,"FOLGA",TEXT(Cálculos!JV75,"hh:mm")&amp;" – "&amp;TEXT(Cálculos!JY75,"hh:mm")&amp;IF(AND(Cálculos!JW75&lt;&gt;"",Cálculos!JX75&lt;&gt;""),CHAR(10)&amp;"int. "&amp;TEXT(Cálculos!JW75,"hh:mm")&amp;" – "&amp;TEXT(Cálculos!JX75,"hh:mm"),""))))</f>
        <v/>
      </c>
      <c r="G326" s="55" t="str">
        <f>IF($A326="","",IF(Configurações!$B$3="Simples",IF(Cálculos!KQ75="TRAB","TRABALHO",IF(Cálculos!KQ75="ATEST","ATESTADO/"&amp;CHAR(10)&amp;"LICENÇA",IF(Cálculos!KQ75="FERIAS","FÉRIAS","FOLGA"))),IF(Cálculos!KK75=0,"FOLGA",TEXT(Cálculos!KG75,"hh:mm")&amp;" – "&amp;TEXT(Cálculos!KJ75,"hh:mm")&amp;IF(AND(Cálculos!KH75&lt;&gt;"",Cálculos!KI75&lt;&gt;""),CHAR(10)&amp;"int. "&amp;TEXT(Cálculos!KH75,"hh:mm")&amp;" – "&amp;TEXT(Cálculos!KI75,"hh:mm"),""))))</f>
        <v/>
      </c>
      <c r="H326" s="55" t="str">
        <f>IF($A326="","",IF(Configurações!$B$3="Simples",IF(Cálculos!LB75="TRAB","TRABALHO",IF(Cálculos!LB75="ATEST","ATESTADO/"&amp;CHAR(10)&amp;"LICENÇA",IF(Cálculos!LB75="FERIAS","FÉRIAS","FOLGA"))),IF(Cálculos!KV75=0,"FOLGA",TEXT(Cálculos!KR75,"hh:mm")&amp;" – "&amp;TEXT(Cálculos!KU75,"hh:mm")&amp;IF(AND(Cálculos!KS75&lt;&gt;"",Cálculos!KT75&lt;&gt;""),CHAR(10)&amp;"int. "&amp;TEXT(Cálculos!KS75,"hh:mm")&amp;" – "&amp;TEXT(Cálculos!KT75,"hh:mm"),""))))</f>
        <v/>
      </c>
    </row>
    <row r="327" spans="1:8" ht="27.75" customHeight="1" x14ac:dyDescent="0.25">
      <c r="A327" s="54" t="str">
        <f>Cálculos!B76</f>
        <v/>
      </c>
      <c r="B327" s="55" t="str">
        <f>IF($A327="","",IF(Configurações!$B$3="Simples",IF(Cálculos!IN76="TRAB","TRABALHO",IF(Cálculos!IN76="ATEST","ATESTADO/"&amp;CHAR(10)&amp;"LICENÇA",IF(Cálculos!IN76="FERIAS","FÉRIAS","FOLGA"))),IF(Cálculos!IH76=0,"FOLGA",TEXT(Cálculos!ID76,"hh:mm")&amp;" – "&amp;TEXT(Cálculos!IG76,"hh:mm")&amp;IF(AND(Cálculos!IE76&lt;&gt;"",Cálculos!IF76&lt;&gt;""),CHAR(10)&amp;"int. "&amp;TEXT(Cálculos!IE76,"hh:mm")&amp;" – "&amp;TEXT(Cálculos!IF76,"hh:mm"),""))))</f>
        <v/>
      </c>
      <c r="C327" s="55" t="str">
        <f>IF($A327="","",IF(Configurações!$B$3="Simples",IF(Cálculos!IY76="TRAB","TRABALHO",IF(Cálculos!IY76="ATEST","ATESTADO/"&amp;CHAR(10)&amp;"LICENÇA",IF(Cálculos!IY76="FERIAS","FÉRIAS","FOLGA"))),IF(Cálculos!IS76=0,"FOLGA",TEXT(Cálculos!IO76,"hh:mm")&amp;" – "&amp;TEXT(Cálculos!IR76,"hh:mm")&amp;IF(AND(Cálculos!IP76&lt;&gt;"",Cálculos!IQ76&lt;&gt;""),CHAR(10)&amp;"int. "&amp;TEXT(Cálculos!IP76,"hh:mm")&amp;" – "&amp;TEXT(Cálculos!IQ76,"hh:mm"),""))))</f>
        <v/>
      </c>
      <c r="D327" s="55" t="str">
        <f>IF($A327="","",IF(Configurações!$B$3="Simples",IF(Cálculos!JJ76="TRAB","TRABALHO",IF(Cálculos!JJ76="ATEST","ATESTADO/"&amp;CHAR(10)&amp;"LICENÇA",IF(Cálculos!JJ76="FERIAS","FÉRIAS","FOLGA"))),IF(Cálculos!JD76=0,"FOLGA",TEXT(Cálculos!IZ76,"hh:mm")&amp;" – "&amp;TEXT(Cálculos!JC76,"hh:mm")&amp;IF(AND(Cálculos!JA76&lt;&gt;"",Cálculos!JB76&lt;&gt;""),CHAR(10)&amp;"int. "&amp;TEXT(Cálculos!JA76,"hh:mm")&amp;" – "&amp;TEXT(Cálculos!JB76,"hh:mm"),""))))</f>
        <v/>
      </c>
      <c r="E327" s="55" t="str">
        <f>IF($A327="","",IF(Configurações!$B$3="Simples",IF(Cálculos!JU76="TRAB","TRABALHO",IF(Cálculos!JU76="ATEST","ATESTADO/"&amp;CHAR(10)&amp;"LICENÇA",IF(Cálculos!JU76="FERIAS","FÉRIAS","FOLGA"))),IF(Cálculos!JO76=0,"FOLGA",TEXT(Cálculos!JK76,"hh:mm")&amp;" – "&amp;TEXT(Cálculos!JN76,"hh:mm")&amp;IF(AND(Cálculos!JL76&lt;&gt;"",Cálculos!JM76&lt;&gt;""),CHAR(10)&amp;"int. "&amp;TEXT(Cálculos!JL76,"hh:mm")&amp;" – "&amp;TEXT(Cálculos!JM76,"hh:mm"),""))))</f>
        <v/>
      </c>
      <c r="F327" s="55" t="str">
        <f>IF($A327="","",IF(Configurações!$B$3="Simples",IF(Cálculos!KF76="TRAB","TRABALHO",IF(Cálculos!KF76="ATEST","ATESTADO/"&amp;CHAR(10)&amp;"LICENÇA",IF(Cálculos!KF76="FERIAS","FÉRIAS","FOLGA"))),IF(Cálculos!JZ76=0,"FOLGA",TEXT(Cálculos!JV76,"hh:mm")&amp;" – "&amp;TEXT(Cálculos!JY76,"hh:mm")&amp;IF(AND(Cálculos!JW76&lt;&gt;"",Cálculos!JX76&lt;&gt;""),CHAR(10)&amp;"int. "&amp;TEXT(Cálculos!JW76,"hh:mm")&amp;" – "&amp;TEXT(Cálculos!JX76,"hh:mm"),""))))</f>
        <v/>
      </c>
      <c r="G327" s="55" t="str">
        <f>IF($A327="","",IF(Configurações!$B$3="Simples",IF(Cálculos!KQ76="TRAB","TRABALHO",IF(Cálculos!KQ76="ATEST","ATESTADO/"&amp;CHAR(10)&amp;"LICENÇA",IF(Cálculos!KQ76="FERIAS","FÉRIAS","FOLGA"))),IF(Cálculos!KK76=0,"FOLGA",TEXT(Cálculos!KG76,"hh:mm")&amp;" – "&amp;TEXT(Cálculos!KJ76,"hh:mm")&amp;IF(AND(Cálculos!KH76&lt;&gt;"",Cálculos!KI76&lt;&gt;""),CHAR(10)&amp;"int. "&amp;TEXT(Cálculos!KH76,"hh:mm")&amp;" – "&amp;TEXT(Cálculos!KI76,"hh:mm"),""))))</f>
        <v/>
      </c>
      <c r="H327" s="55" t="str">
        <f>IF($A327="","",IF(Configurações!$B$3="Simples",IF(Cálculos!LB76="TRAB","TRABALHO",IF(Cálculos!LB76="ATEST","ATESTADO/"&amp;CHAR(10)&amp;"LICENÇA",IF(Cálculos!LB76="FERIAS","FÉRIAS","FOLGA"))),IF(Cálculos!KV76=0,"FOLGA",TEXT(Cálculos!KR76,"hh:mm")&amp;" – "&amp;TEXT(Cálculos!KU76,"hh:mm")&amp;IF(AND(Cálculos!KS76&lt;&gt;"",Cálculos!KT76&lt;&gt;""),CHAR(10)&amp;"int. "&amp;TEXT(Cálculos!KS76,"hh:mm")&amp;" – "&amp;TEXT(Cálculos!KT76,"hh:mm"),""))))</f>
        <v/>
      </c>
    </row>
    <row r="328" spans="1:8" ht="27.75" customHeight="1" x14ac:dyDescent="0.25">
      <c r="A328" s="54" t="str">
        <f>Cálculos!B77</f>
        <v/>
      </c>
      <c r="B328" s="55" t="str">
        <f>IF($A328="","",IF(Configurações!$B$3="Simples",IF(Cálculos!IN77="TRAB","TRABALHO",IF(Cálculos!IN77="ATEST","ATESTADO/"&amp;CHAR(10)&amp;"LICENÇA",IF(Cálculos!IN77="FERIAS","FÉRIAS","FOLGA"))),IF(Cálculos!IH77=0,"FOLGA",TEXT(Cálculos!ID77,"hh:mm")&amp;" – "&amp;TEXT(Cálculos!IG77,"hh:mm")&amp;IF(AND(Cálculos!IE77&lt;&gt;"",Cálculos!IF77&lt;&gt;""),CHAR(10)&amp;"int. "&amp;TEXT(Cálculos!IE77,"hh:mm")&amp;" – "&amp;TEXT(Cálculos!IF77,"hh:mm"),""))))</f>
        <v/>
      </c>
      <c r="C328" s="55" t="str">
        <f>IF($A328="","",IF(Configurações!$B$3="Simples",IF(Cálculos!IY77="TRAB","TRABALHO",IF(Cálculos!IY77="ATEST","ATESTADO/"&amp;CHAR(10)&amp;"LICENÇA",IF(Cálculos!IY77="FERIAS","FÉRIAS","FOLGA"))),IF(Cálculos!IS77=0,"FOLGA",TEXT(Cálculos!IO77,"hh:mm")&amp;" – "&amp;TEXT(Cálculos!IR77,"hh:mm")&amp;IF(AND(Cálculos!IP77&lt;&gt;"",Cálculos!IQ77&lt;&gt;""),CHAR(10)&amp;"int. "&amp;TEXT(Cálculos!IP77,"hh:mm")&amp;" – "&amp;TEXT(Cálculos!IQ77,"hh:mm"),""))))</f>
        <v/>
      </c>
      <c r="D328" s="55" t="str">
        <f>IF($A328="","",IF(Configurações!$B$3="Simples",IF(Cálculos!JJ77="TRAB","TRABALHO",IF(Cálculos!JJ77="ATEST","ATESTADO/"&amp;CHAR(10)&amp;"LICENÇA",IF(Cálculos!JJ77="FERIAS","FÉRIAS","FOLGA"))),IF(Cálculos!JD77=0,"FOLGA",TEXT(Cálculos!IZ77,"hh:mm")&amp;" – "&amp;TEXT(Cálculos!JC77,"hh:mm")&amp;IF(AND(Cálculos!JA77&lt;&gt;"",Cálculos!JB77&lt;&gt;""),CHAR(10)&amp;"int. "&amp;TEXT(Cálculos!JA77,"hh:mm")&amp;" – "&amp;TEXT(Cálculos!JB77,"hh:mm"),""))))</f>
        <v/>
      </c>
      <c r="E328" s="55" t="str">
        <f>IF($A328="","",IF(Configurações!$B$3="Simples",IF(Cálculos!JU77="TRAB","TRABALHO",IF(Cálculos!JU77="ATEST","ATESTADO/"&amp;CHAR(10)&amp;"LICENÇA",IF(Cálculos!JU77="FERIAS","FÉRIAS","FOLGA"))),IF(Cálculos!JO77=0,"FOLGA",TEXT(Cálculos!JK77,"hh:mm")&amp;" – "&amp;TEXT(Cálculos!JN77,"hh:mm")&amp;IF(AND(Cálculos!JL77&lt;&gt;"",Cálculos!JM77&lt;&gt;""),CHAR(10)&amp;"int. "&amp;TEXT(Cálculos!JL77,"hh:mm")&amp;" – "&amp;TEXT(Cálculos!JM77,"hh:mm"),""))))</f>
        <v/>
      </c>
      <c r="F328" s="55" t="str">
        <f>IF($A328="","",IF(Configurações!$B$3="Simples",IF(Cálculos!KF77="TRAB","TRABALHO",IF(Cálculos!KF77="ATEST","ATESTADO/"&amp;CHAR(10)&amp;"LICENÇA",IF(Cálculos!KF77="FERIAS","FÉRIAS","FOLGA"))),IF(Cálculos!JZ77=0,"FOLGA",TEXT(Cálculos!JV77,"hh:mm")&amp;" – "&amp;TEXT(Cálculos!JY77,"hh:mm")&amp;IF(AND(Cálculos!JW77&lt;&gt;"",Cálculos!JX77&lt;&gt;""),CHAR(10)&amp;"int. "&amp;TEXT(Cálculos!JW77,"hh:mm")&amp;" – "&amp;TEXT(Cálculos!JX77,"hh:mm"),""))))</f>
        <v/>
      </c>
      <c r="G328" s="55" t="str">
        <f>IF($A328="","",IF(Configurações!$B$3="Simples",IF(Cálculos!KQ77="TRAB","TRABALHO",IF(Cálculos!KQ77="ATEST","ATESTADO/"&amp;CHAR(10)&amp;"LICENÇA",IF(Cálculos!KQ77="FERIAS","FÉRIAS","FOLGA"))),IF(Cálculos!KK77=0,"FOLGA",TEXT(Cálculos!KG77,"hh:mm")&amp;" – "&amp;TEXT(Cálculos!KJ77,"hh:mm")&amp;IF(AND(Cálculos!KH77&lt;&gt;"",Cálculos!KI77&lt;&gt;""),CHAR(10)&amp;"int. "&amp;TEXT(Cálculos!KH77,"hh:mm")&amp;" – "&amp;TEXT(Cálculos!KI77,"hh:mm"),""))))</f>
        <v/>
      </c>
      <c r="H328" s="55" t="str">
        <f>IF($A328="","",IF(Configurações!$B$3="Simples",IF(Cálculos!LB77="TRAB","TRABALHO",IF(Cálculos!LB77="ATEST","ATESTADO/"&amp;CHAR(10)&amp;"LICENÇA",IF(Cálculos!LB77="FERIAS","FÉRIAS","FOLGA"))),IF(Cálculos!KV77=0,"FOLGA",TEXT(Cálculos!KR77,"hh:mm")&amp;" – "&amp;TEXT(Cálculos!KU77,"hh:mm")&amp;IF(AND(Cálculos!KS77&lt;&gt;"",Cálculos!KT77&lt;&gt;""),CHAR(10)&amp;"int. "&amp;TEXT(Cálculos!KS77,"hh:mm")&amp;" – "&amp;TEXT(Cálculos!KT77,"hh:mm"),""))))</f>
        <v/>
      </c>
    </row>
    <row r="329" spans="1:8" ht="27.75" customHeight="1" x14ac:dyDescent="0.25">
      <c r="A329" s="54" t="str">
        <f>Cálculos!B78</f>
        <v/>
      </c>
      <c r="B329" s="55" t="str">
        <f>IF($A329="","",IF(Configurações!$B$3="Simples",IF(Cálculos!IN78="TRAB","TRABALHO",IF(Cálculos!IN78="ATEST","ATESTADO/"&amp;CHAR(10)&amp;"LICENÇA",IF(Cálculos!IN78="FERIAS","FÉRIAS","FOLGA"))),IF(Cálculos!IH78=0,"FOLGA",TEXT(Cálculos!ID78,"hh:mm")&amp;" – "&amp;TEXT(Cálculos!IG78,"hh:mm")&amp;IF(AND(Cálculos!IE78&lt;&gt;"",Cálculos!IF78&lt;&gt;""),CHAR(10)&amp;"int. "&amp;TEXT(Cálculos!IE78,"hh:mm")&amp;" – "&amp;TEXT(Cálculos!IF78,"hh:mm"),""))))</f>
        <v/>
      </c>
      <c r="C329" s="55" t="str">
        <f>IF($A329="","",IF(Configurações!$B$3="Simples",IF(Cálculos!IY78="TRAB","TRABALHO",IF(Cálculos!IY78="ATEST","ATESTADO/"&amp;CHAR(10)&amp;"LICENÇA",IF(Cálculos!IY78="FERIAS","FÉRIAS","FOLGA"))),IF(Cálculos!IS78=0,"FOLGA",TEXT(Cálculos!IO78,"hh:mm")&amp;" – "&amp;TEXT(Cálculos!IR78,"hh:mm")&amp;IF(AND(Cálculos!IP78&lt;&gt;"",Cálculos!IQ78&lt;&gt;""),CHAR(10)&amp;"int. "&amp;TEXT(Cálculos!IP78,"hh:mm")&amp;" – "&amp;TEXT(Cálculos!IQ78,"hh:mm"),""))))</f>
        <v/>
      </c>
      <c r="D329" s="55" t="str">
        <f>IF($A329="","",IF(Configurações!$B$3="Simples",IF(Cálculos!JJ78="TRAB","TRABALHO",IF(Cálculos!JJ78="ATEST","ATESTADO/"&amp;CHAR(10)&amp;"LICENÇA",IF(Cálculos!JJ78="FERIAS","FÉRIAS","FOLGA"))),IF(Cálculos!JD78=0,"FOLGA",TEXT(Cálculos!IZ78,"hh:mm")&amp;" – "&amp;TEXT(Cálculos!JC78,"hh:mm")&amp;IF(AND(Cálculos!JA78&lt;&gt;"",Cálculos!JB78&lt;&gt;""),CHAR(10)&amp;"int. "&amp;TEXT(Cálculos!JA78,"hh:mm")&amp;" – "&amp;TEXT(Cálculos!JB78,"hh:mm"),""))))</f>
        <v/>
      </c>
      <c r="E329" s="55" t="str">
        <f>IF($A329="","",IF(Configurações!$B$3="Simples",IF(Cálculos!JU78="TRAB","TRABALHO",IF(Cálculos!JU78="ATEST","ATESTADO/"&amp;CHAR(10)&amp;"LICENÇA",IF(Cálculos!JU78="FERIAS","FÉRIAS","FOLGA"))),IF(Cálculos!JO78=0,"FOLGA",TEXT(Cálculos!JK78,"hh:mm")&amp;" – "&amp;TEXT(Cálculos!JN78,"hh:mm")&amp;IF(AND(Cálculos!JL78&lt;&gt;"",Cálculos!JM78&lt;&gt;""),CHAR(10)&amp;"int. "&amp;TEXT(Cálculos!JL78,"hh:mm")&amp;" – "&amp;TEXT(Cálculos!JM78,"hh:mm"),""))))</f>
        <v/>
      </c>
      <c r="F329" s="55" t="str">
        <f>IF($A329="","",IF(Configurações!$B$3="Simples",IF(Cálculos!KF78="TRAB","TRABALHO",IF(Cálculos!KF78="ATEST","ATESTADO/"&amp;CHAR(10)&amp;"LICENÇA",IF(Cálculos!KF78="FERIAS","FÉRIAS","FOLGA"))),IF(Cálculos!JZ78=0,"FOLGA",TEXT(Cálculos!JV78,"hh:mm")&amp;" – "&amp;TEXT(Cálculos!JY78,"hh:mm")&amp;IF(AND(Cálculos!JW78&lt;&gt;"",Cálculos!JX78&lt;&gt;""),CHAR(10)&amp;"int. "&amp;TEXT(Cálculos!JW78,"hh:mm")&amp;" – "&amp;TEXT(Cálculos!JX78,"hh:mm"),""))))</f>
        <v/>
      </c>
      <c r="G329" s="55" t="str">
        <f>IF($A329="","",IF(Configurações!$B$3="Simples",IF(Cálculos!KQ78="TRAB","TRABALHO",IF(Cálculos!KQ78="ATEST","ATESTADO/"&amp;CHAR(10)&amp;"LICENÇA",IF(Cálculos!KQ78="FERIAS","FÉRIAS","FOLGA"))),IF(Cálculos!KK78=0,"FOLGA",TEXT(Cálculos!KG78,"hh:mm")&amp;" – "&amp;TEXT(Cálculos!KJ78,"hh:mm")&amp;IF(AND(Cálculos!KH78&lt;&gt;"",Cálculos!KI78&lt;&gt;""),CHAR(10)&amp;"int. "&amp;TEXT(Cálculos!KH78,"hh:mm")&amp;" – "&amp;TEXT(Cálculos!KI78,"hh:mm"),""))))</f>
        <v/>
      </c>
      <c r="H329" s="55" t="str">
        <f>IF($A329="","",IF(Configurações!$B$3="Simples",IF(Cálculos!LB78="TRAB","TRABALHO",IF(Cálculos!LB78="ATEST","ATESTADO/"&amp;CHAR(10)&amp;"LICENÇA",IF(Cálculos!LB78="FERIAS","FÉRIAS","FOLGA"))),IF(Cálculos!KV78=0,"FOLGA",TEXT(Cálculos!KR78,"hh:mm")&amp;" – "&amp;TEXT(Cálculos!KU78,"hh:mm")&amp;IF(AND(Cálculos!KS78&lt;&gt;"",Cálculos!KT78&lt;&gt;""),CHAR(10)&amp;"int. "&amp;TEXT(Cálculos!KS78,"hh:mm")&amp;" – "&amp;TEXT(Cálculos!KT78,"hh:mm"),""))))</f>
        <v/>
      </c>
    </row>
    <row r="330" spans="1:8" ht="27.75" customHeight="1" x14ac:dyDescent="0.25">
      <c r="A330" s="54" t="str">
        <f>Cálculos!B79</f>
        <v/>
      </c>
      <c r="B330" s="55" t="str">
        <f>IF($A330="","",IF(Configurações!$B$3="Simples",IF(Cálculos!IN79="TRAB","TRABALHO",IF(Cálculos!IN79="ATEST","ATESTADO/"&amp;CHAR(10)&amp;"LICENÇA",IF(Cálculos!IN79="FERIAS","FÉRIAS","FOLGA"))),IF(Cálculos!IH79=0,"FOLGA",TEXT(Cálculos!ID79,"hh:mm")&amp;" – "&amp;TEXT(Cálculos!IG79,"hh:mm")&amp;IF(AND(Cálculos!IE79&lt;&gt;"",Cálculos!IF79&lt;&gt;""),CHAR(10)&amp;"int. "&amp;TEXT(Cálculos!IE79,"hh:mm")&amp;" – "&amp;TEXT(Cálculos!IF79,"hh:mm"),""))))</f>
        <v/>
      </c>
      <c r="C330" s="55" t="str">
        <f>IF($A330="","",IF(Configurações!$B$3="Simples",IF(Cálculos!IY79="TRAB","TRABALHO",IF(Cálculos!IY79="ATEST","ATESTADO/"&amp;CHAR(10)&amp;"LICENÇA",IF(Cálculos!IY79="FERIAS","FÉRIAS","FOLGA"))),IF(Cálculos!IS79=0,"FOLGA",TEXT(Cálculos!IO79,"hh:mm")&amp;" – "&amp;TEXT(Cálculos!IR79,"hh:mm")&amp;IF(AND(Cálculos!IP79&lt;&gt;"",Cálculos!IQ79&lt;&gt;""),CHAR(10)&amp;"int. "&amp;TEXT(Cálculos!IP79,"hh:mm")&amp;" – "&amp;TEXT(Cálculos!IQ79,"hh:mm"),""))))</f>
        <v/>
      </c>
      <c r="D330" s="55" t="str">
        <f>IF($A330="","",IF(Configurações!$B$3="Simples",IF(Cálculos!JJ79="TRAB","TRABALHO",IF(Cálculos!JJ79="ATEST","ATESTADO/"&amp;CHAR(10)&amp;"LICENÇA",IF(Cálculos!JJ79="FERIAS","FÉRIAS","FOLGA"))),IF(Cálculos!JD79=0,"FOLGA",TEXT(Cálculos!IZ79,"hh:mm")&amp;" – "&amp;TEXT(Cálculos!JC79,"hh:mm")&amp;IF(AND(Cálculos!JA79&lt;&gt;"",Cálculos!JB79&lt;&gt;""),CHAR(10)&amp;"int. "&amp;TEXT(Cálculos!JA79,"hh:mm")&amp;" – "&amp;TEXT(Cálculos!JB79,"hh:mm"),""))))</f>
        <v/>
      </c>
      <c r="E330" s="55" t="str">
        <f>IF($A330="","",IF(Configurações!$B$3="Simples",IF(Cálculos!JU79="TRAB","TRABALHO",IF(Cálculos!JU79="ATEST","ATESTADO/"&amp;CHAR(10)&amp;"LICENÇA",IF(Cálculos!JU79="FERIAS","FÉRIAS","FOLGA"))),IF(Cálculos!JO79=0,"FOLGA",TEXT(Cálculos!JK79,"hh:mm")&amp;" – "&amp;TEXT(Cálculos!JN79,"hh:mm")&amp;IF(AND(Cálculos!JL79&lt;&gt;"",Cálculos!JM79&lt;&gt;""),CHAR(10)&amp;"int. "&amp;TEXT(Cálculos!JL79,"hh:mm")&amp;" – "&amp;TEXT(Cálculos!JM79,"hh:mm"),""))))</f>
        <v/>
      </c>
      <c r="F330" s="55" t="str">
        <f>IF($A330="","",IF(Configurações!$B$3="Simples",IF(Cálculos!KF79="TRAB","TRABALHO",IF(Cálculos!KF79="ATEST","ATESTADO/"&amp;CHAR(10)&amp;"LICENÇA",IF(Cálculos!KF79="FERIAS","FÉRIAS","FOLGA"))),IF(Cálculos!JZ79=0,"FOLGA",TEXT(Cálculos!JV79,"hh:mm")&amp;" – "&amp;TEXT(Cálculos!JY79,"hh:mm")&amp;IF(AND(Cálculos!JW79&lt;&gt;"",Cálculos!JX79&lt;&gt;""),CHAR(10)&amp;"int. "&amp;TEXT(Cálculos!JW79,"hh:mm")&amp;" – "&amp;TEXT(Cálculos!JX79,"hh:mm"),""))))</f>
        <v/>
      </c>
      <c r="G330" s="55" t="str">
        <f>IF($A330="","",IF(Configurações!$B$3="Simples",IF(Cálculos!KQ79="TRAB","TRABALHO",IF(Cálculos!KQ79="ATEST","ATESTADO/"&amp;CHAR(10)&amp;"LICENÇA",IF(Cálculos!KQ79="FERIAS","FÉRIAS","FOLGA"))),IF(Cálculos!KK79=0,"FOLGA",TEXT(Cálculos!KG79,"hh:mm")&amp;" – "&amp;TEXT(Cálculos!KJ79,"hh:mm")&amp;IF(AND(Cálculos!KH79&lt;&gt;"",Cálculos!KI79&lt;&gt;""),CHAR(10)&amp;"int. "&amp;TEXT(Cálculos!KH79,"hh:mm")&amp;" – "&amp;TEXT(Cálculos!KI79,"hh:mm"),""))))</f>
        <v/>
      </c>
      <c r="H330" s="55" t="str">
        <f>IF($A330="","",IF(Configurações!$B$3="Simples",IF(Cálculos!LB79="TRAB","TRABALHO",IF(Cálculos!LB79="ATEST","ATESTADO/"&amp;CHAR(10)&amp;"LICENÇA",IF(Cálculos!LB79="FERIAS","FÉRIAS","FOLGA"))),IF(Cálculos!KV79=0,"FOLGA",TEXT(Cálculos!KR79,"hh:mm")&amp;" – "&amp;TEXT(Cálculos!KU79,"hh:mm")&amp;IF(AND(Cálculos!KS79&lt;&gt;"",Cálculos!KT79&lt;&gt;""),CHAR(10)&amp;"int. "&amp;TEXT(Cálculos!KS79,"hh:mm")&amp;" – "&amp;TEXT(Cálculos!KT79,"hh:mm"),""))))</f>
        <v/>
      </c>
    </row>
    <row r="331" spans="1:8" ht="27.75" customHeight="1" x14ac:dyDescent="0.25">
      <c r="A331" s="54" t="str">
        <f>Cálculos!B80</f>
        <v/>
      </c>
      <c r="B331" s="55" t="str">
        <f>IF($A331="","",IF(Configurações!$B$3="Simples",IF(Cálculos!IN80="TRAB","TRABALHO",IF(Cálculos!IN80="ATEST","ATESTADO/"&amp;CHAR(10)&amp;"LICENÇA",IF(Cálculos!IN80="FERIAS","FÉRIAS","FOLGA"))),IF(Cálculos!IH80=0,"FOLGA",TEXT(Cálculos!ID80,"hh:mm")&amp;" – "&amp;TEXT(Cálculos!IG80,"hh:mm")&amp;IF(AND(Cálculos!IE80&lt;&gt;"",Cálculos!IF80&lt;&gt;""),CHAR(10)&amp;"int. "&amp;TEXT(Cálculos!IE80,"hh:mm")&amp;" – "&amp;TEXT(Cálculos!IF80,"hh:mm"),""))))</f>
        <v/>
      </c>
      <c r="C331" s="55" t="str">
        <f>IF($A331="","",IF(Configurações!$B$3="Simples",IF(Cálculos!IY80="TRAB","TRABALHO",IF(Cálculos!IY80="ATEST","ATESTADO/"&amp;CHAR(10)&amp;"LICENÇA",IF(Cálculos!IY80="FERIAS","FÉRIAS","FOLGA"))),IF(Cálculos!IS80=0,"FOLGA",TEXT(Cálculos!IO80,"hh:mm")&amp;" – "&amp;TEXT(Cálculos!IR80,"hh:mm")&amp;IF(AND(Cálculos!IP80&lt;&gt;"",Cálculos!IQ80&lt;&gt;""),CHAR(10)&amp;"int. "&amp;TEXT(Cálculos!IP80,"hh:mm")&amp;" – "&amp;TEXT(Cálculos!IQ80,"hh:mm"),""))))</f>
        <v/>
      </c>
      <c r="D331" s="55" t="str">
        <f>IF($A331="","",IF(Configurações!$B$3="Simples",IF(Cálculos!JJ80="TRAB","TRABALHO",IF(Cálculos!JJ80="ATEST","ATESTADO/"&amp;CHAR(10)&amp;"LICENÇA",IF(Cálculos!JJ80="FERIAS","FÉRIAS","FOLGA"))),IF(Cálculos!JD80=0,"FOLGA",TEXT(Cálculos!IZ80,"hh:mm")&amp;" – "&amp;TEXT(Cálculos!JC80,"hh:mm")&amp;IF(AND(Cálculos!JA80&lt;&gt;"",Cálculos!JB80&lt;&gt;""),CHAR(10)&amp;"int. "&amp;TEXT(Cálculos!JA80,"hh:mm")&amp;" – "&amp;TEXT(Cálculos!JB80,"hh:mm"),""))))</f>
        <v/>
      </c>
      <c r="E331" s="55" t="str">
        <f>IF($A331="","",IF(Configurações!$B$3="Simples",IF(Cálculos!JU80="TRAB","TRABALHO",IF(Cálculos!JU80="ATEST","ATESTADO/"&amp;CHAR(10)&amp;"LICENÇA",IF(Cálculos!JU80="FERIAS","FÉRIAS","FOLGA"))),IF(Cálculos!JO80=0,"FOLGA",TEXT(Cálculos!JK80,"hh:mm")&amp;" – "&amp;TEXT(Cálculos!JN80,"hh:mm")&amp;IF(AND(Cálculos!JL80&lt;&gt;"",Cálculos!JM80&lt;&gt;""),CHAR(10)&amp;"int. "&amp;TEXT(Cálculos!JL80,"hh:mm")&amp;" – "&amp;TEXT(Cálculos!JM80,"hh:mm"),""))))</f>
        <v/>
      </c>
      <c r="F331" s="55" t="str">
        <f>IF($A331="","",IF(Configurações!$B$3="Simples",IF(Cálculos!KF80="TRAB","TRABALHO",IF(Cálculos!KF80="ATEST","ATESTADO/"&amp;CHAR(10)&amp;"LICENÇA",IF(Cálculos!KF80="FERIAS","FÉRIAS","FOLGA"))),IF(Cálculos!JZ80=0,"FOLGA",TEXT(Cálculos!JV80,"hh:mm")&amp;" – "&amp;TEXT(Cálculos!JY80,"hh:mm")&amp;IF(AND(Cálculos!JW80&lt;&gt;"",Cálculos!JX80&lt;&gt;""),CHAR(10)&amp;"int. "&amp;TEXT(Cálculos!JW80,"hh:mm")&amp;" – "&amp;TEXT(Cálculos!JX80,"hh:mm"),""))))</f>
        <v/>
      </c>
      <c r="G331" s="55" t="str">
        <f>IF($A331="","",IF(Configurações!$B$3="Simples",IF(Cálculos!KQ80="TRAB","TRABALHO",IF(Cálculos!KQ80="ATEST","ATESTADO/"&amp;CHAR(10)&amp;"LICENÇA",IF(Cálculos!KQ80="FERIAS","FÉRIAS","FOLGA"))),IF(Cálculos!KK80=0,"FOLGA",TEXT(Cálculos!KG80,"hh:mm")&amp;" – "&amp;TEXT(Cálculos!KJ80,"hh:mm")&amp;IF(AND(Cálculos!KH80&lt;&gt;"",Cálculos!KI80&lt;&gt;""),CHAR(10)&amp;"int. "&amp;TEXT(Cálculos!KH80,"hh:mm")&amp;" – "&amp;TEXT(Cálculos!KI80,"hh:mm"),""))))</f>
        <v/>
      </c>
      <c r="H331" s="55" t="str">
        <f>IF($A331="","",IF(Configurações!$B$3="Simples",IF(Cálculos!LB80="TRAB","TRABALHO",IF(Cálculos!LB80="ATEST","ATESTADO/"&amp;CHAR(10)&amp;"LICENÇA",IF(Cálculos!LB80="FERIAS","FÉRIAS","FOLGA"))),IF(Cálculos!KV80=0,"FOLGA",TEXT(Cálculos!KR80,"hh:mm")&amp;" – "&amp;TEXT(Cálculos!KU80,"hh:mm")&amp;IF(AND(Cálculos!KS80&lt;&gt;"",Cálculos!KT80&lt;&gt;""),CHAR(10)&amp;"int. "&amp;TEXT(Cálculos!KS80,"hh:mm")&amp;" – "&amp;TEXT(Cálculos!KT80,"hh:mm"),""))))</f>
        <v/>
      </c>
    </row>
    <row r="332" spans="1:8" ht="27.75" customHeight="1" x14ac:dyDescent="0.25">
      <c r="A332" s="54" t="str">
        <f>Cálculos!B81</f>
        <v/>
      </c>
      <c r="B332" s="55" t="str">
        <f>IF($A332="","",IF(Configurações!$B$3="Simples",IF(Cálculos!IN81="TRAB","TRABALHO",IF(Cálculos!IN81="ATEST","ATESTADO/"&amp;CHAR(10)&amp;"LICENÇA",IF(Cálculos!IN81="FERIAS","FÉRIAS","FOLGA"))),IF(Cálculos!IH81=0,"FOLGA",TEXT(Cálculos!ID81,"hh:mm")&amp;" – "&amp;TEXT(Cálculos!IG81,"hh:mm")&amp;IF(AND(Cálculos!IE81&lt;&gt;"",Cálculos!IF81&lt;&gt;""),CHAR(10)&amp;"int. "&amp;TEXT(Cálculos!IE81,"hh:mm")&amp;" – "&amp;TEXT(Cálculos!IF81,"hh:mm"),""))))</f>
        <v/>
      </c>
      <c r="C332" s="55" t="str">
        <f>IF($A332="","",IF(Configurações!$B$3="Simples",IF(Cálculos!IY81="TRAB","TRABALHO",IF(Cálculos!IY81="ATEST","ATESTADO/"&amp;CHAR(10)&amp;"LICENÇA",IF(Cálculos!IY81="FERIAS","FÉRIAS","FOLGA"))),IF(Cálculos!IS81=0,"FOLGA",TEXT(Cálculos!IO81,"hh:mm")&amp;" – "&amp;TEXT(Cálculos!IR81,"hh:mm")&amp;IF(AND(Cálculos!IP81&lt;&gt;"",Cálculos!IQ81&lt;&gt;""),CHAR(10)&amp;"int. "&amp;TEXT(Cálculos!IP81,"hh:mm")&amp;" – "&amp;TEXT(Cálculos!IQ81,"hh:mm"),""))))</f>
        <v/>
      </c>
      <c r="D332" s="55" t="str">
        <f>IF($A332="","",IF(Configurações!$B$3="Simples",IF(Cálculos!JJ81="TRAB","TRABALHO",IF(Cálculos!JJ81="ATEST","ATESTADO/"&amp;CHAR(10)&amp;"LICENÇA",IF(Cálculos!JJ81="FERIAS","FÉRIAS","FOLGA"))),IF(Cálculos!JD81=0,"FOLGA",TEXT(Cálculos!IZ81,"hh:mm")&amp;" – "&amp;TEXT(Cálculos!JC81,"hh:mm")&amp;IF(AND(Cálculos!JA81&lt;&gt;"",Cálculos!JB81&lt;&gt;""),CHAR(10)&amp;"int. "&amp;TEXT(Cálculos!JA81,"hh:mm")&amp;" – "&amp;TEXT(Cálculos!JB81,"hh:mm"),""))))</f>
        <v/>
      </c>
      <c r="E332" s="55" t="str">
        <f>IF($A332="","",IF(Configurações!$B$3="Simples",IF(Cálculos!JU81="TRAB","TRABALHO",IF(Cálculos!JU81="ATEST","ATESTADO/"&amp;CHAR(10)&amp;"LICENÇA",IF(Cálculos!JU81="FERIAS","FÉRIAS","FOLGA"))),IF(Cálculos!JO81=0,"FOLGA",TEXT(Cálculos!JK81,"hh:mm")&amp;" – "&amp;TEXT(Cálculos!JN81,"hh:mm")&amp;IF(AND(Cálculos!JL81&lt;&gt;"",Cálculos!JM81&lt;&gt;""),CHAR(10)&amp;"int. "&amp;TEXT(Cálculos!JL81,"hh:mm")&amp;" – "&amp;TEXT(Cálculos!JM81,"hh:mm"),""))))</f>
        <v/>
      </c>
      <c r="F332" s="55" t="str">
        <f>IF($A332="","",IF(Configurações!$B$3="Simples",IF(Cálculos!KF81="TRAB","TRABALHO",IF(Cálculos!KF81="ATEST","ATESTADO/"&amp;CHAR(10)&amp;"LICENÇA",IF(Cálculos!KF81="FERIAS","FÉRIAS","FOLGA"))),IF(Cálculos!JZ81=0,"FOLGA",TEXT(Cálculos!JV81,"hh:mm")&amp;" – "&amp;TEXT(Cálculos!JY81,"hh:mm")&amp;IF(AND(Cálculos!JW81&lt;&gt;"",Cálculos!JX81&lt;&gt;""),CHAR(10)&amp;"int. "&amp;TEXT(Cálculos!JW81,"hh:mm")&amp;" – "&amp;TEXT(Cálculos!JX81,"hh:mm"),""))))</f>
        <v/>
      </c>
      <c r="G332" s="55" t="str">
        <f>IF($A332="","",IF(Configurações!$B$3="Simples",IF(Cálculos!KQ81="TRAB","TRABALHO",IF(Cálculos!KQ81="ATEST","ATESTADO/"&amp;CHAR(10)&amp;"LICENÇA",IF(Cálculos!KQ81="FERIAS","FÉRIAS","FOLGA"))),IF(Cálculos!KK81=0,"FOLGA",TEXT(Cálculos!KG81,"hh:mm")&amp;" – "&amp;TEXT(Cálculos!KJ81,"hh:mm")&amp;IF(AND(Cálculos!KH81&lt;&gt;"",Cálculos!KI81&lt;&gt;""),CHAR(10)&amp;"int. "&amp;TEXT(Cálculos!KH81,"hh:mm")&amp;" – "&amp;TEXT(Cálculos!KI81,"hh:mm"),""))))</f>
        <v/>
      </c>
      <c r="H332" s="55" t="str">
        <f>IF($A332="","",IF(Configurações!$B$3="Simples",IF(Cálculos!LB81="TRAB","TRABALHO",IF(Cálculos!LB81="ATEST","ATESTADO/"&amp;CHAR(10)&amp;"LICENÇA",IF(Cálculos!LB81="FERIAS","FÉRIAS","FOLGA"))),IF(Cálculos!KV81=0,"FOLGA",TEXT(Cálculos!KR81,"hh:mm")&amp;" – "&amp;TEXT(Cálculos!KU81,"hh:mm")&amp;IF(AND(Cálculos!KS81&lt;&gt;"",Cálculos!KT81&lt;&gt;""),CHAR(10)&amp;"int. "&amp;TEXT(Cálculos!KS81,"hh:mm")&amp;" – "&amp;TEXT(Cálculos!KT81,"hh:mm"),""))))</f>
        <v/>
      </c>
    </row>
    <row r="333" spans="1:8" ht="27.75" customHeight="1" x14ac:dyDescent="0.25">
      <c r="A333" s="54" t="str">
        <f>Cálculos!B82</f>
        <v/>
      </c>
      <c r="B333" s="55" t="str">
        <f>IF($A333="","",IF(Configurações!$B$3="Simples",IF(Cálculos!IN82="TRAB","TRABALHO",IF(Cálculos!IN82="ATEST","ATESTADO/"&amp;CHAR(10)&amp;"LICENÇA",IF(Cálculos!IN82="FERIAS","FÉRIAS","FOLGA"))),IF(Cálculos!IH82=0,"FOLGA",TEXT(Cálculos!ID82,"hh:mm")&amp;" – "&amp;TEXT(Cálculos!IG82,"hh:mm")&amp;IF(AND(Cálculos!IE82&lt;&gt;"",Cálculos!IF82&lt;&gt;""),CHAR(10)&amp;"int. "&amp;TEXT(Cálculos!IE82,"hh:mm")&amp;" – "&amp;TEXT(Cálculos!IF82,"hh:mm"),""))))</f>
        <v/>
      </c>
      <c r="C333" s="55" t="str">
        <f>IF($A333="","",IF(Configurações!$B$3="Simples",IF(Cálculos!IY82="TRAB","TRABALHO",IF(Cálculos!IY82="ATEST","ATESTADO/"&amp;CHAR(10)&amp;"LICENÇA",IF(Cálculos!IY82="FERIAS","FÉRIAS","FOLGA"))),IF(Cálculos!IS82=0,"FOLGA",TEXT(Cálculos!IO82,"hh:mm")&amp;" – "&amp;TEXT(Cálculos!IR82,"hh:mm")&amp;IF(AND(Cálculos!IP82&lt;&gt;"",Cálculos!IQ82&lt;&gt;""),CHAR(10)&amp;"int. "&amp;TEXT(Cálculos!IP82,"hh:mm")&amp;" – "&amp;TEXT(Cálculos!IQ82,"hh:mm"),""))))</f>
        <v/>
      </c>
      <c r="D333" s="55" t="str">
        <f>IF($A333="","",IF(Configurações!$B$3="Simples",IF(Cálculos!JJ82="TRAB","TRABALHO",IF(Cálculos!JJ82="ATEST","ATESTADO/"&amp;CHAR(10)&amp;"LICENÇA",IF(Cálculos!JJ82="FERIAS","FÉRIAS","FOLGA"))),IF(Cálculos!JD82=0,"FOLGA",TEXT(Cálculos!IZ82,"hh:mm")&amp;" – "&amp;TEXT(Cálculos!JC82,"hh:mm")&amp;IF(AND(Cálculos!JA82&lt;&gt;"",Cálculos!JB82&lt;&gt;""),CHAR(10)&amp;"int. "&amp;TEXT(Cálculos!JA82,"hh:mm")&amp;" – "&amp;TEXT(Cálculos!JB82,"hh:mm"),""))))</f>
        <v/>
      </c>
      <c r="E333" s="55" t="str">
        <f>IF($A333="","",IF(Configurações!$B$3="Simples",IF(Cálculos!JU82="TRAB","TRABALHO",IF(Cálculos!JU82="ATEST","ATESTADO/"&amp;CHAR(10)&amp;"LICENÇA",IF(Cálculos!JU82="FERIAS","FÉRIAS","FOLGA"))),IF(Cálculos!JO82=0,"FOLGA",TEXT(Cálculos!JK82,"hh:mm")&amp;" – "&amp;TEXT(Cálculos!JN82,"hh:mm")&amp;IF(AND(Cálculos!JL82&lt;&gt;"",Cálculos!JM82&lt;&gt;""),CHAR(10)&amp;"int. "&amp;TEXT(Cálculos!JL82,"hh:mm")&amp;" – "&amp;TEXT(Cálculos!JM82,"hh:mm"),""))))</f>
        <v/>
      </c>
      <c r="F333" s="55" t="str">
        <f>IF($A333="","",IF(Configurações!$B$3="Simples",IF(Cálculos!KF82="TRAB","TRABALHO",IF(Cálculos!KF82="ATEST","ATESTADO/"&amp;CHAR(10)&amp;"LICENÇA",IF(Cálculos!KF82="FERIAS","FÉRIAS","FOLGA"))),IF(Cálculos!JZ82=0,"FOLGA",TEXT(Cálculos!JV82,"hh:mm")&amp;" – "&amp;TEXT(Cálculos!JY82,"hh:mm")&amp;IF(AND(Cálculos!JW82&lt;&gt;"",Cálculos!JX82&lt;&gt;""),CHAR(10)&amp;"int. "&amp;TEXT(Cálculos!JW82,"hh:mm")&amp;" – "&amp;TEXT(Cálculos!JX82,"hh:mm"),""))))</f>
        <v/>
      </c>
      <c r="G333" s="55" t="str">
        <f>IF($A333="","",IF(Configurações!$B$3="Simples",IF(Cálculos!KQ82="TRAB","TRABALHO",IF(Cálculos!KQ82="ATEST","ATESTADO/"&amp;CHAR(10)&amp;"LICENÇA",IF(Cálculos!KQ82="FERIAS","FÉRIAS","FOLGA"))),IF(Cálculos!KK82=0,"FOLGA",TEXT(Cálculos!KG82,"hh:mm")&amp;" – "&amp;TEXT(Cálculos!KJ82,"hh:mm")&amp;IF(AND(Cálculos!KH82&lt;&gt;"",Cálculos!KI82&lt;&gt;""),CHAR(10)&amp;"int. "&amp;TEXT(Cálculos!KH82,"hh:mm")&amp;" – "&amp;TEXT(Cálculos!KI82,"hh:mm"),""))))</f>
        <v/>
      </c>
      <c r="H333" s="55" t="str">
        <f>IF($A333="","",IF(Configurações!$B$3="Simples",IF(Cálculos!LB82="TRAB","TRABALHO",IF(Cálculos!LB82="ATEST","ATESTADO/"&amp;CHAR(10)&amp;"LICENÇA",IF(Cálculos!LB82="FERIAS","FÉRIAS","FOLGA"))),IF(Cálculos!KV82=0,"FOLGA",TEXT(Cálculos!KR82,"hh:mm")&amp;" – "&amp;TEXT(Cálculos!KU82,"hh:mm")&amp;IF(AND(Cálculos!KS82&lt;&gt;"",Cálculos!KT82&lt;&gt;""),CHAR(10)&amp;"int. "&amp;TEXT(Cálculos!KS82,"hh:mm")&amp;" – "&amp;TEXT(Cálculos!KT82,"hh:mm"),""))))</f>
        <v/>
      </c>
    </row>
    <row r="334" spans="1:8" ht="27.75" customHeight="1" x14ac:dyDescent="0.25">
      <c r="A334" s="54" t="str">
        <f>Cálculos!B83</f>
        <v/>
      </c>
      <c r="B334" s="55" t="str">
        <f>IF($A334="","",IF(Configurações!$B$3="Simples",IF(Cálculos!IN83="TRAB","TRABALHO",IF(Cálculos!IN83="ATEST","ATESTADO/"&amp;CHAR(10)&amp;"LICENÇA",IF(Cálculos!IN83="FERIAS","FÉRIAS","FOLGA"))),IF(Cálculos!IH83=0,"FOLGA",TEXT(Cálculos!ID83,"hh:mm")&amp;" – "&amp;TEXT(Cálculos!IG83,"hh:mm")&amp;IF(AND(Cálculos!IE83&lt;&gt;"",Cálculos!IF83&lt;&gt;""),CHAR(10)&amp;"int. "&amp;TEXT(Cálculos!IE83,"hh:mm")&amp;" – "&amp;TEXT(Cálculos!IF83,"hh:mm"),""))))</f>
        <v/>
      </c>
      <c r="C334" s="55" t="str">
        <f>IF($A334="","",IF(Configurações!$B$3="Simples",IF(Cálculos!IY83="TRAB","TRABALHO",IF(Cálculos!IY83="ATEST","ATESTADO/"&amp;CHAR(10)&amp;"LICENÇA",IF(Cálculos!IY83="FERIAS","FÉRIAS","FOLGA"))),IF(Cálculos!IS83=0,"FOLGA",TEXT(Cálculos!IO83,"hh:mm")&amp;" – "&amp;TEXT(Cálculos!IR83,"hh:mm")&amp;IF(AND(Cálculos!IP83&lt;&gt;"",Cálculos!IQ83&lt;&gt;""),CHAR(10)&amp;"int. "&amp;TEXT(Cálculos!IP83,"hh:mm")&amp;" – "&amp;TEXT(Cálculos!IQ83,"hh:mm"),""))))</f>
        <v/>
      </c>
      <c r="D334" s="55" t="str">
        <f>IF($A334="","",IF(Configurações!$B$3="Simples",IF(Cálculos!JJ83="TRAB","TRABALHO",IF(Cálculos!JJ83="ATEST","ATESTADO/"&amp;CHAR(10)&amp;"LICENÇA",IF(Cálculos!JJ83="FERIAS","FÉRIAS","FOLGA"))),IF(Cálculos!JD83=0,"FOLGA",TEXT(Cálculos!IZ83,"hh:mm")&amp;" – "&amp;TEXT(Cálculos!JC83,"hh:mm")&amp;IF(AND(Cálculos!JA83&lt;&gt;"",Cálculos!JB83&lt;&gt;""),CHAR(10)&amp;"int. "&amp;TEXT(Cálculos!JA83,"hh:mm")&amp;" – "&amp;TEXT(Cálculos!JB83,"hh:mm"),""))))</f>
        <v/>
      </c>
      <c r="E334" s="55" t="str">
        <f>IF($A334="","",IF(Configurações!$B$3="Simples",IF(Cálculos!JU83="TRAB","TRABALHO",IF(Cálculos!JU83="ATEST","ATESTADO/"&amp;CHAR(10)&amp;"LICENÇA",IF(Cálculos!JU83="FERIAS","FÉRIAS","FOLGA"))),IF(Cálculos!JO83=0,"FOLGA",TEXT(Cálculos!JK83,"hh:mm")&amp;" – "&amp;TEXT(Cálculos!JN83,"hh:mm")&amp;IF(AND(Cálculos!JL83&lt;&gt;"",Cálculos!JM83&lt;&gt;""),CHAR(10)&amp;"int. "&amp;TEXT(Cálculos!JL83,"hh:mm")&amp;" – "&amp;TEXT(Cálculos!JM83,"hh:mm"),""))))</f>
        <v/>
      </c>
      <c r="F334" s="55" t="str">
        <f>IF($A334="","",IF(Configurações!$B$3="Simples",IF(Cálculos!KF83="TRAB","TRABALHO",IF(Cálculos!KF83="ATEST","ATESTADO/"&amp;CHAR(10)&amp;"LICENÇA",IF(Cálculos!KF83="FERIAS","FÉRIAS","FOLGA"))),IF(Cálculos!JZ83=0,"FOLGA",TEXT(Cálculos!JV83,"hh:mm")&amp;" – "&amp;TEXT(Cálculos!JY83,"hh:mm")&amp;IF(AND(Cálculos!JW83&lt;&gt;"",Cálculos!JX83&lt;&gt;""),CHAR(10)&amp;"int. "&amp;TEXT(Cálculos!JW83,"hh:mm")&amp;" – "&amp;TEXT(Cálculos!JX83,"hh:mm"),""))))</f>
        <v/>
      </c>
      <c r="G334" s="55" t="str">
        <f>IF($A334="","",IF(Configurações!$B$3="Simples",IF(Cálculos!KQ83="TRAB","TRABALHO",IF(Cálculos!KQ83="ATEST","ATESTADO/"&amp;CHAR(10)&amp;"LICENÇA",IF(Cálculos!KQ83="FERIAS","FÉRIAS","FOLGA"))),IF(Cálculos!KK83=0,"FOLGA",TEXT(Cálculos!KG83,"hh:mm")&amp;" – "&amp;TEXT(Cálculos!KJ83,"hh:mm")&amp;IF(AND(Cálculos!KH83&lt;&gt;"",Cálculos!KI83&lt;&gt;""),CHAR(10)&amp;"int. "&amp;TEXT(Cálculos!KH83,"hh:mm")&amp;" – "&amp;TEXT(Cálculos!KI83,"hh:mm"),""))))</f>
        <v/>
      </c>
      <c r="H334" s="55" t="str">
        <f>IF($A334="","",IF(Configurações!$B$3="Simples",IF(Cálculos!LB83="TRAB","TRABALHO",IF(Cálculos!LB83="ATEST","ATESTADO/"&amp;CHAR(10)&amp;"LICENÇA",IF(Cálculos!LB83="FERIAS","FÉRIAS","FOLGA"))),IF(Cálculos!KV83=0,"FOLGA",TEXT(Cálculos!KR83,"hh:mm")&amp;" – "&amp;TEXT(Cálculos!KU83,"hh:mm")&amp;IF(AND(Cálculos!KS83&lt;&gt;"",Cálculos!KT83&lt;&gt;""),CHAR(10)&amp;"int. "&amp;TEXT(Cálculos!KS83,"hh:mm")&amp;" – "&amp;TEXT(Cálculos!KT83,"hh:mm"),""))))</f>
        <v/>
      </c>
    </row>
    <row r="335" spans="1:8" ht="27.75" customHeight="1" x14ac:dyDescent="0.25">
      <c r="A335" s="54" t="str">
        <f>Cálculos!B84</f>
        <v/>
      </c>
      <c r="B335" s="55" t="str">
        <f>IF($A335="","",IF(Configurações!$B$3="Simples",IF(Cálculos!IN84="TRAB","TRABALHO",IF(Cálculos!IN84="ATEST","ATESTADO/"&amp;CHAR(10)&amp;"LICENÇA",IF(Cálculos!IN84="FERIAS","FÉRIAS","FOLGA"))),IF(Cálculos!IH84=0,"FOLGA",TEXT(Cálculos!ID84,"hh:mm")&amp;" – "&amp;TEXT(Cálculos!IG84,"hh:mm")&amp;IF(AND(Cálculos!IE84&lt;&gt;"",Cálculos!IF84&lt;&gt;""),CHAR(10)&amp;"int. "&amp;TEXT(Cálculos!IE84,"hh:mm")&amp;" – "&amp;TEXT(Cálculos!IF84,"hh:mm"),""))))</f>
        <v/>
      </c>
      <c r="C335" s="55" t="str">
        <f>IF($A335="","",IF(Configurações!$B$3="Simples",IF(Cálculos!IY84="TRAB","TRABALHO",IF(Cálculos!IY84="ATEST","ATESTADO/"&amp;CHAR(10)&amp;"LICENÇA",IF(Cálculos!IY84="FERIAS","FÉRIAS","FOLGA"))),IF(Cálculos!IS84=0,"FOLGA",TEXT(Cálculos!IO84,"hh:mm")&amp;" – "&amp;TEXT(Cálculos!IR84,"hh:mm")&amp;IF(AND(Cálculos!IP84&lt;&gt;"",Cálculos!IQ84&lt;&gt;""),CHAR(10)&amp;"int. "&amp;TEXT(Cálculos!IP84,"hh:mm")&amp;" – "&amp;TEXT(Cálculos!IQ84,"hh:mm"),""))))</f>
        <v/>
      </c>
      <c r="D335" s="55" t="str">
        <f>IF($A335="","",IF(Configurações!$B$3="Simples",IF(Cálculos!JJ84="TRAB","TRABALHO",IF(Cálculos!JJ84="ATEST","ATESTADO/"&amp;CHAR(10)&amp;"LICENÇA",IF(Cálculos!JJ84="FERIAS","FÉRIAS","FOLGA"))),IF(Cálculos!JD84=0,"FOLGA",TEXT(Cálculos!IZ84,"hh:mm")&amp;" – "&amp;TEXT(Cálculos!JC84,"hh:mm")&amp;IF(AND(Cálculos!JA84&lt;&gt;"",Cálculos!JB84&lt;&gt;""),CHAR(10)&amp;"int. "&amp;TEXT(Cálculos!JA84,"hh:mm")&amp;" – "&amp;TEXT(Cálculos!JB84,"hh:mm"),""))))</f>
        <v/>
      </c>
      <c r="E335" s="55" t="str">
        <f>IF($A335="","",IF(Configurações!$B$3="Simples",IF(Cálculos!JU84="TRAB","TRABALHO",IF(Cálculos!JU84="ATEST","ATESTADO/"&amp;CHAR(10)&amp;"LICENÇA",IF(Cálculos!JU84="FERIAS","FÉRIAS","FOLGA"))),IF(Cálculos!JO84=0,"FOLGA",TEXT(Cálculos!JK84,"hh:mm")&amp;" – "&amp;TEXT(Cálculos!JN84,"hh:mm")&amp;IF(AND(Cálculos!JL84&lt;&gt;"",Cálculos!JM84&lt;&gt;""),CHAR(10)&amp;"int. "&amp;TEXT(Cálculos!JL84,"hh:mm")&amp;" – "&amp;TEXT(Cálculos!JM84,"hh:mm"),""))))</f>
        <v/>
      </c>
      <c r="F335" s="55" t="str">
        <f>IF($A335="","",IF(Configurações!$B$3="Simples",IF(Cálculos!KF84="TRAB","TRABALHO",IF(Cálculos!KF84="ATEST","ATESTADO/"&amp;CHAR(10)&amp;"LICENÇA",IF(Cálculos!KF84="FERIAS","FÉRIAS","FOLGA"))),IF(Cálculos!JZ84=0,"FOLGA",TEXT(Cálculos!JV84,"hh:mm")&amp;" – "&amp;TEXT(Cálculos!JY84,"hh:mm")&amp;IF(AND(Cálculos!JW84&lt;&gt;"",Cálculos!JX84&lt;&gt;""),CHAR(10)&amp;"int. "&amp;TEXT(Cálculos!JW84,"hh:mm")&amp;" – "&amp;TEXT(Cálculos!JX84,"hh:mm"),""))))</f>
        <v/>
      </c>
      <c r="G335" s="55" t="str">
        <f>IF($A335="","",IF(Configurações!$B$3="Simples",IF(Cálculos!KQ84="TRAB","TRABALHO",IF(Cálculos!KQ84="ATEST","ATESTADO/"&amp;CHAR(10)&amp;"LICENÇA",IF(Cálculos!KQ84="FERIAS","FÉRIAS","FOLGA"))),IF(Cálculos!KK84=0,"FOLGA",TEXT(Cálculos!KG84,"hh:mm")&amp;" – "&amp;TEXT(Cálculos!KJ84,"hh:mm")&amp;IF(AND(Cálculos!KH84&lt;&gt;"",Cálculos!KI84&lt;&gt;""),CHAR(10)&amp;"int. "&amp;TEXT(Cálculos!KH84,"hh:mm")&amp;" – "&amp;TEXT(Cálculos!KI84,"hh:mm"),""))))</f>
        <v/>
      </c>
      <c r="H335" s="55" t="str">
        <f>IF($A335="","",IF(Configurações!$B$3="Simples",IF(Cálculos!LB84="TRAB","TRABALHO",IF(Cálculos!LB84="ATEST","ATESTADO/"&amp;CHAR(10)&amp;"LICENÇA",IF(Cálculos!LB84="FERIAS","FÉRIAS","FOLGA"))),IF(Cálculos!KV84=0,"FOLGA",TEXT(Cálculos!KR84,"hh:mm")&amp;" – "&amp;TEXT(Cálculos!KU84,"hh:mm")&amp;IF(AND(Cálculos!KS84&lt;&gt;"",Cálculos!KT84&lt;&gt;""),CHAR(10)&amp;"int. "&amp;TEXT(Cálculos!KS84,"hh:mm")&amp;" – "&amp;TEXT(Cálculos!KT84,"hh:mm"),""))))</f>
        <v/>
      </c>
    </row>
    <row r="336" spans="1:8" ht="27.75" customHeight="1" x14ac:dyDescent="0.25">
      <c r="A336" s="54" t="str">
        <f>Cálculos!B85</f>
        <v/>
      </c>
      <c r="B336" s="55" t="str">
        <f>IF($A336="","",IF(Configurações!$B$3="Simples",IF(Cálculos!IN85="TRAB","TRABALHO",IF(Cálculos!IN85="ATEST","ATESTADO/"&amp;CHAR(10)&amp;"LICENÇA",IF(Cálculos!IN85="FERIAS","FÉRIAS","FOLGA"))),IF(Cálculos!IH85=0,"FOLGA",TEXT(Cálculos!ID85,"hh:mm")&amp;" – "&amp;TEXT(Cálculos!IG85,"hh:mm")&amp;IF(AND(Cálculos!IE85&lt;&gt;"",Cálculos!IF85&lt;&gt;""),CHAR(10)&amp;"int. "&amp;TEXT(Cálculos!IE85,"hh:mm")&amp;" – "&amp;TEXT(Cálculos!IF85,"hh:mm"),""))))</f>
        <v/>
      </c>
      <c r="C336" s="55" t="str">
        <f>IF($A336="","",IF(Configurações!$B$3="Simples",IF(Cálculos!IY85="TRAB","TRABALHO",IF(Cálculos!IY85="ATEST","ATESTADO/"&amp;CHAR(10)&amp;"LICENÇA",IF(Cálculos!IY85="FERIAS","FÉRIAS","FOLGA"))),IF(Cálculos!IS85=0,"FOLGA",TEXT(Cálculos!IO85,"hh:mm")&amp;" – "&amp;TEXT(Cálculos!IR85,"hh:mm")&amp;IF(AND(Cálculos!IP85&lt;&gt;"",Cálculos!IQ85&lt;&gt;""),CHAR(10)&amp;"int. "&amp;TEXT(Cálculos!IP85,"hh:mm")&amp;" – "&amp;TEXT(Cálculos!IQ85,"hh:mm"),""))))</f>
        <v/>
      </c>
      <c r="D336" s="55" t="str">
        <f>IF($A336="","",IF(Configurações!$B$3="Simples",IF(Cálculos!JJ85="TRAB","TRABALHO",IF(Cálculos!JJ85="ATEST","ATESTADO/"&amp;CHAR(10)&amp;"LICENÇA",IF(Cálculos!JJ85="FERIAS","FÉRIAS","FOLGA"))),IF(Cálculos!JD85=0,"FOLGA",TEXT(Cálculos!IZ85,"hh:mm")&amp;" – "&amp;TEXT(Cálculos!JC85,"hh:mm")&amp;IF(AND(Cálculos!JA85&lt;&gt;"",Cálculos!JB85&lt;&gt;""),CHAR(10)&amp;"int. "&amp;TEXT(Cálculos!JA85,"hh:mm")&amp;" – "&amp;TEXT(Cálculos!JB85,"hh:mm"),""))))</f>
        <v/>
      </c>
      <c r="E336" s="55" t="str">
        <f>IF($A336="","",IF(Configurações!$B$3="Simples",IF(Cálculos!JU85="TRAB","TRABALHO",IF(Cálculos!JU85="ATEST","ATESTADO/"&amp;CHAR(10)&amp;"LICENÇA",IF(Cálculos!JU85="FERIAS","FÉRIAS","FOLGA"))),IF(Cálculos!JO85=0,"FOLGA",TEXT(Cálculos!JK85,"hh:mm")&amp;" – "&amp;TEXT(Cálculos!JN85,"hh:mm")&amp;IF(AND(Cálculos!JL85&lt;&gt;"",Cálculos!JM85&lt;&gt;""),CHAR(10)&amp;"int. "&amp;TEXT(Cálculos!JL85,"hh:mm")&amp;" – "&amp;TEXT(Cálculos!JM85,"hh:mm"),""))))</f>
        <v/>
      </c>
      <c r="F336" s="55" t="str">
        <f>IF($A336="","",IF(Configurações!$B$3="Simples",IF(Cálculos!KF85="TRAB","TRABALHO",IF(Cálculos!KF85="ATEST","ATESTADO/"&amp;CHAR(10)&amp;"LICENÇA",IF(Cálculos!KF85="FERIAS","FÉRIAS","FOLGA"))),IF(Cálculos!JZ85=0,"FOLGA",TEXT(Cálculos!JV85,"hh:mm")&amp;" – "&amp;TEXT(Cálculos!JY85,"hh:mm")&amp;IF(AND(Cálculos!JW85&lt;&gt;"",Cálculos!JX85&lt;&gt;""),CHAR(10)&amp;"int. "&amp;TEXT(Cálculos!JW85,"hh:mm")&amp;" – "&amp;TEXT(Cálculos!JX85,"hh:mm"),""))))</f>
        <v/>
      </c>
      <c r="G336" s="55" t="str">
        <f>IF($A336="","",IF(Configurações!$B$3="Simples",IF(Cálculos!KQ85="TRAB","TRABALHO",IF(Cálculos!KQ85="ATEST","ATESTADO/"&amp;CHAR(10)&amp;"LICENÇA",IF(Cálculos!KQ85="FERIAS","FÉRIAS","FOLGA"))),IF(Cálculos!KK85=0,"FOLGA",TEXT(Cálculos!KG85,"hh:mm")&amp;" – "&amp;TEXT(Cálculos!KJ85,"hh:mm")&amp;IF(AND(Cálculos!KH85&lt;&gt;"",Cálculos!KI85&lt;&gt;""),CHAR(10)&amp;"int. "&amp;TEXT(Cálculos!KH85,"hh:mm")&amp;" – "&amp;TEXT(Cálculos!KI85,"hh:mm"),""))))</f>
        <v/>
      </c>
      <c r="H336" s="55" t="str">
        <f>IF($A336="","",IF(Configurações!$B$3="Simples",IF(Cálculos!LB85="TRAB","TRABALHO",IF(Cálculos!LB85="ATEST","ATESTADO/"&amp;CHAR(10)&amp;"LICENÇA",IF(Cálculos!LB85="FERIAS","FÉRIAS","FOLGA"))),IF(Cálculos!KV85=0,"FOLGA",TEXT(Cálculos!KR85,"hh:mm")&amp;" – "&amp;TEXT(Cálculos!KU85,"hh:mm")&amp;IF(AND(Cálculos!KS85&lt;&gt;"",Cálculos!KT85&lt;&gt;""),CHAR(10)&amp;"int. "&amp;TEXT(Cálculos!KS85,"hh:mm")&amp;" – "&amp;TEXT(Cálculos!KT85,"hh:mm"),""))))</f>
        <v/>
      </c>
    </row>
    <row r="337" spans="1:8" ht="27.75" customHeight="1" x14ac:dyDescent="0.25">
      <c r="A337" s="54" t="str">
        <f>Cálculos!B86</f>
        <v/>
      </c>
      <c r="B337" s="55" t="str">
        <f>IF($A337="","",IF(Configurações!$B$3="Simples",IF(Cálculos!IN86="TRAB","TRABALHO",IF(Cálculos!IN86="ATEST","ATESTADO/"&amp;CHAR(10)&amp;"LICENÇA",IF(Cálculos!IN86="FERIAS","FÉRIAS","FOLGA"))),IF(Cálculos!IH86=0,"FOLGA",TEXT(Cálculos!ID86,"hh:mm")&amp;" – "&amp;TEXT(Cálculos!IG86,"hh:mm")&amp;IF(AND(Cálculos!IE86&lt;&gt;"",Cálculos!IF86&lt;&gt;""),CHAR(10)&amp;"int. "&amp;TEXT(Cálculos!IE86,"hh:mm")&amp;" – "&amp;TEXT(Cálculos!IF86,"hh:mm"),""))))</f>
        <v/>
      </c>
      <c r="C337" s="55" t="str">
        <f>IF($A337="","",IF(Configurações!$B$3="Simples",IF(Cálculos!IY86="TRAB","TRABALHO",IF(Cálculos!IY86="ATEST","ATESTADO/"&amp;CHAR(10)&amp;"LICENÇA",IF(Cálculos!IY86="FERIAS","FÉRIAS","FOLGA"))),IF(Cálculos!IS86=0,"FOLGA",TEXT(Cálculos!IO86,"hh:mm")&amp;" – "&amp;TEXT(Cálculos!IR86,"hh:mm")&amp;IF(AND(Cálculos!IP86&lt;&gt;"",Cálculos!IQ86&lt;&gt;""),CHAR(10)&amp;"int. "&amp;TEXT(Cálculos!IP86,"hh:mm")&amp;" – "&amp;TEXT(Cálculos!IQ86,"hh:mm"),""))))</f>
        <v/>
      </c>
      <c r="D337" s="55" t="str">
        <f>IF($A337="","",IF(Configurações!$B$3="Simples",IF(Cálculos!JJ86="TRAB","TRABALHO",IF(Cálculos!JJ86="ATEST","ATESTADO/"&amp;CHAR(10)&amp;"LICENÇA",IF(Cálculos!JJ86="FERIAS","FÉRIAS","FOLGA"))),IF(Cálculos!JD86=0,"FOLGA",TEXT(Cálculos!IZ86,"hh:mm")&amp;" – "&amp;TEXT(Cálculos!JC86,"hh:mm")&amp;IF(AND(Cálculos!JA86&lt;&gt;"",Cálculos!JB86&lt;&gt;""),CHAR(10)&amp;"int. "&amp;TEXT(Cálculos!JA86,"hh:mm")&amp;" – "&amp;TEXT(Cálculos!JB86,"hh:mm"),""))))</f>
        <v/>
      </c>
      <c r="E337" s="55" t="str">
        <f>IF($A337="","",IF(Configurações!$B$3="Simples",IF(Cálculos!JU86="TRAB","TRABALHO",IF(Cálculos!JU86="ATEST","ATESTADO/"&amp;CHAR(10)&amp;"LICENÇA",IF(Cálculos!JU86="FERIAS","FÉRIAS","FOLGA"))),IF(Cálculos!JO86=0,"FOLGA",TEXT(Cálculos!JK86,"hh:mm")&amp;" – "&amp;TEXT(Cálculos!JN86,"hh:mm")&amp;IF(AND(Cálculos!JL86&lt;&gt;"",Cálculos!JM86&lt;&gt;""),CHAR(10)&amp;"int. "&amp;TEXT(Cálculos!JL86,"hh:mm")&amp;" – "&amp;TEXT(Cálculos!JM86,"hh:mm"),""))))</f>
        <v/>
      </c>
      <c r="F337" s="55" t="str">
        <f>IF($A337="","",IF(Configurações!$B$3="Simples",IF(Cálculos!KF86="TRAB","TRABALHO",IF(Cálculos!KF86="ATEST","ATESTADO/"&amp;CHAR(10)&amp;"LICENÇA",IF(Cálculos!KF86="FERIAS","FÉRIAS","FOLGA"))),IF(Cálculos!JZ86=0,"FOLGA",TEXT(Cálculos!JV86,"hh:mm")&amp;" – "&amp;TEXT(Cálculos!JY86,"hh:mm")&amp;IF(AND(Cálculos!JW86&lt;&gt;"",Cálculos!JX86&lt;&gt;""),CHAR(10)&amp;"int. "&amp;TEXT(Cálculos!JW86,"hh:mm")&amp;" – "&amp;TEXT(Cálculos!JX86,"hh:mm"),""))))</f>
        <v/>
      </c>
      <c r="G337" s="55" t="str">
        <f>IF($A337="","",IF(Configurações!$B$3="Simples",IF(Cálculos!KQ86="TRAB","TRABALHO",IF(Cálculos!KQ86="ATEST","ATESTADO/"&amp;CHAR(10)&amp;"LICENÇA",IF(Cálculos!KQ86="FERIAS","FÉRIAS","FOLGA"))),IF(Cálculos!KK86=0,"FOLGA",TEXT(Cálculos!KG86,"hh:mm")&amp;" – "&amp;TEXT(Cálculos!KJ86,"hh:mm")&amp;IF(AND(Cálculos!KH86&lt;&gt;"",Cálculos!KI86&lt;&gt;""),CHAR(10)&amp;"int. "&amp;TEXT(Cálculos!KH86,"hh:mm")&amp;" – "&amp;TEXT(Cálculos!KI86,"hh:mm"),""))))</f>
        <v/>
      </c>
      <c r="H337" s="55" t="str">
        <f>IF($A337="","",IF(Configurações!$B$3="Simples",IF(Cálculos!LB86="TRAB","TRABALHO",IF(Cálculos!LB86="ATEST","ATESTADO/"&amp;CHAR(10)&amp;"LICENÇA",IF(Cálculos!LB86="FERIAS","FÉRIAS","FOLGA"))),IF(Cálculos!KV86=0,"FOLGA",TEXT(Cálculos!KR86,"hh:mm")&amp;" – "&amp;TEXT(Cálculos!KU86,"hh:mm")&amp;IF(AND(Cálculos!KS86&lt;&gt;"",Cálculos!KT86&lt;&gt;""),CHAR(10)&amp;"int. "&amp;TEXT(Cálculos!KS86,"hh:mm")&amp;" – "&amp;TEXT(Cálculos!KT86,"hh:mm"),""))))</f>
        <v/>
      </c>
    </row>
    <row r="338" spans="1:8" ht="27.75" customHeight="1" x14ac:dyDescent="0.25">
      <c r="A338" s="54" t="str">
        <f>Cálculos!B87</f>
        <v/>
      </c>
      <c r="B338" s="55" t="str">
        <f>IF($A338="","",IF(Configurações!$B$3="Simples",IF(Cálculos!IN87="TRAB","TRABALHO",IF(Cálculos!IN87="ATEST","ATESTADO/"&amp;CHAR(10)&amp;"LICENÇA",IF(Cálculos!IN87="FERIAS","FÉRIAS","FOLGA"))),IF(Cálculos!IH87=0,"FOLGA",TEXT(Cálculos!ID87,"hh:mm")&amp;" – "&amp;TEXT(Cálculos!IG87,"hh:mm")&amp;IF(AND(Cálculos!IE87&lt;&gt;"",Cálculos!IF87&lt;&gt;""),CHAR(10)&amp;"int. "&amp;TEXT(Cálculos!IE87,"hh:mm")&amp;" – "&amp;TEXT(Cálculos!IF87,"hh:mm"),""))))</f>
        <v/>
      </c>
      <c r="C338" s="55" t="str">
        <f>IF($A338="","",IF(Configurações!$B$3="Simples",IF(Cálculos!IY87="TRAB","TRABALHO",IF(Cálculos!IY87="ATEST","ATESTADO/"&amp;CHAR(10)&amp;"LICENÇA",IF(Cálculos!IY87="FERIAS","FÉRIAS","FOLGA"))),IF(Cálculos!IS87=0,"FOLGA",TEXT(Cálculos!IO87,"hh:mm")&amp;" – "&amp;TEXT(Cálculos!IR87,"hh:mm")&amp;IF(AND(Cálculos!IP87&lt;&gt;"",Cálculos!IQ87&lt;&gt;""),CHAR(10)&amp;"int. "&amp;TEXT(Cálculos!IP87,"hh:mm")&amp;" – "&amp;TEXT(Cálculos!IQ87,"hh:mm"),""))))</f>
        <v/>
      </c>
      <c r="D338" s="55" t="str">
        <f>IF($A338="","",IF(Configurações!$B$3="Simples",IF(Cálculos!JJ87="TRAB","TRABALHO",IF(Cálculos!JJ87="ATEST","ATESTADO/"&amp;CHAR(10)&amp;"LICENÇA",IF(Cálculos!JJ87="FERIAS","FÉRIAS","FOLGA"))),IF(Cálculos!JD87=0,"FOLGA",TEXT(Cálculos!IZ87,"hh:mm")&amp;" – "&amp;TEXT(Cálculos!JC87,"hh:mm")&amp;IF(AND(Cálculos!JA87&lt;&gt;"",Cálculos!JB87&lt;&gt;""),CHAR(10)&amp;"int. "&amp;TEXT(Cálculos!JA87,"hh:mm")&amp;" – "&amp;TEXT(Cálculos!JB87,"hh:mm"),""))))</f>
        <v/>
      </c>
      <c r="E338" s="55" t="str">
        <f>IF($A338="","",IF(Configurações!$B$3="Simples",IF(Cálculos!JU87="TRAB","TRABALHO",IF(Cálculos!JU87="ATEST","ATESTADO/"&amp;CHAR(10)&amp;"LICENÇA",IF(Cálculos!JU87="FERIAS","FÉRIAS","FOLGA"))),IF(Cálculos!JO87=0,"FOLGA",TEXT(Cálculos!JK87,"hh:mm")&amp;" – "&amp;TEXT(Cálculos!JN87,"hh:mm")&amp;IF(AND(Cálculos!JL87&lt;&gt;"",Cálculos!JM87&lt;&gt;""),CHAR(10)&amp;"int. "&amp;TEXT(Cálculos!JL87,"hh:mm")&amp;" – "&amp;TEXT(Cálculos!JM87,"hh:mm"),""))))</f>
        <v/>
      </c>
      <c r="F338" s="55" t="str">
        <f>IF($A338="","",IF(Configurações!$B$3="Simples",IF(Cálculos!KF87="TRAB","TRABALHO",IF(Cálculos!KF87="ATEST","ATESTADO/"&amp;CHAR(10)&amp;"LICENÇA",IF(Cálculos!KF87="FERIAS","FÉRIAS","FOLGA"))),IF(Cálculos!JZ87=0,"FOLGA",TEXT(Cálculos!JV87,"hh:mm")&amp;" – "&amp;TEXT(Cálculos!JY87,"hh:mm")&amp;IF(AND(Cálculos!JW87&lt;&gt;"",Cálculos!JX87&lt;&gt;""),CHAR(10)&amp;"int. "&amp;TEXT(Cálculos!JW87,"hh:mm")&amp;" – "&amp;TEXT(Cálculos!JX87,"hh:mm"),""))))</f>
        <v/>
      </c>
      <c r="G338" s="55" t="str">
        <f>IF($A338="","",IF(Configurações!$B$3="Simples",IF(Cálculos!KQ87="TRAB","TRABALHO",IF(Cálculos!KQ87="ATEST","ATESTADO/"&amp;CHAR(10)&amp;"LICENÇA",IF(Cálculos!KQ87="FERIAS","FÉRIAS","FOLGA"))),IF(Cálculos!KK87=0,"FOLGA",TEXT(Cálculos!KG87,"hh:mm")&amp;" – "&amp;TEXT(Cálculos!KJ87,"hh:mm")&amp;IF(AND(Cálculos!KH87&lt;&gt;"",Cálculos!KI87&lt;&gt;""),CHAR(10)&amp;"int. "&amp;TEXT(Cálculos!KH87,"hh:mm")&amp;" – "&amp;TEXT(Cálculos!KI87,"hh:mm"),""))))</f>
        <v/>
      </c>
      <c r="H338" s="55" t="str">
        <f>IF($A338="","",IF(Configurações!$B$3="Simples",IF(Cálculos!LB87="TRAB","TRABALHO",IF(Cálculos!LB87="ATEST","ATESTADO/"&amp;CHAR(10)&amp;"LICENÇA",IF(Cálculos!LB87="FERIAS","FÉRIAS","FOLGA"))),IF(Cálculos!KV87=0,"FOLGA",TEXT(Cálculos!KR87,"hh:mm")&amp;" – "&amp;TEXT(Cálculos!KU87,"hh:mm")&amp;IF(AND(Cálculos!KS87&lt;&gt;"",Cálculos!KT87&lt;&gt;""),CHAR(10)&amp;"int. "&amp;TEXT(Cálculos!KS87,"hh:mm")&amp;" – "&amp;TEXT(Cálculos!KT87,"hh:mm"),""))))</f>
        <v/>
      </c>
    </row>
    <row r="339" spans="1:8" x14ac:dyDescent="0.25"/>
    <row r="340" spans="1:8" ht="19.5" customHeight="1" x14ac:dyDescent="0.25">
      <c r="A340" s="116" t="str">
        <f>"SEMANA 5   —   "&amp;TEXT(DAY('Escala Linhas'!$D$2+28),"00")&amp;"/"&amp;TEXT(MONTH('Escala Linhas'!$D$2+28),"00")&amp;" a "&amp;TEXT(DAY('Escala Linhas'!$D$2+34),"00")&amp;"/"&amp;TEXT(MONTH('Escala Linhas'!$D$2+34),"00")&amp;"/"&amp;YEAR('Escala Linhas'!$D$2+34)</f>
        <v>SEMANA 5   —   30/11 a 06/12/2026</v>
      </c>
      <c r="B340" s="116"/>
      <c r="C340" s="116"/>
      <c r="D340" s="116"/>
      <c r="E340" s="116"/>
      <c r="F340" s="116"/>
      <c r="G340" s="116"/>
      <c r="H340" s="116"/>
    </row>
    <row r="341" spans="1:8" ht="39.75" customHeight="1" x14ac:dyDescent="0.25">
      <c r="A341" s="2" t="s">
        <v>81</v>
      </c>
      <c r="B341" s="2" t="str">
        <f>CHOOSE(WEEKDAY(Cálculos!$LC$5),"Dom","Seg","Ter","Qua","Qui","Sex","Sáb")&amp;CHAR(10)&amp;TEXT(DAY(Cálculos!$LC$5),"00")&amp;"/"&amp;TEXT(MONTH(Cálculos!$LC$5),"00")&amp;IF(Cálculos!$LC$2=1,CHAR(10)&amp;"FERIADO","")</f>
        <v>Seg
30/11</v>
      </c>
      <c r="C341" s="2" t="str">
        <f>CHOOSE(WEEKDAY(Cálculos!$LN$5),"Dom","Seg","Ter","Qua","Qui","Sex","Sáb")&amp;CHAR(10)&amp;TEXT(DAY(Cálculos!$LN$5),"00")&amp;"/"&amp;TEXT(MONTH(Cálculos!$LN$5),"00")&amp;IF(Cálculos!$LN$2=1,CHAR(10)&amp;"FERIADO","")</f>
        <v>Ter
01/12</v>
      </c>
      <c r="D341" s="2" t="str">
        <f>CHOOSE(WEEKDAY(Cálculos!$LY$5),"Dom","Seg","Ter","Qua","Qui","Sex","Sáb")&amp;CHAR(10)&amp;TEXT(DAY(Cálculos!$LY$5),"00")&amp;"/"&amp;TEXT(MONTH(Cálculos!$LY$5),"00")&amp;IF(Cálculos!$LY$2=1,CHAR(10)&amp;"FERIADO","")</f>
        <v>Qua
02/12</v>
      </c>
      <c r="E341" s="2" t="str">
        <f>CHOOSE(WEEKDAY(Cálculos!$MJ$5),"Dom","Seg","Ter","Qua","Qui","Sex","Sáb")&amp;CHAR(10)&amp;TEXT(DAY(Cálculos!$MJ$5),"00")&amp;"/"&amp;TEXT(MONTH(Cálculos!$MJ$5),"00")&amp;IF(Cálculos!$MJ$2=1,CHAR(10)&amp;"FERIADO","")</f>
        <v>Qui
03/12</v>
      </c>
      <c r="F341" s="2" t="str">
        <f>CHOOSE(WEEKDAY(Cálculos!$MU$5),"Dom","Seg","Ter","Qua","Qui","Sex","Sáb")&amp;CHAR(10)&amp;TEXT(DAY(Cálculos!$MU$5),"00")&amp;"/"&amp;TEXT(MONTH(Cálculos!$MU$5),"00")&amp;IF(Cálculos!$MU$2=1,CHAR(10)&amp;"FERIADO","")</f>
        <v>Sex
04/12</v>
      </c>
      <c r="G341" s="2" t="str">
        <f>CHOOSE(WEEKDAY(Cálculos!$NF$5),"Dom","Seg","Ter","Qua","Qui","Sex","Sáb")&amp;CHAR(10)&amp;TEXT(DAY(Cálculos!$NF$5),"00")&amp;"/"&amp;TEXT(MONTH(Cálculos!$NF$5),"00")&amp;IF(Cálculos!$NF$2=1,CHAR(10)&amp;"FERIADO","")</f>
        <v>Sáb
05/12</v>
      </c>
      <c r="H341" s="2" t="str">
        <f>CHOOSE(WEEKDAY(Cálculos!$NQ$5),"Dom","Seg","Ter","Qua","Qui","Sex","Sáb")&amp;CHAR(10)&amp;TEXT(DAY(Cálculos!$NQ$5),"00")&amp;"/"&amp;TEXT(MONTH(Cálculos!$NQ$5),"00")&amp;IF(Cálculos!$NQ$2=1,CHAR(10)&amp;"FERIADO","")</f>
        <v>Dom
06/12</v>
      </c>
    </row>
    <row r="342" spans="1:8" ht="27.75" customHeight="1" x14ac:dyDescent="0.25">
      <c r="A342" s="54" t="str">
        <f>Cálculos!B7</f>
        <v>Ana Paula Souza</v>
      </c>
      <c r="B342" s="55" t="str">
        <f>IF($A342="","",IF(Configurações!$B$3="Simples",IF(Cálculos!LM7="TRAB","TRABALHO",IF(Cálculos!LM7="ATEST","ATESTADO/"&amp;CHAR(10)&amp;"LICENÇA",IF(Cálculos!LM7="FERIAS","FÉRIAS","FOLGA"))),IF(Cálculos!LG7=0,"FOLGA",TEXT(Cálculos!LC7,"hh:mm")&amp;" – "&amp;TEXT(Cálculos!LF7,"hh:mm")&amp;IF(AND(Cálculos!LD7&lt;&gt;"",Cálculos!LE7&lt;&gt;""),CHAR(10)&amp;"int. "&amp;TEXT(Cálculos!LD7,"hh:mm")&amp;" – "&amp;TEXT(Cálculos!LE7,"hh:mm"),""))))</f>
        <v>FOLGA</v>
      </c>
      <c r="C342" s="55" t="str">
        <f>IF($A342="","",IF(Configurações!$B$3="Simples",IF(Cálculos!LX7="TRAB","TRABALHO",IF(Cálculos!LX7="ATEST","ATESTADO/"&amp;CHAR(10)&amp;"LICENÇA",IF(Cálculos!LX7="FERIAS","FÉRIAS","FOLGA"))),IF(Cálculos!LR7=0,"FOLGA",TEXT(Cálculos!LN7,"hh:mm")&amp;" – "&amp;TEXT(Cálculos!LQ7,"hh:mm")&amp;IF(AND(Cálculos!LO7&lt;&gt;"",Cálculos!LP7&lt;&gt;""),CHAR(10)&amp;"int. "&amp;TEXT(Cálculos!LO7,"hh:mm")&amp;" – "&amp;TEXT(Cálculos!LP7,"hh:mm"),""))))</f>
        <v>FOLGA</v>
      </c>
      <c r="D342" s="55" t="str">
        <f>IF($A342="","",IF(Configurações!$B$3="Simples",IF(Cálculos!MI7="TRAB","TRABALHO",IF(Cálculos!MI7="ATEST","ATESTADO/"&amp;CHAR(10)&amp;"LICENÇA",IF(Cálculos!MI7="FERIAS","FÉRIAS","FOLGA"))),IF(Cálculos!MC7=0,"FOLGA",TEXT(Cálculos!LY7,"hh:mm")&amp;" – "&amp;TEXT(Cálculos!MB7,"hh:mm")&amp;IF(AND(Cálculos!LZ7&lt;&gt;"",Cálculos!MA7&lt;&gt;""),CHAR(10)&amp;"int. "&amp;TEXT(Cálculos!LZ7,"hh:mm")&amp;" – "&amp;TEXT(Cálculos!MA7,"hh:mm"),""))))</f>
        <v>FOLGA</v>
      </c>
      <c r="E342" s="55" t="str">
        <f>IF($A342="","",IF(Configurações!$B$3="Simples",IF(Cálculos!MT7="TRAB","TRABALHO",IF(Cálculos!MT7="ATEST","ATESTADO/"&amp;CHAR(10)&amp;"LICENÇA",IF(Cálculos!MT7="FERIAS","FÉRIAS","FOLGA"))),IF(Cálculos!MN7=0,"FOLGA",TEXT(Cálculos!MJ7,"hh:mm")&amp;" – "&amp;TEXT(Cálculos!MM7,"hh:mm")&amp;IF(AND(Cálculos!MK7&lt;&gt;"",Cálculos!ML7&lt;&gt;""),CHAR(10)&amp;"int. "&amp;TEXT(Cálculos!MK7,"hh:mm")&amp;" – "&amp;TEXT(Cálculos!ML7,"hh:mm"),""))))</f>
        <v>FOLGA</v>
      </c>
      <c r="F342" s="55" t="str">
        <f>IF($A342="","",IF(Configurações!$B$3="Simples",IF(Cálculos!NE7="TRAB","TRABALHO",IF(Cálculos!NE7="ATEST","ATESTADO/"&amp;CHAR(10)&amp;"LICENÇA",IF(Cálculos!NE7="FERIAS","FÉRIAS","FOLGA"))),IF(Cálculos!MY7=0,"FOLGA",TEXT(Cálculos!MU7,"hh:mm")&amp;" – "&amp;TEXT(Cálculos!MX7,"hh:mm")&amp;IF(AND(Cálculos!MV7&lt;&gt;"",Cálculos!MW7&lt;&gt;""),CHAR(10)&amp;"int. "&amp;TEXT(Cálculos!MV7,"hh:mm")&amp;" – "&amp;TEXT(Cálculos!MW7,"hh:mm"),""))))</f>
        <v>FOLGA</v>
      </c>
      <c r="G342" s="55" t="str">
        <f>IF($A342="","",IF(Configurações!$B$3="Simples",IF(Cálculos!NP7="TRAB","TRABALHO",IF(Cálculos!NP7="ATEST","ATESTADO/"&amp;CHAR(10)&amp;"LICENÇA",IF(Cálculos!NP7="FERIAS","FÉRIAS","FOLGA"))),IF(Cálculos!NJ7=0,"FOLGA",TEXT(Cálculos!NF7,"hh:mm")&amp;" – "&amp;TEXT(Cálculos!NI7,"hh:mm")&amp;IF(AND(Cálculos!NG7&lt;&gt;"",Cálculos!NH7&lt;&gt;""),CHAR(10)&amp;"int. "&amp;TEXT(Cálculos!NG7,"hh:mm")&amp;" – "&amp;TEXT(Cálculos!NH7,"hh:mm"),""))))</f>
        <v>FOLGA</v>
      </c>
      <c r="H342" s="55" t="str">
        <f>IF($A342="","",IF(Configurações!$B$3="Simples",IF(Cálculos!OA7="TRAB","TRABALHO",IF(Cálculos!OA7="ATEST","ATESTADO/"&amp;CHAR(10)&amp;"LICENÇA",IF(Cálculos!OA7="FERIAS","FÉRIAS","FOLGA"))),IF(Cálculos!NU7=0,"FOLGA",TEXT(Cálculos!NQ7,"hh:mm")&amp;" – "&amp;TEXT(Cálculos!NT7,"hh:mm")&amp;IF(AND(Cálculos!NR7&lt;&gt;"",Cálculos!NS7&lt;&gt;""),CHAR(10)&amp;"int. "&amp;TEXT(Cálculos!NR7,"hh:mm")&amp;" – "&amp;TEXT(Cálculos!NS7,"hh:mm"),""))))</f>
        <v>FOLGA</v>
      </c>
    </row>
    <row r="343" spans="1:8" ht="27.75" customHeight="1" x14ac:dyDescent="0.25">
      <c r="A343" s="54" t="str">
        <f>Cálculos!B8</f>
        <v>Bruno Carvalho</v>
      </c>
      <c r="B343" s="55" t="str">
        <f>IF($A343="","",IF(Configurações!$B$3="Simples",IF(Cálculos!LM8="TRAB","TRABALHO",IF(Cálculos!LM8="ATEST","ATESTADO/"&amp;CHAR(10)&amp;"LICENÇA",IF(Cálculos!LM8="FERIAS","FÉRIAS","FOLGA"))),IF(Cálculos!LG8=0,"FOLGA",TEXT(Cálculos!LC8,"hh:mm")&amp;" – "&amp;TEXT(Cálculos!LF8,"hh:mm")&amp;IF(AND(Cálculos!LD8&lt;&gt;"",Cálculos!LE8&lt;&gt;""),CHAR(10)&amp;"int. "&amp;TEXT(Cálculos!LD8,"hh:mm")&amp;" – "&amp;TEXT(Cálculos!LE8,"hh:mm"),""))))</f>
        <v>FOLGA</v>
      </c>
      <c r="C343" s="55" t="str">
        <f>IF($A343="","",IF(Configurações!$B$3="Simples",IF(Cálculos!LX8="TRAB","TRABALHO",IF(Cálculos!LX8="ATEST","ATESTADO/"&amp;CHAR(10)&amp;"LICENÇA",IF(Cálculos!LX8="FERIAS","FÉRIAS","FOLGA"))),IF(Cálculos!LR8=0,"FOLGA",TEXT(Cálculos!LN8,"hh:mm")&amp;" – "&amp;TEXT(Cálculos!LQ8,"hh:mm")&amp;IF(AND(Cálculos!LO8&lt;&gt;"",Cálculos!LP8&lt;&gt;""),CHAR(10)&amp;"int. "&amp;TEXT(Cálculos!LO8,"hh:mm")&amp;" – "&amp;TEXT(Cálculos!LP8,"hh:mm"),""))))</f>
        <v>FOLGA</v>
      </c>
      <c r="D343" s="55" t="str">
        <f>IF($A343="","",IF(Configurações!$B$3="Simples",IF(Cálculos!MI8="TRAB","TRABALHO",IF(Cálculos!MI8="ATEST","ATESTADO/"&amp;CHAR(10)&amp;"LICENÇA",IF(Cálculos!MI8="FERIAS","FÉRIAS","FOLGA"))),IF(Cálculos!MC8=0,"FOLGA",TEXT(Cálculos!LY8,"hh:mm")&amp;" – "&amp;TEXT(Cálculos!MB8,"hh:mm")&amp;IF(AND(Cálculos!LZ8&lt;&gt;"",Cálculos!MA8&lt;&gt;""),CHAR(10)&amp;"int. "&amp;TEXT(Cálculos!LZ8,"hh:mm")&amp;" – "&amp;TEXT(Cálculos!MA8,"hh:mm"),""))))</f>
        <v>FOLGA</v>
      </c>
      <c r="E343" s="55" t="str">
        <f>IF($A343="","",IF(Configurações!$B$3="Simples",IF(Cálculos!MT8="TRAB","TRABALHO",IF(Cálculos!MT8="ATEST","ATESTADO/"&amp;CHAR(10)&amp;"LICENÇA",IF(Cálculos!MT8="FERIAS","FÉRIAS","FOLGA"))),IF(Cálculos!MN8=0,"FOLGA",TEXT(Cálculos!MJ8,"hh:mm")&amp;" – "&amp;TEXT(Cálculos!MM8,"hh:mm")&amp;IF(AND(Cálculos!MK8&lt;&gt;"",Cálculos!ML8&lt;&gt;""),CHAR(10)&amp;"int. "&amp;TEXT(Cálculos!MK8,"hh:mm")&amp;" – "&amp;TEXT(Cálculos!ML8,"hh:mm"),""))))</f>
        <v>FOLGA</v>
      </c>
      <c r="F343" s="55" t="str">
        <f>IF($A343="","",IF(Configurações!$B$3="Simples",IF(Cálculos!NE8="TRAB","TRABALHO",IF(Cálculos!NE8="ATEST","ATESTADO/"&amp;CHAR(10)&amp;"LICENÇA",IF(Cálculos!NE8="FERIAS","FÉRIAS","FOLGA"))),IF(Cálculos!MY8=0,"FOLGA",TEXT(Cálculos!MU8,"hh:mm")&amp;" – "&amp;TEXT(Cálculos!MX8,"hh:mm")&amp;IF(AND(Cálculos!MV8&lt;&gt;"",Cálculos!MW8&lt;&gt;""),CHAR(10)&amp;"int. "&amp;TEXT(Cálculos!MV8,"hh:mm")&amp;" – "&amp;TEXT(Cálculos!MW8,"hh:mm"),""))))</f>
        <v>FOLGA</v>
      </c>
      <c r="G343" s="55" t="str">
        <f>IF($A343="","",IF(Configurações!$B$3="Simples",IF(Cálculos!NP8="TRAB","TRABALHO",IF(Cálculos!NP8="ATEST","ATESTADO/"&amp;CHAR(10)&amp;"LICENÇA",IF(Cálculos!NP8="FERIAS","FÉRIAS","FOLGA"))),IF(Cálculos!NJ8=0,"FOLGA",TEXT(Cálculos!NF8,"hh:mm")&amp;" – "&amp;TEXT(Cálculos!NI8,"hh:mm")&amp;IF(AND(Cálculos!NG8&lt;&gt;"",Cálculos!NH8&lt;&gt;""),CHAR(10)&amp;"int. "&amp;TEXT(Cálculos!NG8,"hh:mm")&amp;" – "&amp;TEXT(Cálculos!NH8,"hh:mm"),""))))</f>
        <v>FOLGA</v>
      </c>
      <c r="H343" s="55" t="str">
        <f>IF($A343="","",IF(Configurações!$B$3="Simples",IF(Cálculos!OA8="TRAB","TRABALHO",IF(Cálculos!OA8="ATEST","ATESTADO/"&amp;CHAR(10)&amp;"LICENÇA",IF(Cálculos!OA8="FERIAS","FÉRIAS","FOLGA"))),IF(Cálculos!NU8=0,"FOLGA",TEXT(Cálculos!NQ8,"hh:mm")&amp;" – "&amp;TEXT(Cálculos!NT8,"hh:mm")&amp;IF(AND(Cálculos!NR8&lt;&gt;"",Cálculos!NS8&lt;&gt;""),CHAR(10)&amp;"int. "&amp;TEXT(Cálculos!NR8,"hh:mm")&amp;" – "&amp;TEXT(Cálculos!NS8,"hh:mm"),""))))</f>
        <v>FOLGA</v>
      </c>
    </row>
    <row r="344" spans="1:8" ht="27.75" customHeight="1" x14ac:dyDescent="0.25">
      <c r="A344" s="54" t="str">
        <f>Cálculos!B9</f>
        <v>Carla Mendes</v>
      </c>
      <c r="B344" s="55" t="str">
        <f>IF($A344="","",IF(Configurações!$B$3="Simples",IF(Cálculos!LM9="TRAB","TRABALHO",IF(Cálculos!LM9="ATEST","ATESTADO/"&amp;CHAR(10)&amp;"LICENÇA",IF(Cálculos!LM9="FERIAS","FÉRIAS","FOLGA"))),IF(Cálculos!LG9=0,"FOLGA",TEXT(Cálculos!LC9,"hh:mm")&amp;" – "&amp;TEXT(Cálculos!LF9,"hh:mm")&amp;IF(AND(Cálculos!LD9&lt;&gt;"",Cálculos!LE9&lt;&gt;""),CHAR(10)&amp;"int. "&amp;TEXT(Cálculos!LD9,"hh:mm")&amp;" – "&amp;TEXT(Cálculos!LE9,"hh:mm"),""))))</f>
        <v>FOLGA</v>
      </c>
      <c r="C344" s="55" t="str">
        <f>IF($A344="","",IF(Configurações!$B$3="Simples",IF(Cálculos!LX9="TRAB","TRABALHO",IF(Cálculos!LX9="ATEST","ATESTADO/"&amp;CHAR(10)&amp;"LICENÇA",IF(Cálculos!LX9="FERIAS","FÉRIAS","FOLGA"))),IF(Cálculos!LR9=0,"FOLGA",TEXT(Cálculos!LN9,"hh:mm")&amp;" – "&amp;TEXT(Cálculos!LQ9,"hh:mm")&amp;IF(AND(Cálculos!LO9&lt;&gt;"",Cálculos!LP9&lt;&gt;""),CHAR(10)&amp;"int. "&amp;TEXT(Cálculos!LO9,"hh:mm")&amp;" – "&amp;TEXT(Cálculos!LP9,"hh:mm"),""))))</f>
        <v>FOLGA</v>
      </c>
      <c r="D344" s="55" t="str">
        <f>IF($A344="","",IF(Configurações!$B$3="Simples",IF(Cálculos!MI9="TRAB","TRABALHO",IF(Cálculos!MI9="ATEST","ATESTADO/"&amp;CHAR(10)&amp;"LICENÇA",IF(Cálculos!MI9="FERIAS","FÉRIAS","FOLGA"))),IF(Cálculos!MC9=0,"FOLGA",TEXT(Cálculos!LY9,"hh:mm")&amp;" – "&amp;TEXT(Cálculos!MB9,"hh:mm")&amp;IF(AND(Cálculos!LZ9&lt;&gt;"",Cálculos!MA9&lt;&gt;""),CHAR(10)&amp;"int. "&amp;TEXT(Cálculos!LZ9,"hh:mm")&amp;" – "&amp;TEXT(Cálculos!MA9,"hh:mm"),""))))</f>
        <v>FOLGA</v>
      </c>
      <c r="E344" s="55" t="str">
        <f>IF($A344="","",IF(Configurações!$B$3="Simples",IF(Cálculos!MT9="TRAB","TRABALHO",IF(Cálculos!MT9="ATEST","ATESTADO/"&amp;CHAR(10)&amp;"LICENÇA",IF(Cálculos!MT9="FERIAS","FÉRIAS","FOLGA"))),IF(Cálculos!MN9=0,"FOLGA",TEXT(Cálculos!MJ9,"hh:mm")&amp;" – "&amp;TEXT(Cálculos!MM9,"hh:mm")&amp;IF(AND(Cálculos!MK9&lt;&gt;"",Cálculos!ML9&lt;&gt;""),CHAR(10)&amp;"int. "&amp;TEXT(Cálculos!MK9,"hh:mm")&amp;" – "&amp;TEXT(Cálculos!ML9,"hh:mm"),""))))</f>
        <v>FOLGA</v>
      </c>
      <c r="F344" s="55" t="str">
        <f>IF($A344="","",IF(Configurações!$B$3="Simples",IF(Cálculos!NE9="TRAB","TRABALHO",IF(Cálculos!NE9="ATEST","ATESTADO/"&amp;CHAR(10)&amp;"LICENÇA",IF(Cálculos!NE9="FERIAS","FÉRIAS","FOLGA"))),IF(Cálculos!MY9=0,"FOLGA",TEXT(Cálculos!MU9,"hh:mm")&amp;" – "&amp;TEXT(Cálculos!MX9,"hh:mm")&amp;IF(AND(Cálculos!MV9&lt;&gt;"",Cálculos!MW9&lt;&gt;""),CHAR(10)&amp;"int. "&amp;TEXT(Cálculos!MV9,"hh:mm")&amp;" – "&amp;TEXT(Cálculos!MW9,"hh:mm"),""))))</f>
        <v>FOLGA</v>
      </c>
      <c r="G344" s="55" t="str">
        <f>IF($A344="","",IF(Configurações!$B$3="Simples",IF(Cálculos!NP9="TRAB","TRABALHO",IF(Cálculos!NP9="ATEST","ATESTADO/"&amp;CHAR(10)&amp;"LICENÇA",IF(Cálculos!NP9="FERIAS","FÉRIAS","FOLGA"))),IF(Cálculos!NJ9=0,"FOLGA",TEXT(Cálculos!NF9,"hh:mm")&amp;" – "&amp;TEXT(Cálculos!NI9,"hh:mm")&amp;IF(AND(Cálculos!NG9&lt;&gt;"",Cálculos!NH9&lt;&gt;""),CHAR(10)&amp;"int. "&amp;TEXT(Cálculos!NG9,"hh:mm")&amp;" – "&amp;TEXT(Cálculos!NH9,"hh:mm"),""))))</f>
        <v>FOLGA</v>
      </c>
      <c r="H344" s="55" t="str">
        <f>IF($A344="","",IF(Configurações!$B$3="Simples",IF(Cálculos!OA9="TRAB","TRABALHO",IF(Cálculos!OA9="ATEST","ATESTADO/"&amp;CHAR(10)&amp;"LICENÇA",IF(Cálculos!OA9="FERIAS","FÉRIAS","FOLGA"))),IF(Cálculos!NU9=0,"FOLGA",TEXT(Cálculos!NQ9,"hh:mm")&amp;" – "&amp;TEXT(Cálculos!NT9,"hh:mm")&amp;IF(AND(Cálculos!NR9&lt;&gt;"",Cálculos!NS9&lt;&gt;""),CHAR(10)&amp;"int. "&amp;TEXT(Cálculos!NR9,"hh:mm")&amp;" – "&amp;TEXT(Cálculos!NS9,"hh:mm"),""))))</f>
        <v>FOLGA</v>
      </c>
    </row>
    <row r="345" spans="1:8" ht="27.75" customHeight="1" x14ac:dyDescent="0.25">
      <c r="A345" s="54" t="str">
        <f>Cálculos!B10</f>
        <v>Diego Ferreira</v>
      </c>
      <c r="B345" s="55" t="str">
        <f>IF($A345="","",IF(Configurações!$B$3="Simples",IF(Cálculos!LM10="TRAB","TRABALHO",IF(Cálculos!LM10="ATEST","ATESTADO/"&amp;CHAR(10)&amp;"LICENÇA",IF(Cálculos!LM10="FERIAS","FÉRIAS","FOLGA"))),IF(Cálculos!LG10=0,"FOLGA",TEXT(Cálculos!LC10,"hh:mm")&amp;" – "&amp;TEXT(Cálculos!LF10,"hh:mm")&amp;IF(AND(Cálculos!LD10&lt;&gt;"",Cálculos!LE10&lt;&gt;""),CHAR(10)&amp;"int. "&amp;TEXT(Cálculos!LD10,"hh:mm")&amp;" – "&amp;TEXT(Cálculos!LE10,"hh:mm"),""))))</f>
        <v>FOLGA</v>
      </c>
      <c r="C345" s="55" t="str">
        <f>IF($A345="","",IF(Configurações!$B$3="Simples",IF(Cálculos!LX10="TRAB","TRABALHO",IF(Cálculos!LX10="ATEST","ATESTADO/"&amp;CHAR(10)&amp;"LICENÇA",IF(Cálculos!LX10="FERIAS","FÉRIAS","FOLGA"))),IF(Cálculos!LR10=0,"FOLGA",TEXT(Cálculos!LN10,"hh:mm")&amp;" – "&amp;TEXT(Cálculos!LQ10,"hh:mm")&amp;IF(AND(Cálculos!LO10&lt;&gt;"",Cálculos!LP10&lt;&gt;""),CHAR(10)&amp;"int. "&amp;TEXT(Cálculos!LO10,"hh:mm")&amp;" – "&amp;TEXT(Cálculos!LP10,"hh:mm"),""))))</f>
        <v>FOLGA</v>
      </c>
      <c r="D345" s="55" t="str">
        <f>IF($A345="","",IF(Configurações!$B$3="Simples",IF(Cálculos!MI10="TRAB","TRABALHO",IF(Cálculos!MI10="ATEST","ATESTADO/"&amp;CHAR(10)&amp;"LICENÇA",IF(Cálculos!MI10="FERIAS","FÉRIAS","FOLGA"))),IF(Cálculos!MC10=0,"FOLGA",TEXT(Cálculos!LY10,"hh:mm")&amp;" – "&amp;TEXT(Cálculos!MB10,"hh:mm")&amp;IF(AND(Cálculos!LZ10&lt;&gt;"",Cálculos!MA10&lt;&gt;""),CHAR(10)&amp;"int. "&amp;TEXT(Cálculos!LZ10,"hh:mm")&amp;" – "&amp;TEXT(Cálculos!MA10,"hh:mm"),""))))</f>
        <v>FOLGA</v>
      </c>
      <c r="E345" s="55" t="str">
        <f>IF($A345="","",IF(Configurações!$B$3="Simples",IF(Cálculos!MT10="TRAB","TRABALHO",IF(Cálculos!MT10="ATEST","ATESTADO/"&amp;CHAR(10)&amp;"LICENÇA",IF(Cálculos!MT10="FERIAS","FÉRIAS","FOLGA"))),IF(Cálculos!MN10=0,"FOLGA",TEXT(Cálculos!MJ10,"hh:mm")&amp;" – "&amp;TEXT(Cálculos!MM10,"hh:mm")&amp;IF(AND(Cálculos!MK10&lt;&gt;"",Cálculos!ML10&lt;&gt;""),CHAR(10)&amp;"int. "&amp;TEXT(Cálculos!MK10,"hh:mm")&amp;" – "&amp;TEXT(Cálculos!ML10,"hh:mm"),""))))</f>
        <v>FOLGA</v>
      </c>
      <c r="F345" s="55" t="str">
        <f>IF($A345="","",IF(Configurações!$B$3="Simples",IF(Cálculos!NE10="TRAB","TRABALHO",IF(Cálculos!NE10="ATEST","ATESTADO/"&amp;CHAR(10)&amp;"LICENÇA",IF(Cálculos!NE10="FERIAS","FÉRIAS","FOLGA"))),IF(Cálculos!MY10=0,"FOLGA",TEXT(Cálculos!MU10,"hh:mm")&amp;" – "&amp;TEXT(Cálculos!MX10,"hh:mm")&amp;IF(AND(Cálculos!MV10&lt;&gt;"",Cálculos!MW10&lt;&gt;""),CHAR(10)&amp;"int. "&amp;TEXT(Cálculos!MV10,"hh:mm")&amp;" – "&amp;TEXT(Cálculos!MW10,"hh:mm"),""))))</f>
        <v>FOLGA</v>
      </c>
      <c r="G345" s="55" t="str">
        <f>IF($A345="","",IF(Configurações!$B$3="Simples",IF(Cálculos!NP10="TRAB","TRABALHO",IF(Cálculos!NP10="ATEST","ATESTADO/"&amp;CHAR(10)&amp;"LICENÇA",IF(Cálculos!NP10="FERIAS","FÉRIAS","FOLGA"))),IF(Cálculos!NJ10=0,"FOLGA",TEXT(Cálculos!NF10,"hh:mm")&amp;" – "&amp;TEXT(Cálculos!NI10,"hh:mm")&amp;IF(AND(Cálculos!NG10&lt;&gt;"",Cálculos!NH10&lt;&gt;""),CHAR(10)&amp;"int. "&amp;TEXT(Cálculos!NG10,"hh:mm")&amp;" – "&amp;TEXT(Cálculos!NH10,"hh:mm"),""))))</f>
        <v>FOLGA</v>
      </c>
      <c r="H345" s="55" t="str">
        <f>IF($A345="","",IF(Configurações!$B$3="Simples",IF(Cálculos!OA10="TRAB","TRABALHO",IF(Cálculos!OA10="ATEST","ATESTADO/"&amp;CHAR(10)&amp;"LICENÇA",IF(Cálculos!OA10="FERIAS","FÉRIAS","FOLGA"))),IF(Cálculos!NU10=0,"FOLGA",TEXT(Cálculos!NQ10,"hh:mm")&amp;" – "&amp;TEXT(Cálculos!NT10,"hh:mm")&amp;IF(AND(Cálculos!NR10&lt;&gt;"",Cálculos!NS10&lt;&gt;""),CHAR(10)&amp;"int. "&amp;TEXT(Cálculos!NR10,"hh:mm")&amp;" – "&amp;TEXT(Cálculos!NS10,"hh:mm"),""))))</f>
        <v>FOLGA</v>
      </c>
    </row>
    <row r="346" spans="1:8" ht="27.75" customHeight="1" x14ac:dyDescent="0.25">
      <c r="A346" s="54" t="str">
        <f>Cálculos!B11</f>
        <v>Eduarda Lima</v>
      </c>
      <c r="B346" s="55" t="str">
        <f>IF($A346="","",IF(Configurações!$B$3="Simples",IF(Cálculos!LM11="TRAB","TRABALHO",IF(Cálculos!LM11="ATEST","ATESTADO/"&amp;CHAR(10)&amp;"LICENÇA",IF(Cálculos!LM11="FERIAS","FÉRIAS","FOLGA"))),IF(Cálculos!LG11=0,"FOLGA",TEXT(Cálculos!LC11,"hh:mm")&amp;" – "&amp;TEXT(Cálculos!LF11,"hh:mm")&amp;IF(AND(Cálculos!LD11&lt;&gt;"",Cálculos!LE11&lt;&gt;""),CHAR(10)&amp;"int. "&amp;TEXT(Cálculos!LD11,"hh:mm")&amp;" – "&amp;TEXT(Cálculos!LE11,"hh:mm"),""))))</f>
        <v>FOLGA</v>
      </c>
      <c r="C346" s="55" t="str">
        <f>IF($A346="","",IF(Configurações!$B$3="Simples",IF(Cálculos!LX11="TRAB","TRABALHO",IF(Cálculos!LX11="ATEST","ATESTADO/"&amp;CHAR(10)&amp;"LICENÇA",IF(Cálculos!LX11="FERIAS","FÉRIAS","FOLGA"))),IF(Cálculos!LR11=0,"FOLGA",TEXT(Cálculos!LN11,"hh:mm")&amp;" – "&amp;TEXT(Cálculos!LQ11,"hh:mm")&amp;IF(AND(Cálculos!LO11&lt;&gt;"",Cálculos!LP11&lt;&gt;""),CHAR(10)&amp;"int. "&amp;TEXT(Cálculos!LO11,"hh:mm")&amp;" – "&amp;TEXT(Cálculos!LP11,"hh:mm"),""))))</f>
        <v>FOLGA</v>
      </c>
      <c r="D346" s="55" t="str">
        <f>IF($A346="","",IF(Configurações!$B$3="Simples",IF(Cálculos!MI11="TRAB","TRABALHO",IF(Cálculos!MI11="ATEST","ATESTADO/"&amp;CHAR(10)&amp;"LICENÇA",IF(Cálculos!MI11="FERIAS","FÉRIAS","FOLGA"))),IF(Cálculos!MC11=0,"FOLGA",TEXT(Cálculos!LY11,"hh:mm")&amp;" – "&amp;TEXT(Cálculos!MB11,"hh:mm")&amp;IF(AND(Cálculos!LZ11&lt;&gt;"",Cálculos!MA11&lt;&gt;""),CHAR(10)&amp;"int. "&amp;TEXT(Cálculos!LZ11,"hh:mm")&amp;" – "&amp;TEXT(Cálculos!MA11,"hh:mm"),""))))</f>
        <v>FOLGA</v>
      </c>
      <c r="E346" s="55" t="str">
        <f>IF($A346="","",IF(Configurações!$B$3="Simples",IF(Cálculos!MT11="TRAB","TRABALHO",IF(Cálculos!MT11="ATEST","ATESTADO/"&amp;CHAR(10)&amp;"LICENÇA",IF(Cálculos!MT11="FERIAS","FÉRIAS","FOLGA"))),IF(Cálculos!MN11=0,"FOLGA",TEXT(Cálculos!MJ11,"hh:mm")&amp;" – "&amp;TEXT(Cálculos!MM11,"hh:mm")&amp;IF(AND(Cálculos!MK11&lt;&gt;"",Cálculos!ML11&lt;&gt;""),CHAR(10)&amp;"int. "&amp;TEXT(Cálculos!MK11,"hh:mm")&amp;" – "&amp;TEXT(Cálculos!ML11,"hh:mm"),""))))</f>
        <v>FOLGA</v>
      </c>
      <c r="F346" s="55" t="str">
        <f>IF($A346="","",IF(Configurações!$B$3="Simples",IF(Cálculos!NE11="TRAB","TRABALHO",IF(Cálculos!NE11="ATEST","ATESTADO/"&amp;CHAR(10)&amp;"LICENÇA",IF(Cálculos!NE11="FERIAS","FÉRIAS","FOLGA"))),IF(Cálculos!MY11=0,"FOLGA",TEXT(Cálculos!MU11,"hh:mm")&amp;" – "&amp;TEXT(Cálculos!MX11,"hh:mm")&amp;IF(AND(Cálculos!MV11&lt;&gt;"",Cálculos!MW11&lt;&gt;""),CHAR(10)&amp;"int. "&amp;TEXT(Cálculos!MV11,"hh:mm")&amp;" – "&amp;TEXT(Cálculos!MW11,"hh:mm"),""))))</f>
        <v>FOLGA</v>
      </c>
      <c r="G346" s="55" t="str">
        <f>IF($A346="","",IF(Configurações!$B$3="Simples",IF(Cálculos!NP11="TRAB","TRABALHO",IF(Cálculos!NP11="ATEST","ATESTADO/"&amp;CHAR(10)&amp;"LICENÇA",IF(Cálculos!NP11="FERIAS","FÉRIAS","FOLGA"))),IF(Cálculos!NJ11=0,"FOLGA",TEXT(Cálculos!NF11,"hh:mm")&amp;" – "&amp;TEXT(Cálculos!NI11,"hh:mm")&amp;IF(AND(Cálculos!NG11&lt;&gt;"",Cálculos!NH11&lt;&gt;""),CHAR(10)&amp;"int. "&amp;TEXT(Cálculos!NG11,"hh:mm")&amp;" – "&amp;TEXT(Cálculos!NH11,"hh:mm"),""))))</f>
        <v>FOLGA</v>
      </c>
      <c r="H346" s="55" t="str">
        <f>IF($A346="","",IF(Configurações!$B$3="Simples",IF(Cálculos!OA11="TRAB","TRABALHO",IF(Cálculos!OA11="ATEST","ATESTADO/"&amp;CHAR(10)&amp;"LICENÇA",IF(Cálculos!OA11="FERIAS","FÉRIAS","FOLGA"))),IF(Cálculos!NU11=0,"FOLGA",TEXT(Cálculos!NQ11,"hh:mm")&amp;" – "&amp;TEXT(Cálculos!NT11,"hh:mm")&amp;IF(AND(Cálculos!NR11&lt;&gt;"",Cálculos!NS11&lt;&gt;""),CHAR(10)&amp;"int. "&amp;TEXT(Cálculos!NR11,"hh:mm")&amp;" – "&amp;TEXT(Cálculos!NS11,"hh:mm"),""))))</f>
        <v>FOLGA</v>
      </c>
    </row>
    <row r="347" spans="1:8" ht="27.75" customHeight="1" x14ac:dyDescent="0.25">
      <c r="A347" s="54" t="str">
        <f>Cálculos!B12</f>
        <v>Felipe Rocha</v>
      </c>
      <c r="B347" s="55" t="str">
        <f>IF($A347="","",IF(Configurações!$B$3="Simples",IF(Cálculos!LM12="TRAB","TRABALHO",IF(Cálculos!LM12="ATEST","ATESTADO/"&amp;CHAR(10)&amp;"LICENÇA",IF(Cálculos!LM12="FERIAS","FÉRIAS","FOLGA"))),IF(Cálculos!LG12=0,"FOLGA",TEXT(Cálculos!LC12,"hh:mm")&amp;" – "&amp;TEXT(Cálculos!LF12,"hh:mm")&amp;IF(AND(Cálculos!LD12&lt;&gt;"",Cálculos!LE12&lt;&gt;""),CHAR(10)&amp;"int. "&amp;TEXT(Cálculos!LD12,"hh:mm")&amp;" – "&amp;TEXT(Cálculos!LE12,"hh:mm"),""))))</f>
        <v>FOLGA</v>
      </c>
      <c r="C347" s="55" t="str">
        <f>IF($A347="","",IF(Configurações!$B$3="Simples",IF(Cálculos!LX12="TRAB","TRABALHO",IF(Cálculos!LX12="ATEST","ATESTADO/"&amp;CHAR(10)&amp;"LICENÇA",IF(Cálculos!LX12="FERIAS","FÉRIAS","FOLGA"))),IF(Cálculos!LR12=0,"FOLGA",TEXT(Cálculos!LN12,"hh:mm")&amp;" – "&amp;TEXT(Cálculos!LQ12,"hh:mm")&amp;IF(AND(Cálculos!LO12&lt;&gt;"",Cálculos!LP12&lt;&gt;""),CHAR(10)&amp;"int. "&amp;TEXT(Cálculos!LO12,"hh:mm")&amp;" – "&amp;TEXT(Cálculos!LP12,"hh:mm"),""))))</f>
        <v>FOLGA</v>
      </c>
      <c r="D347" s="55" t="str">
        <f>IF($A347="","",IF(Configurações!$B$3="Simples",IF(Cálculos!MI12="TRAB","TRABALHO",IF(Cálculos!MI12="ATEST","ATESTADO/"&amp;CHAR(10)&amp;"LICENÇA",IF(Cálculos!MI12="FERIAS","FÉRIAS","FOLGA"))),IF(Cálculos!MC12=0,"FOLGA",TEXT(Cálculos!LY12,"hh:mm")&amp;" – "&amp;TEXT(Cálculos!MB12,"hh:mm")&amp;IF(AND(Cálculos!LZ12&lt;&gt;"",Cálculos!MA12&lt;&gt;""),CHAR(10)&amp;"int. "&amp;TEXT(Cálculos!LZ12,"hh:mm")&amp;" – "&amp;TEXT(Cálculos!MA12,"hh:mm"),""))))</f>
        <v>FOLGA</v>
      </c>
      <c r="E347" s="55" t="str">
        <f>IF($A347="","",IF(Configurações!$B$3="Simples",IF(Cálculos!MT12="TRAB","TRABALHO",IF(Cálculos!MT12="ATEST","ATESTADO/"&amp;CHAR(10)&amp;"LICENÇA",IF(Cálculos!MT12="FERIAS","FÉRIAS","FOLGA"))),IF(Cálculos!MN12=0,"FOLGA",TEXT(Cálculos!MJ12,"hh:mm")&amp;" – "&amp;TEXT(Cálculos!MM12,"hh:mm")&amp;IF(AND(Cálculos!MK12&lt;&gt;"",Cálculos!ML12&lt;&gt;""),CHAR(10)&amp;"int. "&amp;TEXT(Cálculos!MK12,"hh:mm")&amp;" – "&amp;TEXT(Cálculos!ML12,"hh:mm"),""))))</f>
        <v>FOLGA</v>
      </c>
      <c r="F347" s="55" t="str">
        <f>IF($A347="","",IF(Configurações!$B$3="Simples",IF(Cálculos!NE12="TRAB","TRABALHO",IF(Cálculos!NE12="ATEST","ATESTADO/"&amp;CHAR(10)&amp;"LICENÇA",IF(Cálculos!NE12="FERIAS","FÉRIAS","FOLGA"))),IF(Cálculos!MY12=0,"FOLGA",TEXT(Cálculos!MU12,"hh:mm")&amp;" – "&amp;TEXT(Cálculos!MX12,"hh:mm")&amp;IF(AND(Cálculos!MV12&lt;&gt;"",Cálculos!MW12&lt;&gt;""),CHAR(10)&amp;"int. "&amp;TEXT(Cálculos!MV12,"hh:mm")&amp;" – "&amp;TEXT(Cálculos!MW12,"hh:mm"),""))))</f>
        <v>FOLGA</v>
      </c>
      <c r="G347" s="55" t="str">
        <f>IF($A347="","",IF(Configurações!$B$3="Simples",IF(Cálculos!NP12="TRAB","TRABALHO",IF(Cálculos!NP12="ATEST","ATESTADO/"&amp;CHAR(10)&amp;"LICENÇA",IF(Cálculos!NP12="FERIAS","FÉRIAS","FOLGA"))),IF(Cálculos!NJ12=0,"FOLGA",TEXT(Cálculos!NF12,"hh:mm")&amp;" – "&amp;TEXT(Cálculos!NI12,"hh:mm")&amp;IF(AND(Cálculos!NG12&lt;&gt;"",Cálculos!NH12&lt;&gt;""),CHAR(10)&amp;"int. "&amp;TEXT(Cálculos!NG12,"hh:mm")&amp;" – "&amp;TEXT(Cálculos!NH12,"hh:mm"),""))))</f>
        <v>FOLGA</v>
      </c>
      <c r="H347" s="55" t="str">
        <f>IF($A347="","",IF(Configurações!$B$3="Simples",IF(Cálculos!OA12="TRAB","TRABALHO",IF(Cálculos!OA12="ATEST","ATESTADO/"&amp;CHAR(10)&amp;"LICENÇA",IF(Cálculos!OA12="FERIAS","FÉRIAS","FOLGA"))),IF(Cálculos!NU12=0,"FOLGA",TEXT(Cálculos!NQ12,"hh:mm")&amp;" – "&amp;TEXT(Cálculos!NT12,"hh:mm")&amp;IF(AND(Cálculos!NR12&lt;&gt;"",Cálculos!NS12&lt;&gt;""),CHAR(10)&amp;"int. "&amp;TEXT(Cálculos!NR12,"hh:mm")&amp;" – "&amp;TEXT(Cálculos!NS12,"hh:mm"),""))))</f>
        <v>FOLGA</v>
      </c>
    </row>
    <row r="348" spans="1:8" ht="27.75" customHeight="1" x14ac:dyDescent="0.25">
      <c r="A348" s="54" t="str">
        <f>Cálculos!B13</f>
        <v/>
      </c>
      <c r="B348" s="55" t="str">
        <f>IF($A348="","",IF(Configurações!$B$3="Simples",IF(Cálculos!LM13="TRAB","TRABALHO",IF(Cálculos!LM13="ATEST","ATESTADO/"&amp;CHAR(10)&amp;"LICENÇA",IF(Cálculos!LM13="FERIAS","FÉRIAS","FOLGA"))),IF(Cálculos!LG13=0,"FOLGA",TEXT(Cálculos!LC13,"hh:mm")&amp;" – "&amp;TEXT(Cálculos!LF13,"hh:mm")&amp;IF(AND(Cálculos!LD13&lt;&gt;"",Cálculos!LE13&lt;&gt;""),CHAR(10)&amp;"int. "&amp;TEXT(Cálculos!LD13,"hh:mm")&amp;" – "&amp;TEXT(Cálculos!LE13,"hh:mm"),""))))</f>
        <v/>
      </c>
      <c r="C348" s="55" t="str">
        <f>IF($A348="","",IF(Configurações!$B$3="Simples",IF(Cálculos!LX13="TRAB","TRABALHO",IF(Cálculos!LX13="ATEST","ATESTADO/"&amp;CHAR(10)&amp;"LICENÇA",IF(Cálculos!LX13="FERIAS","FÉRIAS","FOLGA"))),IF(Cálculos!LR13=0,"FOLGA",TEXT(Cálculos!LN13,"hh:mm")&amp;" – "&amp;TEXT(Cálculos!LQ13,"hh:mm")&amp;IF(AND(Cálculos!LO13&lt;&gt;"",Cálculos!LP13&lt;&gt;""),CHAR(10)&amp;"int. "&amp;TEXT(Cálculos!LO13,"hh:mm")&amp;" – "&amp;TEXT(Cálculos!LP13,"hh:mm"),""))))</f>
        <v/>
      </c>
      <c r="D348" s="55" t="str">
        <f>IF($A348="","",IF(Configurações!$B$3="Simples",IF(Cálculos!MI13="TRAB","TRABALHO",IF(Cálculos!MI13="ATEST","ATESTADO/"&amp;CHAR(10)&amp;"LICENÇA",IF(Cálculos!MI13="FERIAS","FÉRIAS","FOLGA"))),IF(Cálculos!MC13=0,"FOLGA",TEXT(Cálculos!LY13,"hh:mm")&amp;" – "&amp;TEXT(Cálculos!MB13,"hh:mm")&amp;IF(AND(Cálculos!LZ13&lt;&gt;"",Cálculos!MA13&lt;&gt;""),CHAR(10)&amp;"int. "&amp;TEXT(Cálculos!LZ13,"hh:mm")&amp;" – "&amp;TEXT(Cálculos!MA13,"hh:mm"),""))))</f>
        <v/>
      </c>
      <c r="E348" s="55" t="str">
        <f>IF($A348="","",IF(Configurações!$B$3="Simples",IF(Cálculos!MT13="TRAB","TRABALHO",IF(Cálculos!MT13="ATEST","ATESTADO/"&amp;CHAR(10)&amp;"LICENÇA",IF(Cálculos!MT13="FERIAS","FÉRIAS","FOLGA"))),IF(Cálculos!MN13=0,"FOLGA",TEXT(Cálculos!MJ13,"hh:mm")&amp;" – "&amp;TEXT(Cálculos!MM13,"hh:mm")&amp;IF(AND(Cálculos!MK13&lt;&gt;"",Cálculos!ML13&lt;&gt;""),CHAR(10)&amp;"int. "&amp;TEXT(Cálculos!MK13,"hh:mm")&amp;" – "&amp;TEXT(Cálculos!ML13,"hh:mm"),""))))</f>
        <v/>
      </c>
      <c r="F348" s="55" t="str">
        <f>IF($A348="","",IF(Configurações!$B$3="Simples",IF(Cálculos!NE13="TRAB","TRABALHO",IF(Cálculos!NE13="ATEST","ATESTADO/"&amp;CHAR(10)&amp;"LICENÇA",IF(Cálculos!NE13="FERIAS","FÉRIAS","FOLGA"))),IF(Cálculos!MY13=0,"FOLGA",TEXT(Cálculos!MU13,"hh:mm")&amp;" – "&amp;TEXT(Cálculos!MX13,"hh:mm")&amp;IF(AND(Cálculos!MV13&lt;&gt;"",Cálculos!MW13&lt;&gt;""),CHAR(10)&amp;"int. "&amp;TEXT(Cálculos!MV13,"hh:mm")&amp;" – "&amp;TEXT(Cálculos!MW13,"hh:mm"),""))))</f>
        <v/>
      </c>
      <c r="G348" s="55" t="str">
        <f>IF($A348="","",IF(Configurações!$B$3="Simples",IF(Cálculos!NP13="TRAB","TRABALHO",IF(Cálculos!NP13="ATEST","ATESTADO/"&amp;CHAR(10)&amp;"LICENÇA",IF(Cálculos!NP13="FERIAS","FÉRIAS","FOLGA"))),IF(Cálculos!NJ13=0,"FOLGA",TEXT(Cálculos!NF13,"hh:mm")&amp;" – "&amp;TEXT(Cálculos!NI13,"hh:mm")&amp;IF(AND(Cálculos!NG13&lt;&gt;"",Cálculos!NH13&lt;&gt;""),CHAR(10)&amp;"int. "&amp;TEXT(Cálculos!NG13,"hh:mm")&amp;" – "&amp;TEXT(Cálculos!NH13,"hh:mm"),""))))</f>
        <v/>
      </c>
      <c r="H348" s="55" t="str">
        <f>IF($A348="","",IF(Configurações!$B$3="Simples",IF(Cálculos!OA13="TRAB","TRABALHO",IF(Cálculos!OA13="ATEST","ATESTADO/"&amp;CHAR(10)&amp;"LICENÇA",IF(Cálculos!OA13="FERIAS","FÉRIAS","FOLGA"))),IF(Cálculos!NU13=0,"FOLGA",TEXT(Cálculos!NQ13,"hh:mm")&amp;" – "&amp;TEXT(Cálculos!NT13,"hh:mm")&amp;IF(AND(Cálculos!NR13&lt;&gt;"",Cálculos!NS13&lt;&gt;""),CHAR(10)&amp;"int. "&amp;TEXT(Cálculos!NR13,"hh:mm")&amp;" – "&amp;TEXT(Cálculos!NS13,"hh:mm"),""))))</f>
        <v/>
      </c>
    </row>
    <row r="349" spans="1:8" ht="27.75" customHeight="1" x14ac:dyDescent="0.25">
      <c r="A349" s="54" t="str">
        <f>Cálculos!B14</f>
        <v/>
      </c>
      <c r="B349" s="55" t="str">
        <f>IF($A349="","",IF(Configurações!$B$3="Simples",IF(Cálculos!LM14="TRAB","TRABALHO",IF(Cálculos!LM14="ATEST","ATESTADO/"&amp;CHAR(10)&amp;"LICENÇA",IF(Cálculos!LM14="FERIAS","FÉRIAS","FOLGA"))),IF(Cálculos!LG14=0,"FOLGA",TEXT(Cálculos!LC14,"hh:mm")&amp;" – "&amp;TEXT(Cálculos!LF14,"hh:mm")&amp;IF(AND(Cálculos!LD14&lt;&gt;"",Cálculos!LE14&lt;&gt;""),CHAR(10)&amp;"int. "&amp;TEXT(Cálculos!LD14,"hh:mm")&amp;" – "&amp;TEXT(Cálculos!LE14,"hh:mm"),""))))</f>
        <v/>
      </c>
      <c r="C349" s="55" t="str">
        <f>IF($A349="","",IF(Configurações!$B$3="Simples",IF(Cálculos!LX14="TRAB","TRABALHO",IF(Cálculos!LX14="ATEST","ATESTADO/"&amp;CHAR(10)&amp;"LICENÇA",IF(Cálculos!LX14="FERIAS","FÉRIAS","FOLGA"))),IF(Cálculos!LR14=0,"FOLGA",TEXT(Cálculos!LN14,"hh:mm")&amp;" – "&amp;TEXT(Cálculos!LQ14,"hh:mm")&amp;IF(AND(Cálculos!LO14&lt;&gt;"",Cálculos!LP14&lt;&gt;""),CHAR(10)&amp;"int. "&amp;TEXT(Cálculos!LO14,"hh:mm")&amp;" – "&amp;TEXT(Cálculos!LP14,"hh:mm"),""))))</f>
        <v/>
      </c>
      <c r="D349" s="55" t="str">
        <f>IF($A349="","",IF(Configurações!$B$3="Simples",IF(Cálculos!MI14="TRAB","TRABALHO",IF(Cálculos!MI14="ATEST","ATESTADO/"&amp;CHAR(10)&amp;"LICENÇA",IF(Cálculos!MI14="FERIAS","FÉRIAS","FOLGA"))),IF(Cálculos!MC14=0,"FOLGA",TEXT(Cálculos!LY14,"hh:mm")&amp;" – "&amp;TEXT(Cálculos!MB14,"hh:mm")&amp;IF(AND(Cálculos!LZ14&lt;&gt;"",Cálculos!MA14&lt;&gt;""),CHAR(10)&amp;"int. "&amp;TEXT(Cálculos!LZ14,"hh:mm")&amp;" – "&amp;TEXT(Cálculos!MA14,"hh:mm"),""))))</f>
        <v/>
      </c>
      <c r="E349" s="55" t="str">
        <f>IF($A349="","",IF(Configurações!$B$3="Simples",IF(Cálculos!MT14="TRAB","TRABALHO",IF(Cálculos!MT14="ATEST","ATESTADO/"&amp;CHAR(10)&amp;"LICENÇA",IF(Cálculos!MT14="FERIAS","FÉRIAS","FOLGA"))),IF(Cálculos!MN14=0,"FOLGA",TEXT(Cálculos!MJ14,"hh:mm")&amp;" – "&amp;TEXT(Cálculos!MM14,"hh:mm")&amp;IF(AND(Cálculos!MK14&lt;&gt;"",Cálculos!ML14&lt;&gt;""),CHAR(10)&amp;"int. "&amp;TEXT(Cálculos!MK14,"hh:mm")&amp;" – "&amp;TEXT(Cálculos!ML14,"hh:mm"),""))))</f>
        <v/>
      </c>
      <c r="F349" s="55" t="str">
        <f>IF($A349="","",IF(Configurações!$B$3="Simples",IF(Cálculos!NE14="TRAB","TRABALHO",IF(Cálculos!NE14="ATEST","ATESTADO/"&amp;CHAR(10)&amp;"LICENÇA",IF(Cálculos!NE14="FERIAS","FÉRIAS","FOLGA"))),IF(Cálculos!MY14=0,"FOLGA",TEXT(Cálculos!MU14,"hh:mm")&amp;" – "&amp;TEXT(Cálculos!MX14,"hh:mm")&amp;IF(AND(Cálculos!MV14&lt;&gt;"",Cálculos!MW14&lt;&gt;""),CHAR(10)&amp;"int. "&amp;TEXT(Cálculos!MV14,"hh:mm")&amp;" – "&amp;TEXT(Cálculos!MW14,"hh:mm"),""))))</f>
        <v/>
      </c>
      <c r="G349" s="55" t="str">
        <f>IF($A349="","",IF(Configurações!$B$3="Simples",IF(Cálculos!NP14="TRAB","TRABALHO",IF(Cálculos!NP14="ATEST","ATESTADO/"&amp;CHAR(10)&amp;"LICENÇA",IF(Cálculos!NP14="FERIAS","FÉRIAS","FOLGA"))),IF(Cálculos!NJ14=0,"FOLGA",TEXT(Cálculos!NF14,"hh:mm")&amp;" – "&amp;TEXT(Cálculos!NI14,"hh:mm")&amp;IF(AND(Cálculos!NG14&lt;&gt;"",Cálculos!NH14&lt;&gt;""),CHAR(10)&amp;"int. "&amp;TEXT(Cálculos!NG14,"hh:mm")&amp;" – "&amp;TEXT(Cálculos!NH14,"hh:mm"),""))))</f>
        <v/>
      </c>
      <c r="H349" s="55" t="str">
        <f>IF($A349="","",IF(Configurações!$B$3="Simples",IF(Cálculos!OA14="TRAB","TRABALHO",IF(Cálculos!OA14="ATEST","ATESTADO/"&amp;CHAR(10)&amp;"LICENÇA",IF(Cálculos!OA14="FERIAS","FÉRIAS","FOLGA"))),IF(Cálculos!NU14=0,"FOLGA",TEXT(Cálculos!NQ14,"hh:mm")&amp;" – "&amp;TEXT(Cálculos!NT14,"hh:mm")&amp;IF(AND(Cálculos!NR14&lt;&gt;"",Cálculos!NS14&lt;&gt;""),CHAR(10)&amp;"int. "&amp;TEXT(Cálculos!NR14,"hh:mm")&amp;" – "&amp;TEXT(Cálculos!NS14,"hh:mm"),""))))</f>
        <v/>
      </c>
    </row>
    <row r="350" spans="1:8" ht="27.75" customHeight="1" x14ac:dyDescent="0.25">
      <c r="A350" s="54" t="str">
        <f>Cálculos!B15</f>
        <v/>
      </c>
      <c r="B350" s="55" t="str">
        <f>IF($A350="","",IF(Configurações!$B$3="Simples",IF(Cálculos!LM15="TRAB","TRABALHO",IF(Cálculos!LM15="ATEST","ATESTADO/"&amp;CHAR(10)&amp;"LICENÇA",IF(Cálculos!LM15="FERIAS","FÉRIAS","FOLGA"))),IF(Cálculos!LG15=0,"FOLGA",TEXT(Cálculos!LC15,"hh:mm")&amp;" – "&amp;TEXT(Cálculos!LF15,"hh:mm")&amp;IF(AND(Cálculos!LD15&lt;&gt;"",Cálculos!LE15&lt;&gt;""),CHAR(10)&amp;"int. "&amp;TEXT(Cálculos!LD15,"hh:mm")&amp;" – "&amp;TEXT(Cálculos!LE15,"hh:mm"),""))))</f>
        <v/>
      </c>
      <c r="C350" s="55" t="str">
        <f>IF($A350="","",IF(Configurações!$B$3="Simples",IF(Cálculos!LX15="TRAB","TRABALHO",IF(Cálculos!LX15="ATEST","ATESTADO/"&amp;CHAR(10)&amp;"LICENÇA",IF(Cálculos!LX15="FERIAS","FÉRIAS","FOLGA"))),IF(Cálculos!LR15=0,"FOLGA",TEXT(Cálculos!LN15,"hh:mm")&amp;" – "&amp;TEXT(Cálculos!LQ15,"hh:mm")&amp;IF(AND(Cálculos!LO15&lt;&gt;"",Cálculos!LP15&lt;&gt;""),CHAR(10)&amp;"int. "&amp;TEXT(Cálculos!LO15,"hh:mm")&amp;" – "&amp;TEXT(Cálculos!LP15,"hh:mm"),""))))</f>
        <v/>
      </c>
      <c r="D350" s="55" t="str">
        <f>IF($A350="","",IF(Configurações!$B$3="Simples",IF(Cálculos!MI15="TRAB","TRABALHO",IF(Cálculos!MI15="ATEST","ATESTADO/"&amp;CHAR(10)&amp;"LICENÇA",IF(Cálculos!MI15="FERIAS","FÉRIAS","FOLGA"))),IF(Cálculos!MC15=0,"FOLGA",TEXT(Cálculos!LY15,"hh:mm")&amp;" – "&amp;TEXT(Cálculos!MB15,"hh:mm")&amp;IF(AND(Cálculos!LZ15&lt;&gt;"",Cálculos!MA15&lt;&gt;""),CHAR(10)&amp;"int. "&amp;TEXT(Cálculos!LZ15,"hh:mm")&amp;" – "&amp;TEXT(Cálculos!MA15,"hh:mm"),""))))</f>
        <v/>
      </c>
      <c r="E350" s="55" t="str">
        <f>IF($A350="","",IF(Configurações!$B$3="Simples",IF(Cálculos!MT15="TRAB","TRABALHO",IF(Cálculos!MT15="ATEST","ATESTADO/"&amp;CHAR(10)&amp;"LICENÇA",IF(Cálculos!MT15="FERIAS","FÉRIAS","FOLGA"))),IF(Cálculos!MN15=0,"FOLGA",TEXT(Cálculos!MJ15,"hh:mm")&amp;" – "&amp;TEXT(Cálculos!MM15,"hh:mm")&amp;IF(AND(Cálculos!MK15&lt;&gt;"",Cálculos!ML15&lt;&gt;""),CHAR(10)&amp;"int. "&amp;TEXT(Cálculos!MK15,"hh:mm")&amp;" – "&amp;TEXT(Cálculos!ML15,"hh:mm"),""))))</f>
        <v/>
      </c>
      <c r="F350" s="55" t="str">
        <f>IF($A350="","",IF(Configurações!$B$3="Simples",IF(Cálculos!NE15="TRAB","TRABALHO",IF(Cálculos!NE15="ATEST","ATESTADO/"&amp;CHAR(10)&amp;"LICENÇA",IF(Cálculos!NE15="FERIAS","FÉRIAS","FOLGA"))),IF(Cálculos!MY15=0,"FOLGA",TEXT(Cálculos!MU15,"hh:mm")&amp;" – "&amp;TEXT(Cálculos!MX15,"hh:mm")&amp;IF(AND(Cálculos!MV15&lt;&gt;"",Cálculos!MW15&lt;&gt;""),CHAR(10)&amp;"int. "&amp;TEXT(Cálculos!MV15,"hh:mm")&amp;" – "&amp;TEXT(Cálculos!MW15,"hh:mm"),""))))</f>
        <v/>
      </c>
      <c r="G350" s="55" t="str">
        <f>IF($A350="","",IF(Configurações!$B$3="Simples",IF(Cálculos!NP15="TRAB","TRABALHO",IF(Cálculos!NP15="ATEST","ATESTADO/"&amp;CHAR(10)&amp;"LICENÇA",IF(Cálculos!NP15="FERIAS","FÉRIAS","FOLGA"))),IF(Cálculos!NJ15=0,"FOLGA",TEXT(Cálculos!NF15,"hh:mm")&amp;" – "&amp;TEXT(Cálculos!NI15,"hh:mm")&amp;IF(AND(Cálculos!NG15&lt;&gt;"",Cálculos!NH15&lt;&gt;""),CHAR(10)&amp;"int. "&amp;TEXT(Cálculos!NG15,"hh:mm")&amp;" – "&amp;TEXT(Cálculos!NH15,"hh:mm"),""))))</f>
        <v/>
      </c>
      <c r="H350" s="55" t="str">
        <f>IF($A350="","",IF(Configurações!$B$3="Simples",IF(Cálculos!OA15="TRAB","TRABALHO",IF(Cálculos!OA15="ATEST","ATESTADO/"&amp;CHAR(10)&amp;"LICENÇA",IF(Cálculos!OA15="FERIAS","FÉRIAS","FOLGA"))),IF(Cálculos!NU15=0,"FOLGA",TEXT(Cálculos!NQ15,"hh:mm")&amp;" – "&amp;TEXT(Cálculos!NT15,"hh:mm")&amp;IF(AND(Cálculos!NR15&lt;&gt;"",Cálculos!NS15&lt;&gt;""),CHAR(10)&amp;"int. "&amp;TEXT(Cálculos!NR15,"hh:mm")&amp;" – "&amp;TEXT(Cálculos!NS15,"hh:mm"),""))))</f>
        <v/>
      </c>
    </row>
    <row r="351" spans="1:8" ht="27.75" customHeight="1" x14ac:dyDescent="0.25">
      <c r="A351" s="54" t="str">
        <f>Cálculos!B16</f>
        <v/>
      </c>
      <c r="B351" s="55" t="str">
        <f>IF($A351="","",IF(Configurações!$B$3="Simples",IF(Cálculos!LM16="TRAB","TRABALHO",IF(Cálculos!LM16="ATEST","ATESTADO/"&amp;CHAR(10)&amp;"LICENÇA",IF(Cálculos!LM16="FERIAS","FÉRIAS","FOLGA"))),IF(Cálculos!LG16=0,"FOLGA",TEXT(Cálculos!LC16,"hh:mm")&amp;" – "&amp;TEXT(Cálculos!LF16,"hh:mm")&amp;IF(AND(Cálculos!LD16&lt;&gt;"",Cálculos!LE16&lt;&gt;""),CHAR(10)&amp;"int. "&amp;TEXT(Cálculos!LD16,"hh:mm")&amp;" – "&amp;TEXT(Cálculos!LE16,"hh:mm"),""))))</f>
        <v/>
      </c>
      <c r="C351" s="55" t="str">
        <f>IF($A351="","",IF(Configurações!$B$3="Simples",IF(Cálculos!LX16="TRAB","TRABALHO",IF(Cálculos!LX16="ATEST","ATESTADO/"&amp;CHAR(10)&amp;"LICENÇA",IF(Cálculos!LX16="FERIAS","FÉRIAS","FOLGA"))),IF(Cálculos!LR16=0,"FOLGA",TEXT(Cálculos!LN16,"hh:mm")&amp;" – "&amp;TEXT(Cálculos!LQ16,"hh:mm")&amp;IF(AND(Cálculos!LO16&lt;&gt;"",Cálculos!LP16&lt;&gt;""),CHAR(10)&amp;"int. "&amp;TEXT(Cálculos!LO16,"hh:mm")&amp;" – "&amp;TEXT(Cálculos!LP16,"hh:mm"),""))))</f>
        <v/>
      </c>
      <c r="D351" s="55" t="str">
        <f>IF($A351="","",IF(Configurações!$B$3="Simples",IF(Cálculos!MI16="TRAB","TRABALHO",IF(Cálculos!MI16="ATEST","ATESTADO/"&amp;CHAR(10)&amp;"LICENÇA",IF(Cálculos!MI16="FERIAS","FÉRIAS","FOLGA"))),IF(Cálculos!MC16=0,"FOLGA",TEXT(Cálculos!LY16,"hh:mm")&amp;" – "&amp;TEXT(Cálculos!MB16,"hh:mm")&amp;IF(AND(Cálculos!LZ16&lt;&gt;"",Cálculos!MA16&lt;&gt;""),CHAR(10)&amp;"int. "&amp;TEXT(Cálculos!LZ16,"hh:mm")&amp;" – "&amp;TEXT(Cálculos!MA16,"hh:mm"),""))))</f>
        <v/>
      </c>
      <c r="E351" s="55" t="str">
        <f>IF($A351="","",IF(Configurações!$B$3="Simples",IF(Cálculos!MT16="TRAB","TRABALHO",IF(Cálculos!MT16="ATEST","ATESTADO/"&amp;CHAR(10)&amp;"LICENÇA",IF(Cálculos!MT16="FERIAS","FÉRIAS","FOLGA"))),IF(Cálculos!MN16=0,"FOLGA",TEXT(Cálculos!MJ16,"hh:mm")&amp;" – "&amp;TEXT(Cálculos!MM16,"hh:mm")&amp;IF(AND(Cálculos!MK16&lt;&gt;"",Cálculos!ML16&lt;&gt;""),CHAR(10)&amp;"int. "&amp;TEXT(Cálculos!MK16,"hh:mm")&amp;" – "&amp;TEXT(Cálculos!ML16,"hh:mm"),""))))</f>
        <v/>
      </c>
      <c r="F351" s="55" t="str">
        <f>IF($A351="","",IF(Configurações!$B$3="Simples",IF(Cálculos!NE16="TRAB","TRABALHO",IF(Cálculos!NE16="ATEST","ATESTADO/"&amp;CHAR(10)&amp;"LICENÇA",IF(Cálculos!NE16="FERIAS","FÉRIAS","FOLGA"))),IF(Cálculos!MY16=0,"FOLGA",TEXT(Cálculos!MU16,"hh:mm")&amp;" – "&amp;TEXT(Cálculos!MX16,"hh:mm")&amp;IF(AND(Cálculos!MV16&lt;&gt;"",Cálculos!MW16&lt;&gt;""),CHAR(10)&amp;"int. "&amp;TEXT(Cálculos!MV16,"hh:mm")&amp;" – "&amp;TEXT(Cálculos!MW16,"hh:mm"),""))))</f>
        <v/>
      </c>
      <c r="G351" s="55" t="str">
        <f>IF($A351="","",IF(Configurações!$B$3="Simples",IF(Cálculos!NP16="TRAB","TRABALHO",IF(Cálculos!NP16="ATEST","ATESTADO/"&amp;CHAR(10)&amp;"LICENÇA",IF(Cálculos!NP16="FERIAS","FÉRIAS","FOLGA"))),IF(Cálculos!NJ16=0,"FOLGA",TEXT(Cálculos!NF16,"hh:mm")&amp;" – "&amp;TEXT(Cálculos!NI16,"hh:mm")&amp;IF(AND(Cálculos!NG16&lt;&gt;"",Cálculos!NH16&lt;&gt;""),CHAR(10)&amp;"int. "&amp;TEXT(Cálculos!NG16,"hh:mm")&amp;" – "&amp;TEXT(Cálculos!NH16,"hh:mm"),""))))</f>
        <v/>
      </c>
      <c r="H351" s="55" t="str">
        <f>IF($A351="","",IF(Configurações!$B$3="Simples",IF(Cálculos!OA16="TRAB","TRABALHO",IF(Cálculos!OA16="ATEST","ATESTADO/"&amp;CHAR(10)&amp;"LICENÇA",IF(Cálculos!OA16="FERIAS","FÉRIAS","FOLGA"))),IF(Cálculos!NU16=0,"FOLGA",TEXT(Cálculos!NQ16,"hh:mm")&amp;" – "&amp;TEXT(Cálculos!NT16,"hh:mm")&amp;IF(AND(Cálculos!NR16&lt;&gt;"",Cálculos!NS16&lt;&gt;""),CHAR(10)&amp;"int. "&amp;TEXT(Cálculos!NR16,"hh:mm")&amp;" – "&amp;TEXT(Cálculos!NS16,"hh:mm"),""))))</f>
        <v/>
      </c>
    </row>
    <row r="352" spans="1:8" ht="27.75" customHeight="1" x14ac:dyDescent="0.25">
      <c r="A352" s="54" t="str">
        <f>Cálculos!B17</f>
        <v/>
      </c>
      <c r="B352" s="55" t="str">
        <f>IF($A352="","",IF(Configurações!$B$3="Simples",IF(Cálculos!LM17="TRAB","TRABALHO",IF(Cálculos!LM17="ATEST","ATESTADO/"&amp;CHAR(10)&amp;"LICENÇA",IF(Cálculos!LM17="FERIAS","FÉRIAS","FOLGA"))),IF(Cálculos!LG17=0,"FOLGA",TEXT(Cálculos!LC17,"hh:mm")&amp;" – "&amp;TEXT(Cálculos!LF17,"hh:mm")&amp;IF(AND(Cálculos!LD17&lt;&gt;"",Cálculos!LE17&lt;&gt;""),CHAR(10)&amp;"int. "&amp;TEXT(Cálculos!LD17,"hh:mm")&amp;" – "&amp;TEXT(Cálculos!LE17,"hh:mm"),""))))</f>
        <v/>
      </c>
      <c r="C352" s="55" t="str">
        <f>IF($A352="","",IF(Configurações!$B$3="Simples",IF(Cálculos!LX17="TRAB","TRABALHO",IF(Cálculos!LX17="ATEST","ATESTADO/"&amp;CHAR(10)&amp;"LICENÇA",IF(Cálculos!LX17="FERIAS","FÉRIAS","FOLGA"))),IF(Cálculos!LR17=0,"FOLGA",TEXT(Cálculos!LN17,"hh:mm")&amp;" – "&amp;TEXT(Cálculos!LQ17,"hh:mm")&amp;IF(AND(Cálculos!LO17&lt;&gt;"",Cálculos!LP17&lt;&gt;""),CHAR(10)&amp;"int. "&amp;TEXT(Cálculos!LO17,"hh:mm")&amp;" – "&amp;TEXT(Cálculos!LP17,"hh:mm"),""))))</f>
        <v/>
      </c>
      <c r="D352" s="55" t="str">
        <f>IF($A352="","",IF(Configurações!$B$3="Simples",IF(Cálculos!MI17="TRAB","TRABALHO",IF(Cálculos!MI17="ATEST","ATESTADO/"&amp;CHAR(10)&amp;"LICENÇA",IF(Cálculos!MI17="FERIAS","FÉRIAS","FOLGA"))),IF(Cálculos!MC17=0,"FOLGA",TEXT(Cálculos!LY17,"hh:mm")&amp;" – "&amp;TEXT(Cálculos!MB17,"hh:mm")&amp;IF(AND(Cálculos!LZ17&lt;&gt;"",Cálculos!MA17&lt;&gt;""),CHAR(10)&amp;"int. "&amp;TEXT(Cálculos!LZ17,"hh:mm")&amp;" – "&amp;TEXT(Cálculos!MA17,"hh:mm"),""))))</f>
        <v/>
      </c>
      <c r="E352" s="55" t="str">
        <f>IF($A352="","",IF(Configurações!$B$3="Simples",IF(Cálculos!MT17="TRAB","TRABALHO",IF(Cálculos!MT17="ATEST","ATESTADO/"&amp;CHAR(10)&amp;"LICENÇA",IF(Cálculos!MT17="FERIAS","FÉRIAS","FOLGA"))),IF(Cálculos!MN17=0,"FOLGA",TEXT(Cálculos!MJ17,"hh:mm")&amp;" – "&amp;TEXT(Cálculos!MM17,"hh:mm")&amp;IF(AND(Cálculos!MK17&lt;&gt;"",Cálculos!ML17&lt;&gt;""),CHAR(10)&amp;"int. "&amp;TEXT(Cálculos!MK17,"hh:mm")&amp;" – "&amp;TEXT(Cálculos!ML17,"hh:mm"),""))))</f>
        <v/>
      </c>
      <c r="F352" s="55" t="str">
        <f>IF($A352="","",IF(Configurações!$B$3="Simples",IF(Cálculos!NE17="TRAB","TRABALHO",IF(Cálculos!NE17="ATEST","ATESTADO/"&amp;CHAR(10)&amp;"LICENÇA",IF(Cálculos!NE17="FERIAS","FÉRIAS","FOLGA"))),IF(Cálculos!MY17=0,"FOLGA",TEXT(Cálculos!MU17,"hh:mm")&amp;" – "&amp;TEXT(Cálculos!MX17,"hh:mm")&amp;IF(AND(Cálculos!MV17&lt;&gt;"",Cálculos!MW17&lt;&gt;""),CHAR(10)&amp;"int. "&amp;TEXT(Cálculos!MV17,"hh:mm")&amp;" – "&amp;TEXT(Cálculos!MW17,"hh:mm"),""))))</f>
        <v/>
      </c>
      <c r="G352" s="55" t="str">
        <f>IF($A352="","",IF(Configurações!$B$3="Simples",IF(Cálculos!NP17="TRAB","TRABALHO",IF(Cálculos!NP17="ATEST","ATESTADO/"&amp;CHAR(10)&amp;"LICENÇA",IF(Cálculos!NP17="FERIAS","FÉRIAS","FOLGA"))),IF(Cálculos!NJ17=0,"FOLGA",TEXT(Cálculos!NF17,"hh:mm")&amp;" – "&amp;TEXT(Cálculos!NI17,"hh:mm")&amp;IF(AND(Cálculos!NG17&lt;&gt;"",Cálculos!NH17&lt;&gt;""),CHAR(10)&amp;"int. "&amp;TEXT(Cálculos!NG17,"hh:mm")&amp;" – "&amp;TEXT(Cálculos!NH17,"hh:mm"),""))))</f>
        <v/>
      </c>
      <c r="H352" s="55" t="str">
        <f>IF($A352="","",IF(Configurações!$B$3="Simples",IF(Cálculos!OA17="TRAB","TRABALHO",IF(Cálculos!OA17="ATEST","ATESTADO/"&amp;CHAR(10)&amp;"LICENÇA",IF(Cálculos!OA17="FERIAS","FÉRIAS","FOLGA"))),IF(Cálculos!NU17=0,"FOLGA",TEXT(Cálculos!NQ17,"hh:mm")&amp;" – "&amp;TEXT(Cálculos!NT17,"hh:mm")&amp;IF(AND(Cálculos!NR17&lt;&gt;"",Cálculos!NS17&lt;&gt;""),CHAR(10)&amp;"int. "&amp;TEXT(Cálculos!NR17,"hh:mm")&amp;" – "&amp;TEXT(Cálculos!NS17,"hh:mm"),""))))</f>
        <v/>
      </c>
    </row>
    <row r="353" spans="1:8" ht="27.75" customHeight="1" x14ac:dyDescent="0.25">
      <c r="A353" s="54" t="str">
        <f>Cálculos!B18</f>
        <v/>
      </c>
      <c r="B353" s="55" t="str">
        <f>IF($A353="","",IF(Configurações!$B$3="Simples",IF(Cálculos!LM18="TRAB","TRABALHO",IF(Cálculos!LM18="ATEST","ATESTADO/"&amp;CHAR(10)&amp;"LICENÇA",IF(Cálculos!LM18="FERIAS","FÉRIAS","FOLGA"))),IF(Cálculos!LG18=0,"FOLGA",TEXT(Cálculos!LC18,"hh:mm")&amp;" – "&amp;TEXT(Cálculos!LF18,"hh:mm")&amp;IF(AND(Cálculos!LD18&lt;&gt;"",Cálculos!LE18&lt;&gt;""),CHAR(10)&amp;"int. "&amp;TEXT(Cálculos!LD18,"hh:mm")&amp;" – "&amp;TEXT(Cálculos!LE18,"hh:mm"),""))))</f>
        <v/>
      </c>
      <c r="C353" s="55" t="str">
        <f>IF($A353="","",IF(Configurações!$B$3="Simples",IF(Cálculos!LX18="TRAB","TRABALHO",IF(Cálculos!LX18="ATEST","ATESTADO/"&amp;CHAR(10)&amp;"LICENÇA",IF(Cálculos!LX18="FERIAS","FÉRIAS","FOLGA"))),IF(Cálculos!LR18=0,"FOLGA",TEXT(Cálculos!LN18,"hh:mm")&amp;" – "&amp;TEXT(Cálculos!LQ18,"hh:mm")&amp;IF(AND(Cálculos!LO18&lt;&gt;"",Cálculos!LP18&lt;&gt;""),CHAR(10)&amp;"int. "&amp;TEXT(Cálculos!LO18,"hh:mm")&amp;" – "&amp;TEXT(Cálculos!LP18,"hh:mm"),""))))</f>
        <v/>
      </c>
      <c r="D353" s="55" t="str">
        <f>IF($A353="","",IF(Configurações!$B$3="Simples",IF(Cálculos!MI18="TRAB","TRABALHO",IF(Cálculos!MI18="ATEST","ATESTADO/"&amp;CHAR(10)&amp;"LICENÇA",IF(Cálculos!MI18="FERIAS","FÉRIAS","FOLGA"))),IF(Cálculos!MC18=0,"FOLGA",TEXT(Cálculos!LY18,"hh:mm")&amp;" – "&amp;TEXT(Cálculos!MB18,"hh:mm")&amp;IF(AND(Cálculos!LZ18&lt;&gt;"",Cálculos!MA18&lt;&gt;""),CHAR(10)&amp;"int. "&amp;TEXT(Cálculos!LZ18,"hh:mm")&amp;" – "&amp;TEXT(Cálculos!MA18,"hh:mm"),""))))</f>
        <v/>
      </c>
      <c r="E353" s="55" t="str">
        <f>IF($A353="","",IF(Configurações!$B$3="Simples",IF(Cálculos!MT18="TRAB","TRABALHO",IF(Cálculos!MT18="ATEST","ATESTADO/"&amp;CHAR(10)&amp;"LICENÇA",IF(Cálculos!MT18="FERIAS","FÉRIAS","FOLGA"))),IF(Cálculos!MN18=0,"FOLGA",TEXT(Cálculos!MJ18,"hh:mm")&amp;" – "&amp;TEXT(Cálculos!MM18,"hh:mm")&amp;IF(AND(Cálculos!MK18&lt;&gt;"",Cálculos!ML18&lt;&gt;""),CHAR(10)&amp;"int. "&amp;TEXT(Cálculos!MK18,"hh:mm")&amp;" – "&amp;TEXT(Cálculos!ML18,"hh:mm"),""))))</f>
        <v/>
      </c>
      <c r="F353" s="55" t="str">
        <f>IF($A353="","",IF(Configurações!$B$3="Simples",IF(Cálculos!NE18="TRAB","TRABALHO",IF(Cálculos!NE18="ATEST","ATESTADO/"&amp;CHAR(10)&amp;"LICENÇA",IF(Cálculos!NE18="FERIAS","FÉRIAS","FOLGA"))),IF(Cálculos!MY18=0,"FOLGA",TEXT(Cálculos!MU18,"hh:mm")&amp;" – "&amp;TEXT(Cálculos!MX18,"hh:mm")&amp;IF(AND(Cálculos!MV18&lt;&gt;"",Cálculos!MW18&lt;&gt;""),CHAR(10)&amp;"int. "&amp;TEXT(Cálculos!MV18,"hh:mm")&amp;" – "&amp;TEXT(Cálculos!MW18,"hh:mm"),""))))</f>
        <v/>
      </c>
      <c r="G353" s="55" t="str">
        <f>IF($A353="","",IF(Configurações!$B$3="Simples",IF(Cálculos!NP18="TRAB","TRABALHO",IF(Cálculos!NP18="ATEST","ATESTADO/"&amp;CHAR(10)&amp;"LICENÇA",IF(Cálculos!NP18="FERIAS","FÉRIAS","FOLGA"))),IF(Cálculos!NJ18=0,"FOLGA",TEXT(Cálculos!NF18,"hh:mm")&amp;" – "&amp;TEXT(Cálculos!NI18,"hh:mm")&amp;IF(AND(Cálculos!NG18&lt;&gt;"",Cálculos!NH18&lt;&gt;""),CHAR(10)&amp;"int. "&amp;TEXT(Cálculos!NG18,"hh:mm")&amp;" – "&amp;TEXT(Cálculos!NH18,"hh:mm"),""))))</f>
        <v/>
      </c>
      <c r="H353" s="55" t="str">
        <f>IF($A353="","",IF(Configurações!$B$3="Simples",IF(Cálculos!OA18="TRAB","TRABALHO",IF(Cálculos!OA18="ATEST","ATESTADO/"&amp;CHAR(10)&amp;"LICENÇA",IF(Cálculos!OA18="FERIAS","FÉRIAS","FOLGA"))),IF(Cálculos!NU18=0,"FOLGA",TEXT(Cálculos!NQ18,"hh:mm")&amp;" – "&amp;TEXT(Cálculos!NT18,"hh:mm")&amp;IF(AND(Cálculos!NR18&lt;&gt;"",Cálculos!NS18&lt;&gt;""),CHAR(10)&amp;"int. "&amp;TEXT(Cálculos!NR18,"hh:mm")&amp;" – "&amp;TEXT(Cálculos!NS18,"hh:mm"),""))))</f>
        <v/>
      </c>
    </row>
    <row r="354" spans="1:8" ht="27.75" customHeight="1" x14ac:dyDescent="0.25">
      <c r="A354" s="54" t="str">
        <f>Cálculos!B19</f>
        <v/>
      </c>
      <c r="B354" s="55" t="str">
        <f>IF($A354="","",IF(Configurações!$B$3="Simples",IF(Cálculos!LM19="TRAB","TRABALHO",IF(Cálculos!LM19="ATEST","ATESTADO/"&amp;CHAR(10)&amp;"LICENÇA",IF(Cálculos!LM19="FERIAS","FÉRIAS","FOLGA"))),IF(Cálculos!LG19=0,"FOLGA",TEXT(Cálculos!LC19,"hh:mm")&amp;" – "&amp;TEXT(Cálculos!LF19,"hh:mm")&amp;IF(AND(Cálculos!LD19&lt;&gt;"",Cálculos!LE19&lt;&gt;""),CHAR(10)&amp;"int. "&amp;TEXT(Cálculos!LD19,"hh:mm")&amp;" – "&amp;TEXT(Cálculos!LE19,"hh:mm"),""))))</f>
        <v/>
      </c>
      <c r="C354" s="55" t="str">
        <f>IF($A354="","",IF(Configurações!$B$3="Simples",IF(Cálculos!LX19="TRAB","TRABALHO",IF(Cálculos!LX19="ATEST","ATESTADO/"&amp;CHAR(10)&amp;"LICENÇA",IF(Cálculos!LX19="FERIAS","FÉRIAS","FOLGA"))),IF(Cálculos!LR19=0,"FOLGA",TEXT(Cálculos!LN19,"hh:mm")&amp;" – "&amp;TEXT(Cálculos!LQ19,"hh:mm")&amp;IF(AND(Cálculos!LO19&lt;&gt;"",Cálculos!LP19&lt;&gt;""),CHAR(10)&amp;"int. "&amp;TEXT(Cálculos!LO19,"hh:mm")&amp;" – "&amp;TEXT(Cálculos!LP19,"hh:mm"),""))))</f>
        <v/>
      </c>
      <c r="D354" s="55" t="str">
        <f>IF($A354="","",IF(Configurações!$B$3="Simples",IF(Cálculos!MI19="TRAB","TRABALHO",IF(Cálculos!MI19="ATEST","ATESTADO/"&amp;CHAR(10)&amp;"LICENÇA",IF(Cálculos!MI19="FERIAS","FÉRIAS","FOLGA"))),IF(Cálculos!MC19=0,"FOLGA",TEXT(Cálculos!LY19,"hh:mm")&amp;" – "&amp;TEXT(Cálculos!MB19,"hh:mm")&amp;IF(AND(Cálculos!LZ19&lt;&gt;"",Cálculos!MA19&lt;&gt;""),CHAR(10)&amp;"int. "&amp;TEXT(Cálculos!LZ19,"hh:mm")&amp;" – "&amp;TEXT(Cálculos!MA19,"hh:mm"),""))))</f>
        <v/>
      </c>
      <c r="E354" s="55" t="str">
        <f>IF($A354="","",IF(Configurações!$B$3="Simples",IF(Cálculos!MT19="TRAB","TRABALHO",IF(Cálculos!MT19="ATEST","ATESTADO/"&amp;CHAR(10)&amp;"LICENÇA",IF(Cálculos!MT19="FERIAS","FÉRIAS","FOLGA"))),IF(Cálculos!MN19=0,"FOLGA",TEXT(Cálculos!MJ19,"hh:mm")&amp;" – "&amp;TEXT(Cálculos!MM19,"hh:mm")&amp;IF(AND(Cálculos!MK19&lt;&gt;"",Cálculos!ML19&lt;&gt;""),CHAR(10)&amp;"int. "&amp;TEXT(Cálculos!MK19,"hh:mm")&amp;" – "&amp;TEXT(Cálculos!ML19,"hh:mm"),""))))</f>
        <v/>
      </c>
      <c r="F354" s="55" t="str">
        <f>IF($A354="","",IF(Configurações!$B$3="Simples",IF(Cálculos!NE19="TRAB","TRABALHO",IF(Cálculos!NE19="ATEST","ATESTADO/"&amp;CHAR(10)&amp;"LICENÇA",IF(Cálculos!NE19="FERIAS","FÉRIAS","FOLGA"))),IF(Cálculos!MY19=0,"FOLGA",TEXT(Cálculos!MU19,"hh:mm")&amp;" – "&amp;TEXT(Cálculos!MX19,"hh:mm")&amp;IF(AND(Cálculos!MV19&lt;&gt;"",Cálculos!MW19&lt;&gt;""),CHAR(10)&amp;"int. "&amp;TEXT(Cálculos!MV19,"hh:mm")&amp;" – "&amp;TEXT(Cálculos!MW19,"hh:mm"),""))))</f>
        <v/>
      </c>
      <c r="G354" s="55" t="str">
        <f>IF($A354="","",IF(Configurações!$B$3="Simples",IF(Cálculos!NP19="TRAB","TRABALHO",IF(Cálculos!NP19="ATEST","ATESTADO/"&amp;CHAR(10)&amp;"LICENÇA",IF(Cálculos!NP19="FERIAS","FÉRIAS","FOLGA"))),IF(Cálculos!NJ19=0,"FOLGA",TEXT(Cálculos!NF19,"hh:mm")&amp;" – "&amp;TEXT(Cálculos!NI19,"hh:mm")&amp;IF(AND(Cálculos!NG19&lt;&gt;"",Cálculos!NH19&lt;&gt;""),CHAR(10)&amp;"int. "&amp;TEXT(Cálculos!NG19,"hh:mm")&amp;" – "&amp;TEXT(Cálculos!NH19,"hh:mm"),""))))</f>
        <v/>
      </c>
      <c r="H354" s="55" t="str">
        <f>IF($A354="","",IF(Configurações!$B$3="Simples",IF(Cálculos!OA19="TRAB","TRABALHO",IF(Cálculos!OA19="ATEST","ATESTADO/"&amp;CHAR(10)&amp;"LICENÇA",IF(Cálculos!OA19="FERIAS","FÉRIAS","FOLGA"))),IF(Cálculos!NU19=0,"FOLGA",TEXT(Cálculos!NQ19,"hh:mm")&amp;" – "&amp;TEXT(Cálculos!NT19,"hh:mm")&amp;IF(AND(Cálculos!NR19&lt;&gt;"",Cálculos!NS19&lt;&gt;""),CHAR(10)&amp;"int. "&amp;TEXT(Cálculos!NR19,"hh:mm")&amp;" – "&amp;TEXT(Cálculos!NS19,"hh:mm"),""))))</f>
        <v/>
      </c>
    </row>
    <row r="355" spans="1:8" ht="27.75" customHeight="1" x14ac:dyDescent="0.25">
      <c r="A355" s="54" t="str">
        <f>Cálculos!B20</f>
        <v/>
      </c>
      <c r="B355" s="55" t="str">
        <f>IF($A355="","",IF(Configurações!$B$3="Simples",IF(Cálculos!LM20="TRAB","TRABALHO",IF(Cálculos!LM20="ATEST","ATESTADO/"&amp;CHAR(10)&amp;"LICENÇA",IF(Cálculos!LM20="FERIAS","FÉRIAS","FOLGA"))),IF(Cálculos!LG20=0,"FOLGA",TEXT(Cálculos!LC20,"hh:mm")&amp;" – "&amp;TEXT(Cálculos!LF20,"hh:mm")&amp;IF(AND(Cálculos!LD20&lt;&gt;"",Cálculos!LE20&lt;&gt;""),CHAR(10)&amp;"int. "&amp;TEXT(Cálculos!LD20,"hh:mm")&amp;" – "&amp;TEXT(Cálculos!LE20,"hh:mm"),""))))</f>
        <v/>
      </c>
      <c r="C355" s="55" t="str">
        <f>IF($A355="","",IF(Configurações!$B$3="Simples",IF(Cálculos!LX20="TRAB","TRABALHO",IF(Cálculos!LX20="ATEST","ATESTADO/"&amp;CHAR(10)&amp;"LICENÇA",IF(Cálculos!LX20="FERIAS","FÉRIAS","FOLGA"))),IF(Cálculos!LR20=0,"FOLGA",TEXT(Cálculos!LN20,"hh:mm")&amp;" – "&amp;TEXT(Cálculos!LQ20,"hh:mm")&amp;IF(AND(Cálculos!LO20&lt;&gt;"",Cálculos!LP20&lt;&gt;""),CHAR(10)&amp;"int. "&amp;TEXT(Cálculos!LO20,"hh:mm")&amp;" – "&amp;TEXT(Cálculos!LP20,"hh:mm"),""))))</f>
        <v/>
      </c>
      <c r="D355" s="55" t="str">
        <f>IF($A355="","",IF(Configurações!$B$3="Simples",IF(Cálculos!MI20="TRAB","TRABALHO",IF(Cálculos!MI20="ATEST","ATESTADO/"&amp;CHAR(10)&amp;"LICENÇA",IF(Cálculos!MI20="FERIAS","FÉRIAS","FOLGA"))),IF(Cálculos!MC20=0,"FOLGA",TEXT(Cálculos!LY20,"hh:mm")&amp;" – "&amp;TEXT(Cálculos!MB20,"hh:mm")&amp;IF(AND(Cálculos!LZ20&lt;&gt;"",Cálculos!MA20&lt;&gt;""),CHAR(10)&amp;"int. "&amp;TEXT(Cálculos!LZ20,"hh:mm")&amp;" – "&amp;TEXT(Cálculos!MA20,"hh:mm"),""))))</f>
        <v/>
      </c>
      <c r="E355" s="55" t="str">
        <f>IF($A355="","",IF(Configurações!$B$3="Simples",IF(Cálculos!MT20="TRAB","TRABALHO",IF(Cálculos!MT20="ATEST","ATESTADO/"&amp;CHAR(10)&amp;"LICENÇA",IF(Cálculos!MT20="FERIAS","FÉRIAS","FOLGA"))),IF(Cálculos!MN20=0,"FOLGA",TEXT(Cálculos!MJ20,"hh:mm")&amp;" – "&amp;TEXT(Cálculos!MM20,"hh:mm")&amp;IF(AND(Cálculos!MK20&lt;&gt;"",Cálculos!ML20&lt;&gt;""),CHAR(10)&amp;"int. "&amp;TEXT(Cálculos!MK20,"hh:mm")&amp;" – "&amp;TEXT(Cálculos!ML20,"hh:mm"),""))))</f>
        <v/>
      </c>
      <c r="F355" s="55" t="str">
        <f>IF($A355="","",IF(Configurações!$B$3="Simples",IF(Cálculos!NE20="TRAB","TRABALHO",IF(Cálculos!NE20="ATEST","ATESTADO/"&amp;CHAR(10)&amp;"LICENÇA",IF(Cálculos!NE20="FERIAS","FÉRIAS","FOLGA"))),IF(Cálculos!MY20=0,"FOLGA",TEXT(Cálculos!MU20,"hh:mm")&amp;" – "&amp;TEXT(Cálculos!MX20,"hh:mm")&amp;IF(AND(Cálculos!MV20&lt;&gt;"",Cálculos!MW20&lt;&gt;""),CHAR(10)&amp;"int. "&amp;TEXT(Cálculos!MV20,"hh:mm")&amp;" – "&amp;TEXT(Cálculos!MW20,"hh:mm"),""))))</f>
        <v/>
      </c>
      <c r="G355" s="55" t="str">
        <f>IF($A355="","",IF(Configurações!$B$3="Simples",IF(Cálculos!NP20="TRAB","TRABALHO",IF(Cálculos!NP20="ATEST","ATESTADO/"&amp;CHAR(10)&amp;"LICENÇA",IF(Cálculos!NP20="FERIAS","FÉRIAS","FOLGA"))),IF(Cálculos!NJ20=0,"FOLGA",TEXT(Cálculos!NF20,"hh:mm")&amp;" – "&amp;TEXT(Cálculos!NI20,"hh:mm")&amp;IF(AND(Cálculos!NG20&lt;&gt;"",Cálculos!NH20&lt;&gt;""),CHAR(10)&amp;"int. "&amp;TEXT(Cálculos!NG20,"hh:mm")&amp;" – "&amp;TEXT(Cálculos!NH20,"hh:mm"),""))))</f>
        <v/>
      </c>
      <c r="H355" s="55" t="str">
        <f>IF($A355="","",IF(Configurações!$B$3="Simples",IF(Cálculos!OA20="TRAB","TRABALHO",IF(Cálculos!OA20="ATEST","ATESTADO/"&amp;CHAR(10)&amp;"LICENÇA",IF(Cálculos!OA20="FERIAS","FÉRIAS","FOLGA"))),IF(Cálculos!NU20=0,"FOLGA",TEXT(Cálculos!NQ20,"hh:mm")&amp;" – "&amp;TEXT(Cálculos!NT20,"hh:mm")&amp;IF(AND(Cálculos!NR20&lt;&gt;"",Cálculos!NS20&lt;&gt;""),CHAR(10)&amp;"int. "&amp;TEXT(Cálculos!NR20,"hh:mm")&amp;" – "&amp;TEXT(Cálculos!NS20,"hh:mm"),""))))</f>
        <v/>
      </c>
    </row>
    <row r="356" spans="1:8" ht="27.75" customHeight="1" x14ac:dyDescent="0.25">
      <c r="A356" s="54" t="str">
        <f>Cálculos!B21</f>
        <v/>
      </c>
      <c r="B356" s="55" t="str">
        <f>IF($A356="","",IF(Configurações!$B$3="Simples",IF(Cálculos!LM21="TRAB","TRABALHO",IF(Cálculos!LM21="ATEST","ATESTADO/"&amp;CHAR(10)&amp;"LICENÇA",IF(Cálculos!LM21="FERIAS","FÉRIAS","FOLGA"))),IF(Cálculos!LG21=0,"FOLGA",TEXT(Cálculos!LC21,"hh:mm")&amp;" – "&amp;TEXT(Cálculos!LF21,"hh:mm")&amp;IF(AND(Cálculos!LD21&lt;&gt;"",Cálculos!LE21&lt;&gt;""),CHAR(10)&amp;"int. "&amp;TEXT(Cálculos!LD21,"hh:mm")&amp;" – "&amp;TEXT(Cálculos!LE21,"hh:mm"),""))))</f>
        <v/>
      </c>
      <c r="C356" s="55" t="str">
        <f>IF($A356="","",IF(Configurações!$B$3="Simples",IF(Cálculos!LX21="TRAB","TRABALHO",IF(Cálculos!LX21="ATEST","ATESTADO/"&amp;CHAR(10)&amp;"LICENÇA",IF(Cálculos!LX21="FERIAS","FÉRIAS","FOLGA"))),IF(Cálculos!LR21=0,"FOLGA",TEXT(Cálculos!LN21,"hh:mm")&amp;" – "&amp;TEXT(Cálculos!LQ21,"hh:mm")&amp;IF(AND(Cálculos!LO21&lt;&gt;"",Cálculos!LP21&lt;&gt;""),CHAR(10)&amp;"int. "&amp;TEXT(Cálculos!LO21,"hh:mm")&amp;" – "&amp;TEXT(Cálculos!LP21,"hh:mm"),""))))</f>
        <v/>
      </c>
      <c r="D356" s="55" t="str">
        <f>IF($A356="","",IF(Configurações!$B$3="Simples",IF(Cálculos!MI21="TRAB","TRABALHO",IF(Cálculos!MI21="ATEST","ATESTADO/"&amp;CHAR(10)&amp;"LICENÇA",IF(Cálculos!MI21="FERIAS","FÉRIAS","FOLGA"))),IF(Cálculos!MC21=0,"FOLGA",TEXT(Cálculos!LY21,"hh:mm")&amp;" – "&amp;TEXT(Cálculos!MB21,"hh:mm")&amp;IF(AND(Cálculos!LZ21&lt;&gt;"",Cálculos!MA21&lt;&gt;""),CHAR(10)&amp;"int. "&amp;TEXT(Cálculos!LZ21,"hh:mm")&amp;" – "&amp;TEXT(Cálculos!MA21,"hh:mm"),""))))</f>
        <v/>
      </c>
      <c r="E356" s="55" t="str">
        <f>IF($A356="","",IF(Configurações!$B$3="Simples",IF(Cálculos!MT21="TRAB","TRABALHO",IF(Cálculos!MT21="ATEST","ATESTADO/"&amp;CHAR(10)&amp;"LICENÇA",IF(Cálculos!MT21="FERIAS","FÉRIAS","FOLGA"))),IF(Cálculos!MN21=0,"FOLGA",TEXT(Cálculos!MJ21,"hh:mm")&amp;" – "&amp;TEXT(Cálculos!MM21,"hh:mm")&amp;IF(AND(Cálculos!MK21&lt;&gt;"",Cálculos!ML21&lt;&gt;""),CHAR(10)&amp;"int. "&amp;TEXT(Cálculos!MK21,"hh:mm")&amp;" – "&amp;TEXT(Cálculos!ML21,"hh:mm"),""))))</f>
        <v/>
      </c>
      <c r="F356" s="55" t="str">
        <f>IF($A356="","",IF(Configurações!$B$3="Simples",IF(Cálculos!NE21="TRAB","TRABALHO",IF(Cálculos!NE21="ATEST","ATESTADO/"&amp;CHAR(10)&amp;"LICENÇA",IF(Cálculos!NE21="FERIAS","FÉRIAS","FOLGA"))),IF(Cálculos!MY21=0,"FOLGA",TEXT(Cálculos!MU21,"hh:mm")&amp;" – "&amp;TEXT(Cálculos!MX21,"hh:mm")&amp;IF(AND(Cálculos!MV21&lt;&gt;"",Cálculos!MW21&lt;&gt;""),CHAR(10)&amp;"int. "&amp;TEXT(Cálculos!MV21,"hh:mm")&amp;" – "&amp;TEXT(Cálculos!MW21,"hh:mm"),""))))</f>
        <v/>
      </c>
      <c r="G356" s="55" t="str">
        <f>IF($A356="","",IF(Configurações!$B$3="Simples",IF(Cálculos!NP21="TRAB","TRABALHO",IF(Cálculos!NP21="ATEST","ATESTADO/"&amp;CHAR(10)&amp;"LICENÇA",IF(Cálculos!NP21="FERIAS","FÉRIAS","FOLGA"))),IF(Cálculos!NJ21=0,"FOLGA",TEXT(Cálculos!NF21,"hh:mm")&amp;" – "&amp;TEXT(Cálculos!NI21,"hh:mm")&amp;IF(AND(Cálculos!NG21&lt;&gt;"",Cálculos!NH21&lt;&gt;""),CHAR(10)&amp;"int. "&amp;TEXT(Cálculos!NG21,"hh:mm")&amp;" – "&amp;TEXT(Cálculos!NH21,"hh:mm"),""))))</f>
        <v/>
      </c>
      <c r="H356" s="55" t="str">
        <f>IF($A356="","",IF(Configurações!$B$3="Simples",IF(Cálculos!OA21="TRAB","TRABALHO",IF(Cálculos!OA21="ATEST","ATESTADO/"&amp;CHAR(10)&amp;"LICENÇA",IF(Cálculos!OA21="FERIAS","FÉRIAS","FOLGA"))),IF(Cálculos!NU21=0,"FOLGA",TEXT(Cálculos!NQ21,"hh:mm")&amp;" – "&amp;TEXT(Cálculos!NT21,"hh:mm")&amp;IF(AND(Cálculos!NR21&lt;&gt;"",Cálculos!NS21&lt;&gt;""),CHAR(10)&amp;"int. "&amp;TEXT(Cálculos!NR21,"hh:mm")&amp;" – "&amp;TEXT(Cálculos!NS21,"hh:mm"),""))))</f>
        <v/>
      </c>
    </row>
    <row r="357" spans="1:8" ht="27.75" customHeight="1" x14ac:dyDescent="0.25">
      <c r="A357" s="54" t="str">
        <f>Cálculos!B22</f>
        <v/>
      </c>
      <c r="B357" s="55" t="str">
        <f>IF($A357="","",IF(Configurações!$B$3="Simples",IF(Cálculos!LM22="TRAB","TRABALHO",IF(Cálculos!LM22="ATEST","ATESTADO/"&amp;CHAR(10)&amp;"LICENÇA",IF(Cálculos!LM22="FERIAS","FÉRIAS","FOLGA"))),IF(Cálculos!LG22=0,"FOLGA",TEXT(Cálculos!LC22,"hh:mm")&amp;" – "&amp;TEXT(Cálculos!LF22,"hh:mm")&amp;IF(AND(Cálculos!LD22&lt;&gt;"",Cálculos!LE22&lt;&gt;""),CHAR(10)&amp;"int. "&amp;TEXT(Cálculos!LD22,"hh:mm")&amp;" – "&amp;TEXT(Cálculos!LE22,"hh:mm"),""))))</f>
        <v/>
      </c>
      <c r="C357" s="55" t="str">
        <f>IF($A357="","",IF(Configurações!$B$3="Simples",IF(Cálculos!LX22="TRAB","TRABALHO",IF(Cálculos!LX22="ATEST","ATESTADO/"&amp;CHAR(10)&amp;"LICENÇA",IF(Cálculos!LX22="FERIAS","FÉRIAS","FOLGA"))),IF(Cálculos!LR22=0,"FOLGA",TEXT(Cálculos!LN22,"hh:mm")&amp;" – "&amp;TEXT(Cálculos!LQ22,"hh:mm")&amp;IF(AND(Cálculos!LO22&lt;&gt;"",Cálculos!LP22&lt;&gt;""),CHAR(10)&amp;"int. "&amp;TEXT(Cálculos!LO22,"hh:mm")&amp;" – "&amp;TEXT(Cálculos!LP22,"hh:mm"),""))))</f>
        <v/>
      </c>
      <c r="D357" s="55" t="str">
        <f>IF($A357="","",IF(Configurações!$B$3="Simples",IF(Cálculos!MI22="TRAB","TRABALHO",IF(Cálculos!MI22="ATEST","ATESTADO/"&amp;CHAR(10)&amp;"LICENÇA",IF(Cálculos!MI22="FERIAS","FÉRIAS","FOLGA"))),IF(Cálculos!MC22=0,"FOLGA",TEXT(Cálculos!LY22,"hh:mm")&amp;" – "&amp;TEXT(Cálculos!MB22,"hh:mm")&amp;IF(AND(Cálculos!LZ22&lt;&gt;"",Cálculos!MA22&lt;&gt;""),CHAR(10)&amp;"int. "&amp;TEXT(Cálculos!LZ22,"hh:mm")&amp;" – "&amp;TEXT(Cálculos!MA22,"hh:mm"),""))))</f>
        <v/>
      </c>
      <c r="E357" s="55" t="str">
        <f>IF($A357="","",IF(Configurações!$B$3="Simples",IF(Cálculos!MT22="TRAB","TRABALHO",IF(Cálculos!MT22="ATEST","ATESTADO/"&amp;CHAR(10)&amp;"LICENÇA",IF(Cálculos!MT22="FERIAS","FÉRIAS","FOLGA"))),IF(Cálculos!MN22=0,"FOLGA",TEXT(Cálculos!MJ22,"hh:mm")&amp;" – "&amp;TEXT(Cálculos!MM22,"hh:mm")&amp;IF(AND(Cálculos!MK22&lt;&gt;"",Cálculos!ML22&lt;&gt;""),CHAR(10)&amp;"int. "&amp;TEXT(Cálculos!MK22,"hh:mm")&amp;" – "&amp;TEXT(Cálculos!ML22,"hh:mm"),""))))</f>
        <v/>
      </c>
      <c r="F357" s="55" t="str">
        <f>IF($A357="","",IF(Configurações!$B$3="Simples",IF(Cálculos!NE22="TRAB","TRABALHO",IF(Cálculos!NE22="ATEST","ATESTADO/"&amp;CHAR(10)&amp;"LICENÇA",IF(Cálculos!NE22="FERIAS","FÉRIAS","FOLGA"))),IF(Cálculos!MY22=0,"FOLGA",TEXT(Cálculos!MU22,"hh:mm")&amp;" – "&amp;TEXT(Cálculos!MX22,"hh:mm")&amp;IF(AND(Cálculos!MV22&lt;&gt;"",Cálculos!MW22&lt;&gt;""),CHAR(10)&amp;"int. "&amp;TEXT(Cálculos!MV22,"hh:mm")&amp;" – "&amp;TEXT(Cálculos!MW22,"hh:mm"),""))))</f>
        <v/>
      </c>
      <c r="G357" s="55" t="str">
        <f>IF($A357="","",IF(Configurações!$B$3="Simples",IF(Cálculos!NP22="TRAB","TRABALHO",IF(Cálculos!NP22="ATEST","ATESTADO/"&amp;CHAR(10)&amp;"LICENÇA",IF(Cálculos!NP22="FERIAS","FÉRIAS","FOLGA"))),IF(Cálculos!NJ22=0,"FOLGA",TEXT(Cálculos!NF22,"hh:mm")&amp;" – "&amp;TEXT(Cálculos!NI22,"hh:mm")&amp;IF(AND(Cálculos!NG22&lt;&gt;"",Cálculos!NH22&lt;&gt;""),CHAR(10)&amp;"int. "&amp;TEXT(Cálculos!NG22,"hh:mm")&amp;" – "&amp;TEXT(Cálculos!NH22,"hh:mm"),""))))</f>
        <v/>
      </c>
      <c r="H357" s="55" t="str">
        <f>IF($A357="","",IF(Configurações!$B$3="Simples",IF(Cálculos!OA22="TRAB","TRABALHO",IF(Cálculos!OA22="ATEST","ATESTADO/"&amp;CHAR(10)&amp;"LICENÇA",IF(Cálculos!OA22="FERIAS","FÉRIAS","FOLGA"))),IF(Cálculos!NU22=0,"FOLGA",TEXT(Cálculos!NQ22,"hh:mm")&amp;" – "&amp;TEXT(Cálculos!NT22,"hh:mm")&amp;IF(AND(Cálculos!NR22&lt;&gt;"",Cálculos!NS22&lt;&gt;""),CHAR(10)&amp;"int. "&amp;TEXT(Cálculos!NR22,"hh:mm")&amp;" – "&amp;TEXT(Cálculos!NS22,"hh:mm"),""))))</f>
        <v/>
      </c>
    </row>
    <row r="358" spans="1:8" ht="27.75" customHeight="1" x14ac:dyDescent="0.25">
      <c r="A358" s="54" t="str">
        <f>Cálculos!B23</f>
        <v/>
      </c>
      <c r="B358" s="55" t="str">
        <f>IF($A358="","",IF(Configurações!$B$3="Simples",IF(Cálculos!LM23="TRAB","TRABALHO",IF(Cálculos!LM23="ATEST","ATESTADO/"&amp;CHAR(10)&amp;"LICENÇA",IF(Cálculos!LM23="FERIAS","FÉRIAS","FOLGA"))),IF(Cálculos!LG23=0,"FOLGA",TEXT(Cálculos!LC23,"hh:mm")&amp;" – "&amp;TEXT(Cálculos!LF23,"hh:mm")&amp;IF(AND(Cálculos!LD23&lt;&gt;"",Cálculos!LE23&lt;&gt;""),CHAR(10)&amp;"int. "&amp;TEXT(Cálculos!LD23,"hh:mm")&amp;" – "&amp;TEXT(Cálculos!LE23,"hh:mm"),""))))</f>
        <v/>
      </c>
      <c r="C358" s="55" t="str">
        <f>IF($A358="","",IF(Configurações!$B$3="Simples",IF(Cálculos!LX23="TRAB","TRABALHO",IF(Cálculos!LX23="ATEST","ATESTADO/"&amp;CHAR(10)&amp;"LICENÇA",IF(Cálculos!LX23="FERIAS","FÉRIAS","FOLGA"))),IF(Cálculos!LR23=0,"FOLGA",TEXT(Cálculos!LN23,"hh:mm")&amp;" – "&amp;TEXT(Cálculos!LQ23,"hh:mm")&amp;IF(AND(Cálculos!LO23&lt;&gt;"",Cálculos!LP23&lt;&gt;""),CHAR(10)&amp;"int. "&amp;TEXT(Cálculos!LO23,"hh:mm")&amp;" – "&amp;TEXT(Cálculos!LP23,"hh:mm"),""))))</f>
        <v/>
      </c>
      <c r="D358" s="55" t="str">
        <f>IF($A358="","",IF(Configurações!$B$3="Simples",IF(Cálculos!MI23="TRAB","TRABALHO",IF(Cálculos!MI23="ATEST","ATESTADO/"&amp;CHAR(10)&amp;"LICENÇA",IF(Cálculos!MI23="FERIAS","FÉRIAS","FOLGA"))),IF(Cálculos!MC23=0,"FOLGA",TEXT(Cálculos!LY23,"hh:mm")&amp;" – "&amp;TEXT(Cálculos!MB23,"hh:mm")&amp;IF(AND(Cálculos!LZ23&lt;&gt;"",Cálculos!MA23&lt;&gt;""),CHAR(10)&amp;"int. "&amp;TEXT(Cálculos!LZ23,"hh:mm")&amp;" – "&amp;TEXT(Cálculos!MA23,"hh:mm"),""))))</f>
        <v/>
      </c>
      <c r="E358" s="55" t="str">
        <f>IF($A358="","",IF(Configurações!$B$3="Simples",IF(Cálculos!MT23="TRAB","TRABALHO",IF(Cálculos!MT23="ATEST","ATESTADO/"&amp;CHAR(10)&amp;"LICENÇA",IF(Cálculos!MT23="FERIAS","FÉRIAS","FOLGA"))),IF(Cálculos!MN23=0,"FOLGA",TEXT(Cálculos!MJ23,"hh:mm")&amp;" – "&amp;TEXT(Cálculos!MM23,"hh:mm")&amp;IF(AND(Cálculos!MK23&lt;&gt;"",Cálculos!ML23&lt;&gt;""),CHAR(10)&amp;"int. "&amp;TEXT(Cálculos!MK23,"hh:mm")&amp;" – "&amp;TEXT(Cálculos!ML23,"hh:mm"),""))))</f>
        <v/>
      </c>
      <c r="F358" s="55" t="str">
        <f>IF($A358="","",IF(Configurações!$B$3="Simples",IF(Cálculos!NE23="TRAB","TRABALHO",IF(Cálculos!NE23="ATEST","ATESTADO/"&amp;CHAR(10)&amp;"LICENÇA",IF(Cálculos!NE23="FERIAS","FÉRIAS","FOLGA"))),IF(Cálculos!MY23=0,"FOLGA",TEXT(Cálculos!MU23,"hh:mm")&amp;" – "&amp;TEXT(Cálculos!MX23,"hh:mm")&amp;IF(AND(Cálculos!MV23&lt;&gt;"",Cálculos!MW23&lt;&gt;""),CHAR(10)&amp;"int. "&amp;TEXT(Cálculos!MV23,"hh:mm")&amp;" – "&amp;TEXT(Cálculos!MW23,"hh:mm"),""))))</f>
        <v/>
      </c>
      <c r="G358" s="55" t="str">
        <f>IF($A358="","",IF(Configurações!$B$3="Simples",IF(Cálculos!NP23="TRAB","TRABALHO",IF(Cálculos!NP23="ATEST","ATESTADO/"&amp;CHAR(10)&amp;"LICENÇA",IF(Cálculos!NP23="FERIAS","FÉRIAS","FOLGA"))),IF(Cálculos!NJ23=0,"FOLGA",TEXT(Cálculos!NF23,"hh:mm")&amp;" – "&amp;TEXT(Cálculos!NI23,"hh:mm")&amp;IF(AND(Cálculos!NG23&lt;&gt;"",Cálculos!NH23&lt;&gt;""),CHAR(10)&amp;"int. "&amp;TEXT(Cálculos!NG23,"hh:mm")&amp;" – "&amp;TEXT(Cálculos!NH23,"hh:mm"),""))))</f>
        <v/>
      </c>
      <c r="H358" s="55" t="str">
        <f>IF($A358="","",IF(Configurações!$B$3="Simples",IF(Cálculos!OA23="TRAB","TRABALHO",IF(Cálculos!OA23="ATEST","ATESTADO/"&amp;CHAR(10)&amp;"LICENÇA",IF(Cálculos!OA23="FERIAS","FÉRIAS","FOLGA"))),IF(Cálculos!NU23=0,"FOLGA",TEXT(Cálculos!NQ23,"hh:mm")&amp;" – "&amp;TEXT(Cálculos!NT23,"hh:mm")&amp;IF(AND(Cálculos!NR23&lt;&gt;"",Cálculos!NS23&lt;&gt;""),CHAR(10)&amp;"int. "&amp;TEXT(Cálculos!NR23,"hh:mm")&amp;" – "&amp;TEXT(Cálculos!NS23,"hh:mm"),""))))</f>
        <v/>
      </c>
    </row>
    <row r="359" spans="1:8" ht="27.75" customHeight="1" x14ac:dyDescent="0.25">
      <c r="A359" s="54" t="str">
        <f>Cálculos!B24</f>
        <v/>
      </c>
      <c r="B359" s="55" t="str">
        <f>IF($A359="","",IF(Configurações!$B$3="Simples",IF(Cálculos!LM24="TRAB","TRABALHO",IF(Cálculos!LM24="ATEST","ATESTADO/"&amp;CHAR(10)&amp;"LICENÇA",IF(Cálculos!LM24="FERIAS","FÉRIAS","FOLGA"))),IF(Cálculos!LG24=0,"FOLGA",TEXT(Cálculos!LC24,"hh:mm")&amp;" – "&amp;TEXT(Cálculos!LF24,"hh:mm")&amp;IF(AND(Cálculos!LD24&lt;&gt;"",Cálculos!LE24&lt;&gt;""),CHAR(10)&amp;"int. "&amp;TEXT(Cálculos!LD24,"hh:mm")&amp;" – "&amp;TEXT(Cálculos!LE24,"hh:mm"),""))))</f>
        <v/>
      </c>
      <c r="C359" s="55" t="str">
        <f>IF($A359="","",IF(Configurações!$B$3="Simples",IF(Cálculos!LX24="TRAB","TRABALHO",IF(Cálculos!LX24="ATEST","ATESTADO/"&amp;CHAR(10)&amp;"LICENÇA",IF(Cálculos!LX24="FERIAS","FÉRIAS","FOLGA"))),IF(Cálculos!LR24=0,"FOLGA",TEXT(Cálculos!LN24,"hh:mm")&amp;" – "&amp;TEXT(Cálculos!LQ24,"hh:mm")&amp;IF(AND(Cálculos!LO24&lt;&gt;"",Cálculos!LP24&lt;&gt;""),CHAR(10)&amp;"int. "&amp;TEXT(Cálculos!LO24,"hh:mm")&amp;" – "&amp;TEXT(Cálculos!LP24,"hh:mm"),""))))</f>
        <v/>
      </c>
      <c r="D359" s="55" t="str">
        <f>IF($A359="","",IF(Configurações!$B$3="Simples",IF(Cálculos!MI24="TRAB","TRABALHO",IF(Cálculos!MI24="ATEST","ATESTADO/"&amp;CHAR(10)&amp;"LICENÇA",IF(Cálculos!MI24="FERIAS","FÉRIAS","FOLGA"))),IF(Cálculos!MC24=0,"FOLGA",TEXT(Cálculos!LY24,"hh:mm")&amp;" – "&amp;TEXT(Cálculos!MB24,"hh:mm")&amp;IF(AND(Cálculos!LZ24&lt;&gt;"",Cálculos!MA24&lt;&gt;""),CHAR(10)&amp;"int. "&amp;TEXT(Cálculos!LZ24,"hh:mm")&amp;" – "&amp;TEXT(Cálculos!MA24,"hh:mm"),""))))</f>
        <v/>
      </c>
      <c r="E359" s="55" t="str">
        <f>IF($A359="","",IF(Configurações!$B$3="Simples",IF(Cálculos!MT24="TRAB","TRABALHO",IF(Cálculos!MT24="ATEST","ATESTADO/"&amp;CHAR(10)&amp;"LICENÇA",IF(Cálculos!MT24="FERIAS","FÉRIAS","FOLGA"))),IF(Cálculos!MN24=0,"FOLGA",TEXT(Cálculos!MJ24,"hh:mm")&amp;" – "&amp;TEXT(Cálculos!MM24,"hh:mm")&amp;IF(AND(Cálculos!MK24&lt;&gt;"",Cálculos!ML24&lt;&gt;""),CHAR(10)&amp;"int. "&amp;TEXT(Cálculos!MK24,"hh:mm")&amp;" – "&amp;TEXT(Cálculos!ML24,"hh:mm"),""))))</f>
        <v/>
      </c>
      <c r="F359" s="55" t="str">
        <f>IF($A359="","",IF(Configurações!$B$3="Simples",IF(Cálculos!NE24="TRAB","TRABALHO",IF(Cálculos!NE24="ATEST","ATESTADO/"&amp;CHAR(10)&amp;"LICENÇA",IF(Cálculos!NE24="FERIAS","FÉRIAS","FOLGA"))),IF(Cálculos!MY24=0,"FOLGA",TEXT(Cálculos!MU24,"hh:mm")&amp;" – "&amp;TEXT(Cálculos!MX24,"hh:mm")&amp;IF(AND(Cálculos!MV24&lt;&gt;"",Cálculos!MW24&lt;&gt;""),CHAR(10)&amp;"int. "&amp;TEXT(Cálculos!MV24,"hh:mm")&amp;" – "&amp;TEXT(Cálculos!MW24,"hh:mm"),""))))</f>
        <v/>
      </c>
      <c r="G359" s="55" t="str">
        <f>IF($A359="","",IF(Configurações!$B$3="Simples",IF(Cálculos!NP24="TRAB","TRABALHO",IF(Cálculos!NP24="ATEST","ATESTADO/"&amp;CHAR(10)&amp;"LICENÇA",IF(Cálculos!NP24="FERIAS","FÉRIAS","FOLGA"))),IF(Cálculos!NJ24=0,"FOLGA",TEXT(Cálculos!NF24,"hh:mm")&amp;" – "&amp;TEXT(Cálculos!NI24,"hh:mm")&amp;IF(AND(Cálculos!NG24&lt;&gt;"",Cálculos!NH24&lt;&gt;""),CHAR(10)&amp;"int. "&amp;TEXT(Cálculos!NG24,"hh:mm")&amp;" – "&amp;TEXT(Cálculos!NH24,"hh:mm"),""))))</f>
        <v/>
      </c>
      <c r="H359" s="55" t="str">
        <f>IF($A359="","",IF(Configurações!$B$3="Simples",IF(Cálculos!OA24="TRAB","TRABALHO",IF(Cálculos!OA24="ATEST","ATESTADO/"&amp;CHAR(10)&amp;"LICENÇA",IF(Cálculos!OA24="FERIAS","FÉRIAS","FOLGA"))),IF(Cálculos!NU24=0,"FOLGA",TEXT(Cálculos!NQ24,"hh:mm")&amp;" – "&amp;TEXT(Cálculos!NT24,"hh:mm")&amp;IF(AND(Cálculos!NR24&lt;&gt;"",Cálculos!NS24&lt;&gt;""),CHAR(10)&amp;"int. "&amp;TEXT(Cálculos!NR24,"hh:mm")&amp;" – "&amp;TEXT(Cálculos!NS24,"hh:mm"),""))))</f>
        <v/>
      </c>
    </row>
    <row r="360" spans="1:8" ht="27.75" customHeight="1" x14ac:dyDescent="0.25">
      <c r="A360" s="54" t="str">
        <f>Cálculos!B25</f>
        <v/>
      </c>
      <c r="B360" s="55" t="str">
        <f>IF($A360="","",IF(Configurações!$B$3="Simples",IF(Cálculos!LM25="TRAB","TRABALHO",IF(Cálculos!LM25="ATEST","ATESTADO/"&amp;CHAR(10)&amp;"LICENÇA",IF(Cálculos!LM25="FERIAS","FÉRIAS","FOLGA"))),IF(Cálculos!LG25=0,"FOLGA",TEXT(Cálculos!LC25,"hh:mm")&amp;" – "&amp;TEXT(Cálculos!LF25,"hh:mm")&amp;IF(AND(Cálculos!LD25&lt;&gt;"",Cálculos!LE25&lt;&gt;""),CHAR(10)&amp;"int. "&amp;TEXT(Cálculos!LD25,"hh:mm")&amp;" – "&amp;TEXT(Cálculos!LE25,"hh:mm"),""))))</f>
        <v/>
      </c>
      <c r="C360" s="55" t="str">
        <f>IF($A360="","",IF(Configurações!$B$3="Simples",IF(Cálculos!LX25="TRAB","TRABALHO",IF(Cálculos!LX25="ATEST","ATESTADO/"&amp;CHAR(10)&amp;"LICENÇA",IF(Cálculos!LX25="FERIAS","FÉRIAS","FOLGA"))),IF(Cálculos!LR25=0,"FOLGA",TEXT(Cálculos!LN25,"hh:mm")&amp;" – "&amp;TEXT(Cálculos!LQ25,"hh:mm")&amp;IF(AND(Cálculos!LO25&lt;&gt;"",Cálculos!LP25&lt;&gt;""),CHAR(10)&amp;"int. "&amp;TEXT(Cálculos!LO25,"hh:mm")&amp;" – "&amp;TEXT(Cálculos!LP25,"hh:mm"),""))))</f>
        <v/>
      </c>
      <c r="D360" s="55" t="str">
        <f>IF($A360="","",IF(Configurações!$B$3="Simples",IF(Cálculos!MI25="TRAB","TRABALHO",IF(Cálculos!MI25="ATEST","ATESTADO/"&amp;CHAR(10)&amp;"LICENÇA",IF(Cálculos!MI25="FERIAS","FÉRIAS","FOLGA"))),IF(Cálculos!MC25=0,"FOLGA",TEXT(Cálculos!LY25,"hh:mm")&amp;" – "&amp;TEXT(Cálculos!MB25,"hh:mm")&amp;IF(AND(Cálculos!LZ25&lt;&gt;"",Cálculos!MA25&lt;&gt;""),CHAR(10)&amp;"int. "&amp;TEXT(Cálculos!LZ25,"hh:mm")&amp;" – "&amp;TEXT(Cálculos!MA25,"hh:mm"),""))))</f>
        <v/>
      </c>
      <c r="E360" s="55" t="str">
        <f>IF($A360="","",IF(Configurações!$B$3="Simples",IF(Cálculos!MT25="TRAB","TRABALHO",IF(Cálculos!MT25="ATEST","ATESTADO/"&amp;CHAR(10)&amp;"LICENÇA",IF(Cálculos!MT25="FERIAS","FÉRIAS","FOLGA"))),IF(Cálculos!MN25=0,"FOLGA",TEXT(Cálculos!MJ25,"hh:mm")&amp;" – "&amp;TEXT(Cálculos!MM25,"hh:mm")&amp;IF(AND(Cálculos!MK25&lt;&gt;"",Cálculos!ML25&lt;&gt;""),CHAR(10)&amp;"int. "&amp;TEXT(Cálculos!MK25,"hh:mm")&amp;" – "&amp;TEXT(Cálculos!ML25,"hh:mm"),""))))</f>
        <v/>
      </c>
      <c r="F360" s="55" t="str">
        <f>IF($A360="","",IF(Configurações!$B$3="Simples",IF(Cálculos!NE25="TRAB","TRABALHO",IF(Cálculos!NE25="ATEST","ATESTADO/"&amp;CHAR(10)&amp;"LICENÇA",IF(Cálculos!NE25="FERIAS","FÉRIAS","FOLGA"))),IF(Cálculos!MY25=0,"FOLGA",TEXT(Cálculos!MU25,"hh:mm")&amp;" – "&amp;TEXT(Cálculos!MX25,"hh:mm")&amp;IF(AND(Cálculos!MV25&lt;&gt;"",Cálculos!MW25&lt;&gt;""),CHAR(10)&amp;"int. "&amp;TEXT(Cálculos!MV25,"hh:mm")&amp;" – "&amp;TEXT(Cálculos!MW25,"hh:mm"),""))))</f>
        <v/>
      </c>
      <c r="G360" s="55" t="str">
        <f>IF($A360="","",IF(Configurações!$B$3="Simples",IF(Cálculos!NP25="TRAB","TRABALHO",IF(Cálculos!NP25="ATEST","ATESTADO/"&amp;CHAR(10)&amp;"LICENÇA",IF(Cálculos!NP25="FERIAS","FÉRIAS","FOLGA"))),IF(Cálculos!NJ25=0,"FOLGA",TEXT(Cálculos!NF25,"hh:mm")&amp;" – "&amp;TEXT(Cálculos!NI25,"hh:mm")&amp;IF(AND(Cálculos!NG25&lt;&gt;"",Cálculos!NH25&lt;&gt;""),CHAR(10)&amp;"int. "&amp;TEXT(Cálculos!NG25,"hh:mm")&amp;" – "&amp;TEXT(Cálculos!NH25,"hh:mm"),""))))</f>
        <v/>
      </c>
      <c r="H360" s="55" t="str">
        <f>IF($A360="","",IF(Configurações!$B$3="Simples",IF(Cálculos!OA25="TRAB","TRABALHO",IF(Cálculos!OA25="ATEST","ATESTADO/"&amp;CHAR(10)&amp;"LICENÇA",IF(Cálculos!OA25="FERIAS","FÉRIAS","FOLGA"))),IF(Cálculos!NU25=0,"FOLGA",TEXT(Cálculos!NQ25,"hh:mm")&amp;" – "&amp;TEXT(Cálculos!NT25,"hh:mm")&amp;IF(AND(Cálculos!NR25&lt;&gt;"",Cálculos!NS25&lt;&gt;""),CHAR(10)&amp;"int. "&amp;TEXT(Cálculos!NR25,"hh:mm")&amp;" – "&amp;TEXT(Cálculos!NS25,"hh:mm"),""))))</f>
        <v/>
      </c>
    </row>
    <row r="361" spans="1:8" ht="27.75" customHeight="1" x14ac:dyDescent="0.25">
      <c r="A361" s="54" t="str">
        <f>Cálculos!B26</f>
        <v/>
      </c>
      <c r="B361" s="55" t="str">
        <f>IF($A361="","",IF(Configurações!$B$3="Simples",IF(Cálculos!LM26="TRAB","TRABALHO",IF(Cálculos!LM26="ATEST","ATESTADO/"&amp;CHAR(10)&amp;"LICENÇA",IF(Cálculos!LM26="FERIAS","FÉRIAS","FOLGA"))),IF(Cálculos!LG26=0,"FOLGA",TEXT(Cálculos!LC26,"hh:mm")&amp;" – "&amp;TEXT(Cálculos!LF26,"hh:mm")&amp;IF(AND(Cálculos!LD26&lt;&gt;"",Cálculos!LE26&lt;&gt;""),CHAR(10)&amp;"int. "&amp;TEXT(Cálculos!LD26,"hh:mm")&amp;" – "&amp;TEXT(Cálculos!LE26,"hh:mm"),""))))</f>
        <v/>
      </c>
      <c r="C361" s="55" t="str">
        <f>IF($A361="","",IF(Configurações!$B$3="Simples",IF(Cálculos!LX26="TRAB","TRABALHO",IF(Cálculos!LX26="ATEST","ATESTADO/"&amp;CHAR(10)&amp;"LICENÇA",IF(Cálculos!LX26="FERIAS","FÉRIAS","FOLGA"))),IF(Cálculos!LR26=0,"FOLGA",TEXT(Cálculos!LN26,"hh:mm")&amp;" – "&amp;TEXT(Cálculos!LQ26,"hh:mm")&amp;IF(AND(Cálculos!LO26&lt;&gt;"",Cálculos!LP26&lt;&gt;""),CHAR(10)&amp;"int. "&amp;TEXT(Cálculos!LO26,"hh:mm")&amp;" – "&amp;TEXT(Cálculos!LP26,"hh:mm"),""))))</f>
        <v/>
      </c>
      <c r="D361" s="55" t="str">
        <f>IF($A361="","",IF(Configurações!$B$3="Simples",IF(Cálculos!MI26="TRAB","TRABALHO",IF(Cálculos!MI26="ATEST","ATESTADO/"&amp;CHAR(10)&amp;"LICENÇA",IF(Cálculos!MI26="FERIAS","FÉRIAS","FOLGA"))),IF(Cálculos!MC26=0,"FOLGA",TEXT(Cálculos!LY26,"hh:mm")&amp;" – "&amp;TEXT(Cálculos!MB26,"hh:mm")&amp;IF(AND(Cálculos!LZ26&lt;&gt;"",Cálculos!MA26&lt;&gt;""),CHAR(10)&amp;"int. "&amp;TEXT(Cálculos!LZ26,"hh:mm")&amp;" – "&amp;TEXT(Cálculos!MA26,"hh:mm"),""))))</f>
        <v/>
      </c>
      <c r="E361" s="55" t="str">
        <f>IF($A361="","",IF(Configurações!$B$3="Simples",IF(Cálculos!MT26="TRAB","TRABALHO",IF(Cálculos!MT26="ATEST","ATESTADO/"&amp;CHAR(10)&amp;"LICENÇA",IF(Cálculos!MT26="FERIAS","FÉRIAS","FOLGA"))),IF(Cálculos!MN26=0,"FOLGA",TEXT(Cálculos!MJ26,"hh:mm")&amp;" – "&amp;TEXT(Cálculos!MM26,"hh:mm")&amp;IF(AND(Cálculos!MK26&lt;&gt;"",Cálculos!ML26&lt;&gt;""),CHAR(10)&amp;"int. "&amp;TEXT(Cálculos!MK26,"hh:mm")&amp;" – "&amp;TEXT(Cálculos!ML26,"hh:mm"),""))))</f>
        <v/>
      </c>
      <c r="F361" s="55" t="str">
        <f>IF($A361="","",IF(Configurações!$B$3="Simples",IF(Cálculos!NE26="TRAB","TRABALHO",IF(Cálculos!NE26="ATEST","ATESTADO/"&amp;CHAR(10)&amp;"LICENÇA",IF(Cálculos!NE26="FERIAS","FÉRIAS","FOLGA"))),IF(Cálculos!MY26=0,"FOLGA",TEXT(Cálculos!MU26,"hh:mm")&amp;" – "&amp;TEXT(Cálculos!MX26,"hh:mm")&amp;IF(AND(Cálculos!MV26&lt;&gt;"",Cálculos!MW26&lt;&gt;""),CHAR(10)&amp;"int. "&amp;TEXT(Cálculos!MV26,"hh:mm")&amp;" – "&amp;TEXT(Cálculos!MW26,"hh:mm"),""))))</f>
        <v/>
      </c>
      <c r="G361" s="55" t="str">
        <f>IF($A361="","",IF(Configurações!$B$3="Simples",IF(Cálculos!NP26="TRAB","TRABALHO",IF(Cálculos!NP26="ATEST","ATESTADO/"&amp;CHAR(10)&amp;"LICENÇA",IF(Cálculos!NP26="FERIAS","FÉRIAS","FOLGA"))),IF(Cálculos!NJ26=0,"FOLGA",TEXT(Cálculos!NF26,"hh:mm")&amp;" – "&amp;TEXT(Cálculos!NI26,"hh:mm")&amp;IF(AND(Cálculos!NG26&lt;&gt;"",Cálculos!NH26&lt;&gt;""),CHAR(10)&amp;"int. "&amp;TEXT(Cálculos!NG26,"hh:mm")&amp;" – "&amp;TEXT(Cálculos!NH26,"hh:mm"),""))))</f>
        <v/>
      </c>
      <c r="H361" s="55" t="str">
        <f>IF($A361="","",IF(Configurações!$B$3="Simples",IF(Cálculos!OA26="TRAB","TRABALHO",IF(Cálculos!OA26="ATEST","ATESTADO/"&amp;CHAR(10)&amp;"LICENÇA",IF(Cálculos!OA26="FERIAS","FÉRIAS","FOLGA"))),IF(Cálculos!NU26=0,"FOLGA",TEXT(Cálculos!NQ26,"hh:mm")&amp;" – "&amp;TEXT(Cálculos!NT26,"hh:mm")&amp;IF(AND(Cálculos!NR26&lt;&gt;"",Cálculos!NS26&lt;&gt;""),CHAR(10)&amp;"int. "&amp;TEXT(Cálculos!NR26,"hh:mm")&amp;" – "&amp;TEXT(Cálculos!NS26,"hh:mm"),""))))</f>
        <v/>
      </c>
    </row>
    <row r="362" spans="1:8" ht="27.75" customHeight="1" x14ac:dyDescent="0.25">
      <c r="A362" s="54" t="str">
        <f>Cálculos!B27</f>
        <v/>
      </c>
      <c r="B362" s="55" t="str">
        <f>IF($A362="","",IF(Configurações!$B$3="Simples",IF(Cálculos!LM27="TRAB","TRABALHO",IF(Cálculos!LM27="ATEST","ATESTADO/"&amp;CHAR(10)&amp;"LICENÇA",IF(Cálculos!LM27="FERIAS","FÉRIAS","FOLGA"))),IF(Cálculos!LG27=0,"FOLGA",TEXT(Cálculos!LC27,"hh:mm")&amp;" – "&amp;TEXT(Cálculos!LF27,"hh:mm")&amp;IF(AND(Cálculos!LD27&lt;&gt;"",Cálculos!LE27&lt;&gt;""),CHAR(10)&amp;"int. "&amp;TEXT(Cálculos!LD27,"hh:mm")&amp;" – "&amp;TEXT(Cálculos!LE27,"hh:mm"),""))))</f>
        <v/>
      </c>
      <c r="C362" s="55" t="str">
        <f>IF($A362="","",IF(Configurações!$B$3="Simples",IF(Cálculos!LX27="TRAB","TRABALHO",IF(Cálculos!LX27="ATEST","ATESTADO/"&amp;CHAR(10)&amp;"LICENÇA",IF(Cálculos!LX27="FERIAS","FÉRIAS","FOLGA"))),IF(Cálculos!LR27=0,"FOLGA",TEXT(Cálculos!LN27,"hh:mm")&amp;" – "&amp;TEXT(Cálculos!LQ27,"hh:mm")&amp;IF(AND(Cálculos!LO27&lt;&gt;"",Cálculos!LP27&lt;&gt;""),CHAR(10)&amp;"int. "&amp;TEXT(Cálculos!LO27,"hh:mm")&amp;" – "&amp;TEXT(Cálculos!LP27,"hh:mm"),""))))</f>
        <v/>
      </c>
      <c r="D362" s="55" t="str">
        <f>IF($A362="","",IF(Configurações!$B$3="Simples",IF(Cálculos!MI27="TRAB","TRABALHO",IF(Cálculos!MI27="ATEST","ATESTADO/"&amp;CHAR(10)&amp;"LICENÇA",IF(Cálculos!MI27="FERIAS","FÉRIAS","FOLGA"))),IF(Cálculos!MC27=0,"FOLGA",TEXT(Cálculos!LY27,"hh:mm")&amp;" – "&amp;TEXT(Cálculos!MB27,"hh:mm")&amp;IF(AND(Cálculos!LZ27&lt;&gt;"",Cálculos!MA27&lt;&gt;""),CHAR(10)&amp;"int. "&amp;TEXT(Cálculos!LZ27,"hh:mm")&amp;" – "&amp;TEXT(Cálculos!MA27,"hh:mm"),""))))</f>
        <v/>
      </c>
      <c r="E362" s="55" t="str">
        <f>IF($A362="","",IF(Configurações!$B$3="Simples",IF(Cálculos!MT27="TRAB","TRABALHO",IF(Cálculos!MT27="ATEST","ATESTADO/"&amp;CHAR(10)&amp;"LICENÇA",IF(Cálculos!MT27="FERIAS","FÉRIAS","FOLGA"))),IF(Cálculos!MN27=0,"FOLGA",TEXT(Cálculos!MJ27,"hh:mm")&amp;" – "&amp;TEXT(Cálculos!MM27,"hh:mm")&amp;IF(AND(Cálculos!MK27&lt;&gt;"",Cálculos!ML27&lt;&gt;""),CHAR(10)&amp;"int. "&amp;TEXT(Cálculos!MK27,"hh:mm")&amp;" – "&amp;TEXT(Cálculos!ML27,"hh:mm"),""))))</f>
        <v/>
      </c>
      <c r="F362" s="55" t="str">
        <f>IF($A362="","",IF(Configurações!$B$3="Simples",IF(Cálculos!NE27="TRAB","TRABALHO",IF(Cálculos!NE27="ATEST","ATESTADO/"&amp;CHAR(10)&amp;"LICENÇA",IF(Cálculos!NE27="FERIAS","FÉRIAS","FOLGA"))),IF(Cálculos!MY27=0,"FOLGA",TEXT(Cálculos!MU27,"hh:mm")&amp;" – "&amp;TEXT(Cálculos!MX27,"hh:mm")&amp;IF(AND(Cálculos!MV27&lt;&gt;"",Cálculos!MW27&lt;&gt;""),CHAR(10)&amp;"int. "&amp;TEXT(Cálculos!MV27,"hh:mm")&amp;" – "&amp;TEXT(Cálculos!MW27,"hh:mm"),""))))</f>
        <v/>
      </c>
      <c r="G362" s="55" t="str">
        <f>IF($A362="","",IF(Configurações!$B$3="Simples",IF(Cálculos!NP27="TRAB","TRABALHO",IF(Cálculos!NP27="ATEST","ATESTADO/"&amp;CHAR(10)&amp;"LICENÇA",IF(Cálculos!NP27="FERIAS","FÉRIAS","FOLGA"))),IF(Cálculos!NJ27=0,"FOLGA",TEXT(Cálculos!NF27,"hh:mm")&amp;" – "&amp;TEXT(Cálculos!NI27,"hh:mm")&amp;IF(AND(Cálculos!NG27&lt;&gt;"",Cálculos!NH27&lt;&gt;""),CHAR(10)&amp;"int. "&amp;TEXT(Cálculos!NG27,"hh:mm")&amp;" – "&amp;TEXT(Cálculos!NH27,"hh:mm"),""))))</f>
        <v/>
      </c>
      <c r="H362" s="55" t="str">
        <f>IF($A362="","",IF(Configurações!$B$3="Simples",IF(Cálculos!OA27="TRAB","TRABALHO",IF(Cálculos!OA27="ATEST","ATESTADO/"&amp;CHAR(10)&amp;"LICENÇA",IF(Cálculos!OA27="FERIAS","FÉRIAS","FOLGA"))),IF(Cálculos!NU27=0,"FOLGA",TEXT(Cálculos!NQ27,"hh:mm")&amp;" – "&amp;TEXT(Cálculos!NT27,"hh:mm")&amp;IF(AND(Cálculos!NR27&lt;&gt;"",Cálculos!NS27&lt;&gt;""),CHAR(10)&amp;"int. "&amp;TEXT(Cálculos!NR27,"hh:mm")&amp;" – "&amp;TEXT(Cálculos!NS27,"hh:mm"),""))))</f>
        <v/>
      </c>
    </row>
    <row r="363" spans="1:8" ht="27.75" customHeight="1" x14ac:dyDescent="0.25">
      <c r="A363" s="54" t="str">
        <f>Cálculos!B28</f>
        <v/>
      </c>
      <c r="B363" s="55" t="str">
        <f>IF($A363="","",IF(Configurações!$B$3="Simples",IF(Cálculos!LM28="TRAB","TRABALHO",IF(Cálculos!LM28="ATEST","ATESTADO/"&amp;CHAR(10)&amp;"LICENÇA",IF(Cálculos!LM28="FERIAS","FÉRIAS","FOLGA"))),IF(Cálculos!LG28=0,"FOLGA",TEXT(Cálculos!LC28,"hh:mm")&amp;" – "&amp;TEXT(Cálculos!LF28,"hh:mm")&amp;IF(AND(Cálculos!LD28&lt;&gt;"",Cálculos!LE28&lt;&gt;""),CHAR(10)&amp;"int. "&amp;TEXT(Cálculos!LD28,"hh:mm")&amp;" – "&amp;TEXT(Cálculos!LE28,"hh:mm"),""))))</f>
        <v/>
      </c>
      <c r="C363" s="55" t="str">
        <f>IF($A363="","",IF(Configurações!$B$3="Simples",IF(Cálculos!LX28="TRAB","TRABALHO",IF(Cálculos!LX28="ATEST","ATESTADO/"&amp;CHAR(10)&amp;"LICENÇA",IF(Cálculos!LX28="FERIAS","FÉRIAS","FOLGA"))),IF(Cálculos!LR28=0,"FOLGA",TEXT(Cálculos!LN28,"hh:mm")&amp;" – "&amp;TEXT(Cálculos!LQ28,"hh:mm")&amp;IF(AND(Cálculos!LO28&lt;&gt;"",Cálculos!LP28&lt;&gt;""),CHAR(10)&amp;"int. "&amp;TEXT(Cálculos!LO28,"hh:mm")&amp;" – "&amp;TEXT(Cálculos!LP28,"hh:mm"),""))))</f>
        <v/>
      </c>
      <c r="D363" s="55" t="str">
        <f>IF($A363="","",IF(Configurações!$B$3="Simples",IF(Cálculos!MI28="TRAB","TRABALHO",IF(Cálculos!MI28="ATEST","ATESTADO/"&amp;CHAR(10)&amp;"LICENÇA",IF(Cálculos!MI28="FERIAS","FÉRIAS","FOLGA"))),IF(Cálculos!MC28=0,"FOLGA",TEXT(Cálculos!LY28,"hh:mm")&amp;" – "&amp;TEXT(Cálculos!MB28,"hh:mm")&amp;IF(AND(Cálculos!LZ28&lt;&gt;"",Cálculos!MA28&lt;&gt;""),CHAR(10)&amp;"int. "&amp;TEXT(Cálculos!LZ28,"hh:mm")&amp;" – "&amp;TEXT(Cálculos!MA28,"hh:mm"),""))))</f>
        <v/>
      </c>
      <c r="E363" s="55" t="str">
        <f>IF($A363="","",IF(Configurações!$B$3="Simples",IF(Cálculos!MT28="TRAB","TRABALHO",IF(Cálculos!MT28="ATEST","ATESTADO/"&amp;CHAR(10)&amp;"LICENÇA",IF(Cálculos!MT28="FERIAS","FÉRIAS","FOLGA"))),IF(Cálculos!MN28=0,"FOLGA",TEXT(Cálculos!MJ28,"hh:mm")&amp;" – "&amp;TEXT(Cálculos!MM28,"hh:mm")&amp;IF(AND(Cálculos!MK28&lt;&gt;"",Cálculos!ML28&lt;&gt;""),CHAR(10)&amp;"int. "&amp;TEXT(Cálculos!MK28,"hh:mm")&amp;" – "&amp;TEXT(Cálculos!ML28,"hh:mm"),""))))</f>
        <v/>
      </c>
      <c r="F363" s="55" t="str">
        <f>IF($A363="","",IF(Configurações!$B$3="Simples",IF(Cálculos!NE28="TRAB","TRABALHO",IF(Cálculos!NE28="ATEST","ATESTADO/"&amp;CHAR(10)&amp;"LICENÇA",IF(Cálculos!NE28="FERIAS","FÉRIAS","FOLGA"))),IF(Cálculos!MY28=0,"FOLGA",TEXT(Cálculos!MU28,"hh:mm")&amp;" – "&amp;TEXT(Cálculos!MX28,"hh:mm")&amp;IF(AND(Cálculos!MV28&lt;&gt;"",Cálculos!MW28&lt;&gt;""),CHAR(10)&amp;"int. "&amp;TEXT(Cálculos!MV28,"hh:mm")&amp;" – "&amp;TEXT(Cálculos!MW28,"hh:mm"),""))))</f>
        <v/>
      </c>
      <c r="G363" s="55" t="str">
        <f>IF($A363="","",IF(Configurações!$B$3="Simples",IF(Cálculos!NP28="TRAB","TRABALHO",IF(Cálculos!NP28="ATEST","ATESTADO/"&amp;CHAR(10)&amp;"LICENÇA",IF(Cálculos!NP28="FERIAS","FÉRIAS","FOLGA"))),IF(Cálculos!NJ28=0,"FOLGA",TEXT(Cálculos!NF28,"hh:mm")&amp;" – "&amp;TEXT(Cálculos!NI28,"hh:mm")&amp;IF(AND(Cálculos!NG28&lt;&gt;"",Cálculos!NH28&lt;&gt;""),CHAR(10)&amp;"int. "&amp;TEXT(Cálculos!NG28,"hh:mm")&amp;" – "&amp;TEXT(Cálculos!NH28,"hh:mm"),""))))</f>
        <v/>
      </c>
      <c r="H363" s="55" t="str">
        <f>IF($A363="","",IF(Configurações!$B$3="Simples",IF(Cálculos!OA28="TRAB","TRABALHO",IF(Cálculos!OA28="ATEST","ATESTADO/"&amp;CHAR(10)&amp;"LICENÇA",IF(Cálculos!OA28="FERIAS","FÉRIAS","FOLGA"))),IF(Cálculos!NU28=0,"FOLGA",TEXT(Cálculos!NQ28,"hh:mm")&amp;" – "&amp;TEXT(Cálculos!NT28,"hh:mm")&amp;IF(AND(Cálculos!NR28&lt;&gt;"",Cálculos!NS28&lt;&gt;""),CHAR(10)&amp;"int. "&amp;TEXT(Cálculos!NR28,"hh:mm")&amp;" – "&amp;TEXT(Cálculos!NS28,"hh:mm"),""))))</f>
        <v/>
      </c>
    </row>
    <row r="364" spans="1:8" ht="27.75" customHeight="1" x14ac:dyDescent="0.25">
      <c r="A364" s="54" t="str">
        <f>Cálculos!B29</f>
        <v/>
      </c>
      <c r="B364" s="55" t="str">
        <f>IF($A364="","",IF(Configurações!$B$3="Simples",IF(Cálculos!LM29="TRAB","TRABALHO",IF(Cálculos!LM29="ATEST","ATESTADO/"&amp;CHAR(10)&amp;"LICENÇA",IF(Cálculos!LM29="FERIAS","FÉRIAS","FOLGA"))),IF(Cálculos!LG29=0,"FOLGA",TEXT(Cálculos!LC29,"hh:mm")&amp;" – "&amp;TEXT(Cálculos!LF29,"hh:mm")&amp;IF(AND(Cálculos!LD29&lt;&gt;"",Cálculos!LE29&lt;&gt;""),CHAR(10)&amp;"int. "&amp;TEXT(Cálculos!LD29,"hh:mm")&amp;" – "&amp;TEXT(Cálculos!LE29,"hh:mm"),""))))</f>
        <v/>
      </c>
      <c r="C364" s="55" t="str">
        <f>IF($A364="","",IF(Configurações!$B$3="Simples",IF(Cálculos!LX29="TRAB","TRABALHO",IF(Cálculos!LX29="ATEST","ATESTADO/"&amp;CHAR(10)&amp;"LICENÇA",IF(Cálculos!LX29="FERIAS","FÉRIAS","FOLGA"))),IF(Cálculos!LR29=0,"FOLGA",TEXT(Cálculos!LN29,"hh:mm")&amp;" – "&amp;TEXT(Cálculos!LQ29,"hh:mm")&amp;IF(AND(Cálculos!LO29&lt;&gt;"",Cálculos!LP29&lt;&gt;""),CHAR(10)&amp;"int. "&amp;TEXT(Cálculos!LO29,"hh:mm")&amp;" – "&amp;TEXT(Cálculos!LP29,"hh:mm"),""))))</f>
        <v/>
      </c>
      <c r="D364" s="55" t="str">
        <f>IF($A364="","",IF(Configurações!$B$3="Simples",IF(Cálculos!MI29="TRAB","TRABALHO",IF(Cálculos!MI29="ATEST","ATESTADO/"&amp;CHAR(10)&amp;"LICENÇA",IF(Cálculos!MI29="FERIAS","FÉRIAS","FOLGA"))),IF(Cálculos!MC29=0,"FOLGA",TEXT(Cálculos!LY29,"hh:mm")&amp;" – "&amp;TEXT(Cálculos!MB29,"hh:mm")&amp;IF(AND(Cálculos!LZ29&lt;&gt;"",Cálculos!MA29&lt;&gt;""),CHAR(10)&amp;"int. "&amp;TEXT(Cálculos!LZ29,"hh:mm")&amp;" – "&amp;TEXT(Cálculos!MA29,"hh:mm"),""))))</f>
        <v/>
      </c>
      <c r="E364" s="55" t="str">
        <f>IF($A364="","",IF(Configurações!$B$3="Simples",IF(Cálculos!MT29="TRAB","TRABALHO",IF(Cálculos!MT29="ATEST","ATESTADO/"&amp;CHAR(10)&amp;"LICENÇA",IF(Cálculos!MT29="FERIAS","FÉRIAS","FOLGA"))),IF(Cálculos!MN29=0,"FOLGA",TEXT(Cálculos!MJ29,"hh:mm")&amp;" – "&amp;TEXT(Cálculos!MM29,"hh:mm")&amp;IF(AND(Cálculos!MK29&lt;&gt;"",Cálculos!ML29&lt;&gt;""),CHAR(10)&amp;"int. "&amp;TEXT(Cálculos!MK29,"hh:mm")&amp;" – "&amp;TEXT(Cálculos!ML29,"hh:mm"),""))))</f>
        <v/>
      </c>
      <c r="F364" s="55" t="str">
        <f>IF($A364="","",IF(Configurações!$B$3="Simples",IF(Cálculos!NE29="TRAB","TRABALHO",IF(Cálculos!NE29="ATEST","ATESTADO/"&amp;CHAR(10)&amp;"LICENÇA",IF(Cálculos!NE29="FERIAS","FÉRIAS","FOLGA"))),IF(Cálculos!MY29=0,"FOLGA",TEXT(Cálculos!MU29,"hh:mm")&amp;" – "&amp;TEXT(Cálculos!MX29,"hh:mm")&amp;IF(AND(Cálculos!MV29&lt;&gt;"",Cálculos!MW29&lt;&gt;""),CHAR(10)&amp;"int. "&amp;TEXT(Cálculos!MV29,"hh:mm")&amp;" – "&amp;TEXT(Cálculos!MW29,"hh:mm"),""))))</f>
        <v/>
      </c>
      <c r="G364" s="55" t="str">
        <f>IF($A364="","",IF(Configurações!$B$3="Simples",IF(Cálculos!NP29="TRAB","TRABALHO",IF(Cálculos!NP29="ATEST","ATESTADO/"&amp;CHAR(10)&amp;"LICENÇA",IF(Cálculos!NP29="FERIAS","FÉRIAS","FOLGA"))),IF(Cálculos!NJ29=0,"FOLGA",TEXT(Cálculos!NF29,"hh:mm")&amp;" – "&amp;TEXT(Cálculos!NI29,"hh:mm")&amp;IF(AND(Cálculos!NG29&lt;&gt;"",Cálculos!NH29&lt;&gt;""),CHAR(10)&amp;"int. "&amp;TEXT(Cálculos!NG29,"hh:mm")&amp;" – "&amp;TEXT(Cálculos!NH29,"hh:mm"),""))))</f>
        <v/>
      </c>
      <c r="H364" s="55" t="str">
        <f>IF($A364="","",IF(Configurações!$B$3="Simples",IF(Cálculos!OA29="TRAB","TRABALHO",IF(Cálculos!OA29="ATEST","ATESTADO/"&amp;CHAR(10)&amp;"LICENÇA",IF(Cálculos!OA29="FERIAS","FÉRIAS","FOLGA"))),IF(Cálculos!NU29=0,"FOLGA",TEXT(Cálculos!NQ29,"hh:mm")&amp;" – "&amp;TEXT(Cálculos!NT29,"hh:mm")&amp;IF(AND(Cálculos!NR29&lt;&gt;"",Cálculos!NS29&lt;&gt;""),CHAR(10)&amp;"int. "&amp;TEXT(Cálculos!NR29,"hh:mm")&amp;" – "&amp;TEXT(Cálculos!NS29,"hh:mm"),""))))</f>
        <v/>
      </c>
    </row>
    <row r="365" spans="1:8" ht="27.75" customHeight="1" x14ac:dyDescent="0.25">
      <c r="A365" s="54" t="str">
        <f>Cálculos!B30</f>
        <v/>
      </c>
      <c r="B365" s="55" t="str">
        <f>IF($A365="","",IF(Configurações!$B$3="Simples",IF(Cálculos!LM30="TRAB","TRABALHO",IF(Cálculos!LM30="ATEST","ATESTADO/"&amp;CHAR(10)&amp;"LICENÇA",IF(Cálculos!LM30="FERIAS","FÉRIAS","FOLGA"))),IF(Cálculos!LG30=0,"FOLGA",TEXT(Cálculos!LC30,"hh:mm")&amp;" – "&amp;TEXT(Cálculos!LF30,"hh:mm")&amp;IF(AND(Cálculos!LD30&lt;&gt;"",Cálculos!LE30&lt;&gt;""),CHAR(10)&amp;"int. "&amp;TEXT(Cálculos!LD30,"hh:mm")&amp;" – "&amp;TEXT(Cálculos!LE30,"hh:mm"),""))))</f>
        <v/>
      </c>
      <c r="C365" s="55" t="str">
        <f>IF($A365="","",IF(Configurações!$B$3="Simples",IF(Cálculos!LX30="TRAB","TRABALHO",IF(Cálculos!LX30="ATEST","ATESTADO/"&amp;CHAR(10)&amp;"LICENÇA",IF(Cálculos!LX30="FERIAS","FÉRIAS","FOLGA"))),IF(Cálculos!LR30=0,"FOLGA",TEXT(Cálculos!LN30,"hh:mm")&amp;" – "&amp;TEXT(Cálculos!LQ30,"hh:mm")&amp;IF(AND(Cálculos!LO30&lt;&gt;"",Cálculos!LP30&lt;&gt;""),CHAR(10)&amp;"int. "&amp;TEXT(Cálculos!LO30,"hh:mm")&amp;" – "&amp;TEXT(Cálculos!LP30,"hh:mm"),""))))</f>
        <v/>
      </c>
      <c r="D365" s="55" t="str">
        <f>IF($A365="","",IF(Configurações!$B$3="Simples",IF(Cálculos!MI30="TRAB","TRABALHO",IF(Cálculos!MI30="ATEST","ATESTADO/"&amp;CHAR(10)&amp;"LICENÇA",IF(Cálculos!MI30="FERIAS","FÉRIAS","FOLGA"))),IF(Cálculos!MC30=0,"FOLGA",TEXT(Cálculos!LY30,"hh:mm")&amp;" – "&amp;TEXT(Cálculos!MB30,"hh:mm")&amp;IF(AND(Cálculos!LZ30&lt;&gt;"",Cálculos!MA30&lt;&gt;""),CHAR(10)&amp;"int. "&amp;TEXT(Cálculos!LZ30,"hh:mm")&amp;" – "&amp;TEXT(Cálculos!MA30,"hh:mm"),""))))</f>
        <v/>
      </c>
      <c r="E365" s="55" t="str">
        <f>IF($A365="","",IF(Configurações!$B$3="Simples",IF(Cálculos!MT30="TRAB","TRABALHO",IF(Cálculos!MT30="ATEST","ATESTADO/"&amp;CHAR(10)&amp;"LICENÇA",IF(Cálculos!MT30="FERIAS","FÉRIAS","FOLGA"))),IF(Cálculos!MN30=0,"FOLGA",TEXT(Cálculos!MJ30,"hh:mm")&amp;" – "&amp;TEXT(Cálculos!MM30,"hh:mm")&amp;IF(AND(Cálculos!MK30&lt;&gt;"",Cálculos!ML30&lt;&gt;""),CHAR(10)&amp;"int. "&amp;TEXT(Cálculos!MK30,"hh:mm")&amp;" – "&amp;TEXT(Cálculos!ML30,"hh:mm"),""))))</f>
        <v/>
      </c>
      <c r="F365" s="55" t="str">
        <f>IF($A365="","",IF(Configurações!$B$3="Simples",IF(Cálculos!NE30="TRAB","TRABALHO",IF(Cálculos!NE30="ATEST","ATESTADO/"&amp;CHAR(10)&amp;"LICENÇA",IF(Cálculos!NE30="FERIAS","FÉRIAS","FOLGA"))),IF(Cálculos!MY30=0,"FOLGA",TEXT(Cálculos!MU30,"hh:mm")&amp;" – "&amp;TEXT(Cálculos!MX30,"hh:mm")&amp;IF(AND(Cálculos!MV30&lt;&gt;"",Cálculos!MW30&lt;&gt;""),CHAR(10)&amp;"int. "&amp;TEXT(Cálculos!MV30,"hh:mm")&amp;" – "&amp;TEXT(Cálculos!MW30,"hh:mm"),""))))</f>
        <v/>
      </c>
      <c r="G365" s="55" t="str">
        <f>IF($A365="","",IF(Configurações!$B$3="Simples",IF(Cálculos!NP30="TRAB","TRABALHO",IF(Cálculos!NP30="ATEST","ATESTADO/"&amp;CHAR(10)&amp;"LICENÇA",IF(Cálculos!NP30="FERIAS","FÉRIAS","FOLGA"))),IF(Cálculos!NJ30=0,"FOLGA",TEXT(Cálculos!NF30,"hh:mm")&amp;" – "&amp;TEXT(Cálculos!NI30,"hh:mm")&amp;IF(AND(Cálculos!NG30&lt;&gt;"",Cálculos!NH30&lt;&gt;""),CHAR(10)&amp;"int. "&amp;TEXT(Cálculos!NG30,"hh:mm")&amp;" – "&amp;TEXT(Cálculos!NH30,"hh:mm"),""))))</f>
        <v/>
      </c>
      <c r="H365" s="55" t="str">
        <f>IF($A365="","",IF(Configurações!$B$3="Simples",IF(Cálculos!OA30="TRAB","TRABALHO",IF(Cálculos!OA30="ATEST","ATESTADO/"&amp;CHAR(10)&amp;"LICENÇA",IF(Cálculos!OA30="FERIAS","FÉRIAS","FOLGA"))),IF(Cálculos!NU30=0,"FOLGA",TEXT(Cálculos!NQ30,"hh:mm")&amp;" – "&amp;TEXT(Cálculos!NT30,"hh:mm")&amp;IF(AND(Cálculos!NR30&lt;&gt;"",Cálculos!NS30&lt;&gt;""),CHAR(10)&amp;"int. "&amp;TEXT(Cálculos!NR30,"hh:mm")&amp;" – "&amp;TEXT(Cálculos!NS30,"hh:mm"),""))))</f>
        <v/>
      </c>
    </row>
    <row r="366" spans="1:8" ht="27.75" customHeight="1" x14ac:dyDescent="0.25">
      <c r="A366" s="54" t="str">
        <f>Cálculos!B31</f>
        <v/>
      </c>
      <c r="B366" s="55" t="str">
        <f>IF($A366="","",IF(Configurações!$B$3="Simples",IF(Cálculos!LM31="TRAB","TRABALHO",IF(Cálculos!LM31="ATEST","ATESTADO/"&amp;CHAR(10)&amp;"LICENÇA",IF(Cálculos!LM31="FERIAS","FÉRIAS","FOLGA"))),IF(Cálculos!LG31=0,"FOLGA",TEXT(Cálculos!LC31,"hh:mm")&amp;" – "&amp;TEXT(Cálculos!LF31,"hh:mm")&amp;IF(AND(Cálculos!LD31&lt;&gt;"",Cálculos!LE31&lt;&gt;""),CHAR(10)&amp;"int. "&amp;TEXT(Cálculos!LD31,"hh:mm")&amp;" – "&amp;TEXT(Cálculos!LE31,"hh:mm"),""))))</f>
        <v/>
      </c>
      <c r="C366" s="55" t="str">
        <f>IF($A366="","",IF(Configurações!$B$3="Simples",IF(Cálculos!LX31="TRAB","TRABALHO",IF(Cálculos!LX31="ATEST","ATESTADO/"&amp;CHAR(10)&amp;"LICENÇA",IF(Cálculos!LX31="FERIAS","FÉRIAS","FOLGA"))),IF(Cálculos!LR31=0,"FOLGA",TEXT(Cálculos!LN31,"hh:mm")&amp;" – "&amp;TEXT(Cálculos!LQ31,"hh:mm")&amp;IF(AND(Cálculos!LO31&lt;&gt;"",Cálculos!LP31&lt;&gt;""),CHAR(10)&amp;"int. "&amp;TEXT(Cálculos!LO31,"hh:mm")&amp;" – "&amp;TEXT(Cálculos!LP31,"hh:mm"),""))))</f>
        <v/>
      </c>
      <c r="D366" s="55" t="str">
        <f>IF($A366="","",IF(Configurações!$B$3="Simples",IF(Cálculos!MI31="TRAB","TRABALHO",IF(Cálculos!MI31="ATEST","ATESTADO/"&amp;CHAR(10)&amp;"LICENÇA",IF(Cálculos!MI31="FERIAS","FÉRIAS","FOLGA"))),IF(Cálculos!MC31=0,"FOLGA",TEXT(Cálculos!LY31,"hh:mm")&amp;" – "&amp;TEXT(Cálculos!MB31,"hh:mm")&amp;IF(AND(Cálculos!LZ31&lt;&gt;"",Cálculos!MA31&lt;&gt;""),CHAR(10)&amp;"int. "&amp;TEXT(Cálculos!LZ31,"hh:mm")&amp;" – "&amp;TEXT(Cálculos!MA31,"hh:mm"),""))))</f>
        <v/>
      </c>
      <c r="E366" s="55" t="str">
        <f>IF($A366="","",IF(Configurações!$B$3="Simples",IF(Cálculos!MT31="TRAB","TRABALHO",IF(Cálculos!MT31="ATEST","ATESTADO/"&amp;CHAR(10)&amp;"LICENÇA",IF(Cálculos!MT31="FERIAS","FÉRIAS","FOLGA"))),IF(Cálculos!MN31=0,"FOLGA",TEXT(Cálculos!MJ31,"hh:mm")&amp;" – "&amp;TEXT(Cálculos!MM31,"hh:mm")&amp;IF(AND(Cálculos!MK31&lt;&gt;"",Cálculos!ML31&lt;&gt;""),CHAR(10)&amp;"int. "&amp;TEXT(Cálculos!MK31,"hh:mm")&amp;" – "&amp;TEXT(Cálculos!ML31,"hh:mm"),""))))</f>
        <v/>
      </c>
      <c r="F366" s="55" t="str">
        <f>IF($A366="","",IF(Configurações!$B$3="Simples",IF(Cálculos!NE31="TRAB","TRABALHO",IF(Cálculos!NE31="ATEST","ATESTADO/"&amp;CHAR(10)&amp;"LICENÇA",IF(Cálculos!NE31="FERIAS","FÉRIAS","FOLGA"))),IF(Cálculos!MY31=0,"FOLGA",TEXT(Cálculos!MU31,"hh:mm")&amp;" – "&amp;TEXT(Cálculos!MX31,"hh:mm")&amp;IF(AND(Cálculos!MV31&lt;&gt;"",Cálculos!MW31&lt;&gt;""),CHAR(10)&amp;"int. "&amp;TEXT(Cálculos!MV31,"hh:mm")&amp;" – "&amp;TEXT(Cálculos!MW31,"hh:mm"),""))))</f>
        <v/>
      </c>
      <c r="G366" s="55" t="str">
        <f>IF($A366="","",IF(Configurações!$B$3="Simples",IF(Cálculos!NP31="TRAB","TRABALHO",IF(Cálculos!NP31="ATEST","ATESTADO/"&amp;CHAR(10)&amp;"LICENÇA",IF(Cálculos!NP31="FERIAS","FÉRIAS","FOLGA"))),IF(Cálculos!NJ31=0,"FOLGA",TEXT(Cálculos!NF31,"hh:mm")&amp;" – "&amp;TEXT(Cálculos!NI31,"hh:mm")&amp;IF(AND(Cálculos!NG31&lt;&gt;"",Cálculos!NH31&lt;&gt;""),CHAR(10)&amp;"int. "&amp;TEXT(Cálculos!NG31,"hh:mm")&amp;" – "&amp;TEXT(Cálculos!NH31,"hh:mm"),""))))</f>
        <v/>
      </c>
      <c r="H366" s="55" t="str">
        <f>IF($A366="","",IF(Configurações!$B$3="Simples",IF(Cálculos!OA31="TRAB","TRABALHO",IF(Cálculos!OA31="ATEST","ATESTADO/"&amp;CHAR(10)&amp;"LICENÇA",IF(Cálculos!OA31="FERIAS","FÉRIAS","FOLGA"))),IF(Cálculos!NU31=0,"FOLGA",TEXT(Cálculos!NQ31,"hh:mm")&amp;" – "&amp;TEXT(Cálculos!NT31,"hh:mm")&amp;IF(AND(Cálculos!NR31&lt;&gt;"",Cálculos!NS31&lt;&gt;""),CHAR(10)&amp;"int. "&amp;TEXT(Cálculos!NR31,"hh:mm")&amp;" – "&amp;TEXT(Cálculos!NS31,"hh:mm"),""))))</f>
        <v/>
      </c>
    </row>
    <row r="367" spans="1:8" ht="27.75" customHeight="1" x14ac:dyDescent="0.25">
      <c r="A367" s="54" t="str">
        <f>Cálculos!B32</f>
        <v/>
      </c>
      <c r="B367" s="55" t="str">
        <f>IF($A367="","",IF(Configurações!$B$3="Simples",IF(Cálculos!LM32="TRAB","TRABALHO",IF(Cálculos!LM32="ATEST","ATESTADO/"&amp;CHAR(10)&amp;"LICENÇA",IF(Cálculos!LM32="FERIAS","FÉRIAS","FOLGA"))),IF(Cálculos!LG32=0,"FOLGA",TEXT(Cálculos!LC32,"hh:mm")&amp;" – "&amp;TEXT(Cálculos!LF32,"hh:mm")&amp;IF(AND(Cálculos!LD32&lt;&gt;"",Cálculos!LE32&lt;&gt;""),CHAR(10)&amp;"int. "&amp;TEXT(Cálculos!LD32,"hh:mm")&amp;" – "&amp;TEXT(Cálculos!LE32,"hh:mm"),""))))</f>
        <v/>
      </c>
      <c r="C367" s="55" t="str">
        <f>IF($A367="","",IF(Configurações!$B$3="Simples",IF(Cálculos!LX32="TRAB","TRABALHO",IF(Cálculos!LX32="ATEST","ATESTADO/"&amp;CHAR(10)&amp;"LICENÇA",IF(Cálculos!LX32="FERIAS","FÉRIAS","FOLGA"))),IF(Cálculos!LR32=0,"FOLGA",TEXT(Cálculos!LN32,"hh:mm")&amp;" – "&amp;TEXT(Cálculos!LQ32,"hh:mm")&amp;IF(AND(Cálculos!LO32&lt;&gt;"",Cálculos!LP32&lt;&gt;""),CHAR(10)&amp;"int. "&amp;TEXT(Cálculos!LO32,"hh:mm")&amp;" – "&amp;TEXT(Cálculos!LP32,"hh:mm"),""))))</f>
        <v/>
      </c>
      <c r="D367" s="55" t="str">
        <f>IF($A367="","",IF(Configurações!$B$3="Simples",IF(Cálculos!MI32="TRAB","TRABALHO",IF(Cálculos!MI32="ATEST","ATESTADO/"&amp;CHAR(10)&amp;"LICENÇA",IF(Cálculos!MI32="FERIAS","FÉRIAS","FOLGA"))),IF(Cálculos!MC32=0,"FOLGA",TEXT(Cálculos!LY32,"hh:mm")&amp;" – "&amp;TEXT(Cálculos!MB32,"hh:mm")&amp;IF(AND(Cálculos!LZ32&lt;&gt;"",Cálculos!MA32&lt;&gt;""),CHAR(10)&amp;"int. "&amp;TEXT(Cálculos!LZ32,"hh:mm")&amp;" – "&amp;TEXT(Cálculos!MA32,"hh:mm"),""))))</f>
        <v/>
      </c>
      <c r="E367" s="55" t="str">
        <f>IF($A367="","",IF(Configurações!$B$3="Simples",IF(Cálculos!MT32="TRAB","TRABALHO",IF(Cálculos!MT32="ATEST","ATESTADO/"&amp;CHAR(10)&amp;"LICENÇA",IF(Cálculos!MT32="FERIAS","FÉRIAS","FOLGA"))),IF(Cálculos!MN32=0,"FOLGA",TEXT(Cálculos!MJ32,"hh:mm")&amp;" – "&amp;TEXT(Cálculos!MM32,"hh:mm")&amp;IF(AND(Cálculos!MK32&lt;&gt;"",Cálculos!ML32&lt;&gt;""),CHAR(10)&amp;"int. "&amp;TEXT(Cálculos!MK32,"hh:mm")&amp;" – "&amp;TEXT(Cálculos!ML32,"hh:mm"),""))))</f>
        <v/>
      </c>
      <c r="F367" s="55" t="str">
        <f>IF($A367="","",IF(Configurações!$B$3="Simples",IF(Cálculos!NE32="TRAB","TRABALHO",IF(Cálculos!NE32="ATEST","ATESTADO/"&amp;CHAR(10)&amp;"LICENÇA",IF(Cálculos!NE32="FERIAS","FÉRIAS","FOLGA"))),IF(Cálculos!MY32=0,"FOLGA",TEXT(Cálculos!MU32,"hh:mm")&amp;" – "&amp;TEXT(Cálculos!MX32,"hh:mm")&amp;IF(AND(Cálculos!MV32&lt;&gt;"",Cálculos!MW32&lt;&gt;""),CHAR(10)&amp;"int. "&amp;TEXT(Cálculos!MV32,"hh:mm")&amp;" – "&amp;TEXT(Cálculos!MW32,"hh:mm"),""))))</f>
        <v/>
      </c>
      <c r="G367" s="55" t="str">
        <f>IF($A367="","",IF(Configurações!$B$3="Simples",IF(Cálculos!NP32="TRAB","TRABALHO",IF(Cálculos!NP32="ATEST","ATESTADO/"&amp;CHAR(10)&amp;"LICENÇA",IF(Cálculos!NP32="FERIAS","FÉRIAS","FOLGA"))),IF(Cálculos!NJ32=0,"FOLGA",TEXT(Cálculos!NF32,"hh:mm")&amp;" – "&amp;TEXT(Cálculos!NI32,"hh:mm")&amp;IF(AND(Cálculos!NG32&lt;&gt;"",Cálculos!NH32&lt;&gt;""),CHAR(10)&amp;"int. "&amp;TEXT(Cálculos!NG32,"hh:mm")&amp;" – "&amp;TEXT(Cálculos!NH32,"hh:mm"),""))))</f>
        <v/>
      </c>
      <c r="H367" s="55" t="str">
        <f>IF($A367="","",IF(Configurações!$B$3="Simples",IF(Cálculos!OA32="TRAB","TRABALHO",IF(Cálculos!OA32="ATEST","ATESTADO/"&amp;CHAR(10)&amp;"LICENÇA",IF(Cálculos!OA32="FERIAS","FÉRIAS","FOLGA"))),IF(Cálculos!NU32=0,"FOLGA",TEXT(Cálculos!NQ32,"hh:mm")&amp;" – "&amp;TEXT(Cálculos!NT32,"hh:mm")&amp;IF(AND(Cálculos!NR32&lt;&gt;"",Cálculos!NS32&lt;&gt;""),CHAR(10)&amp;"int. "&amp;TEXT(Cálculos!NR32,"hh:mm")&amp;" – "&amp;TEXT(Cálculos!NS32,"hh:mm"),""))))</f>
        <v/>
      </c>
    </row>
    <row r="368" spans="1:8" ht="27.75" customHeight="1" x14ac:dyDescent="0.25">
      <c r="A368" s="54" t="str">
        <f>Cálculos!B33</f>
        <v/>
      </c>
      <c r="B368" s="55" t="str">
        <f>IF($A368="","",IF(Configurações!$B$3="Simples",IF(Cálculos!LM33="TRAB","TRABALHO",IF(Cálculos!LM33="ATEST","ATESTADO/"&amp;CHAR(10)&amp;"LICENÇA",IF(Cálculos!LM33="FERIAS","FÉRIAS","FOLGA"))),IF(Cálculos!LG33=0,"FOLGA",TEXT(Cálculos!LC33,"hh:mm")&amp;" – "&amp;TEXT(Cálculos!LF33,"hh:mm")&amp;IF(AND(Cálculos!LD33&lt;&gt;"",Cálculos!LE33&lt;&gt;""),CHAR(10)&amp;"int. "&amp;TEXT(Cálculos!LD33,"hh:mm")&amp;" – "&amp;TEXT(Cálculos!LE33,"hh:mm"),""))))</f>
        <v/>
      </c>
      <c r="C368" s="55" t="str">
        <f>IF($A368="","",IF(Configurações!$B$3="Simples",IF(Cálculos!LX33="TRAB","TRABALHO",IF(Cálculos!LX33="ATEST","ATESTADO/"&amp;CHAR(10)&amp;"LICENÇA",IF(Cálculos!LX33="FERIAS","FÉRIAS","FOLGA"))),IF(Cálculos!LR33=0,"FOLGA",TEXT(Cálculos!LN33,"hh:mm")&amp;" – "&amp;TEXT(Cálculos!LQ33,"hh:mm")&amp;IF(AND(Cálculos!LO33&lt;&gt;"",Cálculos!LP33&lt;&gt;""),CHAR(10)&amp;"int. "&amp;TEXT(Cálculos!LO33,"hh:mm")&amp;" – "&amp;TEXT(Cálculos!LP33,"hh:mm"),""))))</f>
        <v/>
      </c>
      <c r="D368" s="55" t="str">
        <f>IF($A368="","",IF(Configurações!$B$3="Simples",IF(Cálculos!MI33="TRAB","TRABALHO",IF(Cálculos!MI33="ATEST","ATESTADO/"&amp;CHAR(10)&amp;"LICENÇA",IF(Cálculos!MI33="FERIAS","FÉRIAS","FOLGA"))),IF(Cálculos!MC33=0,"FOLGA",TEXT(Cálculos!LY33,"hh:mm")&amp;" – "&amp;TEXT(Cálculos!MB33,"hh:mm")&amp;IF(AND(Cálculos!LZ33&lt;&gt;"",Cálculos!MA33&lt;&gt;""),CHAR(10)&amp;"int. "&amp;TEXT(Cálculos!LZ33,"hh:mm")&amp;" – "&amp;TEXT(Cálculos!MA33,"hh:mm"),""))))</f>
        <v/>
      </c>
      <c r="E368" s="55" t="str">
        <f>IF($A368="","",IF(Configurações!$B$3="Simples",IF(Cálculos!MT33="TRAB","TRABALHO",IF(Cálculos!MT33="ATEST","ATESTADO/"&amp;CHAR(10)&amp;"LICENÇA",IF(Cálculos!MT33="FERIAS","FÉRIAS","FOLGA"))),IF(Cálculos!MN33=0,"FOLGA",TEXT(Cálculos!MJ33,"hh:mm")&amp;" – "&amp;TEXT(Cálculos!MM33,"hh:mm")&amp;IF(AND(Cálculos!MK33&lt;&gt;"",Cálculos!ML33&lt;&gt;""),CHAR(10)&amp;"int. "&amp;TEXT(Cálculos!MK33,"hh:mm")&amp;" – "&amp;TEXT(Cálculos!ML33,"hh:mm"),""))))</f>
        <v/>
      </c>
      <c r="F368" s="55" t="str">
        <f>IF($A368="","",IF(Configurações!$B$3="Simples",IF(Cálculos!NE33="TRAB","TRABALHO",IF(Cálculos!NE33="ATEST","ATESTADO/"&amp;CHAR(10)&amp;"LICENÇA",IF(Cálculos!NE33="FERIAS","FÉRIAS","FOLGA"))),IF(Cálculos!MY33=0,"FOLGA",TEXT(Cálculos!MU33,"hh:mm")&amp;" – "&amp;TEXT(Cálculos!MX33,"hh:mm")&amp;IF(AND(Cálculos!MV33&lt;&gt;"",Cálculos!MW33&lt;&gt;""),CHAR(10)&amp;"int. "&amp;TEXT(Cálculos!MV33,"hh:mm")&amp;" – "&amp;TEXT(Cálculos!MW33,"hh:mm"),""))))</f>
        <v/>
      </c>
      <c r="G368" s="55" t="str">
        <f>IF($A368="","",IF(Configurações!$B$3="Simples",IF(Cálculos!NP33="TRAB","TRABALHO",IF(Cálculos!NP33="ATEST","ATESTADO/"&amp;CHAR(10)&amp;"LICENÇA",IF(Cálculos!NP33="FERIAS","FÉRIAS","FOLGA"))),IF(Cálculos!NJ33=0,"FOLGA",TEXT(Cálculos!NF33,"hh:mm")&amp;" – "&amp;TEXT(Cálculos!NI33,"hh:mm")&amp;IF(AND(Cálculos!NG33&lt;&gt;"",Cálculos!NH33&lt;&gt;""),CHAR(10)&amp;"int. "&amp;TEXT(Cálculos!NG33,"hh:mm")&amp;" – "&amp;TEXT(Cálculos!NH33,"hh:mm"),""))))</f>
        <v/>
      </c>
      <c r="H368" s="55" t="str">
        <f>IF($A368="","",IF(Configurações!$B$3="Simples",IF(Cálculos!OA33="TRAB","TRABALHO",IF(Cálculos!OA33="ATEST","ATESTADO/"&amp;CHAR(10)&amp;"LICENÇA",IF(Cálculos!OA33="FERIAS","FÉRIAS","FOLGA"))),IF(Cálculos!NU33=0,"FOLGA",TEXT(Cálculos!NQ33,"hh:mm")&amp;" – "&amp;TEXT(Cálculos!NT33,"hh:mm")&amp;IF(AND(Cálculos!NR33&lt;&gt;"",Cálculos!NS33&lt;&gt;""),CHAR(10)&amp;"int. "&amp;TEXT(Cálculos!NR33,"hh:mm")&amp;" – "&amp;TEXT(Cálculos!NS33,"hh:mm"),""))))</f>
        <v/>
      </c>
    </row>
    <row r="369" spans="1:8" ht="27.75" customHeight="1" x14ac:dyDescent="0.25">
      <c r="A369" s="54" t="str">
        <f>Cálculos!B34</f>
        <v/>
      </c>
      <c r="B369" s="55" t="str">
        <f>IF($A369="","",IF(Configurações!$B$3="Simples",IF(Cálculos!LM34="TRAB","TRABALHO",IF(Cálculos!LM34="ATEST","ATESTADO/"&amp;CHAR(10)&amp;"LICENÇA",IF(Cálculos!LM34="FERIAS","FÉRIAS","FOLGA"))),IF(Cálculos!LG34=0,"FOLGA",TEXT(Cálculos!LC34,"hh:mm")&amp;" – "&amp;TEXT(Cálculos!LF34,"hh:mm")&amp;IF(AND(Cálculos!LD34&lt;&gt;"",Cálculos!LE34&lt;&gt;""),CHAR(10)&amp;"int. "&amp;TEXT(Cálculos!LD34,"hh:mm")&amp;" – "&amp;TEXT(Cálculos!LE34,"hh:mm"),""))))</f>
        <v/>
      </c>
      <c r="C369" s="55" t="str">
        <f>IF($A369="","",IF(Configurações!$B$3="Simples",IF(Cálculos!LX34="TRAB","TRABALHO",IF(Cálculos!LX34="ATEST","ATESTADO/"&amp;CHAR(10)&amp;"LICENÇA",IF(Cálculos!LX34="FERIAS","FÉRIAS","FOLGA"))),IF(Cálculos!LR34=0,"FOLGA",TEXT(Cálculos!LN34,"hh:mm")&amp;" – "&amp;TEXT(Cálculos!LQ34,"hh:mm")&amp;IF(AND(Cálculos!LO34&lt;&gt;"",Cálculos!LP34&lt;&gt;""),CHAR(10)&amp;"int. "&amp;TEXT(Cálculos!LO34,"hh:mm")&amp;" – "&amp;TEXT(Cálculos!LP34,"hh:mm"),""))))</f>
        <v/>
      </c>
      <c r="D369" s="55" t="str">
        <f>IF($A369="","",IF(Configurações!$B$3="Simples",IF(Cálculos!MI34="TRAB","TRABALHO",IF(Cálculos!MI34="ATEST","ATESTADO/"&amp;CHAR(10)&amp;"LICENÇA",IF(Cálculos!MI34="FERIAS","FÉRIAS","FOLGA"))),IF(Cálculos!MC34=0,"FOLGA",TEXT(Cálculos!LY34,"hh:mm")&amp;" – "&amp;TEXT(Cálculos!MB34,"hh:mm")&amp;IF(AND(Cálculos!LZ34&lt;&gt;"",Cálculos!MA34&lt;&gt;""),CHAR(10)&amp;"int. "&amp;TEXT(Cálculos!LZ34,"hh:mm")&amp;" – "&amp;TEXT(Cálculos!MA34,"hh:mm"),""))))</f>
        <v/>
      </c>
      <c r="E369" s="55" t="str">
        <f>IF($A369="","",IF(Configurações!$B$3="Simples",IF(Cálculos!MT34="TRAB","TRABALHO",IF(Cálculos!MT34="ATEST","ATESTADO/"&amp;CHAR(10)&amp;"LICENÇA",IF(Cálculos!MT34="FERIAS","FÉRIAS","FOLGA"))),IF(Cálculos!MN34=0,"FOLGA",TEXT(Cálculos!MJ34,"hh:mm")&amp;" – "&amp;TEXT(Cálculos!MM34,"hh:mm")&amp;IF(AND(Cálculos!MK34&lt;&gt;"",Cálculos!ML34&lt;&gt;""),CHAR(10)&amp;"int. "&amp;TEXT(Cálculos!MK34,"hh:mm")&amp;" – "&amp;TEXT(Cálculos!ML34,"hh:mm"),""))))</f>
        <v/>
      </c>
      <c r="F369" s="55" t="str">
        <f>IF($A369="","",IF(Configurações!$B$3="Simples",IF(Cálculos!NE34="TRAB","TRABALHO",IF(Cálculos!NE34="ATEST","ATESTADO/"&amp;CHAR(10)&amp;"LICENÇA",IF(Cálculos!NE34="FERIAS","FÉRIAS","FOLGA"))),IF(Cálculos!MY34=0,"FOLGA",TEXT(Cálculos!MU34,"hh:mm")&amp;" – "&amp;TEXT(Cálculos!MX34,"hh:mm")&amp;IF(AND(Cálculos!MV34&lt;&gt;"",Cálculos!MW34&lt;&gt;""),CHAR(10)&amp;"int. "&amp;TEXT(Cálculos!MV34,"hh:mm")&amp;" – "&amp;TEXT(Cálculos!MW34,"hh:mm"),""))))</f>
        <v/>
      </c>
      <c r="G369" s="55" t="str">
        <f>IF($A369="","",IF(Configurações!$B$3="Simples",IF(Cálculos!NP34="TRAB","TRABALHO",IF(Cálculos!NP34="ATEST","ATESTADO/"&amp;CHAR(10)&amp;"LICENÇA",IF(Cálculos!NP34="FERIAS","FÉRIAS","FOLGA"))),IF(Cálculos!NJ34=0,"FOLGA",TEXT(Cálculos!NF34,"hh:mm")&amp;" – "&amp;TEXT(Cálculos!NI34,"hh:mm")&amp;IF(AND(Cálculos!NG34&lt;&gt;"",Cálculos!NH34&lt;&gt;""),CHAR(10)&amp;"int. "&amp;TEXT(Cálculos!NG34,"hh:mm")&amp;" – "&amp;TEXT(Cálculos!NH34,"hh:mm"),""))))</f>
        <v/>
      </c>
      <c r="H369" s="55" t="str">
        <f>IF($A369="","",IF(Configurações!$B$3="Simples",IF(Cálculos!OA34="TRAB","TRABALHO",IF(Cálculos!OA34="ATEST","ATESTADO/"&amp;CHAR(10)&amp;"LICENÇA",IF(Cálculos!OA34="FERIAS","FÉRIAS","FOLGA"))),IF(Cálculos!NU34=0,"FOLGA",TEXT(Cálculos!NQ34,"hh:mm")&amp;" – "&amp;TEXT(Cálculos!NT34,"hh:mm")&amp;IF(AND(Cálculos!NR34&lt;&gt;"",Cálculos!NS34&lt;&gt;""),CHAR(10)&amp;"int. "&amp;TEXT(Cálculos!NR34,"hh:mm")&amp;" – "&amp;TEXT(Cálculos!NS34,"hh:mm"),""))))</f>
        <v/>
      </c>
    </row>
    <row r="370" spans="1:8" ht="27.75" customHeight="1" x14ac:dyDescent="0.25">
      <c r="A370" s="54" t="str">
        <f>Cálculos!B35</f>
        <v/>
      </c>
      <c r="B370" s="55" t="str">
        <f>IF($A370="","",IF(Configurações!$B$3="Simples",IF(Cálculos!LM35="TRAB","TRABALHO",IF(Cálculos!LM35="ATEST","ATESTADO/"&amp;CHAR(10)&amp;"LICENÇA",IF(Cálculos!LM35="FERIAS","FÉRIAS","FOLGA"))),IF(Cálculos!LG35=0,"FOLGA",TEXT(Cálculos!LC35,"hh:mm")&amp;" – "&amp;TEXT(Cálculos!LF35,"hh:mm")&amp;IF(AND(Cálculos!LD35&lt;&gt;"",Cálculos!LE35&lt;&gt;""),CHAR(10)&amp;"int. "&amp;TEXT(Cálculos!LD35,"hh:mm")&amp;" – "&amp;TEXT(Cálculos!LE35,"hh:mm"),""))))</f>
        <v/>
      </c>
      <c r="C370" s="55" t="str">
        <f>IF($A370="","",IF(Configurações!$B$3="Simples",IF(Cálculos!LX35="TRAB","TRABALHO",IF(Cálculos!LX35="ATEST","ATESTADO/"&amp;CHAR(10)&amp;"LICENÇA",IF(Cálculos!LX35="FERIAS","FÉRIAS","FOLGA"))),IF(Cálculos!LR35=0,"FOLGA",TEXT(Cálculos!LN35,"hh:mm")&amp;" – "&amp;TEXT(Cálculos!LQ35,"hh:mm")&amp;IF(AND(Cálculos!LO35&lt;&gt;"",Cálculos!LP35&lt;&gt;""),CHAR(10)&amp;"int. "&amp;TEXT(Cálculos!LO35,"hh:mm")&amp;" – "&amp;TEXT(Cálculos!LP35,"hh:mm"),""))))</f>
        <v/>
      </c>
      <c r="D370" s="55" t="str">
        <f>IF($A370="","",IF(Configurações!$B$3="Simples",IF(Cálculos!MI35="TRAB","TRABALHO",IF(Cálculos!MI35="ATEST","ATESTADO/"&amp;CHAR(10)&amp;"LICENÇA",IF(Cálculos!MI35="FERIAS","FÉRIAS","FOLGA"))),IF(Cálculos!MC35=0,"FOLGA",TEXT(Cálculos!LY35,"hh:mm")&amp;" – "&amp;TEXT(Cálculos!MB35,"hh:mm")&amp;IF(AND(Cálculos!LZ35&lt;&gt;"",Cálculos!MA35&lt;&gt;""),CHAR(10)&amp;"int. "&amp;TEXT(Cálculos!LZ35,"hh:mm")&amp;" – "&amp;TEXT(Cálculos!MA35,"hh:mm"),""))))</f>
        <v/>
      </c>
      <c r="E370" s="55" t="str">
        <f>IF($A370="","",IF(Configurações!$B$3="Simples",IF(Cálculos!MT35="TRAB","TRABALHO",IF(Cálculos!MT35="ATEST","ATESTADO/"&amp;CHAR(10)&amp;"LICENÇA",IF(Cálculos!MT35="FERIAS","FÉRIAS","FOLGA"))),IF(Cálculos!MN35=0,"FOLGA",TEXT(Cálculos!MJ35,"hh:mm")&amp;" – "&amp;TEXT(Cálculos!MM35,"hh:mm")&amp;IF(AND(Cálculos!MK35&lt;&gt;"",Cálculos!ML35&lt;&gt;""),CHAR(10)&amp;"int. "&amp;TEXT(Cálculos!MK35,"hh:mm")&amp;" – "&amp;TEXT(Cálculos!ML35,"hh:mm"),""))))</f>
        <v/>
      </c>
      <c r="F370" s="55" t="str">
        <f>IF($A370="","",IF(Configurações!$B$3="Simples",IF(Cálculos!NE35="TRAB","TRABALHO",IF(Cálculos!NE35="ATEST","ATESTADO/"&amp;CHAR(10)&amp;"LICENÇA",IF(Cálculos!NE35="FERIAS","FÉRIAS","FOLGA"))),IF(Cálculos!MY35=0,"FOLGA",TEXT(Cálculos!MU35,"hh:mm")&amp;" – "&amp;TEXT(Cálculos!MX35,"hh:mm")&amp;IF(AND(Cálculos!MV35&lt;&gt;"",Cálculos!MW35&lt;&gt;""),CHAR(10)&amp;"int. "&amp;TEXT(Cálculos!MV35,"hh:mm")&amp;" – "&amp;TEXT(Cálculos!MW35,"hh:mm"),""))))</f>
        <v/>
      </c>
      <c r="G370" s="55" t="str">
        <f>IF($A370="","",IF(Configurações!$B$3="Simples",IF(Cálculos!NP35="TRAB","TRABALHO",IF(Cálculos!NP35="ATEST","ATESTADO/"&amp;CHAR(10)&amp;"LICENÇA",IF(Cálculos!NP35="FERIAS","FÉRIAS","FOLGA"))),IF(Cálculos!NJ35=0,"FOLGA",TEXT(Cálculos!NF35,"hh:mm")&amp;" – "&amp;TEXT(Cálculos!NI35,"hh:mm")&amp;IF(AND(Cálculos!NG35&lt;&gt;"",Cálculos!NH35&lt;&gt;""),CHAR(10)&amp;"int. "&amp;TEXT(Cálculos!NG35,"hh:mm")&amp;" – "&amp;TEXT(Cálculos!NH35,"hh:mm"),""))))</f>
        <v/>
      </c>
      <c r="H370" s="55" t="str">
        <f>IF($A370="","",IF(Configurações!$B$3="Simples",IF(Cálculos!OA35="TRAB","TRABALHO",IF(Cálculos!OA35="ATEST","ATESTADO/"&amp;CHAR(10)&amp;"LICENÇA",IF(Cálculos!OA35="FERIAS","FÉRIAS","FOLGA"))),IF(Cálculos!NU35=0,"FOLGA",TEXT(Cálculos!NQ35,"hh:mm")&amp;" – "&amp;TEXT(Cálculos!NT35,"hh:mm")&amp;IF(AND(Cálculos!NR35&lt;&gt;"",Cálculos!NS35&lt;&gt;""),CHAR(10)&amp;"int. "&amp;TEXT(Cálculos!NR35,"hh:mm")&amp;" – "&amp;TEXT(Cálculos!NS35,"hh:mm"),""))))</f>
        <v/>
      </c>
    </row>
    <row r="371" spans="1:8" ht="27.75" customHeight="1" x14ac:dyDescent="0.25">
      <c r="A371" s="54" t="str">
        <f>Cálculos!B36</f>
        <v/>
      </c>
      <c r="B371" s="55" t="str">
        <f>IF($A371="","",IF(Configurações!$B$3="Simples",IF(Cálculos!LM36="TRAB","TRABALHO",IF(Cálculos!LM36="ATEST","ATESTADO/"&amp;CHAR(10)&amp;"LICENÇA",IF(Cálculos!LM36="FERIAS","FÉRIAS","FOLGA"))),IF(Cálculos!LG36=0,"FOLGA",TEXT(Cálculos!LC36,"hh:mm")&amp;" – "&amp;TEXT(Cálculos!LF36,"hh:mm")&amp;IF(AND(Cálculos!LD36&lt;&gt;"",Cálculos!LE36&lt;&gt;""),CHAR(10)&amp;"int. "&amp;TEXT(Cálculos!LD36,"hh:mm")&amp;" – "&amp;TEXT(Cálculos!LE36,"hh:mm"),""))))</f>
        <v/>
      </c>
      <c r="C371" s="55" t="str">
        <f>IF($A371="","",IF(Configurações!$B$3="Simples",IF(Cálculos!LX36="TRAB","TRABALHO",IF(Cálculos!LX36="ATEST","ATESTADO/"&amp;CHAR(10)&amp;"LICENÇA",IF(Cálculos!LX36="FERIAS","FÉRIAS","FOLGA"))),IF(Cálculos!LR36=0,"FOLGA",TEXT(Cálculos!LN36,"hh:mm")&amp;" – "&amp;TEXT(Cálculos!LQ36,"hh:mm")&amp;IF(AND(Cálculos!LO36&lt;&gt;"",Cálculos!LP36&lt;&gt;""),CHAR(10)&amp;"int. "&amp;TEXT(Cálculos!LO36,"hh:mm")&amp;" – "&amp;TEXT(Cálculos!LP36,"hh:mm"),""))))</f>
        <v/>
      </c>
      <c r="D371" s="55" t="str">
        <f>IF($A371="","",IF(Configurações!$B$3="Simples",IF(Cálculos!MI36="TRAB","TRABALHO",IF(Cálculos!MI36="ATEST","ATESTADO/"&amp;CHAR(10)&amp;"LICENÇA",IF(Cálculos!MI36="FERIAS","FÉRIAS","FOLGA"))),IF(Cálculos!MC36=0,"FOLGA",TEXT(Cálculos!LY36,"hh:mm")&amp;" – "&amp;TEXT(Cálculos!MB36,"hh:mm")&amp;IF(AND(Cálculos!LZ36&lt;&gt;"",Cálculos!MA36&lt;&gt;""),CHAR(10)&amp;"int. "&amp;TEXT(Cálculos!LZ36,"hh:mm")&amp;" – "&amp;TEXT(Cálculos!MA36,"hh:mm"),""))))</f>
        <v/>
      </c>
      <c r="E371" s="55" t="str">
        <f>IF($A371="","",IF(Configurações!$B$3="Simples",IF(Cálculos!MT36="TRAB","TRABALHO",IF(Cálculos!MT36="ATEST","ATESTADO/"&amp;CHAR(10)&amp;"LICENÇA",IF(Cálculos!MT36="FERIAS","FÉRIAS","FOLGA"))),IF(Cálculos!MN36=0,"FOLGA",TEXT(Cálculos!MJ36,"hh:mm")&amp;" – "&amp;TEXT(Cálculos!MM36,"hh:mm")&amp;IF(AND(Cálculos!MK36&lt;&gt;"",Cálculos!ML36&lt;&gt;""),CHAR(10)&amp;"int. "&amp;TEXT(Cálculos!MK36,"hh:mm")&amp;" – "&amp;TEXT(Cálculos!ML36,"hh:mm"),""))))</f>
        <v/>
      </c>
      <c r="F371" s="55" t="str">
        <f>IF($A371="","",IF(Configurações!$B$3="Simples",IF(Cálculos!NE36="TRAB","TRABALHO",IF(Cálculos!NE36="ATEST","ATESTADO/"&amp;CHAR(10)&amp;"LICENÇA",IF(Cálculos!NE36="FERIAS","FÉRIAS","FOLGA"))),IF(Cálculos!MY36=0,"FOLGA",TEXT(Cálculos!MU36,"hh:mm")&amp;" – "&amp;TEXT(Cálculos!MX36,"hh:mm")&amp;IF(AND(Cálculos!MV36&lt;&gt;"",Cálculos!MW36&lt;&gt;""),CHAR(10)&amp;"int. "&amp;TEXT(Cálculos!MV36,"hh:mm")&amp;" – "&amp;TEXT(Cálculos!MW36,"hh:mm"),""))))</f>
        <v/>
      </c>
      <c r="G371" s="55" t="str">
        <f>IF($A371="","",IF(Configurações!$B$3="Simples",IF(Cálculos!NP36="TRAB","TRABALHO",IF(Cálculos!NP36="ATEST","ATESTADO/"&amp;CHAR(10)&amp;"LICENÇA",IF(Cálculos!NP36="FERIAS","FÉRIAS","FOLGA"))),IF(Cálculos!NJ36=0,"FOLGA",TEXT(Cálculos!NF36,"hh:mm")&amp;" – "&amp;TEXT(Cálculos!NI36,"hh:mm")&amp;IF(AND(Cálculos!NG36&lt;&gt;"",Cálculos!NH36&lt;&gt;""),CHAR(10)&amp;"int. "&amp;TEXT(Cálculos!NG36,"hh:mm")&amp;" – "&amp;TEXT(Cálculos!NH36,"hh:mm"),""))))</f>
        <v/>
      </c>
      <c r="H371" s="55" t="str">
        <f>IF($A371="","",IF(Configurações!$B$3="Simples",IF(Cálculos!OA36="TRAB","TRABALHO",IF(Cálculos!OA36="ATEST","ATESTADO/"&amp;CHAR(10)&amp;"LICENÇA",IF(Cálculos!OA36="FERIAS","FÉRIAS","FOLGA"))),IF(Cálculos!NU36=0,"FOLGA",TEXT(Cálculos!NQ36,"hh:mm")&amp;" – "&amp;TEXT(Cálculos!NT36,"hh:mm")&amp;IF(AND(Cálculos!NR36&lt;&gt;"",Cálculos!NS36&lt;&gt;""),CHAR(10)&amp;"int. "&amp;TEXT(Cálculos!NR36,"hh:mm")&amp;" – "&amp;TEXT(Cálculos!NS36,"hh:mm"),""))))</f>
        <v/>
      </c>
    </row>
    <row r="372" spans="1:8" ht="27.75" customHeight="1" x14ac:dyDescent="0.25">
      <c r="A372" s="54" t="str">
        <f>Cálculos!B37</f>
        <v/>
      </c>
      <c r="B372" s="55" t="str">
        <f>IF($A372="","",IF(Configurações!$B$3="Simples",IF(Cálculos!LM37="TRAB","TRABALHO",IF(Cálculos!LM37="ATEST","ATESTADO/"&amp;CHAR(10)&amp;"LICENÇA",IF(Cálculos!LM37="FERIAS","FÉRIAS","FOLGA"))),IF(Cálculos!LG37=0,"FOLGA",TEXT(Cálculos!LC37,"hh:mm")&amp;" – "&amp;TEXT(Cálculos!LF37,"hh:mm")&amp;IF(AND(Cálculos!LD37&lt;&gt;"",Cálculos!LE37&lt;&gt;""),CHAR(10)&amp;"int. "&amp;TEXT(Cálculos!LD37,"hh:mm")&amp;" – "&amp;TEXT(Cálculos!LE37,"hh:mm"),""))))</f>
        <v/>
      </c>
      <c r="C372" s="55" t="str">
        <f>IF($A372="","",IF(Configurações!$B$3="Simples",IF(Cálculos!LX37="TRAB","TRABALHO",IF(Cálculos!LX37="ATEST","ATESTADO/"&amp;CHAR(10)&amp;"LICENÇA",IF(Cálculos!LX37="FERIAS","FÉRIAS","FOLGA"))),IF(Cálculos!LR37=0,"FOLGA",TEXT(Cálculos!LN37,"hh:mm")&amp;" – "&amp;TEXT(Cálculos!LQ37,"hh:mm")&amp;IF(AND(Cálculos!LO37&lt;&gt;"",Cálculos!LP37&lt;&gt;""),CHAR(10)&amp;"int. "&amp;TEXT(Cálculos!LO37,"hh:mm")&amp;" – "&amp;TEXT(Cálculos!LP37,"hh:mm"),""))))</f>
        <v/>
      </c>
      <c r="D372" s="55" t="str">
        <f>IF($A372="","",IF(Configurações!$B$3="Simples",IF(Cálculos!MI37="TRAB","TRABALHO",IF(Cálculos!MI37="ATEST","ATESTADO/"&amp;CHAR(10)&amp;"LICENÇA",IF(Cálculos!MI37="FERIAS","FÉRIAS","FOLGA"))),IF(Cálculos!MC37=0,"FOLGA",TEXT(Cálculos!LY37,"hh:mm")&amp;" – "&amp;TEXT(Cálculos!MB37,"hh:mm")&amp;IF(AND(Cálculos!LZ37&lt;&gt;"",Cálculos!MA37&lt;&gt;""),CHAR(10)&amp;"int. "&amp;TEXT(Cálculos!LZ37,"hh:mm")&amp;" – "&amp;TEXT(Cálculos!MA37,"hh:mm"),""))))</f>
        <v/>
      </c>
      <c r="E372" s="55" t="str">
        <f>IF($A372="","",IF(Configurações!$B$3="Simples",IF(Cálculos!MT37="TRAB","TRABALHO",IF(Cálculos!MT37="ATEST","ATESTADO/"&amp;CHAR(10)&amp;"LICENÇA",IF(Cálculos!MT37="FERIAS","FÉRIAS","FOLGA"))),IF(Cálculos!MN37=0,"FOLGA",TEXT(Cálculos!MJ37,"hh:mm")&amp;" – "&amp;TEXT(Cálculos!MM37,"hh:mm")&amp;IF(AND(Cálculos!MK37&lt;&gt;"",Cálculos!ML37&lt;&gt;""),CHAR(10)&amp;"int. "&amp;TEXT(Cálculos!MK37,"hh:mm")&amp;" – "&amp;TEXT(Cálculos!ML37,"hh:mm"),""))))</f>
        <v/>
      </c>
      <c r="F372" s="55" t="str">
        <f>IF($A372="","",IF(Configurações!$B$3="Simples",IF(Cálculos!NE37="TRAB","TRABALHO",IF(Cálculos!NE37="ATEST","ATESTADO/"&amp;CHAR(10)&amp;"LICENÇA",IF(Cálculos!NE37="FERIAS","FÉRIAS","FOLGA"))),IF(Cálculos!MY37=0,"FOLGA",TEXT(Cálculos!MU37,"hh:mm")&amp;" – "&amp;TEXT(Cálculos!MX37,"hh:mm")&amp;IF(AND(Cálculos!MV37&lt;&gt;"",Cálculos!MW37&lt;&gt;""),CHAR(10)&amp;"int. "&amp;TEXT(Cálculos!MV37,"hh:mm")&amp;" – "&amp;TEXT(Cálculos!MW37,"hh:mm"),""))))</f>
        <v/>
      </c>
      <c r="G372" s="55" t="str">
        <f>IF($A372="","",IF(Configurações!$B$3="Simples",IF(Cálculos!NP37="TRAB","TRABALHO",IF(Cálculos!NP37="ATEST","ATESTADO/"&amp;CHAR(10)&amp;"LICENÇA",IF(Cálculos!NP37="FERIAS","FÉRIAS","FOLGA"))),IF(Cálculos!NJ37=0,"FOLGA",TEXT(Cálculos!NF37,"hh:mm")&amp;" – "&amp;TEXT(Cálculos!NI37,"hh:mm")&amp;IF(AND(Cálculos!NG37&lt;&gt;"",Cálculos!NH37&lt;&gt;""),CHAR(10)&amp;"int. "&amp;TEXT(Cálculos!NG37,"hh:mm")&amp;" – "&amp;TEXT(Cálculos!NH37,"hh:mm"),""))))</f>
        <v/>
      </c>
      <c r="H372" s="55" t="str">
        <f>IF($A372="","",IF(Configurações!$B$3="Simples",IF(Cálculos!OA37="TRAB","TRABALHO",IF(Cálculos!OA37="ATEST","ATESTADO/"&amp;CHAR(10)&amp;"LICENÇA",IF(Cálculos!OA37="FERIAS","FÉRIAS","FOLGA"))),IF(Cálculos!NU37=0,"FOLGA",TEXT(Cálculos!NQ37,"hh:mm")&amp;" – "&amp;TEXT(Cálculos!NT37,"hh:mm")&amp;IF(AND(Cálculos!NR37&lt;&gt;"",Cálculos!NS37&lt;&gt;""),CHAR(10)&amp;"int. "&amp;TEXT(Cálculos!NR37,"hh:mm")&amp;" – "&amp;TEXT(Cálculos!NS37,"hh:mm"),""))))</f>
        <v/>
      </c>
    </row>
    <row r="373" spans="1:8" ht="27.75" customHeight="1" x14ac:dyDescent="0.25">
      <c r="A373" s="54" t="str">
        <f>Cálculos!B38</f>
        <v/>
      </c>
      <c r="B373" s="55" t="str">
        <f>IF($A373="","",IF(Configurações!$B$3="Simples",IF(Cálculos!LM38="TRAB","TRABALHO",IF(Cálculos!LM38="ATEST","ATESTADO/"&amp;CHAR(10)&amp;"LICENÇA",IF(Cálculos!LM38="FERIAS","FÉRIAS","FOLGA"))),IF(Cálculos!LG38=0,"FOLGA",TEXT(Cálculos!LC38,"hh:mm")&amp;" – "&amp;TEXT(Cálculos!LF38,"hh:mm")&amp;IF(AND(Cálculos!LD38&lt;&gt;"",Cálculos!LE38&lt;&gt;""),CHAR(10)&amp;"int. "&amp;TEXT(Cálculos!LD38,"hh:mm")&amp;" – "&amp;TEXT(Cálculos!LE38,"hh:mm"),""))))</f>
        <v/>
      </c>
      <c r="C373" s="55" t="str">
        <f>IF($A373="","",IF(Configurações!$B$3="Simples",IF(Cálculos!LX38="TRAB","TRABALHO",IF(Cálculos!LX38="ATEST","ATESTADO/"&amp;CHAR(10)&amp;"LICENÇA",IF(Cálculos!LX38="FERIAS","FÉRIAS","FOLGA"))),IF(Cálculos!LR38=0,"FOLGA",TEXT(Cálculos!LN38,"hh:mm")&amp;" – "&amp;TEXT(Cálculos!LQ38,"hh:mm")&amp;IF(AND(Cálculos!LO38&lt;&gt;"",Cálculos!LP38&lt;&gt;""),CHAR(10)&amp;"int. "&amp;TEXT(Cálculos!LO38,"hh:mm")&amp;" – "&amp;TEXT(Cálculos!LP38,"hh:mm"),""))))</f>
        <v/>
      </c>
      <c r="D373" s="55" t="str">
        <f>IF($A373="","",IF(Configurações!$B$3="Simples",IF(Cálculos!MI38="TRAB","TRABALHO",IF(Cálculos!MI38="ATEST","ATESTADO/"&amp;CHAR(10)&amp;"LICENÇA",IF(Cálculos!MI38="FERIAS","FÉRIAS","FOLGA"))),IF(Cálculos!MC38=0,"FOLGA",TEXT(Cálculos!LY38,"hh:mm")&amp;" – "&amp;TEXT(Cálculos!MB38,"hh:mm")&amp;IF(AND(Cálculos!LZ38&lt;&gt;"",Cálculos!MA38&lt;&gt;""),CHAR(10)&amp;"int. "&amp;TEXT(Cálculos!LZ38,"hh:mm")&amp;" – "&amp;TEXT(Cálculos!MA38,"hh:mm"),""))))</f>
        <v/>
      </c>
      <c r="E373" s="55" t="str">
        <f>IF($A373="","",IF(Configurações!$B$3="Simples",IF(Cálculos!MT38="TRAB","TRABALHO",IF(Cálculos!MT38="ATEST","ATESTADO/"&amp;CHAR(10)&amp;"LICENÇA",IF(Cálculos!MT38="FERIAS","FÉRIAS","FOLGA"))),IF(Cálculos!MN38=0,"FOLGA",TEXT(Cálculos!MJ38,"hh:mm")&amp;" – "&amp;TEXT(Cálculos!MM38,"hh:mm")&amp;IF(AND(Cálculos!MK38&lt;&gt;"",Cálculos!ML38&lt;&gt;""),CHAR(10)&amp;"int. "&amp;TEXT(Cálculos!MK38,"hh:mm")&amp;" – "&amp;TEXT(Cálculos!ML38,"hh:mm"),""))))</f>
        <v/>
      </c>
      <c r="F373" s="55" t="str">
        <f>IF($A373="","",IF(Configurações!$B$3="Simples",IF(Cálculos!NE38="TRAB","TRABALHO",IF(Cálculos!NE38="ATEST","ATESTADO/"&amp;CHAR(10)&amp;"LICENÇA",IF(Cálculos!NE38="FERIAS","FÉRIAS","FOLGA"))),IF(Cálculos!MY38=0,"FOLGA",TEXT(Cálculos!MU38,"hh:mm")&amp;" – "&amp;TEXT(Cálculos!MX38,"hh:mm")&amp;IF(AND(Cálculos!MV38&lt;&gt;"",Cálculos!MW38&lt;&gt;""),CHAR(10)&amp;"int. "&amp;TEXT(Cálculos!MV38,"hh:mm")&amp;" – "&amp;TEXT(Cálculos!MW38,"hh:mm"),""))))</f>
        <v/>
      </c>
      <c r="G373" s="55" t="str">
        <f>IF($A373="","",IF(Configurações!$B$3="Simples",IF(Cálculos!NP38="TRAB","TRABALHO",IF(Cálculos!NP38="ATEST","ATESTADO/"&amp;CHAR(10)&amp;"LICENÇA",IF(Cálculos!NP38="FERIAS","FÉRIAS","FOLGA"))),IF(Cálculos!NJ38=0,"FOLGA",TEXT(Cálculos!NF38,"hh:mm")&amp;" – "&amp;TEXT(Cálculos!NI38,"hh:mm")&amp;IF(AND(Cálculos!NG38&lt;&gt;"",Cálculos!NH38&lt;&gt;""),CHAR(10)&amp;"int. "&amp;TEXT(Cálculos!NG38,"hh:mm")&amp;" – "&amp;TEXT(Cálculos!NH38,"hh:mm"),""))))</f>
        <v/>
      </c>
      <c r="H373" s="55" t="str">
        <f>IF($A373="","",IF(Configurações!$B$3="Simples",IF(Cálculos!OA38="TRAB","TRABALHO",IF(Cálculos!OA38="ATEST","ATESTADO/"&amp;CHAR(10)&amp;"LICENÇA",IF(Cálculos!OA38="FERIAS","FÉRIAS","FOLGA"))),IF(Cálculos!NU38=0,"FOLGA",TEXT(Cálculos!NQ38,"hh:mm")&amp;" – "&amp;TEXT(Cálculos!NT38,"hh:mm")&amp;IF(AND(Cálculos!NR38&lt;&gt;"",Cálculos!NS38&lt;&gt;""),CHAR(10)&amp;"int. "&amp;TEXT(Cálculos!NR38,"hh:mm")&amp;" – "&amp;TEXT(Cálculos!NS38,"hh:mm"),""))))</f>
        <v/>
      </c>
    </row>
    <row r="374" spans="1:8" ht="27.75" customHeight="1" x14ac:dyDescent="0.25">
      <c r="A374" s="54" t="str">
        <f>Cálculos!B39</f>
        <v/>
      </c>
      <c r="B374" s="55" t="str">
        <f>IF($A374="","",IF(Configurações!$B$3="Simples",IF(Cálculos!LM39="TRAB","TRABALHO",IF(Cálculos!LM39="ATEST","ATESTADO/"&amp;CHAR(10)&amp;"LICENÇA",IF(Cálculos!LM39="FERIAS","FÉRIAS","FOLGA"))),IF(Cálculos!LG39=0,"FOLGA",TEXT(Cálculos!LC39,"hh:mm")&amp;" – "&amp;TEXT(Cálculos!LF39,"hh:mm")&amp;IF(AND(Cálculos!LD39&lt;&gt;"",Cálculos!LE39&lt;&gt;""),CHAR(10)&amp;"int. "&amp;TEXT(Cálculos!LD39,"hh:mm")&amp;" – "&amp;TEXT(Cálculos!LE39,"hh:mm"),""))))</f>
        <v/>
      </c>
      <c r="C374" s="55" t="str">
        <f>IF($A374="","",IF(Configurações!$B$3="Simples",IF(Cálculos!LX39="TRAB","TRABALHO",IF(Cálculos!LX39="ATEST","ATESTADO/"&amp;CHAR(10)&amp;"LICENÇA",IF(Cálculos!LX39="FERIAS","FÉRIAS","FOLGA"))),IF(Cálculos!LR39=0,"FOLGA",TEXT(Cálculos!LN39,"hh:mm")&amp;" – "&amp;TEXT(Cálculos!LQ39,"hh:mm")&amp;IF(AND(Cálculos!LO39&lt;&gt;"",Cálculos!LP39&lt;&gt;""),CHAR(10)&amp;"int. "&amp;TEXT(Cálculos!LO39,"hh:mm")&amp;" – "&amp;TEXT(Cálculos!LP39,"hh:mm"),""))))</f>
        <v/>
      </c>
      <c r="D374" s="55" t="str">
        <f>IF($A374="","",IF(Configurações!$B$3="Simples",IF(Cálculos!MI39="TRAB","TRABALHO",IF(Cálculos!MI39="ATEST","ATESTADO/"&amp;CHAR(10)&amp;"LICENÇA",IF(Cálculos!MI39="FERIAS","FÉRIAS","FOLGA"))),IF(Cálculos!MC39=0,"FOLGA",TEXT(Cálculos!LY39,"hh:mm")&amp;" – "&amp;TEXT(Cálculos!MB39,"hh:mm")&amp;IF(AND(Cálculos!LZ39&lt;&gt;"",Cálculos!MA39&lt;&gt;""),CHAR(10)&amp;"int. "&amp;TEXT(Cálculos!LZ39,"hh:mm")&amp;" – "&amp;TEXT(Cálculos!MA39,"hh:mm"),""))))</f>
        <v/>
      </c>
      <c r="E374" s="55" t="str">
        <f>IF($A374="","",IF(Configurações!$B$3="Simples",IF(Cálculos!MT39="TRAB","TRABALHO",IF(Cálculos!MT39="ATEST","ATESTADO/"&amp;CHAR(10)&amp;"LICENÇA",IF(Cálculos!MT39="FERIAS","FÉRIAS","FOLGA"))),IF(Cálculos!MN39=0,"FOLGA",TEXT(Cálculos!MJ39,"hh:mm")&amp;" – "&amp;TEXT(Cálculos!MM39,"hh:mm")&amp;IF(AND(Cálculos!MK39&lt;&gt;"",Cálculos!ML39&lt;&gt;""),CHAR(10)&amp;"int. "&amp;TEXT(Cálculos!MK39,"hh:mm")&amp;" – "&amp;TEXT(Cálculos!ML39,"hh:mm"),""))))</f>
        <v/>
      </c>
      <c r="F374" s="55" t="str">
        <f>IF($A374="","",IF(Configurações!$B$3="Simples",IF(Cálculos!NE39="TRAB","TRABALHO",IF(Cálculos!NE39="ATEST","ATESTADO/"&amp;CHAR(10)&amp;"LICENÇA",IF(Cálculos!NE39="FERIAS","FÉRIAS","FOLGA"))),IF(Cálculos!MY39=0,"FOLGA",TEXT(Cálculos!MU39,"hh:mm")&amp;" – "&amp;TEXT(Cálculos!MX39,"hh:mm")&amp;IF(AND(Cálculos!MV39&lt;&gt;"",Cálculos!MW39&lt;&gt;""),CHAR(10)&amp;"int. "&amp;TEXT(Cálculos!MV39,"hh:mm")&amp;" – "&amp;TEXT(Cálculos!MW39,"hh:mm"),""))))</f>
        <v/>
      </c>
      <c r="G374" s="55" t="str">
        <f>IF($A374="","",IF(Configurações!$B$3="Simples",IF(Cálculos!NP39="TRAB","TRABALHO",IF(Cálculos!NP39="ATEST","ATESTADO/"&amp;CHAR(10)&amp;"LICENÇA",IF(Cálculos!NP39="FERIAS","FÉRIAS","FOLGA"))),IF(Cálculos!NJ39=0,"FOLGA",TEXT(Cálculos!NF39,"hh:mm")&amp;" – "&amp;TEXT(Cálculos!NI39,"hh:mm")&amp;IF(AND(Cálculos!NG39&lt;&gt;"",Cálculos!NH39&lt;&gt;""),CHAR(10)&amp;"int. "&amp;TEXT(Cálculos!NG39,"hh:mm")&amp;" – "&amp;TEXT(Cálculos!NH39,"hh:mm"),""))))</f>
        <v/>
      </c>
      <c r="H374" s="55" t="str">
        <f>IF($A374="","",IF(Configurações!$B$3="Simples",IF(Cálculos!OA39="TRAB","TRABALHO",IF(Cálculos!OA39="ATEST","ATESTADO/"&amp;CHAR(10)&amp;"LICENÇA",IF(Cálculos!OA39="FERIAS","FÉRIAS","FOLGA"))),IF(Cálculos!NU39=0,"FOLGA",TEXT(Cálculos!NQ39,"hh:mm")&amp;" – "&amp;TEXT(Cálculos!NT39,"hh:mm")&amp;IF(AND(Cálculos!NR39&lt;&gt;"",Cálculos!NS39&lt;&gt;""),CHAR(10)&amp;"int. "&amp;TEXT(Cálculos!NR39,"hh:mm")&amp;" – "&amp;TEXT(Cálculos!NS39,"hh:mm"),""))))</f>
        <v/>
      </c>
    </row>
    <row r="375" spans="1:8" ht="27.75" customHeight="1" x14ac:dyDescent="0.25">
      <c r="A375" s="54" t="str">
        <f>Cálculos!B40</f>
        <v/>
      </c>
      <c r="B375" s="55" t="str">
        <f>IF($A375="","",IF(Configurações!$B$3="Simples",IF(Cálculos!LM40="TRAB","TRABALHO",IF(Cálculos!LM40="ATEST","ATESTADO/"&amp;CHAR(10)&amp;"LICENÇA",IF(Cálculos!LM40="FERIAS","FÉRIAS","FOLGA"))),IF(Cálculos!LG40=0,"FOLGA",TEXT(Cálculos!LC40,"hh:mm")&amp;" – "&amp;TEXT(Cálculos!LF40,"hh:mm")&amp;IF(AND(Cálculos!LD40&lt;&gt;"",Cálculos!LE40&lt;&gt;""),CHAR(10)&amp;"int. "&amp;TEXT(Cálculos!LD40,"hh:mm")&amp;" – "&amp;TEXT(Cálculos!LE40,"hh:mm"),""))))</f>
        <v/>
      </c>
      <c r="C375" s="55" t="str">
        <f>IF($A375="","",IF(Configurações!$B$3="Simples",IF(Cálculos!LX40="TRAB","TRABALHO",IF(Cálculos!LX40="ATEST","ATESTADO/"&amp;CHAR(10)&amp;"LICENÇA",IF(Cálculos!LX40="FERIAS","FÉRIAS","FOLGA"))),IF(Cálculos!LR40=0,"FOLGA",TEXT(Cálculos!LN40,"hh:mm")&amp;" – "&amp;TEXT(Cálculos!LQ40,"hh:mm")&amp;IF(AND(Cálculos!LO40&lt;&gt;"",Cálculos!LP40&lt;&gt;""),CHAR(10)&amp;"int. "&amp;TEXT(Cálculos!LO40,"hh:mm")&amp;" – "&amp;TEXT(Cálculos!LP40,"hh:mm"),""))))</f>
        <v/>
      </c>
      <c r="D375" s="55" t="str">
        <f>IF($A375="","",IF(Configurações!$B$3="Simples",IF(Cálculos!MI40="TRAB","TRABALHO",IF(Cálculos!MI40="ATEST","ATESTADO/"&amp;CHAR(10)&amp;"LICENÇA",IF(Cálculos!MI40="FERIAS","FÉRIAS","FOLGA"))),IF(Cálculos!MC40=0,"FOLGA",TEXT(Cálculos!LY40,"hh:mm")&amp;" – "&amp;TEXT(Cálculos!MB40,"hh:mm")&amp;IF(AND(Cálculos!LZ40&lt;&gt;"",Cálculos!MA40&lt;&gt;""),CHAR(10)&amp;"int. "&amp;TEXT(Cálculos!LZ40,"hh:mm")&amp;" – "&amp;TEXT(Cálculos!MA40,"hh:mm"),""))))</f>
        <v/>
      </c>
      <c r="E375" s="55" t="str">
        <f>IF($A375="","",IF(Configurações!$B$3="Simples",IF(Cálculos!MT40="TRAB","TRABALHO",IF(Cálculos!MT40="ATEST","ATESTADO/"&amp;CHAR(10)&amp;"LICENÇA",IF(Cálculos!MT40="FERIAS","FÉRIAS","FOLGA"))),IF(Cálculos!MN40=0,"FOLGA",TEXT(Cálculos!MJ40,"hh:mm")&amp;" – "&amp;TEXT(Cálculos!MM40,"hh:mm")&amp;IF(AND(Cálculos!MK40&lt;&gt;"",Cálculos!ML40&lt;&gt;""),CHAR(10)&amp;"int. "&amp;TEXT(Cálculos!MK40,"hh:mm")&amp;" – "&amp;TEXT(Cálculos!ML40,"hh:mm"),""))))</f>
        <v/>
      </c>
      <c r="F375" s="55" t="str">
        <f>IF($A375="","",IF(Configurações!$B$3="Simples",IF(Cálculos!NE40="TRAB","TRABALHO",IF(Cálculos!NE40="ATEST","ATESTADO/"&amp;CHAR(10)&amp;"LICENÇA",IF(Cálculos!NE40="FERIAS","FÉRIAS","FOLGA"))),IF(Cálculos!MY40=0,"FOLGA",TEXT(Cálculos!MU40,"hh:mm")&amp;" – "&amp;TEXT(Cálculos!MX40,"hh:mm")&amp;IF(AND(Cálculos!MV40&lt;&gt;"",Cálculos!MW40&lt;&gt;""),CHAR(10)&amp;"int. "&amp;TEXT(Cálculos!MV40,"hh:mm")&amp;" – "&amp;TEXT(Cálculos!MW40,"hh:mm"),""))))</f>
        <v/>
      </c>
      <c r="G375" s="55" t="str">
        <f>IF($A375="","",IF(Configurações!$B$3="Simples",IF(Cálculos!NP40="TRAB","TRABALHO",IF(Cálculos!NP40="ATEST","ATESTADO/"&amp;CHAR(10)&amp;"LICENÇA",IF(Cálculos!NP40="FERIAS","FÉRIAS","FOLGA"))),IF(Cálculos!NJ40=0,"FOLGA",TEXT(Cálculos!NF40,"hh:mm")&amp;" – "&amp;TEXT(Cálculos!NI40,"hh:mm")&amp;IF(AND(Cálculos!NG40&lt;&gt;"",Cálculos!NH40&lt;&gt;""),CHAR(10)&amp;"int. "&amp;TEXT(Cálculos!NG40,"hh:mm")&amp;" – "&amp;TEXT(Cálculos!NH40,"hh:mm"),""))))</f>
        <v/>
      </c>
      <c r="H375" s="55" t="str">
        <f>IF($A375="","",IF(Configurações!$B$3="Simples",IF(Cálculos!OA40="TRAB","TRABALHO",IF(Cálculos!OA40="ATEST","ATESTADO/"&amp;CHAR(10)&amp;"LICENÇA",IF(Cálculos!OA40="FERIAS","FÉRIAS","FOLGA"))),IF(Cálculos!NU40=0,"FOLGA",TEXT(Cálculos!NQ40,"hh:mm")&amp;" – "&amp;TEXT(Cálculos!NT40,"hh:mm")&amp;IF(AND(Cálculos!NR40&lt;&gt;"",Cálculos!NS40&lt;&gt;""),CHAR(10)&amp;"int. "&amp;TEXT(Cálculos!NR40,"hh:mm")&amp;" – "&amp;TEXT(Cálculos!NS40,"hh:mm"),""))))</f>
        <v/>
      </c>
    </row>
    <row r="376" spans="1:8" ht="27.75" customHeight="1" x14ac:dyDescent="0.25">
      <c r="A376" s="54" t="str">
        <f>Cálculos!B41</f>
        <v/>
      </c>
      <c r="B376" s="55" t="str">
        <f>IF($A376="","",IF(Configurações!$B$3="Simples",IF(Cálculos!LM41="TRAB","TRABALHO",IF(Cálculos!LM41="ATEST","ATESTADO/"&amp;CHAR(10)&amp;"LICENÇA",IF(Cálculos!LM41="FERIAS","FÉRIAS","FOLGA"))),IF(Cálculos!LG41=0,"FOLGA",TEXT(Cálculos!LC41,"hh:mm")&amp;" – "&amp;TEXT(Cálculos!LF41,"hh:mm")&amp;IF(AND(Cálculos!LD41&lt;&gt;"",Cálculos!LE41&lt;&gt;""),CHAR(10)&amp;"int. "&amp;TEXT(Cálculos!LD41,"hh:mm")&amp;" – "&amp;TEXT(Cálculos!LE41,"hh:mm"),""))))</f>
        <v/>
      </c>
      <c r="C376" s="55" t="str">
        <f>IF($A376="","",IF(Configurações!$B$3="Simples",IF(Cálculos!LX41="TRAB","TRABALHO",IF(Cálculos!LX41="ATEST","ATESTADO/"&amp;CHAR(10)&amp;"LICENÇA",IF(Cálculos!LX41="FERIAS","FÉRIAS","FOLGA"))),IF(Cálculos!LR41=0,"FOLGA",TEXT(Cálculos!LN41,"hh:mm")&amp;" – "&amp;TEXT(Cálculos!LQ41,"hh:mm")&amp;IF(AND(Cálculos!LO41&lt;&gt;"",Cálculos!LP41&lt;&gt;""),CHAR(10)&amp;"int. "&amp;TEXT(Cálculos!LO41,"hh:mm")&amp;" – "&amp;TEXT(Cálculos!LP41,"hh:mm"),""))))</f>
        <v/>
      </c>
      <c r="D376" s="55" t="str">
        <f>IF($A376="","",IF(Configurações!$B$3="Simples",IF(Cálculos!MI41="TRAB","TRABALHO",IF(Cálculos!MI41="ATEST","ATESTADO/"&amp;CHAR(10)&amp;"LICENÇA",IF(Cálculos!MI41="FERIAS","FÉRIAS","FOLGA"))),IF(Cálculos!MC41=0,"FOLGA",TEXT(Cálculos!LY41,"hh:mm")&amp;" – "&amp;TEXT(Cálculos!MB41,"hh:mm")&amp;IF(AND(Cálculos!LZ41&lt;&gt;"",Cálculos!MA41&lt;&gt;""),CHAR(10)&amp;"int. "&amp;TEXT(Cálculos!LZ41,"hh:mm")&amp;" – "&amp;TEXT(Cálculos!MA41,"hh:mm"),""))))</f>
        <v/>
      </c>
      <c r="E376" s="55" t="str">
        <f>IF($A376="","",IF(Configurações!$B$3="Simples",IF(Cálculos!MT41="TRAB","TRABALHO",IF(Cálculos!MT41="ATEST","ATESTADO/"&amp;CHAR(10)&amp;"LICENÇA",IF(Cálculos!MT41="FERIAS","FÉRIAS","FOLGA"))),IF(Cálculos!MN41=0,"FOLGA",TEXT(Cálculos!MJ41,"hh:mm")&amp;" – "&amp;TEXT(Cálculos!MM41,"hh:mm")&amp;IF(AND(Cálculos!MK41&lt;&gt;"",Cálculos!ML41&lt;&gt;""),CHAR(10)&amp;"int. "&amp;TEXT(Cálculos!MK41,"hh:mm")&amp;" – "&amp;TEXT(Cálculos!ML41,"hh:mm"),""))))</f>
        <v/>
      </c>
      <c r="F376" s="55" t="str">
        <f>IF($A376="","",IF(Configurações!$B$3="Simples",IF(Cálculos!NE41="TRAB","TRABALHO",IF(Cálculos!NE41="ATEST","ATESTADO/"&amp;CHAR(10)&amp;"LICENÇA",IF(Cálculos!NE41="FERIAS","FÉRIAS","FOLGA"))),IF(Cálculos!MY41=0,"FOLGA",TEXT(Cálculos!MU41,"hh:mm")&amp;" – "&amp;TEXT(Cálculos!MX41,"hh:mm")&amp;IF(AND(Cálculos!MV41&lt;&gt;"",Cálculos!MW41&lt;&gt;""),CHAR(10)&amp;"int. "&amp;TEXT(Cálculos!MV41,"hh:mm")&amp;" – "&amp;TEXT(Cálculos!MW41,"hh:mm"),""))))</f>
        <v/>
      </c>
      <c r="G376" s="55" t="str">
        <f>IF($A376="","",IF(Configurações!$B$3="Simples",IF(Cálculos!NP41="TRAB","TRABALHO",IF(Cálculos!NP41="ATEST","ATESTADO/"&amp;CHAR(10)&amp;"LICENÇA",IF(Cálculos!NP41="FERIAS","FÉRIAS","FOLGA"))),IF(Cálculos!NJ41=0,"FOLGA",TEXT(Cálculos!NF41,"hh:mm")&amp;" – "&amp;TEXT(Cálculos!NI41,"hh:mm")&amp;IF(AND(Cálculos!NG41&lt;&gt;"",Cálculos!NH41&lt;&gt;""),CHAR(10)&amp;"int. "&amp;TEXT(Cálculos!NG41,"hh:mm")&amp;" – "&amp;TEXT(Cálculos!NH41,"hh:mm"),""))))</f>
        <v/>
      </c>
      <c r="H376" s="55" t="str">
        <f>IF($A376="","",IF(Configurações!$B$3="Simples",IF(Cálculos!OA41="TRAB","TRABALHO",IF(Cálculos!OA41="ATEST","ATESTADO/"&amp;CHAR(10)&amp;"LICENÇA",IF(Cálculos!OA41="FERIAS","FÉRIAS","FOLGA"))),IF(Cálculos!NU41=0,"FOLGA",TEXT(Cálculos!NQ41,"hh:mm")&amp;" – "&amp;TEXT(Cálculos!NT41,"hh:mm")&amp;IF(AND(Cálculos!NR41&lt;&gt;"",Cálculos!NS41&lt;&gt;""),CHAR(10)&amp;"int. "&amp;TEXT(Cálculos!NR41,"hh:mm")&amp;" – "&amp;TEXT(Cálculos!NS41,"hh:mm"),""))))</f>
        <v/>
      </c>
    </row>
    <row r="377" spans="1:8" ht="27.75" customHeight="1" x14ac:dyDescent="0.25">
      <c r="A377" s="54" t="str">
        <f>Cálculos!B42</f>
        <v/>
      </c>
      <c r="B377" s="55" t="str">
        <f>IF($A377="","",IF(Configurações!$B$3="Simples",IF(Cálculos!LM42="TRAB","TRABALHO",IF(Cálculos!LM42="ATEST","ATESTADO/"&amp;CHAR(10)&amp;"LICENÇA",IF(Cálculos!LM42="FERIAS","FÉRIAS","FOLGA"))),IF(Cálculos!LG42=0,"FOLGA",TEXT(Cálculos!LC42,"hh:mm")&amp;" – "&amp;TEXT(Cálculos!LF42,"hh:mm")&amp;IF(AND(Cálculos!LD42&lt;&gt;"",Cálculos!LE42&lt;&gt;""),CHAR(10)&amp;"int. "&amp;TEXT(Cálculos!LD42,"hh:mm")&amp;" – "&amp;TEXT(Cálculos!LE42,"hh:mm"),""))))</f>
        <v/>
      </c>
      <c r="C377" s="55" t="str">
        <f>IF($A377="","",IF(Configurações!$B$3="Simples",IF(Cálculos!LX42="TRAB","TRABALHO",IF(Cálculos!LX42="ATEST","ATESTADO/"&amp;CHAR(10)&amp;"LICENÇA",IF(Cálculos!LX42="FERIAS","FÉRIAS","FOLGA"))),IF(Cálculos!LR42=0,"FOLGA",TEXT(Cálculos!LN42,"hh:mm")&amp;" – "&amp;TEXT(Cálculos!LQ42,"hh:mm")&amp;IF(AND(Cálculos!LO42&lt;&gt;"",Cálculos!LP42&lt;&gt;""),CHAR(10)&amp;"int. "&amp;TEXT(Cálculos!LO42,"hh:mm")&amp;" – "&amp;TEXT(Cálculos!LP42,"hh:mm"),""))))</f>
        <v/>
      </c>
      <c r="D377" s="55" t="str">
        <f>IF($A377="","",IF(Configurações!$B$3="Simples",IF(Cálculos!MI42="TRAB","TRABALHO",IF(Cálculos!MI42="ATEST","ATESTADO/"&amp;CHAR(10)&amp;"LICENÇA",IF(Cálculos!MI42="FERIAS","FÉRIAS","FOLGA"))),IF(Cálculos!MC42=0,"FOLGA",TEXT(Cálculos!LY42,"hh:mm")&amp;" – "&amp;TEXT(Cálculos!MB42,"hh:mm")&amp;IF(AND(Cálculos!LZ42&lt;&gt;"",Cálculos!MA42&lt;&gt;""),CHAR(10)&amp;"int. "&amp;TEXT(Cálculos!LZ42,"hh:mm")&amp;" – "&amp;TEXT(Cálculos!MA42,"hh:mm"),""))))</f>
        <v/>
      </c>
      <c r="E377" s="55" t="str">
        <f>IF($A377="","",IF(Configurações!$B$3="Simples",IF(Cálculos!MT42="TRAB","TRABALHO",IF(Cálculos!MT42="ATEST","ATESTADO/"&amp;CHAR(10)&amp;"LICENÇA",IF(Cálculos!MT42="FERIAS","FÉRIAS","FOLGA"))),IF(Cálculos!MN42=0,"FOLGA",TEXT(Cálculos!MJ42,"hh:mm")&amp;" – "&amp;TEXT(Cálculos!MM42,"hh:mm")&amp;IF(AND(Cálculos!MK42&lt;&gt;"",Cálculos!ML42&lt;&gt;""),CHAR(10)&amp;"int. "&amp;TEXT(Cálculos!MK42,"hh:mm")&amp;" – "&amp;TEXT(Cálculos!ML42,"hh:mm"),""))))</f>
        <v/>
      </c>
      <c r="F377" s="55" t="str">
        <f>IF($A377="","",IF(Configurações!$B$3="Simples",IF(Cálculos!NE42="TRAB","TRABALHO",IF(Cálculos!NE42="ATEST","ATESTADO/"&amp;CHAR(10)&amp;"LICENÇA",IF(Cálculos!NE42="FERIAS","FÉRIAS","FOLGA"))),IF(Cálculos!MY42=0,"FOLGA",TEXT(Cálculos!MU42,"hh:mm")&amp;" – "&amp;TEXT(Cálculos!MX42,"hh:mm")&amp;IF(AND(Cálculos!MV42&lt;&gt;"",Cálculos!MW42&lt;&gt;""),CHAR(10)&amp;"int. "&amp;TEXT(Cálculos!MV42,"hh:mm")&amp;" – "&amp;TEXT(Cálculos!MW42,"hh:mm"),""))))</f>
        <v/>
      </c>
      <c r="G377" s="55" t="str">
        <f>IF($A377="","",IF(Configurações!$B$3="Simples",IF(Cálculos!NP42="TRAB","TRABALHO",IF(Cálculos!NP42="ATEST","ATESTADO/"&amp;CHAR(10)&amp;"LICENÇA",IF(Cálculos!NP42="FERIAS","FÉRIAS","FOLGA"))),IF(Cálculos!NJ42=0,"FOLGA",TEXT(Cálculos!NF42,"hh:mm")&amp;" – "&amp;TEXT(Cálculos!NI42,"hh:mm")&amp;IF(AND(Cálculos!NG42&lt;&gt;"",Cálculos!NH42&lt;&gt;""),CHAR(10)&amp;"int. "&amp;TEXT(Cálculos!NG42,"hh:mm")&amp;" – "&amp;TEXT(Cálculos!NH42,"hh:mm"),""))))</f>
        <v/>
      </c>
      <c r="H377" s="55" t="str">
        <f>IF($A377="","",IF(Configurações!$B$3="Simples",IF(Cálculos!OA42="TRAB","TRABALHO",IF(Cálculos!OA42="ATEST","ATESTADO/"&amp;CHAR(10)&amp;"LICENÇA",IF(Cálculos!OA42="FERIAS","FÉRIAS","FOLGA"))),IF(Cálculos!NU42=0,"FOLGA",TEXT(Cálculos!NQ42,"hh:mm")&amp;" – "&amp;TEXT(Cálculos!NT42,"hh:mm")&amp;IF(AND(Cálculos!NR42&lt;&gt;"",Cálculos!NS42&lt;&gt;""),CHAR(10)&amp;"int. "&amp;TEXT(Cálculos!NR42,"hh:mm")&amp;" – "&amp;TEXT(Cálculos!NS42,"hh:mm"),""))))</f>
        <v/>
      </c>
    </row>
    <row r="378" spans="1:8" ht="27.75" customHeight="1" x14ac:dyDescent="0.25">
      <c r="A378" s="54" t="str">
        <f>Cálculos!B43</f>
        <v/>
      </c>
      <c r="B378" s="55" t="str">
        <f>IF($A378="","",IF(Configurações!$B$3="Simples",IF(Cálculos!LM43="TRAB","TRABALHO",IF(Cálculos!LM43="ATEST","ATESTADO/"&amp;CHAR(10)&amp;"LICENÇA",IF(Cálculos!LM43="FERIAS","FÉRIAS","FOLGA"))),IF(Cálculos!LG43=0,"FOLGA",TEXT(Cálculos!LC43,"hh:mm")&amp;" – "&amp;TEXT(Cálculos!LF43,"hh:mm")&amp;IF(AND(Cálculos!LD43&lt;&gt;"",Cálculos!LE43&lt;&gt;""),CHAR(10)&amp;"int. "&amp;TEXT(Cálculos!LD43,"hh:mm")&amp;" – "&amp;TEXT(Cálculos!LE43,"hh:mm"),""))))</f>
        <v/>
      </c>
      <c r="C378" s="55" t="str">
        <f>IF($A378="","",IF(Configurações!$B$3="Simples",IF(Cálculos!LX43="TRAB","TRABALHO",IF(Cálculos!LX43="ATEST","ATESTADO/"&amp;CHAR(10)&amp;"LICENÇA",IF(Cálculos!LX43="FERIAS","FÉRIAS","FOLGA"))),IF(Cálculos!LR43=0,"FOLGA",TEXT(Cálculos!LN43,"hh:mm")&amp;" – "&amp;TEXT(Cálculos!LQ43,"hh:mm")&amp;IF(AND(Cálculos!LO43&lt;&gt;"",Cálculos!LP43&lt;&gt;""),CHAR(10)&amp;"int. "&amp;TEXT(Cálculos!LO43,"hh:mm")&amp;" – "&amp;TEXT(Cálculos!LP43,"hh:mm"),""))))</f>
        <v/>
      </c>
      <c r="D378" s="55" t="str">
        <f>IF($A378="","",IF(Configurações!$B$3="Simples",IF(Cálculos!MI43="TRAB","TRABALHO",IF(Cálculos!MI43="ATEST","ATESTADO/"&amp;CHAR(10)&amp;"LICENÇA",IF(Cálculos!MI43="FERIAS","FÉRIAS","FOLGA"))),IF(Cálculos!MC43=0,"FOLGA",TEXT(Cálculos!LY43,"hh:mm")&amp;" – "&amp;TEXT(Cálculos!MB43,"hh:mm")&amp;IF(AND(Cálculos!LZ43&lt;&gt;"",Cálculos!MA43&lt;&gt;""),CHAR(10)&amp;"int. "&amp;TEXT(Cálculos!LZ43,"hh:mm")&amp;" – "&amp;TEXT(Cálculos!MA43,"hh:mm"),""))))</f>
        <v/>
      </c>
      <c r="E378" s="55" t="str">
        <f>IF($A378="","",IF(Configurações!$B$3="Simples",IF(Cálculos!MT43="TRAB","TRABALHO",IF(Cálculos!MT43="ATEST","ATESTADO/"&amp;CHAR(10)&amp;"LICENÇA",IF(Cálculos!MT43="FERIAS","FÉRIAS","FOLGA"))),IF(Cálculos!MN43=0,"FOLGA",TEXT(Cálculos!MJ43,"hh:mm")&amp;" – "&amp;TEXT(Cálculos!MM43,"hh:mm")&amp;IF(AND(Cálculos!MK43&lt;&gt;"",Cálculos!ML43&lt;&gt;""),CHAR(10)&amp;"int. "&amp;TEXT(Cálculos!MK43,"hh:mm")&amp;" – "&amp;TEXT(Cálculos!ML43,"hh:mm"),""))))</f>
        <v/>
      </c>
      <c r="F378" s="55" t="str">
        <f>IF($A378="","",IF(Configurações!$B$3="Simples",IF(Cálculos!NE43="TRAB","TRABALHO",IF(Cálculos!NE43="ATEST","ATESTADO/"&amp;CHAR(10)&amp;"LICENÇA",IF(Cálculos!NE43="FERIAS","FÉRIAS","FOLGA"))),IF(Cálculos!MY43=0,"FOLGA",TEXT(Cálculos!MU43,"hh:mm")&amp;" – "&amp;TEXT(Cálculos!MX43,"hh:mm")&amp;IF(AND(Cálculos!MV43&lt;&gt;"",Cálculos!MW43&lt;&gt;""),CHAR(10)&amp;"int. "&amp;TEXT(Cálculos!MV43,"hh:mm")&amp;" – "&amp;TEXT(Cálculos!MW43,"hh:mm"),""))))</f>
        <v/>
      </c>
      <c r="G378" s="55" t="str">
        <f>IF($A378="","",IF(Configurações!$B$3="Simples",IF(Cálculos!NP43="TRAB","TRABALHO",IF(Cálculos!NP43="ATEST","ATESTADO/"&amp;CHAR(10)&amp;"LICENÇA",IF(Cálculos!NP43="FERIAS","FÉRIAS","FOLGA"))),IF(Cálculos!NJ43=0,"FOLGA",TEXT(Cálculos!NF43,"hh:mm")&amp;" – "&amp;TEXT(Cálculos!NI43,"hh:mm")&amp;IF(AND(Cálculos!NG43&lt;&gt;"",Cálculos!NH43&lt;&gt;""),CHAR(10)&amp;"int. "&amp;TEXT(Cálculos!NG43,"hh:mm")&amp;" – "&amp;TEXT(Cálculos!NH43,"hh:mm"),""))))</f>
        <v/>
      </c>
      <c r="H378" s="55" t="str">
        <f>IF($A378="","",IF(Configurações!$B$3="Simples",IF(Cálculos!OA43="TRAB","TRABALHO",IF(Cálculos!OA43="ATEST","ATESTADO/"&amp;CHAR(10)&amp;"LICENÇA",IF(Cálculos!OA43="FERIAS","FÉRIAS","FOLGA"))),IF(Cálculos!NU43=0,"FOLGA",TEXT(Cálculos!NQ43,"hh:mm")&amp;" – "&amp;TEXT(Cálculos!NT43,"hh:mm")&amp;IF(AND(Cálculos!NR43&lt;&gt;"",Cálculos!NS43&lt;&gt;""),CHAR(10)&amp;"int. "&amp;TEXT(Cálculos!NR43,"hh:mm")&amp;" – "&amp;TEXT(Cálculos!NS43,"hh:mm"),""))))</f>
        <v/>
      </c>
    </row>
    <row r="379" spans="1:8" ht="27.75" customHeight="1" x14ac:dyDescent="0.25">
      <c r="A379" s="54" t="str">
        <f>Cálculos!B44</f>
        <v/>
      </c>
      <c r="B379" s="55" t="str">
        <f>IF($A379="","",IF(Configurações!$B$3="Simples",IF(Cálculos!LM44="TRAB","TRABALHO",IF(Cálculos!LM44="ATEST","ATESTADO/"&amp;CHAR(10)&amp;"LICENÇA",IF(Cálculos!LM44="FERIAS","FÉRIAS","FOLGA"))),IF(Cálculos!LG44=0,"FOLGA",TEXT(Cálculos!LC44,"hh:mm")&amp;" – "&amp;TEXT(Cálculos!LF44,"hh:mm")&amp;IF(AND(Cálculos!LD44&lt;&gt;"",Cálculos!LE44&lt;&gt;""),CHAR(10)&amp;"int. "&amp;TEXT(Cálculos!LD44,"hh:mm")&amp;" – "&amp;TEXT(Cálculos!LE44,"hh:mm"),""))))</f>
        <v/>
      </c>
      <c r="C379" s="55" t="str">
        <f>IF($A379="","",IF(Configurações!$B$3="Simples",IF(Cálculos!LX44="TRAB","TRABALHO",IF(Cálculos!LX44="ATEST","ATESTADO/"&amp;CHAR(10)&amp;"LICENÇA",IF(Cálculos!LX44="FERIAS","FÉRIAS","FOLGA"))),IF(Cálculos!LR44=0,"FOLGA",TEXT(Cálculos!LN44,"hh:mm")&amp;" – "&amp;TEXT(Cálculos!LQ44,"hh:mm")&amp;IF(AND(Cálculos!LO44&lt;&gt;"",Cálculos!LP44&lt;&gt;""),CHAR(10)&amp;"int. "&amp;TEXT(Cálculos!LO44,"hh:mm")&amp;" – "&amp;TEXT(Cálculos!LP44,"hh:mm"),""))))</f>
        <v/>
      </c>
      <c r="D379" s="55" t="str">
        <f>IF($A379="","",IF(Configurações!$B$3="Simples",IF(Cálculos!MI44="TRAB","TRABALHO",IF(Cálculos!MI44="ATEST","ATESTADO/"&amp;CHAR(10)&amp;"LICENÇA",IF(Cálculos!MI44="FERIAS","FÉRIAS","FOLGA"))),IF(Cálculos!MC44=0,"FOLGA",TEXT(Cálculos!LY44,"hh:mm")&amp;" – "&amp;TEXT(Cálculos!MB44,"hh:mm")&amp;IF(AND(Cálculos!LZ44&lt;&gt;"",Cálculos!MA44&lt;&gt;""),CHAR(10)&amp;"int. "&amp;TEXT(Cálculos!LZ44,"hh:mm")&amp;" – "&amp;TEXT(Cálculos!MA44,"hh:mm"),""))))</f>
        <v/>
      </c>
      <c r="E379" s="55" t="str">
        <f>IF($A379="","",IF(Configurações!$B$3="Simples",IF(Cálculos!MT44="TRAB","TRABALHO",IF(Cálculos!MT44="ATEST","ATESTADO/"&amp;CHAR(10)&amp;"LICENÇA",IF(Cálculos!MT44="FERIAS","FÉRIAS","FOLGA"))),IF(Cálculos!MN44=0,"FOLGA",TEXT(Cálculos!MJ44,"hh:mm")&amp;" – "&amp;TEXT(Cálculos!MM44,"hh:mm")&amp;IF(AND(Cálculos!MK44&lt;&gt;"",Cálculos!ML44&lt;&gt;""),CHAR(10)&amp;"int. "&amp;TEXT(Cálculos!MK44,"hh:mm")&amp;" – "&amp;TEXT(Cálculos!ML44,"hh:mm"),""))))</f>
        <v/>
      </c>
      <c r="F379" s="55" t="str">
        <f>IF($A379="","",IF(Configurações!$B$3="Simples",IF(Cálculos!NE44="TRAB","TRABALHO",IF(Cálculos!NE44="ATEST","ATESTADO/"&amp;CHAR(10)&amp;"LICENÇA",IF(Cálculos!NE44="FERIAS","FÉRIAS","FOLGA"))),IF(Cálculos!MY44=0,"FOLGA",TEXT(Cálculos!MU44,"hh:mm")&amp;" – "&amp;TEXT(Cálculos!MX44,"hh:mm")&amp;IF(AND(Cálculos!MV44&lt;&gt;"",Cálculos!MW44&lt;&gt;""),CHAR(10)&amp;"int. "&amp;TEXT(Cálculos!MV44,"hh:mm")&amp;" – "&amp;TEXT(Cálculos!MW44,"hh:mm"),""))))</f>
        <v/>
      </c>
      <c r="G379" s="55" t="str">
        <f>IF($A379="","",IF(Configurações!$B$3="Simples",IF(Cálculos!NP44="TRAB","TRABALHO",IF(Cálculos!NP44="ATEST","ATESTADO/"&amp;CHAR(10)&amp;"LICENÇA",IF(Cálculos!NP44="FERIAS","FÉRIAS","FOLGA"))),IF(Cálculos!NJ44=0,"FOLGA",TEXT(Cálculos!NF44,"hh:mm")&amp;" – "&amp;TEXT(Cálculos!NI44,"hh:mm")&amp;IF(AND(Cálculos!NG44&lt;&gt;"",Cálculos!NH44&lt;&gt;""),CHAR(10)&amp;"int. "&amp;TEXT(Cálculos!NG44,"hh:mm")&amp;" – "&amp;TEXT(Cálculos!NH44,"hh:mm"),""))))</f>
        <v/>
      </c>
      <c r="H379" s="55" t="str">
        <f>IF($A379="","",IF(Configurações!$B$3="Simples",IF(Cálculos!OA44="TRAB","TRABALHO",IF(Cálculos!OA44="ATEST","ATESTADO/"&amp;CHAR(10)&amp;"LICENÇA",IF(Cálculos!OA44="FERIAS","FÉRIAS","FOLGA"))),IF(Cálculos!NU44=0,"FOLGA",TEXT(Cálculos!NQ44,"hh:mm")&amp;" – "&amp;TEXT(Cálculos!NT44,"hh:mm")&amp;IF(AND(Cálculos!NR44&lt;&gt;"",Cálculos!NS44&lt;&gt;""),CHAR(10)&amp;"int. "&amp;TEXT(Cálculos!NR44,"hh:mm")&amp;" – "&amp;TEXT(Cálculos!NS44,"hh:mm"),""))))</f>
        <v/>
      </c>
    </row>
    <row r="380" spans="1:8" ht="27.75" customHeight="1" x14ac:dyDescent="0.25">
      <c r="A380" s="54" t="str">
        <f>Cálculos!B45</f>
        <v/>
      </c>
      <c r="B380" s="55" t="str">
        <f>IF($A380="","",IF(Configurações!$B$3="Simples",IF(Cálculos!LM45="TRAB","TRABALHO",IF(Cálculos!LM45="ATEST","ATESTADO/"&amp;CHAR(10)&amp;"LICENÇA",IF(Cálculos!LM45="FERIAS","FÉRIAS","FOLGA"))),IF(Cálculos!LG45=0,"FOLGA",TEXT(Cálculos!LC45,"hh:mm")&amp;" – "&amp;TEXT(Cálculos!LF45,"hh:mm")&amp;IF(AND(Cálculos!LD45&lt;&gt;"",Cálculos!LE45&lt;&gt;""),CHAR(10)&amp;"int. "&amp;TEXT(Cálculos!LD45,"hh:mm")&amp;" – "&amp;TEXT(Cálculos!LE45,"hh:mm"),""))))</f>
        <v/>
      </c>
      <c r="C380" s="55" t="str">
        <f>IF($A380="","",IF(Configurações!$B$3="Simples",IF(Cálculos!LX45="TRAB","TRABALHO",IF(Cálculos!LX45="ATEST","ATESTADO/"&amp;CHAR(10)&amp;"LICENÇA",IF(Cálculos!LX45="FERIAS","FÉRIAS","FOLGA"))),IF(Cálculos!LR45=0,"FOLGA",TEXT(Cálculos!LN45,"hh:mm")&amp;" – "&amp;TEXT(Cálculos!LQ45,"hh:mm")&amp;IF(AND(Cálculos!LO45&lt;&gt;"",Cálculos!LP45&lt;&gt;""),CHAR(10)&amp;"int. "&amp;TEXT(Cálculos!LO45,"hh:mm")&amp;" – "&amp;TEXT(Cálculos!LP45,"hh:mm"),""))))</f>
        <v/>
      </c>
      <c r="D380" s="55" t="str">
        <f>IF($A380="","",IF(Configurações!$B$3="Simples",IF(Cálculos!MI45="TRAB","TRABALHO",IF(Cálculos!MI45="ATEST","ATESTADO/"&amp;CHAR(10)&amp;"LICENÇA",IF(Cálculos!MI45="FERIAS","FÉRIAS","FOLGA"))),IF(Cálculos!MC45=0,"FOLGA",TEXT(Cálculos!LY45,"hh:mm")&amp;" – "&amp;TEXT(Cálculos!MB45,"hh:mm")&amp;IF(AND(Cálculos!LZ45&lt;&gt;"",Cálculos!MA45&lt;&gt;""),CHAR(10)&amp;"int. "&amp;TEXT(Cálculos!LZ45,"hh:mm")&amp;" – "&amp;TEXT(Cálculos!MA45,"hh:mm"),""))))</f>
        <v/>
      </c>
      <c r="E380" s="55" t="str">
        <f>IF($A380="","",IF(Configurações!$B$3="Simples",IF(Cálculos!MT45="TRAB","TRABALHO",IF(Cálculos!MT45="ATEST","ATESTADO/"&amp;CHAR(10)&amp;"LICENÇA",IF(Cálculos!MT45="FERIAS","FÉRIAS","FOLGA"))),IF(Cálculos!MN45=0,"FOLGA",TEXT(Cálculos!MJ45,"hh:mm")&amp;" – "&amp;TEXT(Cálculos!MM45,"hh:mm")&amp;IF(AND(Cálculos!MK45&lt;&gt;"",Cálculos!ML45&lt;&gt;""),CHAR(10)&amp;"int. "&amp;TEXT(Cálculos!MK45,"hh:mm")&amp;" – "&amp;TEXT(Cálculos!ML45,"hh:mm"),""))))</f>
        <v/>
      </c>
      <c r="F380" s="55" t="str">
        <f>IF($A380="","",IF(Configurações!$B$3="Simples",IF(Cálculos!NE45="TRAB","TRABALHO",IF(Cálculos!NE45="ATEST","ATESTADO/"&amp;CHAR(10)&amp;"LICENÇA",IF(Cálculos!NE45="FERIAS","FÉRIAS","FOLGA"))),IF(Cálculos!MY45=0,"FOLGA",TEXT(Cálculos!MU45,"hh:mm")&amp;" – "&amp;TEXT(Cálculos!MX45,"hh:mm")&amp;IF(AND(Cálculos!MV45&lt;&gt;"",Cálculos!MW45&lt;&gt;""),CHAR(10)&amp;"int. "&amp;TEXT(Cálculos!MV45,"hh:mm")&amp;" – "&amp;TEXT(Cálculos!MW45,"hh:mm"),""))))</f>
        <v/>
      </c>
      <c r="G380" s="55" t="str">
        <f>IF($A380="","",IF(Configurações!$B$3="Simples",IF(Cálculos!NP45="TRAB","TRABALHO",IF(Cálculos!NP45="ATEST","ATESTADO/"&amp;CHAR(10)&amp;"LICENÇA",IF(Cálculos!NP45="FERIAS","FÉRIAS","FOLGA"))),IF(Cálculos!NJ45=0,"FOLGA",TEXT(Cálculos!NF45,"hh:mm")&amp;" – "&amp;TEXT(Cálculos!NI45,"hh:mm")&amp;IF(AND(Cálculos!NG45&lt;&gt;"",Cálculos!NH45&lt;&gt;""),CHAR(10)&amp;"int. "&amp;TEXT(Cálculos!NG45,"hh:mm")&amp;" – "&amp;TEXT(Cálculos!NH45,"hh:mm"),""))))</f>
        <v/>
      </c>
      <c r="H380" s="55" t="str">
        <f>IF($A380="","",IF(Configurações!$B$3="Simples",IF(Cálculos!OA45="TRAB","TRABALHO",IF(Cálculos!OA45="ATEST","ATESTADO/"&amp;CHAR(10)&amp;"LICENÇA",IF(Cálculos!OA45="FERIAS","FÉRIAS","FOLGA"))),IF(Cálculos!NU45=0,"FOLGA",TEXT(Cálculos!NQ45,"hh:mm")&amp;" – "&amp;TEXT(Cálculos!NT45,"hh:mm")&amp;IF(AND(Cálculos!NR45&lt;&gt;"",Cálculos!NS45&lt;&gt;""),CHAR(10)&amp;"int. "&amp;TEXT(Cálculos!NR45,"hh:mm")&amp;" – "&amp;TEXT(Cálculos!NS45,"hh:mm"),""))))</f>
        <v/>
      </c>
    </row>
    <row r="381" spans="1:8" ht="27.75" customHeight="1" x14ac:dyDescent="0.25">
      <c r="A381" s="54" t="str">
        <f>Cálculos!B46</f>
        <v/>
      </c>
      <c r="B381" s="55" t="str">
        <f>IF($A381="","",IF(Configurações!$B$3="Simples",IF(Cálculos!LM46="TRAB","TRABALHO",IF(Cálculos!LM46="ATEST","ATESTADO/"&amp;CHAR(10)&amp;"LICENÇA",IF(Cálculos!LM46="FERIAS","FÉRIAS","FOLGA"))),IF(Cálculos!LG46=0,"FOLGA",TEXT(Cálculos!LC46,"hh:mm")&amp;" – "&amp;TEXT(Cálculos!LF46,"hh:mm")&amp;IF(AND(Cálculos!LD46&lt;&gt;"",Cálculos!LE46&lt;&gt;""),CHAR(10)&amp;"int. "&amp;TEXT(Cálculos!LD46,"hh:mm")&amp;" – "&amp;TEXT(Cálculos!LE46,"hh:mm"),""))))</f>
        <v/>
      </c>
      <c r="C381" s="55" t="str">
        <f>IF($A381="","",IF(Configurações!$B$3="Simples",IF(Cálculos!LX46="TRAB","TRABALHO",IF(Cálculos!LX46="ATEST","ATESTADO/"&amp;CHAR(10)&amp;"LICENÇA",IF(Cálculos!LX46="FERIAS","FÉRIAS","FOLGA"))),IF(Cálculos!LR46=0,"FOLGA",TEXT(Cálculos!LN46,"hh:mm")&amp;" – "&amp;TEXT(Cálculos!LQ46,"hh:mm")&amp;IF(AND(Cálculos!LO46&lt;&gt;"",Cálculos!LP46&lt;&gt;""),CHAR(10)&amp;"int. "&amp;TEXT(Cálculos!LO46,"hh:mm")&amp;" – "&amp;TEXT(Cálculos!LP46,"hh:mm"),""))))</f>
        <v/>
      </c>
      <c r="D381" s="55" t="str">
        <f>IF($A381="","",IF(Configurações!$B$3="Simples",IF(Cálculos!MI46="TRAB","TRABALHO",IF(Cálculos!MI46="ATEST","ATESTADO/"&amp;CHAR(10)&amp;"LICENÇA",IF(Cálculos!MI46="FERIAS","FÉRIAS","FOLGA"))),IF(Cálculos!MC46=0,"FOLGA",TEXT(Cálculos!LY46,"hh:mm")&amp;" – "&amp;TEXT(Cálculos!MB46,"hh:mm")&amp;IF(AND(Cálculos!LZ46&lt;&gt;"",Cálculos!MA46&lt;&gt;""),CHAR(10)&amp;"int. "&amp;TEXT(Cálculos!LZ46,"hh:mm")&amp;" – "&amp;TEXT(Cálculos!MA46,"hh:mm"),""))))</f>
        <v/>
      </c>
      <c r="E381" s="55" t="str">
        <f>IF($A381="","",IF(Configurações!$B$3="Simples",IF(Cálculos!MT46="TRAB","TRABALHO",IF(Cálculos!MT46="ATEST","ATESTADO/"&amp;CHAR(10)&amp;"LICENÇA",IF(Cálculos!MT46="FERIAS","FÉRIAS","FOLGA"))),IF(Cálculos!MN46=0,"FOLGA",TEXT(Cálculos!MJ46,"hh:mm")&amp;" – "&amp;TEXT(Cálculos!MM46,"hh:mm")&amp;IF(AND(Cálculos!MK46&lt;&gt;"",Cálculos!ML46&lt;&gt;""),CHAR(10)&amp;"int. "&amp;TEXT(Cálculos!MK46,"hh:mm")&amp;" – "&amp;TEXT(Cálculos!ML46,"hh:mm"),""))))</f>
        <v/>
      </c>
      <c r="F381" s="55" t="str">
        <f>IF($A381="","",IF(Configurações!$B$3="Simples",IF(Cálculos!NE46="TRAB","TRABALHO",IF(Cálculos!NE46="ATEST","ATESTADO/"&amp;CHAR(10)&amp;"LICENÇA",IF(Cálculos!NE46="FERIAS","FÉRIAS","FOLGA"))),IF(Cálculos!MY46=0,"FOLGA",TEXT(Cálculos!MU46,"hh:mm")&amp;" – "&amp;TEXT(Cálculos!MX46,"hh:mm")&amp;IF(AND(Cálculos!MV46&lt;&gt;"",Cálculos!MW46&lt;&gt;""),CHAR(10)&amp;"int. "&amp;TEXT(Cálculos!MV46,"hh:mm")&amp;" – "&amp;TEXT(Cálculos!MW46,"hh:mm"),""))))</f>
        <v/>
      </c>
      <c r="G381" s="55" t="str">
        <f>IF($A381="","",IF(Configurações!$B$3="Simples",IF(Cálculos!NP46="TRAB","TRABALHO",IF(Cálculos!NP46="ATEST","ATESTADO/"&amp;CHAR(10)&amp;"LICENÇA",IF(Cálculos!NP46="FERIAS","FÉRIAS","FOLGA"))),IF(Cálculos!NJ46=0,"FOLGA",TEXT(Cálculos!NF46,"hh:mm")&amp;" – "&amp;TEXT(Cálculos!NI46,"hh:mm")&amp;IF(AND(Cálculos!NG46&lt;&gt;"",Cálculos!NH46&lt;&gt;""),CHAR(10)&amp;"int. "&amp;TEXT(Cálculos!NG46,"hh:mm")&amp;" – "&amp;TEXT(Cálculos!NH46,"hh:mm"),""))))</f>
        <v/>
      </c>
      <c r="H381" s="55" t="str">
        <f>IF($A381="","",IF(Configurações!$B$3="Simples",IF(Cálculos!OA46="TRAB","TRABALHO",IF(Cálculos!OA46="ATEST","ATESTADO/"&amp;CHAR(10)&amp;"LICENÇA",IF(Cálculos!OA46="FERIAS","FÉRIAS","FOLGA"))),IF(Cálculos!NU46=0,"FOLGA",TEXT(Cálculos!NQ46,"hh:mm")&amp;" – "&amp;TEXT(Cálculos!NT46,"hh:mm")&amp;IF(AND(Cálculos!NR46&lt;&gt;"",Cálculos!NS46&lt;&gt;""),CHAR(10)&amp;"int. "&amp;TEXT(Cálculos!NR46,"hh:mm")&amp;" – "&amp;TEXT(Cálculos!NS46,"hh:mm"),""))))</f>
        <v/>
      </c>
    </row>
    <row r="382" spans="1:8" ht="27.75" customHeight="1" x14ac:dyDescent="0.25">
      <c r="A382" s="54" t="str">
        <f>Cálculos!B47</f>
        <v/>
      </c>
      <c r="B382" s="55" t="str">
        <f>IF($A382="","",IF(Configurações!$B$3="Simples",IF(Cálculos!LM47="TRAB","TRABALHO",IF(Cálculos!LM47="ATEST","ATESTADO/"&amp;CHAR(10)&amp;"LICENÇA",IF(Cálculos!LM47="FERIAS","FÉRIAS","FOLGA"))),IF(Cálculos!LG47=0,"FOLGA",TEXT(Cálculos!LC47,"hh:mm")&amp;" – "&amp;TEXT(Cálculos!LF47,"hh:mm")&amp;IF(AND(Cálculos!LD47&lt;&gt;"",Cálculos!LE47&lt;&gt;""),CHAR(10)&amp;"int. "&amp;TEXT(Cálculos!LD47,"hh:mm")&amp;" – "&amp;TEXT(Cálculos!LE47,"hh:mm"),""))))</f>
        <v/>
      </c>
      <c r="C382" s="55" t="str">
        <f>IF($A382="","",IF(Configurações!$B$3="Simples",IF(Cálculos!LX47="TRAB","TRABALHO",IF(Cálculos!LX47="ATEST","ATESTADO/"&amp;CHAR(10)&amp;"LICENÇA",IF(Cálculos!LX47="FERIAS","FÉRIAS","FOLGA"))),IF(Cálculos!LR47=0,"FOLGA",TEXT(Cálculos!LN47,"hh:mm")&amp;" – "&amp;TEXT(Cálculos!LQ47,"hh:mm")&amp;IF(AND(Cálculos!LO47&lt;&gt;"",Cálculos!LP47&lt;&gt;""),CHAR(10)&amp;"int. "&amp;TEXT(Cálculos!LO47,"hh:mm")&amp;" – "&amp;TEXT(Cálculos!LP47,"hh:mm"),""))))</f>
        <v/>
      </c>
      <c r="D382" s="55" t="str">
        <f>IF($A382="","",IF(Configurações!$B$3="Simples",IF(Cálculos!MI47="TRAB","TRABALHO",IF(Cálculos!MI47="ATEST","ATESTADO/"&amp;CHAR(10)&amp;"LICENÇA",IF(Cálculos!MI47="FERIAS","FÉRIAS","FOLGA"))),IF(Cálculos!MC47=0,"FOLGA",TEXT(Cálculos!LY47,"hh:mm")&amp;" – "&amp;TEXT(Cálculos!MB47,"hh:mm")&amp;IF(AND(Cálculos!LZ47&lt;&gt;"",Cálculos!MA47&lt;&gt;""),CHAR(10)&amp;"int. "&amp;TEXT(Cálculos!LZ47,"hh:mm")&amp;" – "&amp;TEXT(Cálculos!MA47,"hh:mm"),""))))</f>
        <v/>
      </c>
      <c r="E382" s="55" t="str">
        <f>IF($A382="","",IF(Configurações!$B$3="Simples",IF(Cálculos!MT47="TRAB","TRABALHO",IF(Cálculos!MT47="ATEST","ATESTADO/"&amp;CHAR(10)&amp;"LICENÇA",IF(Cálculos!MT47="FERIAS","FÉRIAS","FOLGA"))),IF(Cálculos!MN47=0,"FOLGA",TEXT(Cálculos!MJ47,"hh:mm")&amp;" – "&amp;TEXT(Cálculos!MM47,"hh:mm")&amp;IF(AND(Cálculos!MK47&lt;&gt;"",Cálculos!ML47&lt;&gt;""),CHAR(10)&amp;"int. "&amp;TEXT(Cálculos!MK47,"hh:mm")&amp;" – "&amp;TEXT(Cálculos!ML47,"hh:mm"),""))))</f>
        <v/>
      </c>
      <c r="F382" s="55" t="str">
        <f>IF($A382="","",IF(Configurações!$B$3="Simples",IF(Cálculos!NE47="TRAB","TRABALHO",IF(Cálculos!NE47="ATEST","ATESTADO/"&amp;CHAR(10)&amp;"LICENÇA",IF(Cálculos!NE47="FERIAS","FÉRIAS","FOLGA"))),IF(Cálculos!MY47=0,"FOLGA",TEXT(Cálculos!MU47,"hh:mm")&amp;" – "&amp;TEXT(Cálculos!MX47,"hh:mm")&amp;IF(AND(Cálculos!MV47&lt;&gt;"",Cálculos!MW47&lt;&gt;""),CHAR(10)&amp;"int. "&amp;TEXT(Cálculos!MV47,"hh:mm")&amp;" – "&amp;TEXT(Cálculos!MW47,"hh:mm"),""))))</f>
        <v/>
      </c>
      <c r="G382" s="55" t="str">
        <f>IF($A382="","",IF(Configurações!$B$3="Simples",IF(Cálculos!NP47="TRAB","TRABALHO",IF(Cálculos!NP47="ATEST","ATESTADO/"&amp;CHAR(10)&amp;"LICENÇA",IF(Cálculos!NP47="FERIAS","FÉRIAS","FOLGA"))),IF(Cálculos!NJ47=0,"FOLGA",TEXT(Cálculos!NF47,"hh:mm")&amp;" – "&amp;TEXT(Cálculos!NI47,"hh:mm")&amp;IF(AND(Cálculos!NG47&lt;&gt;"",Cálculos!NH47&lt;&gt;""),CHAR(10)&amp;"int. "&amp;TEXT(Cálculos!NG47,"hh:mm")&amp;" – "&amp;TEXT(Cálculos!NH47,"hh:mm"),""))))</f>
        <v/>
      </c>
      <c r="H382" s="55" t="str">
        <f>IF($A382="","",IF(Configurações!$B$3="Simples",IF(Cálculos!OA47="TRAB","TRABALHO",IF(Cálculos!OA47="ATEST","ATESTADO/"&amp;CHAR(10)&amp;"LICENÇA",IF(Cálculos!OA47="FERIAS","FÉRIAS","FOLGA"))),IF(Cálculos!NU47=0,"FOLGA",TEXT(Cálculos!NQ47,"hh:mm")&amp;" – "&amp;TEXT(Cálculos!NT47,"hh:mm")&amp;IF(AND(Cálculos!NR47&lt;&gt;"",Cálculos!NS47&lt;&gt;""),CHAR(10)&amp;"int. "&amp;TEXT(Cálculos!NR47,"hh:mm")&amp;" – "&amp;TEXT(Cálculos!NS47,"hh:mm"),""))))</f>
        <v/>
      </c>
    </row>
    <row r="383" spans="1:8" ht="27.75" customHeight="1" x14ac:dyDescent="0.25">
      <c r="A383" s="54" t="str">
        <f>Cálculos!B48</f>
        <v/>
      </c>
      <c r="B383" s="55" t="str">
        <f>IF($A383="","",IF(Configurações!$B$3="Simples",IF(Cálculos!LM48="TRAB","TRABALHO",IF(Cálculos!LM48="ATEST","ATESTADO/"&amp;CHAR(10)&amp;"LICENÇA",IF(Cálculos!LM48="FERIAS","FÉRIAS","FOLGA"))),IF(Cálculos!LG48=0,"FOLGA",TEXT(Cálculos!LC48,"hh:mm")&amp;" – "&amp;TEXT(Cálculos!LF48,"hh:mm")&amp;IF(AND(Cálculos!LD48&lt;&gt;"",Cálculos!LE48&lt;&gt;""),CHAR(10)&amp;"int. "&amp;TEXT(Cálculos!LD48,"hh:mm")&amp;" – "&amp;TEXT(Cálculos!LE48,"hh:mm"),""))))</f>
        <v/>
      </c>
      <c r="C383" s="55" t="str">
        <f>IF($A383="","",IF(Configurações!$B$3="Simples",IF(Cálculos!LX48="TRAB","TRABALHO",IF(Cálculos!LX48="ATEST","ATESTADO/"&amp;CHAR(10)&amp;"LICENÇA",IF(Cálculos!LX48="FERIAS","FÉRIAS","FOLGA"))),IF(Cálculos!LR48=0,"FOLGA",TEXT(Cálculos!LN48,"hh:mm")&amp;" – "&amp;TEXT(Cálculos!LQ48,"hh:mm")&amp;IF(AND(Cálculos!LO48&lt;&gt;"",Cálculos!LP48&lt;&gt;""),CHAR(10)&amp;"int. "&amp;TEXT(Cálculos!LO48,"hh:mm")&amp;" – "&amp;TEXT(Cálculos!LP48,"hh:mm"),""))))</f>
        <v/>
      </c>
      <c r="D383" s="55" t="str">
        <f>IF($A383="","",IF(Configurações!$B$3="Simples",IF(Cálculos!MI48="TRAB","TRABALHO",IF(Cálculos!MI48="ATEST","ATESTADO/"&amp;CHAR(10)&amp;"LICENÇA",IF(Cálculos!MI48="FERIAS","FÉRIAS","FOLGA"))),IF(Cálculos!MC48=0,"FOLGA",TEXT(Cálculos!LY48,"hh:mm")&amp;" – "&amp;TEXT(Cálculos!MB48,"hh:mm")&amp;IF(AND(Cálculos!LZ48&lt;&gt;"",Cálculos!MA48&lt;&gt;""),CHAR(10)&amp;"int. "&amp;TEXT(Cálculos!LZ48,"hh:mm")&amp;" – "&amp;TEXT(Cálculos!MA48,"hh:mm"),""))))</f>
        <v/>
      </c>
      <c r="E383" s="55" t="str">
        <f>IF($A383="","",IF(Configurações!$B$3="Simples",IF(Cálculos!MT48="TRAB","TRABALHO",IF(Cálculos!MT48="ATEST","ATESTADO/"&amp;CHAR(10)&amp;"LICENÇA",IF(Cálculos!MT48="FERIAS","FÉRIAS","FOLGA"))),IF(Cálculos!MN48=0,"FOLGA",TEXT(Cálculos!MJ48,"hh:mm")&amp;" – "&amp;TEXT(Cálculos!MM48,"hh:mm")&amp;IF(AND(Cálculos!MK48&lt;&gt;"",Cálculos!ML48&lt;&gt;""),CHAR(10)&amp;"int. "&amp;TEXT(Cálculos!MK48,"hh:mm")&amp;" – "&amp;TEXT(Cálculos!ML48,"hh:mm"),""))))</f>
        <v/>
      </c>
      <c r="F383" s="55" t="str">
        <f>IF($A383="","",IF(Configurações!$B$3="Simples",IF(Cálculos!NE48="TRAB","TRABALHO",IF(Cálculos!NE48="ATEST","ATESTADO/"&amp;CHAR(10)&amp;"LICENÇA",IF(Cálculos!NE48="FERIAS","FÉRIAS","FOLGA"))),IF(Cálculos!MY48=0,"FOLGA",TEXT(Cálculos!MU48,"hh:mm")&amp;" – "&amp;TEXT(Cálculos!MX48,"hh:mm")&amp;IF(AND(Cálculos!MV48&lt;&gt;"",Cálculos!MW48&lt;&gt;""),CHAR(10)&amp;"int. "&amp;TEXT(Cálculos!MV48,"hh:mm")&amp;" – "&amp;TEXT(Cálculos!MW48,"hh:mm"),""))))</f>
        <v/>
      </c>
      <c r="G383" s="55" t="str">
        <f>IF($A383="","",IF(Configurações!$B$3="Simples",IF(Cálculos!NP48="TRAB","TRABALHO",IF(Cálculos!NP48="ATEST","ATESTADO/"&amp;CHAR(10)&amp;"LICENÇA",IF(Cálculos!NP48="FERIAS","FÉRIAS","FOLGA"))),IF(Cálculos!NJ48=0,"FOLGA",TEXT(Cálculos!NF48,"hh:mm")&amp;" – "&amp;TEXT(Cálculos!NI48,"hh:mm")&amp;IF(AND(Cálculos!NG48&lt;&gt;"",Cálculos!NH48&lt;&gt;""),CHAR(10)&amp;"int. "&amp;TEXT(Cálculos!NG48,"hh:mm")&amp;" – "&amp;TEXT(Cálculos!NH48,"hh:mm"),""))))</f>
        <v/>
      </c>
      <c r="H383" s="55" t="str">
        <f>IF($A383="","",IF(Configurações!$B$3="Simples",IF(Cálculos!OA48="TRAB","TRABALHO",IF(Cálculos!OA48="ATEST","ATESTADO/"&amp;CHAR(10)&amp;"LICENÇA",IF(Cálculos!OA48="FERIAS","FÉRIAS","FOLGA"))),IF(Cálculos!NU48=0,"FOLGA",TEXT(Cálculos!NQ48,"hh:mm")&amp;" – "&amp;TEXT(Cálculos!NT48,"hh:mm")&amp;IF(AND(Cálculos!NR48&lt;&gt;"",Cálculos!NS48&lt;&gt;""),CHAR(10)&amp;"int. "&amp;TEXT(Cálculos!NR48,"hh:mm")&amp;" – "&amp;TEXT(Cálculos!NS48,"hh:mm"),""))))</f>
        <v/>
      </c>
    </row>
    <row r="384" spans="1:8" ht="27.75" customHeight="1" x14ac:dyDescent="0.25">
      <c r="A384" s="54" t="str">
        <f>Cálculos!B49</f>
        <v/>
      </c>
      <c r="B384" s="55" t="str">
        <f>IF($A384="","",IF(Configurações!$B$3="Simples",IF(Cálculos!LM49="TRAB","TRABALHO",IF(Cálculos!LM49="ATEST","ATESTADO/"&amp;CHAR(10)&amp;"LICENÇA",IF(Cálculos!LM49="FERIAS","FÉRIAS","FOLGA"))),IF(Cálculos!LG49=0,"FOLGA",TEXT(Cálculos!LC49,"hh:mm")&amp;" – "&amp;TEXT(Cálculos!LF49,"hh:mm")&amp;IF(AND(Cálculos!LD49&lt;&gt;"",Cálculos!LE49&lt;&gt;""),CHAR(10)&amp;"int. "&amp;TEXT(Cálculos!LD49,"hh:mm")&amp;" – "&amp;TEXT(Cálculos!LE49,"hh:mm"),""))))</f>
        <v/>
      </c>
      <c r="C384" s="55" t="str">
        <f>IF($A384="","",IF(Configurações!$B$3="Simples",IF(Cálculos!LX49="TRAB","TRABALHO",IF(Cálculos!LX49="ATEST","ATESTADO/"&amp;CHAR(10)&amp;"LICENÇA",IF(Cálculos!LX49="FERIAS","FÉRIAS","FOLGA"))),IF(Cálculos!LR49=0,"FOLGA",TEXT(Cálculos!LN49,"hh:mm")&amp;" – "&amp;TEXT(Cálculos!LQ49,"hh:mm")&amp;IF(AND(Cálculos!LO49&lt;&gt;"",Cálculos!LP49&lt;&gt;""),CHAR(10)&amp;"int. "&amp;TEXT(Cálculos!LO49,"hh:mm")&amp;" – "&amp;TEXT(Cálculos!LP49,"hh:mm"),""))))</f>
        <v/>
      </c>
      <c r="D384" s="55" t="str">
        <f>IF($A384="","",IF(Configurações!$B$3="Simples",IF(Cálculos!MI49="TRAB","TRABALHO",IF(Cálculos!MI49="ATEST","ATESTADO/"&amp;CHAR(10)&amp;"LICENÇA",IF(Cálculos!MI49="FERIAS","FÉRIAS","FOLGA"))),IF(Cálculos!MC49=0,"FOLGA",TEXT(Cálculos!LY49,"hh:mm")&amp;" – "&amp;TEXT(Cálculos!MB49,"hh:mm")&amp;IF(AND(Cálculos!LZ49&lt;&gt;"",Cálculos!MA49&lt;&gt;""),CHAR(10)&amp;"int. "&amp;TEXT(Cálculos!LZ49,"hh:mm")&amp;" – "&amp;TEXT(Cálculos!MA49,"hh:mm"),""))))</f>
        <v/>
      </c>
      <c r="E384" s="55" t="str">
        <f>IF($A384="","",IF(Configurações!$B$3="Simples",IF(Cálculos!MT49="TRAB","TRABALHO",IF(Cálculos!MT49="ATEST","ATESTADO/"&amp;CHAR(10)&amp;"LICENÇA",IF(Cálculos!MT49="FERIAS","FÉRIAS","FOLGA"))),IF(Cálculos!MN49=0,"FOLGA",TEXT(Cálculos!MJ49,"hh:mm")&amp;" – "&amp;TEXT(Cálculos!MM49,"hh:mm")&amp;IF(AND(Cálculos!MK49&lt;&gt;"",Cálculos!ML49&lt;&gt;""),CHAR(10)&amp;"int. "&amp;TEXT(Cálculos!MK49,"hh:mm")&amp;" – "&amp;TEXT(Cálculos!ML49,"hh:mm"),""))))</f>
        <v/>
      </c>
      <c r="F384" s="55" t="str">
        <f>IF($A384="","",IF(Configurações!$B$3="Simples",IF(Cálculos!NE49="TRAB","TRABALHO",IF(Cálculos!NE49="ATEST","ATESTADO/"&amp;CHAR(10)&amp;"LICENÇA",IF(Cálculos!NE49="FERIAS","FÉRIAS","FOLGA"))),IF(Cálculos!MY49=0,"FOLGA",TEXT(Cálculos!MU49,"hh:mm")&amp;" – "&amp;TEXT(Cálculos!MX49,"hh:mm")&amp;IF(AND(Cálculos!MV49&lt;&gt;"",Cálculos!MW49&lt;&gt;""),CHAR(10)&amp;"int. "&amp;TEXT(Cálculos!MV49,"hh:mm")&amp;" – "&amp;TEXT(Cálculos!MW49,"hh:mm"),""))))</f>
        <v/>
      </c>
      <c r="G384" s="55" t="str">
        <f>IF($A384="","",IF(Configurações!$B$3="Simples",IF(Cálculos!NP49="TRAB","TRABALHO",IF(Cálculos!NP49="ATEST","ATESTADO/"&amp;CHAR(10)&amp;"LICENÇA",IF(Cálculos!NP49="FERIAS","FÉRIAS","FOLGA"))),IF(Cálculos!NJ49=0,"FOLGA",TEXT(Cálculos!NF49,"hh:mm")&amp;" – "&amp;TEXT(Cálculos!NI49,"hh:mm")&amp;IF(AND(Cálculos!NG49&lt;&gt;"",Cálculos!NH49&lt;&gt;""),CHAR(10)&amp;"int. "&amp;TEXT(Cálculos!NG49,"hh:mm")&amp;" – "&amp;TEXT(Cálculos!NH49,"hh:mm"),""))))</f>
        <v/>
      </c>
      <c r="H384" s="55" t="str">
        <f>IF($A384="","",IF(Configurações!$B$3="Simples",IF(Cálculos!OA49="TRAB","TRABALHO",IF(Cálculos!OA49="ATEST","ATESTADO/"&amp;CHAR(10)&amp;"LICENÇA",IF(Cálculos!OA49="FERIAS","FÉRIAS","FOLGA"))),IF(Cálculos!NU49=0,"FOLGA",TEXT(Cálculos!NQ49,"hh:mm")&amp;" – "&amp;TEXT(Cálculos!NT49,"hh:mm")&amp;IF(AND(Cálculos!NR49&lt;&gt;"",Cálculos!NS49&lt;&gt;""),CHAR(10)&amp;"int. "&amp;TEXT(Cálculos!NR49,"hh:mm")&amp;" – "&amp;TEXT(Cálculos!NS49,"hh:mm"),""))))</f>
        <v/>
      </c>
    </row>
    <row r="385" spans="1:8" ht="27.75" customHeight="1" x14ac:dyDescent="0.25">
      <c r="A385" s="54" t="str">
        <f>Cálculos!B50</f>
        <v/>
      </c>
      <c r="B385" s="55" t="str">
        <f>IF($A385="","",IF(Configurações!$B$3="Simples",IF(Cálculos!LM50="TRAB","TRABALHO",IF(Cálculos!LM50="ATEST","ATESTADO/"&amp;CHAR(10)&amp;"LICENÇA",IF(Cálculos!LM50="FERIAS","FÉRIAS","FOLGA"))),IF(Cálculos!LG50=0,"FOLGA",TEXT(Cálculos!LC50,"hh:mm")&amp;" – "&amp;TEXT(Cálculos!LF50,"hh:mm")&amp;IF(AND(Cálculos!LD50&lt;&gt;"",Cálculos!LE50&lt;&gt;""),CHAR(10)&amp;"int. "&amp;TEXT(Cálculos!LD50,"hh:mm")&amp;" – "&amp;TEXT(Cálculos!LE50,"hh:mm"),""))))</f>
        <v/>
      </c>
      <c r="C385" s="55" t="str">
        <f>IF($A385="","",IF(Configurações!$B$3="Simples",IF(Cálculos!LX50="TRAB","TRABALHO",IF(Cálculos!LX50="ATEST","ATESTADO/"&amp;CHAR(10)&amp;"LICENÇA",IF(Cálculos!LX50="FERIAS","FÉRIAS","FOLGA"))),IF(Cálculos!LR50=0,"FOLGA",TEXT(Cálculos!LN50,"hh:mm")&amp;" – "&amp;TEXT(Cálculos!LQ50,"hh:mm")&amp;IF(AND(Cálculos!LO50&lt;&gt;"",Cálculos!LP50&lt;&gt;""),CHAR(10)&amp;"int. "&amp;TEXT(Cálculos!LO50,"hh:mm")&amp;" – "&amp;TEXT(Cálculos!LP50,"hh:mm"),""))))</f>
        <v/>
      </c>
      <c r="D385" s="55" t="str">
        <f>IF($A385="","",IF(Configurações!$B$3="Simples",IF(Cálculos!MI50="TRAB","TRABALHO",IF(Cálculos!MI50="ATEST","ATESTADO/"&amp;CHAR(10)&amp;"LICENÇA",IF(Cálculos!MI50="FERIAS","FÉRIAS","FOLGA"))),IF(Cálculos!MC50=0,"FOLGA",TEXT(Cálculos!LY50,"hh:mm")&amp;" – "&amp;TEXT(Cálculos!MB50,"hh:mm")&amp;IF(AND(Cálculos!LZ50&lt;&gt;"",Cálculos!MA50&lt;&gt;""),CHAR(10)&amp;"int. "&amp;TEXT(Cálculos!LZ50,"hh:mm")&amp;" – "&amp;TEXT(Cálculos!MA50,"hh:mm"),""))))</f>
        <v/>
      </c>
      <c r="E385" s="55" t="str">
        <f>IF($A385="","",IF(Configurações!$B$3="Simples",IF(Cálculos!MT50="TRAB","TRABALHO",IF(Cálculos!MT50="ATEST","ATESTADO/"&amp;CHAR(10)&amp;"LICENÇA",IF(Cálculos!MT50="FERIAS","FÉRIAS","FOLGA"))),IF(Cálculos!MN50=0,"FOLGA",TEXT(Cálculos!MJ50,"hh:mm")&amp;" – "&amp;TEXT(Cálculos!MM50,"hh:mm")&amp;IF(AND(Cálculos!MK50&lt;&gt;"",Cálculos!ML50&lt;&gt;""),CHAR(10)&amp;"int. "&amp;TEXT(Cálculos!MK50,"hh:mm")&amp;" – "&amp;TEXT(Cálculos!ML50,"hh:mm"),""))))</f>
        <v/>
      </c>
      <c r="F385" s="55" t="str">
        <f>IF($A385="","",IF(Configurações!$B$3="Simples",IF(Cálculos!NE50="TRAB","TRABALHO",IF(Cálculos!NE50="ATEST","ATESTADO/"&amp;CHAR(10)&amp;"LICENÇA",IF(Cálculos!NE50="FERIAS","FÉRIAS","FOLGA"))),IF(Cálculos!MY50=0,"FOLGA",TEXT(Cálculos!MU50,"hh:mm")&amp;" – "&amp;TEXT(Cálculos!MX50,"hh:mm")&amp;IF(AND(Cálculos!MV50&lt;&gt;"",Cálculos!MW50&lt;&gt;""),CHAR(10)&amp;"int. "&amp;TEXT(Cálculos!MV50,"hh:mm")&amp;" – "&amp;TEXT(Cálculos!MW50,"hh:mm"),""))))</f>
        <v/>
      </c>
      <c r="G385" s="55" t="str">
        <f>IF($A385="","",IF(Configurações!$B$3="Simples",IF(Cálculos!NP50="TRAB","TRABALHO",IF(Cálculos!NP50="ATEST","ATESTADO/"&amp;CHAR(10)&amp;"LICENÇA",IF(Cálculos!NP50="FERIAS","FÉRIAS","FOLGA"))),IF(Cálculos!NJ50=0,"FOLGA",TEXT(Cálculos!NF50,"hh:mm")&amp;" – "&amp;TEXT(Cálculos!NI50,"hh:mm")&amp;IF(AND(Cálculos!NG50&lt;&gt;"",Cálculos!NH50&lt;&gt;""),CHAR(10)&amp;"int. "&amp;TEXT(Cálculos!NG50,"hh:mm")&amp;" – "&amp;TEXT(Cálculos!NH50,"hh:mm"),""))))</f>
        <v/>
      </c>
      <c r="H385" s="55" t="str">
        <f>IF($A385="","",IF(Configurações!$B$3="Simples",IF(Cálculos!OA50="TRAB","TRABALHO",IF(Cálculos!OA50="ATEST","ATESTADO/"&amp;CHAR(10)&amp;"LICENÇA",IF(Cálculos!OA50="FERIAS","FÉRIAS","FOLGA"))),IF(Cálculos!NU50=0,"FOLGA",TEXT(Cálculos!NQ50,"hh:mm")&amp;" – "&amp;TEXT(Cálculos!NT50,"hh:mm")&amp;IF(AND(Cálculos!NR50&lt;&gt;"",Cálculos!NS50&lt;&gt;""),CHAR(10)&amp;"int. "&amp;TEXT(Cálculos!NR50,"hh:mm")&amp;" – "&amp;TEXT(Cálculos!NS50,"hh:mm"),""))))</f>
        <v/>
      </c>
    </row>
    <row r="386" spans="1:8" ht="27.75" customHeight="1" x14ac:dyDescent="0.25">
      <c r="A386" s="54" t="str">
        <f>Cálculos!B51</f>
        <v/>
      </c>
      <c r="B386" s="55" t="str">
        <f>IF($A386="","",IF(Configurações!$B$3="Simples",IF(Cálculos!LM51="TRAB","TRABALHO",IF(Cálculos!LM51="ATEST","ATESTADO/"&amp;CHAR(10)&amp;"LICENÇA",IF(Cálculos!LM51="FERIAS","FÉRIAS","FOLGA"))),IF(Cálculos!LG51=0,"FOLGA",TEXT(Cálculos!LC51,"hh:mm")&amp;" – "&amp;TEXT(Cálculos!LF51,"hh:mm")&amp;IF(AND(Cálculos!LD51&lt;&gt;"",Cálculos!LE51&lt;&gt;""),CHAR(10)&amp;"int. "&amp;TEXT(Cálculos!LD51,"hh:mm")&amp;" – "&amp;TEXT(Cálculos!LE51,"hh:mm"),""))))</f>
        <v/>
      </c>
      <c r="C386" s="55" t="str">
        <f>IF($A386="","",IF(Configurações!$B$3="Simples",IF(Cálculos!LX51="TRAB","TRABALHO",IF(Cálculos!LX51="ATEST","ATESTADO/"&amp;CHAR(10)&amp;"LICENÇA",IF(Cálculos!LX51="FERIAS","FÉRIAS","FOLGA"))),IF(Cálculos!LR51=0,"FOLGA",TEXT(Cálculos!LN51,"hh:mm")&amp;" – "&amp;TEXT(Cálculos!LQ51,"hh:mm")&amp;IF(AND(Cálculos!LO51&lt;&gt;"",Cálculos!LP51&lt;&gt;""),CHAR(10)&amp;"int. "&amp;TEXT(Cálculos!LO51,"hh:mm")&amp;" – "&amp;TEXT(Cálculos!LP51,"hh:mm"),""))))</f>
        <v/>
      </c>
      <c r="D386" s="55" t="str">
        <f>IF($A386="","",IF(Configurações!$B$3="Simples",IF(Cálculos!MI51="TRAB","TRABALHO",IF(Cálculos!MI51="ATEST","ATESTADO/"&amp;CHAR(10)&amp;"LICENÇA",IF(Cálculos!MI51="FERIAS","FÉRIAS","FOLGA"))),IF(Cálculos!MC51=0,"FOLGA",TEXT(Cálculos!LY51,"hh:mm")&amp;" – "&amp;TEXT(Cálculos!MB51,"hh:mm")&amp;IF(AND(Cálculos!LZ51&lt;&gt;"",Cálculos!MA51&lt;&gt;""),CHAR(10)&amp;"int. "&amp;TEXT(Cálculos!LZ51,"hh:mm")&amp;" – "&amp;TEXT(Cálculos!MA51,"hh:mm"),""))))</f>
        <v/>
      </c>
      <c r="E386" s="55" t="str">
        <f>IF($A386="","",IF(Configurações!$B$3="Simples",IF(Cálculos!MT51="TRAB","TRABALHO",IF(Cálculos!MT51="ATEST","ATESTADO/"&amp;CHAR(10)&amp;"LICENÇA",IF(Cálculos!MT51="FERIAS","FÉRIAS","FOLGA"))),IF(Cálculos!MN51=0,"FOLGA",TEXT(Cálculos!MJ51,"hh:mm")&amp;" – "&amp;TEXT(Cálculos!MM51,"hh:mm")&amp;IF(AND(Cálculos!MK51&lt;&gt;"",Cálculos!ML51&lt;&gt;""),CHAR(10)&amp;"int. "&amp;TEXT(Cálculos!MK51,"hh:mm")&amp;" – "&amp;TEXT(Cálculos!ML51,"hh:mm"),""))))</f>
        <v/>
      </c>
      <c r="F386" s="55" t="str">
        <f>IF($A386="","",IF(Configurações!$B$3="Simples",IF(Cálculos!NE51="TRAB","TRABALHO",IF(Cálculos!NE51="ATEST","ATESTADO/"&amp;CHAR(10)&amp;"LICENÇA",IF(Cálculos!NE51="FERIAS","FÉRIAS","FOLGA"))),IF(Cálculos!MY51=0,"FOLGA",TEXT(Cálculos!MU51,"hh:mm")&amp;" – "&amp;TEXT(Cálculos!MX51,"hh:mm")&amp;IF(AND(Cálculos!MV51&lt;&gt;"",Cálculos!MW51&lt;&gt;""),CHAR(10)&amp;"int. "&amp;TEXT(Cálculos!MV51,"hh:mm")&amp;" – "&amp;TEXT(Cálculos!MW51,"hh:mm"),""))))</f>
        <v/>
      </c>
      <c r="G386" s="55" t="str">
        <f>IF($A386="","",IF(Configurações!$B$3="Simples",IF(Cálculos!NP51="TRAB","TRABALHO",IF(Cálculos!NP51="ATEST","ATESTADO/"&amp;CHAR(10)&amp;"LICENÇA",IF(Cálculos!NP51="FERIAS","FÉRIAS","FOLGA"))),IF(Cálculos!NJ51=0,"FOLGA",TEXT(Cálculos!NF51,"hh:mm")&amp;" – "&amp;TEXT(Cálculos!NI51,"hh:mm")&amp;IF(AND(Cálculos!NG51&lt;&gt;"",Cálculos!NH51&lt;&gt;""),CHAR(10)&amp;"int. "&amp;TEXT(Cálculos!NG51,"hh:mm")&amp;" – "&amp;TEXT(Cálculos!NH51,"hh:mm"),""))))</f>
        <v/>
      </c>
      <c r="H386" s="55" t="str">
        <f>IF($A386="","",IF(Configurações!$B$3="Simples",IF(Cálculos!OA51="TRAB","TRABALHO",IF(Cálculos!OA51="ATEST","ATESTADO/"&amp;CHAR(10)&amp;"LICENÇA",IF(Cálculos!OA51="FERIAS","FÉRIAS","FOLGA"))),IF(Cálculos!NU51=0,"FOLGA",TEXT(Cálculos!NQ51,"hh:mm")&amp;" – "&amp;TEXT(Cálculos!NT51,"hh:mm")&amp;IF(AND(Cálculos!NR51&lt;&gt;"",Cálculos!NS51&lt;&gt;""),CHAR(10)&amp;"int. "&amp;TEXT(Cálculos!NR51,"hh:mm")&amp;" – "&amp;TEXT(Cálculos!NS51,"hh:mm"),""))))</f>
        <v/>
      </c>
    </row>
    <row r="387" spans="1:8" ht="27.75" customHeight="1" x14ac:dyDescent="0.25">
      <c r="A387" s="54" t="str">
        <f>Cálculos!B52</f>
        <v/>
      </c>
      <c r="B387" s="55" t="str">
        <f>IF($A387="","",IF(Configurações!$B$3="Simples",IF(Cálculos!LM52="TRAB","TRABALHO",IF(Cálculos!LM52="ATEST","ATESTADO/"&amp;CHAR(10)&amp;"LICENÇA",IF(Cálculos!LM52="FERIAS","FÉRIAS","FOLGA"))),IF(Cálculos!LG52=0,"FOLGA",TEXT(Cálculos!LC52,"hh:mm")&amp;" – "&amp;TEXT(Cálculos!LF52,"hh:mm")&amp;IF(AND(Cálculos!LD52&lt;&gt;"",Cálculos!LE52&lt;&gt;""),CHAR(10)&amp;"int. "&amp;TEXT(Cálculos!LD52,"hh:mm")&amp;" – "&amp;TEXT(Cálculos!LE52,"hh:mm"),""))))</f>
        <v/>
      </c>
      <c r="C387" s="55" t="str">
        <f>IF($A387="","",IF(Configurações!$B$3="Simples",IF(Cálculos!LX52="TRAB","TRABALHO",IF(Cálculos!LX52="ATEST","ATESTADO/"&amp;CHAR(10)&amp;"LICENÇA",IF(Cálculos!LX52="FERIAS","FÉRIAS","FOLGA"))),IF(Cálculos!LR52=0,"FOLGA",TEXT(Cálculos!LN52,"hh:mm")&amp;" – "&amp;TEXT(Cálculos!LQ52,"hh:mm")&amp;IF(AND(Cálculos!LO52&lt;&gt;"",Cálculos!LP52&lt;&gt;""),CHAR(10)&amp;"int. "&amp;TEXT(Cálculos!LO52,"hh:mm")&amp;" – "&amp;TEXT(Cálculos!LP52,"hh:mm"),""))))</f>
        <v/>
      </c>
      <c r="D387" s="55" t="str">
        <f>IF($A387="","",IF(Configurações!$B$3="Simples",IF(Cálculos!MI52="TRAB","TRABALHO",IF(Cálculos!MI52="ATEST","ATESTADO/"&amp;CHAR(10)&amp;"LICENÇA",IF(Cálculos!MI52="FERIAS","FÉRIAS","FOLGA"))),IF(Cálculos!MC52=0,"FOLGA",TEXT(Cálculos!LY52,"hh:mm")&amp;" – "&amp;TEXT(Cálculos!MB52,"hh:mm")&amp;IF(AND(Cálculos!LZ52&lt;&gt;"",Cálculos!MA52&lt;&gt;""),CHAR(10)&amp;"int. "&amp;TEXT(Cálculos!LZ52,"hh:mm")&amp;" – "&amp;TEXT(Cálculos!MA52,"hh:mm"),""))))</f>
        <v/>
      </c>
      <c r="E387" s="55" t="str">
        <f>IF($A387="","",IF(Configurações!$B$3="Simples",IF(Cálculos!MT52="TRAB","TRABALHO",IF(Cálculos!MT52="ATEST","ATESTADO/"&amp;CHAR(10)&amp;"LICENÇA",IF(Cálculos!MT52="FERIAS","FÉRIAS","FOLGA"))),IF(Cálculos!MN52=0,"FOLGA",TEXT(Cálculos!MJ52,"hh:mm")&amp;" – "&amp;TEXT(Cálculos!MM52,"hh:mm")&amp;IF(AND(Cálculos!MK52&lt;&gt;"",Cálculos!ML52&lt;&gt;""),CHAR(10)&amp;"int. "&amp;TEXT(Cálculos!MK52,"hh:mm")&amp;" – "&amp;TEXT(Cálculos!ML52,"hh:mm"),""))))</f>
        <v/>
      </c>
      <c r="F387" s="55" t="str">
        <f>IF($A387="","",IF(Configurações!$B$3="Simples",IF(Cálculos!NE52="TRAB","TRABALHO",IF(Cálculos!NE52="ATEST","ATESTADO/"&amp;CHAR(10)&amp;"LICENÇA",IF(Cálculos!NE52="FERIAS","FÉRIAS","FOLGA"))),IF(Cálculos!MY52=0,"FOLGA",TEXT(Cálculos!MU52,"hh:mm")&amp;" – "&amp;TEXT(Cálculos!MX52,"hh:mm")&amp;IF(AND(Cálculos!MV52&lt;&gt;"",Cálculos!MW52&lt;&gt;""),CHAR(10)&amp;"int. "&amp;TEXT(Cálculos!MV52,"hh:mm")&amp;" – "&amp;TEXT(Cálculos!MW52,"hh:mm"),""))))</f>
        <v/>
      </c>
      <c r="G387" s="55" t="str">
        <f>IF($A387="","",IF(Configurações!$B$3="Simples",IF(Cálculos!NP52="TRAB","TRABALHO",IF(Cálculos!NP52="ATEST","ATESTADO/"&amp;CHAR(10)&amp;"LICENÇA",IF(Cálculos!NP52="FERIAS","FÉRIAS","FOLGA"))),IF(Cálculos!NJ52=0,"FOLGA",TEXT(Cálculos!NF52,"hh:mm")&amp;" – "&amp;TEXT(Cálculos!NI52,"hh:mm")&amp;IF(AND(Cálculos!NG52&lt;&gt;"",Cálculos!NH52&lt;&gt;""),CHAR(10)&amp;"int. "&amp;TEXT(Cálculos!NG52,"hh:mm")&amp;" – "&amp;TEXT(Cálculos!NH52,"hh:mm"),""))))</f>
        <v/>
      </c>
      <c r="H387" s="55" t="str">
        <f>IF($A387="","",IF(Configurações!$B$3="Simples",IF(Cálculos!OA52="TRAB","TRABALHO",IF(Cálculos!OA52="ATEST","ATESTADO/"&amp;CHAR(10)&amp;"LICENÇA",IF(Cálculos!OA52="FERIAS","FÉRIAS","FOLGA"))),IF(Cálculos!NU52=0,"FOLGA",TEXT(Cálculos!NQ52,"hh:mm")&amp;" – "&amp;TEXT(Cálculos!NT52,"hh:mm")&amp;IF(AND(Cálculos!NR52&lt;&gt;"",Cálculos!NS52&lt;&gt;""),CHAR(10)&amp;"int. "&amp;TEXT(Cálculos!NR52,"hh:mm")&amp;" – "&amp;TEXT(Cálculos!NS52,"hh:mm"),""))))</f>
        <v/>
      </c>
    </row>
    <row r="388" spans="1:8" ht="27.75" customHeight="1" x14ac:dyDescent="0.25">
      <c r="A388" s="54" t="str">
        <f>Cálculos!B53</f>
        <v/>
      </c>
      <c r="B388" s="55" t="str">
        <f>IF($A388="","",IF(Configurações!$B$3="Simples",IF(Cálculos!LM53="TRAB","TRABALHO",IF(Cálculos!LM53="ATEST","ATESTADO/"&amp;CHAR(10)&amp;"LICENÇA",IF(Cálculos!LM53="FERIAS","FÉRIAS","FOLGA"))),IF(Cálculos!LG53=0,"FOLGA",TEXT(Cálculos!LC53,"hh:mm")&amp;" – "&amp;TEXT(Cálculos!LF53,"hh:mm")&amp;IF(AND(Cálculos!LD53&lt;&gt;"",Cálculos!LE53&lt;&gt;""),CHAR(10)&amp;"int. "&amp;TEXT(Cálculos!LD53,"hh:mm")&amp;" – "&amp;TEXT(Cálculos!LE53,"hh:mm"),""))))</f>
        <v/>
      </c>
      <c r="C388" s="55" t="str">
        <f>IF($A388="","",IF(Configurações!$B$3="Simples",IF(Cálculos!LX53="TRAB","TRABALHO",IF(Cálculos!LX53="ATEST","ATESTADO/"&amp;CHAR(10)&amp;"LICENÇA",IF(Cálculos!LX53="FERIAS","FÉRIAS","FOLGA"))),IF(Cálculos!LR53=0,"FOLGA",TEXT(Cálculos!LN53,"hh:mm")&amp;" – "&amp;TEXT(Cálculos!LQ53,"hh:mm")&amp;IF(AND(Cálculos!LO53&lt;&gt;"",Cálculos!LP53&lt;&gt;""),CHAR(10)&amp;"int. "&amp;TEXT(Cálculos!LO53,"hh:mm")&amp;" – "&amp;TEXT(Cálculos!LP53,"hh:mm"),""))))</f>
        <v/>
      </c>
      <c r="D388" s="55" t="str">
        <f>IF($A388="","",IF(Configurações!$B$3="Simples",IF(Cálculos!MI53="TRAB","TRABALHO",IF(Cálculos!MI53="ATEST","ATESTADO/"&amp;CHAR(10)&amp;"LICENÇA",IF(Cálculos!MI53="FERIAS","FÉRIAS","FOLGA"))),IF(Cálculos!MC53=0,"FOLGA",TEXT(Cálculos!LY53,"hh:mm")&amp;" – "&amp;TEXT(Cálculos!MB53,"hh:mm")&amp;IF(AND(Cálculos!LZ53&lt;&gt;"",Cálculos!MA53&lt;&gt;""),CHAR(10)&amp;"int. "&amp;TEXT(Cálculos!LZ53,"hh:mm")&amp;" – "&amp;TEXT(Cálculos!MA53,"hh:mm"),""))))</f>
        <v/>
      </c>
      <c r="E388" s="55" t="str">
        <f>IF($A388="","",IF(Configurações!$B$3="Simples",IF(Cálculos!MT53="TRAB","TRABALHO",IF(Cálculos!MT53="ATEST","ATESTADO/"&amp;CHAR(10)&amp;"LICENÇA",IF(Cálculos!MT53="FERIAS","FÉRIAS","FOLGA"))),IF(Cálculos!MN53=0,"FOLGA",TEXT(Cálculos!MJ53,"hh:mm")&amp;" – "&amp;TEXT(Cálculos!MM53,"hh:mm")&amp;IF(AND(Cálculos!MK53&lt;&gt;"",Cálculos!ML53&lt;&gt;""),CHAR(10)&amp;"int. "&amp;TEXT(Cálculos!MK53,"hh:mm")&amp;" – "&amp;TEXT(Cálculos!ML53,"hh:mm"),""))))</f>
        <v/>
      </c>
      <c r="F388" s="55" t="str">
        <f>IF($A388="","",IF(Configurações!$B$3="Simples",IF(Cálculos!NE53="TRAB","TRABALHO",IF(Cálculos!NE53="ATEST","ATESTADO/"&amp;CHAR(10)&amp;"LICENÇA",IF(Cálculos!NE53="FERIAS","FÉRIAS","FOLGA"))),IF(Cálculos!MY53=0,"FOLGA",TEXT(Cálculos!MU53,"hh:mm")&amp;" – "&amp;TEXT(Cálculos!MX53,"hh:mm")&amp;IF(AND(Cálculos!MV53&lt;&gt;"",Cálculos!MW53&lt;&gt;""),CHAR(10)&amp;"int. "&amp;TEXT(Cálculos!MV53,"hh:mm")&amp;" – "&amp;TEXT(Cálculos!MW53,"hh:mm"),""))))</f>
        <v/>
      </c>
      <c r="G388" s="55" t="str">
        <f>IF($A388="","",IF(Configurações!$B$3="Simples",IF(Cálculos!NP53="TRAB","TRABALHO",IF(Cálculos!NP53="ATEST","ATESTADO/"&amp;CHAR(10)&amp;"LICENÇA",IF(Cálculos!NP53="FERIAS","FÉRIAS","FOLGA"))),IF(Cálculos!NJ53=0,"FOLGA",TEXT(Cálculos!NF53,"hh:mm")&amp;" – "&amp;TEXT(Cálculos!NI53,"hh:mm")&amp;IF(AND(Cálculos!NG53&lt;&gt;"",Cálculos!NH53&lt;&gt;""),CHAR(10)&amp;"int. "&amp;TEXT(Cálculos!NG53,"hh:mm")&amp;" – "&amp;TEXT(Cálculos!NH53,"hh:mm"),""))))</f>
        <v/>
      </c>
      <c r="H388" s="55" t="str">
        <f>IF($A388="","",IF(Configurações!$B$3="Simples",IF(Cálculos!OA53="TRAB","TRABALHO",IF(Cálculos!OA53="ATEST","ATESTADO/"&amp;CHAR(10)&amp;"LICENÇA",IF(Cálculos!OA53="FERIAS","FÉRIAS","FOLGA"))),IF(Cálculos!NU53=0,"FOLGA",TEXT(Cálculos!NQ53,"hh:mm")&amp;" – "&amp;TEXT(Cálculos!NT53,"hh:mm")&amp;IF(AND(Cálculos!NR53&lt;&gt;"",Cálculos!NS53&lt;&gt;""),CHAR(10)&amp;"int. "&amp;TEXT(Cálculos!NR53,"hh:mm")&amp;" – "&amp;TEXT(Cálculos!NS53,"hh:mm"),""))))</f>
        <v/>
      </c>
    </row>
    <row r="389" spans="1:8" ht="27.75" customHeight="1" x14ac:dyDescent="0.25">
      <c r="A389" s="54" t="str">
        <f>Cálculos!B54</f>
        <v/>
      </c>
      <c r="B389" s="55" t="str">
        <f>IF($A389="","",IF(Configurações!$B$3="Simples",IF(Cálculos!LM54="TRAB","TRABALHO",IF(Cálculos!LM54="ATEST","ATESTADO/"&amp;CHAR(10)&amp;"LICENÇA",IF(Cálculos!LM54="FERIAS","FÉRIAS","FOLGA"))),IF(Cálculos!LG54=0,"FOLGA",TEXT(Cálculos!LC54,"hh:mm")&amp;" – "&amp;TEXT(Cálculos!LF54,"hh:mm")&amp;IF(AND(Cálculos!LD54&lt;&gt;"",Cálculos!LE54&lt;&gt;""),CHAR(10)&amp;"int. "&amp;TEXT(Cálculos!LD54,"hh:mm")&amp;" – "&amp;TEXT(Cálculos!LE54,"hh:mm"),""))))</f>
        <v/>
      </c>
      <c r="C389" s="55" t="str">
        <f>IF($A389="","",IF(Configurações!$B$3="Simples",IF(Cálculos!LX54="TRAB","TRABALHO",IF(Cálculos!LX54="ATEST","ATESTADO/"&amp;CHAR(10)&amp;"LICENÇA",IF(Cálculos!LX54="FERIAS","FÉRIAS","FOLGA"))),IF(Cálculos!LR54=0,"FOLGA",TEXT(Cálculos!LN54,"hh:mm")&amp;" – "&amp;TEXT(Cálculos!LQ54,"hh:mm")&amp;IF(AND(Cálculos!LO54&lt;&gt;"",Cálculos!LP54&lt;&gt;""),CHAR(10)&amp;"int. "&amp;TEXT(Cálculos!LO54,"hh:mm")&amp;" – "&amp;TEXT(Cálculos!LP54,"hh:mm"),""))))</f>
        <v/>
      </c>
      <c r="D389" s="55" t="str">
        <f>IF($A389="","",IF(Configurações!$B$3="Simples",IF(Cálculos!MI54="TRAB","TRABALHO",IF(Cálculos!MI54="ATEST","ATESTADO/"&amp;CHAR(10)&amp;"LICENÇA",IF(Cálculos!MI54="FERIAS","FÉRIAS","FOLGA"))),IF(Cálculos!MC54=0,"FOLGA",TEXT(Cálculos!LY54,"hh:mm")&amp;" – "&amp;TEXT(Cálculos!MB54,"hh:mm")&amp;IF(AND(Cálculos!LZ54&lt;&gt;"",Cálculos!MA54&lt;&gt;""),CHAR(10)&amp;"int. "&amp;TEXT(Cálculos!LZ54,"hh:mm")&amp;" – "&amp;TEXT(Cálculos!MA54,"hh:mm"),""))))</f>
        <v/>
      </c>
      <c r="E389" s="55" t="str">
        <f>IF($A389="","",IF(Configurações!$B$3="Simples",IF(Cálculos!MT54="TRAB","TRABALHO",IF(Cálculos!MT54="ATEST","ATESTADO/"&amp;CHAR(10)&amp;"LICENÇA",IF(Cálculos!MT54="FERIAS","FÉRIAS","FOLGA"))),IF(Cálculos!MN54=0,"FOLGA",TEXT(Cálculos!MJ54,"hh:mm")&amp;" – "&amp;TEXT(Cálculos!MM54,"hh:mm")&amp;IF(AND(Cálculos!MK54&lt;&gt;"",Cálculos!ML54&lt;&gt;""),CHAR(10)&amp;"int. "&amp;TEXT(Cálculos!MK54,"hh:mm")&amp;" – "&amp;TEXT(Cálculos!ML54,"hh:mm"),""))))</f>
        <v/>
      </c>
      <c r="F389" s="55" t="str">
        <f>IF($A389="","",IF(Configurações!$B$3="Simples",IF(Cálculos!NE54="TRAB","TRABALHO",IF(Cálculos!NE54="ATEST","ATESTADO/"&amp;CHAR(10)&amp;"LICENÇA",IF(Cálculos!NE54="FERIAS","FÉRIAS","FOLGA"))),IF(Cálculos!MY54=0,"FOLGA",TEXT(Cálculos!MU54,"hh:mm")&amp;" – "&amp;TEXT(Cálculos!MX54,"hh:mm")&amp;IF(AND(Cálculos!MV54&lt;&gt;"",Cálculos!MW54&lt;&gt;""),CHAR(10)&amp;"int. "&amp;TEXT(Cálculos!MV54,"hh:mm")&amp;" – "&amp;TEXT(Cálculos!MW54,"hh:mm"),""))))</f>
        <v/>
      </c>
      <c r="G389" s="55" t="str">
        <f>IF($A389="","",IF(Configurações!$B$3="Simples",IF(Cálculos!NP54="TRAB","TRABALHO",IF(Cálculos!NP54="ATEST","ATESTADO/"&amp;CHAR(10)&amp;"LICENÇA",IF(Cálculos!NP54="FERIAS","FÉRIAS","FOLGA"))),IF(Cálculos!NJ54=0,"FOLGA",TEXT(Cálculos!NF54,"hh:mm")&amp;" – "&amp;TEXT(Cálculos!NI54,"hh:mm")&amp;IF(AND(Cálculos!NG54&lt;&gt;"",Cálculos!NH54&lt;&gt;""),CHAR(10)&amp;"int. "&amp;TEXT(Cálculos!NG54,"hh:mm")&amp;" – "&amp;TEXT(Cálculos!NH54,"hh:mm"),""))))</f>
        <v/>
      </c>
      <c r="H389" s="55" t="str">
        <f>IF($A389="","",IF(Configurações!$B$3="Simples",IF(Cálculos!OA54="TRAB","TRABALHO",IF(Cálculos!OA54="ATEST","ATESTADO/"&amp;CHAR(10)&amp;"LICENÇA",IF(Cálculos!OA54="FERIAS","FÉRIAS","FOLGA"))),IF(Cálculos!NU54=0,"FOLGA",TEXT(Cálculos!NQ54,"hh:mm")&amp;" – "&amp;TEXT(Cálculos!NT54,"hh:mm")&amp;IF(AND(Cálculos!NR54&lt;&gt;"",Cálculos!NS54&lt;&gt;""),CHAR(10)&amp;"int. "&amp;TEXT(Cálculos!NR54,"hh:mm")&amp;" – "&amp;TEXT(Cálculos!NS54,"hh:mm"),""))))</f>
        <v/>
      </c>
    </row>
    <row r="390" spans="1:8" ht="27.75" customHeight="1" x14ac:dyDescent="0.25">
      <c r="A390" s="54" t="str">
        <f>Cálculos!B55</f>
        <v/>
      </c>
      <c r="B390" s="55" t="str">
        <f>IF($A390="","",IF(Configurações!$B$3="Simples",IF(Cálculos!LM55="TRAB","TRABALHO",IF(Cálculos!LM55="ATEST","ATESTADO/"&amp;CHAR(10)&amp;"LICENÇA",IF(Cálculos!LM55="FERIAS","FÉRIAS","FOLGA"))),IF(Cálculos!LG55=0,"FOLGA",TEXT(Cálculos!LC55,"hh:mm")&amp;" – "&amp;TEXT(Cálculos!LF55,"hh:mm")&amp;IF(AND(Cálculos!LD55&lt;&gt;"",Cálculos!LE55&lt;&gt;""),CHAR(10)&amp;"int. "&amp;TEXT(Cálculos!LD55,"hh:mm")&amp;" – "&amp;TEXT(Cálculos!LE55,"hh:mm"),""))))</f>
        <v/>
      </c>
      <c r="C390" s="55" t="str">
        <f>IF($A390="","",IF(Configurações!$B$3="Simples",IF(Cálculos!LX55="TRAB","TRABALHO",IF(Cálculos!LX55="ATEST","ATESTADO/"&amp;CHAR(10)&amp;"LICENÇA",IF(Cálculos!LX55="FERIAS","FÉRIAS","FOLGA"))),IF(Cálculos!LR55=0,"FOLGA",TEXT(Cálculos!LN55,"hh:mm")&amp;" – "&amp;TEXT(Cálculos!LQ55,"hh:mm")&amp;IF(AND(Cálculos!LO55&lt;&gt;"",Cálculos!LP55&lt;&gt;""),CHAR(10)&amp;"int. "&amp;TEXT(Cálculos!LO55,"hh:mm")&amp;" – "&amp;TEXT(Cálculos!LP55,"hh:mm"),""))))</f>
        <v/>
      </c>
      <c r="D390" s="55" t="str">
        <f>IF($A390="","",IF(Configurações!$B$3="Simples",IF(Cálculos!MI55="TRAB","TRABALHO",IF(Cálculos!MI55="ATEST","ATESTADO/"&amp;CHAR(10)&amp;"LICENÇA",IF(Cálculos!MI55="FERIAS","FÉRIAS","FOLGA"))),IF(Cálculos!MC55=0,"FOLGA",TEXT(Cálculos!LY55,"hh:mm")&amp;" – "&amp;TEXT(Cálculos!MB55,"hh:mm")&amp;IF(AND(Cálculos!LZ55&lt;&gt;"",Cálculos!MA55&lt;&gt;""),CHAR(10)&amp;"int. "&amp;TEXT(Cálculos!LZ55,"hh:mm")&amp;" – "&amp;TEXT(Cálculos!MA55,"hh:mm"),""))))</f>
        <v/>
      </c>
      <c r="E390" s="55" t="str">
        <f>IF($A390="","",IF(Configurações!$B$3="Simples",IF(Cálculos!MT55="TRAB","TRABALHO",IF(Cálculos!MT55="ATEST","ATESTADO/"&amp;CHAR(10)&amp;"LICENÇA",IF(Cálculos!MT55="FERIAS","FÉRIAS","FOLGA"))),IF(Cálculos!MN55=0,"FOLGA",TEXT(Cálculos!MJ55,"hh:mm")&amp;" – "&amp;TEXT(Cálculos!MM55,"hh:mm")&amp;IF(AND(Cálculos!MK55&lt;&gt;"",Cálculos!ML55&lt;&gt;""),CHAR(10)&amp;"int. "&amp;TEXT(Cálculos!MK55,"hh:mm")&amp;" – "&amp;TEXT(Cálculos!ML55,"hh:mm"),""))))</f>
        <v/>
      </c>
      <c r="F390" s="55" t="str">
        <f>IF($A390="","",IF(Configurações!$B$3="Simples",IF(Cálculos!NE55="TRAB","TRABALHO",IF(Cálculos!NE55="ATEST","ATESTADO/"&amp;CHAR(10)&amp;"LICENÇA",IF(Cálculos!NE55="FERIAS","FÉRIAS","FOLGA"))),IF(Cálculos!MY55=0,"FOLGA",TEXT(Cálculos!MU55,"hh:mm")&amp;" – "&amp;TEXT(Cálculos!MX55,"hh:mm")&amp;IF(AND(Cálculos!MV55&lt;&gt;"",Cálculos!MW55&lt;&gt;""),CHAR(10)&amp;"int. "&amp;TEXT(Cálculos!MV55,"hh:mm")&amp;" – "&amp;TEXT(Cálculos!MW55,"hh:mm"),""))))</f>
        <v/>
      </c>
      <c r="G390" s="55" t="str">
        <f>IF($A390="","",IF(Configurações!$B$3="Simples",IF(Cálculos!NP55="TRAB","TRABALHO",IF(Cálculos!NP55="ATEST","ATESTADO/"&amp;CHAR(10)&amp;"LICENÇA",IF(Cálculos!NP55="FERIAS","FÉRIAS","FOLGA"))),IF(Cálculos!NJ55=0,"FOLGA",TEXT(Cálculos!NF55,"hh:mm")&amp;" – "&amp;TEXT(Cálculos!NI55,"hh:mm")&amp;IF(AND(Cálculos!NG55&lt;&gt;"",Cálculos!NH55&lt;&gt;""),CHAR(10)&amp;"int. "&amp;TEXT(Cálculos!NG55,"hh:mm")&amp;" – "&amp;TEXT(Cálculos!NH55,"hh:mm"),""))))</f>
        <v/>
      </c>
      <c r="H390" s="55" t="str">
        <f>IF($A390="","",IF(Configurações!$B$3="Simples",IF(Cálculos!OA55="TRAB","TRABALHO",IF(Cálculos!OA55="ATEST","ATESTADO/"&amp;CHAR(10)&amp;"LICENÇA",IF(Cálculos!OA55="FERIAS","FÉRIAS","FOLGA"))),IF(Cálculos!NU55=0,"FOLGA",TEXT(Cálculos!NQ55,"hh:mm")&amp;" – "&amp;TEXT(Cálculos!NT55,"hh:mm")&amp;IF(AND(Cálculos!NR55&lt;&gt;"",Cálculos!NS55&lt;&gt;""),CHAR(10)&amp;"int. "&amp;TEXT(Cálculos!NR55,"hh:mm")&amp;" – "&amp;TEXT(Cálculos!NS55,"hh:mm"),""))))</f>
        <v/>
      </c>
    </row>
    <row r="391" spans="1:8" ht="27.75" customHeight="1" x14ac:dyDescent="0.25">
      <c r="A391" s="54" t="str">
        <f>Cálculos!B56</f>
        <v/>
      </c>
      <c r="B391" s="55" t="str">
        <f>IF($A391="","",IF(Configurações!$B$3="Simples",IF(Cálculos!LM56="TRAB","TRABALHO",IF(Cálculos!LM56="ATEST","ATESTADO/"&amp;CHAR(10)&amp;"LICENÇA",IF(Cálculos!LM56="FERIAS","FÉRIAS","FOLGA"))),IF(Cálculos!LG56=0,"FOLGA",TEXT(Cálculos!LC56,"hh:mm")&amp;" – "&amp;TEXT(Cálculos!LF56,"hh:mm")&amp;IF(AND(Cálculos!LD56&lt;&gt;"",Cálculos!LE56&lt;&gt;""),CHAR(10)&amp;"int. "&amp;TEXT(Cálculos!LD56,"hh:mm")&amp;" – "&amp;TEXT(Cálculos!LE56,"hh:mm"),""))))</f>
        <v/>
      </c>
      <c r="C391" s="55" t="str">
        <f>IF($A391="","",IF(Configurações!$B$3="Simples",IF(Cálculos!LX56="TRAB","TRABALHO",IF(Cálculos!LX56="ATEST","ATESTADO/"&amp;CHAR(10)&amp;"LICENÇA",IF(Cálculos!LX56="FERIAS","FÉRIAS","FOLGA"))),IF(Cálculos!LR56=0,"FOLGA",TEXT(Cálculos!LN56,"hh:mm")&amp;" – "&amp;TEXT(Cálculos!LQ56,"hh:mm")&amp;IF(AND(Cálculos!LO56&lt;&gt;"",Cálculos!LP56&lt;&gt;""),CHAR(10)&amp;"int. "&amp;TEXT(Cálculos!LO56,"hh:mm")&amp;" – "&amp;TEXT(Cálculos!LP56,"hh:mm"),""))))</f>
        <v/>
      </c>
      <c r="D391" s="55" t="str">
        <f>IF($A391="","",IF(Configurações!$B$3="Simples",IF(Cálculos!MI56="TRAB","TRABALHO",IF(Cálculos!MI56="ATEST","ATESTADO/"&amp;CHAR(10)&amp;"LICENÇA",IF(Cálculos!MI56="FERIAS","FÉRIAS","FOLGA"))),IF(Cálculos!MC56=0,"FOLGA",TEXT(Cálculos!LY56,"hh:mm")&amp;" – "&amp;TEXT(Cálculos!MB56,"hh:mm")&amp;IF(AND(Cálculos!LZ56&lt;&gt;"",Cálculos!MA56&lt;&gt;""),CHAR(10)&amp;"int. "&amp;TEXT(Cálculos!LZ56,"hh:mm")&amp;" – "&amp;TEXT(Cálculos!MA56,"hh:mm"),""))))</f>
        <v/>
      </c>
      <c r="E391" s="55" t="str">
        <f>IF($A391="","",IF(Configurações!$B$3="Simples",IF(Cálculos!MT56="TRAB","TRABALHO",IF(Cálculos!MT56="ATEST","ATESTADO/"&amp;CHAR(10)&amp;"LICENÇA",IF(Cálculos!MT56="FERIAS","FÉRIAS","FOLGA"))),IF(Cálculos!MN56=0,"FOLGA",TEXT(Cálculos!MJ56,"hh:mm")&amp;" – "&amp;TEXT(Cálculos!MM56,"hh:mm")&amp;IF(AND(Cálculos!MK56&lt;&gt;"",Cálculos!ML56&lt;&gt;""),CHAR(10)&amp;"int. "&amp;TEXT(Cálculos!MK56,"hh:mm")&amp;" – "&amp;TEXT(Cálculos!ML56,"hh:mm"),""))))</f>
        <v/>
      </c>
      <c r="F391" s="55" t="str">
        <f>IF($A391="","",IF(Configurações!$B$3="Simples",IF(Cálculos!NE56="TRAB","TRABALHO",IF(Cálculos!NE56="ATEST","ATESTADO/"&amp;CHAR(10)&amp;"LICENÇA",IF(Cálculos!NE56="FERIAS","FÉRIAS","FOLGA"))),IF(Cálculos!MY56=0,"FOLGA",TEXT(Cálculos!MU56,"hh:mm")&amp;" – "&amp;TEXT(Cálculos!MX56,"hh:mm")&amp;IF(AND(Cálculos!MV56&lt;&gt;"",Cálculos!MW56&lt;&gt;""),CHAR(10)&amp;"int. "&amp;TEXT(Cálculos!MV56,"hh:mm")&amp;" – "&amp;TEXT(Cálculos!MW56,"hh:mm"),""))))</f>
        <v/>
      </c>
      <c r="G391" s="55" t="str">
        <f>IF($A391="","",IF(Configurações!$B$3="Simples",IF(Cálculos!NP56="TRAB","TRABALHO",IF(Cálculos!NP56="ATEST","ATESTADO/"&amp;CHAR(10)&amp;"LICENÇA",IF(Cálculos!NP56="FERIAS","FÉRIAS","FOLGA"))),IF(Cálculos!NJ56=0,"FOLGA",TEXT(Cálculos!NF56,"hh:mm")&amp;" – "&amp;TEXT(Cálculos!NI56,"hh:mm")&amp;IF(AND(Cálculos!NG56&lt;&gt;"",Cálculos!NH56&lt;&gt;""),CHAR(10)&amp;"int. "&amp;TEXT(Cálculos!NG56,"hh:mm")&amp;" – "&amp;TEXT(Cálculos!NH56,"hh:mm"),""))))</f>
        <v/>
      </c>
      <c r="H391" s="55" t="str">
        <f>IF($A391="","",IF(Configurações!$B$3="Simples",IF(Cálculos!OA56="TRAB","TRABALHO",IF(Cálculos!OA56="ATEST","ATESTADO/"&amp;CHAR(10)&amp;"LICENÇA",IF(Cálculos!OA56="FERIAS","FÉRIAS","FOLGA"))),IF(Cálculos!NU56=0,"FOLGA",TEXT(Cálculos!NQ56,"hh:mm")&amp;" – "&amp;TEXT(Cálculos!NT56,"hh:mm")&amp;IF(AND(Cálculos!NR56&lt;&gt;"",Cálculos!NS56&lt;&gt;""),CHAR(10)&amp;"int. "&amp;TEXT(Cálculos!NR56,"hh:mm")&amp;" – "&amp;TEXT(Cálculos!NS56,"hh:mm"),""))))</f>
        <v/>
      </c>
    </row>
    <row r="392" spans="1:8" ht="27.75" customHeight="1" x14ac:dyDescent="0.25">
      <c r="A392" s="54" t="str">
        <f>Cálculos!B57</f>
        <v/>
      </c>
      <c r="B392" s="55" t="str">
        <f>IF($A392="","",IF(Configurações!$B$3="Simples",IF(Cálculos!LM57="TRAB","TRABALHO",IF(Cálculos!LM57="ATEST","ATESTADO/"&amp;CHAR(10)&amp;"LICENÇA",IF(Cálculos!LM57="FERIAS","FÉRIAS","FOLGA"))),IF(Cálculos!LG57=0,"FOLGA",TEXT(Cálculos!LC57,"hh:mm")&amp;" – "&amp;TEXT(Cálculos!LF57,"hh:mm")&amp;IF(AND(Cálculos!LD57&lt;&gt;"",Cálculos!LE57&lt;&gt;""),CHAR(10)&amp;"int. "&amp;TEXT(Cálculos!LD57,"hh:mm")&amp;" – "&amp;TEXT(Cálculos!LE57,"hh:mm"),""))))</f>
        <v/>
      </c>
      <c r="C392" s="55" t="str">
        <f>IF($A392="","",IF(Configurações!$B$3="Simples",IF(Cálculos!LX57="TRAB","TRABALHO",IF(Cálculos!LX57="ATEST","ATESTADO/"&amp;CHAR(10)&amp;"LICENÇA",IF(Cálculos!LX57="FERIAS","FÉRIAS","FOLGA"))),IF(Cálculos!LR57=0,"FOLGA",TEXT(Cálculos!LN57,"hh:mm")&amp;" – "&amp;TEXT(Cálculos!LQ57,"hh:mm")&amp;IF(AND(Cálculos!LO57&lt;&gt;"",Cálculos!LP57&lt;&gt;""),CHAR(10)&amp;"int. "&amp;TEXT(Cálculos!LO57,"hh:mm")&amp;" – "&amp;TEXT(Cálculos!LP57,"hh:mm"),""))))</f>
        <v/>
      </c>
      <c r="D392" s="55" t="str">
        <f>IF($A392="","",IF(Configurações!$B$3="Simples",IF(Cálculos!MI57="TRAB","TRABALHO",IF(Cálculos!MI57="ATEST","ATESTADO/"&amp;CHAR(10)&amp;"LICENÇA",IF(Cálculos!MI57="FERIAS","FÉRIAS","FOLGA"))),IF(Cálculos!MC57=0,"FOLGA",TEXT(Cálculos!LY57,"hh:mm")&amp;" – "&amp;TEXT(Cálculos!MB57,"hh:mm")&amp;IF(AND(Cálculos!LZ57&lt;&gt;"",Cálculos!MA57&lt;&gt;""),CHAR(10)&amp;"int. "&amp;TEXT(Cálculos!LZ57,"hh:mm")&amp;" – "&amp;TEXT(Cálculos!MA57,"hh:mm"),""))))</f>
        <v/>
      </c>
      <c r="E392" s="55" t="str">
        <f>IF($A392="","",IF(Configurações!$B$3="Simples",IF(Cálculos!MT57="TRAB","TRABALHO",IF(Cálculos!MT57="ATEST","ATESTADO/"&amp;CHAR(10)&amp;"LICENÇA",IF(Cálculos!MT57="FERIAS","FÉRIAS","FOLGA"))),IF(Cálculos!MN57=0,"FOLGA",TEXT(Cálculos!MJ57,"hh:mm")&amp;" – "&amp;TEXT(Cálculos!MM57,"hh:mm")&amp;IF(AND(Cálculos!MK57&lt;&gt;"",Cálculos!ML57&lt;&gt;""),CHAR(10)&amp;"int. "&amp;TEXT(Cálculos!MK57,"hh:mm")&amp;" – "&amp;TEXT(Cálculos!ML57,"hh:mm"),""))))</f>
        <v/>
      </c>
      <c r="F392" s="55" t="str">
        <f>IF($A392="","",IF(Configurações!$B$3="Simples",IF(Cálculos!NE57="TRAB","TRABALHO",IF(Cálculos!NE57="ATEST","ATESTADO/"&amp;CHAR(10)&amp;"LICENÇA",IF(Cálculos!NE57="FERIAS","FÉRIAS","FOLGA"))),IF(Cálculos!MY57=0,"FOLGA",TEXT(Cálculos!MU57,"hh:mm")&amp;" – "&amp;TEXT(Cálculos!MX57,"hh:mm")&amp;IF(AND(Cálculos!MV57&lt;&gt;"",Cálculos!MW57&lt;&gt;""),CHAR(10)&amp;"int. "&amp;TEXT(Cálculos!MV57,"hh:mm")&amp;" – "&amp;TEXT(Cálculos!MW57,"hh:mm"),""))))</f>
        <v/>
      </c>
      <c r="G392" s="55" t="str">
        <f>IF($A392="","",IF(Configurações!$B$3="Simples",IF(Cálculos!NP57="TRAB","TRABALHO",IF(Cálculos!NP57="ATEST","ATESTADO/"&amp;CHAR(10)&amp;"LICENÇA",IF(Cálculos!NP57="FERIAS","FÉRIAS","FOLGA"))),IF(Cálculos!NJ57=0,"FOLGA",TEXT(Cálculos!NF57,"hh:mm")&amp;" – "&amp;TEXT(Cálculos!NI57,"hh:mm")&amp;IF(AND(Cálculos!NG57&lt;&gt;"",Cálculos!NH57&lt;&gt;""),CHAR(10)&amp;"int. "&amp;TEXT(Cálculos!NG57,"hh:mm")&amp;" – "&amp;TEXT(Cálculos!NH57,"hh:mm"),""))))</f>
        <v/>
      </c>
      <c r="H392" s="55" t="str">
        <f>IF($A392="","",IF(Configurações!$B$3="Simples",IF(Cálculos!OA57="TRAB","TRABALHO",IF(Cálculos!OA57="ATEST","ATESTADO/"&amp;CHAR(10)&amp;"LICENÇA",IF(Cálculos!OA57="FERIAS","FÉRIAS","FOLGA"))),IF(Cálculos!NU57=0,"FOLGA",TEXT(Cálculos!NQ57,"hh:mm")&amp;" – "&amp;TEXT(Cálculos!NT57,"hh:mm")&amp;IF(AND(Cálculos!NR57&lt;&gt;"",Cálculos!NS57&lt;&gt;""),CHAR(10)&amp;"int. "&amp;TEXT(Cálculos!NR57,"hh:mm")&amp;" – "&amp;TEXT(Cálculos!NS57,"hh:mm"),""))))</f>
        <v/>
      </c>
    </row>
    <row r="393" spans="1:8" ht="27.75" customHeight="1" x14ac:dyDescent="0.25">
      <c r="A393" s="54" t="str">
        <f>Cálculos!B58</f>
        <v/>
      </c>
      <c r="B393" s="55" t="str">
        <f>IF($A393="","",IF(Configurações!$B$3="Simples",IF(Cálculos!LM58="TRAB","TRABALHO",IF(Cálculos!LM58="ATEST","ATESTADO/"&amp;CHAR(10)&amp;"LICENÇA",IF(Cálculos!LM58="FERIAS","FÉRIAS","FOLGA"))),IF(Cálculos!LG58=0,"FOLGA",TEXT(Cálculos!LC58,"hh:mm")&amp;" – "&amp;TEXT(Cálculos!LF58,"hh:mm")&amp;IF(AND(Cálculos!LD58&lt;&gt;"",Cálculos!LE58&lt;&gt;""),CHAR(10)&amp;"int. "&amp;TEXT(Cálculos!LD58,"hh:mm")&amp;" – "&amp;TEXT(Cálculos!LE58,"hh:mm"),""))))</f>
        <v/>
      </c>
      <c r="C393" s="55" t="str">
        <f>IF($A393="","",IF(Configurações!$B$3="Simples",IF(Cálculos!LX58="TRAB","TRABALHO",IF(Cálculos!LX58="ATEST","ATESTADO/"&amp;CHAR(10)&amp;"LICENÇA",IF(Cálculos!LX58="FERIAS","FÉRIAS","FOLGA"))),IF(Cálculos!LR58=0,"FOLGA",TEXT(Cálculos!LN58,"hh:mm")&amp;" – "&amp;TEXT(Cálculos!LQ58,"hh:mm")&amp;IF(AND(Cálculos!LO58&lt;&gt;"",Cálculos!LP58&lt;&gt;""),CHAR(10)&amp;"int. "&amp;TEXT(Cálculos!LO58,"hh:mm")&amp;" – "&amp;TEXT(Cálculos!LP58,"hh:mm"),""))))</f>
        <v/>
      </c>
      <c r="D393" s="55" t="str">
        <f>IF($A393="","",IF(Configurações!$B$3="Simples",IF(Cálculos!MI58="TRAB","TRABALHO",IF(Cálculos!MI58="ATEST","ATESTADO/"&amp;CHAR(10)&amp;"LICENÇA",IF(Cálculos!MI58="FERIAS","FÉRIAS","FOLGA"))),IF(Cálculos!MC58=0,"FOLGA",TEXT(Cálculos!LY58,"hh:mm")&amp;" – "&amp;TEXT(Cálculos!MB58,"hh:mm")&amp;IF(AND(Cálculos!LZ58&lt;&gt;"",Cálculos!MA58&lt;&gt;""),CHAR(10)&amp;"int. "&amp;TEXT(Cálculos!LZ58,"hh:mm")&amp;" – "&amp;TEXT(Cálculos!MA58,"hh:mm"),""))))</f>
        <v/>
      </c>
      <c r="E393" s="55" t="str">
        <f>IF($A393="","",IF(Configurações!$B$3="Simples",IF(Cálculos!MT58="TRAB","TRABALHO",IF(Cálculos!MT58="ATEST","ATESTADO/"&amp;CHAR(10)&amp;"LICENÇA",IF(Cálculos!MT58="FERIAS","FÉRIAS","FOLGA"))),IF(Cálculos!MN58=0,"FOLGA",TEXT(Cálculos!MJ58,"hh:mm")&amp;" – "&amp;TEXT(Cálculos!MM58,"hh:mm")&amp;IF(AND(Cálculos!MK58&lt;&gt;"",Cálculos!ML58&lt;&gt;""),CHAR(10)&amp;"int. "&amp;TEXT(Cálculos!MK58,"hh:mm")&amp;" – "&amp;TEXT(Cálculos!ML58,"hh:mm"),""))))</f>
        <v/>
      </c>
      <c r="F393" s="55" t="str">
        <f>IF($A393="","",IF(Configurações!$B$3="Simples",IF(Cálculos!NE58="TRAB","TRABALHO",IF(Cálculos!NE58="ATEST","ATESTADO/"&amp;CHAR(10)&amp;"LICENÇA",IF(Cálculos!NE58="FERIAS","FÉRIAS","FOLGA"))),IF(Cálculos!MY58=0,"FOLGA",TEXT(Cálculos!MU58,"hh:mm")&amp;" – "&amp;TEXT(Cálculos!MX58,"hh:mm")&amp;IF(AND(Cálculos!MV58&lt;&gt;"",Cálculos!MW58&lt;&gt;""),CHAR(10)&amp;"int. "&amp;TEXT(Cálculos!MV58,"hh:mm")&amp;" – "&amp;TEXT(Cálculos!MW58,"hh:mm"),""))))</f>
        <v/>
      </c>
      <c r="G393" s="55" t="str">
        <f>IF($A393="","",IF(Configurações!$B$3="Simples",IF(Cálculos!NP58="TRAB","TRABALHO",IF(Cálculos!NP58="ATEST","ATESTADO/"&amp;CHAR(10)&amp;"LICENÇA",IF(Cálculos!NP58="FERIAS","FÉRIAS","FOLGA"))),IF(Cálculos!NJ58=0,"FOLGA",TEXT(Cálculos!NF58,"hh:mm")&amp;" – "&amp;TEXT(Cálculos!NI58,"hh:mm")&amp;IF(AND(Cálculos!NG58&lt;&gt;"",Cálculos!NH58&lt;&gt;""),CHAR(10)&amp;"int. "&amp;TEXT(Cálculos!NG58,"hh:mm")&amp;" – "&amp;TEXT(Cálculos!NH58,"hh:mm"),""))))</f>
        <v/>
      </c>
      <c r="H393" s="55" t="str">
        <f>IF($A393="","",IF(Configurações!$B$3="Simples",IF(Cálculos!OA58="TRAB","TRABALHO",IF(Cálculos!OA58="ATEST","ATESTADO/"&amp;CHAR(10)&amp;"LICENÇA",IF(Cálculos!OA58="FERIAS","FÉRIAS","FOLGA"))),IF(Cálculos!NU58=0,"FOLGA",TEXT(Cálculos!NQ58,"hh:mm")&amp;" – "&amp;TEXT(Cálculos!NT58,"hh:mm")&amp;IF(AND(Cálculos!NR58&lt;&gt;"",Cálculos!NS58&lt;&gt;""),CHAR(10)&amp;"int. "&amp;TEXT(Cálculos!NR58,"hh:mm")&amp;" – "&amp;TEXT(Cálculos!NS58,"hh:mm"),""))))</f>
        <v/>
      </c>
    </row>
    <row r="394" spans="1:8" ht="27.75" customHeight="1" x14ac:dyDescent="0.25">
      <c r="A394" s="54" t="str">
        <f>Cálculos!B59</f>
        <v/>
      </c>
      <c r="B394" s="55" t="str">
        <f>IF($A394="","",IF(Configurações!$B$3="Simples",IF(Cálculos!LM59="TRAB","TRABALHO",IF(Cálculos!LM59="ATEST","ATESTADO/"&amp;CHAR(10)&amp;"LICENÇA",IF(Cálculos!LM59="FERIAS","FÉRIAS","FOLGA"))),IF(Cálculos!LG59=0,"FOLGA",TEXT(Cálculos!LC59,"hh:mm")&amp;" – "&amp;TEXT(Cálculos!LF59,"hh:mm")&amp;IF(AND(Cálculos!LD59&lt;&gt;"",Cálculos!LE59&lt;&gt;""),CHAR(10)&amp;"int. "&amp;TEXT(Cálculos!LD59,"hh:mm")&amp;" – "&amp;TEXT(Cálculos!LE59,"hh:mm"),""))))</f>
        <v/>
      </c>
      <c r="C394" s="55" t="str">
        <f>IF($A394="","",IF(Configurações!$B$3="Simples",IF(Cálculos!LX59="TRAB","TRABALHO",IF(Cálculos!LX59="ATEST","ATESTADO/"&amp;CHAR(10)&amp;"LICENÇA",IF(Cálculos!LX59="FERIAS","FÉRIAS","FOLGA"))),IF(Cálculos!LR59=0,"FOLGA",TEXT(Cálculos!LN59,"hh:mm")&amp;" – "&amp;TEXT(Cálculos!LQ59,"hh:mm")&amp;IF(AND(Cálculos!LO59&lt;&gt;"",Cálculos!LP59&lt;&gt;""),CHAR(10)&amp;"int. "&amp;TEXT(Cálculos!LO59,"hh:mm")&amp;" – "&amp;TEXT(Cálculos!LP59,"hh:mm"),""))))</f>
        <v/>
      </c>
      <c r="D394" s="55" t="str">
        <f>IF($A394="","",IF(Configurações!$B$3="Simples",IF(Cálculos!MI59="TRAB","TRABALHO",IF(Cálculos!MI59="ATEST","ATESTADO/"&amp;CHAR(10)&amp;"LICENÇA",IF(Cálculos!MI59="FERIAS","FÉRIAS","FOLGA"))),IF(Cálculos!MC59=0,"FOLGA",TEXT(Cálculos!LY59,"hh:mm")&amp;" – "&amp;TEXT(Cálculos!MB59,"hh:mm")&amp;IF(AND(Cálculos!LZ59&lt;&gt;"",Cálculos!MA59&lt;&gt;""),CHAR(10)&amp;"int. "&amp;TEXT(Cálculos!LZ59,"hh:mm")&amp;" – "&amp;TEXT(Cálculos!MA59,"hh:mm"),""))))</f>
        <v/>
      </c>
      <c r="E394" s="55" t="str">
        <f>IF($A394="","",IF(Configurações!$B$3="Simples",IF(Cálculos!MT59="TRAB","TRABALHO",IF(Cálculos!MT59="ATEST","ATESTADO/"&amp;CHAR(10)&amp;"LICENÇA",IF(Cálculos!MT59="FERIAS","FÉRIAS","FOLGA"))),IF(Cálculos!MN59=0,"FOLGA",TEXT(Cálculos!MJ59,"hh:mm")&amp;" – "&amp;TEXT(Cálculos!MM59,"hh:mm")&amp;IF(AND(Cálculos!MK59&lt;&gt;"",Cálculos!ML59&lt;&gt;""),CHAR(10)&amp;"int. "&amp;TEXT(Cálculos!MK59,"hh:mm")&amp;" – "&amp;TEXT(Cálculos!ML59,"hh:mm"),""))))</f>
        <v/>
      </c>
      <c r="F394" s="55" t="str">
        <f>IF($A394="","",IF(Configurações!$B$3="Simples",IF(Cálculos!NE59="TRAB","TRABALHO",IF(Cálculos!NE59="ATEST","ATESTADO/"&amp;CHAR(10)&amp;"LICENÇA",IF(Cálculos!NE59="FERIAS","FÉRIAS","FOLGA"))),IF(Cálculos!MY59=0,"FOLGA",TEXT(Cálculos!MU59,"hh:mm")&amp;" – "&amp;TEXT(Cálculos!MX59,"hh:mm")&amp;IF(AND(Cálculos!MV59&lt;&gt;"",Cálculos!MW59&lt;&gt;""),CHAR(10)&amp;"int. "&amp;TEXT(Cálculos!MV59,"hh:mm")&amp;" – "&amp;TEXT(Cálculos!MW59,"hh:mm"),""))))</f>
        <v/>
      </c>
      <c r="G394" s="55" t="str">
        <f>IF($A394="","",IF(Configurações!$B$3="Simples",IF(Cálculos!NP59="TRAB","TRABALHO",IF(Cálculos!NP59="ATEST","ATESTADO/"&amp;CHAR(10)&amp;"LICENÇA",IF(Cálculos!NP59="FERIAS","FÉRIAS","FOLGA"))),IF(Cálculos!NJ59=0,"FOLGA",TEXT(Cálculos!NF59,"hh:mm")&amp;" – "&amp;TEXT(Cálculos!NI59,"hh:mm")&amp;IF(AND(Cálculos!NG59&lt;&gt;"",Cálculos!NH59&lt;&gt;""),CHAR(10)&amp;"int. "&amp;TEXT(Cálculos!NG59,"hh:mm")&amp;" – "&amp;TEXT(Cálculos!NH59,"hh:mm"),""))))</f>
        <v/>
      </c>
      <c r="H394" s="55" t="str">
        <f>IF($A394="","",IF(Configurações!$B$3="Simples",IF(Cálculos!OA59="TRAB","TRABALHO",IF(Cálculos!OA59="ATEST","ATESTADO/"&amp;CHAR(10)&amp;"LICENÇA",IF(Cálculos!OA59="FERIAS","FÉRIAS","FOLGA"))),IF(Cálculos!NU59=0,"FOLGA",TEXT(Cálculos!NQ59,"hh:mm")&amp;" – "&amp;TEXT(Cálculos!NT59,"hh:mm")&amp;IF(AND(Cálculos!NR59&lt;&gt;"",Cálculos!NS59&lt;&gt;""),CHAR(10)&amp;"int. "&amp;TEXT(Cálculos!NR59,"hh:mm")&amp;" – "&amp;TEXT(Cálculos!NS59,"hh:mm"),""))))</f>
        <v/>
      </c>
    </row>
    <row r="395" spans="1:8" ht="27.75" customHeight="1" x14ac:dyDescent="0.25">
      <c r="A395" s="54" t="str">
        <f>Cálculos!B60</f>
        <v/>
      </c>
      <c r="B395" s="55" t="str">
        <f>IF($A395="","",IF(Configurações!$B$3="Simples",IF(Cálculos!LM60="TRAB","TRABALHO",IF(Cálculos!LM60="ATEST","ATESTADO/"&amp;CHAR(10)&amp;"LICENÇA",IF(Cálculos!LM60="FERIAS","FÉRIAS","FOLGA"))),IF(Cálculos!LG60=0,"FOLGA",TEXT(Cálculos!LC60,"hh:mm")&amp;" – "&amp;TEXT(Cálculos!LF60,"hh:mm")&amp;IF(AND(Cálculos!LD60&lt;&gt;"",Cálculos!LE60&lt;&gt;""),CHAR(10)&amp;"int. "&amp;TEXT(Cálculos!LD60,"hh:mm")&amp;" – "&amp;TEXT(Cálculos!LE60,"hh:mm"),""))))</f>
        <v/>
      </c>
      <c r="C395" s="55" t="str">
        <f>IF($A395="","",IF(Configurações!$B$3="Simples",IF(Cálculos!LX60="TRAB","TRABALHO",IF(Cálculos!LX60="ATEST","ATESTADO/"&amp;CHAR(10)&amp;"LICENÇA",IF(Cálculos!LX60="FERIAS","FÉRIAS","FOLGA"))),IF(Cálculos!LR60=0,"FOLGA",TEXT(Cálculos!LN60,"hh:mm")&amp;" – "&amp;TEXT(Cálculos!LQ60,"hh:mm")&amp;IF(AND(Cálculos!LO60&lt;&gt;"",Cálculos!LP60&lt;&gt;""),CHAR(10)&amp;"int. "&amp;TEXT(Cálculos!LO60,"hh:mm")&amp;" – "&amp;TEXT(Cálculos!LP60,"hh:mm"),""))))</f>
        <v/>
      </c>
      <c r="D395" s="55" t="str">
        <f>IF($A395="","",IF(Configurações!$B$3="Simples",IF(Cálculos!MI60="TRAB","TRABALHO",IF(Cálculos!MI60="ATEST","ATESTADO/"&amp;CHAR(10)&amp;"LICENÇA",IF(Cálculos!MI60="FERIAS","FÉRIAS","FOLGA"))),IF(Cálculos!MC60=0,"FOLGA",TEXT(Cálculos!LY60,"hh:mm")&amp;" – "&amp;TEXT(Cálculos!MB60,"hh:mm")&amp;IF(AND(Cálculos!LZ60&lt;&gt;"",Cálculos!MA60&lt;&gt;""),CHAR(10)&amp;"int. "&amp;TEXT(Cálculos!LZ60,"hh:mm")&amp;" – "&amp;TEXT(Cálculos!MA60,"hh:mm"),""))))</f>
        <v/>
      </c>
      <c r="E395" s="55" t="str">
        <f>IF($A395="","",IF(Configurações!$B$3="Simples",IF(Cálculos!MT60="TRAB","TRABALHO",IF(Cálculos!MT60="ATEST","ATESTADO/"&amp;CHAR(10)&amp;"LICENÇA",IF(Cálculos!MT60="FERIAS","FÉRIAS","FOLGA"))),IF(Cálculos!MN60=0,"FOLGA",TEXT(Cálculos!MJ60,"hh:mm")&amp;" – "&amp;TEXT(Cálculos!MM60,"hh:mm")&amp;IF(AND(Cálculos!MK60&lt;&gt;"",Cálculos!ML60&lt;&gt;""),CHAR(10)&amp;"int. "&amp;TEXT(Cálculos!MK60,"hh:mm")&amp;" – "&amp;TEXT(Cálculos!ML60,"hh:mm"),""))))</f>
        <v/>
      </c>
      <c r="F395" s="55" t="str">
        <f>IF($A395="","",IF(Configurações!$B$3="Simples",IF(Cálculos!NE60="TRAB","TRABALHO",IF(Cálculos!NE60="ATEST","ATESTADO/"&amp;CHAR(10)&amp;"LICENÇA",IF(Cálculos!NE60="FERIAS","FÉRIAS","FOLGA"))),IF(Cálculos!MY60=0,"FOLGA",TEXT(Cálculos!MU60,"hh:mm")&amp;" – "&amp;TEXT(Cálculos!MX60,"hh:mm")&amp;IF(AND(Cálculos!MV60&lt;&gt;"",Cálculos!MW60&lt;&gt;""),CHAR(10)&amp;"int. "&amp;TEXT(Cálculos!MV60,"hh:mm")&amp;" – "&amp;TEXT(Cálculos!MW60,"hh:mm"),""))))</f>
        <v/>
      </c>
      <c r="G395" s="55" t="str">
        <f>IF($A395="","",IF(Configurações!$B$3="Simples",IF(Cálculos!NP60="TRAB","TRABALHO",IF(Cálculos!NP60="ATEST","ATESTADO/"&amp;CHAR(10)&amp;"LICENÇA",IF(Cálculos!NP60="FERIAS","FÉRIAS","FOLGA"))),IF(Cálculos!NJ60=0,"FOLGA",TEXT(Cálculos!NF60,"hh:mm")&amp;" – "&amp;TEXT(Cálculos!NI60,"hh:mm")&amp;IF(AND(Cálculos!NG60&lt;&gt;"",Cálculos!NH60&lt;&gt;""),CHAR(10)&amp;"int. "&amp;TEXT(Cálculos!NG60,"hh:mm")&amp;" – "&amp;TEXT(Cálculos!NH60,"hh:mm"),""))))</f>
        <v/>
      </c>
      <c r="H395" s="55" t="str">
        <f>IF($A395="","",IF(Configurações!$B$3="Simples",IF(Cálculos!OA60="TRAB","TRABALHO",IF(Cálculos!OA60="ATEST","ATESTADO/"&amp;CHAR(10)&amp;"LICENÇA",IF(Cálculos!OA60="FERIAS","FÉRIAS","FOLGA"))),IF(Cálculos!NU60=0,"FOLGA",TEXT(Cálculos!NQ60,"hh:mm")&amp;" – "&amp;TEXT(Cálculos!NT60,"hh:mm")&amp;IF(AND(Cálculos!NR60&lt;&gt;"",Cálculos!NS60&lt;&gt;""),CHAR(10)&amp;"int. "&amp;TEXT(Cálculos!NR60,"hh:mm")&amp;" – "&amp;TEXT(Cálculos!NS60,"hh:mm"),""))))</f>
        <v/>
      </c>
    </row>
    <row r="396" spans="1:8" ht="27.75" customHeight="1" x14ac:dyDescent="0.25">
      <c r="A396" s="54" t="str">
        <f>Cálculos!B61</f>
        <v/>
      </c>
      <c r="B396" s="55" t="str">
        <f>IF($A396="","",IF(Configurações!$B$3="Simples",IF(Cálculos!LM61="TRAB","TRABALHO",IF(Cálculos!LM61="ATEST","ATESTADO/"&amp;CHAR(10)&amp;"LICENÇA",IF(Cálculos!LM61="FERIAS","FÉRIAS","FOLGA"))),IF(Cálculos!LG61=0,"FOLGA",TEXT(Cálculos!LC61,"hh:mm")&amp;" – "&amp;TEXT(Cálculos!LF61,"hh:mm")&amp;IF(AND(Cálculos!LD61&lt;&gt;"",Cálculos!LE61&lt;&gt;""),CHAR(10)&amp;"int. "&amp;TEXT(Cálculos!LD61,"hh:mm")&amp;" – "&amp;TEXT(Cálculos!LE61,"hh:mm"),""))))</f>
        <v/>
      </c>
      <c r="C396" s="55" t="str">
        <f>IF($A396="","",IF(Configurações!$B$3="Simples",IF(Cálculos!LX61="TRAB","TRABALHO",IF(Cálculos!LX61="ATEST","ATESTADO/"&amp;CHAR(10)&amp;"LICENÇA",IF(Cálculos!LX61="FERIAS","FÉRIAS","FOLGA"))),IF(Cálculos!LR61=0,"FOLGA",TEXT(Cálculos!LN61,"hh:mm")&amp;" – "&amp;TEXT(Cálculos!LQ61,"hh:mm")&amp;IF(AND(Cálculos!LO61&lt;&gt;"",Cálculos!LP61&lt;&gt;""),CHAR(10)&amp;"int. "&amp;TEXT(Cálculos!LO61,"hh:mm")&amp;" – "&amp;TEXT(Cálculos!LP61,"hh:mm"),""))))</f>
        <v/>
      </c>
      <c r="D396" s="55" t="str">
        <f>IF($A396="","",IF(Configurações!$B$3="Simples",IF(Cálculos!MI61="TRAB","TRABALHO",IF(Cálculos!MI61="ATEST","ATESTADO/"&amp;CHAR(10)&amp;"LICENÇA",IF(Cálculos!MI61="FERIAS","FÉRIAS","FOLGA"))),IF(Cálculos!MC61=0,"FOLGA",TEXT(Cálculos!LY61,"hh:mm")&amp;" – "&amp;TEXT(Cálculos!MB61,"hh:mm")&amp;IF(AND(Cálculos!LZ61&lt;&gt;"",Cálculos!MA61&lt;&gt;""),CHAR(10)&amp;"int. "&amp;TEXT(Cálculos!LZ61,"hh:mm")&amp;" – "&amp;TEXT(Cálculos!MA61,"hh:mm"),""))))</f>
        <v/>
      </c>
      <c r="E396" s="55" t="str">
        <f>IF($A396="","",IF(Configurações!$B$3="Simples",IF(Cálculos!MT61="TRAB","TRABALHO",IF(Cálculos!MT61="ATEST","ATESTADO/"&amp;CHAR(10)&amp;"LICENÇA",IF(Cálculos!MT61="FERIAS","FÉRIAS","FOLGA"))),IF(Cálculos!MN61=0,"FOLGA",TEXT(Cálculos!MJ61,"hh:mm")&amp;" – "&amp;TEXT(Cálculos!MM61,"hh:mm")&amp;IF(AND(Cálculos!MK61&lt;&gt;"",Cálculos!ML61&lt;&gt;""),CHAR(10)&amp;"int. "&amp;TEXT(Cálculos!MK61,"hh:mm")&amp;" – "&amp;TEXT(Cálculos!ML61,"hh:mm"),""))))</f>
        <v/>
      </c>
      <c r="F396" s="55" t="str">
        <f>IF($A396="","",IF(Configurações!$B$3="Simples",IF(Cálculos!NE61="TRAB","TRABALHO",IF(Cálculos!NE61="ATEST","ATESTADO/"&amp;CHAR(10)&amp;"LICENÇA",IF(Cálculos!NE61="FERIAS","FÉRIAS","FOLGA"))),IF(Cálculos!MY61=0,"FOLGA",TEXT(Cálculos!MU61,"hh:mm")&amp;" – "&amp;TEXT(Cálculos!MX61,"hh:mm")&amp;IF(AND(Cálculos!MV61&lt;&gt;"",Cálculos!MW61&lt;&gt;""),CHAR(10)&amp;"int. "&amp;TEXT(Cálculos!MV61,"hh:mm")&amp;" – "&amp;TEXT(Cálculos!MW61,"hh:mm"),""))))</f>
        <v/>
      </c>
      <c r="G396" s="55" t="str">
        <f>IF($A396="","",IF(Configurações!$B$3="Simples",IF(Cálculos!NP61="TRAB","TRABALHO",IF(Cálculos!NP61="ATEST","ATESTADO/"&amp;CHAR(10)&amp;"LICENÇA",IF(Cálculos!NP61="FERIAS","FÉRIAS","FOLGA"))),IF(Cálculos!NJ61=0,"FOLGA",TEXT(Cálculos!NF61,"hh:mm")&amp;" – "&amp;TEXT(Cálculos!NI61,"hh:mm")&amp;IF(AND(Cálculos!NG61&lt;&gt;"",Cálculos!NH61&lt;&gt;""),CHAR(10)&amp;"int. "&amp;TEXT(Cálculos!NG61,"hh:mm")&amp;" – "&amp;TEXT(Cálculos!NH61,"hh:mm"),""))))</f>
        <v/>
      </c>
      <c r="H396" s="55" t="str">
        <f>IF($A396="","",IF(Configurações!$B$3="Simples",IF(Cálculos!OA61="TRAB","TRABALHO",IF(Cálculos!OA61="ATEST","ATESTADO/"&amp;CHAR(10)&amp;"LICENÇA",IF(Cálculos!OA61="FERIAS","FÉRIAS","FOLGA"))),IF(Cálculos!NU61=0,"FOLGA",TEXT(Cálculos!NQ61,"hh:mm")&amp;" – "&amp;TEXT(Cálculos!NT61,"hh:mm")&amp;IF(AND(Cálculos!NR61&lt;&gt;"",Cálculos!NS61&lt;&gt;""),CHAR(10)&amp;"int. "&amp;TEXT(Cálculos!NR61,"hh:mm")&amp;" – "&amp;TEXT(Cálculos!NS61,"hh:mm"),""))))</f>
        <v/>
      </c>
    </row>
    <row r="397" spans="1:8" ht="27.75" customHeight="1" x14ac:dyDescent="0.25">
      <c r="A397" s="54" t="str">
        <f>Cálculos!B62</f>
        <v/>
      </c>
      <c r="B397" s="55" t="str">
        <f>IF($A397="","",IF(Configurações!$B$3="Simples",IF(Cálculos!LM62="TRAB","TRABALHO",IF(Cálculos!LM62="ATEST","ATESTADO/"&amp;CHAR(10)&amp;"LICENÇA",IF(Cálculos!LM62="FERIAS","FÉRIAS","FOLGA"))),IF(Cálculos!LG62=0,"FOLGA",TEXT(Cálculos!LC62,"hh:mm")&amp;" – "&amp;TEXT(Cálculos!LF62,"hh:mm")&amp;IF(AND(Cálculos!LD62&lt;&gt;"",Cálculos!LE62&lt;&gt;""),CHAR(10)&amp;"int. "&amp;TEXT(Cálculos!LD62,"hh:mm")&amp;" – "&amp;TEXT(Cálculos!LE62,"hh:mm"),""))))</f>
        <v/>
      </c>
      <c r="C397" s="55" t="str">
        <f>IF($A397="","",IF(Configurações!$B$3="Simples",IF(Cálculos!LX62="TRAB","TRABALHO",IF(Cálculos!LX62="ATEST","ATESTADO/"&amp;CHAR(10)&amp;"LICENÇA",IF(Cálculos!LX62="FERIAS","FÉRIAS","FOLGA"))),IF(Cálculos!LR62=0,"FOLGA",TEXT(Cálculos!LN62,"hh:mm")&amp;" – "&amp;TEXT(Cálculos!LQ62,"hh:mm")&amp;IF(AND(Cálculos!LO62&lt;&gt;"",Cálculos!LP62&lt;&gt;""),CHAR(10)&amp;"int. "&amp;TEXT(Cálculos!LO62,"hh:mm")&amp;" – "&amp;TEXT(Cálculos!LP62,"hh:mm"),""))))</f>
        <v/>
      </c>
      <c r="D397" s="55" t="str">
        <f>IF($A397="","",IF(Configurações!$B$3="Simples",IF(Cálculos!MI62="TRAB","TRABALHO",IF(Cálculos!MI62="ATEST","ATESTADO/"&amp;CHAR(10)&amp;"LICENÇA",IF(Cálculos!MI62="FERIAS","FÉRIAS","FOLGA"))),IF(Cálculos!MC62=0,"FOLGA",TEXT(Cálculos!LY62,"hh:mm")&amp;" – "&amp;TEXT(Cálculos!MB62,"hh:mm")&amp;IF(AND(Cálculos!LZ62&lt;&gt;"",Cálculos!MA62&lt;&gt;""),CHAR(10)&amp;"int. "&amp;TEXT(Cálculos!LZ62,"hh:mm")&amp;" – "&amp;TEXT(Cálculos!MA62,"hh:mm"),""))))</f>
        <v/>
      </c>
      <c r="E397" s="55" t="str">
        <f>IF($A397="","",IF(Configurações!$B$3="Simples",IF(Cálculos!MT62="TRAB","TRABALHO",IF(Cálculos!MT62="ATEST","ATESTADO/"&amp;CHAR(10)&amp;"LICENÇA",IF(Cálculos!MT62="FERIAS","FÉRIAS","FOLGA"))),IF(Cálculos!MN62=0,"FOLGA",TEXT(Cálculos!MJ62,"hh:mm")&amp;" – "&amp;TEXT(Cálculos!MM62,"hh:mm")&amp;IF(AND(Cálculos!MK62&lt;&gt;"",Cálculos!ML62&lt;&gt;""),CHAR(10)&amp;"int. "&amp;TEXT(Cálculos!MK62,"hh:mm")&amp;" – "&amp;TEXT(Cálculos!ML62,"hh:mm"),""))))</f>
        <v/>
      </c>
      <c r="F397" s="55" t="str">
        <f>IF($A397="","",IF(Configurações!$B$3="Simples",IF(Cálculos!NE62="TRAB","TRABALHO",IF(Cálculos!NE62="ATEST","ATESTADO/"&amp;CHAR(10)&amp;"LICENÇA",IF(Cálculos!NE62="FERIAS","FÉRIAS","FOLGA"))),IF(Cálculos!MY62=0,"FOLGA",TEXT(Cálculos!MU62,"hh:mm")&amp;" – "&amp;TEXT(Cálculos!MX62,"hh:mm")&amp;IF(AND(Cálculos!MV62&lt;&gt;"",Cálculos!MW62&lt;&gt;""),CHAR(10)&amp;"int. "&amp;TEXT(Cálculos!MV62,"hh:mm")&amp;" – "&amp;TEXT(Cálculos!MW62,"hh:mm"),""))))</f>
        <v/>
      </c>
      <c r="G397" s="55" t="str">
        <f>IF($A397="","",IF(Configurações!$B$3="Simples",IF(Cálculos!NP62="TRAB","TRABALHO",IF(Cálculos!NP62="ATEST","ATESTADO/"&amp;CHAR(10)&amp;"LICENÇA",IF(Cálculos!NP62="FERIAS","FÉRIAS","FOLGA"))),IF(Cálculos!NJ62=0,"FOLGA",TEXT(Cálculos!NF62,"hh:mm")&amp;" – "&amp;TEXT(Cálculos!NI62,"hh:mm")&amp;IF(AND(Cálculos!NG62&lt;&gt;"",Cálculos!NH62&lt;&gt;""),CHAR(10)&amp;"int. "&amp;TEXT(Cálculos!NG62,"hh:mm")&amp;" – "&amp;TEXT(Cálculos!NH62,"hh:mm"),""))))</f>
        <v/>
      </c>
      <c r="H397" s="55" t="str">
        <f>IF($A397="","",IF(Configurações!$B$3="Simples",IF(Cálculos!OA62="TRAB","TRABALHO",IF(Cálculos!OA62="ATEST","ATESTADO/"&amp;CHAR(10)&amp;"LICENÇA",IF(Cálculos!OA62="FERIAS","FÉRIAS","FOLGA"))),IF(Cálculos!NU62=0,"FOLGA",TEXT(Cálculos!NQ62,"hh:mm")&amp;" – "&amp;TEXT(Cálculos!NT62,"hh:mm")&amp;IF(AND(Cálculos!NR62&lt;&gt;"",Cálculos!NS62&lt;&gt;""),CHAR(10)&amp;"int. "&amp;TEXT(Cálculos!NR62,"hh:mm")&amp;" – "&amp;TEXT(Cálculos!NS62,"hh:mm"),""))))</f>
        <v/>
      </c>
    </row>
    <row r="398" spans="1:8" ht="27.75" customHeight="1" x14ac:dyDescent="0.25">
      <c r="A398" s="54" t="str">
        <f>Cálculos!B63</f>
        <v/>
      </c>
      <c r="B398" s="55" t="str">
        <f>IF($A398="","",IF(Configurações!$B$3="Simples",IF(Cálculos!LM63="TRAB","TRABALHO",IF(Cálculos!LM63="ATEST","ATESTADO/"&amp;CHAR(10)&amp;"LICENÇA",IF(Cálculos!LM63="FERIAS","FÉRIAS","FOLGA"))),IF(Cálculos!LG63=0,"FOLGA",TEXT(Cálculos!LC63,"hh:mm")&amp;" – "&amp;TEXT(Cálculos!LF63,"hh:mm")&amp;IF(AND(Cálculos!LD63&lt;&gt;"",Cálculos!LE63&lt;&gt;""),CHAR(10)&amp;"int. "&amp;TEXT(Cálculos!LD63,"hh:mm")&amp;" – "&amp;TEXT(Cálculos!LE63,"hh:mm"),""))))</f>
        <v/>
      </c>
      <c r="C398" s="55" t="str">
        <f>IF($A398="","",IF(Configurações!$B$3="Simples",IF(Cálculos!LX63="TRAB","TRABALHO",IF(Cálculos!LX63="ATEST","ATESTADO/"&amp;CHAR(10)&amp;"LICENÇA",IF(Cálculos!LX63="FERIAS","FÉRIAS","FOLGA"))),IF(Cálculos!LR63=0,"FOLGA",TEXT(Cálculos!LN63,"hh:mm")&amp;" – "&amp;TEXT(Cálculos!LQ63,"hh:mm")&amp;IF(AND(Cálculos!LO63&lt;&gt;"",Cálculos!LP63&lt;&gt;""),CHAR(10)&amp;"int. "&amp;TEXT(Cálculos!LO63,"hh:mm")&amp;" – "&amp;TEXT(Cálculos!LP63,"hh:mm"),""))))</f>
        <v/>
      </c>
      <c r="D398" s="55" t="str">
        <f>IF($A398="","",IF(Configurações!$B$3="Simples",IF(Cálculos!MI63="TRAB","TRABALHO",IF(Cálculos!MI63="ATEST","ATESTADO/"&amp;CHAR(10)&amp;"LICENÇA",IF(Cálculos!MI63="FERIAS","FÉRIAS","FOLGA"))),IF(Cálculos!MC63=0,"FOLGA",TEXT(Cálculos!LY63,"hh:mm")&amp;" – "&amp;TEXT(Cálculos!MB63,"hh:mm")&amp;IF(AND(Cálculos!LZ63&lt;&gt;"",Cálculos!MA63&lt;&gt;""),CHAR(10)&amp;"int. "&amp;TEXT(Cálculos!LZ63,"hh:mm")&amp;" – "&amp;TEXT(Cálculos!MA63,"hh:mm"),""))))</f>
        <v/>
      </c>
      <c r="E398" s="55" t="str">
        <f>IF($A398="","",IF(Configurações!$B$3="Simples",IF(Cálculos!MT63="TRAB","TRABALHO",IF(Cálculos!MT63="ATEST","ATESTADO/"&amp;CHAR(10)&amp;"LICENÇA",IF(Cálculos!MT63="FERIAS","FÉRIAS","FOLGA"))),IF(Cálculos!MN63=0,"FOLGA",TEXT(Cálculos!MJ63,"hh:mm")&amp;" – "&amp;TEXT(Cálculos!MM63,"hh:mm")&amp;IF(AND(Cálculos!MK63&lt;&gt;"",Cálculos!ML63&lt;&gt;""),CHAR(10)&amp;"int. "&amp;TEXT(Cálculos!MK63,"hh:mm")&amp;" – "&amp;TEXT(Cálculos!ML63,"hh:mm"),""))))</f>
        <v/>
      </c>
      <c r="F398" s="55" t="str">
        <f>IF($A398="","",IF(Configurações!$B$3="Simples",IF(Cálculos!NE63="TRAB","TRABALHO",IF(Cálculos!NE63="ATEST","ATESTADO/"&amp;CHAR(10)&amp;"LICENÇA",IF(Cálculos!NE63="FERIAS","FÉRIAS","FOLGA"))),IF(Cálculos!MY63=0,"FOLGA",TEXT(Cálculos!MU63,"hh:mm")&amp;" – "&amp;TEXT(Cálculos!MX63,"hh:mm")&amp;IF(AND(Cálculos!MV63&lt;&gt;"",Cálculos!MW63&lt;&gt;""),CHAR(10)&amp;"int. "&amp;TEXT(Cálculos!MV63,"hh:mm")&amp;" – "&amp;TEXT(Cálculos!MW63,"hh:mm"),""))))</f>
        <v/>
      </c>
      <c r="G398" s="55" t="str">
        <f>IF($A398="","",IF(Configurações!$B$3="Simples",IF(Cálculos!NP63="TRAB","TRABALHO",IF(Cálculos!NP63="ATEST","ATESTADO/"&amp;CHAR(10)&amp;"LICENÇA",IF(Cálculos!NP63="FERIAS","FÉRIAS","FOLGA"))),IF(Cálculos!NJ63=0,"FOLGA",TEXT(Cálculos!NF63,"hh:mm")&amp;" – "&amp;TEXT(Cálculos!NI63,"hh:mm")&amp;IF(AND(Cálculos!NG63&lt;&gt;"",Cálculos!NH63&lt;&gt;""),CHAR(10)&amp;"int. "&amp;TEXT(Cálculos!NG63,"hh:mm")&amp;" – "&amp;TEXT(Cálculos!NH63,"hh:mm"),""))))</f>
        <v/>
      </c>
      <c r="H398" s="55" t="str">
        <f>IF($A398="","",IF(Configurações!$B$3="Simples",IF(Cálculos!OA63="TRAB","TRABALHO",IF(Cálculos!OA63="ATEST","ATESTADO/"&amp;CHAR(10)&amp;"LICENÇA",IF(Cálculos!OA63="FERIAS","FÉRIAS","FOLGA"))),IF(Cálculos!NU63=0,"FOLGA",TEXT(Cálculos!NQ63,"hh:mm")&amp;" – "&amp;TEXT(Cálculos!NT63,"hh:mm")&amp;IF(AND(Cálculos!NR63&lt;&gt;"",Cálculos!NS63&lt;&gt;""),CHAR(10)&amp;"int. "&amp;TEXT(Cálculos!NR63,"hh:mm")&amp;" – "&amp;TEXT(Cálculos!NS63,"hh:mm"),""))))</f>
        <v/>
      </c>
    </row>
    <row r="399" spans="1:8" ht="27.75" customHeight="1" x14ac:dyDescent="0.25">
      <c r="A399" s="54" t="str">
        <f>Cálculos!B64</f>
        <v/>
      </c>
      <c r="B399" s="55" t="str">
        <f>IF($A399="","",IF(Configurações!$B$3="Simples",IF(Cálculos!LM64="TRAB","TRABALHO",IF(Cálculos!LM64="ATEST","ATESTADO/"&amp;CHAR(10)&amp;"LICENÇA",IF(Cálculos!LM64="FERIAS","FÉRIAS","FOLGA"))),IF(Cálculos!LG64=0,"FOLGA",TEXT(Cálculos!LC64,"hh:mm")&amp;" – "&amp;TEXT(Cálculos!LF64,"hh:mm")&amp;IF(AND(Cálculos!LD64&lt;&gt;"",Cálculos!LE64&lt;&gt;""),CHAR(10)&amp;"int. "&amp;TEXT(Cálculos!LD64,"hh:mm")&amp;" – "&amp;TEXT(Cálculos!LE64,"hh:mm"),""))))</f>
        <v/>
      </c>
      <c r="C399" s="55" t="str">
        <f>IF($A399="","",IF(Configurações!$B$3="Simples",IF(Cálculos!LX64="TRAB","TRABALHO",IF(Cálculos!LX64="ATEST","ATESTADO/"&amp;CHAR(10)&amp;"LICENÇA",IF(Cálculos!LX64="FERIAS","FÉRIAS","FOLGA"))),IF(Cálculos!LR64=0,"FOLGA",TEXT(Cálculos!LN64,"hh:mm")&amp;" – "&amp;TEXT(Cálculos!LQ64,"hh:mm")&amp;IF(AND(Cálculos!LO64&lt;&gt;"",Cálculos!LP64&lt;&gt;""),CHAR(10)&amp;"int. "&amp;TEXT(Cálculos!LO64,"hh:mm")&amp;" – "&amp;TEXT(Cálculos!LP64,"hh:mm"),""))))</f>
        <v/>
      </c>
      <c r="D399" s="55" t="str">
        <f>IF($A399="","",IF(Configurações!$B$3="Simples",IF(Cálculos!MI64="TRAB","TRABALHO",IF(Cálculos!MI64="ATEST","ATESTADO/"&amp;CHAR(10)&amp;"LICENÇA",IF(Cálculos!MI64="FERIAS","FÉRIAS","FOLGA"))),IF(Cálculos!MC64=0,"FOLGA",TEXT(Cálculos!LY64,"hh:mm")&amp;" – "&amp;TEXT(Cálculos!MB64,"hh:mm")&amp;IF(AND(Cálculos!LZ64&lt;&gt;"",Cálculos!MA64&lt;&gt;""),CHAR(10)&amp;"int. "&amp;TEXT(Cálculos!LZ64,"hh:mm")&amp;" – "&amp;TEXT(Cálculos!MA64,"hh:mm"),""))))</f>
        <v/>
      </c>
      <c r="E399" s="55" t="str">
        <f>IF($A399="","",IF(Configurações!$B$3="Simples",IF(Cálculos!MT64="TRAB","TRABALHO",IF(Cálculos!MT64="ATEST","ATESTADO/"&amp;CHAR(10)&amp;"LICENÇA",IF(Cálculos!MT64="FERIAS","FÉRIAS","FOLGA"))),IF(Cálculos!MN64=0,"FOLGA",TEXT(Cálculos!MJ64,"hh:mm")&amp;" – "&amp;TEXT(Cálculos!MM64,"hh:mm")&amp;IF(AND(Cálculos!MK64&lt;&gt;"",Cálculos!ML64&lt;&gt;""),CHAR(10)&amp;"int. "&amp;TEXT(Cálculos!MK64,"hh:mm")&amp;" – "&amp;TEXT(Cálculos!ML64,"hh:mm"),""))))</f>
        <v/>
      </c>
      <c r="F399" s="55" t="str">
        <f>IF($A399="","",IF(Configurações!$B$3="Simples",IF(Cálculos!NE64="TRAB","TRABALHO",IF(Cálculos!NE64="ATEST","ATESTADO/"&amp;CHAR(10)&amp;"LICENÇA",IF(Cálculos!NE64="FERIAS","FÉRIAS","FOLGA"))),IF(Cálculos!MY64=0,"FOLGA",TEXT(Cálculos!MU64,"hh:mm")&amp;" – "&amp;TEXT(Cálculos!MX64,"hh:mm")&amp;IF(AND(Cálculos!MV64&lt;&gt;"",Cálculos!MW64&lt;&gt;""),CHAR(10)&amp;"int. "&amp;TEXT(Cálculos!MV64,"hh:mm")&amp;" – "&amp;TEXT(Cálculos!MW64,"hh:mm"),""))))</f>
        <v/>
      </c>
      <c r="G399" s="55" t="str">
        <f>IF($A399="","",IF(Configurações!$B$3="Simples",IF(Cálculos!NP64="TRAB","TRABALHO",IF(Cálculos!NP64="ATEST","ATESTADO/"&amp;CHAR(10)&amp;"LICENÇA",IF(Cálculos!NP64="FERIAS","FÉRIAS","FOLGA"))),IF(Cálculos!NJ64=0,"FOLGA",TEXT(Cálculos!NF64,"hh:mm")&amp;" – "&amp;TEXT(Cálculos!NI64,"hh:mm")&amp;IF(AND(Cálculos!NG64&lt;&gt;"",Cálculos!NH64&lt;&gt;""),CHAR(10)&amp;"int. "&amp;TEXT(Cálculos!NG64,"hh:mm")&amp;" – "&amp;TEXT(Cálculos!NH64,"hh:mm"),""))))</f>
        <v/>
      </c>
      <c r="H399" s="55" t="str">
        <f>IF($A399="","",IF(Configurações!$B$3="Simples",IF(Cálculos!OA64="TRAB","TRABALHO",IF(Cálculos!OA64="ATEST","ATESTADO/"&amp;CHAR(10)&amp;"LICENÇA",IF(Cálculos!OA64="FERIAS","FÉRIAS","FOLGA"))),IF(Cálculos!NU64=0,"FOLGA",TEXT(Cálculos!NQ64,"hh:mm")&amp;" – "&amp;TEXT(Cálculos!NT64,"hh:mm")&amp;IF(AND(Cálculos!NR64&lt;&gt;"",Cálculos!NS64&lt;&gt;""),CHAR(10)&amp;"int. "&amp;TEXT(Cálculos!NR64,"hh:mm")&amp;" – "&amp;TEXT(Cálculos!NS64,"hh:mm"),""))))</f>
        <v/>
      </c>
    </row>
    <row r="400" spans="1:8" ht="27.75" customHeight="1" x14ac:dyDescent="0.25">
      <c r="A400" s="54" t="str">
        <f>Cálculos!B65</f>
        <v/>
      </c>
      <c r="B400" s="55" t="str">
        <f>IF($A400="","",IF(Configurações!$B$3="Simples",IF(Cálculos!LM65="TRAB","TRABALHO",IF(Cálculos!LM65="ATEST","ATESTADO/"&amp;CHAR(10)&amp;"LICENÇA",IF(Cálculos!LM65="FERIAS","FÉRIAS","FOLGA"))),IF(Cálculos!LG65=0,"FOLGA",TEXT(Cálculos!LC65,"hh:mm")&amp;" – "&amp;TEXT(Cálculos!LF65,"hh:mm")&amp;IF(AND(Cálculos!LD65&lt;&gt;"",Cálculos!LE65&lt;&gt;""),CHAR(10)&amp;"int. "&amp;TEXT(Cálculos!LD65,"hh:mm")&amp;" – "&amp;TEXT(Cálculos!LE65,"hh:mm"),""))))</f>
        <v/>
      </c>
      <c r="C400" s="55" t="str">
        <f>IF($A400="","",IF(Configurações!$B$3="Simples",IF(Cálculos!LX65="TRAB","TRABALHO",IF(Cálculos!LX65="ATEST","ATESTADO/"&amp;CHAR(10)&amp;"LICENÇA",IF(Cálculos!LX65="FERIAS","FÉRIAS","FOLGA"))),IF(Cálculos!LR65=0,"FOLGA",TEXT(Cálculos!LN65,"hh:mm")&amp;" – "&amp;TEXT(Cálculos!LQ65,"hh:mm")&amp;IF(AND(Cálculos!LO65&lt;&gt;"",Cálculos!LP65&lt;&gt;""),CHAR(10)&amp;"int. "&amp;TEXT(Cálculos!LO65,"hh:mm")&amp;" – "&amp;TEXT(Cálculos!LP65,"hh:mm"),""))))</f>
        <v/>
      </c>
      <c r="D400" s="55" t="str">
        <f>IF($A400="","",IF(Configurações!$B$3="Simples",IF(Cálculos!MI65="TRAB","TRABALHO",IF(Cálculos!MI65="ATEST","ATESTADO/"&amp;CHAR(10)&amp;"LICENÇA",IF(Cálculos!MI65="FERIAS","FÉRIAS","FOLGA"))),IF(Cálculos!MC65=0,"FOLGA",TEXT(Cálculos!LY65,"hh:mm")&amp;" – "&amp;TEXT(Cálculos!MB65,"hh:mm")&amp;IF(AND(Cálculos!LZ65&lt;&gt;"",Cálculos!MA65&lt;&gt;""),CHAR(10)&amp;"int. "&amp;TEXT(Cálculos!LZ65,"hh:mm")&amp;" – "&amp;TEXT(Cálculos!MA65,"hh:mm"),""))))</f>
        <v/>
      </c>
      <c r="E400" s="55" t="str">
        <f>IF($A400="","",IF(Configurações!$B$3="Simples",IF(Cálculos!MT65="TRAB","TRABALHO",IF(Cálculos!MT65="ATEST","ATESTADO/"&amp;CHAR(10)&amp;"LICENÇA",IF(Cálculos!MT65="FERIAS","FÉRIAS","FOLGA"))),IF(Cálculos!MN65=0,"FOLGA",TEXT(Cálculos!MJ65,"hh:mm")&amp;" – "&amp;TEXT(Cálculos!MM65,"hh:mm")&amp;IF(AND(Cálculos!MK65&lt;&gt;"",Cálculos!ML65&lt;&gt;""),CHAR(10)&amp;"int. "&amp;TEXT(Cálculos!MK65,"hh:mm")&amp;" – "&amp;TEXT(Cálculos!ML65,"hh:mm"),""))))</f>
        <v/>
      </c>
      <c r="F400" s="55" t="str">
        <f>IF($A400="","",IF(Configurações!$B$3="Simples",IF(Cálculos!NE65="TRAB","TRABALHO",IF(Cálculos!NE65="ATEST","ATESTADO/"&amp;CHAR(10)&amp;"LICENÇA",IF(Cálculos!NE65="FERIAS","FÉRIAS","FOLGA"))),IF(Cálculos!MY65=0,"FOLGA",TEXT(Cálculos!MU65,"hh:mm")&amp;" – "&amp;TEXT(Cálculos!MX65,"hh:mm")&amp;IF(AND(Cálculos!MV65&lt;&gt;"",Cálculos!MW65&lt;&gt;""),CHAR(10)&amp;"int. "&amp;TEXT(Cálculos!MV65,"hh:mm")&amp;" – "&amp;TEXT(Cálculos!MW65,"hh:mm"),""))))</f>
        <v/>
      </c>
      <c r="G400" s="55" t="str">
        <f>IF($A400="","",IF(Configurações!$B$3="Simples",IF(Cálculos!NP65="TRAB","TRABALHO",IF(Cálculos!NP65="ATEST","ATESTADO/"&amp;CHAR(10)&amp;"LICENÇA",IF(Cálculos!NP65="FERIAS","FÉRIAS","FOLGA"))),IF(Cálculos!NJ65=0,"FOLGA",TEXT(Cálculos!NF65,"hh:mm")&amp;" – "&amp;TEXT(Cálculos!NI65,"hh:mm")&amp;IF(AND(Cálculos!NG65&lt;&gt;"",Cálculos!NH65&lt;&gt;""),CHAR(10)&amp;"int. "&amp;TEXT(Cálculos!NG65,"hh:mm")&amp;" – "&amp;TEXT(Cálculos!NH65,"hh:mm"),""))))</f>
        <v/>
      </c>
      <c r="H400" s="55" t="str">
        <f>IF($A400="","",IF(Configurações!$B$3="Simples",IF(Cálculos!OA65="TRAB","TRABALHO",IF(Cálculos!OA65="ATEST","ATESTADO/"&amp;CHAR(10)&amp;"LICENÇA",IF(Cálculos!OA65="FERIAS","FÉRIAS","FOLGA"))),IF(Cálculos!NU65=0,"FOLGA",TEXT(Cálculos!NQ65,"hh:mm")&amp;" – "&amp;TEXT(Cálculos!NT65,"hh:mm")&amp;IF(AND(Cálculos!NR65&lt;&gt;"",Cálculos!NS65&lt;&gt;""),CHAR(10)&amp;"int. "&amp;TEXT(Cálculos!NR65,"hh:mm")&amp;" – "&amp;TEXT(Cálculos!NS65,"hh:mm"),""))))</f>
        <v/>
      </c>
    </row>
    <row r="401" spans="1:8" ht="27.75" customHeight="1" x14ac:dyDescent="0.25">
      <c r="A401" s="54" t="str">
        <f>Cálculos!B66</f>
        <v/>
      </c>
      <c r="B401" s="55" t="str">
        <f>IF($A401="","",IF(Configurações!$B$3="Simples",IF(Cálculos!LM66="TRAB","TRABALHO",IF(Cálculos!LM66="ATEST","ATESTADO/"&amp;CHAR(10)&amp;"LICENÇA",IF(Cálculos!LM66="FERIAS","FÉRIAS","FOLGA"))),IF(Cálculos!LG66=0,"FOLGA",TEXT(Cálculos!LC66,"hh:mm")&amp;" – "&amp;TEXT(Cálculos!LF66,"hh:mm")&amp;IF(AND(Cálculos!LD66&lt;&gt;"",Cálculos!LE66&lt;&gt;""),CHAR(10)&amp;"int. "&amp;TEXT(Cálculos!LD66,"hh:mm")&amp;" – "&amp;TEXT(Cálculos!LE66,"hh:mm"),""))))</f>
        <v/>
      </c>
      <c r="C401" s="55" t="str">
        <f>IF($A401="","",IF(Configurações!$B$3="Simples",IF(Cálculos!LX66="TRAB","TRABALHO",IF(Cálculos!LX66="ATEST","ATESTADO/"&amp;CHAR(10)&amp;"LICENÇA",IF(Cálculos!LX66="FERIAS","FÉRIAS","FOLGA"))),IF(Cálculos!LR66=0,"FOLGA",TEXT(Cálculos!LN66,"hh:mm")&amp;" – "&amp;TEXT(Cálculos!LQ66,"hh:mm")&amp;IF(AND(Cálculos!LO66&lt;&gt;"",Cálculos!LP66&lt;&gt;""),CHAR(10)&amp;"int. "&amp;TEXT(Cálculos!LO66,"hh:mm")&amp;" – "&amp;TEXT(Cálculos!LP66,"hh:mm"),""))))</f>
        <v/>
      </c>
      <c r="D401" s="55" t="str">
        <f>IF($A401="","",IF(Configurações!$B$3="Simples",IF(Cálculos!MI66="TRAB","TRABALHO",IF(Cálculos!MI66="ATEST","ATESTADO/"&amp;CHAR(10)&amp;"LICENÇA",IF(Cálculos!MI66="FERIAS","FÉRIAS","FOLGA"))),IF(Cálculos!MC66=0,"FOLGA",TEXT(Cálculos!LY66,"hh:mm")&amp;" – "&amp;TEXT(Cálculos!MB66,"hh:mm")&amp;IF(AND(Cálculos!LZ66&lt;&gt;"",Cálculos!MA66&lt;&gt;""),CHAR(10)&amp;"int. "&amp;TEXT(Cálculos!LZ66,"hh:mm")&amp;" – "&amp;TEXT(Cálculos!MA66,"hh:mm"),""))))</f>
        <v/>
      </c>
      <c r="E401" s="55" t="str">
        <f>IF($A401="","",IF(Configurações!$B$3="Simples",IF(Cálculos!MT66="TRAB","TRABALHO",IF(Cálculos!MT66="ATEST","ATESTADO/"&amp;CHAR(10)&amp;"LICENÇA",IF(Cálculos!MT66="FERIAS","FÉRIAS","FOLGA"))),IF(Cálculos!MN66=0,"FOLGA",TEXT(Cálculos!MJ66,"hh:mm")&amp;" – "&amp;TEXT(Cálculos!MM66,"hh:mm")&amp;IF(AND(Cálculos!MK66&lt;&gt;"",Cálculos!ML66&lt;&gt;""),CHAR(10)&amp;"int. "&amp;TEXT(Cálculos!MK66,"hh:mm")&amp;" – "&amp;TEXT(Cálculos!ML66,"hh:mm"),""))))</f>
        <v/>
      </c>
      <c r="F401" s="55" t="str">
        <f>IF($A401="","",IF(Configurações!$B$3="Simples",IF(Cálculos!NE66="TRAB","TRABALHO",IF(Cálculos!NE66="ATEST","ATESTADO/"&amp;CHAR(10)&amp;"LICENÇA",IF(Cálculos!NE66="FERIAS","FÉRIAS","FOLGA"))),IF(Cálculos!MY66=0,"FOLGA",TEXT(Cálculos!MU66,"hh:mm")&amp;" – "&amp;TEXT(Cálculos!MX66,"hh:mm")&amp;IF(AND(Cálculos!MV66&lt;&gt;"",Cálculos!MW66&lt;&gt;""),CHAR(10)&amp;"int. "&amp;TEXT(Cálculos!MV66,"hh:mm")&amp;" – "&amp;TEXT(Cálculos!MW66,"hh:mm"),""))))</f>
        <v/>
      </c>
      <c r="G401" s="55" t="str">
        <f>IF($A401="","",IF(Configurações!$B$3="Simples",IF(Cálculos!NP66="TRAB","TRABALHO",IF(Cálculos!NP66="ATEST","ATESTADO/"&amp;CHAR(10)&amp;"LICENÇA",IF(Cálculos!NP66="FERIAS","FÉRIAS","FOLGA"))),IF(Cálculos!NJ66=0,"FOLGA",TEXT(Cálculos!NF66,"hh:mm")&amp;" – "&amp;TEXT(Cálculos!NI66,"hh:mm")&amp;IF(AND(Cálculos!NG66&lt;&gt;"",Cálculos!NH66&lt;&gt;""),CHAR(10)&amp;"int. "&amp;TEXT(Cálculos!NG66,"hh:mm")&amp;" – "&amp;TEXT(Cálculos!NH66,"hh:mm"),""))))</f>
        <v/>
      </c>
      <c r="H401" s="55" t="str">
        <f>IF($A401="","",IF(Configurações!$B$3="Simples",IF(Cálculos!OA66="TRAB","TRABALHO",IF(Cálculos!OA66="ATEST","ATESTADO/"&amp;CHAR(10)&amp;"LICENÇA",IF(Cálculos!OA66="FERIAS","FÉRIAS","FOLGA"))),IF(Cálculos!NU66=0,"FOLGA",TEXT(Cálculos!NQ66,"hh:mm")&amp;" – "&amp;TEXT(Cálculos!NT66,"hh:mm")&amp;IF(AND(Cálculos!NR66&lt;&gt;"",Cálculos!NS66&lt;&gt;""),CHAR(10)&amp;"int. "&amp;TEXT(Cálculos!NR66,"hh:mm")&amp;" – "&amp;TEXT(Cálculos!NS66,"hh:mm"),""))))</f>
        <v/>
      </c>
    </row>
    <row r="402" spans="1:8" ht="27.75" customHeight="1" x14ac:dyDescent="0.25">
      <c r="A402" s="54" t="str">
        <f>Cálculos!B67</f>
        <v/>
      </c>
      <c r="B402" s="55" t="str">
        <f>IF($A402="","",IF(Configurações!$B$3="Simples",IF(Cálculos!LM67="TRAB","TRABALHO",IF(Cálculos!LM67="ATEST","ATESTADO/"&amp;CHAR(10)&amp;"LICENÇA",IF(Cálculos!LM67="FERIAS","FÉRIAS","FOLGA"))),IF(Cálculos!LG67=0,"FOLGA",TEXT(Cálculos!LC67,"hh:mm")&amp;" – "&amp;TEXT(Cálculos!LF67,"hh:mm")&amp;IF(AND(Cálculos!LD67&lt;&gt;"",Cálculos!LE67&lt;&gt;""),CHAR(10)&amp;"int. "&amp;TEXT(Cálculos!LD67,"hh:mm")&amp;" – "&amp;TEXT(Cálculos!LE67,"hh:mm"),""))))</f>
        <v/>
      </c>
      <c r="C402" s="55" t="str">
        <f>IF($A402="","",IF(Configurações!$B$3="Simples",IF(Cálculos!LX67="TRAB","TRABALHO",IF(Cálculos!LX67="ATEST","ATESTADO/"&amp;CHAR(10)&amp;"LICENÇA",IF(Cálculos!LX67="FERIAS","FÉRIAS","FOLGA"))),IF(Cálculos!LR67=0,"FOLGA",TEXT(Cálculos!LN67,"hh:mm")&amp;" – "&amp;TEXT(Cálculos!LQ67,"hh:mm")&amp;IF(AND(Cálculos!LO67&lt;&gt;"",Cálculos!LP67&lt;&gt;""),CHAR(10)&amp;"int. "&amp;TEXT(Cálculos!LO67,"hh:mm")&amp;" – "&amp;TEXT(Cálculos!LP67,"hh:mm"),""))))</f>
        <v/>
      </c>
      <c r="D402" s="55" t="str">
        <f>IF($A402="","",IF(Configurações!$B$3="Simples",IF(Cálculos!MI67="TRAB","TRABALHO",IF(Cálculos!MI67="ATEST","ATESTADO/"&amp;CHAR(10)&amp;"LICENÇA",IF(Cálculos!MI67="FERIAS","FÉRIAS","FOLGA"))),IF(Cálculos!MC67=0,"FOLGA",TEXT(Cálculos!LY67,"hh:mm")&amp;" – "&amp;TEXT(Cálculos!MB67,"hh:mm")&amp;IF(AND(Cálculos!LZ67&lt;&gt;"",Cálculos!MA67&lt;&gt;""),CHAR(10)&amp;"int. "&amp;TEXT(Cálculos!LZ67,"hh:mm")&amp;" – "&amp;TEXT(Cálculos!MA67,"hh:mm"),""))))</f>
        <v/>
      </c>
      <c r="E402" s="55" t="str">
        <f>IF($A402="","",IF(Configurações!$B$3="Simples",IF(Cálculos!MT67="TRAB","TRABALHO",IF(Cálculos!MT67="ATEST","ATESTADO/"&amp;CHAR(10)&amp;"LICENÇA",IF(Cálculos!MT67="FERIAS","FÉRIAS","FOLGA"))),IF(Cálculos!MN67=0,"FOLGA",TEXT(Cálculos!MJ67,"hh:mm")&amp;" – "&amp;TEXT(Cálculos!MM67,"hh:mm")&amp;IF(AND(Cálculos!MK67&lt;&gt;"",Cálculos!ML67&lt;&gt;""),CHAR(10)&amp;"int. "&amp;TEXT(Cálculos!MK67,"hh:mm")&amp;" – "&amp;TEXT(Cálculos!ML67,"hh:mm"),""))))</f>
        <v/>
      </c>
      <c r="F402" s="55" t="str">
        <f>IF($A402="","",IF(Configurações!$B$3="Simples",IF(Cálculos!NE67="TRAB","TRABALHO",IF(Cálculos!NE67="ATEST","ATESTADO/"&amp;CHAR(10)&amp;"LICENÇA",IF(Cálculos!NE67="FERIAS","FÉRIAS","FOLGA"))),IF(Cálculos!MY67=0,"FOLGA",TEXT(Cálculos!MU67,"hh:mm")&amp;" – "&amp;TEXT(Cálculos!MX67,"hh:mm")&amp;IF(AND(Cálculos!MV67&lt;&gt;"",Cálculos!MW67&lt;&gt;""),CHAR(10)&amp;"int. "&amp;TEXT(Cálculos!MV67,"hh:mm")&amp;" – "&amp;TEXT(Cálculos!MW67,"hh:mm"),""))))</f>
        <v/>
      </c>
      <c r="G402" s="55" t="str">
        <f>IF($A402="","",IF(Configurações!$B$3="Simples",IF(Cálculos!NP67="TRAB","TRABALHO",IF(Cálculos!NP67="ATEST","ATESTADO/"&amp;CHAR(10)&amp;"LICENÇA",IF(Cálculos!NP67="FERIAS","FÉRIAS","FOLGA"))),IF(Cálculos!NJ67=0,"FOLGA",TEXT(Cálculos!NF67,"hh:mm")&amp;" – "&amp;TEXT(Cálculos!NI67,"hh:mm")&amp;IF(AND(Cálculos!NG67&lt;&gt;"",Cálculos!NH67&lt;&gt;""),CHAR(10)&amp;"int. "&amp;TEXT(Cálculos!NG67,"hh:mm")&amp;" – "&amp;TEXT(Cálculos!NH67,"hh:mm"),""))))</f>
        <v/>
      </c>
      <c r="H402" s="55" t="str">
        <f>IF($A402="","",IF(Configurações!$B$3="Simples",IF(Cálculos!OA67="TRAB","TRABALHO",IF(Cálculos!OA67="ATEST","ATESTADO/"&amp;CHAR(10)&amp;"LICENÇA",IF(Cálculos!OA67="FERIAS","FÉRIAS","FOLGA"))),IF(Cálculos!NU67=0,"FOLGA",TEXT(Cálculos!NQ67,"hh:mm")&amp;" – "&amp;TEXT(Cálculos!NT67,"hh:mm")&amp;IF(AND(Cálculos!NR67&lt;&gt;"",Cálculos!NS67&lt;&gt;""),CHAR(10)&amp;"int. "&amp;TEXT(Cálculos!NR67,"hh:mm")&amp;" – "&amp;TEXT(Cálculos!NS67,"hh:mm"),""))))</f>
        <v/>
      </c>
    </row>
    <row r="403" spans="1:8" ht="27.75" customHeight="1" x14ac:dyDescent="0.25">
      <c r="A403" s="54" t="str">
        <f>Cálculos!B68</f>
        <v/>
      </c>
      <c r="B403" s="55" t="str">
        <f>IF($A403="","",IF(Configurações!$B$3="Simples",IF(Cálculos!LM68="TRAB","TRABALHO",IF(Cálculos!LM68="ATEST","ATESTADO/"&amp;CHAR(10)&amp;"LICENÇA",IF(Cálculos!LM68="FERIAS","FÉRIAS","FOLGA"))),IF(Cálculos!LG68=0,"FOLGA",TEXT(Cálculos!LC68,"hh:mm")&amp;" – "&amp;TEXT(Cálculos!LF68,"hh:mm")&amp;IF(AND(Cálculos!LD68&lt;&gt;"",Cálculos!LE68&lt;&gt;""),CHAR(10)&amp;"int. "&amp;TEXT(Cálculos!LD68,"hh:mm")&amp;" – "&amp;TEXT(Cálculos!LE68,"hh:mm"),""))))</f>
        <v/>
      </c>
      <c r="C403" s="55" t="str">
        <f>IF($A403="","",IF(Configurações!$B$3="Simples",IF(Cálculos!LX68="TRAB","TRABALHO",IF(Cálculos!LX68="ATEST","ATESTADO/"&amp;CHAR(10)&amp;"LICENÇA",IF(Cálculos!LX68="FERIAS","FÉRIAS","FOLGA"))),IF(Cálculos!LR68=0,"FOLGA",TEXT(Cálculos!LN68,"hh:mm")&amp;" – "&amp;TEXT(Cálculos!LQ68,"hh:mm")&amp;IF(AND(Cálculos!LO68&lt;&gt;"",Cálculos!LP68&lt;&gt;""),CHAR(10)&amp;"int. "&amp;TEXT(Cálculos!LO68,"hh:mm")&amp;" – "&amp;TEXT(Cálculos!LP68,"hh:mm"),""))))</f>
        <v/>
      </c>
      <c r="D403" s="55" t="str">
        <f>IF($A403="","",IF(Configurações!$B$3="Simples",IF(Cálculos!MI68="TRAB","TRABALHO",IF(Cálculos!MI68="ATEST","ATESTADO/"&amp;CHAR(10)&amp;"LICENÇA",IF(Cálculos!MI68="FERIAS","FÉRIAS","FOLGA"))),IF(Cálculos!MC68=0,"FOLGA",TEXT(Cálculos!LY68,"hh:mm")&amp;" – "&amp;TEXT(Cálculos!MB68,"hh:mm")&amp;IF(AND(Cálculos!LZ68&lt;&gt;"",Cálculos!MA68&lt;&gt;""),CHAR(10)&amp;"int. "&amp;TEXT(Cálculos!LZ68,"hh:mm")&amp;" – "&amp;TEXT(Cálculos!MA68,"hh:mm"),""))))</f>
        <v/>
      </c>
      <c r="E403" s="55" t="str">
        <f>IF($A403="","",IF(Configurações!$B$3="Simples",IF(Cálculos!MT68="TRAB","TRABALHO",IF(Cálculos!MT68="ATEST","ATESTADO/"&amp;CHAR(10)&amp;"LICENÇA",IF(Cálculos!MT68="FERIAS","FÉRIAS","FOLGA"))),IF(Cálculos!MN68=0,"FOLGA",TEXT(Cálculos!MJ68,"hh:mm")&amp;" – "&amp;TEXT(Cálculos!MM68,"hh:mm")&amp;IF(AND(Cálculos!MK68&lt;&gt;"",Cálculos!ML68&lt;&gt;""),CHAR(10)&amp;"int. "&amp;TEXT(Cálculos!MK68,"hh:mm")&amp;" – "&amp;TEXT(Cálculos!ML68,"hh:mm"),""))))</f>
        <v/>
      </c>
      <c r="F403" s="55" t="str">
        <f>IF($A403="","",IF(Configurações!$B$3="Simples",IF(Cálculos!NE68="TRAB","TRABALHO",IF(Cálculos!NE68="ATEST","ATESTADO/"&amp;CHAR(10)&amp;"LICENÇA",IF(Cálculos!NE68="FERIAS","FÉRIAS","FOLGA"))),IF(Cálculos!MY68=0,"FOLGA",TEXT(Cálculos!MU68,"hh:mm")&amp;" – "&amp;TEXT(Cálculos!MX68,"hh:mm")&amp;IF(AND(Cálculos!MV68&lt;&gt;"",Cálculos!MW68&lt;&gt;""),CHAR(10)&amp;"int. "&amp;TEXT(Cálculos!MV68,"hh:mm")&amp;" – "&amp;TEXT(Cálculos!MW68,"hh:mm"),""))))</f>
        <v/>
      </c>
      <c r="G403" s="55" t="str">
        <f>IF($A403="","",IF(Configurações!$B$3="Simples",IF(Cálculos!NP68="TRAB","TRABALHO",IF(Cálculos!NP68="ATEST","ATESTADO/"&amp;CHAR(10)&amp;"LICENÇA",IF(Cálculos!NP68="FERIAS","FÉRIAS","FOLGA"))),IF(Cálculos!NJ68=0,"FOLGA",TEXT(Cálculos!NF68,"hh:mm")&amp;" – "&amp;TEXT(Cálculos!NI68,"hh:mm")&amp;IF(AND(Cálculos!NG68&lt;&gt;"",Cálculos!NH68&lt;&gt;""),CHAR(10)&amp;"int. "&amp;TEXT(Cálculos!NG68,"hh:mm")&amp;" – "&amp;TEXT(Cálculos!NH68,"hh:mm"),""))))</f>
        <v/>
      </c>
      <c r="H403" s="55" t="str">
        <f>IF($A403="","",IF(Configurações!$B$3="Simples",IF(Cálculos!OA68="TRAB","TRABALHO",IF(Cálculos!OA68="ATEST","ATESTADO/"&amp;CHAR(10)&amp;"LICENÇA",IF(Cálculos!OA68="FERIAS","FÉRIAS","FOLGA"))),IF(Cálculos!NU68=0,"FOLGA",TEXT(Cálculos!NQ68,"hh:mm")&amp;" – "&amp;TEXT(Cálculos!NT68,"hh:mm")&amp;IF(AND(Cálculos!NR68&lt;&gt;"",Cálculos!NS68&lt;&gt;""),CHAR(10)&amp;"int. "&amp;TEXT(Cálculos!NR68,"hh:mm")&amp;" – "&amp;TEXT(Cálculos!NS68,"hh:mm"),""))))</f>
        <v/>
      </c>
    </row>
    <row r="404" spans="1:8" ht="27.75" customHeight="1" x14ac:dyDescent="0.25">
      <c r="A404" s="54" t="str">
        <f>Cálculos!B69</f>
        <v/>
      </c>
      <c r="B404" s="55" t="str">
        <f>IF($A404="","",IF(Configurações!$B$3="Simples",IF(Cálculos!LM69="TRAB","TRABALHO",IF(Cálculos!LM69="ATEST","ATESTADO/"&amp;CHAR(10)&amp;"LICENÇA",IF(Cálculos!LM69="FERIAS","FÉRIAS","FOLGA"))),IF(Cálculos!LG69=0,"FOLGA",TEXT(Cálculos!LC69,"hh:mm")&amp;" – "&amp;TEXT(Cálculos!LF69,"hh:mm")&amp;IF(AND(Cálculos!LD69&lt;&gt;"",Cálculos!LE69&lt;&gt;""),CHAR(10)&amp;"int. "&amp;TEXT(Cálculos!LD69,"hh:mm")&amp;" – "&amp;TEXT(Cálculos!LE69,"hh:mm"),""))))</f>
        <v/>
      </c>
      <c r="C404" s="55" t="str">
        <f>IF($A404="","",IF(Configurações!$B$3="Simples",IF(Cálculos!LX69="TRAB","TRABALHO",IF(Cálculos!LX69="ATEST","ATESTADO/"&amp;CHAR(10)&amp;"LICENÇA",IF(Cálculos!LX69="FERIAS","FÉRIAS","FOLGA"))),IF(Cálculos!LR69=0,"FOLGA",TEXT(Cálculos!LN69,"hh:mm")&amp;" – "&amp;TEXT(Cálculos!LQ69,"hh:mm")&amp;IF(AND(Cálculos!LO69&lt;&gt;"",Cálculos!LP69&lt;&gt;""),CHAR(10)&amp;"int. "&amp;TEXT(Cálculos!LO69,"hh:mm")&amp;" – "&amp;TEXT(Cálculos!LP69,"hh:mm"),""))))</f>
        <v/>
      </c>
      <c r="D404" s="55" t="str">
        <f>IF($A404="","",IF(Configurações!$B$3="Simples",IF(Cálculos!MI69="TRAB","TRABALHO",IF(Cálculos!MI69="ATEST","ATESTADO/"&amp;CHAR(10)&amp;"LICENÇA",IF(Cálculos!MI69="FERIAS","FÉRIAS","FOLGA"))),IF(Cálculos!MC69=0,"FOLGA",TEXT(Cálculos!LY69,"hh:mm")&amp;" – "&amp;TEXT(Cálculos!MB69,"hh:mm")&amp;IF(AND(Cálculos!LZ69&lt;&gt;"",Cálculos!MA69&lt;&gt;""),CHAR(10)&amp;"int. "&amp;TEXT(Cálculos!LZ69,"hh:mm")&amp;" – "&amp;TEXT(Cálculos!MA69,"hh:mm"),""))))</f>
        <v/>
      </c>
      <c r="E404" s="55" t="str">
        <f>IF($A404="","",IF(Configurações!$B$3="Simples",IF(Cálculos!MT69="TRAB","TRABALHO",IF(Cálculos!MT69="ATEST","ATESTADO/"&amp;CHAR(10)&amp;"LICENÇA",IF(Cálculos!MT69="FERIAS","FÉRIAS","FOLGA"))),IF(Cálculos!MN69=0,"FOLGA",TEXT(Cálculos!MJ69,"hh:mm")&amp;" – "&amp;TEXT(Cálculos!MM69,"hh:mm")&amp;IF(AND(Cálculos!MK69&lt;&gt;"",Cálculos!ML69&lt;&gt;""),CHAR(10)&amp;"int. "&amp;TEXT(Cálculos!MK69,"hh:mm")&amp;" – "&amp;TEXT(Cálculos!ML69,"hh:mm"),""))))</f>
        <v/>
      </c>
      <c r="F404" s="55" t="str">
        <f>IF($A404="","",IF(Configurações!$B$3="Simples",IF(Cálculos!NE69="TRAB","TRABALHO",IF(Cálculos!NE69="ATEST","ATESTADO/"&amp;CHAR(10)&amp;"LICENÇA",IF(Cálculos!NE69="FERIAS","FÉRIAS","FOLGA"))),IF(Cálculos!MY69=0,"FOLGA",TEXT(Cálculos!MU69,"hh:mm")&amp;" – "&amp;TEXT(Cálculos!MX69,"hh:mm")&amp;IF(AND(Cálculos!MV69&lt;&gt;"",Cálculos!MW69&lt;&gt;""),CHAR(10)&amp;"int. "&amp;TEXT(Cálculos!MV69,"hh:mm")&amp;" – "&amp;TEXT(Cálculos!MW69,"hh:mm"),""))))</f>
        <v/>
      </c>
      <c r="G404" s="55" t="str">
        <f>IF($A404="","",IF(Configurações!$B$3="Simples",IF(Cálculos!NP69="TRAB","TRABALHO",IF(Cálculos!NP69="ATEST","ATESTADO/"&amp;CHAR(10)&amp;"LICENÇA",IF(Cálculos!NP69="FERIAS","FÉRIAS","FOLGA"))),IF(Cálculos!NJ69=0,"FOLGA",TEXT(Cálculos!NF69,"hh:mm")&amp;" – "&amp;TEXT(Cálculos!NI69,"hh:mm")&amp;IF(AND(Cálculos!NG69&lt;&gt;"",Cálculos!NH69&lt;&gt;""),CHAR(10)&amp;"int. "&amp;TEXT(Cálculos!NG69,"hh:mm")&amp;" – "&amp;TEXT(Cálculos!NH69,"hh:mm"),""))))</f>
        <v/>
      </c>
      <c r="H404" s="55" t="str">
        <f>IF($A404="","",IF(Configurações!$B$3="Simples",IF(Cálculos!OA69="TRAB","TRABALHO",IF(Cálculos!OA69="ATEST","ATESTADO/"&amp;CHAR(10)&amp;"LICENÇA",IF(Cálculos!OA69="FERIAS","FÉRIAS","FOLGA"))),IF(Cálculos!NU69=0,"FOLGA",TEXT(Cálculos!NQ69,"hh:mm")&amp;" – "&amp;TEXT(Cálculos!NT69,"hh:mm")&amp;IF(AND(Cálculos!NR69&lt;&gt;"",Cálculos!NS69&lt;&gt;""),CHAR(10)&amp;"int. "&amp;TEXT(Cálculos!NR69,"hh:mm")&amp;" – "&amp;TEXT(Cálculos!NS69,"hh:mm"),""))))</f>
        <v/>
      </c>
    </row>
    <row r="405" spans="1:8" ht="27.75" customHeight="1" x14ac:dyDescent="0.25">
      <c r="A405" s="54" t="str">
        <f>Cálculos!B70</f>
        <v/>
      </c>
      <c r="B405" s="55" t="str">
        <f>IF($A405="","",IF(Configurações!$B$3="Simples",IF(Cálculos!LM70="TRAB","TRABALHO",IF(Cálculos!LM70="ATEST","ATESTADO/"&amp;CHAR(10)&amp;"LICENÇA",IF(Cálculos!LM70="FERIAS","FÉRIAS","FOLGA"))),IF(Cálculos!LG70=0,"FOLGA",TEXT(Cálculos!LC70,"hh:mm")&amp;" – "&amp;TEXT(Cálculos!LF70,"hh:mm")&amp;IF(AND(Cálculos!LD70&lt;&gt;"",Cálculos!LE70&lt;&gt;""),CHAR(10)&amp;"int. "&amp;TEXT(Cálculos!LD70,"hh:mm")&amp;" – "&amp;TEXT(Cálculos!LE70,"hh:mm"),""))))</f>
        <v/>
      </c>
      <c r="C405" s="55" t="str">
        <f>IF($A405="","",IF(Configurações!$B$3="Simples",IF(Cálculos!LX70="TRAB","TRABALHO",IF(Cálculos!LX70="ATEST","ATESTADO/"&amp;CHAR(10)&amp;"LICENÇA",IF(Cálculos!LX70="FERIAS","FÉRIAS","FOLGA"))),IF(Cálculos!LR70=0,"FOLGA",TEXT(Cálculos!LN70,"hh:mm")&amp;" – "&amp;TEXT(Cálculos!LQ70,"hh:mm")&amp;IF(AND(Cálculos!LO70&lt;&gt;"",Cálculos!LP70&lt;&gt;""),CHAR(10)&amp;"int. "&amp;TEXT(Cálculos!LO70,"hh:mm")&amp;" – "&amp;TEXT(Cálculos!LP70,"hh:mm"),""))))</f>
        <v/>
      </c>
      <c r="D405" s="55" t="str">
        <f>IF($A405="","",IF(Configurações!$B$3="Simples",IF(Cálculos!MI70="TRAB","TRABALHO",IF(Cálculos!MI70="ATEST","ATESTADO/"&amp;CHAR(10)&amp;"LICENÇA",IF(Cálculos!MI70="FERIAS","FÉRIAS","FOLGA"))),IF(Cálculos!MC70=0,"FOLGA",TEXT(Cálculos!LY70,"hh:mm")&amp;" – "&amp;TEXT(Cálculos!MB70,"hh:mm")&amp;IF(AND(Cálculos!LZ70&lt;&gt;"",Cálculos!MA70&lt;&gt;""),CHAR(10)&amp;"int. "&amp;TEXT(Cálculos!LZ70,"hh:mm")&amp;" – "&amp;TEXT(Cálculos!MA70,"hh:mm"),""))))</f>
        <v/>
      </c>
      <c r="E405" s="55" t="str">
        <f>IF($A405="","",IF(Configurações!$B$3="Simples",IF(Cálculos!MT70="TRAB","TRABALHO",IF(Cálculos!MT70="ATEST","ATESTADO/"&amp;CHAR(10)&amp;"LICENÇA",IF(Cálculos!MT70="FERIAS","FÉRIAS","FOLGA"))),IF(Cálculos!MN70=0,"FOLGA",TEXT(Cálculos!MJ70,"hh:mm")&amp;" – "&amp;TEXT(Cálculos!MM70,"hh:mm")&amp;IF(AND(Cálculos!MK70&lt;&gt;"",Cálculos!ML70&lt;&gt;""),CHAR(10)&amp;"int. "&amp;TEXT(Cálculos!MK70,"hh:mm")&amp;" – "&amp;TEXT(Cálculos!ML70,"hh:mm"),""))))</f>
        <v/>
      </c>
      <c r="F405" s="55" t="str">
        <f>IF($A405="","",IF(Configurações!$B$3="Simples",IF(Cálculos!NE70="TRAB","TRABALHO",IF(Cálculos!NE70="ATEST","ATESTADO/"&amp;CHAR(10)&amp;"LICENÇA",IF(Cálculos!NE70="FERIAS","FÉRIAS","FOLGA"))),IF(Cálculos!MY70=0,"FOLGA",TEXT(Cálculos!MU70,"hh:mm")&amp;" – "&amp;TEXT(Cálculos!MX70,"hh:mm")&amp;IF(AND(Cálculos!MV70&lt;&gt;"",Cálculos!MW70&lt;&gt;""),CHAR(10)&amp;"int. "&amp;TEXT(Cálculos!MV70,"hh:mm")&amp;" – "&amp;TEXT(Cálculos!MW70,"hh:mm"),""))))</f>
        <v/>
      </c>
      <c r="G405" s="55" t="str">
        <f>IF($A405="","",IF(Configurações!$B$3="Simples",IF(Cálculos!NP70="TRAB","TRABALHO",IF(Cálculos!NP70="ATEST","ATESTADO/"&amp;CHAR(10)&amp;"LICENÇA",IF(Cálculos!NP70="FERIAS","FÉRIAS","FOLGA"))),IF(Cálculos!NJ70=0,"FOLGA",TEXT(Cálculos!NF70,"hh:mm")&amp;" – "&amp;TEXT(Cálculos!NI70,"hh:mm")&amp;IF(AND(Cálculos!NG70&lt;&gt;"",Cálculos!NH70&lt;&gt;""),CHAR(10)&amp;"int. "&amp;TEXT(Cálculos!NG70,"hh:mm")&amp;" – "&amp;TEXT(Cálculos!NH70,"hh:mm"),""))))</f>
        <v/>
      </c>
      <c r="H405" s="55" t="str">
        <f>IF($A405="","",IF(Configurações!$B$3="Simples",IF(Cálculos!OA70="TRAB","TRABALHO",IF(Cálculos!OA70="ATEST","ATESTADO/"&amp;CHAR(10)&amp;"LICENÇA",IF(Cálculos!OA70="FERIAS","FÉRIAS","FOLGA"))),IF(Cálculos!NU70=0,"FOLGA",TEXT(Cálculos!NQ70,"hh:mm")&amp;" – "&amp;TEXT(Cálculos!NT70,"hh:mm")&amp;IF(AND(Cálculos!NR70&lt;&gt;"",Cálculos!NS70&lt;&gt;""),CHAR(10)&amp;"int. "&amp;TEXT(Cálculos!NR70,"hh:mm")&amp;" – "&amp;TEXT(Cálculos!NS70,"hh:mm"),""))))</f>
        <v/>
      </c>
    </row>
    <row r="406" spans="1:8" ht="27.75" customHeight="1" x14ac:dyDescent="0.25">
      <c r="A406" s="54" t="str">
        <f>Cálculos!B71</f>
        <v/>
      </c>
      <c r="B406" s="55" t="str">
        <f>IF($A406="","",IF(Configurações!$B$3="Simples",IF(Cálculos!LM71="TRAB","TRABALHO",IF(Cálculos!LM71="ATEST","ATESTADO/"&amp;CHAR(10)&amp;"LICENÇA",IF(Cálculos!LM71="FERIAS","FÉRIAS","FOLGA"))),IF(Cálculos!LG71=0,"FOLGA",TEXT(Cálculos!LC71,"hh:mm")&amp;" – "&amp;TEXT(Cálculos!LF71,"hh:mm")&amp;IF(AND(Cálculos!LD71&lt;&gt;"",Cálculos!LE71&lt;&gt;""),CHAR(10)&amp;"int. "&amp;TEXT(Cálculos!LD71,"hh:mm")&amp;" – "&amp;TEXT(Cálculos!LE71,"hh:mm"),""))))</f>
        <v/>
      </c>
      <c r="C406" s="55" t="str">
        <f>IF($A406="","",IF(Configurações!$B$3="Simples",IF(Cálculos!LX71="TRAB","TRABALHO",IF(Cálculos!LX71="ATEST","ATESTADO/"&amp;CHAR(10)&amp;"LICENÇA",IF(Cálculos!LX71="FERIAS","FÉRIAS","FOLGA"))),IF(Cálculos!LR71=0,"FOLGA",TEXT(Cálculos!LN71,"hh:mm")&amp;" – "&amp;TEXT(Cálculos!LQ71,"hh:mm")&amp;IF(AND(Cálculos!LO71&lt;&gt;"",Cálculos!LP71&lt;&gt;""),CHAR(10)&amp;"int. "&amp;TEXT(Cálculos!LO71,"hh:mm")&amp;" – "&amp;TEXT(Cálculos!LP71,"hh:mm"),""))))</f>
        <v/>
      </c>
      <c r="D406" s="55" t="str">
        <f>IF($A406="","",IF(Configurações!$B$3="Simples",IF(Cálculos!MI71="TRAB","TRABALHO",IF(Cálculos!MI71="ATEST","ATESTADO/"&amp;CHAR(10)&amp;"LICENÇA",IF(Cálculos!MI71="FERIAS","FÉRIAS","FOLGA"))),IF(Cálculos!MC71=0,"FOLGA",TEXT(Cálculos!LY71,"hh:mm")&amp;" – "&amp;TEXT(Cálculos!MB71,"hh:mm")&amp;IF(AND(Cálculos!LZ71&lt;&gt;"",Cálculos!MA71&lt;&gt;""),CHAR(10)&amp;"int. "&amp;TEXT(Cálculos!LZ71,"hh:mm")&amp;" – "&amp;TEXT(Cálculos!MA71,"hh:mm"),""))))</f>
        <v/>
      </c>
      <c r="E406" s="55" t="str">
        <f>IF($A406="","",IF(Configurações!$B$3="Simples",IF(Cálculos!MT71="TRAB","TRABALHO",IF(Cálculos!MT71="ATEST","ATESTADO/"&amp;CHAR(10)&amp;"LICENÇA",IF(Cálculos!MT71="FERIAS","FÉRIAS","FOLGA"))),IF(Cálculos!MN71=0,"FOLGA",TEXT(Cálculos!MJ71,"hh:mm")&amp;" – "&amp;TEXT(Cálculos!MM71,"hh:mm")&amp;IF(AND(Cálculos!MK71&lt;&gt;"",Cálculos!ML71&lt;&gt;""),CHAR(10)&amp;"int. "&amp;TEXT(Cálculos!MK71,"hh:mm")&amp;" – "&amp;TEXT(Cálculos!ML71,"hh:mm"),""))))</f>
        <v/>
      </c>
      <c r="F406" s="55" t="str">
        <f>IF($A406="","",IF(Configurações!$B$3="Simples",IF(Cálculos!NE71="TRAB","TRABALHO",IF(Cálculos!NE71="ATEST","ATESTADO/"&amp;CHAR(10)&amp;"LICENÇA",IF(Cálculos!NE71="FERIAS","FÉRIAS","FOLGA"))),IF(Cálculos!MY71=0,"FOLGA",TEXT(Cálculos!MU71,"hh:mm")&amp;" – "&amp;TEXT(Cálculos!MX71,"hh:mm")&amp;IF(AND(Cálculos!MV71&lt;&gt;"",Cálculos!MW71&lt;&gt;""),CHAR(10)&amp;"int. "&amp;TEXT(Cálculos!MV71,"hh:mm")&amp;" – "&amp;TEXT(Cálculos!MW71,"hh:mm"),""))))</f>
        <v/>
      </c>
      <c r="G406" s="55" t="str">
        <f>IF($A406="","",IF(Configurações!$B$3="Simples",IF(Cálculos!NP71="TRAB","TRABALHO",IF(Cálculos!NP71="ATEST","ATESTADO/"&amp;CHAR(10)&amp;"LICENÇA",IF(Cálculos!NP71="FERIAS","FÉRIAS","FOLGA"))),IF(Cálculos!NJ71=0,"FOLGA",TEXT(Cálculos!NF71,"hh:mm")&amp;" – "&amp;TEXT(Cálculos!NI71,"hh:mm")&amp;IF(AND(Cálculos!NG71&lt;&gt;"",Cálculos!NH71&lt;&gt;""),CHAR(10)&amp;"int. "&amp;TEXT(Cálculos!NG71,"hh:mm")&amp;" – "&amp;TEXT(Cálculos!NH71,"hh:mm"),""))))</f>
        <v/>
      </c>
      <c r="H406" s="55" t="str">
        <f>IF($A406="","",IF(Configurações!$B$3="Simples",IF(Cálculos!OA71="TRAB","TRABALHO",IF(Cálculos!OA71="ATEST","ATESTADO/"&amp;CHAR(10)&amp;"LICENÇA",IF(Cálculos!OA71="FERIAS","FÉRIAS","FOLGA"))),IF(Cálculos!NU71=0,"FOLGA",TEXT(Cálculos!NQ71,"hh:mm")&amp;" – "&amp;TEXT(Cálculos!NT71,"hh:mm")&amp;IF(AND(Cálculos!NR71&lt;&gt;"",Cálculos!NS71&lt;&gt;""),CHAR(10)&amp;"int. "&amp;TEXT(Cálculos!NR71,"hh:mm")&amp;" – "&amp;TEXT(Cálculos!NS71,"hh:mm"),""))))</f>
        <v/>
      </c>
    </row>
    <row r="407" spans="1:8" ht="27.75" customHeight="1" x14ac:dyDescent="0.25">
      <c r="A407" s="54" t="str">
        <f>Cálculos!B72</f>
        <v/>
      </c>
      <c r="B407" s="55" t="str">
        <f>IF($A407="","",IF(Configurações!$B$3="Simples",IF(Cálculos!LM72="TRAB","TRABALHO",IF(Cálculos!LM72="ATEST","ATESTADO/"&amp;CHAR(10)&amp;"LICENÇA",IF(Cálculos!LM72="FERIAS","FÉRIAS","FOLGA"))),IF(Cálculos!LG72=0,"FOLGA",TEXT(Cálculos!LC72,"hh:mm")&amp;" – "&amp;TEXT(Cálculos!LF72,"hh:mm")&amp;IF(AND(Cálculos!LD72&lt;&gt;"",Cálculos!LE72&lt;&gt;""),CHAR(10)&amp;"int. "&amp;TEXT(Cálculos!LD72,"hh:mm")&amp;" – "&amp;TEXT(Cálculos!LE72,"hh:mm"),""))))</f>
        <v/>
      </c>
      <c r="C407" s="55" t="str">
        <f>IF($A407="","",IF(Configurações!$B$3="Simples",IF(Cálculos!LX72="TRAB","TRABALHO",IF(Cálculos!LX72="ATEST","ATESTADO/"&amp;CHAR(10)&amp;"LICENÇA",IF(Cálculos!LX72="FERIAS","FÉRIAS","FOLGA"))),IF(Cálculos!LR72=0,"FOLGA",TEXT(Cálculos!LN72,"hh:mm")&amp;" – "&amp;TEXT(Cálculos!LQ72,"hh:mm")&amp;IF(AND(Cálculos!LO72&lt;&gt;"",Cálculos!LP72&lt;&gt;""),CHAR(10)&amp;"int. "&amp;TEXT(Cálculos!LO72,"hh:mm")&amp;" – "&amp;TEXT(Cálculos!LP72,"hh:mm"),""))))</f>
        <v/>
      </c>
      <c r="D407" s="55" t="str">
        <f>IF($A407="","",IF(Configurações!$B$3="Simples",IF(Cálculos!MI72="TRAB","TRABALHO",IF(Cálculos!MI72="ATEST","ATESTADO/"&amp;CHAR(10)&amp;"LICENÇA",IF(Cálculos!MI72="FERIAS","FÉRIAS","FOLGA"))),IF(Cálculos!MC72=0,"FOLGA",TEXT(Cálculos!LY72,"hh:mm")&amp;" – "&amp;TEXT(Cálculos!MB72,"hh:mm")&amp;IF(AND(Cálculos!LZ72&lt;&gt;"",Cálculos!MA72&lt;&gt;""),CHAR(10)&amp;"int. "&amp;TEXT(Cálculos!LZ72,"hh:mm")&amp;" – "&amp;TEXT(Cálculos!MA72,"hh:mm"),""))))</f>
        <v/>
      </c>
      <c r="E407" s="55" t="str">
        <f>IF($A407="","",IF(Configurações!$B$3="Simples",IF(Cálculos!MT72="TRAB","TRABALHO",IF(Cálculos!MT72="ATEST","ATESTADO/"&amp;CHAR(10)&amp;"LICENÇA",IF(Cálculos!MT72="FERIAS","FÉRIAS","FOLGA"))),IF(Cálculos!MN72=0,"FOLGA",TEXT(Cálculos!MJ72,"hh:mm")&amp;" – "&amp;TEXT(Cálculos!MM72,"hh:mm")&amp;IF(AND(Cálculos!MK72&lt;&gt;"",Cálculos!ML72&lt;&gt;""),CHAR(10)&amp;"int. "&amp;TEXT(Cálculos!MK72,"hh:mm")&amp;" – "&amp;TEXT(Cálculos!ML72,"hh:mm"),""))))</f>
        <v/>
      </c>
      <c r="F407" s="55" t="str">
        <f>IF($A407="","",IF(Configurações!$B$3="Simples",IF(Cálculos!NE72="TRAB","TRABALHO",IF(Cálculos!NE72="ATEST","ATESTADO/"&amp;CHAR(10)&amp;"LICENÇA",IF(Cálculos!NE72="FERIAS","FÉRIAS","FOLGA"))),IF(Cálculos!MY72=0,"FOLGA",TEXT(Cálculos!MU72,"hh:mm")&amp;" – "&amp;TEXT(Cálculos!MX72,"hh:mm")&amp;IF(AND(Cálculos!MV72&lt;&gt;"",Cálculos!MW72&lt;&gt;""),CHAR(10)&amp;"int. "&amp;TEXT(Cálculos!MV72,"hh:mm")&amp;" – "&amp;TEXT(Cálculos!MW72,"hh:mm"),""))))</f>
        <v/>
      </c>
      <c r="G407" s="55" t="str">
        <f>IF($A407="","",IF(Configurações!$B$3="Simples",IF(Cálculos!NP72="TRAB","TRABALHO",IF(Cálculos!NP72="ATEST","ATESTADO/"&amp;CHAR(10)&amp;"LICENÇA",IF(Cálculos!NP72="FERIAS","FÉRIAS","FOLGA"))),IF(Cálculos!NJ72=0,"FOLGA",TEXT(Cálculos!NF72,"hh:mm")&amp;" – "&amp;TEXT(Cálculos!NI72,"hh:mm")&amp;IF(AND(Cálculos!NG72&lt;&gt;"",Cálculos!NH72&lt;&gt;""),CHAR(10)&amp;"int. "&amp;TEXT(Cálculos!NG72,"hh:mm")&amp;" – "&amp;TEXT(Cálculos!NH72,"hh:mm"),""))))</f>
        <v/>
      </c>
      <c r="H407" s="55" t="str">
        <f>IF($A407="","",IF(Configurações!$B$3="Simples",IF(Cálculos!OA72="TRAB","TRABALHO",IF(Cálculos!OA72="ATEST","ATESTADO/"&amp;CHAR(10)&amp;"LICENÇA",IF(Cálculos!OA72="FERIAS","FÉRIAS","FOLGA"))),IF(Cálculos!NU72=0,"FOLGA",TEXT(Cálculos!NQ72,"hh:mm")&amp;" – "&amp;TEXT(Cálculos!NT72,"hh:mm")&amp;IF(AND(Cálculos!NR72&lt;&gt;"",Cálculos!NS72&lt;&gt;""),CHAR(10)&amp;"int. "&amp;TEXT(Cálculos!NR72,"hh:mm")&amp;" – "&amp;TEXT(Cálculos!NS72,"hh:mm"),""))))</f>
        <v/>
      </c>
    </row>
    <row r="408" spans="1:8" ht="27.75" customHeight="1" x14ac:dyDescent="0.25">
      <c r="A408" s="54" t="str">
        <f>Cálculos!B73</f>
        <v/>
      </c>
      <c r="B408" s="55" t="str">
        <f>IF($A408="","",IF(Configurações!$B$3="Simples",IF(Cálculos!LM73="TRAB","TRABALHO",IF(Cálculos!LM73="ATEST","ATESTADO/"&amp;CHAR(10)&amp;"LICENÇA",IF(Cálculos!LM73="FERIAS","FÉRIAS","FOLGA"))),IF(Cálculos!LG73=0,"FOLGA",TEXT(Cálculos!LC73,"hh:mm")&amp;" – "&amp;TEXT(Cálculos!LF73,"hh:mm")&amp;IF(AND(Cálculos!LD73&lt;&gt;"",Cálculos!LE73&lt;&gt;""),CHAR(10)&amp;"int. "&amp;TEXT(Cálculos!LD73,"hh:mm")&amp;" – "&amp;TEXT(Cálculos!LE73,"hh:mm"),""))))</f>
        <v/>
      </c>
      <c r="C408" s="55" t="str">
        <f>IF($A408="","",IF(Configurações!$B$3="Simples",IF(Cálculos!LX73="TRAB","TRABALHO",IF(Cálculos!LX73="ATEST","ATESTADO/"&amp;CHAR(10)&amp;"LICENÇA",IF(Cálculos!LX73="FERIAS","FÉRIAS","FOLGA"))),IF(Cálculos!LR73=0,"FOLGA",TEXT(Cálculos!LN73,"hh:mm")&amp;" – "&amp;TEXT(Cálculos!LQ73,"hh:mm")&amp;IF(AND(Cálculos!LO73&lt;&gt;"",Cálculos!LP73&lt;&gt;""),CHAR(10)&amp;"int. "&amp;TEXT(Cálculos!LO73,"hh:mm")&amp;" – "&amp;TEXT(Cálculos!LP73,"hh:mm"),""))))</f>
        <v/>
      </c>
      <c r="D408" s="55" t="str">
        <f>IF($A408="","",IF(Configurações!$B$3="Simples",IF(Cálculos!MI73="TRAB","TRABALHO",IF(Cálculos!MI73="ATEST","ATESTADO/"&amp;CHAR(10)&amp;"LICENÇA",IF(Cálculos!MI73="FERIAS","FÉRIAS","FOLGA"))),IF(Cálculos!MC73=0,"FOLGA",TEXT(Cálculos!LY73,"hh:mm")&amp;" – "&amp;TEXT(Cálculos!MB73,"hh:mm")&amp;IF(AND(Cálculos!LZ73&lt;&gt;"",Cálculos!MA73&lt;&gt;""),CHAR(10)&amp;"int. "&amp;TEXT(Cálculos!LZ73,"hh:mm")&amp;" – "&amp;TEXT(Cálculos!MA73,"hh:mm"),""))))</f>
        <v/>
      </c>
      <c r="E408" s="55" t="str">
        <f>IF($A408="","",IF(Configurações!$B$3="Simples",IF(Cálculos!MT73="TRAB","TRABALHO",IF(Cálculos!MT73="ATEST","ATESTADO/"&amp;CHAR(10)&amp;"LICENÇA",IF(Cálculos!MT73="FERIAS","FÉRIAS","FOLGA"))),IF(Cálculos!MN73=0,"FOLGA",TEXT(Cálculos!MJ73,"hh:mm")&amp;" – "&amp;TEXT(Cálculos!MM73,"hh:mm")&amp;IF(AND(Cálculos!MK73&lt;&gt;"",Cálculos!ML73&lt;&gt;""),CHAR(10)&amp;"int. "&amp;TEXT(Cálculos!MK73,"hh:mm")&amp;" – "&amp;TEXT(Cálculos!ML73,"hh:mm"),""))))</f>
        <v/>
      </c>
      <c r="F408" s="55" t="str">
        <f>IF($A408="","",IF(Configurações!$B$3="Simples",IF(Cálculos!NE73="TRAB","TRABALHO",IF(Cálculos!NE73="ATEST","ATESTADO/"&amp;CHAR(10)&amp;"LICENÇA",IF(Cálculos!NE73="FERIAS","FÉRIAS","FOLGA"))),IF(Cálculos!MY73=0,"FOLGA",TEXT(Cálculos!MU73,"hh:mm")&amp;" – "&amp;TEXT(Cálculos!MX73,"hh:mm")&amp;IF(AND(Cálculos!MV73&lt;&gt;"",Cálculos!MW73&lt;&gt;""),CHAR(10)&amp;"int. "&amp;TEXT(Cálculos!MV73,"hh:mm")&amp;" – "&amp;TEXT(Cálculos!MW73,"hh:mm"),""))))</f>
        <v/>
      </c>
      <c r="G408" s="55" t="str">
        <f>IF($A408="","",IF(Configurações!$B$3="Simples",IF(Cálculos!NP73="TRAB","TRABALHO",IF(Cálculos!NP73="ATEST","ATESTADO/"&amp;CHAR(10)&amp;"LICENÇA",IF(Cálculos!NP73="FERIAS","FÉRIAS","FOLGA"))),IF(Cálculos!NJ73=0,"FOLGA",TEXT(Cálculos!NF73,"hh:mm")&amp;" – "&amp;TEXT(Cálculos!NI73,"hh:mm")&amp;IF(AND(Cálculos!NG73&lt;&gt;"",Cálculos!NH73&lt;&gt;""),CHAR(10)&amp;"int. "&amp;TEXT(Cálculos!NG73,"hh:mm")&amp;" – "&amp;TEXT(Cálculos!NH73,"hh:mm"),""))))</f>
        <v/>
      </c>
      <c r="H408" s="55" t="str">
        <f>IF($A408="","",IF(Configurações!$B$3="Simples",IF(Cálculos!OA73="TRAB","TRABALHO",IF(Cálculos!OA73="ATEST","ATESTADO/"&amp;CHAR(10)&amp;"LICENÇA",IF(Cálculos!OA73="FERIAS","FÉRIAS","FOLGA"))),IF(Cálculos!NU73=0,"FOLGA",TEXT(Cálculos!NQ73,"hh:mm")&amp;" – "&amp;TEXT(Cálculos!NT73,"hh:mm")&amp;IF(AND(Cálculos!NR73&lt;&gt;"",Cálculos!NS73&lt;&gt;""),CHAR(10)&amp;"int. "&amp;TEXT(Cálculos!NR73,"hh:mm")&amp;" – "&amp;TEXT(Cálculos!NS73,"hh:mm"),""))))</f>
        <v/>
      </c>
    </row>
    <row r="409" spans="1:8" ht="27.75" customHeight="1" x14ac:dyDescent="0.25">
      <c r="A409" s="54" t="str">
        <f>Cálculos!B74</f>
        <v/>
      </c>
      <c r="B409" s="55" t="str">
        <f>IF($A409="","",IF(Configurações!$B$3="Simples",IF(Cálculos!LM74="TRAB","TRABALHO",IF(Cálculos!LM74="ATEST","ATESTADO/"&amp;CHAR(10)&amp;"LICENÇA",IF(Cálculos!LM74="FERIAS","FÉRIAS","FOLGA"))),IF(Cálculos!LG74=0,"FOLGA",TEXT(Cálculos!LC74,"hh:mm")&amp;" – "&amp;TEXT(Cálculos!LF74,"hh:mm")&amp;IF(AND(Cálculos!LD74&lt;&gt;"",Cálculos!LE74&lt;&gt;""),CHAR(10)&amp;"int. "&amp;TEXT(Cálculos!LD74,"hh:mm")&amp;" – "&amp;TEXT(Cálculos!LE74,"hh:mm"),""))))</f>
        <v/>
      </c>
      <c r="C409" s="55" t="str">
        <f>IF($A409="","",IF(Configurações!$B$3="Simples",IF(Cálculos!LX74="TRAB","TRABALHO",IF(Cálculos!LX74="ATEST","ATESTADO/"&amp;CHAR(10)&amp;"LICENÇA",IF(Cálculos!LX74="FERIAS","FÉRIAS","FOLGA"))),IF(Cálculos!LR74=0,"FOLGA",TEXT(Cálculos!LN74,"hh:mm")&amp;" – "&amp;TEXT(Cálculos!LQ74,"hh:mm")&amp;IF(AND(Cálculos!LO74&lt;&gt;"",Cálculos!LP74&lt;&gt;""),CHAR(10)&amp;"int. "&amp;TEXT(Cálculos!LO74,"hh:mm")&amp;" – "&amp;TEXT(Cálculos!LP74,"hh:mm"),""))))</f>
        <v/>
      </c>
      <c r="D409" s="55" t="str">
        <f>IF($A409="","",IF(Configurações!$B$3="Simples",IF(Cálculos!MI74="TRAB","TRABALHO",IF(Cálculos!MI74="ATEST","ATESTADO/"&amp;CHAR(10)&amp;"LICENÇA",IF(Cálculos!MI74="FERIAS","FÉRIAS","FOLGA"))),IF(Cálculos!MC74=0,"FOLGA",TEXT(Cálculos!LY74,"hh:mm")&amp;" – "&amp;TEXT(Cálculos!MB74,"hh:mm")&amp;IF(AND(Cálculos!LZ74&lt;&gt;"",Cálculos!MA74&lt;&gt;""),CHAR(10)&amp;"int. "&amp;TEXT(Cálculos!LZ74,"hh:mm")&amp;" – "&amp;TEXT(Cálculos!MA74,"hh:mm"),""))))</f>
        <v/>
      </c>
      <c r="E409" s="55" t="str">
        <f>IF($A409="","",IF(Configurações!$B$3="Simples",IF(Cálculos!MT74="TRAB","TRABALHO",IF(Cálculos!MT74="ATEST","ATESTADO/"&amp;CHAR(10)&amp;"LICENÇA",IF(Cálculos!MT74="FERIAS","FÉRIAS","FOLGA"))),IF(Cálculos!MN74=0,"FOLGA",TEXT(Cálculos!MJ74,"hh:mm")&amp;" – "&amp;TEXT(Cálculos!MM74,"hh:mm")&amp;IF(AND(Cálculos!MK74&lt;&gt;"",Cálculos!ML74&lt;&gt;""),CHAR(10)&amp;"int. "&amp;TEXT(Cálculos!MK74,"hh:mm")&amp;" – "&amp;TEXT(Cálculos!ML74,"hh:mm"),""))))</f>
        <v/>
      </c>
      <c r="F409" s="55" t="str">
        <f>IF($A409="","",IF(Configurações!$B$3="Simples",IF(Cálculos!NE74="TRAB","TRABALHO",IF(Cálculos!NE74="ATEST","ATESTADO/"&amp;CHAR(10)&amp;"LICENÇA",IF(Cálculos!NE74="FERIAS","FÉRIAS","FOLGA"))),IF(Cálculos!MY74=0,"FOLGA",TEXT(Cálculos!MU74,"hh:mm")&amp;" – "&amp;TEXT(Cálculos!MX74,"hh:mm")&amp;IF(AND(Cálculos!MV74&lt;&gt;"",Cálculos!MW74&lt;&gt;""),CHAR(10)&amp;"int. "&amp;TEXT(Cálculos!MV74,"hh:mm")&amp;" – "&amp;TEXT(Cálculos!MW74,"hh:mm"),""))))</f>
        <v/>
      </c>
      <c r="G409" s="55" t="str">
        <f>IF($A409="","",IF(Configurações!$B$3="Simples",IF(Cálculos!NP74="TRAB","TRABALHO",IF(Cálculos!NP74="ATEST","ATESTADO/"&amp;CHAR(10)&amp;"LICENÇA",IF(Cálculos!NP74="FERIAS","FÉRIAS","FOLGA"))),IF(Cálculos!NJ74=0,"FOLGA",TEXT(Cálculos!NF74,"hh:mm")&amp;" – "&amp;TEXT(Cálculos!NI74,"hh:mm")&amp;IF(AND(Cálculos!NG74&lt;&gt;"",Cálculos!NH74&lt;&gt;""),CHAR(10)&amp;"int. "&amp;TEXT(Cálculos!NG74,"hh:mm")&amp;" – "&amp;TEXT(Cálculos!NH74,"hh:mm"),""))))</f>
        <v/>
      </c>
      <c r="H409" s="55" t="str">
        <f>IF($A409="","",IF(Configurações!$B$3="Simples",IF(Cálculos!OA74="TRAB","TRABALHO",IF(Cálculos!OA74="ATEST","ATESTADO/"&amp;CHAR(10)&amp;"LICENÇA",IF(Cálculos!OA74="FERIAS","FÉRIAS","FOLGA"))),IF(Cálculos!NU74=0,"FOLGA",TEXT(Cálculos!NQ74,"hh:mm")&amp;" – "&amp;TEXT(Cálculos!NT74,"hh:mm")&amp;IF(AND(Cálculos!NR74&lt;&gt;"",Cálculos!NS74&lt;&gt;""),CHAR(10)&amp;"int. "&amp;TEXT(Cálculos!NR74,"hh:mm")&amp;" – "&amp;TEXT(Cálculos!NS74,"hh:mm"),""))))</f>
        <v/>
      </c>
    </row>
    <row r="410" spans="1:8" ht="27.75" customHeight="1" x14ac:dyDescent="0.25">
      <c r="A410" s="54" t="str">
        <f>Cálculos!B75</f>
        <v/>
      </c>
      <c r="B410" s="55" t="str">
        <f>IF($A410="","",IF(Configurações!$B$3="Simples",IF(Cálculos!LM75="TRAB","TRABALHO",IF(Cálculos!LM75="ATEST","ATESTADO/"&amp;CHAR(10)&amp;"LICENÇA",IF(Cálculos!LM75="FERIAS","FÉRIAS","FOLGA"))),IF(Cálculos!LG75=0,"FOLGA",TEXT(Cálculos!LC75,"hh:mm")&amp;" – "&amp;TEXT(Cálculos!LF75,"hh:mm")&amp;IF(AND(Cálculos!LD75&lt;&gt;"",Cálculos!LE75&lt;&gt;""),CHAR(10)&amp;"int. "&amp;TEXT(Cálculos!LD75,"hh:mm")&amp;" – "&amp;TEXT(Cálculos!LE75,"hh:mm"),""))))</f>
        <v/>
      </c>
      <c r="C410" s="55" t="str">
        <f>IF($A410="","",IF(Configurações!$B$3="Simples",IF(Cálculos!LX75="TRAB","TRABALHO",IF(Cálculos!LX75="ATEST","ATESTADO/"&amp;CHAR(10)&amp;"LICENÇA",IF(Cálculos!LX75="FERIAS","FÉRIAS","FOLGA"))),IF(Cálculos!LR75=0,"FOLGA",TEXT(Cálculos!LN75,"hh:mm")&amp;" – "&amp;TEXT(Cálculos!LQ75,"hh:mm")&amp;IF(AND(Cálculos!LO75&lt;&gt;"",Cálculos!LP75&lt;&gt;""),CHAR(10)&amp;"int. "&amp;TEXT(Cálculos!LO75,"hh:mm")&amp;" – "&amp;TEXT(Cálculos!LP75,"hh:mm"),""))))</f>
        <v/>
      </c>
      <c r="D410" s="55" t="str">
        <f>IF($A410="","",IF(Configurações!$B$3="Simples",IF(Cálculos!MI75="TRAB","TRABALHO",IF(Cálculos!MI75="ATEST","ATESTADO/"&amp;CHAR(10)&amp;"LICENÇA",IF(Cálculos!MI75="FERIAS","FÉRIAS","FOLGA"))),IF(Cálculos!MC75=0,"FOLGA",TEXT(Cálculos!LY75,"hh:mm")&amp;" – "&amp;TEXT(Cálculos!MB75,"hh:mm")&amp;IF(AND(Cálculos!LZ75&lt;&gt;"",Cálculos!MA75&lt;&gt;""),CHAR(10)&amp;"int. "&amp;TEXT(Cálculos!LZ75,"hh:mm")&amp;" – "&amp;TEXT(Cálculos!MA75,"hh:mm"),""))))</f>
        <v/>
      </c>
      <c r="E410" s="55" t="str">
        <f>IF($A410="","",IF(Configurações!$B$3="Simples",IF(Cálculos!MT75="TRAB","TRABALHO",IF(Cálculos!MT75="ATEST","ATESTADO/"&amp;CHAR(10)&amp;"LICENÇA",IF(Cálculos!MT75="FERIAS","FÉRIAS","FOLGA"))),IF(Cálculos!MN75=0,"FOLGA",TEXT(Cálculos!MJ75,"hh:mm")&amp;" – "&amp;TEXT(Cálculos!MM75,"hh:mm")&amp;IF(AND(Cálculos!MK75&lt;&gt;"",Cálculos!ML75&lt;&gt;""),CHAR(10)&amp;"int. "&amp;TEXT(Cálculos!MK75,"hh:mm")&amp;" – "&amp;TEXT(Cálculos!ML75,"hh:mm"),""))))</f>
        <v/>
      </c>
      <c r="F410" s="55" t="str">
        <f>IF($A410="","",IF(Configurações!$B$3="Simples",IF(Cálculos!NE75="TRAB","TRABALHO",IF(Cálculos!NE75="ATEST","ATESTADO/"&amp;CHAR(10)&amp;"LICENÇA",IF(Cálculos!NE75="FERIAS","FÉRIAS","FOLGA"))),IF(Cálculos!MY75=0,"FOLGA",TEXT(Cálculos!MU75,"hh:mm")&amp;" – "&amp;TEXT(Cálculos!MX75,"hh:mm")&amp;IF(AND(Cálculos!MV75&lt;&gt;"",Cálculos!MW75&lt;&gt;""),CHAR(10)&amp;"int. "&amp;TEXT(Cálculos!MV75,"hh:mm")&amp;" – "&amp;TEXT(Cálculos!MW75,"hh:mm"),""))))</f>
        <v/>
      </c>
      <c r="G410" s="55" t="str">
        <f>IF($A410="","",IF(Configurações!$B$3="Simples",IF(Cálculos!NP75="TRAB","TRABALHO",IF(Cálculos!NP75="ATEST","ATESTADO/"&amp;CHAR(10)&amp;"LICENÇA",IF(Cálculos!NP75="FERIAS","FÉRIAS","FOLGA"))),IF(Cálculos!NJ75=0,"FOLGA",TEXT(Cálculos!NF75,"hh:mm")&amp;" – "&amp;TEXT(Cálculos!NI75,"hh:mm")&amp;IF(AND(Cálculos!NG75&lt;&gt;"",Cálculos!NH75&lt;&gt;""),CHAR(10)&amp;"int. "&amp;TEXT(Cálculos!NG75,"hh:mm")&amp;" – "&amp;TEXT(Cálculos!NH75,"hh:mm"),""))))</f>
        <v/>
      </c>
      <c r="H410" s="55" t="str">
        <f>IF($A410="","",IF(Configurações!$B$3="Simples",IF(Cálculos!OA75="TRAB","TRABALHO",IF(Cálculos!OA75="ATEST","ATESTADO/"&amp;CHAR(10)&amp;"LICENÇA",IF(Cálculos!OA75="FERIAS","FÉRIAS","FOLGA"))),IF(Cálculos!NU75=0,"FOLGA",TEXT(Cálculos!NQ75,"hh:mm")&amp;" – "&amp;TEXT(Cálculos!NT75,"hh:mm")&amp;IF(AND(Cálculos!NR75&lt;&gt;"",Cálculos!NS75&lt;&gt;""),CHAR(10)&amp;"int. "&amp;TEXT(Cálculos!NR75,"hh:mm")&amp;" – "&amp;TEXT(Cálculos!NS75,"hh:mm"),""))))</f>
        <v/>
      </c>
    </row>
    <row r="411" spans="1:8" ht="27.75" customHeight="1" x14ac:dyDescent="0.25">
      <c r="A411" s="54" t="str">
        <f>Cálculos!B76</f>
        <v/>
      </c>
      <c r="B411" s="55" t="str">
        <f>IF($A411="","",IF(Configurações!$B$3="Simples",IF(Cálculos!LM76="TRAB","TRABALHO",IF(Cálculos!LM76="ATEST","ATESTADO/"&amp;CHAR(10)&amp;"LICENÇA",IF(Cálculos!LM76="FERIAS","FÉRIAS","FOLGA"))),IF(Cálculos!LG76=0,"FOLGA",TEXT(Cálculos!LC76,"hh:mm")&amp;" – "&amp;TEXT(Cálculos!LF76,"hh:mm")&amp;IF(AND(Cálculos!LD76&lt;&gt;"",Cálculos!LE76&lt;&gt;""),CHAR(10)&amp;"int. "&amp;TEXT(Cálculos!LD76,"hh:mm")&amp;" – "&amp;TEXT(Cálculos!LE76,"hh:mm"),""))))</f>
        <v/>
      </c>
      <c r="C411" s="55" t="str">
        <f>IF($A411="","",IF(Configurações!$B$3="Simples",IF(Cálculos!LX76="TRAB","TRABALHO",IF(Cálculos!LX76="ATEST","ATESTADO/"&amp;CHAR(10)&amp;"LICENÇA",IF(Cálculos!LX76="FERIAS","FÉRIAS","FOLGA"))),IF(Cálculos!LR76=0,"FOLGA",TEXT(Cálculos!LN76,"hh:mm")&amp;" – "&amp;TEXT(Cálculos!LQ76,"hh:mm")&amp;IF(AND(Cálculos!LO76&lt;&gt;"",Cálculos!LP76&lt;&gt;""),CHAR(10)&amp;"int. "&amp;TEXT(Cálculos!LO76,"hh:mm")&amp;" – "&amp;TEXT(Cálculos!LP76,"hh:mm"),""))))</f>
        <v/>
      </c>
      <c r="D411" s="55" t="str">
        <f>IF($A411="","",IF(Configurações!$B$3="Simples",IF(Cálculos!MI76="TRAB","TRABALHO",IF(Cálculos!MI76="ATEST","ATESTADO/"&amp;CHAR(10)&amp;"LICENÇA",IF(Cálculos!MI76="FERIAS","FÉRIAS","FOLGA"))),IF(Cálculos!MC76=0,"FOLGA",TEXT(Cálculos!LY76,"hh:mm")&amp;" – "&amp;TEXT(Cálculos!MB76,"hh:mm")&amp;IF(AND(Cálculos!LZ76&lt;&gt;"",Cálculos!MA76&lt;&gt;""),CHAR(10)&amp;"int. "&amp;TEXT(Cálculos!LZ76,"hh:mm")&amp;" – "&amp;TEXT(Cálculos!MA76,"hh:mm"),""))))</f>
        <v/>
      </c>
      <c r="E411" s="55" t="str">
        <f>IF($A411="","",IF(Configurações!$B$3="Simples",IF(Cálculos!MT76="TRAB","TRABALHO",IF(Cálculos!MT76="ATEST","ATESTADO/"&amp;CHAR(10)&amp;"LICENÇA",IF(Cálculos!MT76="FERIAS","FÉRIAS","FOLGA"))),IF(Cálculos!MN76=0,"FOLGA",TEXT(Cálculos!MJ76,"hh:mm")&amp;" – "&amp;TEXT(Cálculos!MM76,"hh:mm")&amp;IF(AND(Cálculos!MK76&lt;&gt;"",Cálculos!ML76&lt;&gt;""),CHAR(10)&amp;"int. "&amp;TEXT(Cálculos!MK76,"hh:mm")&amp;" – "&amp;TEXT(Cálculos!ML76,"hh:mm"),""))))</f>
        <v/>
      </c>
      <c r="F411" s="55" t="str">
        <f>IF($A411="","",IF(Configurações!$B$3="Simples",IF(Cálculos!NE76="TRAB","TRABALHO",IF(Cálculos!NE76="ATEST","ATESTADO/"&amp;CHAR(10)&amp;"LICENÇA",IF(Cálculos!NE76="FERIAS","FÉRIAS","FOLGA"))),IF(Cálculos!MY76=0,"FOLGA",TEXT(Cálculos!MU76,"hh:mm")&amp;" – "&amp;TEXT(Cálculos!MX76,"hh:mm")&amp;IF(AND(Cálculos!MV76&lt;&gt;"",Cálculos!MW76&lt;&gt;""),CHAR(10)&amp;"int. "&amp;TEXT(Cálculos!MV76,"hh:mm")&amp;" – "&amp;TEXT(Cálculos!MW76,"hh:mm"),""))))</f>
        <v/>
      </c>
      <c r="G411" s="55" t="str">
        <f>IF($A411="","",IF(Configurações!$B$3="Simples",IF(Cálculos!NP76="TRAB","TRABALHO",IF(Cálculos!NP76="ATEST","ATESTADO/"&amp;CHAR(10)&amp;"LICENÇA",IF(Cálculos!NP76="FERIAS","FÉRIAS","FOLGA"))),IF(Cálculos!NJ76=0,"FOLGA",TEXT(Cálculos!NF76,"hh:mm")&amp;" – "&amp;TEXT(Cálculos!NI76,"hh:mm")&amp;IF(AND(Cálculos!NG76&lt;&gt;"",Cálculos!NH76&lt;&gt;""),CHAR(10)&amp;"int. "&amp;TEXT(Cálculos!NG76,"hh:mm")&amp;" – "&amp;TEXT(Cálculos!NH76,"hh:mm"),""))))</f>
        <v/>
      </c>
      <c r="H411" s="55" t="str">
        <f>IF($A411="","",IF(Configurações!$B$3="Simples",IF(Cálculos!OA76="TRAB","TRABALHO",IF(Cálculos!OA76="ATEST","ATESTADO/"&amp;CHAR(10)&amp;"LICENÇA",IF(Cálculos!OA76="FERIAS","FÉRIAS","FOLGA"))),IF(Cálculos!NU76=0,"FOLGA",TEXT(Cálculos!NQ76,"hh:mm")&amp;" – "&amp;TEXT(Cálculos!NT76,"hh:mm")&amp;IF(AND(Cálculos!NR76&lt;&gt;"",Cálculos!NS76&lt;&gt;""),CHAR(10)&amp;"int. "&amp;TEXT(Cálculos!NR76,"hh:mm")&amp;" – "&amp;TEXT(Cálculos!NS76,"hh:mm"),""))))</f>
        <v/>
      </c>
    </row>
    <row r="412" spans="1:8" ht="27.75" customHeight="1" x14ac:dyDescent="0.25">
      <c r="A412" s="54" t="str">
        <f>Cálculos!B77</f>
        <v/>
      </c>
      <c r="B412" s="55" t="str">
        <f>IF($A412="","",IF(Configurações!$B$3="Simples",IF(Cálculos!LM77="TRAB","TRABALHO",IF(Cálculos!LM77="ATEST","ATESTADO/"&amp;CHAR(10)&amp;"LICENÇA",IF(Cálculos!LM77="FERIAS","FÉRIAS","FOLGA"))),IF(Cálculos!LG77=0,"FOLGA",TEXT(Cálculos!LC77,"hh:mm")&amp;" – "&amp;TEXT(Cálculos!LF77,"hh:mm")&amp;IF(AND(Cálculos!LD77&lt;&gt;"",Cálculos!LE77&lt;&gt;""),CHAR(10)&amp;"int. "&amp;TEXT(Cálculos!LD77,"hh:mm")&amp;" – "&amp;TEXT(Cálculos!LE77,"hh:mm"),""))))</f>
        <v/>
      </c>
      <c r="C412" s="55" t="str">
        <f>IF($A412="","",IF(Configurações!$B$3="Simples",IF(Cálculos!LX77="TRAB","TRABALHO",IF(Cálculos!LX77="ATEST","ATESTADO/"&amp;CHAR(10)&amp;"LICENÇA",IF(Cálculos!LX77="FERIAS","FÉRIAS","FOLGA"))),IF(Cálculos!LR77=0,"FOLGA",TEXT(Cálculos!LN77,"hh:mm")&amp;" – "&amp;TEXT(Cálculos!LQ77,"hh:mm")&amp;IF(AND(Cálculos!LO77&lt;&gt;"",Cálculos!LP77&lt;&gt;""),CHAR(10)&amp;"int. "&amp;TEXT(Cálculos!LO77,"hh:mm")&amp;" – "&amp;TEXT(Cálculos!LP77,"hh:mm"),""))))</f>
        <v/>
      </c>
      <c r="D412" s="55" t="str">
        <f>IF($A412="","",IF(Configurações!$B$3="Simples",IF(Cálculos!MI77="TRAB","TRABALHO",IF(Cálculos!MI77="ATEST","ATESTADO/"&amp;CHAR(10)&amp;"LICENÇA",IF(Cálculos!MI77="FERIAS","FÉRIAS","FOLGA"))),IF(Cálculos!MC77=0,"FOLGA",TEXT(Cálculos!LY77,"hh:mm")&amp;" – "&amp;TEXT(Cálculos!MB77,"hh:mm")&amp;IF(AND(Cálculos!LZ77&lt;&gt;"",Cálculos!MA77&lt;&gt;""),CHAR(10)&amp;"int. "&amp;TEXT(Cálculos!LZ77,"hh:mm")&amp;" – "&amp;TEXT(Cálculos!MA77,"hh:mm"),""))))</f>
        <v/>
      </c>
      <c r="E412" s="55" t="str">
        <f>IF($A412="","",IF(Configurações!$B$3="Simples",IF(Cálculos!MT77="TRAB","TRABALHO",IF(Cálculos!MT77="ATEST","ATESTADO/"&amp;CHAR(10)&amp;"LICENÇA",IF(Cálculos!MT77="FERIAS","FÉRIAS","FOLGA"))),IF(Cálculos!MN77=0,"FOLGA",TEXT(Cálculos!MJ77,"hh:mm")&amp;" – "&amp;TEXT(Cálculos!MM77,"hh:mm")&amp;IF(AND(Cálculos!MK77&lt;&gt;"",Cálculos!ML77&lt;&gt;""),CHAR(10)&amp;"int. "&amp;TEXT(Cálculos!MK77,"hh:mm")&amp;" – "&amp;TEXT(Cálculos!ML77,"hh:mm"),""))))</f>
        <v/>
      </c>
      <c r="F412" s="55" t="str">
        <f>IF($A412="","",IF(Configurações!$B$3="Simples",IF(Cálculos!NE77="TRAB","TRABALHO",IF(Cálculos!NE77="ATEST","ATESTADO/"&amp;CHAR(10)&amp;"LICENÇA",IF(Cálculos!NE77="FERIAS","FÉRIAS","FOLGA"))),IF(Cálculos!MY77=0,"FOLGA",TEXT(Cálculos!MU77,"hh:mm")&amp;" – "&amp;TEXT(Cálculos!MX77,"hh:mm")&amp;IF(AND(Cálculos!MV77&lt;&gt;"",Cálculos!MW77&lt;&gt;""),CHAR(10)&amp;"int. "&amp;TEXT(Cálculos!MV77,"hh:mm")&amp;" – "&amp;TEXT(Cálculos!MW77,"hh:mm"),""))))</f>
        <v/>
      </c>
      <c r="G412" s="55" t="str">
        <f>IF($A412="","",IF(Configurações!$B$3="Simples",IF(Cálculos!NP77="TRAB","TRABALHO",IF(Cálculos!NP77="ATEST","ATESTADO/"&amp;CHAR(10)&amp;"LICENÇA",IF(Cálculos!NP77="FERIAS","FÉRIAS","FOLGA"))),IF(Cálculos!NJ77=0,"FOLGA",TEXT(Cálculos!NF77,"hh:mm")&amp;" – "&amp;TEXT(Cálculos!NI77,"hh:mm")&amp;IF(AND(Cálculos!NG77&lt;&gt;"",Cálculos!NH77&lt;&gt;""),CHAR(10)&amp;"int. "&amp;TEXT(Cálculos!NG77,"hh:mm")&amp;" – "&amp;TEXT(Cálculos!NH77,"hh:mm"),""))))</f>
        <v/>
      </c>
      <c r="H412" s="55" t="str">
        <f>IF($A412="","",IF(Configurações!$B$3="Simples",IF(Cálculos!OA77="TRAB","TRABALHO",IF(Cálculos!OA77="ATEST","ATESTADO/"&amp;CHAR(10)&amp;"LICENÇA",IF(Cálculos!OA77="FERIAS","FÉRIAS","FOLGA"))),IF(Cálculos!NU77=0,"FOLGA",TEXT(Cálculos!NQ77,"hh:mm")&amp;" – "&amp;TEXT(Cálculos!NT77,"hh:mm")&amp;IF(AND(Cálculos!NR77&lt;&gt;"",Cálculos!NS77&lt;&gt;""),CHAR(10)&amp;"int. "&amp;TEXT(Cálculos!NR77,"hh:mm")&amp;" – "&amp;TEXT(Cálculos!NS77,"hh:mm"),""))))</f>
        <v/>
      </c>
    </row>
    <row r="413" spans="1:8" ht="27.75" customHeight="1" x14ac:dyDescent="0.25">
      <c r="A413" s="54" t="str">
        <f>Cálculos!B78</f>
        <v/>
      </c>
      <c r="B413" s="55" t="str">
        <f>IF($A413="","",IF(Configurações!$B$3="Simples",IF(Cálculos!LM78="TRAB","TRABALHO",IF(Cálculos!LM78="ATEST","ATESTADO/"&amp;CHAR(10)&amp;"LICENÇA",IF(Cálculos!LM78="FERIAS","FÉRIAS","FOLGA"))),IF(Cálculos!LG78=0,"FOLGA",TEXT(Cálculos!LC78,"hh:mm")&amp;" – "&amp;TEXT(Cálculos!LF78,"hh:mm")&amp;IF(AND(Cálculos!LD78&lt;&gt;"",Cálculos!LE78&lt;&gt;""),CHAR(10)&amp;"int. "&amp;TEXT(Cálculos!LD78,"hh:mm")&amp;" – "&amp;TEXT(Cálculos!LE78,"hh:mm"),""))))</f>
        <v/>
      </c>
      <c r="C413" s="55" t="str">
        <f>IF($A413="","",IF(Configurações!$B$3="Simples",IF(Cálculos!LX78="TRAB","TRABALHO",IF(Cálculos!LX78="ATEST","ATESTADO/"&amp;CHAR(10)&amp;"LICENÇA",IF(Cálculos!LX78="FERIAS","FÉRIAS","FOLGA"))),IF(Cálculos!LR78=0,"FOLGA",TEXT(Cálculos!LN78,"hh:mm")&amp;" – "&amp;TEXT(Cálculos!LQ78,"hh:mm")&amp;IF(AND(Cálculos!LO78&lt;&gt;"",Cálculos!LP78&lt;&gt;""),CHAR(10)&amp;"int. "&amp;TEXT(Cálculos!LO78,"hh:mm")&amp;" – "&amp;TEXT(Cálculos!LP78,"hh:mm"),""))))</f>
        <v/>
      </c>
      <c r="D413" s="55" t="str">
        <f>IF($A413="","",IF(Configurações!$B$3="Simples",IF(Cálculos!MI78="TRAB","TRABALHO",IF(Cálculos!MI78="ATEST","ATESTADO/"&amp;CHAR(10)&amp;"LICENÇA",IF(Cálculos!MI78="FERIAS","FÉRIAS","FOLGA"))),IF(Cálculos!MC78=0,"FOLGA",TEXT(Cálculos!LY78,"hh:mm")&amp;" – "&amp;TEXT(Cálculos!MB78,"hh:mm")&amp;IF(AND(Cálculos!LZ78&lt;&gt;"",Cálculos!MA78&lt;&gt;""),CHAR(10)&amp;"int. "&amp;TEXT(Cálculos!LZ78,"hh:mm")&amp;" – "&amp;TEXT(Cálculos!MA78,"hh:mm"),""))))</f>
        <v/>
      </c>
      <c r="E413" s="55" t="str">
        <f>IF($A413="","",IF(Configurações!$B$3="Simples",IF(Cálculos!MT78="TRAB","TRABALHO",IF(Cálculos!MT78="ATEST","ATESTADO/"&amp;CHAR(10)&amp;"LICENÇA",IF(Cálculos!MT78="FERIAS","FÉRIAS","FOLGA"))),IF(Cálculos!MN78=0,"FOLGA",TEXT(Cálculos!MJ78,"hh:mm")&amp;" – "&amp;TEXT(Cálculos!MM78,"hh:mm")&amp;IF(AND(Cálculos!MK78&lt;&gt;"",Cálculos!ML78&lt;&gt;""),CHAR(10)&amp;"int. "&amp;TEXT(Cálculos!MK78,"hh:mm")&amp;" – "&amp;TEXT(Cálculos!ML78,"hh:mm"),""))))</f>
        <v/>
      </c>
      <c r="F413" s="55" t="str">
        <f>IF($A413="","",IF(Configurações!$B$3="Simples",IF(Cálculos!NE78="TRAB","TRABALHO",IF(Cálculos!NE78="ATEST","ATESTADO/"&amp;CHAR(10)&amp;"LICENÇA",IF(Cálculos!NE78="FERIAS","FÉRIAS","FOLGA"))),IF(Cálculos!MY78=0,"FOLGA",TEXT(Cálculos!MU78,"hh:mm")&amp;" – "&amp;TEXT(Cálculos!MX78,"hh:mm")&amp;IF(AND(Cálculos!MV78&lt;&gt;"",Cálculos!MW78&lt;&gt;""),CHAR(10)&amp;"int. "&amp;TEXT(Cálculos!MV78,"hh:mm")&amp;" – "&amp;TEXT(Cálculos!MW78,"hh:mm"),""))))</f>
        <v/>
      </c>
      <c r="G413" s="55" t="str">
        <f>IF($A413="","",IF(Configurações!$B$3="Simples",IF(Cálculos!NP78="TRAB","TRABALHO",IF(Cálculos!NP78="ATEST","ATESTADO/"&amp;CHAR(10)&amp;"LICENÇA",IF(Cálculos!NP78="FERIAS","FÉRIAS","FOLGA"))),IF(Cálculos!NJ78=0,"FOLGA",TEXT(Cálculos!NF78,"hh:mm")&amp;" – "&amp;TEXT(Cálculos!NI78,"hh:mm")&amp;IF(AND(Cálculos!NG78&lt;&gt;"",Cálculos!NH78&lt;&gt;""),CHAR(10)&amp;"int. "&amp;TEXT(Cálculos!NG78,"hh:mm")&amp;" – "&amp;TEXT(Cálculos!NH78,"hh:mm"),""))))</f>
        <v/>
      </c>
      <c r="H413" s="55" t="str">
        <f>IF($A413="","",IF(Configurações!$B$3="Simples",IF(Cálculos!OA78="TRAB","TRABALHO",IF(Cálculos!OA78="ATEST","ATESTADO/"&amp;CHAR(10)&amp;"LICENÇA",IF(Cálculos!OA78="FERIAS","FÉRIAS","FOLGA"))),IF(Cálculos!NU78=0,"FOLGA",TEXT(Cálculos!NQ78,"hh:mm")&amp;" – "&amp;TEXT(Cálculos!NT78,"hh:mm")&amp;IF(AND(Cálculos!NR78&lt;&gt;"",Cálculos!NS78&lt;&gt;""),CHAR(10)&amp;"int. "&amp;TEXT(Cálculos!NR78,"hh:mm")&amp;" – "&amp;TEXT(Cálculos!NS78,"hh:mm"),""))))</f>
        <v/>
      </c>
    </row>
    <row r="414" spans="1:8" ht="27.75" customHeight="1" x14ac:dyDescent="0.25">
      <c r="A414" s="54" t="str">
        <f>Cálculos!B79</f>
        <v/>
      </c>
      <c r="B414" s="55" t="str">
        <f>IF($A414="","",IF(Configurações!$B$3="Simples",IF(Cálculos!LM79="TRAB","TRABALHO",IF(Cálculos!LM79="ATEST","ATESTADO/"&amp;CHAR(10)&amp;"LICENÇA",IF(Cálculos!LM79="FERIAS","FÉRIAS","FOLGA"))),IF(Cálculos!LG79=0,"FOLGA",TEXT(Cálculos!LC79,"hh:mm")&amp;" – "&amp;TEXT(Cálculos!LF79,"hh:mm")&amp;IF(AND(Cálculos!LD79&lt;&gt;"",Cálculos!LE79&lt;&gt;""),CHAR(10)&amp;"int. "&amp;TEXT(Cálculos!LD79,"hh:mm")&amp;" – "&amp;TEXT(Cálculos!LE79,"hh:mm"),""))))</f>
        <v/>
      </c>
      <c r="C414" s="55" t="str">
        <f>IF($A414="","",IF(Configurações!$B$3="Simples",IF(Cálculos!LX79="TRAB","TRABALHO",IF(Cálculos!LX79="ATEST","ATESTADO/"&amp;CHAR(10)&amp;"LICENÇA",IF(Cálculos!LX79="FERIAS","FÉRIAS","FOLGA"))),IF(Cálculos!LR79=0,"FOLGA",TEXT(Cálculos!LN79,"hh:mm")&amp;" – "&amp;TEXT(Cálculos!LQ79,"hh:mm")&amp;IF(AND(Cálculos!LO79&lt;&gt;"",Cálculos!LP79&lt;&gt;""),CHAR(10)&amp;"int. "&amp;TEXT(Cálculos!LO79,"hh:mm")&amp;" – "&amp;TEXT(Cálculos!LP79,"hh:mm"),""))))</f>
        <v/>
      </c>
      <c r="D414" s="55" t="str">
        <f>IF($A414="","",IF(Configurações!$B$3="Simples",IF(Cálculos!MI79="TRAB","TRABALHO",IF(Cálculos!MI79="ATEST","ATESTADO/"&amp;CHAR(10)&amp;"LICENÇA",IF(Cálculos!MI79="FERIAS","FÉRIAS","FOLGA"))),IF(Cálculos!MC79=0,"FOLGA",TEXT(Cálculos!LY79,"hh:mm")&amp;" – "&amp;TEXT(Cálculos!MB79,"hh:mm")&amp;IF(AND(Cálculos!LZ79&lt;&gt;"",Cálculos!MA79&lt;&gt;""),CHAR(10)&amp;"int. "&amp;TEXT(Cálculos!LZ79,"hh:mm")&amp;" – "&amp;TEXT(Cálculos!MA79,"hh:mm"),""))))</f>
        <v/>
      </c>
      <c r="E414" s="55" t="str">
        <f>IF($A414="","",IF(Configurações!$B$3="Simples",IF(Cálculos!MT79="TRAB","TRABALHO",IF(Cálculos!MT79="ATEST","ATESTADO/"&amp;CHAR(10)&amp;"LICENÇA",IF(Cálculos!MT79="FERIAS","FÉRIAS","FOLGA"))),IF(Cálculos!MN79=0,"FOLGA",TEXT(Cálculos!MJ79,"hh:mm")&amp;" – "&amp;TEXT(Cálculos!MM79,"hh:mm")&amp;IF(AND(Cálculos!MK79&lt;&gt;"",Cálculos!ML79&lt;&gt;""),CHAR(10)&amp;"int. "&amp;TEXT(Cálculos!MK79,"hh:mm")&amp;" – "&amp;TEXT(Cálculos!ML79,"hh:mm"),""))))</f>
        <v/>
      </c>
      <c r="F414" s="55" t="str">
        <f>IF($A414="","",IF(Configurações!$B$3="Simples",IF(Cálculos!NE79="TRAB","TRABALHO",IF(Cálculos!NE79="ATEST","ATESTADO/"&amp;CHAR(10)&amp;"LICENÇA",IF(Cálculos!NE79="FERIAS","FÉRIAS","FOLGA"))),IF(Cálculos!MY79=0,"FOLGA",TEXT(Cálculos!MU79,"hh:mm")&amp;" – "&amp;TEXT(Cálculos!MX79,"hh:mm")&amp;IF(AND(Cálculos!MV79&lt;&gt;"",Cálculos!MW79&lt;&gt;""),CHAR(10)&amp;"int. "&amp;TEXT(Cálculos!MV79,"hh:mm")&amp;" – "&amp;TEXT(Cálculos!MW79,"hh:mm"),""))))</f>
        <v/>
      </c>
      <c r="G414" s="55" t="str">
        <f>IF($A414="","",IF(Configurações!$B$3="Simples",IF(Cálculos!NP79="TRAB","TRABALHO",IF(Cálculos!NP79="ATEST","ATESTADO/"&amp;CHAR(10)&amp;"LICENÇA",IF(Cálculos!NP79="FERIAS","FÉRIAS","FOLGA"))),IF(Cálculos!NJ79=0,"FOLGA",TEXT(Cálculos!NF79,"hh:mm")&amp;" – "&amp;TEXT(Cálculos!NI79,"hh:mm")&amp;IF(AND(Cálculos!NG79&lt;&gt;"",Cálculos!NH79&lt;&gt;""),CHAR(10)&amp;"int. "&amp;TEXT(Cálculos!NG79,"hh:mm")&amp;" – "&amp;TEXT(Cálculos!NH79,"hh:mm"),""))))</f>
        <v/>
      </c>
      <c r="H414" s="55" t="str">
        <f>IF($A414="","",IF(Configurações!$B$3="Simples",IF(Cálculos!OA79="TRAB","TRABALHO",IF(Cálculos!OA79="ATEST","ATESTADO/"&amp;CHAR(10)&amp;"LICENÇA",IF(Cálculos!OA79="FERIAS","FÉRIAS","FOLGA"))),IF(Cálculos!NU79=0,"FOLGA",TEXT(Cálculos!NQ79,"hh:mm")&amp;" – "&amp;TEXT(Cálculos!NT79,"hh:mm")&amp;IF(AND(Cálculos!NR79&lt;&gt;"",Cálculos!NS79&lt;&gt;""),CHAR(10)&amp;"int. "&amp;TEXT(Cálculos!NR79,"hh:mm")&amp;" – "&amp;TEXT(Cálculos!NS79,"hh:mm"),""))))</f>
        <v/>
      </c>
    </row>
    <row r="415" spans="1:8" ht="27.75" customHeight="1" x14ac:dyDescent="0.25">
      <c r="A415" s="54" t="str">
        <f>Cálculos!B80</f>
        <v/>
      </c>
      <c r="B415" s="55" t="str">
        <f>IF($A415="","",IF(Configurações!$B$3="Simples",IF(Cálculos!LM80="TRAB","TRABALHO",IF(Cálculos!LM80="ATEST","ATESTADO/"&amp;CHAR(10)&amp;"LICENÇA",IF(Cálculos!LM80="FERIAS","FÉRIAS","FOLGA"))),IF(Cálculos!LG80=0,"FOLGA",TEXT(Cálculos!LC80,"hh:mm")&amp;" – "&amp;TEXT(Cálculos!LF80,"hh:mm")&amp;IF(AND(Cálculos!LD80&lt;&gt;"",Cálculos!LE80&lt;&gt;""),CHAR(10)&amp;"int. "&amp;TEXT(Cálculos!LD80,"hh:mm")&amp;" – "&amp;TEXT(Cálculos!LE80,"hh:mm"),""))))</f>
        <v/>
      </c>
      <c r="C415" s="55" t="str">
        <f>IF($A415="","",IF(Configurações!$B$3="Simples",IF(Cálculos!LX80="TRAB","TRABALHO",IF(Cálculos!LX80="ATEST","ATESTADO/"&amp;CHAR(10)&amp;"LICENÇA",IF(Cálculos!LX80="FERIAS","FÉRIAS","FOLGA"))),IF(Cálculos!LR80=0,"FOLGA",TEXT(Cálculos!LN80,"hh:mm")&amp;" – "&amp;TEXT(Cálculos!LQ80,"hh:mm")&amp;IF(AND(Cálculos!LO80&lt;&gt;"",Cálculos!LP80&lt;&gt;""),CHAR(10)&amp;"int. "&amp;TEXT(Cálculos!LO80,"hh:mm")&amp;" – "&amp;TEXT(Cálculos!LP80,"hh:mm"),""))))</f>
        <v/>
      </c>
      <c r="D415" s="55" t="str">
        <f>IF($A415="","",IF(Configurações!$B$3="Simples",IF(Cálculos!MI80="TRAB","TRABALHO",IF(Cálculos!MI80="ATEST","ATESTADO/"&amp;CHAR(10)&amp;"LICENÇA",IF(Cálculos!MI80="FERIAS","FÉRIAS","FOLGA"))),IF(Cálculos!MC80=0,"FOLGA",TEXT(Cálculos!LY80,"hh:mm")&amp;" – "&amp;TEXT(Cálculos!MB80,"hh:mm")&amp;IF(AND(Cálculos!LZ80&lt;&gt;"",Cálculos!MA80&lt;&gt;""),CHAR(10)&amp;"int. "&amp;TEXT(Cálculos!LZ80,"hh:mm")&amp;" – "&amp;TEXT(Cálculos!MA80,"hh:mm"),""))))</f>
        <v/>
      </c>
      <c r="E415" s="55" t="str">
        <f>IF($A415="","",IF(Configurações!$B$3="Simples",IF(Cálculos!MT80="TRAB","TRABALHO",IF(Cálculos!MT80="ATEST","ATESTADO/"&amp;CHAR(10)&amp;"LICENÇA",IF(Cálculos!MT80="FERIAS","FÉRIAS","FOLGA"))),IF(Cálculos!MN80=0,"FOLGA",TEXT(Cálculos!MJ80,"hh:mm")&amp;" – "&amp;TEXT(Cálculos!MM80,"hh:mm")&amp;IF(AND(Cálculos!MK80&lt;&gt;"",Cálculos!ML80&lt;&gt;""),CHAR(10)&amp;"int. "&amp;TEXT(Cálculos!MK80,"hh:mm")&amp;" – "&amp;TEXT(Cálculos!ML80,"hh:mm"),""))))</f>
        <v/>
      </c>
      <c r="F415" s="55" t="str">
        <f>IF($A415="","",IF(Configurações!$B$3="Simples",IF(Cálculos!NE80="TRAB","TRABALHO",IF(Cálculos!NE80="ATEST","ATESTADO/"&amp;CHAR(10)&amp;"LICENÇA",IF(Cálculos!NE80="FERIAS","FÉRIAS","FOLGA"))),IF(Cálculos!MY80=0,"FOLGA",TEXT(Cálculos!MU80,"hh:mm")&amp;" – "&amp;TEXT(Cálculos!MX80,"hh:mm")&amp;IF(AND(Cálculos!MV80&lt;&gt;"",Cálculos!MW80&lt;&gt;""),CHAR(10)&amp;"int. "&amp;TEXT(Cálculos!MV80,"hh:mm")&amp;" – "&amp;TEXT(Cálculos!MW80,"hh:mm"),""))))</f>
        <v/>
      </c>
      <c r="G415" s="55" t="str">
        <f>IF($A415="","",IF(Configurações!$B$3="Simples",IF(Cálculos!NP80="TRAB","TRABALHO",IF(Cálculos!NP80="ATEST","ATESTADO/"&amp;CHAR(10)&amp;"LICENÇA",IF(Cálculos!NP80="FERIAS","FÉRIAS","FOLGA"))),IF(Cálculos!NJ80=0,"FOLGA",TEXT(Cálculos!NF80,"hh:mm")&amp;" – "&amp;TEXT(Cálculos!NI80,"hh:mm")&amp;IF(AND(Cálculos!NG80&lt;&gt;"",Cálculos!NH80&lt;&gt;""),CHAR(10)&amp;"int. "&amp;TEXT(Cálculos!NG80,"hh:mm")&amp;" – "&amp;TEXT(Cálculos!NH80,"hh:mm"),""))))</f>
        <v/>
      </c>
      <c r="H415" s="55" t="str">
        <f>IF($A415="","",IF(Configurações!$B$3="Simples",IF(Cálculos!OA80="TRAB","TRABALHO",IF(Cálculos!OA80="ATEST","ATESTADO/"&amp;CHAR(10)&amp;"LICENÇA",IF(Cálculos!OA80="FERIAS","FÉRIAS","FOLGA"))),IF(Cálculos!NU80=0,"FOLGA",TEXT(Cálculos!NQ80,"hh:mm")&amp;" – "&amp;TEXT(Cálculos!NT80,"hh:mm")&amp;IF(AND(Cálculos!NR80&lt;&gt;"",Cálculos!NS80&lt;&gt;""),CHAR(10)&amp;"int. "&amp;TEXT(Cálculos!NR80,"hh:mm")&amp;" – "&amp;TEXT(Cálculos!NS80,"hh:mm"),""))))</f>
        <v/>
      </c>
    </row>
    <row r="416" spans="1:8" ht="27.75" customHeight="1" x14ac:dyDescent="0.25">
      <c r="A416" s="54" t="str">
        <f>Cálculos!B81</f>
        <v/>
      </c>
      <c r="B416" s="55" t="str">
        <f>IF($A416="","",IF(Configurações!$B$3="Simples",IF(Cálculos!LM81="TRAB","TRABALHO",IF(Cálculos!LM81="ATEST","ATESTADO/"&amp;CHAR(10)&amp;"LICENÇA",IF(Cálculos!LM81="FERIAS","FÉRIAS","FOLGA"))),IF(Cálculos!LG81=0,"FOLGA",TEXT(Cálculos!LC81,"hh:mm")&amp;" – "&amp;TEXT(Cálculos!LF81,"hh:mm")&amp;IF(AND(Cálculos!LD81&lt;&gt;"",Cálculos!LE81&lt;&gt;""),CHAR(10)&amp;"int. "&amp;TEXT(Cálculos!LD81,"hh:mm")&amp;" – "&amp;TEXT(Cálculos!LE81,"hh:mm"),""))))</f>
        <v/>
      </c>
      <c r="C416" s="55" t="str">
        <f>IF($A416="","",IF(Configurações!$B$3="Simples",IF(Cálculos!LX81="TRAB","TRABALHO",IF(Cálculos!LX81="ATEST","ATESTADO/"&amp;CHAR(10)&amp;"LICENÇA",IF(Cálculos!LX81="FERIAS","FÉRIAS","FOLGA"))),IF(Cálculos!LR81=0,"FOLGA",TEXT(Cálculos!LN81,"hh:mm")&amp;" – "&amp;TEXT(Cálculos!LQ81,"hh:mm")&amp;IF(AND(Cálculos!LO81&lt;&gt;"",Cálculos!LP81&lt;&gt;""),CHAR(10)&amp;"int. "&amp;TEXT(Cálculos!LO81,"hh:mm")&amp;" – "&amp;TEXT(Cálculos!LP81,"hh:mm"),""))))</f>
        <v/>
      </c>
      <c r="D416" s="55" t="str">
        <f>IF($A416="","",IF(Configurações!$B$3="Simples",IF(Cálculos!MI81="TRAB","TRABALHO",IF(Cálculos!MI81="ATEST","ATESTADO/"&amp;CHAR(10)&amp;"LICENÇA",IF(Cálculos!MI81="FERIAS","FÉRIAS","FOLGA"))),IF(Cálculos!MC81=0,"FOLGA",TEXT(Cálculos!LY81,"hh:mm")&amp;" – "&amp;TEXT(Cálculos!MB81,"hh:mm")&amp;IF(AND(Cálculos!LZ81&lt;&gt;"",Cálculos!MA81&lt;&gt;""),CHAR(10)&amp;"int. "&amp;TEXT(Cálculos!LZ81,"hh:mm")&amp;" – "&amp;TEXT(Cálculos!MA81,"hh:mm"),""))))</f>
        <v/>
      </c>
      <c r="E416" s="55" t="str">
        <f>IF($A416="","",IF(Configurações!$B$3="Simples",IF(Cálculos!MT81="TRAB","TRABALHO",IF(Cálculos!MT81="ATEST","ATESTADO/"&amp;CHAR(10)&amp;"LICENÇA",IF(Cálculos!MT81="FERIAS","FÉRIAS","FOLGA"))),IF(Cálculos!MN81=0,"FOLGA",TEXT(Cálculos!MJ81,"hh:mm")&amp;" – "&amp;TEXT(Cálculos!MM81,"hh:mm")&amp;IF(AND(Cálculos!MK81&lt;&gt;"",Cálculos!ML81&lt;&gt;""),CHAR(10)&amp;"int. "&amp;TEXT(Cálculos!MK81,"hh:mm")&amp;" – "&amp;TEXT(Cálculos!ML81,"hh:mm"),""))))</f>
        <v/>
      </c>
      <c r="F416" s="55" t="str">
        <f>IF($A416="","",IF(Configurações!$B$3="Simples",IF(Cálculos!NE81="TRAB","TRABALHO",IF(Cálculos!NE81="ATEST","ATESTADO/"&amp;CHAR(10)&amp;"LICENÇA",IF(Cálculos!NE81="FERIAS","FÉRIAS","FOLGA"))),IF(Cálculos!MY81=0,"FOLGA",TEXT(Cálculos!MU81,"hh:mm")&amp;" – "&amp;TEXT(Cálculos!MX81,"hh:mm")&amp;IF(AND(Cálculos!MV81&lt;&gt;"",Cálculos!MW81&lt;&gt;""),CHAR(10)&amp;"int. "&amp;TEXT(Cálculos!MV81,"hh:mm")&amp;" – "&amp;TEXT(Cálculos!MW81,"hh:mm"),""))))</f>
        <v/>
      </c>
      <c r="G416" s="55" t="str">
        <f>IF($A416="","",IF(Configurações!$B$3="Simples",IF(Cálculos!NP81="TRAB","TRABALHO",IF(Cálculos!NP81="ATEST","ATESTADO/"&amp;CHAR(10)&amp;"LICENÇA",IF(Cálculos!NP81="FERIAS","FÉRIAS","FOLGA"))),IF(Cálculos!NJ81=0,"FOLGA",TEXT(Cálculos!NF81,"hh:mm")&amp;" – "&amp;TEXT(Cálculos!NI81,"hh:mm")&amp;IF(AND(Cálculos!NG81&lt;&gt;"",Cálculos!NH81&lt;&gt;""),CHAR(10)&amp;"int. "&amp;TEXT(Cálculos!NG81,"hh:mm")&amp;" – "&amp;TEXT(Cálculos!NH81,"hh:mm"),""))))</f>
        <v/>
      </c>
      <c r="H416" s="55" t="str">
        <f>IF($A416="","",IF(Configurações!$B$3="Simples",IF(Cálculos!OA81="TRAB","TRABALHO",IF(Cálculos!OA81="ATEST","ATESTADO/"&amp;CHAR(10)&amp;"LICENÇA",IF(Cálculos!OA81="FERIAS","FÉRIAS","FOLGA"))),IF(Cálculos!NU81=0,"FOLGA",TEXT(Cálculos!NQ81,"hh:mm")&amp;" – "&amp;TEXT(Cálculos!NT81,"hh:mm")&amp;IF(AND(Cálculos!NR81&lt;&gt;"",Cálculos!NS81&lt;&gt;""),CHAR(10)&amp;"int. "&amp;TEXT(Cálculos!NR81,"hh:mm")&amp;" – "&amp;TEXT(Cálculos!NS81,"hh:mm"),""))))</f>
        <v/>
      </c>
    </row>
    <row r="417" spans="1:8" ht="27.75" customHeight="1" x14ac:dyDescent="0.25">
      <c r="A417" s="54" t="str">
        <f>Cálculos!B82</f>
        <v/>
      </c>
      <c r="B417" s="55" t="str">
        <f>IF($A417="","",IF(Configurações!$B$3="Simples",IF(Cálculos!LM82="TRAB","TRABALHO",IF(Cálculos!LM82="ATEST","ATESTADO/"&amp;CHAR(10)&amp;"LICENÇA",IF(Cálculos!LM82="FERIAS","FÉRIAS","FOLGA"))),IF(Cálculos!LG82=0,"FOLGA",TEXT(Cálculos!LC82,"hh:mm")&amp;" – "&amp;TEXT(Cálculos!LF82,"hh:mm")&amp;IF(AND(Cálculos!LD82&lt;&gt;"",Cálculos!LE82&lt;&gt;""),CHAR(10)&amp;"int. "&amp;TEXT(Cálculos!LD82,"hh:mm")&amp;" – "&amp;TEXT(Cálculos!LE82,"hh:mm"),""))))</f>
        <v/>
      </c>
      <c r="C417" s="55" t="str">
        <f>IF($A417="","",IF(Configurações!$B$3="Simples",IF(Cálculos!LX82="TRAB","TRABALHO",IF(Cálculos!LX82="ATEST","ATESTADO/"&amp;CHAR(10)&amp;"LICENÇA",IF(Cálculos!LX82="FERIAS","FÉRIAS","FOLGA"))),IF(Cálculos!LR82=0,"FOLGA",TEXT(Cálculos!LN82,"hh:mm")&amp;" – "&amp;TEXT(Cálculos!LQ82,"hh:mm")&amp;IF(AND(Cálculos!LO82&lt;&gt;"",Cálculos!LP82&lt;&gt;""),CHAR(10)&amp;"int. "&amp;TEXT(Cálculos!LO82,"hh:mm")&amp;" – "&amp;TEXT(Cálculos!LP82,"hh:mm"),""))))</f>
        <v/>
      </c>
      <c r="D417" s="55" t="str">
        <f>IF($A417="","",IF(Configurações!$B$3="Simples",IF(Cálculos!MI82="TRAB","TRABALHO",IF(Cálculos!MI82="ATEST","ATESTADO/"&amp;CHAR(10)&amp;"LICENÇA",IF(Cálculos!MI82="FERIAS","FÉRIAS","FOLGA"))),IF(Cálculos!MC82=0,"FOLGA",TEXT(Cálculos!LY82,"hh:mm")&amp;" – "&amp;TEXT(Cálculos!MB82,"hh:mm")&amp;IF(AND(Cálculos!LZ82&lt;&gt;"",Cálculos!MA82&lt;&gt;""),CHAR(10)&amp;"int. "&amp;TEXT(Cálculos!LZ82,"hh:mm")&amp;" – "&amp;TEXT(Cálculos!MA82,"hh:mm"),""))))</f>
        <v/>
      </c>
      <c r="E417" s="55" t="str">
        <f>IF($A417="","",IF(Configurações!$B$3="Simples",IF(Cálculos!MT82="TRAB","TRABALHO",IF(Cálculos!MT82="ATEST","ATESTADO/"&amp;CHAR(10)&amp;"LICENÇA",IF(Cálculos!MT82="FERIAS","FÉRIAS","FOLGA"))),IF(Cálculos!MN82=0,"FOLGA",TEXT(Cálculos!MJ82,"hh:mm")&amp;" – "&amp;TEXT(Cálculos!MM82,"hh:mm")&amp;IF(AND(Cálculos!MK82&lt;&gt;"",Cálculos!ML82&lt;&gt;""),CHAR(10)&amp;"int. "&amp;TEXT(Cálculos!MK82,"hh:mm")&amp;" – "&amp;TEXT(Cálculos!ML82,"hh:mm"),""))))</f>
        <v/>
      </c>
      <c r="F417" s="55" t="str">
        <f>IF($A417="","",IF(Configurações!$B$3="Simples",IF(Cálculos!NE82="TRAB","TRABALHO",IF(Cálculos!NE82="ATEST","ATESTADO/"&amp;CHAR(10)&amp;"LICENÇA",IF(Cálculos!NE82="FERIAS","FÉRIAS","FOLGA"))),IF(Cálculos!MY82=0,"FOLGA",TEXT(Cálculos!MU82,"hh:mm")&amp;" – "&amp;TEXT(Cálculos!MX82,"hh:mm")&amp;IF(AND(Cálculos!MV82&lt;&gt;"",Cálculos!MW82&lt;&gt;""),CHAR(10)&amp;"int. "&amp;TEXT(Cálculos!MV82,"hh:mm")&amp;" – "&amp;TEXT(Cálculos!MW82,"hh:mm"),""))))</f>
        <v/>
      </c>
      <c r="G417" s="55" t="str">
        <f>IF($A417="","",IF(Configurações!$B$3="Simples",IF(Cálculos!NP82="TRAB","TRABALHO",IF(Cálculos!NP82="ATEST","ATESTADO/"&amp;CHAR(10)&amp;"LICENÇA",IF(Cálculos!NP82="FERIAS","FÉRIAS","FOLGA"))),IF(Cálculos!NJ82=0,"FOLGA",TEXT(Cálculos!NF82,"hh:mm")&amp;" – "&amp;TEXT(Cálculos!NI82,"hh:mm")&amp;IF(AND(Cálculos!NG82&lt;&gt;"",Cálculos!NH82&lt;&gt;""),CHAR(10)&amp;"int. "&amp;TEXT(Cálculos!NG82,"hh:mm")&amp;" – "&amp;TEXT(Cálculos!NH82,"hh:mm"),""))))</f>
        <v/>
      </c>
      <c r="H417" s="55" t="str">
        <f>IF($A417="","",IF(Configurações!$B$3="Simples",IF(Cálculos!OA82="TRAB","TRABALHO",IF(Cálculos!OA82="ATEST","ATESTADO/"&amp;CHAR(10)&amp;"LICENÇA",IF(Cálculos!OA82="FERIAS","FÉRIAS","FOLGA"))),IF(Cálculos!NU82=0,"FOLGA",TEXT(Cálculos!NQ82,"hh:mm")&amp;" – "&amp;TEXT(Cálculos!NT82,"hh:mm")&amp;IF(AND(Cálculos!NR82&lt;&gt;"",Cálculos!NS82&lt;&gt;""),CHAR(10)&amp;"int. "&amp;TEXT(Cálculos!NR82,"hh:mm")&amp;" – "&amp;TEXT(Cálculos!NS82,"hh:mm"),""))))</f>
        <v/>
      </c>
    </row>
    <row r="418" spans="1:8" ht="27.75" customHeight="1" x14ac:dyDescent="0.25">
      <c r="A418" s="54" t="str">
        <f>Cálculos!B83</f>
        <v/>
      </c>
      <c r="B418" s="55" t="str">
        <f>IF($A418="","",IF(Configurações!$B$3="Simples",IF(Cálculos!LM83="TRAB","TRABALHO",IF(Cálculos!LM83="ATEST","ATESTADO/"&amp;CHAR(10)&amp;"LICENÇA",IF(Cálculos!LM83="FERIAS","FÉRIAS","FOLGA"))),IF(Cálculos!LG83=0,"FOLGA",TEXT(Cálculos!LC83,"hh:mm")&amp;" – "&amp;TEXT(Cálculos!LF83,"hh:mm")&amp;IF(AND(Cálculos!LD83&lt;&gt;"",Cálculos!LE83&lt;&gt;""),CHAR(10)&amp;"int. "&amp;TEXT(Cálculos!LD83,"hh:mm")&amp;" – "&amp;TEXT(Cálculos!LE83,"hh:mm"),""))))</f>
        <v/>
      </c>
      <c r="C418" s="55" t="str">
        <f>IF($A418="","",IF(Configurações!$B$3="Simples",IF(Cálculos!LX83="TRAB","TRABALHO",IF(Cálculos!LX83="ATEST","ATESTADO/"&amp;CHAR(10)&amp;"LICENÇA",IF(Cálculos!LX83="FERIAS","FÉRIAS","FOLGA"))),IF(Cálculos!LR83=0,"FOLGA",TEXT(Cálculos!LN83,"hh:mm")&amp;" – "&amp;TEXT(Cálculos!LQ83,"hh:mm")&amp;IF(AND(Cálculos!LO83&lt;&gt;"",Cálculos!LP83&lt;&gt;""),CHAR(10)&amp;"int. "&amp;TEXT(Cálculos!LO83,"hh:mm")&amp;" – "&amp;TEXT(Cálculos!LP83,"hh:mm"),""))))</f>
        <v/>
      </c>
      <c r="D418" s="55" t="str">
        <f>IF($A418="","",IF(Configurações!$B$3="Simples",IF(Cálculos!MI83="TRAB","TRABALHO",IF(Cálculos!MI83="ATEST","ATESTADO/"&amp;CHAR(10)&amp;"LICENÇA",IF(Cálculos!MI83="FERIAS","FÉRIAS","FOLGA"))),IF(Cálculos!MC83=0,"FOLGA",TEXT(Cálculos!LY83,"hh:mm")&amp;" – "&amp;TEXT(Cálculos!MB83,"hh:mm")&amp;IF(AND(Cálculos!LZ83&lt;&gt;"",Cálculos!MA83&lt;&gt;""),CHAR(10)&amp;"int. "&amp;TEXT(Cálculos!LZ83,"hh:mm")&amp;" – "&amp;TEXT(Cálculos!MA83,"hh:mm"),""))))</f>
        <v/>
      </c>
      <c r="E418" s="55" t="str">
        <f>IF($A418="","",IF(Configurações!$B$3="Simples",IF(Cálculos!MT83="TRAB","TRABALHO",IF(Cálculos!MT83="ATEST","ATESTADO/"&amp;CHAR(10)&amp;"LICENÇA",IF(Cálculos!MT83="FERIAS","FÉRIAS","FOLGA"))),IF(Cálculos!MN83=0,"FOLGA",TEXT(Cálculos!MJ83,"hh:mm")&amp;" – "&amp;TEXT(Cálculos!MM83,"hh:mm")&amp;IF(AND(Cálculos!MK83&lt;&gt;"",Cálculos!ML83&lt;&gt;""),CHAR(10)&amp;"int. "&amp;TEXT(Cálculos!MK83,"hh:mm")&amp;" – "&amp;TEXT(Cálculos!ML83,"hh:mm"),""))))</f>
        <v/>
      </c>
      <c r="F418" s="55" t="str">
        <f>IF($A418="","",IF(Configurações!$B$3="Simples",IF(Cálculos!NE83="TRAB","TRABALHO",IF(Cálculos!NE83="ATEST","ATESTADO/"&amp;CHAR(10)&amp;"LICENÇA",IF(Cálculos!NE83="FERIAS","FÉRIAS","FOLGA"))),IF(Cálculos!MY83=0,"FOLGA",TEXT(Cálculos!MU83,"hh:mm")&amp;" – "&amp;TEXT(Cálculos!MX83,"hh:mm")&amp;IF(AND(Cálculos!MV83&lt;&gt;"",Cálculos!MW83&lt;&gt;""),CHAR(10)&amp;"int. "&amp;TEXT(Cálculos!MV83,"hh:mm")&amp;" – "&amp;TEXT(Cálculos!MW83,"hh:mm"),""))))</f>
        <v/>
      </c>
      <c r="G418" s="55" t="str">
        <f>IF($A418="","",IF(Configurações!$B$3="Simples",IF(Cálculos!NP83="TRAB","TRABALHO",IF(Cálculos!NP83="ATEST","ATESTADO/"&amp;CHAR(10)&amp;"LICENÇA",IF(Cálculos!NP83="FERIAS","FÉRIAS","FOLGA"))),IF(Cálculos!NJ83=0,"FOLGA",TEXT(Cálculos!NF83,"hh:mm")&amp;" – "&amp;TEXT(Cálculos!NI83,"hh:mm")&amp;IF(AND(Cálculos!NG83&lt;&gt;"",Cálculos!NH83&lt;&gt;""),CHAR(10)&amp;"int. "&amp;TEXT(Cálculos!NG83,"hh:mm")&amp;" – "&amp;TEXT(Cálculos!NH83,"hh:mm"),""))))</f>
        <v/>
      </c>
      <c r="H418" s="55" t="str">
        <f>IF($A418="","",IF(Configurações!$B$3="Simples",IF(Cálculos!OA83="TRAB","TRABALHO",IF(Cálculos!OA83="ATEST","ATESTADO/"&amp;CHAR(10)&amp;"LICENÇA",IF(Cálculos!OA83="FERIAS","FÉRIAS","FOLGA"))),IF(Cálculos!NU83=0,"FOLGA",TEXT(Cálculos!NQ83,"hh:mm")&amp;" – "&amp;TEXT(Cálculos!NT83,"hh:mm")&amp;IF(AND(Cálculos!NR83&lt;&gt;"",Cálculos!NS83&lt;&gt;""),CHAR(10)&amp;"int. "&amp;TEXT(Cálculos!NR83,"hh:mm")&amp;" – "&amp;TEXT(Cálculos!NS83,"hh:mm"),""))))</f>
        <v/>
      </c>
    </row>
    <row r="419" spans="1:8" ht="27.75" customHeight="1" x14ac:dyDescent="0.25">
      <c r="A419" s="54" t="str">
        <f>Cálculos!B84</f>
        <v/>
      </c>
      <c r="B419" s="55" t="str">
        <f>IF($A419="","",IF(Configurações!$B$3="Simples",IF(Cálculos!LM84="TRAB","TRABALHO",IF(Cálculos!LM84="ATEST","ATESTADO/"&amp;CHAR(10)&amp;"LICENÇA",IF(Cálculos!LM84="FERIAS","FÉRIAS","FOLGA"))),IF(Cálculos!LG84=0,"FOLGA",TEXT(Cálculos!LC84,"hh:mm")&amp;" – "&amp;TEXT(Cálculos!LF84,"hh:mm")&amp;IF(AND(Cálculos!LD84&lt;&gt;"",Cálculos!LE84&lt;&gt;""),CHAR(10)&amp;"int. "&amp;TEXT(Cálculos!LD84,"hh:mm")&amp;" – "&amp;TEXT(Cálculos!LE84,"hh:mm"),""))))</f>
        <v/>
      </c>
      <c r="C419" s="55" t="str">
        <f>IF($A419="","",IF(Configurações!$B$3="Simples",IF(Cálculos!LX84="TRAB","TRABALHO",IF(Cálculos!LX84="ATEST","ATESTADO/"&amp;CHAR(10)&amp;"LICENÇA",IF(Cálculos!LX84="FERIAS","FÉRIAS","FOLGA"))),IF(Cálculos!LR84=0,"FOLGA",TEXT(Cálculos!LN84,"hh:mm")&amp;" – "&amp;TEXT(Cálculos!LQ84,"hh:mm")&amp;IF(AND(Cálculos!LO84&lt;&gt;"",Cálculos!LP84&lt;&gt;""),CHAR(10)&amp;"int. "&amp;TEXT(Cálculos!LO84,"hh:mm")&amp;" – "&amp;TEXT(Cálculos!LP84,"hh:mm"),""))))</f>
        <v/>
      </c>
      <c r="D419" s="55" t="str">
        <f>IF($A419="","",IF(Configurações!$B$3="Simples",IF(Cálculos!MI84="TRAB","TRABALHO",IF(Cálculos!MI84="ATEST","ATESTADO/"&amp;CHAR(10)&amp;"LICENÇA",IF(Cálculos!MI84="FERIAS","FÉRIAS","FOLGA"))),IF(Cálculos!MC84=0,"FOLGA",TEXT(Cálculos!LY84,"hh:mm")&amp;" – "&amp;TEXT(Cálculos!MB84,"hh:mm")&amp;IF(AND(Cálculos!LZ84&lt;&gt;"",Cálculos!MA84&lt;&gt;""),CHAR(10)&amp;"int. "&amp;TEXT(Cálculos!LZ84,"hh:mm")&amp;" – "&amp;TEXT(Cálculos!MA84,"hh:mm"),""))))</f>
        <v/>
      </c>
      <c r="E419" s="55" t="str">
        <f>IF($A419="","",IF(Configurações!$B$3="Simples",IF(Cálculos!MT84="TRAB","TRABALHO",IF(Cálculos!MT84="ATEST","ATESTADO/"&amp;CHAR(10)&amp;"LICENÇA",IF(Cálculos!MT84="FERIAS","FÉRIAS","FOLGA"))),IF(Cálculos!MN84=0,"FOLGA",TEXT(Cálculos!MJ84,"hh:mm")&amp;" – "&amp;TEXT(Cálculos!MM84,"hh:mm")&amp;IF(AND(Cálculos!MK84&lt;&gt;"",Cálculos!ML84&lt;&gt;""),CHAR(10)&amp;"int. "&amp;TEXT(Cálculos!MK84,"hh:mm")&amp;" – "&amp;TEXT(Cálculos!ML84,"hh:mm"),""))))</f>
        <v/>
      </c>
      <c r="F419" s="55" t="str">
        <f>IF($A419="","",IF(Configurações!$B$3="Simples",IF(Cálculos!NE84="TRAB","TRABALHO",IF(Cálculos!NE84="ATEST","ATESTADO/"&amp;CHAR(10)&amp;"LICENÇA",IF(Cálculos!NE84="FERIAS","FÉRIAS","FOLGA"))),IF(Cálculos!MY84=0,"FOLGA",TEXT(Cálculos!MU84,"hh:mm")&amp;" – "&amp;TEXT(Cálculos!MX84,"hh:mm")&amp;IF(AND(Cálculos!MV84&lt;&gt;"",Cálculos!MW84&lt;&gt;""),CHAR(10)&amp;"int. "&amp;TEXT(Cálculos!MV84,"hh:mm")&amp;" – "&amp;TEXT(Cálculos!MW84,"hh:mm"),""))))</f>
        <v/>
      </c>
      <c r="G419" s="55" t="str">
        <f>IF($A419="","",IF(Configurações!$B$3="Simples",IF(Cálculos!NP84="TRAB","TRABALHO",IF(Cálculos!NP84="ATEST","ATESTADO/"&amp;CHAR(10)&amp;"LICENÇA",IF(Cálculos!NP84="FERIAS","FÉRIAS","FOLGA"))),IF(Cálculos!NJ84=0,"FOLGA",TEXT(Cálculos!NF84,"hh:mm")&amp;" – "&amp;TEXT(Cálculos!NI84,"hh:mm")&amp;IF(AND(Cálculos!NG84&lt;&gt;"",Cálculos!NH84&lt;&gt;""),CHAR(10)&amp;"int. "&amp;TEXT(Cálculos!NG84,"hh:mm")&amp;" – "&amp;TEXT(Cálculos!NH84,"hh:mm"),""))))</f>
        <v/>
      </c>
      <c r="H419" s="55" t="str">
        <f>IF($A419="","",IF(Configurações!$B$3="Simples",IF(Cálculos!OA84="TRAB","TRABALHO",IF(Cálculos!OA84="ATEST","ATESTADO/"&amp;CHAR(10)&amp;"LICENÇA",IF(Cálculos!OA84="FERIAS","FÉRIAS","FOLGA"))),IF(Cálculos!NU84=0,"FOLGA",TEXT(Cálculos!NQ84,"hh:mm")&amp;" – "&amp;TEXT(Cálculos!NT84,"hh:mm")&amp;IF(AND(Cálculos!NR84&lt;&gt;"",Cálculos!NS84&lt;&gt;""),CHAR(10)&amp;"int. "&amp;TEXT(Cálculos!NR84,"hh:mm")&amp;" – "&amp;TEXT(Cálculos!NS84,"hh:mm"),""))))</f>
        <v/>
      </c>
    </row>
    <row r="420" spans="1:8" ht="27.75" customHeight="1" x14ac:dyDescent="0.25">
      <c r="A420" s="54" t="str">
        <f>Cálculos!B85</f>
        <v/>
      </c>
      <c r="B420" s="55" t="str">
        <f>IF($A420="","",IF(Configurações!$B$3="Simples",IF(Cálculos!LM85="TRAB","TRABALHO",IF(Cálculos!LM85="ATEST","ATESTADO/"&amp;CHAR(10)&amp;"LICENÇA",IF(Cálculos!LM85="FERIAS","FÉRIAS","FOLGA"))),IF(Cálculos!LG85=0,"FOLGA",TEXT(Cálculos!LC85,"hh:mm")&amp;" – "&amp;TEXT(Cálculos!LF85,"hh:mm")&amp;IF(AND(Cálculos!LD85&lt;&gt;"",Cálculos!LE85&lt;&gt;""),CHAR(10)&amp;"int. "&amp;TEXT(Cálculos!LD85,"hh:mm")&amp;" – "&amp;TEXT(Cálculos!LE85,"hh:mm"),""))))</f>
        <v/>
      </c>
      <c r="C420" s="55" t="str">
        <f>IF($A420="","",IF(Configurações!$B$3="Simples",IF(Cálculos!LX85="TRAB","TRABALHO",IF(Cálculos!LX85="ATEST","ATESTADO/"&amp;CHAR(10)&amp;"LICENÇA",IF(Cálculos!LX85="FERIAS","FÉRIAS","FOLGA"))),IF(Cálculos!LR85=0,"FOLGA",TEXT(Cálculos!LN85,"hh:mm")&amp;" – "&amp;TEXT(Cálculos!LQ85,"hh:mm")&amp;IF(AND(Cálculos!LO85&lt;&gt;"",Cálculos!LP85&lt;&gt;""),CHAR(10)&amp;"int. "&amp;TEXT(Cálculos!LO85,"hh:mm")&amp;" – "&amp;TEXT(Cálculos!LP85,"hh:mm"),""))))</f>
        <v/>
      </c>
      <c r="D420" s="55" t="str">
        <f>IF($A420="","",IF(Configurações!$B$3="Simples",IF(Cálculos!MI85="TRAB","TRABALHO",IF(Cálculos!MI85="ATEST","ATESTADO/"&amp;CHAR(10)&amp;"LICENÇA",IF(Cálculos!MI85="FERIAS","FÉRIAS","FOLGA"))),IF(Cálculos!MC85=0,"FOLGA",TEXT(Cálculos!LY85,"hh:mm")&amp;" – "&amp;TEXT(Cálculos!MB85,"hh:mm")&amp;IF(AND(Cálculos!LZ85&lt;&gt;"",Cálculos!MA85&lt;&gt;""),CHAR(10)&amp;"int. "&amp;TEXT(Cálculos!LZ85,"hh:mm")&amp;" – "&amp;TEXT(Cálculos!MA85,"hh:mm"),""))))</f>
        <v/>
      </c>
      <c r="E420" s="55" t="str">
        <f>IF($A420="","",IF(Configurações!$B$3="Simples",IF(Cálculos!MT85="TRAB","TRABALHO",IF(Cálculos!MT85="ATEST","ATESTADO/"&amp;CHAR(10)&amp;"LICENÇA",IF(Cálculos!MT85="FERIAS","FÉRIAS","FOLGA"))),IF(Cálculos!MN85=0,"FOLGA",TEXT(Cálculos!MJ85,"hh:mm")&amp;" – "&amp;TEXT(Cálculos!MM85,"hh:mm")&amp;IF(AND(Cálculos!MK85&lt;&gt;"",Cálculos!ML85&lt;&gt;""),CHAR(10)&amp;"int. "&amp;TEXT(Cálculos!MK85,"hh:mm")&amp;" – "&amp;TEXT(Cálculos!ML85,"hh:mm"),""))))</f>
        <v/>
      </c>
      <c r="F420" s="55" t="str">
        <f>IF($A420="","",IF(Configurações!$B$3="Simples",IF(Cálculos!NE85="TRAB","TRABALHO",IF(Cálculos!NE85="ATEST","ATESTADO/"&amp;CHAR(10)&amp;"LICENÇA",IF(Cálculos!NE85="FERIAS","FÉRIAS","FOLGA"))),IF(Cálculos!MY85=0,"FOLGA",TEXT(Cálculos!MU85,"hh:mm")&amp;" – "&amp;TEXT(Cálculos!MX85,"hh:mm")&amp;IF(AND(Cálculos!MV85&lt;&gt;"",Cálculos!MW85&lt;&gt;""),CHAR(10)&amp;"int. "&amp;TEXT(Cálculos!MV85,"hh:mm")&amp;" – "&amp;TEXT(Cálculos!MW85,"hh:mm"),""))))</f>
        <v/>
      </c>
      <c r="G420" s="55" t="str">
        <f>IF($A420="","",IF(Configurações!$B$3="Simples",IF(Cálculos!NP85="TRAB","TRABALHO",IF(Cálculos!NP85="ATEST","ATESTADO/"&amp;CHAR(10)&amp;"LICENÇA",IF(Cálculos!NP85="FERIAS","FÉRIAS","FOLGA"))),IF(Cálculos!NJ85=0,"FOLGA",TEXT(Cálculos!NF85,"hh:mm")&amp;" – "&amp;TEXT(Cálculos!NI85,"hh:mm")&amp;IF(AND(Cálculos!NG85&lt;&gt;"",Cálculos!NH85&lt;&gt;""),CHAR(10)&amp;"int. "&amp;TEXT(Cálculos!NG85,"hh:mm")&amp;" – "&amp;TEXT(Cálculos!NH85,"hh:mm"),""))))</f>
        <v/>
      </c>
      <c r="H420" s="55" t="str">
        <f>IF($A420="","",IF(Configurações!$B$3="Simples",IF(Cálculos!OA85="TRAB","TRABALHO",IF(Cálculos!OA85="ATEST","ATESTADO/"&amp;CHAR(10)&amp;"LICENÇA",IF(Cálculos!OA85="FERIAS","FÉRIAS","FOLGA"))),IF(Cálculos!NU85=0,"FOLGA",TEXT(Cálculos!NQ85,"hh:mm")&amp;" – "&amp;TEXT(Cálculos!NT85,"hh:mm")&amp;IF(AND(Cálculos!NR85&lt;&gt;"",Cálculos!NS85&lt;&gt;""),CHAR(10)&amp;"int. "&amp;TEXT(Cálculos!NR85,"hh:mm")&amp;" – "&amp;TEXT(Cálculos!NS85,"hh:mm"),""))))</f>
        <v/>
      </c>
    </row>
    <row r="421" spans="1:8" ht="27.75" customHeight="1" x14ac:dyDescent="0.25">
      <c r="A421" s="54" t="str">
        <f>Cálculos!B86</f>
        <v/>
      </c>
      <c r="B421" s="55" t="str">
        <f>IF($A421="","",IF(Configurações!$B$3="Simples",IF(Cálculos!LM86="TRAB","TRABALHO",IF(Cálculos!LM86="ATEST","ATESTADO/"&amp;CHAR(10)&amp;"LICENÇA",IF(Cálculos!LM86="FERIAS","FÉRIAS","FOLGA"))),IF(Cálculos!LG86=0,"FOLGA",TEXT(Cálculos!LC86,"hh:mm")&amp;" – "&amp;TEXT(Cálculos!LF86,"hh:mm")&amp;IF(AND(Cálculos!LD86&lt;&gt;"",Cálculos!LE86&lt;&gt;""),CHAR(10)&amp;"int. "&amp;TEXT(Cálculos!LD86,"hh:mm")&amp;" – "&amp;TEXT(Cálculos!LE86,"hh:mm"),""))))</f>
        <v/>
      </c>
      <c r="C421" s="55" t="str">
        <f>IF($A421="","",IF(Configurações!$B$3="Simples",IF(Cálculos!LX86="TRAB","TRABALHO",IF(Cálculos!LX86="ATEST","ATESTADO/"&amp;CHAR(10)&amp;"LICENÇA",IF(Cálculos!LX86="FERIAS","FÉRIAS","FOLGA"))),IF(Cálculos!LR86=0,"FOLGA",TEXT(Cálculos!LN86,"hh:mm")&amp;" – "&amp;TEXT(Cálculos!LQ86,"hh:mm")&amp;IF(AND(Cálculos!LO86&lt;&gt;"",Cálculos!LP86&lt;&gt;""),CHAR(10)&amp;"int. "&amp;TEXT(Cálculos!LO86,"hh:mm")&amp;" – "&amp;TEXT(Cálculos!LP86,"hh:mm"),""))))</f>
        <v/>
      </c>
      <c r="D421" s="55" t="str">
        <f>IF($A421="","",IF(Configurações!$B$3="Simples",IF(Cálculos!MI86="TRAB","TRABALHO",IF(Cálculos!MI86="ATEST","ATESTADO/"&amp;CHAR(10)&amp;"LICENÇA",IF(Cálculos!MI86="FERIAS","FÉRIAS","FOLGA"))),IF(Cálculos!MC86=0,"FOLGA",TEXT(Cálculos!LY86,"hh:mm")&amp;" – "&amp;TEXT(Cálculos!MB86,"hh:mm")&amp;IF(AND(Cálculos!LZ86&lt;&gt;"",Cálculos!MA86&lt;&gt;""),CHAR(10)&amp;"int. "&amp;TEXT(Cálculos!LZ86,"hh:mm")&amp;" – "&amp;TEXT(Cálculos!MA86,"hh:mm"),""))))</f>
        <v/>
      </c>
      <c r="E421" s="55" t="str">
        <f>IF($A421="","",IF(Configurações!$B$3="Simples",IF(Cálculos!MT86="TRAB","TRABALHO",IF(Cálculos!MT86="ATEST","ATESTADO/"&amp;CHAR(10)&amp;"LICENÇA",IF(Cálculos!MT86="FERIAS","FÉRIAS","FOLGA"))),IF(Cálculos!MN86=0,"FOLGA",TEXT(Cálculos!MJ86,"hh:mm")&amp;" – "&amp;TEXT(Cálculos!MM86,"hh:mm")&amp;IF(AND(Cálculos!MK86&lt;&gt;"",Cálculos!ML86&lt;&gt;""),CHAR(10)&amp;"int. "&amp;TEXT(Cálculos!MK86,"hh:mm")&amp;" – "&amp;TEXT(Cálculos!ML86,"hh:mm"),""))))</f>
        <v/>
      </c>
      <c r="F421" s="55" t="str">
        <f>IF($A421="","",IF(Configurações!$B$3="Simples",IF(Cálculos!NE86="TRAB","TRABALHO",IF(Cálculos!NE86="ATEST","ATESTADO/"&amp;CHAR(10)&amp;"LICENÇA",IF(Cálculos!NE86="FERIAS","FÉRIAS","FOLGA"))),IF(Cálculos!MY86=0,"FOLGA",TEXT(Cálculos!MU86,"hh:mm")&amp;" – "&amp;TEXT(Cálculos!MX86,"hh:mm")&amp;IF(AND(Cálculos!MV86&lt;&gt;"",Cálculos!MW86&lt;&gt;""),CHAR(10)&amp;"int. "&amp;TEXT(Cálculos!MV86,"hh:mm")&amp;" – "&amp;TEXT(Cálculos!MW86,"hh:mm"),""))))</f>
        <v/>
      </c>
      <c r="G421" s="55" t="str">
        <f>IF($A421="","",IF(Configurações!$B$3="Simples",IF(Cálculos!NP86="TRAB","TRABALHO",IF(Cálculos!NP86="ATEST","ATESTADO/"&amp;CHAR(10)&amp;"LICENÇA",IF(Cálculos!NP86="FERIAS","FÉRIAS","FOLGA"))),IF(Cálculos!NJ86=0,"FOLGA",TEXT(Cálculos!NF86,"hh:mm")&amp;" – "&amp;TEXT(Cálculos!NI86,"hh:mm")&amp;IF(AND(Cálculos!NG86&lt;&gt;"",Cálculos!NH86&lt;&gt;""),CHAR(10)&amp;"int. "&amp;TEXT(Cálculos!NG86,"hh:mm")&amp;" – "&amp;TEXT(Cálculos!NH86,"hh:mm"),""))))</f>
        <v/>
      </c>
      <c r="H421" s="55" t="str">
        <f>IF($A421="","",IF(Configurações!$B$3="Simples",IF(Cálculos!OA86="TRAB","TRABALHO",IF(Cálculos!OA86="ATEST","ATESTADO/"&amp;CHAR(10)&amp;"LICENÇA",IF(Cálculos!OA86="FERIAS","FÉRIAS","FOLGA"))),IF(Cálculos!NU86=0,"FOLGA",TEXT(Cálculos!NQ86,"hh:mm")&amp;" – "&amp;TEXT(Cálculos!NT86,"hh:mm")&amp;IF(AND(Cálculos!NR86&lt;&gt;"",Cálculos!NS86&lt;&gt;""),CHAR(10)&amp;"int. "&amp;TEXT(Cálculos!NR86,"hh:mm")&amp;" – "&amp;TEXT(Cálculos!NS86,"hh:mm"),""))))</f>
        <v/>
      </c>
    </row>
    <row r="422" spans="1:8" ht="27.75" customHeight="1" x14ac:dyDescent="0.25">
      <c r="A422" s="54" t="str">
        <f>Cálculos!B87</f>
        <v/>
      </c>
      <c r="B422" s="55" t="str">
        <f>IF($A422="","",IF(Configurações!$B$3="Simples",IF(Cálculos!LM87="TRAB","TRABALHO",IF(Cálculos!LM87="ATEST","ATESTADO/"&amp;CHAR(10)&amp;"LICENÇA",IF(Cálculos!LM87="FERIAS","FÉRIAS","FOLGA"))),IF(Cálculos!LG87=0,"FOLGA",TEXT(Cálculos!LC87,"hh:mm")&amp;" – "&amp;TEXT(Cálculos!LF87,"hh:mm")&amp;IF(AND(Cálculos!LD87&lt;&gt;"",Cálculos!LE87&lt;&gt;""),CHAR(10)&amp;"int. "&amp;TEXT(Cálculos!LD87,"hh:mm")&amp;" – "&amp;TEXT(Cálculos!LE87,"hh:mm"),""))))</f>
        <v/>
      </c>
      <c r="C422" s="55" t="str">
        <f>IF($A422="","",IF(Configurações!$B$3="Simples",IF(Cálculos!LX87="TRAB","TRABALHO",IF(Cálculos!LX87="ATEST","ATESTADO/"&amp;CHAR(10)&amp;"LICENÇA",IF(Cálculos!LX87="FERIAS","FÉRIAS","FOLGA"))),IF(Cálculos!LR87=0,"FOLGA",TEXT(Cálculos!LN87,"hh:mm")&amp;" – "&amp;TEXT(Cálculos!LQ87,"hh:mm")&amp;IF(AND(Cálculos!LO87&lt;&gt;"",Cálculos!LP87&lt;&gt;""),CHAR(10)&amp;"int. "&amp;TEXT(Cálculos!LO87,"hh:mm")&amp;" – "&amp;TEXT(Cálculos!LP87,"hh:mm"),""))))</f>
        <v/>
      </c>
      <c r="D422" s="55" t="str">
        <f>IF($A422="","",IF(Configurações!$B$3="Simples",IF(Cálculos!MI87="TRAB","TRABALHO",IF(Cálculos!MI87="ATEST","ATESTADO/"&amp;CHAR(10)&amp;"LICENÇA",IF(Cálculos!MI87="FERIAS","FÉRIAS","FOLGA"))),IF(Cálculos!MC87=0,"FOLGA",TEXT(Cálculos!LY87,"hh:mm")&amp;" – "&amp;TEXT(Cálculos!MB87,"hh:mm")&amp;IF(AND(Cálculos!LZ87&lt;&gt;"",Cálculos!MA87&lt;&gt;""),CHAR(10)&amp;"int. "&amp;TEXT(Cálculos!LZ87,"hh:mm")&amp;" – "&amp;TEXT(Cálculos!MA87,"hh:mm"),""))))</f>
        <v/>
      </c>
      <c r="E422" s="55" t="str">
        <f>IF($A422="","",IF(Configurações!$B$3="Simples",IF(Cálculos!MT87="TRAB","TRABALHO",IF(Cálculos!MT87="ATEST","ATESTADO/"&amp;CHAR(10)&amp;"LICENÇA",IF(Cálculos!MT87="FERIAS","FÉRIAS","FOLGA"))),IF(Cálculos!MN87=0,"FOLGA",TEXT(Cálculos!MJ87,"hh:mm")&amp;" – "&amp;TEXT(Cálculos!MM87,"hh:mm")&amp;IF(AND(Cálculos!MK87&lt;&gt;"",Cálculos!ML87&lt;&gt;""),CHAR(10)&amp;"int. "&amp;TEXT(Cálculos!MK87,"hh:mm")&amp;" – "&amp;TEXT(Cálculos!ML87,"hh:mm"),""))))</f>
        <v/>
      </c>
      <c r="F422" s="55" t="str">
        <f>IF($A422="","",IF(Configurações!$B$3="Simples",IF(Cálculos!NE87="TRAB","TRABALHO",IF(Cálculos!NE87="ATEST","ATESTADO/"&amp;CHAR(10)&amp;"LICENÇA",IF(Cálculos!NE87="FERIAS","FÉRIAS","FOLGA"))),IF(Cálculos!MY87=0,"FOLGA",TEXT(Cálculos!MU87,"hh:mm")&amp;" – "&amp;TEXT(Cálculos!MX87,"hh:mm")&amp;IF(AND(Cálculos!MV87&lt;&gt;"",Cálculos!MW87&lt;&gt;""),CHAR(10)&amp;"int. "&amp;TEXT(Cálculos!MV87,"hh:mm")&amp;" – "&amp;TEXT(Cálculos!MW87,"hh:mm"),""))))</f>
        <v/>
      </c>
      <c r="G422" s="55" t="str">
        <f>IF($A422="","",IF(Configurações!$B$3="Simples",IF(Cálculos!NP87="TRAB","TRABALHO",IF(Cálculos!NP87="ATEST","ATESTADO/"&amp;CHAR(10)&amp;"LICENÇA",IF(Cálculos!NP87="FERIAS","FÉRIAS","FOLGA"))),IF(Cálculos!NJ87=0,"FOLGA",TEXT(Cálculos!NF87,"hh:mm")&amp;" – "&amp;TEXT(Cálculos!NI87,"hh:mm")&amp;IF(AND(Cálculos!NG87&lt;&gt;"",Cálculos!NH87&lt;&gt;""),CHAR(10)&amp;"int. "&amp;TEXT(Cálculos!NG87,"hh:mm")&amp;" – "&amp;TEXT(Cálculos!NH87,"hh:mm"),""))))</f>
        <v/>
      </c>
      <c r="H422" s="55" t="str">
        <f>IF($A422="","",IF(Configurações!$B$3="Simples",IF(Cálculos!OA87="TRAB","TRABALHO",IF(Cálculos!OA87="ATEST","ATESTADO/"&amp;CHAR(10)&amp;"LICENÇA",IF(Cálculos!OA87="FERIAS","FÉRIAS","FOLGA"))),IF(Cálculos!NU87=0,"FOLGA",TEXT(Cálculos!NQ87,"hh:mm")&amp;" – "&amp;TEXT(Cálculos!NT87,"hh:mm")&amp;IF(AND(Cálculos!NR87&lt;&gt;"",Cálculos!NS87&lt;&gt;""),CHAR(10)&amp;"int. "&amp;TEXT(Cálculos!NR87,"hh:mm")&amp;" – "&amp;TEXT(Cálculos!NS87,"hh:mm"),""))))</f>
        <v/>
      </c>
    </row>
    <row r="423" spans="1:8" x14ac:dyDescent="0.25"/>
  </sheetData>
  <sheetProtection algorithmName="SHA-512" hashValue="gsXm9Y1bZewgkbG5/7G0CSIQN0cKpHqIaIXd6aSHhDTiTaZ0DzpfTn7mjGUOdB3YCxWmSfFtS7e2A6afVmOBJg==" saltValue="wHxYN1iWsAC/6o/899QxLA==" spinCount="100000" sheet="1" objects="1" scenarios="1" formatRows="0"/>
  <mergeCells count="7">
    <mergeCell ref="A256:H256"/>
    <mergeCell ref="A340:H340"/>
    <mergeCell ref="A1:H1"/>
    <mergeCell ref="A2:H2"/>
    <mergeCell ref="A4:H4"/>
    <mergeCell ref="A88:H88"/>
    <mergeCell ref="A172:H172"/>
  </mergeCells>
  <conditionalFormatting sqref="B6:B86">
    <cfRule type="expression" dxfId="424" priority="8">
      <formula>B6="TRABALHO"</formula>
    </cfRule>
    <cfRule type="expression" dxfId="423" priority="9">
      <formula>LEFT(B6,8)="ATESTADO"</formula>
    </cfRule>
    <cfRule type="expression" dxfId="422" priority="10">
      <formula>B6="FÉRIAS"</formula>
    </cfRule>
    <cfRule type="expression" dxfId="421" priority="11">
      <formula>B6="FOLGA"</formula>
    </cfRule>
  </conditionalFormatting>
  <conditionalFormatting sqref="B90:B170">
    <cfRule type="expression" dxfId="413" priority="92">
      <formula>B90="TRABALHO"</formula>
    </cfRule>
    <cfRule type="expression" dxfId="412" priority="93">
      <formula>LEFT(B90,8)="ATESTADO"</formula>
    </cfRule>
    <cfRule type="expression" dxfId="411" priority="94">
      <formula>B90="FÉRIAS"</formula>
    </cfRule>
    <cfRule type="expression" dxfId="410" priority="95">
      <formula>B90="FOLGA"</formula>
    </cfRule>
  </conditionalFormatting>
  <conditionalFormatting sqref="B174:B254">
    <cfRule type="expression" dxfId="402" priority="176">
      <formula>B174="TRABALHO"</formula>
    </cfRule>
    <cfRule type="expression" dxfId="401" priority="177">
      <formula>LEFT(B174,8)="ATESTADO"</formula>
    </cfRule>
    <cfRule type="expression" dxfId="400" priority="178">
      <formula>B174="FÉRIAS"</formula>
    </cfRule>
    <cfRule type="expression" dxfId="399" priority="179">
      <formula>B174="FOLGA"</formula>
    </cfRule>
  </conditionalFormatting>
  <conditionalFormatting sqref="B258:B338">
    <cfRule type="expression" dxfId="391" priority="260">
      <formula>B258="TRABALHO"</formula>
    </cfRule>
    <cfRule type="expression" dxfId="390" priority="261">
      <formula>LEFT(B258,8)="ATESTADO"</formula>
    </cfRule>
    <cfRule type="expression" dxfId="389" priority="262">
      <formula>B258="FÉRIAS"</formula>
    </cfRule>
    <cfRule type="expression" dxfId="388" priority="263">
      <formula>B258="FOLGA"</formula>
    </cfRule>
  </conditionalFormatting>
  <conditionalFormatting sqref="B342:B422">
    <cfRule type="expression" dxfId="380" priority="344">
      <formula>B342="TRABALHO"</formula>
    </cfRule>
    <cfRule type="expression" dxfId="379" priority="345">
      <formula>LEFT(B342,8)="ATESTADO"</formula>
    </cfRule>
    <cfRule type="expression" dxfId="378" priority="346">
      <formula>B342="FÉRIAS"</formula>
    </cfRule>
    <cfRule type="expression" dxfId="377" priority="347">
      <formula>B342="FOLGA"</formula>
    </cfRule>
  </conditionalFormatting>
  <conditionalFormatting sqref="B6:H86">
    <cfRule type="expression" dxfId="374" priority="4">
      <formula>$A6=""</formula>
    </cfRule>
  </conditionalFormatting>
  <conditionalFormatting sqref="B90:H170">
    <cfRule type="expression" dxfId="373" priority="88">
      <formula>$A90=""</formula>
    </cfRule>
  </conditionalFormatting>
  <conditionalFormatting sqref="B174:H254">
    <cfRule type="expression" dxfId="372" priority="172">
      <formula>$A174=""</formula>
    </cfRule>
  </conditionalFormatting>
  <conditionalFormatting sqref="B258:H338">
    <cfRule type="expression" dxfId="371" priority="256">
      <formula>$A258=""</formula>
    </cfRule>
  </conditionalFormatting>
  <conditionalFormatting sqref="B342:H422">
    <cfRule type="expression" dxfId="370" priority="340">
      <formula>$A342=""</formula>
    </cfRule>
  </conditionalFormatting>
  <conditionalFormatting sqref="C6:C86">
    <cfRule type="expression" dxfId="364" priority="20">
      <formula>C6="TRABALHO"</formula>
    </cfRule>
    <cfRule type="expression" dxfId="363" priority="21">
      <formula>LEFT(C6,8)="ATESTADO"</formula>
    </cfRule>
    <cfRule type="expression" dxfId="362" priority="22">
      <formula>C6="FÉRIAS"</formula>
    </cfRule>
    <cfRule type="expression" dxfId="361" priority="23">
      <formula>C6="FOLGA"</formula>
    </cfRule>
  </conditionalFormatting>
  <conditionalFormatting sqref="C90:C170">
    <cfRule type="expression" dxfId="353" priority="104">
      <formula>C90="TRABALHO"</formula>
    </cfRule>
    <cfRule type="expression" dxfId="352" priority="105">
      <formula>LEFT(C90,8)="ATESTADO"</formula>
    </cfRule>
    <cfRule type="expression" dxfId="351" priority="106">
      <formula>C90="FÉRIAS"</formula>
    </cfRule>
    <cfRule type="expression" dxfId="350" priority="107">
      <formula>C90="FOLGA"</formula>
    </cfRule>
  </conditionalFormatting>
  <conditionalFormatting sqref="C174:C254">
    <cfRule type="expression" dxfId="342" priority="188">
      <formula>C174="TRABALHO"</formula>
    </cfRule>
    <cfRule type="expression" dxfId="341" priority="189">
      <formula>LEFT(C174,8)="ATESTADO"</formula>
    </cfRule>
    <cfRule type="expression" dxfId="340" priority="190">
      <formula>C174="FÉRIAS"</formula>
    </cfRule>
    <cfRule type="expression" dxfId="339" priority="191">
      <formula>C174="FOLGA"</formula>
    </cfRule>
  </conditionalFormatting>
  <conditionalFormatting sqref="C258:C338">
    <cfRule type="expression" dxfId="331" priority="272">
      <formula>C258="TRABALHO"</formula>
    </cfRule>
    <cfRule type="expression" dxfId="330" priority="273">
      <formula>LEFT(C258,8)="ATESTADO"</formula>
    </cfRule>
    <cfRule type="expression" dxfId="329" priority="274">
      <formula>C258="FÉRIAS"</formula>
    </cfRule>
    <cfRule type="expression" dxfId="328" priority="275">
      <formula>C258="FOLGA"</formula>
    </cfRule>
  </conditionalFormatting>
  <conditionalFormatting sqref="C342:C422">
    <cfRule type="expression" dxfId="320" priority="356">
      <formula>C342="TRABALHO"</formula>
    </cfRule>
    <cfRule type="expression" dxfId="319" priority="357">
      <formula>LEFT(C342,8)="ATESTADO"</formula>
    </cfRule>
    <cfRule type="expression" dxfId="318" priority="358">
      <formula>C342="FÉRIAS"</formula>
    </cfRule>
    <cfRule type="expression" dxfId="317" priority="359">
      <formula>C342="FOLGA"</formula>
    </cfRule>
  </conditionalFormatting>
  <conditionalFormatting sqref="D6:D86">
    <cfRule type="expression" dxfId="309" priority="32">
      <formula>D6="TRABALHO"</formula>
    </cfRule>
    <cfRule type="expression" dxfId="308" priority="33">
      <formula>LEFT(D6,8)="ATESTADO"</formula>
    </cfRule>
    <cfRule type="expression" dxfId="307" priority="34">
      <formula>D6="FÉRIAS"</formula>
    </cfRule>
    <cfRule type="expression" dxfId="306" priority="35">
      <formula>D6="FOLGA"</formula>
    </cfRule>
  </conditionalFormatting>
  <conditionalFormatting sqref="D90:D170">
    <cfRule type="expression" dxfId="298" priority="116">
      <formula>D90="TRABALHO"</formula>
    </cfRule>
    <cfRule type="expression" dxfId="297" priority="117">
      <formula>LEFT(D90,8)="ATESTADO"</formula>
    </cfRule>
    <cfRule type="expression" dxfId="296" priority="118">
      <formula>D90="FÉRIAS"</formula>
    </cfRule>
    <cfRule type="expression" dxfId="295" priority="119">
      <formula>D90="FOLGA"</formula>
    </cfRule>
  </conditionalFormatting>
  <conditionalFormatting sqref="D174:D254">
    <cfRule type="expression" dxfId="287" priority="200">
      <formula>D174="TRABALHO"</formula>
    </cfRule>
    <cfRule type="expression" dxfId="286" priority="201">
      <formula>LEFT(D174,8)="ATESTADO"</formula>
    </cfRule>
    <cfRule type="expression" dxfId="285" priority="202">
      <formula>D174="FÉRIAS"</formula>
    </cfRule>
    <cfRule type="expression" dxfId="284" priority="203">
      <formula>D174="FOLGA"</formula>
    </cfRule>
  </conditionalFormatting>
  <conditionalFormatting sqref="D258:D338">
    <cfRule type="expression" dxfId="276" priority="284">
      <formula>D258="TRABALHO"</formula>
    </cfRule>
    <cfRule type="expression" dxfId="275" priority="285">
      <formula>LEFT(D258,8)="ATESTADO"</formula>
    </cfRule>
    <cfRule type="expression" dxfId="274" priority="286">
      <formula>D258="FÉRIAS"</formula>
    </cfRule>
    <cfRule type="expression" dxfId="273" priority="287">
      <formula>D258="FOLGA"</formula>
    </cfRule>
  </conditionalFormatting>
  <conditionalFormatting sqref="D342:D422">
    <cfRule type="expression" dxfId="265" priority="368">
      <formula>D342="TRABALHO"</formula>
    </cfRule>
    <cfRule type="expression" dxfId="264" priority="369">
      <formula>LEFT(D342,8)="ATESTADO"</formula>
    </cfRule>
    <cfRule type="expression" dxfId="263" priority="370">
      <formula>D342="FÉRIAS"</formula>
    </cfRule>
    <cfRule type="expression" dxfId="262" priority="371">
      <formula>D342="FOLGA"</formula>
    </cfRule>
  </conditionalFormatting>
  <conditionalFormatting sqref="E6:E86">
    <cfRule type="expression" dxfId="254" priority="44">
      <formula>E6="TRABALHO"</formula>
    </cfRule>
    <cfRule type="expression" dxfId="253" priority="45">
      <formula>LEFT(E6,8)="ATESTADO"</formula>
    </cfRule>
    <cfRule type="expression" dxfId="252" priority="46">
      <formula>E6="FÉRIAS"</formula>
    </cfRule>
    <cfRule type="expression" dxfId="251" priority="47">
      <formula>E6="FOLGA"</formula>
    </cfRule>
  </conditionalFormatting>
  <conditionalFormatting sqref="E90:E170">
    <cfRule type="expression" dxfId="243" priority="128">
      <formula>E90="TRABALHO"</formula>
    </cfRule>
    <cfRule type="expression" dxfId="242" priority="129">
      <formula>LEFT(E90,8)="ATESTADO"</formula>
    </cfRule>
    <cfRule type="expression" dxfId="241" priority="130">
      <formula>E90="FÉRIAS"</formula>
    </cfRule>
    <cfRule type="expression" dxfId="240" priority="131">
      <formula>E90="FOLGA"</formula>
    </cfRule>
  </conditionalFormatting>
  <conditionalFormatting sqref="E174:E254">
    <cfRule type="expression" dxfId="232" priority="212">
      <formula>E174="TRABALHO"</formula>
    </cfRule>
    <cfRule type="expression" dxfId="231" priority="213">
      <formula>LEFT(E174,8)="ATESTADO"</formula>
    </cfRule>
    <cfRule type="expression" dxfId="230" priority="214">
      <formula>E174="FÉRIAS"</formula>
    </cfRule>
    <cfRule type="expression" dxfId="229" priority="215">
      <formula>E174="FOLGA"</formula>
    </cfRule>
  </conditionalFormatting>
  <conditionalFormatting sqref="E258:E338">
    <cfRule type="expression" dxfId="221" priority="296">
      <formula>E258="TRABALHO"</formula>
    </cfRule>
    <cfRule type="expression" dxfId="220" priority="297">
      <formula>LEFT(E258,8)="ATESTADO"</formula>
    </cfRule>
    <cfRule type="expression" dxfId="219" priority="298">
      <formula>E258="FÉRIAS"</formula>
    </cfRule>
    <cfRule type="expression" dxfId="218" priority="299">
      <formula>E258="FOLGA"</formula>
    </cfRule>
  </conditionalFormatting>
  <conditionalFormatting sqref="E342:E422">
    <cfRule type="expression" dxfId="210" priority="380">
      <formula>E342="TRABALHO"</formula>
    </cfRule>
    <cfRule type="expression" dxfId="209" priority="381">
      <formula>LEFT(E342,8)="ATESTADO"</formula>
    </cfRule>
    <cfRule type="expression" dxfId="208" priority="382">
      <formula>E342="FÉRIAS"</formula>
    </cfRule>
    <cfRule type="expression" dxfId="207" priority="383">
      <formula>E342="FOLGA"</formula>
    </cfRule>
  </conditionalFormatting>
  <conditionalFormatting sqref="F6:F86">
    <cfRule type="expression" dxfId="199" priority="56">
      <formula>F6="TRABALHO"</formula>
    </cfRule>
    <cfRule type="expression" dxfId="198" priority="57">
      <formula>LEFT(F6,8)="ATESTADO"</formula>
    </cfRule>
    <cfRule type="expression" dxfId="197" priority="58">
      <formula>F6="FÉRIAS"</formula>
    </cfRule>
    <cfRule type="expression" dxfId="196" priority="59">
      <formula>F6="FOLGA"</formula>
    </cfRule>
  </conditionalFormatting>
  <conditionalFormatting sqref="F90:F170">
    <cfRule type="expression" dxfId="188" priority="140">
      <formula>F90="TRABALHO"</formula>
    </cfRule>
    <cfRule type="expression" dxfId="187" priority="141">
      <formula>LEFT(F90,8)="ATESTADO"</formula>
    </cfRule>
    <cfRule type="expression" dxfId="186" priority="142">
      <formula>F90="FÉRIAS"</formula>
    </cfRule>
    <cfRule type="expression" dxfId="185" priority="143">
      <formula>F90="FOLGA"</formula>
    </cfRule>
  </conditionalFormatting>
  <conditionalFormatting sqref="F174:F254">
    <cfRule type="expression" dxfId="177" priority="224">
      <formula>F174="TRABALHO"</formula>
    </cfRule>
    <cfRule type="expression" dxfId="176" priority="225">
      <formula>LEFT(F174,8)="ATESTADO"</formula>
    </cfRule>
    <cfRule type="expression" dxfId="175" priority="226">
      <formula>F174="FÉRIAS"</formula>
    </cfRule>
    <cfRule type="expression" dxfId="174" priority="227">
      <formula>F174="FOLGA"</formula>
    </cfRule>
  </conditionalFormatting>
  <conditionalFormatting sqref="F258:F338">
    <cfRule type="expression" dxfId="166" priority="308">
      <formula>F258="TRABALHO"</formula>
    </cfRule>
    <cfRule type="expression" dxfId="165" priority="309">
      <formula>LEFT(F258,8)="ATESTADO"</formula>
    </cfRule>
    <cfRule type="expression" dxfId="164" priority="310">
      <formula>F258="FÉRIAS"</formula>
    </cfRule>
    <cfRule type="expression" dxfId="163" priority="311">
      <formula>F258="FOLGA"</formula>
    </cfRule>
  </conditionalFormatting>
  <conditionalFormatting sqref="F342:F422">
    <cfRule type="expression" dxfId="155" priority="392">
      <formula>F342="TRABALHO"</formula>
    </cfRule>
    <cfRule type="expression" dxfId="154" priority="393">
      <formula>LEFT(F342,8)="ATESTADO"</formula>
    </cfRule>
    <cfRule type="expression" dxfId="153" priority="394">
      <formula>F342="FÉRIAS"</formula>
    </cfRule>
    <cfRule type="expression" dxfId="152" priority="395">
      <formula>F342="FOLGA"</formula>
    </cfRule>
  </conditionalFormatting>
  <conditionalFormatting sqref="G6:G86">
    <cfRule type="expression" dxfId="144" priority="68">
      <formula>G6="TRABALHO"</formula>
    </cfRule>
    <cfRule type="expression" dxfId="143" priority="69">
      <formula>LEFT(G6,8)="ATESTADO"</formula>
    </cfRule>
    <cfRule type="expression" dxfId="142" priority="70">
      <formula>G6="FÉRIAS"</formula>
    </cfRule>
    <cfRule type="expression" dxfId="141" priority="71">
      <formula>G6="FOLGA"</formula>
    </cfRule>
  </conditionalFormatting>
  <conditionalFormatting sqref="G90:G170">
    <cfRule type="expression" dxfId="133" priority="152">
      <formula>G90="TRABALHO"</formula>
    </cfRule>
    <cfRule type="expression" dxfId="132" priority="153">
      <formula>LEFT(G90,8)="ATESTADO"</formula>
    </cfRule>
    <cfRule type="expression" dxfId="131" priority="154">
      <formula>G90="FÉRIAS"</formula>
    </cfRule>
    <cfRule type="expression" dxfId="130" priority="155">
      <formula>G90="FOLGA"</formula>
    </cfRule>
  </conditionalFormatting>
  <conditionalFormatting sqref="G174:G254">
    <cfRule type="expression" dxfId="122" priority="236">
      <formula>G174="TRABALHO"</formula>
    </cfRule>
    <cfRule type="expression" dxfId="121" priority="237">
      <formula>LEFT(G174,8)="ATESTADO"</formula>
    </cfRule>
    <cfRule type="expression" dxfId="120" priority="238">
      <formula>G174="FÉRIAS"</formula>
    </cfRule>
    <cfRule type="expression" dxfId="119" priority="239">
      <formula>G174="FOLGA"</formula>
    </cfRule>
  </conditionalFormatting>
  <conditionalFormatting sqref="G258:G338">
    <cfRule type="expression" dxfId="111" priority="320">
      <formula>G258="TRABALHO"</formula>
    </cfRule>
    <cfRule type="expression" dxfId="110" priority="321">
      <formula>LEFT(G258,8)="ATESTADO"</formula>
    </cfRule>
    <cfRule type="expression" dxfId="109" priority="322">
      <formula>G258="FÉRIAS"</formula>
    </cfRule>
    <cfRule type="expression" dxfId="108" priority="323">
      <formula>G258="FOLGA"</formula>
    </cfRule>
  </conditionalFormatting>
  <conditionalFormatting sqref="G342:G422">
    <cfRule type="expression" dxfId="100" priority="404">
      <formula>G342="TRABALHO"</formula>
    </cfRule>
    <cfRule type="expression" dxfId="99" priority="405">
      <formula>LEFT(G342,8)="ATESTADO"</formula>
    </cfRule>
    <cfRule type="expression" dxfId="98" priority="406">
      <formula>G342="FÉRIAS"</formula>
    </cfRule>
    <cfRule type="expression" dxfId="97" priority="407">
      <formula>G342="FOLGA"</formula>
    </cfRule>
  </conditionalFormatting>
  <conditionalFormatting sqref="H6:H86">
    <cfRule type="expression" dxfId="89" priority="80">
      <formula>H6="TRABALHO"</formula>
    </cfRule>
    <cfRule type="expression" dxfId="88" priority="81">
      <formula>LEFT(H6,8)="ATESTADO"</formula>
    </cfRule>
    <cfRule type="expression" dxfId="87" priority="82">
      <formula>H6="FÉRIAS"</formula>
    </cfRule>
    <cfRule type="expression" dxfId="86" priority="83">
      <formula>H6="FOLGA"</formula>
    </cfRule>
  </conditionalFormatting>
  <conditionalFormatting sqref="H90:H170">
    <cfRule type="expression" dxfId="78" priority="164">
      <formula>H90="TRABALHO"</formula>
    </cfRule>
    <cfRule type="expression" dxfId="77" priority="165">
      <formula>LEFT(H90,8)="ATESTADO"</formula>
    </cfRule>
    <cfRule type="expression" dxfId="76" priority="166">
      <formula>H90="FÉRIAS"</formula>
    </cfRule>
    <cfRule type="expression" dxfId="75" priority="167">
      <formula>H90="FOLGA"</formula>
    </cfRule>
  </conditionalFormatting>
  <conditionalFormatting sqref="H174:H254">
    <cfRule type="expression" dxfId="67" priority="248">
      <formula>H174="TRABALHO"</formula>
    </cfRule>
    <cfRule type="expression" dxfId="66" priority="249">
      <formula>LEFT(H174,8)="ATESTADO"</formula>
    </cfRule>
    <cfRule type="expression" dxfId="65" priority="250">
      <formula>H174="FÉRIAS"</formula>
    </cfRule>
    <cfRule type="expression" dxfId="64" priority="251">
      <formula>H174="FOLGA"</formula>
    </cfRule>
  </conditionalFormatting>
  <conditionalFormatting sqref="H258:H338">
    <cfRule type="expression" dxfId="56" priority="332">
      <formula>H258="TRABALHO"</formula>
    </cfRule>
    <cfRule type="expression" dxfId="55" priority="333">
      <formula>LEFT(H258,8)="ATESTADO"</formula>
    </cfRule>
    <cfRule type="expression" dxfId="54" priority="334">
      <formula>H258="FÉRIAS"</formula>
    </cfRule>
    <cfRule type="expression" dxfId="53" priority="335">
      <formula>H258="FOLGA"</formula>
    </cfRule>
  </conditionalFormatting>
  <conditionalFormatting sqref="H342:H422">
    <cfRule type="expression" dxfId="45" priority="416">
      <formula>H342="TRABALHO"</formula>
    </cfRule>
    <cfRule type="expression" dxfId="44" priority="417">
      <formula>LEFT(H342,8)="ATESTADO"</formula>
    </cfRule>
    <cfRule type="expression" dxfId="43" priority="418">
      <formula>H342="FÉRIAS"</formula>
    </cfRule>
    <cfRule type="expression" dxfId="42" priority="419">
      <formula>H342="FOLGA"</formula>
    </cfRule>
  </conditionalFormatting>
  <pageMargins left="0.39370078740157483" right="0.39370078740157483" top="0.51181102362204722" bottom="0.51181102362204722" header="0.31496062992125984" footer="0.31496062992125984"/>
  <pageSetup paperSize="9" scale="71" fitToHeight="0" orientation="portrait" horizontalDpi="300" verticalDpi="300" r:id="rId1"/>
  <headerFooter>
    <oddFooter>&amp;LGestor Único – sistemas web – gestorunico.com.br&amp;CVersão 1.0&amp;RPágina &amp;P de &amp;N</oddFooter>
  </headerFooter>
  <rowBreaks count="4" manualBreakCount="4">
    <brk id="86" max="7" man="1"/>
    <brk id="170" max="7" man="1"/>
    <brk id="254" max="7" man="1"/>
    <brk id="338" max="7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600-000002000000}">
            <xm:f>Cálculos!$G$2=1</xm:f>
            <x14:dxf>
              <fill>
                <patternFill>
                  <bgColor rgb="FFED7D31"/>
                </patternFill>
              </fill>
            </x14:dxf>
          </x14:cfRule>
          <x14:cfRule type="expression" priority="3" id="{00000000-000E-0000-0600-000003000000}">
            <xm:f>WEEKDAY(Cálculos!$G$5)=1</xm:f>
            <x14:dxf>
              <fill>
                <patternFill>
                  <bgColor rgb="FFC00000"/>
                </patternFill>
              </fill>
            </x14:dxf>
          </x14:cfRule>
          <xm:sqref>B5</xm:sqref>
        </x14:conditionalFormatting>
        <x14:conditionalFormatting xmlns:xm="http://schemas.microsoft.com/office/excel/2006/main">
          <x14:cfRule type="expression" priority="5" id="{00000000-000E-0000-0600-000005000000}">
            <xm:f>ISNUMBER(SEARCH("7DIA",INDEX(Cálculos!$P$7:$P$87,ROW()-5)))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6" id="{00000000-000E-0000-0600-000006000000}">
            <xm:f>ISNUMBER(SEARCH("DOM",INDEX(Cálculos!$P$7:$P$87,ROW()-5)))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7" id="{00000000-000E-0000-0600-000007000000}">
            <xm:f>ISNUMBER(SEARCH("INT",INDEX(Cálculos!$P$7:$P$87,ROW()-5)))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2" id="{00000000-000E-0000-0600-00000C000000}">
            <xm:f>Cálculos!$G$2=1</xm:f>
            <x14:dxf>
              <fill>
                <patternFill>
                  <bgColor rgb="FFFFCC99"/>
                </patternFill>
              </fill>
            </x14:dxf>
          </x14:cfRule>
          <x14:cfRule type="expression" priority="13" id="{00000000-000E-0000-0600-00000D000000}">
            <xm:f>WEEKDAY(Cálculos!$G$5)=1</xm:f>
            <x14:dxf>
              <fill>
                <patternFill>
                  <bgColor rgb="FFFDE4E1"/>
                </patternFill>
              </fill>
            </x14:dxf>
          </x14:cfRule>
          <xm:sqref>B6:B86</xm:sqref>
        </x14:conditionalFormatting>
        <x14:conditionalFormatting xmlns:xm="http://schemas.microsoft.com/office/excel/2006/main">
          <x14:cfRule type="expression" priority="86" id="{00000000-000E-0000-0600-000056000000}">
            <xm:f>Cálculos!$CF$2=1</xm:f>
            <x14:dxf>
              <fill>
                <patternFill>
                  <bgColor rgb="FFED7D31"/>
                </patternFill>
              </fill>
            </x14:dxf>
          </x14:cfRule>
          <x14:cfRule type="expression" priority="87" id="{00000000-000E-0000-0600-000057000000}">
            <xm:f>WEEKDAY(Cálculos!$CF$5)=1</xm:f>
            <x14:dxf>
              <fill>
                <patternFill>
                  <bgColor rgb="FFC00000"/>
                </patternFill>
              </fill>
            </x14:dxf>
          </x14:cfRule>
          <xm:sqref>B89</xm:sqref>
        </x14:conditionalFormatting>
        <x14:conditionalFormatting xmlns:xm="http://schemas.microsoft.com/office/excel/2006/main">
          <x14:cfRule type="expression" priority="89" id="{00000000-000E-0000-0600-000059000000}">
            <xm:f>ISNUMBER(SEARCH("7DIA",INDEX(Cálculos!$CO$7:$CO$87,ROW()-38)))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90" id="{00000000-000E-0000-0600-00005A000000}">
            <xm:f>ISNUMBER(SEARCH("DOM",INDEX(Cálculos!$CO$7:$CO$87,ROW()-38)))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91" id="{00000000-000E-0000-0600-00005B000000}">
            <xm:f>ISNUMBER(SEARCH("INT",INDEX(Cálculos!$CO$7:$CO$87,ROW()-38)))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96" id="{00000000-000E-0000-0600-000060000000}">
            <xm:f>Cálculos!$CF$2=1</xm:f>
            <x14:dxf>
              <fill>
                <patternFill>
                  <bgColor rgb="FFFFCC99"/>
                </patternFill>
              </fill>
            </x14:dxf>
          </x14:cfRule>
          <x14:cfRule type="expression" priority="97" id="{00000000-000E-0000-0600-000061000000}">
            <xm:f>WEEKDAY(Cálculos!$CF$5)=1</xm:f>
            <x14:dxf>
              <fill>
                <patternFill>
                  <bgColor rgb="FFFDE4E1"/>
                </patternFill>
              </fill>
            </x14:dxf>
          </x14:cfRule>
          <xm:sqref>B90:B170</xm:sqref>
        </x14:conditionalFormatting>
        <x14:conditionalFormatting xmlns:xm="http://schemas.microsoft.com/office/excel/2006/main">
          <x14:cfRule type="expression" priority="170" id="{00000000-000E-0000-0600-0000AA000000}">
            <xm:f>Cálculos!$FE$2=1</xm:f>
            <x14:dxf>
              <fill>
                <patternFill>
                  <bgColor rgb="FFED7D31"/>
                </patternFill>
              </fill>
            </x14:dxf>
          </x14:cfRule>
          <x14:cfRule type="expression" priority="171" id="{00000000-000E-0000-0600-0000AB000000}">
            <xm:f>WEEKDAY(Cálculos!$FE$5)=1</xm:f>
            <x14:dxf>
              <fill>
                <patternFill>
                  <bgColor rgb="FFC00000"/>
                </patternFill>
              </fill>
            </x14:dxf>
          </x14:cfRule>
          <xm:sqref>B173</xm:sqref>
        </x14:conditionalFormatting>
        <x14:conditionalFormatting xmlns:xm="http://schemas.microsoft.com/office/excel/2006/main">
          <x14:cfRule type="expression" priority="173" id="{00000000-000E-0000-0600-0000AD000000}">
            <xm:f>ISNUMBER(SEARCH("7DIA",INDEX(Cálculos!$FN$7:$FN$87,ROW()-71)))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74" id="{00000000-000E-0000-0600-0000AE000000}">
            <xm:f>ISNUMBER(SEARCH("DOM",INDEX(Cálculos!$FN$7:$FN$87,ROW()-71)))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75" id="{00000000-000E-0000-0600-0000AF000000}">
            <xm:f>ISNUMBER(SEARCH("INT",INDEX(Cálculos!$FN$7:$FN$87,ROW()-71)))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80" id="{00000000-000E-0000-0600-0000B4000000}">
            <xm:f>Cálculos!$FE$2=1</xm:f>
            <x14:dxf>
              <fill>
                <patternFill>
                  <bgColor rgb="FFFFCC99"/>
                </patternFill>
              </fill>
            </x14:dxf>
          </x14:cfRule>
          <x14:cfRule type="expression" priority="181" id="{00000000-000E-0000-0600-0000B5000000}">
            <xm:f>WEEKDAY(Cálculos!$FE$5)=1</xm:f>
            <x14:dxf>
              <fill>
                <patternFill>
                  <bgColor rgb="FFFDE4E1"/>
                </patternFill>
              </fill>
            </x14:dxf>
          </x14:cfRule>
          <xm:sqref>B174:B254</xm:sqref>
        </x14:conditionalFormatting>
        <x14:conditionalFormatting xmlns:xm="http://schemas.microsoft.com/office/excel/2006/main">
          <x14:cfRule type="expression" priority="254" id="{00000000-000E-0000-0600-0000FE000000}">
            <xm:f>Cálculos!$ID$2=1</xm:f>
            <x14:dxf>
              <fill>
                <patternFill>
                  <bgColor rgb="FFED7D31"/>
                </patternFill>
              </fill>
            </x14:dxf>
          </x14:cfRule>
          <x14:cfRule type="expression" priority="255" id="{00000000-000E-0000-0600-0000FF000000}">
            <xm:f>WEEKDAY(Cálculos!$ID$5)=1</xm:f>
            <x14:dxf>
              <fill>
                <patternFill>
                  <bgColor rgb="FFC00000"/>
                </patternFill>
              </fill>
            </x14:dxf>
          </x14:cfRule>
          <xm:sqref>B257</xm:sqref>
        </x14:conditionalFormatting>
        <x14:conditionalFormatting xmlns:xm="http://schemas.microsoft.com/office/excel/2006/main">
          <x14:cfRule type="expression" priority="257" id="{00000000-000E-0000-0600-000001010000}">
            <xm:f>ISNUMBER(SEARCH("7DIA",INDEX(Cálculos!$IM$7:$IM$87,ROW()-104)))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58" id="{00000000-000E-0000-0600-000002010000}">
            <xm:f>ISNUMBER(SEARCH("DOM",INDEX(Cálculos!$IM$7:$IM$87,ROW()-104)))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59" id="{00000000-000E-0000-0600-000003010000}">
            <xm:f>ISNUMBER(SEARCH("INT",INDEX(Cálculos!$IM$7:$IM$87,ROW()-104)))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64" id="{00000000-000E-0000-0600-000008010000}">
            <xm:f>Cálculos!$ID$2=1</xm:f>
            <x14:dxf>
              <fill>
                <patternFill>
                  <bgColor rgb="FFFFCC99"/>
                </patternFill>
              </fill>
            </x14:dxf>
          </x14:cfRule>
          <x14:cfRule type="expression" priority="265" id="{00000000-000E-0000-0600-000009010000}">
            <xm:f>WEEKDAY(Cálculos!$ID$5)=1</xm:f>
            <x14:dxf>
              <fill>
                <patternFill>
                  <bgColor rgb="FFFDE4E1"/>
                </patternFill>
              </fill>
            </x14:dxf>
          </x14:cfRule>
          <xm:sqref>B258:B338</xm:sqref>
        </x14:conditionalFormatting>
        <x14:conditionalFormatting xmlns:xm="http://schemas.microsoft.com/office/excel/2006/main">
          <x14:cfRule type="expression" priority="338" id="{00000000-000E-0000-0600-000052010000}">
            <xm:f>Cálculos!$LC$2=1</xm:f>
            <x14:dxf>
              <fill>
                <patternFill>
                  <bgColor rgb="FFED7D31"/>
                </patternFill>
              </fill>
            </x14:dxf>
          </x14:cfRule>
          <x14:cfRule type="expression" priority="339" id="{00000000-000E-0000-0600-000053010000}">
            <xm:f>WEEKDAY(Cálculos!$LC$5)=1</xm:f>
            <x14:dxf>
              <fill>
                <patternFill>
                  <bgColor rgb="FFC00000"/>
                </patternFill>
              </fill>
            </x14:dxf>
          </x14:cfRule>
          <xm:sqref>B341</xm:sqref>
        </x14:conditionalFormatting>
        <x14:conditionalFormatting xmlns:xm="http://schemas.microsoft.com/office/excel/2006/main">
          <x14:cfRule type="expression" priority="341" id="{00000000-000E-0000-0600-000055010000}">
            <xm:f>ISNUMBER(SEARCH("7DIA",INDEX(Cálculos!$LL$7:$LL$87,ROW()-137)))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342" id="{00000000-000E-0000-0600-000056010000}">
            <xm:f>ISNUMBER(SEARCH("DOM",INDEX(Cálculos!$LL$7:$LL$87,ROW()-137)))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343" id="{00000000-000E-0000-0600-000057010000}">
            <xm:f>ISNUMBER(SEARCH("INT",INDEX(Cálculos!$LL$7:$LL$87,ROW()-137)))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348" id="{00000000-000E-0000-0600-00005C010000}">
            <xm:f>Cálculos!$LC$2=1</xm:f>
            <x14:dxf>
              <fill>
                <patternFill>
                  <bgColor rgb="FFFFCC99"/>
                </patternFill>
              </fill>
            </x14:dxf>
          </x14:cfRule>
          <x14:cfRule type="expression" priority="349" id="{00000000-000E-0000-0600-00005D010000}">
            <xm:f>WEEKDAY(Cálculos!$LC$5)=1</xm:f>
            <x14:dxf>
              <fill>
                <patternFill>
                  <bgColor rgb="FFFDE4E1"/>
                </patternFill>
              </fill>
            </x14:dxf>
          </x14:cfRule>
          <xm:sqref>B342:B422</xm:sqref>
        </x14:conditionalFormatting>
        <x14:conditionalFormatting xmlns:xm="http://schemas.microsoft.com/office/excel/2006/main">
          <x14:cfRule type="expression" priority="14" id="{00000000-000E-0000-0600-00000E000000}">
            <xm:f>Cálculos!$R$2=1</xm:f>
            <x14:dxf>
              <fill>
                <patternFill>
                  <bgColor rgb="FFED7D31"/>
                </patternFill>
              </fill>
            </x14:dxf>
          </x14:cfRule>
          <x14:cfRule type="expression" priority="15" id="{00000000-000E-0000-0600-00000F000000}">
            <xm:f>WEEKDAY(Cálculos!$R$5)=1</xm:f>
            <x14:dxf>
              <fill>
                <patternFill>
                  <bgColor rgb="FFC0000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expression" priority="17" id="{00000000-000E-0000-0600-000011000000}">
            <xm:f>ISNUMBER(SEARCH("7DIA",INDEX(Cálculos!$AA$7:$AA$87,ROW()-5)))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8" id="{00000000-000E-0000-0600-000012000000}">
            <xm:f>ISNUMBER(SEARCH("DOM",INDEX(Cálculos!$AA$7:$AA$87,ROW()-5)))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9" id="{00000000-000E-0000-0600-000013000000}">
            <xm:f>ISNUMBER(SEARCH("INT",INDEX(Cálculos!$AA$7:$AA$87,ROW()-5)))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4" id="{00000000-000E-0000-0600-000018000000}">
            <xm:f>Cálculos!$R$2=1</xm:f>
            <x14:dxf>
              <fill>
                <patternFill>
                  <bgColor rgb="FFFFCC99"/>
                </patternFill>
              </fill>
            </x14:dxf>
          </x14:cfRule>
          <x14:cfRule type="expression" priority="25" id="{00000000-000E-0000-0600-000019000000}">
            <xm:f>WEEKDAY(Cálculos!$R$5)=1</xm:f>
            <x14:dxf>
              <fill>
                <patternFill>
                  <bgColor rgb="FFFDE4E1"/>
                </patternFill>
              </fill>
            </x14:dxf>
          </x14:cfRule>
          <xm:sqref>C6:C86</xm:sqref>
        </x14:conditionalFormatting>
        <x14:conditionalFormatting xmlns:xm="http://schemas.microsoft.com/office/excel/2006/main">
          <x14:cfRule type="expression" priority="98" id="{00000000-000E-0000-0600-000062000000}">
            <xm:f>Cálculos!$CQ$2=1</xm:f>
            <x14:dxf>
              <fill>
                <patternFill>
                  <bgColor rgb="FFED7D31"/>
                </patternFill>
              </fill>
            </x14:dxf>
          </x14:cfRule>
          <x14:cfRule type="expression" priority="99" id="{00000000-000E-0000-0600-000063000000}">
            <xm:f>WEEKDAY(Cálculos!$CQ$5)=1</xm:f>
            <x14:dxf>
              <fill>
                <patternFill>
                  <bgColor rgb="FFC00000"/>
                </patternFill>
              </fill>
            </x14:dxf>
          </x14:cfRule>
          <xm:sqref>C89</xm:sqref>
        </x14:conditionalFormatting>
        <x14:conditionalFormatting xmlns:xm="http://schemas.microsoft.com/office/excel/2006/main">
          <x14:cfRule type="expression" priority="101" id="{00000000-000E-0000-0600-000065000000}">
            <xm:f>ISNUMBER(SEARCH("7DIA",INDEX(Cálculos!$CZ$7:$CZ$87,ROW()-38)))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02" id="{00000000-000E-0000-0600-000066000000}">
            <xm:f>ISNUMBER(SEARCH("DOM",INDEX(Cálculos!$CZ$7:$CZ$87,ROW()-38)))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03" id="{00000000-000E-0000-0600-000067000000}">
            <xm:f>ISNUMBER(SEARCH("INT",INDEX(Cálculos!$CZ$7:$CZ$87,ROW()-38)))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08" id="{00000000-000E-0000-0600-00006C000000}">
            <xm:f>Cálculos!$CQ$2=1</xm:f>
            <x14:dxf>
              <fill>
                <patternFill>
                  <bgColor rgb="FFFFCC99"/>
                </patternFill>
              </fill>
            </x14:dxf>
          </x14:cfRule>
          <x14:cfRule type="expression" priority="109" id="{00000000-000E-0000-0600-00006D000000}">
            <xm:f>WEEKDAY(Cálculos!$CQ$5)=1</xm:f>
            <x14:dxf>
              <fill>
                <patternFill>
                  <bgColor rgb="FFFDE4E1"/>
                </patternFill>
              </fill>
            </x14:dxf>
          </x14:cfRule>
          <xm:sqref>C90:C170</xm:sqref>
        </x14:conditionalFormatting>
        <x14:conditionalFormatting xmlns:xm="http://schemas.microsoft.com/office/excel/2006/main">
          <x14:cfRule type="expression" priority="182" id="{00000000-000E-0000-0600-0000B6000000}">
            <xm:f>Cálculos!$FP$2=1</xm:f>
            <x14:dxf>
              <fill>
                <patternFill>
                  <bgColor rgb="FFED7D31"/>
                </patternFill>
              </fill>
            </x14:dxf>
          </x14:cfRule>
          <x14:cfRule type="expression" priority="183" id="{00000000-000E-0000-0600-0000B7000000}">
            <xm:f>WEEKDAY(Cálculos!$FP$5)=1</xm:f>
            <x14:dxf>
              <fill>
                <patternFill>
                  <bgColor rgb="FFC00000"/>
                </patternFill>
              </fill>
            </x14:dxf>
          </x14:cfRule>
          <xm:sqref>C173</xm:sqref>
        </x14:conditionalFormatting>
        <x14:conditionalFormatting xmlns:xm="http://schemas.microsoft.com/office/excel/2006/main">
          <x14:cfRule type="expression" priority="185" id="{00000000-000E-0000-0600-0000B9000000}">
            <xm:f>ISNUMBER(SEARCH("7DIA",INDEX(Cálculos!$FY$7:$FY$87,ROW()-71)))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86" id="{00000000-000E-0000-0600-0000BA000000}">
            <xm:f>ISNUMBER(SEARCH("DOM",INDEX(Cálculos!$FY$7:$FY$87,ROW()-71)))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87" id="{00000000-000E-0000-0600-0000BB000000}">
            <xm:f>ISNUMBER(SEARCH("INT",INDEX(Cálculos!$FY$7:$FY$87,ROW()-71)))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92" id="{00000000-000E-0000-0600-0000C0000000}">
            <xm:f>Cálculos!$FP$2=1</xm:f>
            <x14:dxf>
              <fill>
                <patternFill>
                  <bgColor rgb="FFFFCC99"/>
                </patternFill>
              </fill>
            </x14:dxf>
          </x14:cfRule>
          <x14:cfRule type="expression" priority="193" id="{00000000-000E-0000-0600-0000C1000000}">
            <xm:f>WEEKDAY(Cálculos!$FP$5)=1</xm:f>
            <x14:dxf>
              <fill>
                <patternFill>
                  <bgColor rgb="FFFDE4E1"/>
                </patternFill>
              </fill>
            </x14:dxf>
          </x14:cfRule>
          <xm:sqref>C174:C254</xm:sqref>
        </x14:conditionalFormatting>
        <x14:conditionalFormatting xmlns:xm="http://schemas.microsoft.com/office/excel/2006/main">
          <x14:cfRule type="expression" priority="266" id="{00000000-000E-0000-0600-00000A010000}">
            <xm:f>Cálculos!$IO$2=1</xm:f>
            <x14:dxf>
              <fill>
                <patternFill>
                  <bgColor rgb="FFED7D31"/>
                </patternFill>
              </fill>
            </x14:dxf>
          </x14:cfRule>
          <x14:cfRule type="expression" priority="267" id="{00000000-000E-0000-0600-00000B010000}">
            <xm:f>WEEKDAY(Cálculos!$IO$5)=1</xm:f>
            <x14:dxf>
              <fill>
                <patternFill>
                  <bgColor rgb="FFC00000"/>
                </patternFill>
              </fill>
            </x14:dxf>
          </x14:cfRule>
          <xm:sqref>C257</xm:sqref>
        </x14:conditionalFormatting>
        <x14:conditionalFormatting xmlns:xm="http://schemas.microsoft.com/office/excel/2006/main">
          <x14:cfRule type="expression" priority="269" id="{00000000-000E-0000-0600-00000D010000}">
            <xm:f>ISNUMBER(SEARCH("7DIA",INDEX(Cálculos!$IX$7:$IX$87,ROW()-104)))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70" id="{00000000-000E-0000-0600-00000E010000}">
            <xm:f>ISNUMBER(SEARCH("DOM",INDEX(Cálculos!$IX$7:$IX$87,ROW()-104)))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71" id="{00000000-000E-0000-0600-00000F010000}">
            <xm:f>ISNUMBER(SEARCH("INT",INDEX(Cálculos!$IX$7:$IX$87,ROW()-104)))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76" id="{00000000-000E-0000-0600-000014010000}">
            <xm:f>Cálculos!$IO$2=1</xm:f>
            <x14:dxf>
              <fill>
                <patternFill>
                  <bgColor rgb="FFFFCC99"/>
                </patternFill>
              </fill>
            </x14:dxf>
          </x14:cfRule>
          <x14:cfRule type="expression" priority="277" id="{00000000-000E-0000-0600-000015010000}">
            <xm:f>WEEKDAY(Cálculos!$IO$5)=1</xm:f>
            <x14:dxf>
              <fill>
                <patternFill>
                  <bgColor rgb="FFFDE4E1"/>
                </patternFill>
              </fill>
            </x14:dxf>
          </x14:cfRule>
          <xm:sqref>C258:C338</xm:sqref>
        </x14:conditionalFormatting>
        <x14:conditionalFormatting xmlns:xm="http://schemas.microsoft.com/office/excel/2006/main">
          <x14:cfRule type="expression" priority="350" id="{00000000-000E-0000-0600-00005E010000}">
            <xm:f>Cálculos!$LN$2=1</xm:f>
            <x14:dxf>
              <fill>
                <patternFill>
                  <bgColor rgb="FFED7D31"/>
                </patternFill>
              </fill>
            </x14:dxf>
          </x14:cfRule>
          <x14:cfRule type="expression" priority="351" id="{00000000-000E-0000-0600-00005F010000}">
            <xm:f>WEEKDAY(Cálculos!$LN$5)=1</xm:f>
            <x14:dxf>
              <fill>
                <patternFill>
                  <bgColor rgb="FFC00000"/>
                </patternFill>
              </fill>
            </x14:dxf>
          </x14:cfRule>
          <xm:sqref>C341</xm:sqref>
        </x14:conditionalFormatting>
        <x14:conditionalFormatting xmlns:xm="http://schemas.microsoft.com/office/excel/2006/main">
          <x14:cfRule type="expression" priority="353" id="{00000000-000E-0000-0600-000061010000}">
            <xm:f>ISNUMBER(SEARCH("7DIA",INDEX(Cálculos!$LW$7:$LW$87,ROW()-137)))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354" id="{00000000-000E-0000-0600-000062010000}">
            <xm:f>ISNUMBER(SEARCH("DOM",INDEX(Cálculos!$LW$7:$LW$87,ROW()-137)))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355" id="{00000000-000E-0000-0600-000063010000}">
            <xm:f>ISNUMBER(SEARCH("INT",INDEX(Cálculos!$LW$7:$LW$87,ROW()-137)))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360" id="{00000000-000E-0000-0600-000068010000}">
            <xm:f>Cálculos!$LN$2=1</xm:f>
            <x14:dxf>
              <fill>
                <patternFill>
                  <bgColor rgb="FFFFCC99"/>
                </patternFill>
              </fill>
            </x14:dxf>
          </x14:cfRule>
          <x14:cfRule type="expression" priority="361" id="{00000000-000E-0000-0600-000069010000}">
            <xm:f>WEEKDAY(Cálculos!$LN$5)=1</xm:f>
            <x14:dxf>
              <fill>
                <patternFill>
                  <bgColor rgb="FFFDE4E1"/>
                </patternFill>
              </fill>
            </x14:dxf>
          </x14:cfRule>
          <xm:sqref>C342:C422</xm:sqref>
        </x14:conditionalFormatting>
        <x14:conditionalFormatting xmlns:xm="http://schemas.microsoft.com/office/excel/2006/main">
          <x14:cfRule type="expression" priority="26" id="{00000000-000E-0000-0600-00001A000000}">
            <xm:f>Cálculos!$AC$2=1</xm:f>
            <x14:dxf>
              <fill>
                <patternFill>
                  <bgColor rgb="FFED7D31"/>
                </patternFill>
              </fill>
            </x14:dxf>
          </x14:cfRule>
          <x14:cfRule type="expression" priority="27" id="{00000000-000E-0000-0600-00001B000000}">
            <xm:f>WEEKDAY(Cálculos!$AC$5)=1</xm:f>
            <x14:dxf>
              <fill>
                <patternFill>
                  <bgColor rgb="FFC00000"/>
                </patternFill>
              </fill>
            </x14:dxf>
          </x14:cfRule>
          <xm:sqref>D5</xm:sqref>
        </x14:conditionalFormatting>
        <x14:conditionalFormatting xmlns:xm="http://schemas.microsoft.com/office/excel/2006/main">
          <x14:cfRule type="expression" priority="29" id="{00000000-000E-0000-0600-00001D000000}">
            <xm:f>ISNUMBER(SEARCH("7DIA",INDEX(Cálculos!$AL$7:$AL$87,ROW()-5)))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30" id="{00000000-000E-0000-0600-00001E000000}">
            <xm:f>ISNUMBER(SEARCH("DOM",INDEX(Cálculos!$AL$7:$AL$87,ROW()-5)))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31" id="{00000000-000E-0000-0600-00001F000000}">
            <xm:f>ISNUMBER(SEARCH("INT",INDEX(Cálculos!$AL$7:$AL$87,ROW()-5)))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36" id="{00000000-000E-0000-0600-000024000000}">
            <xm:f>Cálculos!$AC$2=1</xm:f>
            <x14:dxf>
              <fill>
                <patternFill>
                  <bgColor rgb="FFFFCC99"/>
                </patternFill>
              </fill>
            </x14:dxf>
          </x14:cfRule>
          <x14:cfRule type="expression" priority="37" id="{00000000-000E-0000-0600-000025000000}">
            <xm:f>WEEKDAY(Cálculos!$AC$5)=1</xm:f>
            <x14:dxf>
              <fill>
                <patternFill>
                  <bgColor rgb="FFFDE4E1"/>
                </patternFill>
              </fill>
            </x14:dxf>
          </x14:cfRule>
          <xm:sqref>D6:D86</xm:sqref>
        </x14:conditionalFormatting>
        <x14:conditionalFormatting xmlns:xm="http://schemas.microsoft.com/office/excel/2006/main">
          <x14:cfRule type="expression" priority="110" id="{00000000-000E-0000-0600-00006E000000}">
            <xm:f>Cálculos!$DB$2=1</xm:f>
            <x14:dxf>
              <fill>
                <patternFill>
                  <bgColor rgb="FFED7D31"/>
                </patternFill>
              </fill>
            </x14:dxf>
          </x14:cfRule>
          <x14:cfRule type="expression" priority="111" id="{00000000-000E-0000-0600-00006F000000}">
            <xm:f>WEEKDAY(Cálculos!$DB$5)=1</xm:f>
            <x14:dxf>
              <fill>
                <patternFill>
                  <bgColor rgb="FFC00000"/>
                </patternFill>
              </fill>
            </x14:dxf>
          </x14:cfRule>
          <xm:sqref>D89</xm:sqref>
        </x14:conditionalFormatting>
        <x14:conditionalFormatting xmlns:xm="http://schemas.microsoft.com/office/excel/2006/main">
          <x14:cfRule type="expression" priority="113" id="{00000000-000E-0000-0600-000071000000}">
            <xm:f>ISNUMBER(SEARCH("7DIA",INDEX(Cálculos!$DK$7:$DK$87,ROW()-38)))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14" id="{00000000-000E-0000-0600-000072000000}">
            <xm:f>ISNUMBER(SEARCH("DOM",INDEX(Cálculos!$DK$7:$DK$87,ROW()-38)))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15" id="{00000000-000E-0000-0600-000073000000}">
            <xm:f>ISNUMBER(SEARCH("INT",INDEX(Cálculos!$DK$7:$DK$87,ROW()-38)))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20" id="{00000000-000E-0000-0600-000078000000}">
            <xm:f>Cálculos!$DB$2=1</xm:f>
            <x14:dxf>
              <fill>
                <patternFill>
                  <bgColor rgb="FFFFCC99"/>
                </patternFill>
              </fill>
            </x14:dxf>
          </x14:cfRule>
          <x14:cfRule type="expression" priority="121" id="{00000000-000E-0000-0600-000079000000}">
            <xm:f>WEEKDAY(Cálculos!$DB$5)=1</xm:f>
            <x14:dxf>
              <fill>
                <patternFill>
                  <bgColor rgb="FFFDE4E1"/>
                </patternFill>
              </fill>
            </x14:dxf>
          </x14:cfRule>
          <xm:sqref>D90:D170</xm:sqref>
        </x14:conditionalFormatting>
        <x14:conditionalFormatting xmlns:xm="http://schemas.microsoft.com/office/excel/2006/main">
          <x14:cfRule type="expression" priority="194" id="{00000000-000E-0000-0600-0000C2000000}">
            <xm:f>Cálculos!$GA$2=1</xm:f>
            <x14:dxf>
              <fill>
                <patternFill>
                  <bgColor rgb="FFED7D31"/>
                </patternFill>
              </fill>
            </x14:dxf>
          </x14:cfRule>
          <x14:cfRule type="expression" priority="195" id="{00000000-000E-0000-0600-0000C3000000}">
            <xm:f>WEEKDAY(Cálculos!$GA$5)=1</xm:f>
            <x14:dxf>
              <fill>
                <patternFill>
                  <bgColor rgb="FFC00000"/>
                </patternFill>
              </fill>
            </x14:dxf>
          </x14:cfRule>
          <xm:sqref>D173</xm:sqref>
        </x14:conditionalFormatting>
        <x14:conditionalFormatting xmlns:xm="http://schemas.microsoft.com/office/excel/2006/main">
          <x14:cfRule type="expression" priority="197" id="{00000000-000E-0000-0600-0000C5000000}">
            <xm:f>ISNUMBER(SEARCH("7DIA",INDEX(Cálculos!$GJ$7:$GJ$87,ROW()-71)))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98" id="{00000000-000E-0000-0600-0000C6000000}">
            <xm:f>ISNUMBER(SEARCH("DOM",INDEX(Cálculos!$GJ$7:$GJ$87,ROW()-71)))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99" id="{00000000-000E-0000-0600-0000C7000000}">
            <xm:f>ISNUMBER(SEARCH("INT",INDEX(Cálculos!$GJ$7:$GJ$87,ROW()-71)))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04" id="{00000000-000E-0000-0600-0000CC000000}">
            <xm:f>Cálculos!$GA$2=1</xm:f>
            <x14:dxf>
              <fill>
                <patternFill>
                  <bgColor rgb="FFFFCC99"/>
                </patternFill>
              </fill>
            </x14:dxf>
          </x14:cfRule>
          <x14:cfRule type="expression" priority="205" id="{00000000-000E-0000-0600-0000CD000000}">
            <xm:f>WEEKDAY(Cálculos!$GA$5)=1</xm:f>
            <x14:dxf>
              <fill>
                <patternFill>
                  <bgColor rgb="FFFDE4E1"/>
                </patternFill>
              </fill>
            </x14:dxf>
          </x14:cfRule>
          <xm:sqref>D174:D254</xm:sqref>
        </x14:conditionalFormatting>
        <x14:conditionalFormatting xmlns:xm="http://schemas.microsoft.com/office/excel/2006/main">
          <x14:cfRule type="expression" priority="278" id="{00000000-000E-0000-0600-000016010000}">
            <xm:f>Cálculos!$IZ$2=1</xm:f>
            <x14:dxf>
              <fill>
                <patternFill>
                  <bgColor rgb="FFED7D31"/>
                </patternFill>
              </fill>
            </x14:dxf>
          </x14:cfRule>
          <x14:cfRule type="expression" priority="279" id="{00000000-000E-0000-0600-000017010000}">
            <xm:f>WEEKDAY(Cálculos!$IZ$5)=1</xm:f>
            <x14:dxf>
              <fill>
                <patternFill>
                  <bgColor rgb="FFC00000"/>
                </patternFill>
              </fill>
            </x14:dxf>
          </x14:cfRule>
          <xm:sqref>D257</xm:sqref>
        </x14:conditionalFormatting>
        <x14:conditionalFormatting xmlns:xm="http://schemas.microsoft.com/office/excel/2006/main">
          <x14:cfRule type="expression" priority="281" id="{00000000-000E-0000-0600-000019010000}">
            <xm:f>ISNUMBER(SEARCH("7DIA",INDEX(Cálculos!$JI$7:$JI$87,ROW()-104)))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82" id="{00000000-000E-0000-0600-00001A010000}">
            <xm:f>ISNUMBER(SEARCH("DOM",INDEX(Cálculos!$JI$7:$JI$87,ROW()-104)))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83" id="{00000000-000E-0000-0600-00001B010000}">
            <xm:f>ISNUMBER(SEARCH("INT",INDEX(Cálculos!$JI$7:$JI$87,ROW()-104)))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88" id="{00000000-000E-0000-0600-000020010000}">
            <xm:f>Cálculos!$IZ$2=1</xm:f>
            <x14:dxf>
              <fill>
                <patternFill>
                  <bgColor rgb="FFFFCC99"/>
                </patternFill>
              </fill>
            </x14:dxf>
          </x14:cfRule>
          <x14:cfRule type="expression" priority="289" id="{00000000-000E-0000-0600-000021010000}">
            <xm:f>WEEKDAY(Cálculos!$IZ$5)=1</xm:f>
            <x14:dxf>
              <fill>
                <patternFill>
                  <bgColor rgb="FFFDE4E1"/>
                </patternFill>
              </fill>
            </x14:dxf>
          </x14:cfRule>
          <xm:sqref>D258:D338</xm:sqref>
        </x14:conditionalFormatting>
        <x14:conditionalFormatting xmlns:xm="http://schemas.microsoft.com/office/excel/2006/main">
          <x14:cfRule type="expression" priority="362" id="{00000000-000E-0000-0600-00006A010000}">
            <xm:f>Cálculos!$LY$2=1</xm:f>
            <x14:dxf>
              <fill>
                <patternFill>
                  <bgColor rgb="FFED7D31"/>
                </patternFill>
              </fill>
            </x14:dxf>
          </x14:cfRule>
          <x14:cfRule type="expression" priority="363" id="{00000000-000E-0000-0600-00006B010000}">
            <xm:f>WEEKDAY(Cálculos!$LY$5)=1</xm:f>
            <x14:dxf>
              <fill>
                <patternFill>
                  <bgColor rgb="FFC00000"/>
                </patternFill>
              </fill>
            </x14:dxf>
          </x14:cfRule>
          <xm:sqref>D341</xm:sqref>
        </x14:conditionalFormatting>
        <x14:conditionalFormatting xmlns:xm="http://schemas.microsoft.com/office/excel/2006/main">
          <x14:cfRule type="expression" priority="365" id="{00000000-000E-0000-0600-00006D010000}">
            <xm:f>ISNUMBER(SEARCH("7DIA",INDEX(Cálculos!$MH$7:$MH$87,ROW()-137)))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366" id="{00000000-000E-0000-0600-00006E010000}">
            <xm:f>ISNUMBER(SEARCH("DOM",INDEX(Cálculos!$MH$7:$MH$87,ROW()-137)))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367" id="{00000000-000E-0000-0600-00006F010000}">
            <xm:f>ISNUMBER(SEARCH("INT",INDEX(Cálculos!$MH$7:$MH$87,ROW()-137)))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372" id="{00000000-000E-0000-0600-000074010000}">
            <xm:f>Cálculos!$LY$2=1</xm:f>
            <x14:dxf>
              <fill>
                <patternFill>
                  <bgColor rgb="FFFFCC99"/>
                </patternFill>
              </fill>
            </x14:dxf>
          </x14:cfRule>
          <x14:cfRule type="expression" priority="373" id="{00000000-000E-0000-0600-000075010000}">
            <xm:f>WEEKDAY(Cálculos!$LY$5)=1</xm:f>
            <x14:dxf>
              <fill>
                <patternFill>
                  <bgColor rgb="FFFDE4E1"/>
                </patternFill>
              </fill>
            </x14:dxf>
          </x14:cfRule>
          <xm:sqref>D342:D422</xm:sqref>
        </x14:conditionalFormatting>
        <x14:conditionalFormatting xmlns:xm="http://schemas.microsoft.com/office/excel/2006/main">
          <x14:cfRule type="expression" priority="38" id="{00000000-000E-0000-0600-000026000000}">
            <xm:f>Cálculos!$AN$2=1</xm:f>
            <x14:dxf>
              <fill>
                <patternFill>
                  <bgColor rgb="FFED7D31"/>
                </patternFill>
              </fill>
            </x14:dxf>
          </x14:cfRule>
          <x14:cfRule type="expression" priority="39" id="{00000000-000E-0000-0600-000027000000}">
            <xm:f>WEEKDAY(Cálculos!$AN$5)=1</xm:f>
            <x14:dxf>
              <fill>
                <patternFill>
                  <bgColor rgb="FFC00000"/>
                </patternFill>
              </fill>
            </x14:dxf>
          </x14:cfRule>
          <xm:sqref>E5</xm:sqref>
        </x14:conditionalFormatting>
        <x14:conditionalFormatting xmlns:xm="http://schemas.microsoft.com/office/excel/2006/main">
          <x14:cfRule type="expression" priority="41" id="{00000000-000E-0000-0600-000029000000}">
            <xm:f>ISNUMBER(SEARCH("7DIA",INDEX(Cálculos!$AW$7:$AW$87,ROW()-5)))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42" id="{00000000-000E-0000-0600-00002A000000}">
            <xm:f>ISNUMBER(SEARCH("DOM",INDEX(Cálculos!$AW$7:$AW$87,ROW()-5)))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43" id="{00000000-000E-0000-0600-00002B000000}">
            <xm:f>ISNUMBER(SEARCH("INT",INDEX(Cálculos!$AW$7:$AW$87,ROW()-5)))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48" id="{00000000-000E-0000-0600-000030000000}">
            <xm:f>Cálculos!$AN$2=1</xm:f>
            <x14:dxf>
              <fill>
                <patternFill>
                  <bgColor rgb="FFFFCC99"/>
                </patternFill>
              </fill>
            </x14:dxf>
          </x14:cfRule>
          <x14:cfRule type="expression" priority="49" id="{00000000-000E-0000-0600-000031000000}">
            <xm:f>WEEKDAY(Cálculos!$AN$5)=1</xm:f>
            <x14:dxf>
              <fill>
                <patternFill>
                  <bgColor rgb="FFFDE4E1"/>
                </patternFill>
              </fill>
            </x14:dxf>
          </x14:cfRule>
          <xm:sqref>E6:E86</xm:sqref>
        </x14:conditionalFormatting>
        <x14:conditionalFormatting xmlns:xm="http://schemas.microsoft.com/office/excel/2006/main">
          <x14:cfRule type="expression" priority="122" id="{00000000-000E-0000-0600-00007A000000}">
            <xm:f>Cálculos!$DM$2=1</xm:f>
            <x14:dxf>
              <fill>
                <patternFill>
                  <bgColor rgb="FFED7D31"/>
                </patternFill>
              </fill>
            </x14:dxf>
          </x14:cfRule>
          <x14:cfRule type="expression" priority="123" id="{00000000-000E-0000-0600-00007B000000}">
            <xm:f>WEEKDAY(Cálculos!$DM$5)=1</xm:f>
            <x14:dxf>
              <fill>
                <patternFill>
                  <bgColor rgb="FFC00000"/>
                </patternFill>
              </fill>
            </x14:dxf>
          </x14:cfRule>
          <xm:sqref>E89</xm:sqref>
        </x14:conditionalFormatting>
        <x14:conditionalFormatting xmlns:xm="http://schemas.microsoft.com/office/excel/2006/main">
          <x14:cfRule type="expression" priority="125" id="{00000000-000E-0000-0600-00007D000000}">
            <xm:f>ISNUMBER(SEARCH("7DIA",INDEX(Cálculos!$DV$7:$DV$87,ROW()-38)))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26" id="{00000000-000E-0000-0600-00007E000000}">
            <xm:f>ISNUMBER(SEARCH("DOM",INDEX(Cálculos!$DV$7:$DV$87,ROW()-38)))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27" id="{00000000-000E-0000-0600-00007F000000}">
            <xm:f>ISNUMBER(SEARCH("INT",INDEX(Cálculos!$DV$7:$DV$87,ROW()-38)))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32" id="{00000000-000E-0000-0600-000084000000}">
            <xm:f>Cálculos!$DM$2=1</xm:f>
            <x14:dxf>
              <fill>
                <patternFill>
                  <bgColor rgb="FFFFCC99"/>
                </patternFill>
              </fill>
            </x14:dxf>
          </x14:cfRule>
          <x14:cfRule type="expression" priority="133" id="{00000000-000E-0000-0600-000085000000}">
            <xm:f>WEEKDAY(Cálculos!$DM$5)=1</xm:f>
            <x14:dxf>
              <fill>
                <patternFill>
                  <bgColor rgb="FFFDE4E1"/>
                </patternFill>
              </fill>
            </x14:dxf>
          </x14:cfRule>
          <xm:sqref>E90:E170</xm:sqref>
        </x14:conditionalFormatting>
        <x14:conditionalFormatting xmlns:xm="http://schemas.microsoft.com/office/excel/2006/main">
          <x14:cfRule type="expression" priority="206" id="{00000000-000E-0000-0600-0000CE000000}">
            <xm:f>Cálculos!$GL$2=1</xm:f>
            <x14:dxf>
              <fill>
                <patternFill>
                  <bgColor rgb="FFED7D31"/>
                </patternFill>
              </fill>
            </x14:dxf>
          </x14:cfRule>
          <x14:cfRule type="expression" priority="207" id="{00000000-000E-0000-0600-0000CF000000}">
            <xm:f>WEEKDAY(Cálculos!$GL$5)=1</xm:f>
            <x14:dxf>
              <fill>
                <patternFill>
                  <bgColor rgb="FFC00000"/>
                </patternFill>
              </fill>
            </x14:dxf>
          </x14:cfRule>
          <xm:sqref>E173</xm:sqref>
        </x14:conditionalFormatting>
        <x14:conditionalFormatting xmlns:xm="http://schemas.microsoft.com/office/excel/2006/main">
          <x14:cfRule type="expression" priority="209" id="{00000000-000E-0000-0600-0000D1000000}">
            <xm:f>ISNUMBER(SEARCH("7DIA",INDEX(Cálculos!$GU$7:$GU$87,ROW()-71)))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10" id="{00000000-000E-0000-0600-0000D2000000}">
            <xm:f>ISNUMBER(SEARCH("DOM",INDEX(Cálculos!$GU$7:$GU$87,ROW()-71)))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11" id="{00000000-000E-0000-0600-0000D3000000}">
            <xm:f>ISNUMBER(SEARCH("INT",INDEX(Cálculos!$GU$7:$GU$87,ROW()-71)))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16" id="{00000000-000E-0000-0600-0000D8000000}">
            <xm:f>Cálculos!$GL$2=1</xm:f>
            <x14:dxf>
              <fill>
                <patternFill>
                  <bgColor rgb="FFFFCC99"/>
                </patternFill>
              </fill>
            </x14:dxf>
          </x14:cfRule>
          <x14:cfRule type="expression" priority="217" id="{00000000-000E-0000-0600-0000D9000000}">
            <xm:f>WEEKDAY(Cálculos!$GL$5)=1</xm:f>
            <x14:dxf>
              <fill>
                <patternFill>
                  <bgColor rgb="FFFDE4E1"/>
                </patternFill>
              </fill>
            </x14:dxf>
          </x14:cfRule>
          <xm:sqref>E174:E254</xm:sqref>
        </x14:conditionalFormatting>
        <x14:conditionalFormatting xmlns:xm="http://schemas.microsoft.com/office/excel/2006/main">
          <x14:cfRule type="expression" priority="290" id="{00000000-000E-0000-0600-000022010000}">
            <xm:f>Cálculos!$JK$2=1</xm:f>
            <x14:dxf>
              <fill>
                <patternFill>
                  <bgColor rgb="FFED7D31"/>
                </patternFill>
              </fill>
            </x14:dxf>
          </x14:cfRule>
          <x14:cfRule type="expression" priority="291" id="{00000000-000E-0000-0600-000023010000}">
            <xm:f>WEEKDAY(Cálculos!$JK$5)=1</xm:f>
            <x14:dxf>
              <fill>
                <patternFill>
                  <bgColor rgb="FFC00000"/>
                </patternFill>
              </fill>
            </x14:dxf>
          </x14:cfRule>
          <xm:sqref>E257</xm:sqref>
        </x14:conditionalFormatting>
        <x14:conditionalFormatting xmlns:xm="http://schemas.microsoft.com/office/excel/2006/main">
          <x14:cfRule type="expression" priority="293" id="{00000000-000E-0000-0600-000025010000}">
            <xm:f>ISNUMBER(SEARCH("7DIA",INDEX(Cálculos!$JT$7:$JT$87,ROW()-104)))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94" id="{00000000-000E-0000-0600-000026010000}">
            <xm:f>ISNUMBER(SEARCH("DOM",INDEX(Cálculos!$JT$7:$JT$87,ROW()-104)))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95" id="{00000000-000E-0000-0600-000027010000}">
            <xm:f>ISNUMBER(SEARCH("INT",INDEX(Cálculos!$JT$7:$JT$87,ROW()-104)))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300" id="{00000000-000E-0000-0600-00002C010000}">
            <xm:f>Cálculos!$JK$2=1</xm:f>
            <x14:dxf>
              <fill>
                <patternFill>
                  <bgColor rgb="FFFFCC99"/>
                </patternFill>
              </fill>
            </x14:dxf>
          </x14:cfRule>
          <x14:cfRule type="expression" priority="301" id="{00000000-000E-0000-0600-00002D010000}">
            <xm:f>WEEKDAY(Cálculos!$JK$5)=1</xm:f>
            <x14:dxf>
              <fill>
                <patternFill>
                  <bgColor rgb="FFFDE4E1"/>
                </patternFill>
              </fill>
            </x14:dxf>
          </x14:cfRule>
          <xm:sqref>E258:E338</xm:sqref>
        </x14:conditionalFormatting>
        <x14:conditionalFormatting xmlns:xm="http://schemas.microsoft.com/office/excel/2006/main">
          <x14:cfRule type="expression" priority="374" id="{00000000-000E-0000-0600-000076010000}">
            <xm:f>Cálculos!$MJ$2=1</xm:f>
            <x14:dxf>
              <fill>
                <patternFill>
                  <bgColor rgb="FFED7D31"/>
                </patternFill>
              </fill>
            </x14:dxf>
          </x14:cfRule>
          <x14:cfRule type="expression" priority="375" id="{00000000-000E-0000-0600-000077010000}">
            <xm:f>WEEKDAY(Cálculos!$MJ$5)=1</xm:f>
            <x14:dxf>
              <fill>
                <patternFill>
                  <bgColor rgb="FFC00000"/>
                </patternFill>
              </fill>
            </x14:dxf>
          </x14:cfRule>
          <xm:sqref>E341</xm:sqref>
        </x14:conditionalFormatting>
        <x14:conditionalFormatting xmlns:xm="http://schemas.microsoft.com/office/excel/2006/main">
          <x14:cfRule type="expression" priority="377" id="{00000000-000E-0000-0600-000079010000}">
            <xm:f>ISNUMBER(SEARCH("7DIA",INDEX(Cálculos!$MS$7:$MS$87,ROW()-137)))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378" id="{00000000-000E-0000-0600-00007A010000}">
            <xm:f>ISNUMBER(SEARCH("DOM",INDEX(Cálculos!$MS$7:$MS$87,ROW()-137)))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379" id="{00000000-000E-0000-0600-00007B010000}">
            <xm:f>ISNUMBER(SEARCH("INT",INDEX(Cálculos!$MS$7:$MS$87,ROW()-137)))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384" id="{00000000-000E-0000-0600-000080010000}">
            <xm:f>Cálculos!$MJ$2=1</xm:f>
            <x14:dxf>
              <fill>
                <patternFill>
                  <bgColor rgb="FFFFCC99"/>
                </patternFill>
              </fill>
            </x14:dxf>
          </x14:cfRule>
          <x14:cfRule type="expression" priority="385" id="{00000000-000E-0000-0600-000081010000}">
            <xm:f>WEEKDAY(Cálculos!$MJ$5)=1</xm:f>
            <x14:dxf>
              <fill>
                <patternFill>
                  <bgColor rgb="FFFDE4E1"/>
                </patternFill>
              </fill>
            </x14:dxf>
          </x14:cfRule>
          <xm:sqref>E342:E422</xm:sqref>
        </x14:conditionalFormatting>
        <x14:conditionalFormatting xmlns:xm="http://schemas.microsoft.com/office/excel/2006/main">
          <x14:cfRule type="expression" priority="50" id="{00000000-000E-0000-0600-000032000000}">
            <xm:f>Cálculos!$AY$2=1</xm:f>
            <x14:dxf>
              <fill>
                <patternFill>
                  <bgColor rgb="FFED7D31"/>
                </patternFill>
              </fill>
            </x14:dxf>
          </x14:cfRule>
          <x14:cfRule type="expression" priority="51" id="{00000000-000E-0000-0600-000033000000}">
            <xm:f>WEEKDAY(Cálculos!$AY$5)=1</xm:f>
            <x14:dxf>
              <fill>
                <patternFill>
                  <bgColor rgb="FFC00000"/>
                </patternFill>
              </fill>
            </x14:dxf>
          </x14:cfRule>
          <xm:sqref>F5</xm:sqref>
        </x14:conditionalFormatting>
        <x14:conditionalFormatting xmlns:xm="http://schemas.microsoft.com/office/excel/2006/main">
          <x14:cfRule type="expression" priority="53" id="{00000000-000E-0000-0600-000035000000}">
            <xm:f>ISNUMBER(SEARCH("7DIA",INDEX(Cálculos!$BH$7:$BH$87,ROW()-5)))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54" id="{00000000-000E-0000-0600-000036000000}">
            <xm:f>ISNUMBER(SEARCH("DOM",INDEX(Cálculos!$BH$7:$BH$87,ROW()-5)))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55" id="{00000000-000E-0000-0600-000037000000}">
            <xm:f>ISNUMBER(SEARCH("INT",INDEX(Cálculos!$BH$7:$BH$87,ROW()-5)))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60" id="{00000000-000E-0000-0600-00003C000000}">
            <xm:f>Cálculos!$AY$2=1</xm:f>
            <x14:dxf>
              <fill>
                <patternFill>
                  <bgColor rgb="FFFFCC99"/>
                </patternFill>
              </fill>
            </x14:dxf>
          </x14:cfRule>
          <x14:cfRule type="expression" priority="61" id="{00000000-000E-0000-0600-00003D000000}">
            <xm:f>WEEKDAY(Cálculos!$AY$5)=1</xm:f>
            <x14:dxf>
              <fill>
                <patternFill>
                  <bgColor rgb="FFFDE4E1"/>
                </patternFill>
              </fill>
            </x14:dxf>
          </x14:cfRule>
          <xm:sqref>F6:F86</xm:sqref>
        </x14:conditionalFormatting>
        <x14:conditionalFormatting xmlns:xm="http://schemas.microsoft.com/office/excel/2006/main">
          <x14:cfRule type="expression" priority="134" id="{00000000-000E-0000-0600-000086000000}">
            <xm:f>Cálculos!$DX$2=1</xm:f>
            <x14:dxf>
              <fill>
                <patternFill>
                  <bgColor rgb="FFED7D31"/>
                </patternFill>
              </fill>
            </x14:dxf>
          </x14:cfRule>
          <x14:cfRule type="expression" priority="135" id="{00000000-000E-0000-0600-000087000000}">
            <xm:f>WEEKDAY(Cálculos!$DX$5)=1</xm:f>
            <x14:dxf>
              <fill>
                <patternFill>
                  <bgColor rgb="FFC00000"/>
                </patternFill>
              </fill>
            </x14:dxf>
          </x14:cfRule>
          <xm:sqref>F89</xm:sqref>
        </x14:conditionalFormatting>
        <x14:conditionalFormatting xmlns:xm="http://schemas.microsoft.com/office/excel/2006/main">
          <x14:cfRule type="expression" priority="137" id="{00000000-000E-0000-0600-000089000000}">
            <xm:f>ISNUMBER(SEARCH("7DIA",INDEX(Cálculos!$EG$7:$EG$87,ROW()-38)))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38" id="{00000000-000E-0000-0600-00008A000000}">
            <xm:f>ISNUMBER(SEARCH("DOM",INDEX(Cálculos!$EG$7:$EG$87,ROW()-38)))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39" id="{00000000-000E-0000-0600-00008B000000}">
            <xm:f>ISNUMBER(SEARCH("INT",INDEX(Cálculos!$EG$7:$EG$87,ROW()-38)))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44" id="{00000000-000E-0000-0600-000090000000}">
            <xm:f>Cálculos!$DX$2=1</xm:f>
            <x14:dxf>
              <fill>
                <patternFill>
                  <bgColor rgb="FFFFCC99"/>
                </patternFill>
              </fill>
            </x14:dxf>
          </x14:cfRule>
          <x14:cfRule type="expression" priority="145" id="{00000000-000E-0000-0600-000091000000}">
            <xm:f>WEEKDAY(Cálculos!$DX$5)=1</xm:f>
            <x14:dxf>
              <fill>
                <patternFill>
                  <bgColor rgb="FFFDE4E1"/>
                </patternFill>
              </fill>
            </x14:dxf>
          </x14:cfRule>
          <xm:sqref>F90:F170</xm:sqref>
        </x14:conditionalFormatting>
        <x14:conditionalFormatting xmlns:xm="http://schemas.microsoft.com/office/excel/2006/main">
          <x14:cfRule type="expression" priority="218" id="{00000000-000E-0000-0600-0000DA000000}">
            <xm:f>Cálculos!$GW$2=1</xm:f>
            <x14:dxf>
              <fill>
                <patternFill>
                  <bgColor rgb="FFED7D31"/>
                </patternFill>
              </fill>
            </x14:dxf>
          </x14:cfRule>
          <x14:cfRule type="expression" priority="219" id="{00000000-000E-0000-0600-0000DB000000}">
            <xm:f>WEEKDAY(Cálculos!$GW$5)=1</xm:f>
            <x14:dxf>
              <fill>
                <patternFill>
                  <bgColor rgb="FFC00000"/>
                </patternFill>
              </fill>
            </x14:dxf>
          </x14:cfRule>
          <xm:sqref>F173</xm:sqref>
        </x14:conditionalFormatting>
        <x14:conditionalFormatting xmlns:xm="http://schemas.microsoft.com/office/excel/2006/main">
          <x14:cfRule type="expression" priority="221" id="{00000000-000E-0000-0600-0000DD000000}">
            <xm:f>ISNUMBER(SEARCH("7DIA",INDEX(Cálculos!$HF$7:$HF$87,ROW()-71)))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22" id="{00000000-000E-0000-0600-0000DE000000}">
            <xm:f>ISNUMBER(SEARCH("DOM",INDEX(Cálculos!$HF$7:$HF$87,ROW()-71)))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23" id="{00000000-000E-0000-0600-0000DF000000}">
            <xm:f>ISNUMBER(SEARCH("INT",INDEX(Cálculos!$HF$7:$HF$87,ROW()-71)))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28" id="{00000000-000E-0000-0600-0000E4000000}">
            <xm:f>Cálculos!$GW$2=1</xm:f>
            <x14:dxf>
              <fill>
                <patternFill>
                  <bgColor rgb="FFFFCC99"/>
                </patternFill>
              </fill>
            </x14:dxf>
          </x14:cfRule>
          <x14:cfRule type="expression" priority="229" id="{00000000-000E-0000-0600-0000E5000000}">
            <xm:f>WEEKDAY(Cálculos!$GW$5)=1</xm:f>
            <x14:dxf>
              <fill>
                <patternFill>
                  <bgColor rgb="FFFDE4E1"/>
                </patternFill>
              </fill>
            </x14:dxf>
          </x14:cfRule>
          <xm:sqref>F174:F254</xm:sqref>
        </x14:conditionalFormatting>
        <x14:conditionalFormatting xmlns:xm="http://schemas.microsoft.com/office/excel/2006/main">
          <x14:cfRule type="expression" priority="302" id="{00000000-000E-0000-0600-00002E010000}">
            <xm:f>Cálculos!$JV$2=1</xm:f>
            <x14:dxf>
              <fill>
                <patternFill>
                  <bgColor rgb="FFED7D31"/>
                </patternFill>
              </fill>
            </x14:dxf>
          </x14:cfRule>
          <x14:cfRule type="expression" priority="303" id="{00000000-000E-0000-0600-00002F010000}">
            <xm:f>WEEKDAY(Cálculos!$JV$5)=1</xm:f>
            <x14:dxf>
              <fill>
                <patternFill>
                  <bgColor rgb="FFC00000"/>
                </patternFill>
              </fill>
            </x14:dxf>
          </x14:cfRule>
          <xm:sqref>F257</xm:sqref>
        </x14:conditionalFormatting>
        <x14:conditionalFormatting xmlns:xm="http://schemas.microsoft.com/office/excel/2006/main">
          <x14:cfRule type="expression" priority="305" id="{00000000-000E-0000-0600-000031010000}">
            <xm:f>ISNUMBER(SEARCH("7DIA",INDEX(Cálculos!$KE$7:$KE$87,ROW()-104)))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306" id="{00000000-000E-0000-0600-000032010000}">
            <xm:f>ISNUMBER(SEARCH("DOM",INDEX(Cálculos!$KE$7:$KE$87,ROW()-104)))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307" id="{00000000-000E-0000-0600-000033010000}">
            <xm:f>ISNUMBER(SEARCH("INT",INDEX(Cálculos!$KE$7:$KE$87,ROW()-104)))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312" id="{00000000-000E-0000-0600-000038010000}">
            <xm:f>Cálculos!$JV$2=1</xm:f>
            <x14:dxf>
              <fill>
                <patternFill>
                  <bgColor rgb="FFFFCC99"/>
                </patternFill>
              </fill>
            </x14:dxf>
          </x14:cfRule>
          <x14:cfRule type="expression" priority="313" id="{00000000-000E-0000-0600-000039010000}">
            <xm:f>WEEKDAY(Cálculos!$JV$5)=1</xm:f>
            <x14:dxf>
              <fill>
                <patternFill>
                  <bgColor rgb="FFFDE4E1"/>
                </patternFill>
              </fill>
            </x14:dxf>
          </x14:cfRule>
          <xm:sqref>F258:F338</xm:sqref>
        </x14:conditionalFormatting>
        <x14:conditionalFormatting xmlns:xm="http://schemas.microsoft.com/office/excel/2006/main">
          <x14:cfRule type="expression" priority="386" id="{00000000-000E-0000-0600-000082010000}">
            <xm:f>Cálculos!$MU$2=1</xm:f>
            <x14:dxf>
              <fill>
                <patternFill>
                  <bgColor rgb="FFED7D31"/>
                </patternFill>
              </fill>
            </x14:dxf>
          </x14:cfRule>
          <x14:cfRule type="expression" priority="387" id="{00000000-000E-0000-0600-000083010000}">
            <xm:f>WEEKDAY(Cálculos!$MU$5)=1</xm:f>
            <x14:dxf>
              <fill>
                <patternFill>
                  <bgColor rgb="FFC00000"/>
                </patternFill>
              </fill>
            </x14:dxf>
          </x14:cfRule>
          <xm:sqref>F341</xm:sqref>
        </x14:conditionalFormatting>
        <x14:conditionalFormatting xmlns:xm="http://schemas.microsoft.com/office/excel/2006/main">
          <x14:cfRule type="expression" priority="389" id="{00000000-000E-0000-0600-000085010000}">
            <xm:f>ISNUMBER(SEARCH("7DIA",INDEX(Cálculos!$ND$7:$ND$87,ROW()-137)))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390" id="{00000000-000E-0000-0600-000086010000}">
            <xm:f>ISNUMBER(SEARCH("DOM",INDEX(Cálculos!$ND$7:$ND$87,ROW()-137)))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391" id="{00000000-000E-0000-0600-000087010000}">
            <xm:f>ISNUMBER(SEARCH("INT",INDEX(Cálculos!$ND$7:$ND$87,ROW()-137)))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396" id="{00000000-000E-0000-0600-00008C010000}">
            <xm:f>Cálculos!$MU$2=1</xm:f>
            <x14:dxf>
              <fill>
                <patternFill>
                  <bgColor rgb="FFFFCC99"/>
                </patternFill>
              </fill>
            </x14:dxf>
          </x14:cfRule>
          <x14:cfRule type="expression" priority="397" id="{00000000-000E-0000-0600-00008D010000}">
            <xm:f>WEEKDAY(Cálculos!$MU$5)=1</xm:f>
            <x14:dxf>
              <fill>
                <patternFill>
                  <bgColor rgb="FFFDE4E1"/>
                </patternFill>
              </fill>
            </x14:dxf>
          </x14:cfRule>
          <xm:sqref>F342:F422</xm:sqref>
        </x14:conditionalFormatting>
        <x14:conditionalFormatting xmlns:xm="http://schemas.microsoft.com/office/excel/2006/main">
          <x14:cfRule type="expression" priority="62" id="{00000000-000E-0000-0600-00003E000000}">
            <xm:f>Cálculos!$BJ$2=1</xm:f>
            <x14:dxf>
              <fill>
                <patternFill>
                  <bgColor rgb="FFED7D31"/>
                </patternFill>
              </fill>
            </x14:dxf>
          </x14:cfRule>
          <x14:cfRule type="expression" priority="63" id="{00000000-000E-0000-0600-00003F000000}">
            <xm:f>WEEKDAY(Cálculos!$BJ$5)=1</xm:f>
            <x14:dxf>
              <fill>
                <patternFill>
                  <bgColor rgb="FFC00000"/>
                </patternFill>
              </fill>
            </x14:dxf>
          </x14:cfRule>
          <xm:sqref>G5</xm:sqref>
        </x14:conditionalFormatting>
        <x14:conditionalFormatting xmlns:xm="http://schemas.microsoft.com/office/excel/2006/main">
          <x14:cfRule type="expression" priority="65" id="{00000000-000E-0000-0600-000041000000}">
            <xm:f>ISNUMBER(SEARCH("7DIA",INDEX(Cálculos!$BS$7:$BS$87,ROW()-5)))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66" id="{00000000-000E-0000-0600-000042000000}">
            <xm:f>ISNUMBER(SEARCH("DOM",INDEX(Cálculos!$BS$7:$BS$87,ROW()-5)))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67" id="{00000000-000E-0000-0600-000043000000}">
            <xm:f>ISNUMBER(SEARCH("INT",INDEX(Cálculos!$BS$7:$BS$87,ROW()-5)))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72" id="{00000000-000E-0000-0600-000048000000}">
            <xm:f>Cálculos!$BJ$2=1</xm:f>
            <x14:dxf>
              <fill>
                <patternFill>
                  <bgColor rgb="FFFFCC99"/>
                </patternFill>
              </fill>
            </x14:dxf>
          </x14:cfRule>
          <x14:cfRule type="expression" priority="73" id="{00000000-000E-0000-0600-000049000000}">
            <xm:f>WEEKDAY(Cálculos!$BJ$5)=1</xm:f>
            <x14:dxf>
              <fill>
                <patternFill>
                  <bgColor rgb="FFFDE4E1"/>
                </patternFill>
              </fill>
            </x14:dxf>
          </x14:cfRule>
          <xm:sqref>G6:G86</xm:sqref>
        </x14:conditionalFormatting>
        <x14:conditionalFormatting xmlns:xm="http://schemas.microsoft.com/office/excel/2006/main">
          <x14:cfRule type="expression" priority="146" id="{00000000-000E-0000-0600-000092000000}">
            <xm:f>Cálculos!$EI$2=1</xm:f>
            <x14:dxf>
              <fill>
                <patternFill>
                  <bgColor rgb="FFED7D31"/>
                </patternFill>
              </fill>
            </x14:dxf>
          </x14:cfRule>
          <x14:cfRule type="expression" priority="147" id="{00000000-000E-0000-0600-000093000000}">
            <xm:f>WEEKDAY(Cálculos!$EI$5)=1</xm:f>
            <x14:dxf>
              <fill>
                <patternFill>
                  <bgColor rgb="FFC00000"/>
                </patternFill>
              </fill>
            </x14:dxf>
          </x14:cfRule>
          <xm:sqref>G89</xm:sqref>
        </x14:conditionalFormatting>
        <x14:conditionalFormatting xmlns:xm="http://schemas.microsoft.com/office/excel/2006/main">
          <x14:cfRule type="expression" priority="149" id="{00000000-000E-0000-0600-000095000000}">
            <xm:f>ISNUMBER(SEARCH("7DIA",INDEX(Cálculos!$ER$7:$ER$87,ROW()-38)))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50" id="{00000000-000E-0000-0600-000096000000}">
            <xm:f>ISNUMBER(SEARCH("DOM",INDEX(Cálculos!$ER$7:$ER$87,ROW()-38)))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51" id="{00000000-000E-0000-0600-000097000000}">
            <xm:f>ISNUMBER(SEARCH("INT",INDEX(Cálculos!$ER$7:$ER$87,ROW()-38)))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56" id="{00000000-000E-0000-0600-00009C000000}">
            <xm:f>Cálculos!$EI$2=1</xm:f>
            <x14:dxf>
              <fill>
                <patternFill>
                  <bgColor rgb="FFFFCC99"/>
                </patternFill>
              </fill>
            </x14:dxf>
          </x14:cfRule>
          <x14:cfRule type="expression" priority="157" id="{00000000-000E-0000-0600-00009D000000}">
            <xm:f>WEEKDAY(Cálculos!$EI$5)=1</xm:f>
            <x14:dxf>
              <fill>
                <patternFill>
                  <bgColor rgb="FFFDE4E1"/>
                </patternFill>
              </fill>
            </x14:dxf>
          </x14:cfRule>
          <xm:sqref>G90:G170</xm:sqref>
        </x14:conditionalFormatting>
        <x14:conditionalFormatting xmlns:xm="http://schemas.microsoft.com/office/excel/2006/main">
          <x14:cfRule type="expression" priority="230" id="{00000000-000E-0000-0600-0000E6000000}">
            <xm:f>Cálculos!$HH$2=1</xm:f>
            <x14:dxf>
              <fill>
                <patternFill>
                  <bgColor rgb="FFED7D31"/>
                </patternFill>
              </fill>
            </x14:dxf>
          </x14:cfRule>
          <x14:cfRule type="expression" priority="231" id="{00000000-000E-0000-0600-0000E7000000}">
            <xm:f>WEEKDAY(Cálculos!$HH$5)=1</xm:f>
            <x14:dxf>
              <fill>
                <patternFill>
                  <bgColor rgb="FFC00000"/>
                </patternFill>
              </fill>
            </x14:dxf>
          </x14:cfRule>
          <xm:sqref>G173</xm:sqref>
        </x14:conditionalFormatting>
        <x14:conditionalFormatting xmlns:xm="http://schemas.microsoft.com/office/excel/2006/main">
          <x14:cfRule type="expression" priority="233" id="{00000000-000E-0000-0600-0000E9000000}">
            <xm:f>ISNUMBER(SEARCH("7DIA",INDEX(Cálculos!$HQ$7:$HQ$87,ROW()-71)))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34" id="{00000000-000E-0000-0600-0000EA000000}">
            <xm:f>ISNUMBER(SEARCH("DOM",INDEX(Cálculos!$HQ$7:$HQ$87,ROW()-71)))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35" id="{00000000-000E-0000-0600-0000EB000000}">
            <xm:f>ISNUMBER(SEARCH("INT",INDEX(Cálculos!$HQ$7:$HQ$87,ROW()-71)))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40" id="{00000000-000E-0000-0600-0000F0000000}">
            <xm:f>Cálculos!$HH$2=1</xm:f>
            <x14:dxf>
              <fill>
                <patternFill>
                  <bgColor rgb="FFFFCC99"/>
                </patternFill>
              </fill>
            </x14:dxf>
          </x14:cfRule>
          <x14:cfRule type="expression" priority="241" id="{00000000-000E-0000-0600-0000F1000000}">
            <xm:f>WEEKDAY(Cálculos!$HH$5)=1</xm:f>
            <x14:dxf>
              <fill>
                <patternFill>
                  <bgColor rgb="FFFDE4E1"/>
                </patternFill>
              </fill>
            </x14:dxf>
          </x14:cfRule>
          <xm:sqref>G174:G254</xm:sqref>
        </x14:conditionalFormatting>
        <x14:conditionalFormatting xmlns:xm="http://schemas.microsoft.com/office/excel/2006/main">
          <x14:cfRule type="expression" priority="314" id="{00000000-000E-0000-0600-00003A010000}">
            <xm:f>Cálculos!$KG$2=1</xm:f>
            <x14:dxf>
              <fill>
                <patternFill>
                  <bgColor rgb="FFED7D31"/>
                </patternFill>
              </fill>
            </x14:dxf>
          </x14:cfRule>
          <x14:cfRule type="expression" priority="315" id="{00000000-000E-0000-0600-00003B010000}">
            <xm:f>WEEKDAY(Cálculos!$KG$5)=1</xm:f>
            <x14:dxf>
              <fill>
                <patternFill>
                  <bgColor rgb="FFC00000"/>
                </patternFill>
              </fill>
            </x14:dxf>
          </x14:cfRule>
          <xm:sqref>G257</xm:sqref>
        </x14:conditionalFormatting>
        <x14:conditionalFormatting xmlns:xm="http://schemas.microsoft.com/office/excel/2006/main">
          <x14:cfRule type="expression" priority="317" id="{00000000-000E-0000-0600-00003D010000}">
            <xm:f>ISNUMBER(SEARCH("7DIA",INDEX(Cálculos!$KP$7:$KP$87,ROW()-104)))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318" id="{00000000-000E-0000-0600-00003E010000}">
            <xm:f>ISNUMBER(SEARCH("DOM",INDEX(Cálculos!$KP$7:$KP$87,ROW()-104)))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319" id="{00000000-000E-0000-0600-00003F010000}">
            <xm:f>ISNUMBER(SEARCH("INT",INDEX(Cálculos!$KP$7:$KP$87,ROW()-104)))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324" id="{00000000-000E-0000-0600-000044010000}">
            <xm:f>Cálculos!$KG$2=1</xm:f>
            <x14:dxf>
              <fill>
                <patternFill>
                  <bgColor rgb="FFFFCC99"/>
                </patternFill>
              </fill>
            </x14:dxf>
          </x14:cfRule>
          <x14:cfRule type="expression" priority="325" id="{00000000-000E-0000-0600-000045010000}">
            <xm:f>WEEKDAY(Cálculos!$KG$5)=1</xm:f>
            <x14:dxf>
              <fill>
                <patternFill>
                  <bgColor rgb="FFFDE4E1"/>
                </patternFill>
              </fill>
            </x14:dxf>
          </x14:cfRule>
          <xm:sqref>G258:G338</xm:sqref>
        </x14:conditionalFormatting>
        <x14:conditionalFormatting xmlns:xm="http://schemas.microsoft.com/office/excel/2006/main">
          <x14:cfRule type="expression" priority="398" id="{00000000-000E-0000-0600-00008E010000}">
            <xm:f>Cálculos!$NF$2=1</xm:f>
            <x14:dxf>
              <fill>
                <patternFill>
                  <bgColor rgb="FFED7D31"/>
                </patternFill>
              </fill>
            </x14:dxf>
          </x14:cfRule>
          <x14:cfRule type="expression" priority="399" id="{00000000-000E-0000-0600-00008F010000}">
            <xm:f>WEEKDAY(Cálculos!$NF$5)=1</xm:f>
            <x14:dxf>
              <fill>
                <patternFill>
                  <bgColor rgb="FFC00000"/>
                </patternFill>
              </fill>
            </x14:dxf>
          </x14:cfRule>
          <xm:sqref>G341</xm:sqref>
        </x14:conditionalFormatting>
        <x14:conditionalFormatting xmlns:xm="http://schemas.microsoft.com/office/excel/2006/main">
          <x14:cfRule type="expression" priority="401" id="{00000000-000E-0000-0600-000091010000}">
            <xm:f>ISNUMBER(SEARCH("7DIA",INDEX(Cálculos!$NO$7:$NO$87,ROW()-137)))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402" id="{00000000-000E-0000-0600-000092010000}">
            <xm:f>ISNUMBER(SEARCH("DOM",INDEX(Cálculos!$NO$7:$NO$87,ROW()-137)))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403" id="{00000000-000E-0000-0600-000093010000}">
            <xm:f>ISNUMBER(SEARCH("INT",INDEX(Cálculos!$NO$7:$NO$87,ROW()-137)))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408" id="{00000000-000E-0000-0600-000098010000}">
            <xm:f>Cálculos!$NF$2=1</xm:f>
            <x14:dxf>
              <fill>
                <patternFill>
                  <bgColor rgb="FFFFCC99"/>
                </patternFill>
              </fill>
            </x14:dxf>
          </x14:cfRule>
          <x14:cfRule type="expression" priority="409" id="{00000000-000E-0000-0600-000099010000}">
            <xm:f>WEEKDAY(Cálculos!$NF$5)=1</xm:f>
            <x14:dxf>
              <fill>
                <patternFill>
                  <bgColor rgb="FFFDE4E1"/>
                </patternFill>
              </fill>
            </x14:dxf>
          </x14:cfRule>
          <xm:sqref>G342:G422</xm:sqref>
        </x14:conditionalFormatting>
        <x14:conditionalFormatting xmlns:xm="http://schemas.microsoft.com/office/excel/2006/main">
          <x14:cfRule type="expression" priority="74" id="{00000000-000E-0000-0600-00004A000000}">
            <xm:f>Cálculos!$BU$2=1</xm:f>
            <x14:dxf>
              <fill>
                <patternFill>
                  <bgColor rgb="FFED7D31"/>
                </patternFill>
              </fill>
            </x14:dxf>
          </x14:cfRule>
          <x14:cfRule type="expression" priority="75" id="{00000000-000E-0000-0600-00004B000000}">
            <xm:f>WEEKDAY(Cálculos!$BU$5)=1</xm:f>
            <x14:dxf>
              <fill>
                <patternFill>
                  <bgColor rgb="FFC00000"/>
                </patternFill>
              </fill>
            </x14:dxf>
          </x14:cfRule>
          <xm:sqref>H5</xm:sqref>
        </x14:conditionalFormatting>
        <x14:conditionalFormatting xmlns:xm="http://schemas.microsoft.com/office/excel/2006/main">
          <x14:cfRule type="expression" priority="77" id="{00000000-000E-0000-0600-00004D000000}">
            <xm:f>ISNUMBER(SEARCH("7DIA",INDEX(Cálculos!$CD$7:$CD$87,ROW()-5)))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78" id="{00000000-000E-0000-0600-00004E000000}">
            <xm:f>ISNUMBER(SEARCH("DOM",INDEX(Cálculos!$CD$7:$CD$87,ROW()-5)))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79" id="{00000000-000E-0000-0600-00004F000000}">
            <xm:f>ISNUMBER(SEARCH("INT",INDEX(Cálculos!$CD$7:$CD$87,ROW()-5)))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84" id="{00000000-000E-0000-0600-000054000000}">
            <xm:f>Cálculos!$BU$2=1</xm:f>
            <x14:dxf>
              <fill>
                <patternFill>
                  <bgColor rgb="FFFFCC99"/>
                </patternFill>
              </fill>
            </x14:dxf>
          </x14:cfRule>
          <x14:cfRule type="expression" priority="85" id="{00000000-000E-0000-0600-000055000000}">
            <xm:f>WEEKDAY(Cálculos!$BU$5)=1</xm:f>
            <x14:dxf>
              <fill>
                <patternFill>
                  <bgColor rgb="FFFDE4E1"/>
                </patternFill>
              </fill>
            </x14:dxf>
          </x14:cfRule>
          <xm:sqref>H6:H86</xm:sqref>
        </x14:conditionalFormatting>
        <x14:conditionalFormatting xmlns:xm="http://schemas.microsoft.com/office/excel/2006/main">
          <x14:cfRule type="expression" priority="158" id="{00000000-000E-0000-0600-00009E000000}">
            <xm:f>Cálculos!$ET$2=1</xm:f>
            <x14:dxf>
              <fill>
                <patternFill>
                  <bgColor rgb="FFED7D31"/>
                </patternFill>
              </fill>
            </x14:dxf>
          </x14:cfRule>
          <x14:cfRule type="expression" priority="159" id="{00000000-000E-0000-0600-00009F000000}">
            <xm:f>WEEKDAY(Cálculos!$ET$5)=1</xm:f>
            <x14:dxf>
              <fill>
                <patternFill>
                  <bgColor rgb="FFC00000"/>
                </patternFill>
              </fill>
            </x14:dxf>
          </x14:cfRule>
          <xm:sqref>H89</xm:sqref>
        </x14:conditionalFormatting>
        <x14:conditionalFormatting xmlns:xm="http://schemas.microsoft.com/office/excel/2006/main">
          <x14:cfRule type="expression" priority="161" id="{00000000-000E-0000-0600-0000A1000000}">
            <xm:f>ISNUMBER(SEARCH("7DIA",INDEX(Cálculos!$FC$7:$FC$87,ROW()-38)))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162" id="{00000000-000E-0000-0600-0000A2000000}">
            <xm:f>ISNUMBER(SEARCH("DOM",INDEX(Cálculos!$FC$7:$FC$87,ROW()-38)))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163" id="{00000000-000E-0000-0600-0000A3000000}">
            <xm:f>ISNUMBER(SEARCH("INT",INDEX(Cálculos!$FC$7:$FC$87,ROW()-38)))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168" id="{00000000-000E-0000-0600-0000A8000000}">
            <xm:f>Cálculos!$ET$2=1</xm:f>
            <x14:dxf>
              <fill>
                <patternFill>
                  <bgColor rgb="FFFFCC99"/>
                </patternFill>
              </fill>
            </x14:dxf>
          </x14:cfRule>
          <x14:cfRule type="expression" priority="169" id="{00000000-000E-0000-0600-0000A9000000}">
            <xm:f>WEEKDAY(Cálculos!$ET$5)=1</xm:f>
            <x14:dxf>
              <fill>
                <patternFill>
                  <bgColor rgb="FFFDE4E1"/>
                </patternFill>
              </fill>
            </x14:dxf>
          </x14:cfRule>
          <xm:sqref>H90:H170</xm:sqref>
        </x14:conditionalFormatting>
        <x14:conditionalFormatting xmlns:xm="http://schemas.microsoft.com/office/excel/2006/main">
          <x14:cfRule type="expression" priority="242" id="{00000000-000E-0000-0600-0000F2000000}">
            <xm:f>Cálculos!$HS$2=1</xm:f>
            <x14:dxf>
              <fill>
                <patternFill>
                  <bgColor rgb="FFED7D31"/>
                </patternFill>
              </fill>
            </x14:dxf>
          </x14:cfRule>
          <x14:cfRule type="expression" priority="243" id="{00000000-000E-0000-0600-0000F3000000}">
            <xm:f>WEEKDAY(Cálculos!$HS$5)=1</xm:f>
            <x14:dxf>
              <fill>
                <patternFill>
                  <bgColor rgb="FFC00000"/>
                </patternFill>
              </fill>
            </x14:dxf>
          </x14:cfRule>
          <xm:sqref>H173</xm:sqref>
        </x14:conditionalFormatting>
        <x14:conditionalFormatting xmlns:xm="http://schemas.microsoft.com/office/excel/2006/main">
          <x14:cfRule type="expression" priority="245" id="{00000000-000E-0000-0600-0000F5000000}">
            <xm:f>ISNUMBER(SEARCH("7DIA",INDEX(Cálculos!$IB$7:$IB$87,ROW()-71)))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246" id="{00000000-000E-0000-0600-0000F6000000}">
            <xm:f>ISNUMBER(SEARCH("DOM",INDEX(Cálculos!$IB$7:$IB$87,ROW()-71)))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247" id="{00000000-000E-0000-0600-0000F7000000}">
            <xm:f>ISNUMBER(SEARCH("INT",INDEX(Cálculos!$IB$7:$IB$87,ROW()-71)))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252" id="{00000000-000E-0000-0600-0000FC000000}">
            <xm:f>Cálculos!$HS$2=1</xm:f>
            <x14:dxf>
              <fill>
                <patternFill>
                  <bgColor rgb="FFFFCC99"/>
                </patternFill>
              </fill>
            </x14:dxf>
          </x14:cfRule>
          <x14:cfRule type="expression" priority="253" id="{00000000-000E-0000-0600-0000FD000000}">
            <xm:f>WEEKDAY(Cálculos!$HS$5)=1</xm:f>
            <x14:dxf>
              <fill>
                <patternFill>
                  <bgColor rgb="FFFDE4E1"/>
                </patternFill>
              </fill>
            </x14:dxf>
          </x14:cfRule>
          <xm:sqref>H174:H254</xm:sqref>
        </x14:conditionalFormatting>
        <x14:conditionalFormatting xmlns:xm="http://schemas.microsoft.com/office/excel/2006/main">
          <x14:cfRule type="expression" priority="326" id="{00000000-000E-0000-0600-000046010000}">
            <xm:f>Cálculos!$KR$2=1</xm:f>
            <x14:dxf>
              <fill>
                <patternFill>
                  <bgColor rgb="FFED7D31"/>
                </patternFill>
              </fill>
            </x14:dxf>
          </x14:cfRule>
          <x14:cfRule type="expression" priority="327" id="{00000000-000E-0000-0600-000047010000}">
            <xm:f>WEEKDAY(Cálculos!$KR$5)=1</xm:f>
            <x14:dxf>
              <fill>
                <patternFill>
                  <bgColor rgb="FFC00000"/>
                </patternFill>
              </fill>
            </x14:dxf>
          </x14:cfRule>
          <xm:sqref>H257</xm:sqref>
        </x14:conditionalFormatting>
        <x14:conditionalFormatting xmlns:xm="http://schemas.microsoft.com/office/excel/2006/main">
          <x14:cfRule type="expression" priority="329" id="{00000000-000E-0000-0600-000049010000}">
            <xm:f>ISNUMBER(SEARCH("7DIA",INDEX(Cálculos!$LA$7:$LA$87,ROW()-104)))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330" id="{00000000-000E-0000-0600-00004A010000}">
            <xm:f>ISNUMBER(SEARCH("DOM",INDEX(Cálculos!$LA$7:$LA$87,ROW()-104)))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331" id="{00000000-000E-0000-0600-00004B010000}">
            <xm:f>ISNUMBER(SEARCH("INT",INDEX(Cálculos!$LA$7:$LA$87,ROW()-104)))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336" id="{00000000-000E-0000-0600-000050010000}">
            <xm:f>Cálculos!$KR$2=1</xm:f>
            <x14:dxf>
              <fill>
                <patternFill>
                  <bgColor rgb="FFFFCC99"/>
                </patternFill>
              </fill>
            </x14:dxf>
          </x14:cfRule>
          <x14:cfRule type="expression" priority="337" id="{00000000-000E-0000-0600-000051010000}">
            <xm:f>WEEKDAY(Cálculos!$KR$5)=1</xm:f>
            <x14:dxf>
              <fill>
                <patternFill>
                  <bgColor rgb="FFFDE4E1"/>
                </patternFill>
              </fill>
            </x14:dxf>
          </x14:cfRule>
          <xm:sqref>H258:H338</xm:sqref>
        </x14:conditionalFormatting>
        <x14:conditionalFormatting xmlns:xm="http://schemas.microsoft.com/office/excel/2006/main">
          <x14:cfRule type="expression" priority="410" id="{00000000-000E-0000-0600-00009A010000}">
            <xm:f>Cálculos!$NQ$2=1</xm:f>
            <x14:dxf>
              <fill>
                <patternFill>
                  <bgColor rgb="FFED7D31"/>
                </patternFill>
              </fill>
            </x14:dxf>
          </x14:cfRule>
          <x14:cfRule type="expression" priority="411" id="{00000000-000E-0000-0600-00009B010000}">
            <xm:f>WEEKDAY(Cálculos!$NQ$5)=1</xm:f>
            <x14:dxf>
              <fill>
                <patternFill>
                  <bgColor rgb="FFC00000"/>
                </patternFill>
              </fill>
            </x14:dxf>
          </x14:cfRule>
          <xm:sqref>H341</xm:sqref>
        </x14:conditionalFormatting>
        <x14:conditionalFormatting xmlns:xm="http://schemas.microsoft.com/office/excel/2006/main">
          <x14:cfRule type="expression" priority="413" id="{00000000-000E-0000-0600-00009D010000}">
            <xm:f>ISNUMBER(SEARCH("7DIA",INDEX(Cálculos!$NZ$7:$NZ$87,ROW()-137)))</xm:f>
            <x14:dxf>
              <font>
                <b/>
                <sz val="9"/>
                <color rgb="FFFFFFFF"/>
                <name val="Arial"/>
                <charset val="1"/>
              </font>
              <fill>
                <patternFill>
                  <bgColor rgb="FFC00000"/>
                </patternFill>
              </fill>
            </x14:dxf>
          </x14:cfRule>
          <x14:cfRule type="expression" priority="414" id="{00000000-000E-0000-0600-00009E010000}">
            <xm:f>ISNUMBER(SEARCH("DOM",INDEX(Cálculos!$NZ$7:$NZ$87,ROW()-137)))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C9A0DC"/>
                </patternFill>
              </fill>
            </x14:dxf>
          </x14:cfRule>
          <x14:cfRule type="expression" priority="415" id="{00000000-000E-0000-0600-00009F010000}">
            <xm:f>ISNUMBER(SEARCH("INT",INDEX(Cálculos!$NZ$7:$NZ$87,ROW()-137)))</xm:f>
            <x14:dxf>
              <font>
                <b/>
                <sz val="9"/>
                <color rgb="FF000000"/>
                <name val="Arial"/>
                <charset val="1"/>
              </font>
              <fill>
                <patternFill>
                  <bgColor rgb="FFFFE699"/>
                </patternFill>
              </fill>
            </x14:dxf>
          </x14:cfRule>
          <x14:cfRule type="expression" priority="420" id="{00000000-000E-0000-0600-0000A4010000}">
            <xm:f>Cálculos!$NQ$2=1</xm:f>
            <x14:dxf>
              <fill>
                <patternFill>
                  <bgColor rgb="FFFFCC99"/>
                </patternFill>
              </fill>
            </x14:dxf>
          </x14:cfRule>
          <x14:cfRule type="expression" priority="421" id="{00000000-000E-0000-0600-0000A5010000}">
            <xm:f>WEEKDAY(Cálculos!$NQ$5)=1</xm:f>
            <x14:dxf>
              <fill>
                <patternFill>
                  <bgColor rgb="FFFDE4E1"/>
                </patternFill>
              </fill>
            </x14:dxf>
          </x14:cfRule>
          <xm:sqref>H342:H422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00000"/>
    <pageSetUpPr fitToPage="1"/>
  </sheetPr>
  <dimension ref="A1:P88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C7" sqref="C7"/>
    </sheetView>
  </sheetViews>
  <sheetFormatPr defaultColWidth="0" defaultRowHeight="15" zeroHeight="1" x14ac:dyDescent="0.25"/>
  <cols>
    <col min="1" max="1" width="30" customWidth="1"/>
    <col min="2" max="2" width="6" customWidth="1"/>
    <col min="3" max="4" width="11" customWidth="1"/>
    <col min="5" max="5" width="10" customWidth="1"/>
    <col min="6" max="6" width="12" customWidth="1"/>
    <col min="7" max="7" width="13" customWidth="1"/>
    <col min="8" max="8" width="12" customWidth="1"/>
    <col min="9" max="10" width="11" customWidth="1"/>
    <col min="11" max="11" width="10" customWidth="1"/>
    <col min="12" max="15" width="12" customWidth="1"/>
    <col min="16" max="16" width="20" customWidth="1"/>
    <col min="17" max="17" width="8.7109375" customWidth="1"/>
    <col min="18" max="16384" width="8.7109375" hidden="1"/>
  </cols>
  <sheetData>
    <row r="1" spans="1:16" ht="17.45" customHeight="1" x14ac:dyDescent="0.25">
      <c r="A1" s="86" t="s">
        <v>115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16" x14ac:dyDescent="0.25">
      <c r="A2" s="87" t="str">
        <f>"Consolidado automático do período "&amp;TEXT(DAY('Escala Linhas'!$D$2),"00")&amp;"/"&amp;TEXT(MONTH('Escala Linhas'!$D$2),"00")&amp;"/"&amp;YEAR('Escala Linhas'!$D$2)&amp;" a "&amp;TEXT(DAY('Escala Linhas'!$D$2+34),"00")&amp;"/"&amp;TEXT(MONTH('Escala Linhas'!$D$2+34),"00")&amp;"/"&amp;YEAR('Escala Linhas'!$D$2+34)&amp;". Nenhuma célula desta aba precisa ser digitada. Regra de folgas em vigor: "&amp;IF(Configurações!$B$6="Sim","CCT/ACT – média mensal de "&amp;Configurações!$B$7&amp;" folgas/semana e mínimo 1 folga por semana","padrão – máximo de "&amp;Configurações!$B$5&amp;" dias por semana (2 folgas)")&amp;IF(Configurações!$B$3="Simples","  |  Modo Escala Simples: jornada semanal e intervalos não são avaliados","")</f>
        <v>Consolidado automático do período 02/11/2026 a 06/12/2026. Nenhuma célula desta aba precisa ser digitada. Regra de folgas em vigor: padrão – máximo de 5 dias por semana (2 folgas)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</row>
    <row r="3" spans="1:16" x14ac:dyDescent="0.25"/>
    <row r="4" spans="1:16" ht="30" customHeight="1" x14ac:dyDescent="0.25">
      <c r="A4" s="99" t="s">
        <v>116</v>
      </c>
      <c r="B4" s="99"/>
      <c r="C4" s="99" t="s">
        <v>117</v>
      </c>
      <c r="D4" s="99"/>
      <c r="E4" s="99" t="s">
        <v>118</v>
      </c>
      <c r="F4" s="99"/>
      <c r="G4" s="99" t="s">
        <v>119</v>
      </c>
      <c r="H4" s="99"/>
      <c r="I4" s="99" t="s">
        <v>120</v>
      </c>
      <c r="J4" s="99"/>
      <c r="K4" s="99" t="s">
        <v>121</v>
      </c>
      <c r="L4" s="99"/>
      <c r="M4" s="99" t="s">
        <v>122</v>
      </c>
      <c r="N4" s="99"/>
    </row>
    <row r="5" spans="1:16" ht="27.75" customHeight="1" x14ac:dyDescent="0.25">
      <c r="A5" s="119">
        <f>COUNTIF(Cálculos!$B$7:$B$87,"?*")</f>
        <v>6</v>
      </c>
      <c r="B5" s="119"/>
      <c r="C5" s="119">
        <f>IF(Configurações!$B$3="Simples","—",SUM(F7:F87))</f>
        <v>2</v>
      </c>
      <c r="D5" s="119"/>
      <c r="E5" s="119">
        <f>SUM(G7:G87)</f>
        <v>2</v>
      </c>
      <c r="F5" s="119"/>
      <c r="G5" s="119">
        <f>SUM(H7:H87)</f>
        <v>1</v>
      </c>
      <c r="H5" s="119"/>
      <c r="I5" s="119">
        <f>SUM(I7:I87)</f>
        <v>2</v>
      </c>
      <c r="J5" s="119"/>
      <c r="K5" s="119">
        <f>IF(Configurações!$B$3="Simples","—",SUM(J7:J87))</f>
        <v>3</v>
      </c>
      <c r="L5" s="119"/>
      <c r="M5" s="119">
        <f>SUM(O7:O87)</f>
        <v>0</v>
      </c>
      <c r="N5" s="119"/>
    </row>
    <row r="6" spans="1:16" ht="48" customHeight="1" x14ac:dyDescent="0.25">
      <c r="A6" s="3" t="s">
        <v>81</v>
      </c>
      <c r="B6" s="3" t="s">
        <v>123</v>
      </c>
      <c r="C6" s="3" t="s">
        <v>82</v>
      </c>
      <c r="D6" s="3" t="s">
        <v>124</v>
      </c>
      <c r="E6" s="3" t="s">
        <v>125</v>
      </c>
      <c r="F6" s="3" t="s">
        <v>117</v>
      </c>
      <c r="G6" s="3" t="s">
        <v>118</v>
      </c>
      <c r="H6" s="3" t="s">
        <v>126</v>
      </c>
      <c r="I6" s="3" t="s">
        <v>120</v>
      </c>
      <c r="J6" s="3" t="s">
        <v>121</v>
      </c>
      <c r="K6" s="3" t="s">
        <v>96</v>
      </c>
      <c r="L6" s="1" t="str">
        <f>"Folgas "&amp;CHOOSE(MONTH(Cálculos!$PA$5),"jan","fev","mar","abr","mai","jun","jul","ago","set","out","nov","dez")&amp;"/"&amp;YEAR(Cálculos!$PA$5)&amp;CHAR(10)&amp;"(real / mín.)"</f>
        <v>Folgas nov/2026
(real / mín.)</v>
      </c>
      <c r="M6" s="1" t="str">
        <f>"Folgas "&amp;CHOOSE(MONTH(Cálculos!$PF$5),"jan","fev","mar","abr","mai","jun","jul","ago","set","out","nov","dez")&amp;"/"&amp;YEAR(Cálculos!$PF$5)&amp;CHAR(10)&amp;"(real / mín.)"</f>
        <v>Folgas dez/2026
(real / mín.)</v>
      </c>
      <c r="N6" s="1" t="str">
        <f>"Folgas "&amp;CHOOSE(MONTH(Cálculos!$PK$5),"jan","fev","mar","abr","mai","jun","jul","ago","set","out","nov","dez")&amp;"/"&amp;YEAR(Cálculos!$PK$5)&amp;CHAR(10)&amp;"(real / mín.)"</f>
        <v>Folgas jan/2027
(real / mín.)</v>
      </c>
      <c r="O6" s="1" t="s">
        <v>122</v>
      </c>
      <c r="P6" s="3" t="s">
        <v>105</v>
      </c>
    </row>
    <row r="7" spans="1:16" x14ac:dyDescent="0.25">
      <c r="A7" s="56" t="str">
        <f>Cálculos!B7</f>
        <v>Ana Paula Souza</v>
      </c>
      <c r="B7" s="57" t="str">
        <f>Cálculos!D7</f>
        <v>F</v>
      </c>
      <c r="C7" s="58">
        <f>Cálculos!C7</f>
        <v>40</v>
      </c>
      <c r="D7" s="59">
        <f>IF($A7="","",IF(Configurações!$B$3="Simples","—",SUMIF(Cálculos!$G$4:$OA$4,"H",Cálculos!$G7:$OA7)))</f>
        <v>3.9999999999999969</v>
      </c>
      <c r="E7" s="59">
        <f>IF($A7="","",IF(Configurações!$B$3="Simples","—",D7/5))</f>
        <v>0.79999999999999938</v>
      </c>
      <c r="F7" s="57">
        <f>IF($A7="","",IF(Configurações!$B$3="Simples","—",Cálculos!OE7+Cálculos!OJ7+Cálculos!OO7+Cálculos!OT7+Cálculos!OY7))</f>
        <v>2</v>
      </c>
      <c r="G7" s="57">
        <f>IF($A7="","",Cálculos!OF7+Cálculos!OK7+Cálculos!OP7+Cálculos!OU7+Cálculos!OZ7)</f>
        <v>2</v>
      </c>
      <c r="H7" s="57">
        <f>IF($A7="","",COUNTIF(Cálculos!$G7:$OA7,"*7DIA*"))</f>
        <v>0</v>
      </c>
      <c r="I7" s="57">
        <f>IF($A7="","",COUNTIF(Cálculos!$G7:$OA7,"*DOM*"))</f>
        <v>1</v>
      </c>
      <c r="J7" s="57">
        <f>IF($A7="","",IF(Configurações!$B$3="Simples","—",COUNTIF(Cálculos!$G7:$OA7,"*INT*")))</f>
        <v>0</v>
      </c>
      <c r="K7" s="57">
        <f>IF($A7="","",SUMIF(Cálculos!$G$4:$OA$4,"T",Cálculos!$G7:$OA7))</f>
        <v>12</v>
      </c>
      <c r="L7" s="57" t="str">
        <f>IF($A7="","",IF(Cálculos!PA7=0,"—",Cálculos!PB7&amp;" / "&amp;Cálculos!PC7))</f>
        <v>17 / 8</v>
      </c>
      <c r="M7" s="57" t="str">
        <f>IF($A7="","",IF(Cálculos!PF7=0,"—",Cálculos!PG7&amp;" / "&amp;Cálculos!PH7))</f>
        <v>6 / 2</v>
      </c>
      <c r="N7" s="57" t="str">
        <f>IF($A7="","",IF(Cálculos!PK7=0,"—",Cálculos!PL7&amp;" / "&amp;Cálculos!PM7))</f>
        <v>—</v>
      </c>
      <c r="O7" s="57">
        <f>IF($A7="","",Cálculos!PD7+Cálculos!PI7+Cálculos!PN7)</f>
        <v>0</v>
      </c>
      <c r="P7" s="57" t="str">
        <f t="shared" ref="P7:P87" si="0">IF($A7="","",IF(SUM(F7:J7)+O7=0,"✔ Regular","⚠ "&amp;(SUM(F7:J7)+O7)&amp;" pendência(s)"))</f>
        <v>⚠ 5 pendência(s)</v>
      </c>
    </row>
    <row r="8" spans="1:16" x14ac:dyDescent="0.25">
      <c r="A8" s="56" t="str">
        <f>Cálculos!B8</f>
        <v>Bruno Carvalho</v>
      </c>
      <c r="B8" s="57" t="str">
        <f>Cálculos!D8</f>
        <v>M</v>
      </c>
      <c r="C8" s="58">
        <f>Cálculos!C8</f>
        <v>42</v>
      </c>
      <c r="D8" s="59">
        <f>IF($A8="","",IF(Configurações!$B$3="Simples","—",SUMIF(Cálculos!$G$4:$OA$4,"H",Cálculos!$G8:$OA8)))</f>
        <v>3.2708333333333308</v>
      </c>
      <c r="E8" s="59">
        <f>IF($A8="","",IF(Configurações!$B$3="Simples","—",D8/5))</f>
        <v>0.65416666666666612</v>
      </c>
      <c r="F8" s="57">
        <f>IF($A8="","",IF(Configurações!$B$3="Simples","—",Cálculos!OE8+Cálculos!OJ8+Cálculos!OO8+Cálculos!OT8+Cálculos!OY8))</f>
        <v>0</v>
      </c>
      <c r="G8" s="57">
        <f>IF($A8="","",Cálculos!OF8+Cálculos!OK8+Cálculos!OP8+Cálculos!OU8+Cálculos!OZ8)</f>
        <v>0</v>
      </c>
      <c r="H8" s="57">
        <f>IF($A8="","",COUNTIF(Cálculos!$G8:$OA8,"*7DIA*"))</f>
        <v>0</v>
      </c>
      <c r="I8" s="57">
        <f>IF($A8="","",COUNTIF(Cálculos!$G8:$OA8,"*DOM*"))</f>
        <v>0</v>
      </c>
      <c r="J8" s="57">
        <f>IF($A8="","",IF(Configurações!$B$3="Simples","—",COUNTIF(Cálculos!$G8:$OA8,"*INT*")))</f>
        <v>1</v>
      </c>
      <c r="K8" s="57">
        <f>IF($A8="","",SUMIF(Cálculos!$G$4:$OA$4,"T",Cálculos!$G8:$OA8))</f>
        <v>10</v>
      </c>
      <c r="L8" s="57" t="str">
        <f>IF($A8="","",IF(Cálculos!PA8=0,"—",Cálculos!PB8&amp;" / "&amp;Cálculos!PC8))</f>
        <v>19 / 8</v>
      </c>
      <c r="M8" s="57" t="str">
        <f>IF($A8="","",IF(Cálculos!PF8=0,"—",Cálculos!PG8&amp;" / "&amp;Cálculos!PH8))</f>
        <v>6 / 2</v>
      </c>
      <c r="N8" s="57" t="str">
        <f>IF($A8="","",IF(Cálculos!PK8=0,"—",Cálculos!PL8&amp;" / "&amp;Cálculos!PM8))</f>
        <v>—</v>
      </c>
      <c r="O8" s="57">
        <f>IF($A8="","",Cálculos!PD8+Cálculos!PI8+Cálculos!PN8)</f>
        <v>0</v>
      </c>
      <c r="P8" s="57" t="str">
        <f t="shared" si="0"/>
        <v>⚠ 1 pendência(s)</v>
      </c>
    </row>
    <row r="9" spans="1:16" x14ac:dyDescent="0.25">
      <c r="A9" s="56" t="str">
        <f>Cálculos!B9</f>
        <v>Carla Mendes</v>
      </c>
      <c r="B9" s="57" t="str">
        <f>Cálculos!D9</f>
        <v>F</v>
      </c>
      <c r="C9" s="58">
        <f>Cálculos!C9</f>
        <v>30</v>
      </c>
      <c r="D9" s="59">
        <f>IF($A9="","",IF(Configurações!$B$3="Simples","—",SUMIF(Cálculos!$G$4:$OA$4,"H",Cálculos!$G9:$OA9)))</f>
        <v>2.0833333333333313</v>
      </c>
      <c r="E9" s="59">
        <f>IF($A9="","",IF(Configurações!$B$3="Simples","—",D9/5))</f>
        <v>0.41666666666666624</v>
      </c>
      <c r="F9" s="57">
        <f>IF($A9="","",IF(Configurações!$B$3="Simples","—",Cálculos!OE9+Cálculos!OJ9+Cálculos!OO9+Cálculos!OT9+Cálculos!OY9))</f>
        <v>0</v>
      </c>
      <c r="G9" s="57">
        <f>IF($A9="","",Cálculos!OF9+Cálculos!OK9+Cálculos!OP9+Cálculos!OU9+Cálculos!OZ9)</f>
        <v>0</v>
      </c>
      <c r="H9" s="57">
        <f>IF($A9="","",COUNTIF(Cálculos!$G9:$OA9,"*7DIA*"))</f>
        <v>0</v>
      </c>
      <c r="I9" s="57">
        <f>IF($A9="","",COUNTIF(Cálculos!$G9:$OA9,"*DOM*"))</f>
        <v>0</v>
      </c>
      <c r="J9" s="57">
        <f>IF($A9="","",IF(Configurações!$B$3="Simples","—",COUNTIF(Cálculos!$G9:$OA9,"*INT*")))</f>
        <v>1</v>
      </c>
      <c r="K9" s="57">
        <f>IF($A9="","",SUMIF(Cálculos!$G$4:$OA$4,"T",Cálculos!$G9:$OA9))</f>
        <v>10</v>
      </c>
      <c r="L9" s="57" t="str">
        <f>IF($A9="","",IF(Cálculos!PA9=0,"—",Cálculos!PB9&amp;" / "&amp;Cálculos!PC9))</f>
        <v>19 / 8</v>
      </c>
      <c r="M9" s="57" t="str">
        <f>IF($A9="","",IF(Cálculos!PF9=0,"—",Cálculos!PG9&amp;" / "&amp;Cálculos!PH9))</f>
        <v>6 / 2</v>
      </c>
      <c r="N9" s="57" t="str">
        <f>IF($A9="","",IF(Cálculos!PK9=0,"—",Cálculos!PL9&amp;" / "&amp;Cálculos!PM9))</f>
        <v>—</v>
      </c>
      <c r="O9" s="57">
        <f>IF($A9="","",Cálculos!PD9+Cálculos!PI9+Cálculos!PN9)</f>
        <v>0</v>
      </c>
      <c r="P9" s="57" t="str">
        <f t="shared" si="0"/>
        <v>⚠ 1 pendência(s)</v>
      </c>
    </row>
    <row r="10" spans="1:16" x14ac:dyDescent="0.25">
      <c r="A10" s="56" t="str">
        <f>Cálculos!B10</f>
        <v>Diego Ferreira</v>
      </c>
      <c r="B10" s="57" t="str">
        <f>Cálculos!D10</f>
        <v>M</v>
      </c>
      <c r="C10" s="58">
        <f>Cálculos!C10</f>
        <v>42</v>
      </c>
      <c r="D10" s="59">
        <f>IF($A10="","",IF(Configurações!$B$3="Simples","—",SUMIF(Cálculos!$G$4:$OA$4,"H",Cálculos!$G10:$OA10)))</f>
        <v>3.3333333333333304</v>
      </c>
      <c r="E10" s="59">
        <f>IF($A10="","",IF(Configurações!$B$3="Simples","—",D10/5))</f>
        <v>0.66666666666666607</v>
      </c>
      <c r="F10" s="57">
        <f>IF($A10="","",IF(Configurações!$B$3="Simples","—",Cálculos!OE10+Cálculos!OJ10+Cálculos!OO10+Cálculos!OT10+Cálculos!OY10))</f>
        <v>0</v>
      </c>
      <c r="G10" s="57">
        <f>IF($A10="","",Cálculos!OF10+Cálculos!OK10+Cálculos!OP10+Cálculos!OU10+Cálculos!OZ10)</f>
        <v>0</v>
      </c>
      <c r="H10" s="57">
        <f>IF($A10="","",COUNTIF(Cálculos!$G10:$OA10,"*7DIA*"))</f>
        <v>1</v>
      </c>
      <c r="I10" s="57">
        <f>IF($A10="","",COUNTIF(Cálculos!$G10:$OA10,"*DOM*"))</f>
        <v>0</v>
      </c>
      <c r="J10" s="57">
        <f>IF($A10="","",IF(Configurações!$B$3="Simples","—",COUNTIF(Cálculos!$G10:$OA10,"*INT*")))</f>
        <v>0</v>
      </c>
      <c r="K10" s="57">
        <f>IF($A10="","",SUMIF(Cálculos!$G$4:$OA$4,"T",Cálculos!$G10:$OA10))</f>
        <v>10</v>
      </c>
      <c r="L10" s="57" t="str">
        <f>IF($A10="","",IF(Cálculos!PA10=0,"—",Cálculos!PB10&amp;" / "&amp;Cálculos!PC10))</f>
        <v>19 / 8</v>
      </c>
      <c r="M10" s="57" t="str">
        <f>IF($A10="","",IF(Cálculos!PF10=0,"—",Cálculos!PG10&amp;" / "&amp;Cálculos!PH10))</f>
        <v>6 / 2</v>
      </c>
      <c r="N10" s="57" t="str">
        <f>IF($A10="","",IF(Cálculos!PK10=0,"—",Cálculos!PL10&amp;" / "&amp;Cálculos!PM10))</f>
        <v>—</v>
      </c>
      <c r="O10" s="57">
        <f>IF($A10="","",Cálculos!PD10+Cálculos!PI10+Cálculos!PN10)</f>
        <v>0</v>
      </c>
      <c r="P10" s="57" t="str">
        <f t="shared" si="0"/>
        <v>⚠ 1 pendência(s)</v>
      </c>
    </row>
    <row r="11" spans="1:16" x14ac:dyDescent="0.25">
      <c r="A11" s="56" t="str">
        <f>Cálculos!B11</f>
        <v>Eduarda Lima</v>
      </c>
      <c r="B11" s="57" t="str">
        <f>Cálculos!D11</f>
        <v>F</v>
      </c>
      <c r="C11" s="58">
        <f>Cálculos!C11</f>
        <v>20</v>
      </c>
      <c r="D11" s="59">
        <f>IF($A11="","",IF(Configurações!$B$3="Simples","—",SUMIF(Cálculos!$G$4:$OA$4,"H",Cálculos!$G11:$OA11)))</f>
        <v>1.4583333333333388</v>
      </c>
      <c r="E11" s="59">
        <f>IF($A11="","",IF(Configurações!$B$3="Simples","—",D11/5))</f>
        <v>0.29166666666666774</v>
      </c>
      <c r="F11" s="57">
        <f>IF($A11="","",IF(Configurações!$B$3="Simples","—",Cálculos!OE11+Cálculos!OJ11+Cálculos!OO11+Cálculos!OT11+Cálculos!OY11))</f>
        <v>0</v>
      </c>
      <c r="G11" s="57">
        <f>IF($A11="","",Cálculos!OF11+Cálculos!OK11+Cálculos!OP11+Cálculos!OU11+Cálculos!OZ11)</f>
        <v>0</v>
      </c>
      <c r="H11" s="57">
        <f>IF($A11="","",COUNTIF(Cálculos!$G11:$OA11,"*7DIA*"))</f>
        <v>0</v>
      </c>
      <c r="I11" s="57">
        <f>IF($A11="","",COUNTIF(Cálculos!$G11:$OA11,"*DOM*"))</f>
        <v>0</v>
      </c>
      <c r="J11" s="57">
        <f>IF($A11="","",IF(Configurações!$B$3="Simples","—",COUNTIF(Cálculos!$G11:$OA11,"*INT*")))</f>
        <v>1</v>
      </c>
      <c r="K11" s="57">
        <f>IF($A11="","",SUMIF(Cálculos!$G$4:$OA$4,"T",Cálculos!$G11:$OA11))</f>
        <v>10</v>
      </c>
      <c r="L11" s="57" t="str">
        <f>IF($A11="","",IF(Cálculos!PA11=0,"—",Cálculos!PB11&amp;" / "&amp;Cálculos!PC11))</f>
        <v>19 / 8</v>
      </c>
      <c r="M11" s="57" t="str">
        <f>IF($A11="","",IF(Cálculos!PF11=0,"—",Cálculos!PG11&amp;" / "&amp;Cálculos!PH11))</f>
        <v>6 / 2</v>
      </c>
      <c r="N11" s="57" t="str">
        <f>IF($A11="","",IF(Cálculos!PK11=0,"—",Cálculos!PL11&amp;" / "&amp;Cálculos!PM11))</f>
        <v>—</v>
      </c>
      <c r="O11" s="57">
        <f>IF($A11="","",Cálculos!PD11+Cálculos!PI11+Cálculos!PN11)</f>
        <v>0</v>
      </c>
      <c r="P11" s="57" t="str">
        <f t="shared" si="0"/>
        <v>⚠ 1 pendência(s)</v>
      </c>
    </row>
    <row r="12" spans="1:16" x14ac:dyDescent="0.25">
      <c r="A12" s="56" t="str">
        <f>Cálculos!B12</f>
        <v>Felipe Rocha</v>
      </c>
      <c r="B12" s="57" t="str">
        <f>Cálculos!D12</f>
        <v>M</v>
      </c>
      <c r="C12" s="58">
        <f>Cálculos!C12</f>
        <v>40</v>
      </c>
      <c r="D12" s="59">
        <f>IF($A12="","",IF(Configurações!$B$3="Simples","—",SUMIF(Cálculos!$G$4:$OA$4,"H",Cálculos!$G12:$OA12)))</f>
        <v>2.9166666666666639</v>
      </c>
      <c r="E12" s="59">
        <f>IF($A12="","",IF(Configurações!$B$3="Simples","—",D12/5))</f>
        <v>0.58333333333333282</v>
      </c>
      <c r="F12" s="57">
        <f>IF($A12="","",IF(Configurações!$B$3="Simples","—",Cálculos!OE12+Cálculos!OJ12+Cálculos!OO12+Cálculos!OT12+Cálculos!OY12))</f>
        <v>0</v>
      </c>
      <c r="G12" s="57">
        <f>IF($A12="","",Cálculos!OF12+Cálculos!OK12+Cálculos!OP12+Cálculos!OU12+Cálculos!OZ12)</f>
        <v>0</v>
      </c>
      <c r="H12" s="57">
        <f>IF($A12="","",COUNTIF(Cálculos!$G12:$OA12,"*7DIA*"))</f>
        <v>0</v>
      </c>
      <c r="I12" s="57">
        <f>IF($A12="","",COUNTIF(Cálculos!$G12:$OA12,"*DOM*"))</f>
        <v>1</v>
      </c>
      <c r="J12" s="57">
        <f>IF($A12="","",IF(Configurações!$B$3="Simples","—",COUNTIF(Cálculos!$G12:$OA12,"*INT*")))</f>
        <v>0</v>
      </c>
      <c r="K12" s="57">
        <f>IF($A12="","",SUMIF(Cálculos!$G$4:$OA$4,"T",Cálculos!$G12:$OA12))</f>
        <v>10</v>
      </c>
      <c r="L12" s="57" t="str">
        <f>IF($A12="","",IF(Cálculos!PA12=0,"—",Cálculos!PB12&amp;" / "&amp;Cálculos!PC12))</f>
        <v>19 / 8</v>
      </c>
      <c r="M12" s="57" t="str">
        <f>IF($A12="","",IF(Cálculos!PF12=0,"—",Cálculos!PG12&amp;" / "&amp;Cálculos!PH12))</f>
        <v>6 / 2</v>
      </c>
      <c r="N12" s="57" t="str">
        <f>IF($A12="","",IF(Cálculos!PK12=0,"—",Cálculos!PL12&amp;" / "&amp;Cálculos!PM12))</f>
        <v>—</v>
      </c>
      <c r="O12" s="57">
        <f>IF($A12="","",Cálculos!PD12+Cálculos!PI12+Cálculos!PN12)</f>
        <v>0</v>
      </c>
      <c r="P12" s="57" t="str">
        <f t="shared" si="0"/>
        <v>⚠ 1 pendência(s)</v>
      </c>
    </row>
    <row r="13" spans="1:16" x14ac:dyDescent="0.25">
      <c r="A13" s="56" t="str">
        <f>Cálculos!B13</f>
        <v/>
      </c>
      <c r="B13" s="57" t="str">
        <f>Cálculos!D13</f>
        <v/>
      </c>
      <c r="C13" s="58" t="str">
        <f>Cálculos!C13</f>
        <v/>
      </c>
      <c r="D13" s="59" t="str">
        <f>IF($A13="","",IF(Configurações!$B$3="Simples","—",SUMIF(Cálculos!$G$4:$OA$4,"H",Cálculos!$G13:$OA13)))</f>
        <v/>
      </c>
      <c r="E13" s="59" t="str">
        <f>IF($A13="","",IF(Configurações!$B$3="Simples","—",D13/5))</f>
        <v/>
      </c>
      <c r="F13" s="57" t="str">
        <f>IF($A13="","",IF(Configurações!$B$3="Simples","—",Cálculos!OE13+Cálculos!OJ13+Cálculos!OO13+Cálculos!OT13+Cálculos!OY13))</f>
        <v/>
      </c>
      <c r="G13" s="57" t="str">
        <f>IF($A13="","",Cálculos!OF13+Cálculos!OK13+Cálculos!OP13+Cálculos!OU13+Cálculos!OZ13)</f>
        <v/>
      </c>
      <c r="H13" s="57" t="str">
        <f>IF($A13="","",COUNTIF(Cálculos!$G13:$OA13,"*7DIA*"))</f>
        <v/>
      </c>
      <c r="I13" s="57" t="str">
        <f>IF($A13="","",COUNTIF(Cálculos!$G13:$OA13,"*DOM*"))</f>
        <v/>
      </c>
      <c r="J13" s="57" t="str">
        <f>IF($A13="","",IF(Configurações!$B$3="Simples","—",COUNTIF(Cálculos!$G13:$OA13,"*INT*")))</f>
        <v/>
      </c>
      <c r="K13" s="57" t="str">
        <f>IF($A13="","",SUMIF(Cálculos!$G$4:$OA$4,"T",Cálculos!$G13:$OA13))</f>
        <v/>
      </c>
      <c r="L13" s="57" t="str">
        <f>IF($A13="","",IF(Cálculos!PA13=0,"—",Cálculos!PB13&amp;" / "&amp;Cálculos!PC13))</f>
        <v/>
      </c>
      <c r="M13" s="57" t="str">
        <f>IF($A13="","",IF(Cálculos!PF13=0,"—",Cálculos!PG13&amp;" / "&amp;Cálculos!PH13))</f>
        <v/>
      </c>
      <c r="N13" s="57" t="str">
        <f>IF($A13="","",IF(Cálculos!PK13=0,"—",Cálculos!PL13&amp;" / "&amp;Cálculos!PM13))</f>
        <v/>
      </c>
      <c r="O13" s="57" t="str">
        <f>IF($A13="","",Cálculos!PD13+Cálculos!PI13+Cálculos!PN13)</f>
        <v/>
      </c>
      <c r="P13" s="57" t="str">
        <f t="shared" si="0"/>
        <v/>
      </c>
    </row>
    <row r="14" spans="1:16" x14ac:dyDescent="0.25">
      <c r="A14" s="56" t="str">
        <f>Cálculos!B14</f>
        <v/>
      </c>
      <c r="B14" s="57" t="str">
        <f>Cálculos!D14</f>
        <v/>
      </c>
      <c r="C14" s="58" t="str">
        <f>Cálculos!C14</f>
        <v/>
      </c>
      <c r="D14" s="59" t="str">
        <f>IF($A14="","",IF(Configurações!$B$3="Simples","—",SUMIF(Cálculos!$G$4:$OA$4,"H",Cálculos!$G14:$OA14)))</f>
        <v/>
      </c>
      <c r="E14" s="59" t="str">
        <f>IF($A14="","",IF(Configurações!$B$3="Simples","—",D14/5))</f>
        <v/>
      </c>
      <c r="F14" s="57" t="str">
        <f>IF($A14="","",IF(Configurações!$B$3="Simples","—",Cálculos!OE14+Cálculos!OJ14+Cálculos!OO14+Cálculos!OT14+Cálculos!OY14))</f>
        <v/>
      </c>
      <c r="G14" s="57" t="str">
        <f>IF($A14="","",Cálculos!OF14+Cálculos!OK14+Cálculos!OP14+Cálculos!OU14+Cálculos!OZ14)</f>
        <v/>
      </c>
      <c r="H14" s="57" t="str">
        <f>IF($A14="","",COUNTIF(Cálculos!$G14:$OA14,"*7DIA*"))</f>
        <v/>
      </c>
      <c r="I14" s="57" t="str">
        <f>IF($A14="","",COUNTIF(Cálculos!$G14:$OA14,"*DOM*"))</f>
        <v/>
      </c>
      <c r="J14" s="57" t="str">
        <f>IF($A14="","",IF(Configurações!$B$3="Simples","—",COUNTIF(Cálculos!$G14:$OA14,"*INT*")))</f>
        <v/>
      </c>
      <c r="K14" s="57" t="str">
        <f>IF($A14="","",SUMIF(Cálculos!$G$4:$OA$4,"T",Cálculos!$G14:$OA14))</f>
        <v/>
      </c>
      <c r="L14" s="57" t="str">
        <f>IF($A14="","",IF(Cálculos!PA14=0,"—",Cálculos!PB14&amp;" / "&amp;Cálculos!PC14))</f>
        <v/>
      </c>
      <c r="M14" s="57" t="str">
        <f>IF($A14="","",IF(Cálculos!PF14=0,"—",Cálculos!PG14&amp;" / "&amp;Cálculos!PH14))</f>
        <v/>
      </c>
      <c r="N14" s="57" t="str">
        <f>IF($A14="","",IF(Cálculos!PK14=0,"—",Cálculos!PL14&amp;" / "&amp;Cálculos!PM14))</f>
        <v/>
      </c>
      <c r="O14" s="57" t="str">
        <f>IF($A14="","",Cálculos!PD14+Cálculos!PI14+Cálculos!PN14)</f>
        <v/>
      </c>
      <c r="P14" s="57" t="str">
        <f t="shared" si="0"/>
        <v/>
      </c>
    </row>
    <row r="15" spans="1:16" x14ac:dyDescent="0.25">
      <c r="A15" s="56" t="str">
        <f>Cálculos!B15</f>
        <v/>
      </c>
      <c r="B15" s="57" t="str">
        <f>Cálculos!D15</f>
        <v/>
      </c>
      <c r="C15" s="58" t="str">
        <f>Cálculos!C15</f>
        <v/>
      </c>
      <c r="D15" s="59" t="str">
        <f>IF($A15="","",IF(Configurações!$B$3="Simples","—",SUMIF(Cálculos!$G$4:$OA$4,"H",Cálculos!$G15:$OA15)))</f>
        <v/>
      </c>
      <c r="E15" s="59" t="str">
        <f>IF($A15="","",IF(Configurações!$B$3="Simples","—",D15/5))</f>
        <v/>
      </c>
      <c r="F15" s="57" t="str">
        <f>IF($A15="","",IF(Configurações!$B$3="Simples","—",Cálculos!OE15+Cálculos!OJ15+Cálculos!OO15+Cálculos!OT15+Cálculos!OY15))</f>
        <v/>
      </c>
      <c r="G15" s="57" t="str">
        <f>IF($A15="","",Cálculos!OF15+Cálculos!OK15+Cálculos!OP15+Cálculos!OU15+Cálculos!OZ15)</f>
        <v/>
      </c>
      <c r="H15" s="57" t="str">
        <f>IF($A15="","",COUNTIF(Cálculos!$G15:$OA15,"*7DIA*"))</f>
        <v/>
      </c>
      <c r="I15" s="57" t="str">
        <f>IF($A15="","",COUNTIF(Cálculos!$G15:$OA15,"*DOM*"))</f>
        <v/>
      </c>
      <c r="J15" s="57" t="str">
        <f>IF($A15="","",IF(Configurações!$B$3="Simples","—",COUNTIF(Cálculos!$G15:$OA15,"*INT*")))</f>
        <v/>
      </c>
      <c r="K15" s="57" t="str">
        <f>IF($A15="","",SUMIF(Cálculos!$G$4:$OA$4,"T",Cálculos!$G15:$OA15))</f>
        <v/>
      </c>
      <c r="L15" s="57" t="str">
        <f>IF($A15="","",IF(Cálculos!PA15=0,"—",Cálculos!PB15&amp;" / "&amp;Cálculos!PC15))</f>
        <v/>
      </c>
      <c r="M15" s="57" t="str">
        <f>IF($A15="","",IF(Cálculos!PF15=0,"—",Cálculos!PG15&amp;" / "&amp;Cálculos!PH15))</f>
        <v/>
      </c>
      <c r="N15" s="57" t="str">
        <f>IF($A15="","",IF(Cálculos!PK15=0,"—",Cálculos!PL15&amp;" / "&amp;Cálculos!PM15))</f>
        <v/>
      </c>
      <c r="O15" s="57" t="str">
        <f>IF($A15="","",Cálculos!PD15+Cálculos!PI15+Cálculos!PN15)</f>
        <v/>
      </c>
      <c r="P15" s="57" t="str">
        <f t="shared" si="0"/>
        <v/>
      </c>
    </row>
    <row r="16" spans="1:16" x14ac:dyDescent="0.25">
      <c r="A16" s="56" t="str">
        <f>Cálculos!B16</f>
        <v/>
      </c>
      <c r="B16" s="57" t="str">
        <f>Cálculos!D16</f>
        <v/>
      </c>
      <c r="C16" s="58" t="str">
        <f>Cálculos!C16</f>
        <v/>
      </c>
      <c r="D16" s="59" t="str">
        <f>IF($A16="","",IF(Configurações!$B$3="Simples","—",SUMIF(Cálculos!$G$4:$OA$4,"H",Cálculos!$G16:$OA16)))</f>
        <v/>
      </c>
      <c r="E16" s="59" t="str">
        <f>IF($A16="","",IF(Configurações!$B$3="Simples","—",D16/5))</f>
        <v/>
      </c>
      <c r="F16" s="57" t="str">
        <f>IF($A16="","",IF(Configurações!$B$3="Simples","—",Cálculos!OE16+Cálculos!OJ16+Cálculos!OO16+Cálculos!OT16+Cálculos!OY16))</f>
        <v/>
      </c>
      <c r="G16" s="57" t="str">
        <f>IF($A16="","",Cálculos!OF16+Cálculos!OK16+Cálculos!OP16+Cálculos!OU16+Cálculos!OZ16)</f>
        <v/>
      </c>
      <c r="H16" s="57" t="str">
        <f>IF($A16="","",COUNTIF(Cálculos!$G16:$OA16,"*7DIA*"))</f>
        <v/>
      </c>
      <c r="I16" s="57" t="str">
        <f>IF($A16="","",COUNTIF(Cálculos!$G16:$OA16,"*DOM*"))</f>
        <v/>
      </c>
      <c r="J16" s="57" t="str">
        <f>IF($A16="","",IF(Configurações!$B$3="Simples","—",COUNTIF(Cálculos!$G16:$OA16,"*INT*")))</f>
        <v/>
      </c>
      <c r="K16" s="57" t="str">
        <f>IF($A16="","",SUMIF(Cálculos!$G$4:$OA$4,"T",Cálculos!$G16:$OA16))</f>
        <v/>
      </c>
      <c r="L16" s="57" t="str">
        <f>IF($A16="","",IF(Cálculos!PA16=0,"—",Cálculos!PB16&amp;" / "&amp;Cálculos!PC16))</f>
        <v/>
      </c>
      <c r="M16" s="57" t="str">
        <f>IF($A16="","",IF(Cálculos!PF16=0,"—",Cálculos!PG16&amp;" / "&amp;Cálculos!PH16))</f>
        <v/>
      </c>
      <c r="N16" s="57" t="str">
        <f>IF($A16="","",IF(Cálculos!PK16=0,"—",Cálculos!PL16&amp;" / "&amp;Cálculos!PM16))</f>
        <v/>
      </c>
      <c r="O16" s="57" t="str">
        <f>IF($A16="","",Cálculos!PD16+Cálculos!PI16+Cálculos!PN16)</f>
        <v/>
      </c>
      <c r="P16" s="57" t="str">
        <f t="shared" ref="P16:P79" si="1">IF($A16="","",IF(SUM(F16:J16)+O16=0,"✔ Regular","⚠ "&amp;(SUM(F16:J16)+O16)&amp;" pendência(s)"))</f>
        <v/>
      </c>
    </row>
    <row r="17" spans="1:16" x14ac:dyDescent="0.25">
      <c r="A17" s="56" t="str">
        <f>Cálculos!B17</f>
        <v/>
      </c>
      <c r="B17" s="57" t="str">
        <f>Cálculos!D17</f>
        <v/>
      </c>
      <c r="C17" s="58" t="str">
        <f>Cálculos!C17</f>
        <v/>
      </c>
      <c r="D17" s="59" t="str">
        <f>IF($A17="","",IF(Configurações!$B$3="Simples","—",SUMIF(Cálculos!$G$4:$OA$4,"H",Cálculos!$G17:$OA17)))</f>
        <v/>
      </c>
      <c r="E17" s="59" t="str">
        <f>IF($A17="","",IF(Configurações!$B$3="Simples","—",D17/5))</f>
        <v/>
      </c>
      <c r="F17" s="57" t="str">
        <f>IF($A17="","",IF(Configurações!$B$3="Simples","—",Cálculos!OE17+Cálculos!OJ17+Cálculos!OO17+Cálculos!OT17+Cálculos!OY17))</f>
        <v/>
      </c>
      <c r="G17" s="57" t="str">
        <f>IF($A17="","",Cálculos!OF17+Cálculos!OK17+Cálculos!OP17+Cálculos!OU17+Cálculos!OZ17)</f>
        <v/>
      </c>
      <c r="H17" s="57" t="str">
        <f>IF($A17="","",COUNTIF(Cálculos!$G17:$OA17,"*7DIA*"))</f>
        <v/>
      </c>
      <c r="I17" s="57" t="str">
        <f>IF($A17="","",COUNTIF(Cálculos!$G17:$OA17,"*DOM*"))</f>
        <v/>
      </c>
      <c r="J17" s="57" t="str">
        <f>IF($A17="","",IF(Configurações!$B$3="Simples","—",COUNTIF(Cálculos!$G17:$OA17,"*INT*")))</f>
        <v/>
      </c>
      <c r="K17" s="57" t="str">
        <f>IF($A17="","",SUMIF(Cálculos!$G$4:$OA$4,"T",Cálculos!$G17:$OA17))</f>
        <v/>
      </c>
      <c r="L17" s="57" t="str">
        <f>IF($A17="","",IF(Cálculos!PA17=0,"—",Cálculos!PB17&amp;" / "&amp;Cálculos!PC17))</f>
        <v/>
      </c>
      <c r="M17" s="57" t="str">
        <f>IF($A17="","",IF(Cálculos!PF17=0,"—",Cálculos!PG17&amp;" / "&amp;Cálculos!PH17))</f>
        <v/>
      </c>
      <c r="N17" s="57" t="str">
        <f>IF($A17="","",IF(Cálculos!PK17=0,"—",Cálculos!PL17&amp;" / "&amp;Cálculos!PM17))</f>
        <v/>
      </c>
      <c r="O17" s="57" t="str">
        <f>IF($A17="","",Cálculos!PD17+Cálculos!PI17+Cálculos!PN17)</f>
        <v/>
      </c>
      <c r="P17" s="57" t="str">
        <f t="shared" si="1"/>
        <v/>
      </c>
    </row>
    <row r="18" spans="1:16" x14ac:dyDescent="0.25">
      <c r="A18" s="56" t="str">
        <f>Cálculos!B18</f>
        <v/>
      </c>
      <c r="B18" s="57" t="str">
        <f>Cálculos!D18</f>
        <v/>
      </c>
      <c r="C18" s="58" t="str">
        <f>Cálculos!C18</f>
        <v/>
      </c>
      <c r="D18" s="59" t="str">
        <f>IF($A18="","",IF(Configurações!$B$3="Simples","—",SUMIF(Cálculos!$G$4:$OA$4,"H",Cálculos!$G18:$OA18)))</f>
        <v/>
      </c>
      <c r="E18" s="59" t="str">
        <f>IF($A18="","",IF(Configurações!$B$3="Simples","—",D18/5))</f>
        <v/>
      </c>
      <c r="F18" s="57" t="str">
        <f>IF($A18="","",IF(Configurações!$B$3="Simples","—",Cálculos!OE18+Cálculos!OJ18+Cálculos!OO18+Cálculos!OT18+Cálculos!OY18))</f>
        <v/>
      </c>
      <c r="G18" s="57" t="str">
        <f>IF($A18="","",Cálculos!OF18+Cálculos!OK18+Cálculos!OP18+Cálculos!OU18+Cálculos!OZ18)</f>
        <v/>
      </c>
      <c r="H18" s="57" t="str">
        <f>IF($A18="","",COUNTIF(Cálculos!$G18:$OA18,"*7DIA*"))</f>
        <v/>
      </c>
      <c r="I18" s="57" t="str">
        <f>IF($A18="","",COUNTIF(Cálculos!$G18:$OA18,"*DOM*"))</f>
        <v/>
      </c>
      <c r="J18" s="57" t="str">
        <f>IF($A18="","",IF(Configurações!$B$3="Simples","—",COUNTIF(Cálculos!$G18:$OA18,"*INT*")))</f>
        <v/>
      </c>
      <c r="K18" s="57" t="str">
        <f>IF($A18="","",SUMIF(Cálculos!$G$4:$OA$4,"T",Cálculos!$G18:$OA18))</f>
        <v/>
      </c>
      <c r="L18" s="57" t="str">
        <f>IF($A18="","",IF(Cálculos!PA18=0,"—",Cálculos!PB18&amp;" / "&amp;Cálculos!PC18))</f>
        <v/>
      </c>
      <c r="M18" s="57" t="str">
        <f>IF($A18="","",IF(Cálculos!PF18=0,"—",Cálculos!PG18&amp;" / "&amp;Cálculos!PH18))</f>
        <v/>
      </c>
      <c r="N18" s="57" t="str">
        <f>IF($A18="","",IF(Cálculos!PK18=0,"—",Cálculos!PL18&amp;" / "&amp;Cálculos!PM18))</f>
        <v/>
      </c>
      <c r="O18" s="57" t="str">
        <f>IF($A18="","",Cálculos!PD18+Cálculos!PI18+Cálculos!PN18)</f>
        <v/>
      </c>
      <c r="P18" s="57" t="str">
        <f t="shared" si="1"/>
        <v/>
      </c>
    </row>
    <row r="19" spans="1:16" x14ac:dyDescent="0.25">
      <c r="A19" s="56" t="str">
        <f>Cálculos!B19</f>
        <v/>
      </c>
      <c r="B19" s="57" t="str">
        <f>Cálculos!D19</f>
        <v/>
      </c>
      <c r="C19" s="58" t="str">
        <f>Cálculos!C19</f>
        <v/>
      </c>
      <c r="D19" s="59" t="str">
        <f>IF($A19="","",IF(Configurações!$B$3="Simples","—",SUMIF(Cálculos!$G$4:$OA$4,"H",Cálculos!$G19:$OA19)))</f>
        <v/>
      </c>
      <c r="E19" s="59" t="str">
        <f>IF($A19="","",IF(Configurações!$B$3="Simples","—",D19/5))</f>
        <v/>
      </c>
      <c r="F19" s="57" t="str">
        <f>IF($A19="","",IF(Configurações!$B$3="Simples","—",Cálculos!OE19+Cálculos!OJ19+Cálculos!OO19+Cálculos!OT19+Cálculos!OY19))</f>
        <v/>
      </c>
      <c r="G19" s="57" t="str">
        <f>IF($A19="","",Cálculos!OF19+Cálculos!OK19+Cálculos!OP19+Cálculos!OU19+Cálculos!OZ19)</f>
        <v/>
      </c>
      <c r="H19" s="57" t="str">
        <f>IF($A19="","",COUNTIF(Cálculos!$G19:$OA19,"*7DIA*"))</f>
        <v/>
      </c>
      <c r="I19" s="57" t="str">
        <f>IF($A19="","",COUNTIF(Cálculos!$G19:$OA19,"*DOM*"))</f>
        <v/>
      </c>
      <c r="J19" s="57" t="str">
        <f>IF($A19="","",IF(Configurações!$B$3="Simples","—",COUNTIF(Cálculos!$G19:$OA19,"*INT*")))</f>
        <v/>
      </c>
      <c r="K19" s="57" t="str">
        <f>IF($A19="","",SUMIF(Cálculos!$G$4:$OA$4,"T",Cálculos!$G19:$OA19))</f>
        <v/>
      </c>
      <c r="L19" s="57" t="str">
        <f>IF($A19="","",IF(Cálculos!PA19=0,"—",Cálculos!PB19&amp;" / "&amp;Cálculos!PC19))</f>
        <v/>
      </c>
      <c r="M19" s="57" t="str">
        <f>IF($A19="","",IF(Cálculos!PF19=0,"—",Cálculos!PG19&amp;" / "&amp;Cálculos!PH19))</f>
        <v/>
      </c>
      <c r="N19" s="57" t="str">
        <f>IF($A19="","",IF(Cálculos!PK19=0,"—",Cálculos!PL19&amp;" / "&amp;Cálculos!PM19))</f>
        <v/>
      </c>
      <c r="O19" s="57" t="str">
        <f>IF($A19="","",Cálculos!PD19+Cálculos!PI19+Cálculos!PN19)</f>
        <v/>
      </c>
      <c r="P19" s="57" t="str">
        <f t="shared" si="1"/>
        <v/>
      </c>
    </row>
    <row r="20" spans="1:16" x14ac:dyDescent="0.25">
      <c r="A20" s="56" t="str">
        <f>Cálculos!B20</f>
        <v/>
      </c>
      <c r="B20" s="57" t="str">
        <f>Cálculos!D20</f>
        <v/>
      </c>
      <c r="C20" s="58" t="str">
        <f>Cálculos!C20</f>
        <v/>
      </c>
      <c r="D20" s="59" t="str">
        <f>IF($A20="","",IF(Configurações!$B$3="Simples","—",SUMIF(Cálculos!$G$4:$OA$4,"H",Cálculos!$G20:$OA20)))</f>
        <v/>
      </c>
      <c r="E20" s="59" t="str">
        <f>IF($A20="","",IF(Configurações!$B$3="Simples","—",D20/5))</f>
        <v/>
      </c>
      <c r="F20" s="57" t="str">
        <f>IF($A20="","",IF(Configurações!$B$3="Simples","—",Cálculos!OE20+Cálculos!OJ20+Cálculos!OO20+Cálculos!OT20+Cálculos!OY20))</f>
        <v/>
      </c>
      <c r="G20" s="57" t="str">
        <f>IF($A20="","",Cálculos!OF20+Cálculos!OK20+Cálculos!OP20+Cálculos!OU20+Cálculos!OZ20)</f>
        <v/>
      </c>
      <c r="H20" s="57" t="str">
        <f>IF($A20="","",COUNTIF(Cálculos!$G20:$OA20,"*7DIA*"))</f>
        <v/>
      </c>
      <c r="I20" s="57" t="str">
        <f>IF($A20="","",COUNTIF(Cálculos!$G20:$OA20,"*DOM*"))</f>
        <v/>
      </c>
      <c r="J20" s="57" t="str">
        <f>IF($A20="","",IF(Configurações!$B$3="Simples","—",COUNTIF(Cálculos!$G20:$OA20,"*INT*")))</f>
        <v/>
      </c>
      <c r="K20" s="57" t="str">
        <f>IF($A20="","",SUMIF(Cálculos!$G$4:$OA$4,"T",Cálculos!$G20:$OA20))</f>
        <v/>
      </c>
      <c r="L20" s="57" t="str">
        <f>IF($A20="","",IF(Cálculos!PA20=0,"—",Cálculos!PB20&amp;" / "&amp;Cálculos!PC20))</f>
        <v/>
      </c>
      <c r="M20" s="57" t="str">
        <f>IF($A20="","",IF(Cálculos!PF20=0,"—",Cálculos!PG20&amp;" / "&amp;Cálculos!PH20))</f>
        <v/>
      </c>
      <c r="N20" s="57" t="str">
        <f>IF($A20="","",IF(Cálculos!PK20=0,"—",Cálculos!PL20&amp;" / "&amp;Cálculos!PM20))</f>
        <v/>
      </c>
      <c r="O20" s="57" t="str">
        <f>IF($A20="","",Cálculos!PD20+Cálculos!PI20+Cálculos!PN20)</f>
        <v/>
      </c>
      <c r="P20" s="57" t="str">
        <f t="shared" si="1"/>
        <v/>
      </c>
    </row>
    <row r="21" spans="1:16" x14ac:dyDescent="0.25">
      <c r="A21" s="56" t="str">
        <f>Cálculos!B21</f>
        <v/>
      </c>
      <c r="B21" s="57" t="str">
        <f>Cálculos!D21</f>
        <v/>
      </c>
      <c r="C21" s="58" t="str">
        <f>Cálculos!C21</f>
        <v/>
      </c>
      <c r="D21" s="59" t="str">
        <f>IF($A21="","",IF(Configurações!$B$3="Simples","—",SUMIF(Cálculos!$G$4:$OA$4,"H",Cálculos!$G21:$OA21)))</f>
        <v/>
      </c>
      <c r="E21" s="59" t="str">
        <f>IF($A21="","",IF(Configurações!$B$3="Simples","—",D21/5))</f>
        <v/>
      </c>
      <c r="F21" s="57" t="str">
        <f>IF($A21="","",IF(Configurações!$B$3="Simples","—",Cálculos!OE21+Cálculos!OJ21+Cálculos!OO21+Cálculos!OT21+Cálculos!OY21))</f>
        <v/>
      </c>
      <c r="G21" s="57" t="str">
        <f>IF($A21="","",Cálculos!OF21+Cálculos!OK21+Cálculos!OP21+Cálculos!OU21+Cálculos!OZ21)</f>
        <v/>
      </c>
      <c r="H21" s="57" t="str">
        <f>IF($A21="","",COUNTIF(Cálculos!$G21:$OA21,"*7DIA*"))</f>
        <v/>
      </c>
      <c r="I21" s="57" t="str">
        <f>IF($A21="","",COUNTIF(Cálculos!$G21:$OA21,"*DOM*"))</f>
        <v/>
      </c>
      <c r="J21" s="57" t="str">
        <f>IF($A21="","",IF(Configurações!$B$3="Simples","—",COUNTIF(Cálculos!$G21:$OA21,"*INT*")))</f>
        <v/>
      </c>
      <c r="K21" s="57" t="str">
        <f>IF($A21="","",SUMIF(Cálculos!$G$4:$OA$4,"T",Cálculos!$G21:$OA21))</f>
        <v/>
      </c>
      <c r="L21" s="57" t="str">
        <f>IF($A21="","",IF(Cálculos!PA21=0,"—",Cálculos!PB21&amp;" / "&amp;Cálculos!PC21))</f>
        <v/>
      </c>
      <c r="M21" s="57" t="str">
        <f>IF($A21="","",IF(Cálculos!PF21=0,"—",Cálculos!PG21&amp;" / "&amp;Cálculos!PH21))</f>
        <v/>
      </c>
      <c r="N21" s="57" t="str">
        <f>IF($A21="","",IF(Cálculos!PK21=0,"—",Cálculos!PL21&amp;" / "&amp;Cálculos!PM21))</f>
        <v/>
      </c>
      <c r="O21" s="57" t="str">
        <f>IF($A21="","",Cálculos!PD21+Cálculos!PI21+Cálculos!PN21)</f>
        <v/>
      </c>
      <c r="P21" s="57" t="str">
        <f t="shared" si="1"/>
        <v/>
      </c>
    </row>
    <row r="22" spans="1:16" x14ac:dyDescent="0.25">
      <c r="A22" s="56" t="str">
        <f>Cálculos!B22</f>
        <v/>
      </c>
      <c r="B22" s="57" t="str">
        <f>Cálculos!D22</f>
        <v/>
      </c>
      <c r="C22" s="58" t="str">
        <f>Cálculos!C22</f>
        <v/>
      </c>
      <c r="D22" s="59" t="str">
        <f>IF($A22="","",IF(Configurações!$B$3="Simples","—",SUMIF(Cálculos!$G$4:$OA$4,"H",Cálculos!$G22:$OA22)))</f>
        <v/>
      </c>
      <c r="E22" s="59" t="str">
        <f>IF($A22="","",IF(Configurações!$B$3="Simples","—",D22/5))</f>
        <v/>
      </c>
      <c r="F22" s="57" t="str">
        <f>IF($A22="","",IF(Configurações!$B$3="Simples","—",Cálculos!OE22+Cálculos!OJ22+Cálculos!OO22+Cálculos!OT22+Cálculos!OY22))</f>
        <v/>
      </c>
      <c r="G22" s="57" t="str">
        <f>IF($A22="","",Cálculos!OF22+Cálculos!OK22+Cálculos!OP22+Cálculos!OU22+Cálculos!OZ22)</f>
        <v/>
      </c>
      <c r="H22" s="57" t="str">
        <f>IF($A22="","",COUNTIF(Cálculos!$G22:$OA22,"*7DIA*"))</f>
        <v/>
      </c>
      <c r="I22" s="57" t="str">
        <f>IF($A22="","",COUNTIF(Cálculos!$G22:$OA22,"*DOM*"))</f>
        <v/>
      </c>
      <c r="J22" s="57" t="str">
        <f>IF($A22="","",IF(Configurações!$B$3="Simples","—",COUNTIF(Cálculos!$G22:$OA22,"*INT*")))</f>
        <v/>
      </c>
      <c r="K22" s="57" t="str">
        <f>IF($A22="","",SUMIF(Cálculos!$G$4:$OA$4,"T",Cálculos!$G22:$OA22))</f>
        <v/>
      </c>
      <c r="L22" s="57" t="str">
        <f>IF($A22="","",IF(Cálculos!PA22=0,"—",Cálculos!PB22&amp;" / "&amp;Cálculos!PC22))</f>
        <v/>
      </c>
      <c r="M22" s="57" t="str">
        <f>IF($A22="","",IF(Cálculos!PF22=0,"—",Cálculos!PG22&amp;" / "&amp;Cálculos!PH22))</f>
        <v/>
      </c>
      <c r="N22" s="57" t="str">
        <f>IF($A22="","",IF(Cálculos!PK22=0,"—",Cálculos!PL22&amp;" / "&amp;Cálculos!PM22))</f>
        <v/>
      </c>
      <c r="O22" s="57" t="str">
        <f>IF($A22="","",Cálculos!PD22+Cálculos!PI22+Cálculos!PN22)</f>
        <v/>
      </c>
      <c r="P22" s="57" t="str">
        <f t="shared" si="1"/>
        <v/>
      </c>
    </row>
    <row r="23" spans="1:16" x14ac:dyDescent="0.25">
      <c r="A23" s="56" t="str">
        <f>Cálculos!B23</f>
        <v/>
      </c>
      <c r="B23" s="57" t="str">
        <f>Cálculos!D23</f>
        <v/>
      </c>
      <c r="C23" s="58" t="str">
        <f>Cálculos!C23</f>
        <v/>
      </c>
      <c r="D23" s="59" t="str">
        <f>IF($A23="","",IF(Configurações!$B$3="Simples","—",SUMIF(Cálculos!$G$4:$OA$4,"H",Cálculos!$G23:$OA23)))</f>
        <v/>
      </c>
      <c r="E23" s="59" t="str">
        <f>IF($A23="","",IF(Configurações!$B$3="Simples","—",D23/5))</f>
        <v/>
      </c>
      <c r="F23" s="57" t="str">
        <f>IF($A23="","",IF(Configurações!$B$3="Simples","—",Cálculos!OE23+Cálculos!OJ23+Cálculos!OO23+Cálculos!OT23+Cálculos!OY23))</f>
        <v/>
      </c>
      <c r="G23" s="57" t="str">
        <f>IF($A23="","",Cálculos!OF23+Cálculos!OK23+Cálculos!OP23+Cálculos!OU23+Cálculos!OZ23)</f>
        <v/>
      </c>
      <c r="H23" s="57" t="str">
        <f>IF($A23="","",COUNTIF(Cálculos!$G23:$OA23,"*7DIA*"))</f>
        <v/>
      </c>
      <c r="I23" s="57" t="str">
        <f>IF($A23="","",COUNTIF(Cálculos!$G23:$OA23,"*DOM*"))</f>
        <v/>
      </c>
      <c r="J23" s="57" t="str">
        <f>IF($A23="","",IF(Configurações!$B$3="Simples","—",COUNTIF(Cálculos!$G23:$OA23,"*INT*")))</f>
        <v/>
      </c>
      <c r="K23" s="57" t="str">
        <f>IF($A23="","",SUMIF(Cálculos!$G$4:$OA$4,"T",Cálculos!$G23:$OA23))</f>
        <v/>
      </c>
      <c r="L23" s="57" t="str">
        <f>IF($A23="","",IF(Cálculos!PA23=0,"—",Cálculos!PB23&amp;" / "&amp;Cálculos!PC23))</f>
        <v/>
      </c>
      <c r="M23" s="57" t="str">
        <f>IF($A23="","",IF(Cálculos!PF23=0,"—",Cálculos!PG23&amp;" / "&amp;Cálculos!PH23))</f>
        <v/>
      </c>
      <c r="N23" s="57" t="str">
        <f>IF($A23="","",IF(Cálculos!PK23=0,"—",Cálculos!PL23&amp;" / "&amp;Cálculos!PM23))</f>
        <v/>
      </c>
      <c r="O23" s="57" t="str">
        <f>IF($A23="","",Cálculos!PD23+Cálculos!PI23+Cálculos!PN23)</f>
        <v/>
      </c>
      <c r="P23" s="57" t="str">
        <f t="shared" si="1"/>
        <v/>
      </c>
    </row>
    <row r="24" spans="1:16" x14ac:dyDescent="0.25">
      <c r="A24" s="56" t="str">
        <f>Cálculos!B24</f>
        <v/>
      </c>
      <c r="B24" s="57" t="str">
        <f>Cálculos!D24</f>
        <v/>
      </c>
      <c r="C24" s="58" t="str">
        <f>Cálculos!C24</f>
        <v/>
      </c>
      <c r="D24" s="59" t="str">
        <f>IF($A24="","",IF(Configurações!$B$3="Simples","—",SUMIF(Cálculos!$G$4:$OA$4,"H",Cálculos!$G24:$OA24)))</f>
        <v/>
      </c>
      <c r="E24" s="59" t="str">
        <f>IF($A24="","",IF(Configurações!$B$3="Simples","—",D24/5))</f>
        <v/>
      </c>
      <c r="F24" s="57" t="str">
        <f>IF($A24="","",IF(Configurações!$B$3="Simples","—",Cálculos!OE24+Cálculos!OJ24+Cálculos!OO24+Cálculos!OT24+Cálculos!OY24))</f>
        <v/>
      </c>
      <c r="G24" s="57" t="str">
        <f>IF($A24="","",Cálculos!OF24+Cálculos!OK24+Cálculos!OP24+Cálculos!OU24+Cálculos!OZ24)</f>
        <v/>
      </c>
      <c r="H24" s="57" t="str">
        <f>IF($A24="","",COUNTIF(Cálculos!$G24:$OA24,"*7DIA*"))</f>
        <v/>
      </c>
      <c r="I24" s="57" t="str">
        <f>IF($A24="","",COUNTIF(Cálculos!$G24:$OA24,"*DOM*"))</f>
        <v/>
      </c>
      <c r="J24" s="57" t="str">
        <f>IF($A24="","",IF(Configurações!$B$3="Simples","—",COUNTIF(Cálculos!$G24:$OA24,"*INT*")))</f>
        <v/>
      </c>
      <c r="K24" s="57" t="str">
        <f>IF($A24="","",SUMIF(Cálculos!$G$4:$OA$4,"T",Cálculos!$G24:$OA24))</f>
        <v/>
      </c>
      <c r="L24" s="57" t="str">
        <f>IF($A24="","",IF(Cálculos!PA24=0,"—",Cálculos!PB24&amp;" / "&amp;Cálculos!PC24))</f>
        <v/>
      </c>
      <c r="M24" s="57" t="str">
        <f>IF($A24="","",IF(Cálculos!PF24=0,"—",Cálculos!PG24&amp;" / "&amp;Cálculos!PH24))</f>
        <v/>
      </c>
      <c r="N24" s="57" t="str">
        <f>IF($A24="","",IF(Cálculos!PK24=0,"—",Cálculos!PL24&amp;" / "&amp;Cálculos!PM24))</f>
        <v/>
      </c>
      <c r="O24" s="57" t="str">
        <f>IF($A24="","",Cálculos!PD24+Cálculos!PI24+Cálculos!PN24)</f>
        <v/>
      </c>
      <c r="P24" s="57" t="str">
        <f t="shared" si="1"/>
        <v/>
      </c>
    </row>
    <row r="25" spans="1:16" x14ac:dyDescent="0.25">
      <c r="A25" s="56" t="str">
        <f>Cálculos!B25</f>
        <v/>
      </c>
      <c r="B25" s="57" t="str">
        <f>Cálculos!D25</f>
        <v/>
      </c>
      <c r="C25" s="58" t="str">
        <f>Cálculos!C25</f>
        <v/>
      </c>
      <c r="D25" s="59" t="str">
        <f>IF($A25="","",IF(Configurações!$B$3="Simples","—",SUMIF(Cálculos!$G$4:$OA$4,"H",Cálculos!$G25:$OA25)))</f>
        <v/>
      </c>
      <c r="E25" s="59" t="str">
        <f>IF($A25="","",IF(Configurações!$B$3="Simples","—",D25/5))</f>
        <v/>
      </c>
      <c r="F25" s="57" t="str">
        <f>IF($A25="","",IF(Configurações!$B$3="Simples","—",Cálculos!OE25+Cálculos!OJ25+Cálculos!OO25+Cálculos!OT25+Cálculos!OY25))</f>
        <v/>
      </c>
      <c r="G25" s="57" t="str">
        <f>IF($A25="","",Cálculos!OF25+Cálculos!OK25+Cálculos!OP25+Cálculos!OU25+Cálculos!OZ25)</f>
        <v/>
      </c>
      <c r="H25" s="57" t="str">
        <f>IF($A25="","",COUNTIF(Cálculos!$G25:$OA25,"*7DIA*"))</f>
        <v/>
      </c>
      <c r="I25" s="57" t="str">
        <f>IF($A25="","",COUNTIF(Cálculos!$G25:$OA25,"*DOM*"))</f>
        <v/>
      </c>
      <c r="J25" s="57" t="str">
        <f>IF($A25="","",IF(Configurações!$B$3="Simples","—",COUNTIF(Cálculos!$G25:$OA25,"*INT*")))</f>
        <v/>
      </c>
      <c r="K25" s="57" t="str">
        <f>IF($A25="","",SUMIF(Cálculos!$G$4:$OA$4,"T",Cálculos!$G25:$OA25))</f>
        <v/>
      </c>
      <c r="L25" s="57" t="str">
        <f>IF($A25="","",IF(Cálculos!PA25=0,"—",Cálculos!PB25&amp;" / "&amp;Cálculos!PC25))</f>
        <v/>
      </c>
      <c r="M25" s="57" t="str">
        <f>IF($A25="","",IF(Cálculos!PF25=0,"—",Cálculos!PG25&amp;" / "&amp;Cálculos!PH25))</f>
        <v/>
      </c>
      <c r="N25" s="57" t="str">
        <f>IF($A25="","",IF(Cálculos!PK25=0,"—",Cálculos!PL25&amp;" / "&amp;Cálculos!PM25))</f>
        <v/>
      </c>
      <c r="O25" s="57" t="str">
        <f>IF($A25="","",Cálculos!PD25+Cálculos!PI25+Cálculos!PN25)</f>
        <v/>
      </c>
      <c r="P25" s="57" t="str">
        <f t="shared" si="1"/>
        <v/>
      </c>
    </row>
    <row r="26" spans="1:16" x14ac:dyDescent="0.25">
      <c r="A26" s="56" t="str">
        <f>Cálculos!B26</f>
        <v/>
      </c>
      <c r="B26" s="57" t="str">
        <f>Cálculos!D26</f>
        <v/>
      </c>
      <c r="C26" s="58" t="str">
        <f>Cálculos!C26</f>
        <v/>
      </c>
      <c r="D26" s="59" t="str">
        <f>IF($A26="","",IF(Configurações!$B$3="Simples","—",SUMIF(Cálculos!$G$4:$OA$4,"H",Cálculos!$G26:$OA26)))</f>
        <v/>
      </c>
      <c r="E26" s="59" t="str">
        <f>IF($A26="","",IF(Configurações!$B$3="Simples","—",D26/5))</f>
        <v/>
      </c>
      <c r="F26" s="57" t="str">
        <f>IF($A26="","",IF(Configurações!$B$3="Simples","—",Cálculos!OE26+Cálculos!OJ26+Cálculos!OO26+Cálculos!OT26+Cálculos!OY26))</f>
        <v/>
      </c>
      <c r="G26" s="57" t="str">
        <f>IF($A26="","",Cálculos!OF26+Cálculos!OK26+Cálculos!OP26+Cálculos!OU26+Cálculos!OZ26)</f>
        <v/>
      </c>
      <c r="H26" s="57" t="str">
        <f>IF($A26="","",COUNTIF(Cálculos!$G26:$OA26,"*7DIA*"))</f>
        <v/>
      </c>
      <c r="I26" s="57" t="str">
        <f>IF($A26="","",COUNTIF(Cálculos!$G26:$OA26,"*DOM*"))</f>
        <v/>
      </c>
      <c r="J26" s="57" t="str">
        <f>IF($A26="","",IF(Configurações!$B$3="Simples","—",COUNTIF(Cálculos!$G26:$OA26,"*INT*")))</f>
        <v/>
      </c>
      <c r="K26" s="57" t="str">
        <f>IF($A26="","",SUMIF(Cálculos!$G$4:$OA$4,"T",Cálculos!$G26:$OA26))</f>
        <v/>
      </c>
      <c r="L26" s="57" t="str">
        <f>IF($A26="","",IF(Cálculos!PA26=0,"—",Cálculos!PB26&amp;" / "&amp;Cálculos!PC26))</f>
        <v/>
      </c>
      <c r="M26" s="57" t="str">
        <f>IF($A26="","",IF(Cálculos!PF26=0,"—",Cálculos!PG26&amp;" / "&amp;Cálculos!PH26))</f>
        <v/>
      </c>
      <c r="N26" s="57" t="str">
        <f>IF($A26="","",IF(Cálculos!PK26=0,"—",Cálculos!PL26&amp;" / "&amp;Cálculos!PM26))</f>
        <v/>
      </c>
      <c r="O26" s="57" t="str">
        <f>IF($A26="","",Cálculos!PD26+Cálculos!PI26+Cálculos!PN26)</f>
        <v/>
      </c>
      <c r="P26" s="57" t="str">
        <f t="shared" si="1"/>
        <v/>
      </c>
    </row>
    <row r="27" spans="1:16" x14ac:dyDescent="0.25">
      <c r="A27" s="56" t="str">
        <f>Cálculos!B27</f>
        <v/>
      </c>
      <c r="B27" s="57" t="str">
        <f>Cálculos!D27</f>
        <v/>
      </c>
      <c r="C27" s="58" t="str">
        <f>Cálculos!C27</f>
        <v/>
      </c>
      <c r="D27" s="59" t="str">
        <f>IF($A27="","",IF(Configurações!$B$3="Simples","—",SUMIF(Cálculos!$G$4:$OA$4,"H",Cálculos!$G27:$OA27)))</f>
        <v/>
      </c>
      <c r="E27" s="59" t="str">
        <f>IF($A27="","",IF(Configurações!$B$3="Simples","—",D27/5))</f>
        <v/>
      </c>
      <c r="F27" s="57" t="str">
        <f>IF($A27="","",IF(Configurações!$B$3="Simples","—",Cálculos!OE27+Cálculos!OJ27+Cálculos!OO27+Cálculos!OT27+Cálculos!OY27))</f>
        <v/>
      </c>
      <c r="G27" s="57" t="str">
        <f>IF($A27="","",Cálculos!OF27+Cálculos!OK27+Cálculos!OP27+Cálculos!OU27+Cálculos!OZ27)</f>
        <v/>
      </c>
      <c r="H27" s="57" t="str">
        <f>IF($A27="","",COUNTIF(Cálculos!$G27:$OA27,"*7DIA*"))</f>
        <v/>
      </c>
      <c r="I27" s="57" t="str">
        <f>IF($A27="","",COUNTIF(Cálculos!$G27:$OA27,"*DOM*"))</f>
        <v/>
      </c>
      <c r="J27" s="57" t="str">
        <f>IF($A27="","",IF(Configurações!$B$3="Simples","—",COUNTIF(Cálculos!$G27:$OA27,"*INT*")))</f>
        <v/>
      </c>
      <c r="K27" s="57" t="str">
        <f>IF($A27="","",SUMIF(Cálculos!$G$4:$OA$4,"T",Cálculos!$G27:$OA27))</f>
        <v/>
      </c>
      <c r="L27" s="57" t="str">
        <f>IF($A27="","",IF(Cálculos!PA27=0,"—",Cálculos!PB27&amp;" / "&amp;Cálculos!PC27))</f>
        <v/>
      </c>
      <c r="M27" s="57" t="str">
        <f>IF($A27="","",IF(Cálculos!PF27=0,"—",Cálculos!PG27&amp;" / "&amp;Cálculos!PH27))</f>
        <v/>
      </c>
      <c r="N27" s="57" t="str">
        <f>IF($A27="","",IF(Cálculos!PK27=0,"—",Cálculos!PL27&amp;" / "&amp;Cálculos!PM27))</f>
        <v/>
      </c>
      <c r="O27" s="57" t="str">
        <f>IF($A27="","",Cálculos!PD27+Cálculos!PI27+Cálculos!PN27)</f>
        <v/>
      </c>
      <c r="P27" s="57" t="str">
        <f t="shared" si="1"/>
        <v/>
      </c>
    </row>
    <row r="28" spans="1:16" x14ac:dyDescent="0.25">
      <c r="A28" s="56" t="str">
        <f>Cálculos!B28</f>
        <v/>
      </c>
      <c r="B28" s="57" t="str">
        <f>Cálculos!D28</f>
        <v/>
      </c>
      <c r="C28" s="58" t="str">
        <f>Cálculos!C28</f>
        <v/>
      </c>
      <c r="D28" s="59" t="str">
        <f>IF($A28="","",IF(Configurações!$B$3="Simples","—",SUMIF(Cálculos!$G$4:$OA$4,"H",Cálculos!$G28:$OA28)))</f>
        <v/>
      </c>
      <c r="E28" s="59" t="str">
        <f>IF($A28="","",IF(Configurações!$B$3="Simples","—",D28/5))</f>
        <v/>
      </c>
      <c r="F28" s="57" t="str">
        <f>IF($A28="","",IF(Configurações!$B$3="Simples","—",Cálculos!OE28+Cálculos!OJ28+Cálculos!OO28+Cálculos!OT28+Cálculos!OY28))</f>
        <v/>
      </c>
      <c r="G28" s="57" t="str">
        <f>IF($A28="","",Cálculos!OF28+Cálculos!OK28+Cálculos!OP28+Cálculos!OU28+Cálculos!OZ28)</f>
        <v/>
      </c>
      <c r="H28" s="57" t="str">
        <f>IF($A28="","",COUNTIF(Cálculos!$G28:$OA28,"*7DIA*"))</f>
        <v/>
      </c>
      <c r="I28" s="57" t="str">
        <f>IF($A28="","",COUNTIF(Cálculos!$G28:$OA28,"*DOM*"))</f>
        <v/>
      </c>
      <c r="J28" s="57" t="str">
        <f>IF($A28="","",IF(Configurações!$B$3="Simples","—",COUNTIF(Cálculos!$G28:$OA28,"*INT*")))</f>
        <v/>
      </c>
      <c r="K28" s="57" t="str">
        <f>IF($A28="","",SUMIF(Cálculos!$G$4:$OA$4,"T",Cálculos!$G28:$OA28))</f>
        <v/>
      </c>
      <c r="L28" s="57" t="str">
        <f>IF($A28="","",IF(Cálculos!PA28=0,"—",Cálculos!PB28&amp;" / "&amp;Cálculos!PC28))</f>
        <v/>
      </c>
      <c r="M28" s="57" t="str">
        <f>IF($A28="","",IF(Cálculos!PF28=0,"—",Cálculos!PG28&amp;" / "&amp;Cálculos!PH28))</f>
        <v/>
      </c>
      <c r="N28" s="57" t="str">
        <f>IF($A28="","",IF(Cálculos!PK28=0,"—",Cálculos!PL28&amp;" / "&amp;Cálculos!PM28))</f>
        <v/>
      </c>
      <c r="O28" s="57" t="str">
        <f>IF($A28="","",Cálculos!PD28+Cálculos!PI28+Cálculos!PN28)</f>
        <v/>
      </c>
      <c r="P28" s="57" t="str">
        <f t="shared" si="1"/>
        <v/>
      </c>
    </row>
    <row r="29" spans="1:16" x14ac:dyDescent="0.25">
      <c r="A29" s="56" t="str">
        <f>Cálculos!B29</f>
        <v/>
      </c>
      <c r="B29" s="57" t="str">
        <f>Cálculos!D29</f>
        <v/>
      </c>
      <c r="C29" s="58" t="str">
        <f>Cálculos!C29</f>
        <v/>
      </c>
      <c r="D29" s="59" t="str">
        <f>IF($A29="","",IF(Configurações!$B$3="Simples","—",SUMIF(Cálculos!$G$4:$OA$4,"H",Cálculos!$G29:$OA29)))</f>
        <v/>
      </c>
      <c r="E29" s="59" t="str">
        <f>IF($A29="","",IF(Configurações!$B$3="Simples","—",D29/5))</f>
        <v/>
      </c>
      <c r="F29" s="57" t="str">
        <f>IF($A29="","",IF(Configurações!$B$3="Simples","—",Cálculos!OE29+Cálculos!OJ29+Cálculos!OO29+Cálculos!OT29+Cálculos!OY29))</f>
        <v/>
      </c>
      <c r="G29" s="57" t="str">
        <f>IF($A29="","",Cálculos!OF29+Cálculos!OK29+Cálculos!OP29+Cálculos!OU29+Cálculos!OZ29)</f>
        <v/>
      </c>
      <c r="H29" s="57" t="str">
        <f>IF($A29="","",COUNTIF(Cálculos!$G29:$OA29,"*7DIA*"))</f>
        <v/>
      </c>
      <c r="I29" s="57" t="str">
        <f>IF($A29="","",COUNTIF(Cálculos!$G29:$OA29,"*DOM*"))</f>
        <v/>
      </c>
      <c r="J29" s="57" t="str">
        <f>IF($A29="","",IF(Configurações!$B$3="Simples","—",COUNTIF(Cálculos!$G29:$OA29,"*INT*")))</f>
        <v/>
      </c>
      <c r="K29" s="57" t="str">
        <f>IF($A29="","",SUMIF(Cálculos!$G$4:$OA$4,"T",Cálculos!$G29:$OA29))</f>
        <v/>
      </c>
      <c r="L29" s="57" t="str">
        <f>IF($A29="","",IF(Cálculos!PA29=0,"—",Cálculos!PB29&amp;" / "&amp;Cálculos!PC29))</f>
        <v/>
      </c>
      <c r="M29" s="57" t="str">
        <f>IF($A29="","",IF(Cálculos!PF29=0,"—",Cálculos!PG29&amp;" / "&amp;Cálculos!PH29))</f>
        <v/>
      </c>
      <c r="N29" s="57" t="str">
        <f>IF($A29="","",IF(Cálculos!PK29=0,"—",Cálculos!PL29&amp;" / "&amp;Cálculos!PM29))</f>
        <v/>
      </c>
      <c r="O29" s="57" t="str">
        <f>IF($A29="","",Cálculos!PD29+Cálculos!PI29+Cálculos!PN29)</f>
        <v/>
      </c>
      <c r="P29" s="57" t="str">
        <f t="shared" si="1"/>
        <v/>
      </c>
    </row>
    <row r="30" spans="1:16" x14ac:dyDescent="0.25">
      <c r="A30" s="56" t="str">
        <f>Cálculos!B30</f>
        <v/>
      </c>
      <c r="B30" s="57" t="str">
        <f>Cálculos!D30</f>
        <v/>
      </c>
      <c r="C30" s="58" t="str">
        <f>Cálculos!C30</f>
        <v/>
      </c>
      <c r="D30" s="59" t="str">
        <f>IF($A30="","",IF(Configurações!$B$3="Simples","—",SUMIF(Cálculos!$G$4:$OA$4,"H",Cálculos!$G30:$OA30)))</f>
        <v/>
      </c>
      <c r="E30" s="59" t="str">
        <f>IF($A30="","",IF(Configurações!$B$3="Simples","—",D30/5))</f>
        <v/>
      </c>
      <c r="F30" s="57" t="str">
        <f>IF($A30="","",IF(Configurações!$B$3="Simples","—",Cálculos!OE30+Cálculos!OJ30+Cálculos!OO30+Cálculos!OT30+Cálculos!OY30))</f>
        <v/>
      </c>
      <c r="G30" s="57" t="str">
        <f>IF($A30="","",Cálculos!OF30+Cálculos!OK30+Cálculos!OP30+Cálculos!OU30+Cálculos!OZ30)</f>
        <v/>
      </c>
      <c r="H30" s="57" t="str">
        <f>IF($A30="","",COUNTIF(Cálculos!$G30:$OA30,"*7DIA*"))</f>
        <v/>
      </c>
      <c r="I30" s="57" t="str">
        <f>IF($A30="","",COUNTIF(Cálculos!$G30:$OA30,"*DOM*"))</f>
        <v/>
      </c>
      <c r="J30" s="57" t="str">
        <f>IF($A30="","",IF(Configurações!$B$3="Simples","—",COUNTIF(Cálculos!$G30:$OA30,"*INT*")))</f>
        <v/>
      </c>
      <c r="K30" s="57" t="str">
        <f>IF($A30="","",SUMIF(Cálculos!$G$4:$OA$4,"T",Cálculos!$G30:$OA30))</f>
        <v/>
      </c>
      <c r="L30" s="57" t="str">
        <f>IF($A30="","",IF(Cálculos!PA30=0,"—",Cálculos!PB30&amp;" / "&amp;Cálculos!PC30))</f>
        <v/>
      </c>
      <c r="M30" s="57" t="str">
        <f>IF($A30="","",IF(Cálculos!PF30=0,"—",Cálculos!PG30&amp;" / "&amp;Cálculos!PH30))</f>
        <v/>
      </c>
      <c r="N30" s="57" t="str">
        <f>IF($A30="","",IF(Cálculos!PK30=0,"—",Cálculos!PL30&amp;" / "&amp;Cálculos!PM30))</f>
        <v/>
      </c>
      <c r="O30" s="57" t="str">
        <f>IF($A30="","",Cálculos!PD30+Cálculos!PI30+Cálculos!PN30)</f>
        <v/>
      </c>
      <c r="P30" s="57" t="str">
        <f t="shared" si="1"/>
        <v/>
      </c>
    </row>
    <row r="31" spans="1:16" x14ac:dyDescent="0.25">
      <c r="A31" s="56" t="str">
        <f>Cálculos!B31</f>
        <v/>
      </c>
      <c r="B31" s="57" t="str">
        <f>Cálculos!D31</f>
        <v/>
      </c>
      <c r="C31" s="58" t="str">
        <f>Cálculos!C31</f>
        <v/>
      </c>
      <c r="D31" s="59" t="str">
        <f>IF($A31="","",IF(Configurações!$B$3="Simples","—",SUMIF(Cálculos!$G$4:$OA$4,"H",Cálculos!$G31:$OA31)))</f>
        <v/>
      </c>
      <c r="E31" s="59" t="str">
        <f>IF($A31="","",IF(Configurações!$B$3="Simples","—",D31/5))</f>
        <v/>
      </c>
      <c r="F31" s="57" t="str">
        <f>IF($A31="","",IF(Configurações!$B$3="Simples","—",Cálculos!OE31+Cálculos!OJ31+Cálculos!OO31+Cálculos!OT31+Cálculos!OY31))</f>
        <v/>
      </c>
      <c r="G31" s="57" t="str">
        <f>IF($A31="","",Cálculos!OF31+Cálculos!OK31+Cálculos!OP31+Cálculos!OU31+Cálculos!OZ31)</f>
        <v/>
      </c>
      <c r="H31" s="57" t="str">
        <f>IF($A31="","",COUNTIF(Cálculos!$G31:$OA31,"*7DIA*"))</f>
        <v/>
      </c>
      <c r="I31" s="57" t="str">
        <f>IF($A31="","",COUNTIF(Cálculos!$G31:$OA31,"*DOM*"))</f>
        <v/>
      </c>
      <c r="J31" s="57" t="str">
        <f>IF($A31="","",IF(Configurações!$B$3="Simples","—",COUNTIF(Cálculos!$G31:$OA31,"*INT*")))</f>
        <v/>
      </c>
      <c r="K31" s="57" t="str">
        <f>IF($A31="","",SUMIF(Cálculos!$G$4:$OA$4,"T",Cálculos!$G31:$OA31))</f>
        <v/>
      </c>
      <c r="L31" s="57" t="str">
        <f>IF($A31="","",IF(Cálculos!PA31=0,"—",Cálculos!PB31&amp;" / "&amp;Cálculos!PC31))</f>
        <v/>
      </c>
      <c r="M31" s="57" t="str">
        <f>IF($A31="","",IF(Cálculos!PF31=0,"—",Cálculos!PG31&amp;" / "&amp;Cálculos!PH31))</f>
        <v/>
      </c>
      <c r="N31" s="57" t="str">
        <f>IF($A31="","",IF(Cálculos!PK31=0,"—",Cálculos!PL31&amp;" / "&amp;Cálculos!PM31))</f>
        <v/>
      </c>
      <c r="O31" s="57" t="str">
        <f>IF($A31="","",Cálculos!PD31+Cálculos!PI31+Cálculos!PN31)</f>
        <v/>
      </c>
      <c r="P31" s="57" t="str">
        <f t="shared" si="1"/>
        <v/>
      </c>
    </row>
    <row r="32" spans="1:16" x14ac:dyDescent="0.25">
      <c r="A32" s="56" t="str">
        <f>Cálculos!B32</f>
        <v/>
      </c>
      <c r="B32" s="57" t="str">
        <f>Cálculos!D32</f>
        <v/>
      </c>
      <c r="C32" s="58" t="str">
        <f>Cálculos!C32</f>
        <v/>
      </c>
      <c r="D32" s="59" t="str">
        <f>IF($A32="","",IF(Configurações!$B$3="Simples","—",SUMIF(Cálculos!$G$4:$OA$4,"H",Cálculos!$G32:$OA32)))</f>
        <v/>
      </c>
      <c r="E32" s="59" t="str">
        <f>IF($A32="","",IF(Configurações!$B$3="Simples","—",D32/5))</f>
        <v/>
      </c>
      <c r="F32" s="57" t="str">
        <f>IF($A32="","",IF(Configurações!$B$3="Simples","—",Cálculos!OE32+Cálculos!OJ32+Cálculos!OO32+Cálculos!OT32+Cálculos!OY32))</f>
        <v/>
      </c>
      <c r="G32" s="57" t="str">
        <f>IF($A32="","",Cálculos!OF32+Cálculos!OK32+Cálculos!OP32+Cálculos!OU32+Cálculos!OZ32)</f>
        <v/>
      </c>
      <c r="H32" s="57" t="str">
        <f>IF($A32="","",COUNTIF(Cálculos!$G32:$OA32,"*7DIA*"))</f>
        <v/>
      </c>
      <c r="I32" s="57" t="str">
        <f>IF($A32="","",COUNTIF(Cálculos!$G32:$OA32,"*DOM*"))</f>
        <v/>
      </c>
      <c r="J32" s="57" t="str">
        <f>IF($A32="","",IF(Configurações!$B$3="Simples","—",COUNTIF(Cálculos!$G32:$OA32,"*INT*")))</f>
        <v/>
      </c>
      <c r="K32" s="57" t="str">
        <f>IF($A32="","",SUMIF(Cálculos!$G$4:$OA$4,"T",Cálculos!$G32:$OA32))</f>
        <v/>
      </c>
      <c r="L32" s="57" t="str">
        <f>IF($A32="","",IF(Cálculos!PA32=0,"—",Cálculos!PB32&amp;" / "&amp;Cálculos!PC32))</f>
        <v/>
      </c>
      <c r="M32" s="57" t="str">
        <f>IF($A32="","",IF(Cálculos!PF32=0,"—",Cálculos!PG32&amp;" / "&amp;Cálculos!PH32))</f>
        <v/>
      </c>
      <c r="N32" s="57" t="str">
        <f>IF($A32="","",IF(Cálculos!PK32=0,"—",Cálculos!PL32&amp;" / "&amp;Cálculos!PM32))</f>
        <v/>
      </c>
      <c r="O32" s="57" t="str">
        <f>IF($A32="","",Cálculos!PD32+Cálculos!PI32+Cálculos!PN32)</f>
        <v/>
      </c>
      <c r="P32" s="57" t="str">
        <f t="shared" si="1"/>
        <v/>
      </c>
    </row>
    <row r="33" spans="1:16" x14ac:dyDescent="0.25">
      <c r="A33" s="56" t="str">
        <f>Cálculos!B33</f>
        <v/>
      </c>
      <c r="B33" s="57" t="str">
        <f>Cálculos!D33</f>
        <v/>
      </c>
      <c r="C33" s="58" t="str">
        <f>Cálculos!C33</f>
        <v/>
      </c>
      <c r="D33" s="59" t="str">
        <f>IF($A33="","",IF(Configurações!$B$3="Simples","—",SUMIF(Cálculos!$G$4:$OA$4,"H",Cálculos!$G33:$OA33)))</f>
        <v/>
      </c>
      <c r="E33" s="59" t="str">
        <f>IF($A33="","",IF(Configurações!$B$3="Simples","—",D33/5))</f>
        <v/>
      </c>
      <c r="F33" s="57" t="str">
        <f>IF($A33="","",IF(Configurações!$B$3="Simples","—",Cálculos!OE33+Cálculos!OJ33+Cálculos!OO33+Cálculos!OT33+Cálculos!OY33))</f>
        <v/>
      </c>
      <c r="G33" s="57" t="str">
        <f>IF($A33="","",Cálculos!OF33+Cálculos!OK33+Cálculos!OP33+Cálculos!OU33+Cálculos!OZ33)</f>
        <v/>
      </c>
      <c r="H33" s="57" t="str">
        <f>IF($A33="","",COUNTIF(Cálculos!$G33:$OA33,"*7DIA*"))</f>
        <v/>
      </c>
      <c r="I33" s="57" t="str">
        <f>IF($A33="","",COUNTIF(Cálculos!$G33:$OA33,"*DOM*"))</f>
        <v/>
      </c>
      <c r="J33" s="57" t="str">
        <f>IF($A33="","",IF(Configurações!$B$3="Simples","—",COUNTIF(Cálculos!$G33:$OA33,"*INT*")))</f>
        <v/>
      </c>
      <c r="K33" s="57" t="str">
        <f>IF($A33="","",SUMIF(Cálculos!$G$4:$OA$4,"T",Cálculos!$G33:$OA33))</f>
        <v/>
      </c>
      <c r="L33" s="57" t="str">
        <f>IF($A33="","",IF(Cálculos!PA33=0,"—",Cálculos!PB33&amp;" / "&amp;Cálculos!PC33))</f>
        <v/>
      </c>
      <c r="M33" s="57" t="str">
        <f>IF($A33="","",IF(Cálculos!PF33=0,"—",Cálculos!PG33&amp;" / "&amp;Cálculos!PH33))</f>
        <v/>
      </c>
      <c r="N33" s="57" t="str">
        <f>IF($A33="","",IF(Cálculos!PK33=0,"—",Cálculos!PL33&amp;" / "&amp;Cálculos!PM33))</f>
        <v/>
      </c>
      <c r="O33" s="57" t="str">
        <f>IF($A33="","",Cálculos!PD33+Cálculos!PI33+Cálculos!PN33)</f>
        <v/>
      </c>
      <c r="P33" s="57" t="str">
        <f t="shared" si="1"/>
        <v/>
      </c>
    </row>
    <row r="34" spans="1:16" x14ac:dyDescent="0.25">
      <c r="A34" s="56" t="str">
        <f>Cálculos!B34</f>
        <v/>
      </c>
      <c r="B34" s="57" t="str">
        <f>Cálculos!D34</f>
        <v/>
      </c>
      <c r="C34" s="58" t="str">
        <f>Cálculos!C34</f>
        <v/>
      </c>
      <c r="D34" s="59" t="str">
        <f>IF($A34="","",IF(Configurações!$B$3="Simples","—",SUMIF(Cálculos!$G$4:$OA$4,"H",Cálculos!$G34:$OA34)))</f>
        <v/>
      </c>
      <c r="E34" s="59" t="str">
        <f>IF($A34="","",IF(Configurações!$B$3="Simples","—",D34/5))</f>
        <v/>
      </c>
      <c r="F34" s="57" t="str">
        <f>IF($A34="","",IF(Configurações!$B$3="Simples","—",Cálculos!OE34+Cálculos!OJ34+Cálculos!OO34+Cálculos!OT34+Cálculos!OY34))</f>
        <v/>
      </c>
      <c r="G34" s="57" t="str">
        <f>IF($A34="","",Cálculos!OF34+Cálculos!OK34+Cálculos!OP34+Cálculos!OU34+Cálculos!OZ34)</f>
        <v/>
      </c>
      <c r="H34" s="57" t="str">
        <f>IF($A34="","",COUNTIF(Cálculos!$G34:$OA34,"*7DIA*"))</f>
        <v/>
      </c>
      <c r="I34" s="57" t="str">
        <f>IF($A34="","",COUNTIF(Cálculos!$G34:$OA34,"*DOM*"))</f>
        <v/>
      </c>
      <c r="J34" s="57" t="str">
        <f>IF($A34="","",IF(Configurações!$B$3="Simples","—",COUNTIF(Cálculos!$G34:$OA34,"*INT*")))</f>
        <v/>
      </c>
      <c r="K34" s="57" t="str">
        <f>IF($A34="","",SUMIF(Cálculos!$G$4:$OA$4,"T",Cálculos!$G34:$OA34))</f>
        <v/>
      </c>
      <c r="L34" s="57" t="str">
        <f>IF($A34="","",IF(Cálculos!PA34=0,"—",Cálculos!PB34&amp;" / "&amp;Cálculos!PC34))</f>
        <v/>
      </c>
      <c r="M34" s="57" t="str">
        <f>IF($A34="","",IF(Cálculos!PF34=0,"—",Cálculos!PG34&amp;" / "&amp;Cálculos!PH34))</f>
        <v/>
      </c>
      <c r="N34" s="57" t="str">
        <f>IF($A34="","",IF(Cálculos!PK34=0,"—",Cálculos!PL34&amp;" / "&amp;Cálculos!PM34))</f>
        <v/>
      </c>
      <c r="O34" s="57" t="str">
        <f>IF($A34="","",Cálculos!PD34+Cálculos!PI34+Cálculos!PN34)</f>
        <v/>
      </c>
      <c r="P34" s="57" t="str">
        <f t="shared" si="1"/>
        <v/>
      </c>
    </row>
    <row r="35" spans="1:16" x14ac:dyDescent="0.25">
      <c r="A35" s="56" t="str">
        <f>Cálculos!B35</f>
        <v/>
      </c>
      <c r="B35" s="57" t="str">
        <f>Cálculos!D35</f>
        <v/>
      </c>
      <c r="C35" s="58" t="str">
        <f>Cálculos!C35</f>
        <v/>
      </c>
      <c r="D35" s="59" t="str">
        <f>IF($A35="","",IF(Configurações!$B$3="Simples","—",SUMIF(Cálculos!$G$4:$OA$4,"H",Cálculos!$G35:$OA35)))</f>
        <v/>
      </c>
      <c r="E35" s="59" t="str">
        <f>IF($A35="","",IF(Configurações!$B$3="Simples","—",D35/5))</f>
        <v/>
      </c>
      <c r="F35" s="57" t="str">
        <f>IF($A35="","",IF(Configurações!$B$3="Simples","—",Cálculos!OE35+Cálculos!OJ35+Cálculos!OO35+Cálculos!OT35+Cálculos!OY35))</f>
        <v/>
      </c>
      <c r="G35" s="57" t="str">
        <f>IF($A35="","",Cálculos!OF35+Cálculos!OK35+Cálculos!OP35+Cálculos!OU35+Cálculos!OZ35)</f>
        <v/>
      </c>
      <c r="H35" s="57" t="str">
        <f>IF($A35="","",COUNTIF(Cálculos!$G35:$OA35,"*7DIA*"))</f>
        <v/>
      </c>
      <c r="I35" s="57" t="str">
        <f>IF($A35="","",COUNTIF(Cálculos!$G35:$OA35,"*DOM*"))</f>
        <v/>
      </c>
      <c r="J35" s="57" t="str">
        <f>IF($A35="","",IF(Configurações!$B$3="Simples","—",COUNTIF(Cálculos!$G35:$OA35,"*INT*")))</f>
        <v/>
      </c>
      <c r="K35" s="57" t="str">
        <f>IF($A35="","",SUMIF(Cálculos!$G$4:$OA$4,"T",Cálculos!$G35:$OA35))</f>
        <v/>
      </c>
      <c r="L35" s="57" t="str">
        <f>IF($A35="","",IF(Cálculos!PA35=0,"—",Cálculos!PB35&amp;" / "&amp;Cálculos!PC35))</f>
        <v/>
      </c>
      <c r="M35" s="57" t="str">
        <f>IF($A35="","",IF(Cálculos!PF35=0,"—",Cálculos!PG35&amp;" / "&amp;Cálculos!PH35))</f>
        <v/>
      </c>
      <c r="N35" s="57" t="str">
        <f>IF($A35="","",IF(Cálculos!PK35=0,"—",Cálculos!PL35&amp;" / "&amp;Cálculos!PM35))</f>
        <v/>
      </c>
      <c r="O35" s="57" t="str">
        <f>IF($A35="","",Cálculos!PD35+Cálculos!PI35+Cálculos!PN35)</f>
        <v/>
      </c>
      <c r="P35" s="57" t="str">
        <f t="shared" si="1"/>
        <v/>
      </c>
    </row>
    <row r="36" spans="1:16" x14ac:dyDescent="0.25">
      <c r="A36" s="56" t="str">
        <f>Cálculos!B36</f>
        <v/>
      </c>
      <c r="B36" s="57" t="str">
        <f>Cálculos!D36</f>
        <v/>
      </c>
      <c r="C36" s="58" t="str">
        <f>Cálculos!C36</f>
        <v/>
      </c>
      <c r="D36" s="59" t="str">
        <f>IF($A36="","",IF(Configurações!$B$3="Simples","—",SUMIF(Cálculos!$G$4:$OA$4,"H",Cálculos!$G36:$OA36)))</f>
        <v/>
      </c>
      <c r="E36" s="59" t="str">
        <f>IF($A36="","",IF(Configurações!$B$3="Simples","—",D36/5))</f>
        <v/>
      </c>
      <c r="F36" s="57" t="str">
        <f>IF($A36="","",IF(Configurações!$B$3="Simples","—",Cálculos!OE36+Cálculos!OJ36+Cálculos!OO36+Cálculos!OT36+Cálculos!OY36))</f>
        <v/>
      </c>
      <c r="G36" s="57" t="str">
        <f>IF($A36="","",Cálculos!OF36+Cálculos!OK36+Cálculos!OP36+Cálculos!OU36+Cálculos!OZ36)</f>
        <v/>
      </c>
      <c r="H36" s="57" t="str">
        <f>IF($A36="","",COUNTIF(Cálculos!$G36:$OA36,"*7DIA*"))</f>
        <v/>
      </c>
      <c r="I36" s="57" t="str">
        <f>IF($A36="","",COUNTIF(Cálculos!$G36:$OA36,"*DOM*"))</f>
        <v/>
      </c>
      <c r="J36" s="57" t="str">
        <f>IF($A36="","",IF(Configurações!$B$3="Simples","—",COUNTIF(Cálculos!$G36:$OA36,"*INT*")))</f>
        <v/>
      </c>
      <c r="K36" s="57" t="str">
        <f>IF($A36="","",SUMIF(Cálculos!$G$4:$OA$4,"T",Cálculos!$G36:$OA36))</f>
        <v/>
      </c>
      <c r="L36" s="57" t="str">
        <f>IF($A36="","",IF(Cálculos!PA36=0,"—",Cálculos!PB36&amp;" / "&amp;Cálculos!PC36))</f>
        <v/>
      </c>
      <c r="M36" s="57" t="str">
        <f>IF($A36="","",IF(Cálculos!PF36=0,"—",Cálculos!PG36&amp;" / "&amp;Cálculos!PH36))</f>
        <v/>
      </c>
      <c r="N36" s="57" t="str">
        <f>IF($A36="","",IF(Cálculos!PK36=0,"—",Cálculos!PL36&amp;" / "&amp;Cálculos!PM36))</f>
        <v/>
      </c>
      <c r="O36" s="57" t="str">
        <f>IF($A36="","",Cálculos!PD36+Cálculos!PI36+Cálculos!PN36)</f>
        <v/>
      </c>
      <c r="P36" s="57" t="str">
        <f t="shared" si="1"/>
        <v/>
      </c>
    </row>
    <row r="37" spans="1:16" x14ac:dyDescent="0.25">
      <c r="A37" s="56" t="str">
        <f>Cálculos!B37</f>
        <v/>
      </c>
      <c r="B37" s="57" t="str">
        <f>Cálculos!D37</f>
        <v/>
      </c>
      <c r="C37" s="58" t="str">
        <f>Cálculos!C37</f>
        <v/>
      </c>
      <c r="D37" s="59" t="str">
        <f>IF($A37="","",IF(Configurações!$B$3="Simples","—",SUMIF(Cálculos!$G$4:$OA$4,"H",Cálculos!$G37:$OA37)))</f>
        <v/>
      </c>
      <c r="E37" s="59" t="str">
        <f>IF($A37="","",IF(Configurações!$B$3="Simples","—",D37/5))</f>
        <v/>
      </c>
      <c r="F37" s="57" t="str">
        <f>IF($A37="","",IF(Configurações!$B$3="Simples","—",Cálculos!OE37+Cálculos!OJ37+Cálculos!OO37+Cálculos!OT37+Cálculos!OY37))</f>
        <v/>
      </c>
      <c r="G37" s="57" t="str">
        <f>IF($A37="","",Cálculos!OF37+Cálculos!OK37+Cálculos!OP37+Cálculos!OU37+Cálculos!OZ37)</f>
        <v/>
      </c>
      <c r="H37" s="57" t="str">
        <f>IF($A37="","",COUNTIF(Cálculos!$G37:$OA37,"*7DIA*"))</f>
        <v/>
      </c>
      <c r="I37" s="57" t="str">
        <f>IF($A37="","",COUNTIF(Cálculos!$G37:$OA37,"*DOM*"))</f>
        <v/>
      </c>
      <c r="J37" s="57" t="str">
        <f>IF($A37="","",IF(Configurações!$B$3="Simples","—",COUNTIF(Cálculos!$G37:$OA37,"*INT*")))</f>
        <v/>
      </c>
      <c r="K37" s="57" t="str">
        <f>IF($A37="","",SUMIF(Cálculos!$G$4:$OA$4,"T",Cálculos!$G37:$OA37))</f>
        <v/>
      </c>
      <c r="L37" s="57" t="str">
        <f>IF($A37="","",IF(Cálculos!PA37=0,"—",Cálculos!PB37&amp;" / "&amp;Cálculos!PC37))</f>
        <v/>
      </c>
      <c r="M37" s="57" t="str">
        <f>IF($A37="","",IF(Cálculos!PF37=0,"—",Cálculos!PG37&amp;" / "&amp;Cálculos!PH37))</f>
        <v/>
      </c>
      <c r="N37" s="57" t="str">
        <f>IF($A37="","",IF(Cálculos!PK37=0,"—",Cálculos!PL37&amp;" / "&amp;Cálculos!PM37))</f>
        <v/>
      </c>
      <c r="O37" s="57" t="str">
        <f>IF($A37="","",Cálculos!PD37+Cálculos!PI37+Cálculos!PN37)</f>
        <v/>
      </c>
      <c r="P37" s="57" t="str">
        <f t="shared" si="1"/>
        <v/>
      </c>
    </row>
    <row r="38" spans="1:16" x14ac:dyDescent="0.25">
      <c r="A38" s="56" t="str">
        <f>Cálculos!B38</f>
        <v/>
      </c>
      <c r="B38" s="57" t="str">
        <f>Cálculos!D38</f>
        <v/>
      </c>
      <c r="C38" s="58" t="str">
        <f>Cálculos!C38</f>
        <v/>
      </c>
      <c r="D38" s="59" t="str">
        <f>IF($A38="","",IF(Configurações!$B$3="Simples","—",SUMIF(Cálculos!$G$4:$OA$4,"H",Cálculos!$G38:$OA38)))</f>
        <v/>
      </c>
      <c r="E38" s="59" t="str">
        <f>IF($A38="","",IF(Configurações!$B$3="Simples","—",D38/5))</f>
        <v/>
      </c>
      <c r="F38" s="57" t="str">
        <f>IF($A38="","",IF(Configurações!$B$3="Simples","—",Cálculos!OE38+Cálculos!OJ38+Cálculos!OO38+Cálculos!OT38+Cálculos!OY38))</f>
        <v/>
      </c>
      <c r="G38" s="57" t="str">
        <f>IF($A38="","",Cálculos!OF38+Cálculos!OK38+Cálculos!OP38+Cálculos!OU38+Cálculos!OZ38)</f>
        <v/>
      </c>
      <c r="H38" s="57" t="str">
        <f>IF($A38="","",COUNTIF(Cálculos!$G38:$OA38,"*7DIA*"))</f>
        <v/>
      </c>
      <c r="I38" s="57" t="str">
        <f>IF($A38="","",COUNTIF(Cálculos!$G38:$OA38,"*DOM*"))</f>
        <v/>
      </c>
      <c r="J38" s="57" t="str">
        <f>IF($A38="","",IF(Configurações!$B$3="Simples","—",COUNTIF(Cálculos!$G38:$OA38,"*INT*")))</f>
        <v/>
      </c>
      <c r="K38" s="57" t="str">
        <f>IF($A38="","",SUMIF(Cálculos!$G$4:$OA$4,"T",Cálculos!$G38:$OA38))</f>
        <v/>
      </c>
      <c r="L38" s="57" t="str">
        <f>IF($A38="","",IF(Cálculos!PA38=0,"—",Cálculos!PB38&amp;" / "&amp;Cálculos!PC38))</f>
        <v/>
      </c>
      <c r="M38" s="57" t="str">
        <f>IF($A38="","",IF(Cálculos!PF38=0,"—",Cálculos!PG38&amp;" / "&amp;Cálculos!PH38))</f>
        <v/>
      </c>
      <c r="N38" s="57" t="str">
        <f>IF($A38="","",IF(Cálculos!PK38=0,"—",Cálculos!PL38&amp;" / "&amp;Cálculos!PM38))</f>
        <v/>
      </c>
      <c r="O38" s="57" t="str">
        <f>IF($A38="","",Cálculos!PD38+Cálculos!PI38+Cálculos!PN38)</f>
        <v/>
      </c>
      <c r="P38" s="57" t="str">
        <f t="shared" si="1"/>
        <v/>
      </c>
    </row>
    <row r="39" spans="1:16" x14ac:dyDescent="0.25">
      <c r="A39" s="56" t="str">
        <f>Cálculos!B39</f>
        <v/>
      </c>
      <c r="B39" s="57" t="str">
        <f>Cálculos!D39</f>
        <v/>
      </c>
      <c r="C39" s="58" t="str">
        <f>Cálculos!C39</f>
        <v/>
      </c>
      <c r="D39" s="59" t="str">
        <f>IF($A39="","",IF(Configurações!$B$3="Simples","—",SUMIF(Cálculos!$G$4:$OA$4,"H",Cálculos!$G39:$OA39)))</f>
        <v/>
      </c>
      <c r="E39" s="59" t="str">
        <f>IF($A39="","",IF(Configurações!$B$3="Simples","—",D39/5))</f>
        <v/>
      </c>
      <c r="F39" s="57" t="str">
        <f>IF($A39="","",IF(Configurações!$B$3="Simples","—",Cálculos!OE39+Cálculos!OJ39+Cálculos!OO39+Cálculos!OT39+Cálculos!OY39))</f>
        <v/>
      </c>
      <c r="G39" s="57" t="str">
        <f>IF($A39="","",Cálculos!OF39+Cálculos!OK39+Cálculos!OP39+Cálculos!OU39+Cálculos!OZ39)</f>
        <v/>
      </c>
      <c r="H39" s="57" t="str">
        <f>IF($A39="","",COUNTIF(Cálculos!$G39:$OA39,"*7DIA*"))</f>
        <v/>
      </c>
      <c r="I39" s="57" t="str">
        <f>IF($A39="","",COUNTIF(Cálculos!$G39:$OA39,"*DOM*"))</f>
        <v/>
      </c>
      <c r="J39" s="57" t="str">
        <f>IF($A39="","",IF(Configurações!$B$3="Simples","—",COUNTIF(Cálculos!$G39:$OA39,"*INT*")))</f>
        <v/>
      </c>
      <c r="K39" s="57" t="str">
        <f>IF($A39="","",SUMIF(Cálculos!$G$4:$OA$4,"T",Cálculos!$G39:$OA39))</f>
        <v/>
      </c>
      <c r="L39" s="57" t="str">
        <f>IF($A39="","",IF(Cálculos!PA39=0,"—",Cálculos!PB39&amp;" / "&amp;Cálculos!PC39))</f>
        <v/>
      </c>
      <c r="M39" s="57" t="str">
        <f>IF($A39="","",IF(Cálculos!PF39=0,"—",Cálculos!PG39&amp;" / "&amp;Cálculos!PH39))</f>
        <v/>
      </c>
      <c r="N39" s="57" t="str">
        <f>IF($A39="","",IF(Cálculos!PK39=0,"—",Cálculos!PL39&amp;" / "&amp;Cálculos!PM39))</f>
        <v/>
      </c>
      <c r="O39" s="57" t="str">
        <f>IF($A39="","",Cálculos!PD39+Cálculos!PI39+Cálculos!PN39)</f>
        <v/>
      </c>
      <c r="P39" s="57" t="str">
        <f t="shared" si="1"/>
        <v/>
      </c>
    </row>
    <row r="40" spans="1:16" x14ac:dyDescent="0.25">
      <c r="A40" s="56" t="str">
        <f>Cálculos!B40</f>
        <v/>
      </c>
      <c r="B40" s="57" t="str">
        <f>Cálculos!D40</f>
        <v/>
      </c>
      <c r="C40" s="58" t="str">
        <f>Cálculos!C40</f>
        <v/>
      </c>
      <c r="D40" s="59" t="str">
        <f>IF($A40="","",IF(Configurações!$B$3="Simples","—",SUMIF(Cálculos!$G$4:$OA$4,"H",Cálculos!$G40:$OA40)))</f>
        <v/>
      </c>
      <c r="E40" s="59" t="str">
        <f>IF($A40="","",IF(Configurações!$B$3="Simples","—",D40/5))</f>
        <v/>
      </c>
      <c r="F40" s="57" t="str">
        <f>IF($A40="","",IF(Configurações!$B$3="Simples","—",Cálculos!OE40+Cálculos!OJ40+Cálculos!OO40+Cálculos!OT40+Cálculos!OY40))</f>
        <v/>
      </c>
      <c r="G40" s="57" t="str">
        <f>IF($A40="","",Cálculos!OF40+Cálculos!OK40+Cálculos!OP40+Cálculos!OU40+Cálculos!OZ40)</f>
        <v/>
      </c>
      <c r="H40" s="57" t="str">
        <f>IF($A40="","",COUNTIF(Cálculos!$G40:$OA40,"*7DIA*"))</f>
        <v/>
      </c>
      <c r="I40" s="57" t="str">
        <f>IF($A40="","",COUNTIF(Cálculos!$G40:$OA40,"*DOM*"))</f>
        <v/>
      </c>
      <c r="J40" s="57" t="str">
        <f>IF($A40="","",IF(Configurações!$B$3="Simples","—",COUNTIF(Cálculos!$G40:$OA40,"*INT*")))</f>
        <v/>
      </c>
      <c r="K40" s="57" t="str">
        <f>IF($A40="","",SUMIF(Cálculos!$G$4:$OA$4,"T",Cálculos!$G40:$OA40))</f>
        <v/>
      </c>
      <c r="L40" s="57" t="str">
        <f>IF($A40="","",IF(Cálculos!PA40=0,"—",Cálculos!PB40&amp;" / "&amp;Cálculos!PC40))</f>
        <v/>
      </c>
      <c r="M40" s="57" t="str">
        <f>IF($A40="","",IF(Cálculos!PF40=0,"—",Cálculos!PG40&amp;" / "&amp;Cálculos!PH40))</f>
        <v/>
      </c>
      <c r="N40" s="57" t="str">
        <f>IF($A40="","",IF(Cálculos!PK40=0,"—",Cálculos!PL40&amp;" / "&amp;Cálculos!PM40))</f>
        <v/>
      </c>
      <c r="O40" s="57" t="str">
        <f>IF($A40="","",Cálculos!PD40+Cálculos!PI40+Cálculos!PN40)</f>
        <v/>
      </c>
      <c r="P40" s="57" t="str">
        <f t="shared" si="1"/>
        <v/>
      </c>
    </row>
    <row r="41" spans="1:16" x14ac:dyDescent="0.25">
      <c r="A41" s="56" t="str">
        <f>Cálculos!B41</f>
        <v/>
      </c>
      <c r="B41" s="57" t="str">
        <f>Cálculos!D41</f>
        <v/>
      </c>
      <c r="C41" s="58" t="str">
        <f>Cálculos!C41</f>
        <v/>
      </c>
      <c r="D41" s="59" t="str">
        <f>IF($A41="","",IF(Configurações!$B$3="Simples","—",SUMIF(Cálculos!$G$4:$OA$4,"H",Cálculos!$G41:$OA41)))</f>
        <v/>
      </c>
      <c r="E41" s="59" t="str">
        <f>IF($A41="","",IF(Configurações!$B$3="Simples","—",D41/5))</f>
        <v/>
      </c>
      <c r="F41" s="57" t="str">
        <f>IF($A41="","",IF(Configurações!$B$3="Simples","—",Cálculos!OE41+Cálculos!OJ41+Cálculos!OO41+Cálculos!OT41+Cálculos!OY41))</f>
        <v/>
      </c>
      <c r="G41" s="57" t="str">
        <f>IF($A41="","",Cálculos!OF41+Cálculos!OK41+Cálculos!OP41+Cálculos!OU41+Cálculos!OZ41)</f>
        <v/>
      </c>
      <c r="H41" s="57" t="str">
        <f>IF($A41="","",COUNTIF(Cálculos!$G41:$OA41,"*7DIA*"))</f>
        <v/>
      </c>
      <c r="I41" s="57" t="str">
        <f>IF($A41="","",COUNTIF(Cálculos!$G41:$OA41,"*DOM*"))</f>
        <v/>
      </c>
      <c r="J41" s="57" t="str">
        <f>IF($A41="","",IF(Configurações!$B$3="Simples","—",COUNTIF(Cálculos!$G41:$OA41,"*INT*")))</f>
        <v/>
      </c>
      <c r="K41" s="57" t="str">
        <f>IF($A41="","",SUMIF(Cálculos!$G$4:$OA$4,"T",Cálculos!$G41:$OA41))</f>
        <v/>
      </c>
      <c r="L41" s="57" t="str">
        <f>IF($A41="","",IF(Cálculos!PA41=0,"—",Cálculos!PB41&amp;" / "&amp;Cálculos!PC41))</f>
        <v/>
      </c>
      <c r="M41" s="57" t="str">
        <f>IF($A41="","",IF(Cálculos!PF41=0,"—",Cálculos!PG41&amp;" / "&amp;Cálculos!PH41))</f>
        <v/>
      </c>
      <c r="N41" s="57" t="str">
        <f>IF($A41="","",IF(Cálculos!PK41=0,"—",Cálculos!PL41&amp;" / "&amp;Cálculos!PM41))</f>
        <v/>
      </c>
      <c r="O41" s="57" t="str">
        <f>IF($A41="","",Cálculos!PD41+Cálculos!PI41+Cálculos!PN41)</f>
        <v/>
      </c>
      <c r="P41" s="57" t="str">
        <f t="shared" si="1"/>
        <v/>
      </c>
    </row>
    <row r="42" spans="1:16" x14ac:dyDescent="0.25">
      <c r="A42" s="56" t="str">
        <f>Cálculos!B42</f>
        <v/>
      </c>
      <c r="B42" s="57" t="str">
        <f>Cálculos!D42</f>
        <v/>
      </c>
      <c r="C42" s="58" t="str">
        <f>Cálculos!C42</f>
        <v/>
      </c>
      <c r="D42" s="59" t="str">
        <f>IF($A42="","",IF(Configurações!$B$3="Simples","—",SUMIF(Cálculos!$G$4:$OA$4,"H",Cálculos!$G42:$OA42)))</f>
        <v/>
      </c>
      <c r="E42" s="59" t="str">
        <f>IF($A42="","",IF(Configurações!$B$3="Simples","—",D42/5))</f>
        <v/>
      </c>
      <c r="F42" s="57" t="str">
        <f>IF($A42="","",IF(Configurações!$B$3="Simples","—",Cálculos!OE42+Cálculos!OJ42+Cálculos!OO42+Cálculos!OT42+Cálculos!OY42))</f>
        <v/>
      </c>
      <c r="G42" s="57" t="str">
        <f>IF($A42="","",Cálculos!OF42+Cálculos!OK42+Cálculos!OP42+Cálculos!OU42+Cálculos!OZ42)</f>
        <v/>
      </c>
      <c r="H42" s="57" t="str">
        <f>IF($A42="","",COUNTIF(Cálculos!$G42:$OA42,"*7DIA*"))</f>
        <v/>
      </c>
      <c r="I42" s="57" t="str">
        <f>IF($A42="","",COUNTIF(Cálculos!$G42:$OA42,"*DOM*"))</f>
        <v/>
      </c>
      <c r="J42" s="57" t="str">
        <f>IF($A42="","",IF(Configurações!$B$3="Simples","—",COUNTIF(Cálculos!$G42:$OA42,"*INT*")))</f>
        <v/>
      </c>
      <c r="K42" s="57" t="str">
        <f>IF($A42="","",SUMIF(Cálculos!$G$4:$OA$4,"T",Cálculos!$G42:$OA42))</f>
        <v/>
      </c>
      <c r="L42" s="57" t="str">
        <f>IF($A42="","",IF(Cálculos!PA42=0,"—",Cálculos!PB42&amp;" / "&amp;Cálculos!PC42))</f>
        <v/>
      </c>
      <c r="M42" s="57" t="str">
        <f>IF($A42="","",IF(Cálculos!PF42=0,"—",Cálculos!PG42&amp;" / "&amp;Cálculos!PH42))</f>
        <v/>
      </c>
      <c r="N42" s="57" t="str">
        <f>IF($A42="","",IF(Cálculos!PK42=0,"—",Cálculos!PL42&amp;" / "&amp;Cálculos!PM42))</f>
        <v/>
      </c>
      <c r="O42" s="57" t="str">
        <f>IF($A42="","",Cálculos!PD42+Cálculos!PI42+Cálculos!PN42)</f>
        <v/>
      </c>
      <c r="P42" s="57" t="str">
        <f t="shared" si="1"/>
        <v/>
      </c>
    </row>
    <row r="43" spans="1:16" x14ac:dyDescent="0.25">
      <c r="A43" s="56" t="str">
        <f>Cálculos!B43</f>
        <v/>
      </c>
      <c r="B43" s="57" t="str">
        <f>Cálculos!D43</f>
        <v/>
      </c>
      <c r="C43" s="58" t="str">
        <f>Cálculos!C43</f>
        <v/>
      </c>
      <c r="D43" s="59" t="str">
        <f>IF($A43="","",IF(Configurações!$B$3="Simples","—",SUMIF(Cálculos!$G$4:$OA$4,"H",Cálculos!$G43:$OA43)))</f>
        <v/>
      </c>
      <c r="E43" s="59" t="str">
        <f>IF($A43="","",IF(Configurações!$B$3="Simples","—",D43/5))</f>
        <v/>
      </c>
      <c r="F43" s="57" t="str">
        <f>IF($A43="","",IF(Configurações!$B$3="Simples","—",Cálculos!OE43+Cálculos!OJ43+Cálculos!OO43+Cálculos!OT43+Cálculos!OY43))</f>
        <v/>
      </c>
      <c r="G43" s="57" t="str">
        <f>IF($A43="","",Cálculos!OF43+Cálculos!OK43+Cálculos!OP43+Cálculos!OU43+Cálculos!OZ43)</f>
        <v/>
      </c>
      <c r="H43" s="57" t="str">
        <f>IF($A43="","",COUNTIF(Cálculos!$G43:$OA43,"*7DIA*"))</f>
        <v/>
      </c>
      <c r="I43" s="57" t="str">
        <f>IF($A43="","",COUNTIF(Cálculos!$G43:$OA43,"*DOM*"))</f>
        <v/>
      </c>
      <c r="J43" s="57" t="str">
        <f>IF($A43="","",IF(Configurações!$B$3="Simples","—",COUNTIF(Cálculos!$G43:$OA43,"*INT*")))</f>
        <v/>
      </c>
      <c r="K43" s="57" t="str">
        <f>IF($A43="","",SUMIF(Cálculos!$G$4:$OA$4,"T",Cálculos!$G43:$OA43))</f>
        <v/>
      </c>
      <c r="L43" s="57" t="str">
        <f>IF($A43="","",IF(Cálculos!PA43=0,"—",Cálculos!PB43&amp;" / "&amp;Cálculos!PC43))</f>
        <v/>
      </c>
      <c r="M43" s="57" t="str">
        <f>IF($A43="","",IF(Cálculos!PF43=0,"—",Cálculos!PG43&amp;" / "&amp;Cálculos!PH43))</f>
        <v/>
      </c>
      <c r="N43" s="57" t="str">
        <f>IF($A43="","",IF(Cálculos!PK43=0,"—",Cálculos!PL43&amp;" / "&amp;Cálculos!PM43))</f>
        <v/>
      </c>
      <c r="O43" s="57" t="str">
        <f>IF($A43="","",Cálculos!PD43+Cálculos!PI43+Cálculos!PN43)</f>
        <v/>
      </c>
      <c r="P43" s="57" t="str">
        <f t="shared" si="1"/>
        <v/>
      </c>
    </row>
    <row r="44" spans="1:16" x14ac:dyDescent="0.25">
      <c r="A44" s="56" t="str">
        <f>Cálculos!B44</f>
        <v/>
      </c>
      <c r="B44" s="57" t="str">
        <f>Cálculos!D44</f>
        <v/>
      </c>
      <c r="C44" s="58" t="str">
        <f>Cálculos!C44</f>
        <v/>
      </c>
      <c r="D44" s="59" t="str">
        <f>IF($A44="","",IF(Configurações!$B$3="Simples","—",SUMIF(Cálculos!$G$4:$OA$4,"H",Cálculos!$G44:$OA44)))</f>
        <v/>
      </c>
      <c r="E44" s="59" t="str">
        <f>IF($A44="","",IF(Configurações!$B$3="Simples","—",D44/5))</f>
        <v/>
      </c>
      <c r="F44" s="57" t="str">
        <f>IF($A44="","",IF(Configurações!$B$3="Simples","—",Cálculos!OE44+Cálculos!OJ44+Cálculos!OO44+Cálculos!OT44+Cálculos!OY44))</f>
        <v/>
      </c>
      <c r="G44" s="57" t="str">
        <f>IF($A44="","",Cálculos!OF44+Cálculos!OK44+Cálculos!OP44+Cálculos!OU44+Cálculos!OZ44)</f>
        <v/>
      </c>
      <c r="H44" s="57" t="str">
        <f>IF($A44="","",COUNTIF(Cálculos!$G44:$OA44,"*7DIA*"))</f>
        <v/>
      </c>
      <c r="I44" s="57" t="str">
        <f>IF($A44="","",COUNTIF(Cálculos!$G44:$OA44,"*DOM*"))</f>
        <v/>
      </c>
      <c r="J44" s="57" t="str">
        <f>IF($A44="","",IF(Configurações!$B$3="Simples","—",COUNTIF(Cálculos!$G44:$OA44,"*INT*")))</f>
        <v/>
      </c>
      <c r="K44" s="57" t="str">
        <f>IF($A44="","",SUMIF(Cálculos!$G$4:$OA$4,"T",Cálculos!$G44:$OA44))</f>
        <v/>
      </c>
      <c r="L44" s="57" t="str">
        <f>IF($A44="","",IF(Cálculos!PA44=0,"—",Cálculos!PB44&amp;" / "&amp;Cálculos!PC44))</f>
        <v/>
      </c>
      <c r="M44" s="57" t="str">
        <f>IF($A44="","",IF(Cálculos!PF44=0,"—",Cálculos!PG44&amp;" / "&amp;Cálculos!PH44))</f>
        <v/>
      </c>
      <c r="N44" s="57" t="str">
        <f>IF($A44="","",IF(Cálculos!PK44=0,"—",Cálculos!PL44&amp;" / "&amp;Cálculos!PM44))</f>
        <v/>
      </c>
      <c r="O44" s="57" t="str">
        <f>IF($A44="","",Cálculos!PD44+Cálculos!PI44+Cálculos!PN44)</f>
        <v/>
      </c>
      <c r="P44" s="57" t="str">
        <f t="shared" si="1"/>
        <v/>
      </c>
    </row>
    <row r="45" spans="1:16" x14ac:dyDescent="0.25">
      <c r="A45" s="56" t="str">
        <f>Cálculos!B45</f>
        <v/>
      </c>
      <c r="B45" s="57" t="str">
        <f>Cálculos!D45</f>
        <v/>
      </c>
      <c r="C45" s="58" t="str">
        <f>Cálculos!C45</f>
        <v/>
      </c>
      <c r="D45" s="59" t="str">
        <f>IF($A45="","",IF(Configurações!$B$3="Simples","—",SUMIF(Cálculos!$G$4:$OA$4,"H",Cálculos!$G45:$OA45)))</f>
        <v/>
      </c>
      <c r="E45" s="59" t="str">
        <f>IF($A45="","",IF(Configurações!$B$3="Simples","—",D45/5))</f>
        <v/>
      </c>
      <c r="F45" s="57" t="str">
        <f>IF($A45="","",IF(Configurações!$B$3="Simples","—",Cálculos!OE45+Cálculos!OJ45+Cálculos!OO45+Cálculos!OT45+Cálculos!OY45))</f>
        <v/>
      </c>
      <c r="G45" s="57" t="str">
        <f>IF($A45="","",Cálculos!OF45+Cálculos!OK45+Cálculos!OP45+Cálculos!OU45+Cálculos!OZ45)</f>
        <v/>
      </c>
      <c r="H45" s="57" t="str">
        <f>IF($A45="","",COUNTIF(Cálculos!$G45:$OA45,"*7DIA*"))</f>
        <v/>
      </c>
      <c r="I45" s="57" t="str">
        <f>IF($A45="","",COUNTIF(Cálculos!$G45:$OA45,"*DOM*"))</f>
        <v/>
      </c>
      <c r="J45" s="57" t="str">
        <f>IF($A45="","",IF(Configurações!$B$3="Simples","—",COUNTIF(Cálculos!$G45:$OA45,"*INT*")))</f>
        <v/>
      </c>
      <c r="K45" s="57" t="str">
        <f>IF($A45="","",SUMIF(Cálculos!$G$4:$OA$4,"T",Cálculos!$G45:$OA45))</f>
        <v/>
      </c>
      <c r="L45" s="57" t="str">
        <f>IF($A45="","",IF(Cálculos!PA45=0,"—",Cálculos!PB45&amp;" / "&amp;Cálculos!PC45))</f>
        <v/>
      </c>
      <c r="M45" s="57" t="str">
        <f>IF($A45="","",IF(Cálculos!PF45=0,"—",Cálculos!PG45&amp;" / "&amp;Cálculos!PH45))</f>
        <v/>
      </c>
      <c r="N45" s="57" t="str">
        <f>IF($A45="","",IF(Cálculos!PK45=0,"—",Cálculos!PL45&amp;" / "&amp;Cálculos!PM45))</f>
        <v/>
      </c>
      <c r="O45" s="57" t="str">
        <f>IF($A45="","",Cálculos!PD45+Cálculos!PI45+Cálculos!PN45)</f>
        <v/>
      </c>
      <c r="P45" s="57" t="str">
        <f t="shared" si="1"/>
        <v/>
      </c>
    </row>
    <row r="46" spans="1:16" x14ac:dyDescent="0.25">
      <c r="A46" s="56" t="str">
        <f>Cálculos!B46</f>
        <v/>
      </c>
      <c r="B46" s="57" t="str">
        <f>Cálculos!D46</f>
        <v/>
      </c>
      <c r="C46" s="58" t="str">
        <f>Cálculos!C46</f>
        <v/>
      </c>
      <c r="D46" s="59" t="str">
        <f>IF($A46="","",IF(Configurações!$B$3="Simples","—",SUMIF(Cálculos!$G$4:$OA$4,"H",Cálculos!$G46:$OA46)))</f>
        <v/>
      </c>
      <c r="E46" s="59" t="str">
        <f>IF($A46="","",IF(Configurações!$B$3="Simples","—",D46/5))</f>
        <v/>
      </c>
      <c r="F46" s="57" t="str">
        <f>IF($A46="","",IF(Configurações!$B$3="Simples","—",Cálculos!OE46+Cálculos!OJ46+Cálculos!OO46+Cálculos!OT46+Cálculos!OY46))</f>
        <v/>
      </c>
      <c r="G46" s="57" t="str">
        <f>IF($A46="","",Cálculos!OF46+Cálculos!OK46+Cálculos!OP46+Cálculos!OU46+Cálculos!OZ46)</f>
        <v/>
      </c>
      <c r="H46" s="57" t="str">
        <f>IF($A46="","",COUNTIF(Cálculos!$G46:$OA46,"*7DIA*"))</f>
        <v/>
      </c>
      <c r="I46" s="57" t="str">
        <f>IF($A46="","",COUNTIF(Cálculos!$G46:$OA46,"*DOM*"))</f>
        <v/>
      </c>
      <c r="J46" s="57" t="str">
        <f>IF($A46="","",IF(Configurações!$B$3="Simples","—",COUNTIF(Cálculos!$G46:$OA46,"*INT*")))</f>
        <v/>
      </c>
      <c r="K46" s="57" t="str">
        <f>IF($A46="","",SUMIF(Cálculos!$G$4:$OA$4,"T",Cálculos!$G46:$OA46))</f>
        <v/>
      </c>
      <c r="L46" s="57" t="str">
        <f>IF($A46="","",IF(Cálculos!PA46=0,"—",Cálculos!PB46&amp;" / "&amp;Cálculos!PC46))</f>
        <v/>
      </c>
      <c r="M46" s="57" t="str">
        <f>IF($A46="","",IF(Cálculos!PF46=0,"—",Cálculos!PG46&amp;" / "&amp;Cálculos!PH46))</f>
        <v/>
      </c>
      <c r="N46" s="57" t="str">
        <f>IF($A46="","",IF(Cálculos!PK46=0,"—",Cálculos!PL46&amp;" / "&amp;Cálculos!PM46))</f>
        <v/>
      </c>
      <c r="O46" s="57" t="str">
        <f>IF($A46="","",Cálculos!PD46+Cálculos!PI46+Cálculos!PN46)</f>
        <v/>
      </c>
      <c r="P46" s="57" t="str">
        <f t="shared" si="1"/>
        <v/>
      </c>
    </row>
    <row r="47" spans="1:16" x14ac:dyDescent="0.25">
      <c r="A47" s="56" t="str">
        <f>Cálculos!B47</f>
        <v/>
      </c>
      <c r="B47" s="57" t="str">
        <f>Cálculos!D47</f>
        <v/>
      </c>
      <c r="C47" s="58" t="str">
        <f>Cálculos!C47</f>
        <v/>
      </c>
      <c r="D47" s="59" t="str">
        <f>IF($A47="","",IF(Configurações!$B$3="Simples","—",SUMIF(Cálculos!$G$4:$OA$4,"H",Cálculos!$G47:$OA47)))</f>
        <v/>
      </c>
      <c r="E47" s="59" t="str">
        <f>IF($A47="","",IF(Configurações!$B$3="Simples","—",D47/5))</f>
        <v/>
      </c>
      <c r="F47" s="57" t="str">
        <f>IF($A47="","",IF(Configurações!$B$3="Simples","—",Cálculos!OE47+Cálculos!OJ47+Cálculos!OO47+Cálculos!OT47+Cálculos!OY47))</f>
        <v/>
      </c>
      <c r="G47" s="57" t="str">
        <f>IF($A47="","",Cálculos!OF47+Cálculos!OK47+Cálculos!OP47+Cálculos!OU47+Cálculos!OZ47)</f>
        <v/>
      </c>
      <c r="H47" s="57" t="str">
        <f>IF($A47="","",COUNTIF(Cálculos!$G47:$OA47,"*7DIA*"))</f>
        <v/>
      </c>
      <c r="I47" s="57" t="str">
        <f>IF($A47="","",COUNTIF(Cálculos!$G47:$OA47,"*DOM*"))</f>
        <v/>
      </c>
      <c r="J47" s="57" t="str">
        <f>IF($A47="","",IF(Configurações!$B$3="Simples","—",COUNTIF(Cálculos!$G47:$OA47,"*INT*")))</f>
        <v/>
      </c>
      <c r="K47" s="57" t="str">
        <f>IF($A47="","",SUMIF(Cálculos!$G$4:$OA$4,"T",Cálculos!$G47:$OA47))</f>
        <v/>
      </c>
      <c r="L47" s="57" t="str">
        <f>IF($A47="","",IF(Cálculos!PA47=0,"—",Cálculos!PB47&amp;" / "&amp;Cálculos!PC47))</f>
        <v/>
      </c>
      <c r="M47" s="57" t="str">
        <f>IF($A47="","",IF(Cálculos!PF47=0,"—",Cálculos!PG47&amp;" / "&amp;Cálculos!PH47))</f>
        <v/>
      </c>
      <c r="N47" s="57" t="str">
        <f>IF($A47="","",IF(Cálculos!PK47=0,"—",Cálculos!PL47&amp;" / "&amp;Cálculos!PM47))</f>
        <v/>
      </c>
      <c r="O47" s="57" t="str">
        <f>IF($A47="","",Cálculos!PD47+Cálculos!PI47+Cálculos!PN47)</f>
        <v/>
      </c>
      <c r="P47" s="57" t="str">
        <f t="shared" si="1"/>
        <v/>
      </c>
    </row>
    <row r="48" spans="1:16" x14ac:dyDescent="0.25">
      <c r="A48" s="56" t="str">
        <f>Cálculos!B48</f>
        <v/>
      </c>
      <c r="B48" s="57" t="str">
        <f>Cálculos!D48</f>
        <v/>
      </c>
      <c r="C48" s="58" t="str">
        <f>Cálculos!C48</f>
        <v/>
      </c>
      <c r="D48" s="59" t="str">
        <f>IF($A48="","",IF(Configurações!$B$3="Simples","—",SUMIF(Cálculos!$G$4:$OA$4,"H",Cálculos!$G48:$OA48)))</f>
        <v/>
      </c>
      <c r="E48" s="59" t="str">
        <f>IF($A48="","",IF(Configurações!$B$3="Simples","—",D48/5))</f>
        <v/>
      </c>
      <c r="F48" s="57" t="str">
        <f>IF($A48="","",IF(Configurações!$B$3="Simples","—",Cálculos!OE48+Cálculos!OJ48+Cálculos!OO48+Cálculos!OT48+Cálculos!OY48))</f>
        <v/>
      </c>
      <c r="G48" s="57" t="str">
        <f>IF($A48="","",Cálculos!OF48+Cálculos!OK48+Cálculos!OP48+Cálculos!OU48+Cálculos!OZ48)</f>
        <v/>
      </c>
      <c r="H48" s="57" t="str">
        <f>IF($A48="","",COUNTIF(Cálculos!$G48:$OA48,"*7DIA*"))</f>
        <v/>
      </c>
      <c r="I48" s="57" t="str">
        <f>IF($A48="","",COUNTIF(Cálculos!$G48:$OA48,"*DOM*"))</f>
        <v/>
      </c>
      <c r="J48" s="57" t="str">
        <f>IF($A48="","",IF(Configurações!$B$3="Simples","—",COUNTIF(Cálculos!$G48:$OA48,"*INT*")))</f>
        <v/>
      </c>
      <c r="K48" s="57" t="str">
        <f>IF($A48="","",SUMIF(Cálculos!$G$4:$OA$4,"T",Cálculos!$G48:$OA48))</f>
        <v/>
      </c>
      <c r="L48" s="57" t="str">
        <f>IF($A48="","",IF(Cálculos!PA48=0,"—",Cálculos!PB48&amp;" / "&amp;Cálculos!PC48))</f>
        <v/>
      </c>
      <c r="M48" s="57" t="str">
        <f>IF($A48="","",IF(Cálculos!PF48=0,"—",Cálculos!PG48&amp;" / "&amp;Cálculos!PH48))</f>
        <v/>
      </c>
      <c r="N48" s="57" t="str">
        <f>IF($A48="","",IF(Cálculos!PK48=0,"—",Cálculos!PL48&amp;" / "&amp;Cálculos!PM48))</f>
        <v/>
      </c>
      <c r="O48" s="57" t="str">
        <f>IF($A48="","",Cálculos!PD48+Cálculos!PI48+Cálculos!PN48)</f>
        <v/>
      </c>
      <c r="P48" s="57" t="str">
        <f t="shared" si="1"/>
        <v/>
      </c>
    </row>
    <row r="49" spans="1:16" x14ac:dyDescent="0.25">
      <c r="A49" s="56" t="str">
        <f>Cálculos!B49</f>
        <v/>
      </c>
      <c r="B49" s="57" t="str">
        <f>Cálculos!D49</f>
        <v/>
      </c>
      <c r="C49" s="58" t="str">
        <f>Cálculos!C49</f>
        <v/>
      </c>
      <c r="D49" s="59" t="str">
        <f>IF($A49="","",IF(Configurações!$B$3="Simples","—",SUMIF(Cálculos!$G$4:$OA$4,"H",Cálculos!$G49:$OA49)))</f>
        <v/>
      </c>
      <c r="E49" s="59" t="str">
        <f>IF($A49="","",IF(Configurações!$B$3="Simples","—",D49/5))</f>
        <v/>
      </c>
      <c r="F49" s="57" t="str">
        <f>IF($A49="","",IF(Configurações!$B$3="Simples","—",Cálculos!OE49+Cálculos!OJ49+Cálculos!OO49+Cálculos!OT49+Cálculos!OY49))</f>
        <v/>
      </c>
      <c r="G49" s="57" t="str">
        <f>IF($A49="","",Cálculos!OF49+Cálculos!OK49+Cálculos!OP49+Cálculos!OU49+Cálculos!OZ49)</f>
        <v/>
      </c>
      <c r="H49" s="57" t="str">
        <f>IF($A49="","",COUNTIF(Cálculos!$G49:$OA49,"*7DIA*"))</f>
        <v/>
      </c>
      <c r="I49" s="57" t="str">
        <f>IF($A49="","",COUNTIF(Cálculos!$G49:$OA49,"*DOM*"))</f>
        <v/>
      </c>
      <c r="J49" s="57" t="str">
        <f>IF($A49="","",IF(Configurações!$B$3="Simples","—",COUNTIF(Cálculos!$G49:$OA49,"*INT*")))</f>
        <v/>
      </c>
      <c r="K49" s="57" t="str">
        <f>IF($A49="","",SUMIF(Cálculos!$G$4:$OA$4,"T",Cálculos!$G49:$OA49))</f>
        <v/>
      </c>
      <c r="L49" s="57" t="str">
        <f>IF($A49="","",IF(Cálculos!PA49=0,"—",Cálculos!PB49&amp;" / "&amp;Cálculos!PC49))</f>
        <v/>
      </c>
      <c r="M49" s="57" t="str">
        <f>IF($A49="","",IF(Cálculos!PF49=0,"—",Cálculos!PG49&amp;" / "&amp;Cálculos!PH49))</f>
        <v/>
      </c>
      <c r="N49" s="57" t="str">
        <f>IF($A49="","",IF(Cálculos!PK49=0,"—",Cálculos!PL49&amp;" / "&amp;Cálculos!PM49))</f>
        <v/>
      </c>
      <c r="O49" s="57" t="str">
        <f>IF($A49="","",Cálculos!PD49+Cálculos!PI49+Cálculos!PN49)</f>
        <v/>
      </c>
      <c r="P49" s="57" t="str">
        <f t="shared" si="1"/>
        <v/>
      </c>
    </row>
    <row r="50" spans="1:16" x14ac:dyDescent="0.25">
      <c r="A50" s="56" t="str">
        <f>Cálculos!B50</f>
        <v/>
      </c>
      <c r="B50" s="57" t="str">
        <f>Cálculos!D50</f>
        <v/>
      </c>
      <c r="C50" s="58" t="str">
        <f>Cálculos!C50</f>
        <v/>
      </c>
      <c r="D50" s="59" t="str">
        <f>IF($A50="","",IF(Configurações!$B$3="Simples","—",SUMIF(Cálculos!$G$4:$OA$4,"H",Cálculos!$G50:$OA50)))</f>
        <v/>
      </c>
      <c r="E50" s="59" t="str">
        <f>IF($A50="","",IF(Configurações!$B$3="Simples","—",D50/5))</f>
        <v/>
      </c>
      <c r="F50" s="57" t="str">
        <f>IF($A50="","",IF(Configurações!$B$3="Simples","—",Cálculos!OE50+Cálculos!OJ50+Cálculos!OO50+Cálculos!OT50+Cálculos!OY50))</f>
        <v/>
      </c>
      <c r="G50" s="57" t="str">
        <f>IF($A50="","",Cálculos!OF50+Cálculos!OK50+Cálculos!OP50+Cálculos!OU50+Cálculos!OZ50)</f>
        <v/>
      </c>
      <c r="H50" s="57" t="str">
        <f>IF($A50="","",COUNTIF(Cálculos!$G50:$OA50,"*7DIA*"))</f>
        <v/>
      </c>
      <c r="I50" s="57" t="str">
        <f>IF($A50="","",COUNTIF(Cálculos!$G50:$OA50,"*DOM*"))</f>
        <v/>
      </c>
      <c r="J50" s="57" t="str">
        <f>IF($A50="","",IF(Configurações!$B$3="Simples","—",COUNTIF(Cálculos!$G50:$OA50,"*INT*")))</f>
        <v/>
      </c>
      <c r="K50" s="57" t="str">
        <f>IF($A50="","",SUMIF(Cálculos!$G$4:$OA$4,"T",Cálculos!$G50:$OA50))</f>
        <v/>
      </c>
      <c r="L50" s="57" t="str">
        <f>IF($A50="","",IF(Cálculos!PA50=0,"—",Cálculos!PB50&amp;" / "&amp;Cálculos!PC50))</f>
        <v/>
      </c>
      <c r="M50" s="57" t="str">
        <f>IF($A50="","",IF(Cálculos!PF50=0,"—",Cálculos!PG50&amp;" / "&amp;Cálculos!PH50))</f>
        <v/>
      </c>
      <c r="N50" s="57" t="str">
        <f>IF($A50="","",IF(Cálculos!PK50=0,"—",Cálculos!PL50&amp;" / "&amp;Cálculos!PM50))</f>
        <v/>
      </c>
      <c r="O50" s="57" t="str">
        <f>IF($A50="","",Cálculos!PD50+Cálculos!PI50+Cálculos!PN50)</f>
        <v/>
      </c>
      <c r="P50" s="57" t="str">
        <f t="shared" si="1"/>
        <v/>
      </c>
    </row>
    <row r="51" spans="1:16" x14ac:dyDescent="0.25">
      <c r="A51" s="56" t="str">
        <f>Cálculos!B51</f>
        <v/>
      </c>
      <c r="B51" s="57" t="str">
        <f>Cálculos!D51</f>
        <v/>
      </c>
      <c r="C51" s="58" t="str">
        <f>Cálculos!C51</f>
        <v/>
      </c>
      <c r="D51" s="59" t="str">
        <f>IF($A51="","",IF(Configurações!$B$3="Simples","—",SUMIF(Cálculos!$G$4:$OA$4,"H",Cálculos!$G51:$OA51)))</f>
        <v/>
      </c>
      <c r="E51" s="59" t="str">
        <f>IF($A51="","",IF(Configurações!$B$3="Simples","—",D51/5))</f>
        <v/>
      </c>
      <c r="F51" s="57" t="str">
        <f>IF($A51="","",IF(Configurações!$B$3="Simples","—",Cálculos!OE51+Cálculos!OJ51+Cálculos!OO51+Cálculos!OT51+Cálculos!OY51))</f>
        <v/>
      </c>
      <c r="G51" s="57" t="str">
        <f>IF($A51="","",Cálculos!OF51+Cálculos!OK51+Cálculos!OP51+Cálculos!OU51+Cálculos!OZ51)</f>
        <v/>
      </c>
      <c r="H51" s="57" t="str">
        <f>IF($A51="","",COUNTIF(Cálculos!$G51:$OA51,"*7DIA*"))</f>
        <v/>
      </c>
      <c r="I51" s="57" t="str">
        <f>IF($A51="","",COUNTIF(Cálculos!$G51:$OA51,"*DOM*"))</f>
        <v/>
      </c>
      <c r="J51" s="57" t="str">
        <f>IF($A51="","",IF(Configurações!$B$3="Simples","—",COUNTIF(Cálculos!$G51:$OA51,"*INT*")))</f>
        <v/>
      </c>
      <c r="K51" s="57" t="str">
        <f>IF($A51="","",SUMIF(Cálculos!$G$4:$OA$4,"T",Cálculos!$G51:$OA51))</f>
        <v/>
      </c>
      <c r="L51" s="57" t="str">
        <f>IF($A51="","",IF(Cálculos!PA51=0,"—",Cálculos!PB51&amp;" / "&amp;Cálculos!PC51))</f>
        <v/>
      </c>
      <c r="M51" s="57" t="str">
        <f>IF($A51="","",IF(Cálculos!PF51=0,"—",Cálculos!PG51&amp;" / "&amp;Cálculos!PH51))</f>
        <v/>
      </c>
      <c r="N51" s="57" t="str">
        <f>IF($A51="","",IF(Cálculos!PK51=0,"—",Cálculos!PL51&amp;" / "&amp;Cálculos!PM51))</f>
        <v/>
      </c>
      <c r="O51" s="57" t="str">
        <f>IF($A51="","",Cálculos!PD51+Cálculos!PI51+Cálculos!PN51)</f>
        <v/>
      </c>
      <c r="P51" s="57" t="str">
        <f t="shared" si="1"/>
        <v/>
      </c>
    </row>
    <row r="52" spans="1:16" x14ac:dyDescent="0.25">
      <c r="A52" s="56" t="str">
        <f>Cálculos!B52</f>
        <v/>
      </c>
      <c r="B52" s="57" t="str">
        <f>Cálculos!D52</f>
        <v/>
      </c>
      <c r="C52" s="58" t="str">
        <f>Cálculos!C52</f>
        <v/>
      </c>
      <c r="D52" s="59" t="str">
        <f>IF($A52="","",IF(Configurações!$B$3="Simples","—",SUMIF(Cálculos!$G$4:$OA$4,"H",Cálculos!$G52:$OA52)))</f>
        <v/>
      </c>
      <c r="E52" s="59" t="str">
        <f>IF($A52="","",IF(Configurações!$B$3="Simples","—",D52/5))</f>
        <v/>
      </c>
      <c r="F52" s="57" t="str">
        <f>IF($A52="","",IF(Configurações!$B$3="Simples","—",Cálculos!OE52+Cálculos!OJ52+Cálculos!OO52+Cálculos!OT52+Cálculos!OY52))</f>
        <v/>
      </c>
      <c r="G52" s="57" t="str">
        <f>IF($A52="","",Cálculos!OF52+Cálculos!OK52+Cálculos!OP52+Cálculos!OU52+Cálculos!OZ52)</f>
        <v/>
      </c>
      <c r="H52" s="57" t="str">
        <f>IF($A52="","",COUNTIF(Cálculos!$G52:$OA52,"*7DIA*"))</f>
        <v/>
      </c>
      <c r="I52" s="57" t="str">
        <f>IF($A52="","",COUNTIF(Cálculos!$G52:$OA52,"*DOM*"))</f>
        <v/>
      </c>
      <c r="J52" s="57" t="str">
        <f>IF($A52="","",IF(Configurações!$B$3="Simples","—",COUNTIF(Cálculos!$G52:$OA52,"*INT*")))</f>
        <v/>
      </c>
      <c r="K52" s="57" t="str">
        <f>IF($A52="","",SUMIF(Cálculos!$G$4:$OA$4,"T",Cálculos!$G52:$OA52))</f>
        <v/>
      </c>
      <c r="L52" s="57" t="str">
        <f>IF($A52="","",IF(Cálculos!PA52=0,"—",Cálculos!PB52&amp;" / "&amp;Cálculos!PC52))</f>
        <v/>
      </c>
      <c r="M52" s="57" t="str">
        <f>IF($A52="","",IF(Cálculos!PF52=0,"—",Cálculos!PG52&amp;" / "&amp;Cálculos!PH52))</f>
        <v/>
      </c>
      <c r="N52" s="57" t="str">
        <f>IF($A52="","",IF(Cálculos!PK52=0,"—",Cálculos!PL52&amp;" / "&amp;Cálculos!PM52))</f>
        <v/>
      </c>
      <c r="O52" s="57" t="str">
        <f>IF($A52="","",Cálculos!PD52+Cálculos!PI52+Cálculos!PN52)</f>
        <v/>
      </c>
      <c r="P52" s="57" t="str">
        <f t="shared" si="1"/>
        <v/>
      </c>
    </row>
    <row r="53" spans="1:16" x14ac:dyDescent="0.25">
      <c r="A53" s="56" t="str">
        <f>Cálculos!B53</f>
        <v/>
      </c>
      <c r="B53" s="57" t="str">
        <f>Cálculos!D53</f>
        <v/>
      </c>
      <c r="C53" s="58" t="str">
        <f>Cálculos!C53</f>
        <v/>
      </c>
      <c r="D53" s="59" t="str">
        <f>IF($A53="","",IF(Configurações!$B$3="Simples","—",SUMIF(Cálculos!$G$4:$OA$4,"H",Cálculos!$G53:$OA53)))</f>
        <v/>
      </c>
      <c r="E53" s="59" t="str">
        <f>IF($A53="","",IF(Configurações!$B$3="Simples","—",D53/5))</f>
        <v/>
      </c>
      <c r="F53" s="57" t="str">
        <f>IF($A53="","",IF(Configurações!$B$3="Simples","—",Cálculos!OE53+Cálculos!OJ53+Cálculos!OO53+Cálculos!OT53+Cálculos!OY53))</f>
        <v/>
      </c>
      <c r="G53" s="57" t="str">
        <f>IF($A53="","",Cálculos!OF53+Cálculos!OK53+Cálculos!OP53+Cálculos!OU53+Cálculos!OZ53)</f>
        <v/>
      </c>
      <c r="H53" s="57" t="str">
        <f>IF($A53="","",COUNTIF(Cálculos!$G53:$OA53,"*7DIA*"))</f>
        <v/>
      </c>
      <c r="I53" s="57" t="str">
        <f>IF($A53="","",COUNTIF(Cálculos!$G53:$OA53,"*DOM*"))</f>
        <v/>
      </c>
      <c r="J53" s="57" t="str">
        <f>IF($A53="","",IF(Configurações!$B$3="Simples","—",COUNTIF(Cálculos!$G53:$OA53,"*INT*")))</f>
        <v/>
      </c>
      <c r="K53" s="57" t="str">
        <f>IF($A53="","",SUMIF(Cálculos!$G$4:$OA$4,"T",Cálculos!$G53:$OA53))</f>
        <v/>
      </c>
      <c r="L53" s="57" t="str">
        <f>IF($A53="","",IF(Cálculos!PA53=0,"—",Cálculos!PB53&amp;" / "&amp;Cálculos!PC53))</f>
        <v/>
      </c>
      <c r="M53" s="57" t="str">
        <f>IF($A53="","",IF(Cálculos!PF53=0,"—",Cálculos!PG53&amp;" / "&amp;Cálculos!PH53))</f>
        <v/>
      </c>
      <c r="N53" s="57" t="str">
        <f>IF($A53="","",IF(Cálculos!PK53=0,"—",Cálculos!PL53&amp;" / "&amp;Cálculos!PM53))</f>
        <v/>
      </c>
      <c r="O53" s="57" t="str">
        <f>IF($A53="","",Cálculos!PD53+Cálculos!PI53+Cálculos!PN53)</f>
        <v/>
      </c>
      <c r="P53" s="57" t="str">
        <f t="shared" si="1"/>
        <v/>
      </c>
    </row>
    <row r="54" spans="1:16" x14ac:dyDescent="0.25">
      <c r="A54" s="56" t="str">
        <f>Cálculos!B54</f>
        <v/>
      </c>
      <c r="B54" s="57" t="str">
        <f>Cálculos!D54</f>
        <v/>
      </c>
      <c r="C54" s="58" t="str">
        <f>Cálculos!C54</f>
        <v/>
      </c>
      <c r="D54" s="59" t="str">
        <f>IF($A54="","",IF(Configurações!$B$3="Simples","—",SUMIF(Cálculos!$G$4:$OA$4,"H",Cálculos!$G54:$OA54)))</f>
        <v/>
      </c>
      <c r="E54" s="59" t="str">
        <f>IF($A54="","",IF(Configurações!$B$3="Simples","—",D54/5))</f>
        <v/>
      </c>
      <c r="F54" s="57" t="str">
        <f>IF($A54="","",IF(Configurações!$B$3="Simples","—",Cálculos!OE54+Cálculos!OJ54+Cálculos!OO54+Cálculos!OT54+Cálculos!OY54))</f>
        <v/>
      </c>
      <c r="G54" s="57" t="str">
        <f>IF($A54="","",Cálculos!OF54+Cálculos!OK54+Cálculos!OP54+Cálculos!OU54+Cálculos!OZ54)</f>
        <v/>
      </c>
      <c r="H54" s="57" t="str">
        <f>IF($A54="","",COUNTIF(Cálculos!$G54:$OA54,"*7DIA*"))</f>
        <v/>
      </c>
      <c r="I54" s="57" t="str">
        <f>IF($A54="","",COUNTIF(Cálculos!$G54:$OA54,"*DOM*"))</f>
        <v/>
      </c>
      <c r="J54" s="57" t="str">
        <f>IF($A54="","",IF(Configurações!$B$3="Simples","—",COUNTIF(Cálculos!$G54:$OA54,"*INT*")))</f>
        <v/>
      </c>
      <c r="K54" s="57" t="str">
        <f>IF($A54="","",SUMIF(Cálculos!$G$4:$OA$4,"T",Cálculos!$G54:$OA54))</f>
        <v/>
      </c>
      <c r="L54" s="57" t="str">
        <f>IF($A54="","",IF(Cálculos!PA54=0,"—",Cálculos!PB54&amp;" / "&amp;Cálculos!PC54))</f>
        <v/>
      </c>
      <c r="M54" s="57" t="str">
        <f>IF($A54="","",IF(Cálculos!PF54=0,"—",Cálculos!PG54&amp;" / "&amp;Cálculos!PH54))</f>
        <v/>
      </c>
      <c r="N54" s="57" t="str">
        <f>IF($A54="","",IF(Cálculos!PK54=0,"—",Cálculos!PL54&amp;" / "&amp;Cálculos!PM54))</f>
        <v/>
      </c>
      <c r="O54" s="57" t="str">
        <f>IF($A54="","",Cálculos!PD54+Cálculos!PI54+Cálculos!PN54)</f>
        <v/>
      </c>
      <c r="P54" s="57" t="str">
        <f t="shared" si="1"/>
        <v/>
      </c>
    </row>
    <row r="55" spans="1:16" x14ac:dyDescent="0.25">
      <c r="A55" s="56" t="str">
        <f>Cálculos!B55</f>
        <v/>
      </c>
      <c r="B55" s="57" t="str">
        <f>Cálculos!D55</f>
        <v/>
      </c>
      <c r="C55" s="58" t="str">
        <f>Cálculos!C55</f>
        <v/>
      </c>
      <c r="D55" s="59" t="str">
        <f>IF($A55="","",IF(Configurações!$B$3="Simples","—",SUMIF(Cálculos!$G$4:$OA$4,"H",Cálculos!$G55:$OA55)))</f>
        <v/>
      </c>
      <c r="E55" s="59" t="str">
        <f>IF($A55="","",IF(Configurações!$B$3="Simples","—",D55/5))</f>
        <v/>
      </c>
      <c r="F55" s="57" t="str">
        <f>IF($A55="","",IF(Configurações!$B$3="Simples","—",Cálculos!OE55+Cálculos!OJ55+Cálculos!OO55+Cálculos!OT55+Cálculos!OY55))</f>
        <v/>
      </c>
      <c r="G55" s="57" t="str">
        <f>IF($A55="","",Cálculos!OF55+Cálculos!OK55+Cálculos!OP55+Cálculos!OU55+Cálculos!OZ55)</f>
        <v/>
      </c>
      <c r="H55" s="57" t="str">
        <f>IF($A55="","",COUNTIF(Cálculos!$G55:$OA55,"*7DIA*"))</f>
        <v/>
      </c>
      <c r="I55" s="57" t="str">
        <f>IF($A55="","",COUNTIF(Cálculos!$G55:$OA55,"*DOM*"))</f>
        <v/>
      </c>
      <c r="J55" s="57" t="str">
        <f>IF($A55="","",IF(Configurações!$B$3="Simples","—",COUNTIF(Cálculos!$G55:$OA55,"*INT*")))</f>
        <v/>
      </c>
      <c r="K55" s="57" t="str">
        <f>IF($A55="","",SUMIF(Cálculos!$G$4:$OA$4,"T",Cálculos!$G55:$OA55))</f>
        <v/>
      </c>
      <c r="L55" s="57" t="str">
        <f>IF($A55="","",IF(Cálculos!PA55=0,"—",Cálculos!PB55&amp;" / "&amp;Cálculos!PC55))</f>
        <v/>
      </c>
      <c r="M55" s="57" t="str">
        <f>IF($A55="","",IF(Cálculos!PF55=0,"—",Cálculos!PG55&amp;" / "&amp;Cálculos!PH55))</f>
        <v/>
      </c>
      <c r="N55" s="57" t="str">
        <f>IF($A55="","",IF(Cálculos!PK55=0,"—",Cálculos!PL55&amp;" / "&amp;Cálculos!PM55))</f>
        <v/>
      </c>
      <c r="O55" s="57" t="str">
        <f>IF($A55="","",Cálculos!PD55+Cálculos!PI55+Cálculos!PN55)</f>
        <v/>
      </c>
      <c r="P55" s="57" t="str">
        <f t="shared" si="1"/>
        <v/>
      </c>
    </row>
    <row r="56" spans="1:16" x14ac:dyDescent="0.25">
      <c r="A56" s="56" t="str">
        <f>Cálculos!B56</f>
        <v/>
      </c>
      <c r="B56" s="57" t="str">
        <f>Cálculos!D56</f>
        <v/>
      </c>
      <c r="C56" s="58" t="str">
        <f>Cálculos!C56</f>
        <v/>
      </c>
      <c r="D56" s="59" t="str">
        <f>IF($A56="","",IF(Configurações!$B$3="Simples","—",SUMIF(Cálculos!$G$4:$OA$4,"H",Cálculos!$G56:$OA56)))</f>
        <v/>
      </c>
      <c r="E56" s="59" t="str">
        <f>IF($A56="","",IF(Configurações!$B$3="Simples","—",D56/5))</f>
        <v/>
      </c>
      <c r="F56" s="57" t="str">
        <f>IF($A56="","",IF(Configurações!$B$3="Simples","—",Cálculos!OE56+Cálculos!OJ56+Cálculos!OO56+Cálculos!OT56+Cálculos!OY56))</f>
        <v/>
      </c>
      <c r="G56" s="57" t="str">
        <f>IF($A56="","",Cálculos!OF56+Cálculos!OK56+Cálculos!OP56+Cálculos!OU56+Cálculos!OZ56)</f>
        <v/>
      </c>
      <c r="H56" s="57" t="str">
        <f>IF($A56="","",COUNTIF(Cálculos!$G56:$OA56,"*7DIA*"))</f>
        <v/>
      </c>
      <c r="I56" s="57" t="str">
        <f>IF($A56="","",COUNTIF(Cálculos!$G56:$OA56,"*DOM*"))</f>
        <v/>
      </c>
      <c r="J56" s="57" t="str">
        <f>IF($A56="","",IF(Configurações!$B$3="Simples","—",COUNTIF(Cálculos!$G56:$OA56,"*INT*")))</f>
        <v/>
      </c>
      <c r="K56" s="57" t="str">
        <f>IF($A56="","",SUMIF(Cálculos!$G$4:$OA$4,"T",Cálculos!$G56:$OA56))</f>
        <v/>
      </c>
      <c r="L56" s="57" t="str">
        <f>IF($A56="","",IF(Cálculos!PA56=0,"—",Cálculos!PB56&amp;" / "&amp;Cálculos!PC56))</f>
        <v/>
      </c>
      <c r="M56" s="57" t="str">
        <f>IF($A56="","",IF(Cálculos!PF56=0,"—",Cálculos!PG56&amp;" / "&amp;Cálculos!PH56))</f>
        <v/>
      </c>
      <c r="N56" s="57" t="str">
        <f>IF($A56="","",IF(Cálculos!PK56=0,"—",Cálculos!PL56&amp;" / "&amp;Cálculos!PM56))</f>
        <v/>
      </c>
      <c r="O56" s="57" t="str">
        <f>IF($A56="","",Cálculos!PD56+Cálculos!PI56+Cálculos!PN56)</f>
        <v/>
      </c>
      <c r="P56" s="57" t="str">
        <f t="shared" si="1"/>
        <v/>
      </c>
    </row>
    <row r="57" spans="1:16" x14ac:dyDescent="0.25">
      <c r="A57" s="56" t="str">
        <f>Cálculos!B57</f>
        <v/>
      </c>
      <c r="B57" s="57" t="str">
        <f>Cálculos!D57</f>
        <v/>
      </c>
      <c r="C57" s="58" t="str">
        <f>Cálculos!C57</f>
        <v/>
      </c>
      <c r="D57" s="59" t="str">
        <f>IF($A57="","",IF(Configurações!$B$3="Simples","—",SUMIF(Cálculos!$G$4:$OA$4,"H",Cálculos!$G57:$OA57)))</f>
        <v/>
      </c>
      <c r="E57" s="59" t="str">
        <f>IF($A57="","",IF(Configurações!$B$3="Simples","—",D57/5))</f>
        <v/>
      </c>
      <c r="F57" s="57" t="str">
        <f>IF($A57="","",IF(Configurações!$B$3="Simples","—",Cálculos!OE57+Cálculos!OJ57+Cálculos!OO57+Cálculos!OT57+Cálculos!OY57))</f>
        <v/>
      </c>
      <c r="G57" s="57" t="str">
        <f>IF($A57="","",Cálculos!OF57+Cálculos!OK57+Cálculos!OP57+Cálculos!OU57+Cálculos!OZ57)</f>
        <v/>
      </c>
      <c r="H57" s="57" t="str">
        <f>IF($A57="","",COUNTIF(Cálculos!$G57:$OA57,"*7DIA*"))</f>
        <v/>
      </c>
      <c r="I57" s="57" t="str">
        <f>IF($A57="","",COUNTIF(Cálculos!$G57:$OA57,"*DOM*"))</f>
        <v/>
      </c>
      <c r="J57" s="57" t="str">
        <f>IF($A57="","",IF(Configurações!$B$3="Simples","—",COUNTIF(Cálculos!$G57:$OA57,"*INT*")))</f>
        <v/>
      </c>
      <c r="K57" s="57" t="str">
        <f>IF($A57="","",SUMIF(Cálculos!$G$4:$OA$4,"T",Cálculos!$G57:$OA57))</f>
        <v/>
      </c>
      <c r="L57" s="57" t="str">
        <f>IF($A57="","",IF(Cálculos!PA57=0,"—",Cálculos!PB57&amp;" / "&amp;Cálculos!PC57))</f>
        <v/>
      </c>
      <c r="M57" s="57" t="str">
        <f>IF($A57="","",IF(Cálculos!PF57=0,"—",Cálculos!PG57&amp;" / "&amp;Cálculos!PH57))</f>
        <v/>
      </c>
      <c r="N57" s="57" t="str">
        <f>IF($A57="","",IF(Cálculos!PK57=0,"—",Cálculos!PL57&amp;" / "&amp;Cálculos!PM57))</f>
        <v/>
      </c>
      <c r="O57" s="57" t="str">
        <f>IF($A57="","",Cálculos!PD57+Cálculos!PI57+Cálculos!PN57)</f>
        <v/>
      </c>
      <c r="P57" s="57" t="str">
        <f t="shared" si="1"/>
        <v/>
      </c>
    </row>
    <row r="58" spans="1:16" x14ac:dyDescent="0.25">
      <c r="A58" s="56" t="str">
        <f>Cálculos!B58</f>
        <v/>
      </c>
      <c r="B58" s="57" t="str">
        <f>Cálculos!D58</f>
        <v/>
      </c>
      <c r="C58" s="58" t="str">
        <f>Cálculos!C58</f>
        <v/>
      </c>
      <c r="D58" s="59" t="str">
        <f>IF($A58="","",IF(Configurações!$B$3="Simples","—",SUMIF(Cálculos!$G$4:$OA$4,"H",Cálculos!$G58:$OA58)))</f>
        <v/>
      </c>
      <c r="E58" s="59" t="str">
        <f>IF($A58="","",IF(Configurações!$B$3="Simples","—",D58/5))</f>
        <v/>
      </c>
      <c r="F58" s="57" t="str">
        <f>IF($A58="","",IF(Configurações!$B$3="Simples","—",Cálculos!OE58+Cálculos!OJ58+Cálculos!OO58+Cálculos!OT58+Cálculos!OY58))</f>
        <v/>
      </c>
      <c r="G58" s="57" t="str">
        <f>IF($A58="","",Cálculos!OF58+Cálculos!OK58+Cálculos!OP58+Cálculos!OU58+Cálculos!OZ58)</f>
        <v/>
      </c>
      <c r="H58" s="57" t="str">
        <f>IF($A58="","",COUNTIF(Cálculos!$G58:$OA58,"*7DIA*"))</f>
        <v/>
      </c>
      <c r="I58" s="57" t="str">
        <f>IF($A58="","",COUNTIF(Cálculos!$G58:$OA58,"*DOM*"))</f>
        <v/>
      </c>
      <c r="J58" s="57" t="str">
        <f>IF($A58="","",IF(Configurações!$B$3="Simples","—",COUNTIF(Cálculos!$G58:$OA58,"*INT*")))</f>
        <v/>
      </c>
      <c r="K58" s="57" t="str">
        <f>IF($A58="","",SUMIF(Cálculos!$G$4:$OA$4,"T",Cálculos!$G58:$OA58))</f>
        <v/>
      </c>
      <c r="L58" s="57" t="str">
        <f>IF($A58="","",IF(Cálculos!PA58=0,"—",Cálculos!PB58&amp;" / "&amp;Cálculos!PC58))</f>
        <v/>
      </c>
      <c r="M58" s="57" t="str">
        <f>IF($A58="","",IF(Cálculos!PF58=0,"—",Cálculos!PG58&amp;" / "&amp;Cálculos!PH58))</f>
        <v/>
      </c>
      <c r="N58" s="57" t="str">
        <f>IF($A58="","",IF(Cálculos!PK58=0,"—",Cálculos!PL58&amp;" / "&amp;Cálculos!PM58))</f>
        <v/>
      </c>
      <c r="O58" s="57" t="str">
        <f>IF($A58="","",Cálculos!PD58+Cálculos!PI58+Cálculos!PN58)</f>
        <v/>
      </c>
      <c r="P58" s="57" t="str">
        <f t="shared" si="1"/>
        <v/>
      </c>
    </row>
    <row r="59" spans="1:16" x14ac:dyDescent="0.25">
      <c r="A59" s="56" t="str">
        <f>Cálculos!B59</f>
        <v/>
      </c>
      <c r="B59" s="57" t="str">
        <f>Cálculos!D59</f>
        <v/>
      </c>
      <c r="C59" s="58" t="str">
        <f>Cálculos!C59</f>
        <v/>
      </c>
      <c r="D59" s="59" t="str">
        <f>IF($A59="","",IF(Configurações!$B$3="Simples","—",SUMIF(Cálculos!$G$4:$OA$4,"H",Cálculos!$G59:$OA59)))</f>
        <v/>
      </c>
      <c r="E59" s="59" t="str">
        <f>IF($A59="","",IF(Configurações!$B$3="Simples","—",D59/5))</f>
        <v/>
      </c>
      <c r="F59" s="57" t="str">
        <f>IF($A59="","",IF(Configurações!$B$3="Simples","—",Cálculos!OE59+Cálculos!OJ59+Cálculos!OO59+Cálculos!OT59+Cálculos!OY59))</f>
        <v/>
      </c>
      <c r="G59" s="57" t="str">
        <f>IF($A59="","",Cálculos!OF59+Cálculos!OK59+Cálculos!OP59+Cálculos!OU59+Cálculos!OZ59)</f>
        <v/>
      </c>
      <c r="H59" s="57" t="str">
        <f>IF($A59="","",COUNTIF(Cálculos!$G59:$OA59,"*7DIA*"))</f>
        <v/>
      </c>
      <c r="I59" s="57" t="str">
        <f>IF($A59="","",COUNTIF(Cálculos!$G59:$OA59,"*DOM*"))</f>
        <v/>
      </c>
      <c r="J59" s="57" t="str">
        <f>IF($A59="","",IF(Configurações!$B$3="Simples","—",COUNTIF(Cálculos!$G59:$OA59,"*INT*")))</f>
        <v/>
      </c>
      <c r="K59" s="57" t="str">
        <f>IF($A59="","",SUMIF(Cálculos!$G$4:$OA$4,"T",Cálculos!$G59:$OA59))</f>
        <v/>
      </c>
      <c r="L59" s="57" t="str">
        <f>IF($A59="","",IF(Cálculos!PA59=0,"—",Cálculos!PB59&amp;" / "&amp;Cálculos!PC59))</f>
        <v/>
      </c>
      <c r="M59" s="57" t="str">
        <f>IF($A59="","",IF(Cálculos!PF59=0,"—",Cálculos!PG59&amp;" / "&amp;Cálculos!PH59))</f>
        <v/>
      </c>
      <c r="N59" s="57" t="str">
        <f>IF($A59="","",IF(Cálculos!PK59=0,"—",Cálculos!PL59&amp;" / "&amp;Cálculos!PM59))</f>
        <v/>
      </c>
      <c r="O59" s="57" t="str">
        <f>IF($A59="","",Cálculos!PD59+Cálculos!PI59+Cálculos!PN59)</f>
        <v/>
      </c>
      <c r="P59" s="57" t="str">
        <f t="shared" si="1"/>
        <v/>
      </c>
    </row>
    <row r="60" spans="1:16" x14ac:dyDescent="0.25">
      <c r="A60" s="56" t="str">
        <f>Cálculos!B60</f>
        <v/>
      </c>
      <c r="B60" s="57" t="str">
        <f>Cálculos!D60</f>
        <v/>
      </c>
      <c r="C60" s="58" t="str">
        <f>Cálculos!C60</f>
        <v/>
      </c>
      <c r="D60" s="59" t="str">
        <f>IF($A60="","",IF(Configurações!$B$3="Simples","—",SUMIF(Cálculos!$G$4:$OA$4,"H",Cálculos!$G60:$OA60)))</f>
        <v/>
      </c>
      <c r="E60" s="59" t="str">
        <f>IF($A60="","",IF(Configurações!$B$3="Simples","—",D60/5))</f>
        <v/>
      </c>
      <c r="F60" s="57" t="str">
        <f>IF($A60="","",IF(Configurações!$B$3="Simples","—",Cálculos!OE60+Cálculos!OJ60+Cálculos!OO60+Cálculos!OT60+Cálculos!OY60))</f>
        <v/>
      </c>
      <c r="G60" s="57" t="str">
        <f>IF($A60="","",Cálculos!OF60+Cálculos!OK60+Cálculos!OP60+Cálculos!OU60+Cálculos!OZ60)</f>
        <v/>
      </c>
      <c r="H60" s="57" t="str">
        <f>IF($A60="","",COUNTIF(Cálculos!$G60:$OA60,"*7DIA*"))</f>
        <v/>
      </c>
      <c r="I60" s="57" t="str">
        <f>IF($A60="","",COUNTIF(Cálculos!$G60:$OA60,"*DOM*"))</f>
        <v/>
      </c>
      <c r="J60" s="57" t="str">
        <f>IF($A60="","",IF(Configurações!$B$3="Simples","—",COUNTIF(Cálculos!$G60:$OA60,"*INT*")))</f>
        <v/>
      </c>
      <c r="K60" s="57" t="str">
        <f>IF($A60="","",SUMIF(Cálculos!$G$4:$OA$4,"T",Cálculos!$G60:$OA60))</f>
        <v/>
      </c>
      <c r="L60" s="57" t="str">
        <f>IF($A60="","",IF(Cálculos!PA60=0,"—",Cálculos!PB60&amp;" / "&amp;Cálculos!PC60))</f>
        <v/>
      </c>
      <c r="M60" s="57" t="str">
        <f>IF($A60="","",IF(Cálculos!PF60=0,"—",Cálculos!PG60&amp;" / "&amp;Cálculos!PH60))</f>
        <v/>
      </c>
      <c r="N60" s="57" t="str">
        <f>IF($A60="","",IF(Cálculos!PK60=0,"—",Cálculos!PL60&amp;" / "&amp;Cálculos!PM60))</f>
        <v/>
      </c>
      <c r="O60" s="57" t="str">
        <f>IF($A60="","",Cálculos!PD60+Cálculos!PI60+Cálculos!PN60)</f>
        <v/>
      </c>
      <c r="P60" s="57" t="str">
        <f t="shared" si="1"/>
        <v/>
      </c>
    </row>
    <row r="61" spans="1:16" x14ac:dyDescent="0.25">
      <c r="A61" s="56" t="str">
        <f>Cálculos!B61</f>
        <v/>
      </c>
      <c r="B61" s="57" t="str">
        <f>Cálculos!D61</f>
        <v/>
      </c>
      <c r="C61" s="58" t="str">
        <f>Cálculos!C61</f>
        <v/>
      </c>
      <c r="D61" s="59" t="str">
        <f>IF($A61="","",IF(Configurações!$B$3="Simples","—",SUMIF(Cálculos!$G$4:$OA$4,"H",Cálculos!$G61:$OA61)))</f>
        <v/>
      </c>
      <c r="E61" s="59" t="str">
        <f>IF($A61="","",IF(Configurações!$B$3="Simples","—",D61/5))</f>
        <v/>
      </c>
      <c r="F61" s="57" t="str">
        <f>IF($A61="","",IF(Configurações!$B$3="Simples","—",Cálculos!OE61+Cálculos!OJ61+Cálculos!OO61+Cálculos!OT61+Cálculos!OY61))</f>
        <v/>
      </c>
      <c r="G61" s="57" t="str">
        <f>IF($A61="","",Cálculos!OF61+Cálculos!OK61+Cálculos!OP61+Cálculos!OU61+Cálculos!OZ61)</f>
        <v/>
      </c>
      <c r="H61" s="57" t="str">
        <f>IF($A61="","",COUNTIF(Cálculos!$G61:$OA61,"*7DIA*"))</f>
        <v/>
      </c>
      <c r="I61" s="57" t="str">
        <f>IF($A61="","",COUNTIF(Cálculos!$G61:$OA61,"*DOM*"))</f>
        <v/>
      </c>
      <c r="J61" s="57" t="str">
        <f>IF($A61="","",IF(Configurações!$B$3="Simples","—",COUNTIF(Cálculos!$G61:$OA61,"*INT*")))</f>
        <v/>
      </c>
      <c r="K61" s="57" t="str">
        <f>IF($A61="","",SUMIF(Cálculos!$G$4:$OA$4,"T",Cálculos!$G61:$OA61))</f>
        <v/>
      </c>
      <c r="L61" s="57" t="str">
        <f>IF($A61="","",IF(Cálculos!PA61=0,"—",Cálculos!PB61&amp;" / "&amp;Cálculos!PC61))</f>
        <v/>
      </c>
      <c r="M61" s="57" t="str">
        <f>IF($A61="","",IF(Cálculos!PF61=0,"—",Cálculos!PG61&amp;" / "&amp;Cálculos!PH61))</f>
        <v/>
      </c>
      <c r="N61" s="57" t="str">
        <f>IF($A61="","",IF(Cálculos!PK61=0,"—",Cálculos!PL61&amp;" / "&amp;Cálculos!PM61))</f>
        <v/>
      </c>
      <c r="O61" s="57" t="str">
        <f>IF($A61="","",Cálculos!PD61+Cálculos!PI61+Cálculos!PN61)</f>
        <v/>
      </c>
      <c r="P61" s="57" t="str">
        <f t="shared" si="1"/>
        <v/>
      </c>
    </row>
    <row r="62" spans="1:16" x14ac:dyDescent="0.25">
      <c r="A62" s="56" t="str">
        <f>Cálculos!B62</f>
        <v/>
      </c>
      <c r="B62" s="57" t="str">
        <f>Cálculos!D62</f>
        <v/>
      </c>
      <c r="C62" s="58" t="str">
        <f>Cálculos!C62</f>
        <v/>
      </c>
      <c r="D62" s="59" t="str">
        <f>IF($A62="","",IF(Configurações!$B$3="Simples","—",SUMIF(Cálculos!$G$4:$OA$4,"H",Cálculos!$G62:$OA62)))</f>
        <v/>
      </c>
      <c r="E62" s="59" t="str">
        <f>IF($A62="","",IF(Configurações!$B$3="Simples","—",D62/5))</f>
        <v/>
      </c>
      <c r="F62" s="57" t="str">
        <f>IF($A62="","",IF(Configurações!$B$3="Simples","—",Cálculos!OE62+Cálculos!OJ62+Cálculos!OO62+Cálculos!OT62+Cálculos!OY62))</f>
        <v/>
      </c>
      <c r="G62" s="57" t="str">
        <f>IF($A62="","",Cálculos!OF62+Cálculos!OK62+Cálculos!OP62+Cálculos!OU62+Cálculos!OZ62)</f>
        <v/>
      </c>
      <c r="H62" s="57" t="str">
        <f>IF($A62="","",COUNTIF(Cálculos!$G62:$OA62,"*7DIA*"))</f>
        <v/>
      </c>
      <c r="I62" s="57" t="str">
        <f>IF($A62="","",COUNTIF(Cálculos!$G62:$OA62,"*DOM*"))</f>
        <v/>
      </c>
      <c r="J62" s="57" t="str">
        <f>IF($A62="","",IF(Configurações!$B$3="Simples","—",COUNTIF(Cálculos!$G62:$OA62,"*INT*")))</f>
        <v/>
      </c>
      <c r="K62" s="57" t="str">
        <f>IF($A62="","",SUMIF(Cálculos!$G$4:$OA$4,"T",Cálculos!$G62:$OA62))</f>
        <v/>
      </c>
      <c r="L62" s="57" t="str">
        <f>IF($A62="","",IF(Cálculos!PA62=0,"—",Cálculos!PB62&amp;" / "&amp;Cálculos!PC62))</f>
        <v/>
      </c>
      <c r="M62" s="57" t="str">
        <f>IF($A62="","",IF(Cálculos!PF62=0,"—",Cálculos!PG62&amp;" / "&amp;Cálculos!PH62))</f>
        <v/>
      </c>
      <c r="N62" s="57" t="str">
        <f>IF($A62="","",IF(Cálculos!PK62=0,"—",Cálculos!PL62&amp;" / "&amp;Cálculos!PM62))</f>
        <v/>
      </c>
      <c r="O62" s="57" t="str">
        <f>IF($A62="","",Cálculos!PD62+Cálculos!PI62+Cálculos!PN62)</f>
        <v/>
      </c>
      <c r="P62" s="57" t="str">
        <f t="shared" si="1"/>
        <v/>
      </c>
    </row>
    <row r="63" spans="1:16" x14ac:dyDescent="0.25">
      <c r="A63" s="56" t="str">
        <f>Cálculos!B63</f>
        <v/>
      </c>
      <c r="B63" s="57" t="str">
        <f>Cálculos!D63</f>
        <v/>
      </c>
      <c r="C63" s="58" t="str">
        <f>Cálculos!C63</f>
        <v/>
      </c>
      <c r="D63" s="59" t="str">
        <f>IF($A63="","",IF(Configurações!$B$3="Simples","—",SUMIF(Cálculos!$G$4:$OA$4,"H",Cálculos!$G63:$OA63)))</f>
        <v/>
      </c>
      <c r="E63" s="59" t="str">
        <f>IF($A63="","",IF(Configurações!$B$3="Simples","—",D63/5))</f>
        <v/>
      </c>
      <c r="F63" s="57" t="str">
        <f>IF($A63="","",IF(Configurações!$B$3="Simples","—",Cálculos!OE63+Cálculos!OJ63+Cálculos!OO63+Cálculos!OT63+Cálculos!OY63))</f>
        <v/>
      </c>
      <c r="G63" s="57" t="str">
        <f>IF($A63="","",Cálculos!OF63+Cálculos!OK63+Cálculos!OP63+Cálculos!OU63+Cálculos!OZ63)</f>
        <v/>
      </c>
      <c r="H63" s="57" t="str">
        <f>IF($A63="","",COUNTIF(Cálculos!$G63:$OA63,"*7DIA*"))</f>
        <v/>
      </c>
      <c r="I63" s="57" t="str">
        <f>IF($A63="","",COUNTIF(Cálculos!$G63:$OA63,"*DOM*"))</f>
        <v/>
      </c>
      <c r="J63" s="57" t="str">
        <f>IF($A63="","",IF(Configurações!$B$3="Simples","—",COUNTIF(Cálculos!$G63:$OA63,"*INT*")))</f>
        <v/>
      </c>
      <c r="K63" s="57" t="str">
        <f>IF($A63="","",SUMIF(Cálculos!$G$4:$OA$4,"T",Cálculos!$G63:$OA63))</f>
        <v/>
      </c>
      <c r="L63" s="57" t="str">
        <f>IF($A63="","",IF(Cálculos!PA63=0,"—",Cálculos!PB63&amp;" / "&amp;Cálculos!PC63))</f>
        <v/>
      </c>
      <c r="M63" s="57" t="str">
        <f>IF($A63="","",IF(Cálculos!PF63=0,"—",Cálculos!PG63&amp;" / "&amp;Cálculos!PH63))</f>
        <v/>
      </c>
      <c r="N63" s="57" t="str">
        <f>IF($A63="","",IF(Cálculos!PK63=0,"—",Cálculos!PL63&amp;" / "&amp;Cálculos!PM63))</f>
        <v/>
      </c>
      <c r="O63" s="57" t="str">
        <f>IF($A63="","",Cálculos!PD63+Cálculos!PI63+Cálculos!PN63)</f>
        <v/>
      </c>
      <c r="P63" s="57" t="str">
        <f t="shared" si="1"/>
        <v/>
      </c>
    </row>
    <row r="64" spans="1:16" x14ac:dyDescent="0.25">
      <c r="A64" s="56" t="str">
        <f>Cálculos!B64</f>
        <v/>
      </c>
      <c r="B64" s="57" t="str">
        <f>Cálculos!D64</f>
        <v/>
      </c>
      <c r="C64" s="58" t="str">
        <f>Cálculos!C64</f>
        <v/>
      </c>
      <c r="D64" s="59" t="str">
        <f>IF($A64="","",IF(Configurações!$B$3="Simples","—",SUMIF(Cálculos!$G$4:$OA$4,"H",Cálculos!$G64:$OA64)))</f>
        <v/>
      </c>
      <c r="E64" s="59" t="str">
        <f>IF($A64="","",IF(Configurações!$B$3="Simples","—",D64/5))</f>
        <v/>
      </c>
      <c r="F64" s="57" t="str">
        <f>IF($A64="","",IF(Configurações!$B$3="Simples","—",Cálculos!OE64+Cálculos!OJ64+Cálculos!OO64+Cálculos!OT64+Cálculos!OY64))</f>
        <v/>
      </c>
      <c r="G64" s="57" t="str">
        <f>IF($A64="","",Cálculos!OF64+Cálculos!OK64+Cálculos!OP64+Cálculos!OU64+Cálculos!OZ64)</f>
        <v/>
      </c>
      <c r="H64" s="57" t="str">
        <f>IF($A64="","",COUNTIF(Cálculos!$G64:$OA64,"*7DIA*"))</f>
        <v/>
      </c>
      <c r="I64" s="57" t="str">
        <f>IF($A64="","",COUNTIF(Cálculos!$G64:$OA64,"*DOM*"))</f>
        <v/>
      </c>
      <c r="J64" s="57" t="str">
        <f>IF($A64="","",IF(Configurações!$B$3="Simples","—",COUNTIF(Cálculos!$G64:$OA64,"*INT*")))</f>
        <v/>
      </c>
      <c r="K64" s="57" t="str">
        <f>IF($A64="","",SUMIF(Cálculos!$G$4:$OA$4,"T",Cálculos!$G64:$OA64))</f>
        <v/>
      </c>
      <c r="L64" s="57" t="str">
        <f>IF($A64="","",IF(Cálculos!PA64=0,"—",Cálculos!PB64&amp;" / "&amp;Cálculos!PC64))</f>
        <v/>
      </c>
      <c r="M64" s="57" t="str">
        <f>IF($A64="","",IF(Cálculos!PF64=0,"—",Cálculos!PG64&amp;" / "&amp;Cálculos!PH64))</f>
        <v/>
      </c>
      <c r="N64" s="57" t="str">
        <f>IF($A64="","",IF(Cálculos!PK64=0,"—",Cálculos!PL64&amp;" / "&amp;Cálculos!PM64))</f>
        <v/>
      </c>
      <c r="O64" s="57" t="str">
        <f>IF($A64="","",Cálculos!PD64+Cálculos!PI64+Cálculos!PN64)</f>
        <v/>
      </c>
      <c r="P64" s="57" t="str">
        <f t="shared" si="1"/>
        <v/>
      </c>
    </row>
    <row r="65" spans="1:16" x14ac:dyDescent="0.25">
      <c r="A65" s="56" t="str">
        <f>Cálculos!B65</f>
        <v/>
      </c>
      <c r="B65" s="57" t="str">
        <f>Cálculos!D65</f>
        <v/>
      </c>
      <c r="C65" s="58" t="str">
        <f>Cálculos!C65</f>
        <v/>
      </c>
      <c r="D65" s="59" t="str">
        <f>IF($A65="","",IF(Configurações!$B$3="Simples","—",SUMIF(Cálculos!$G$4:$OA$4,"H",Cálculos!$G65:$OA65)))</f>
        <v/>
      </c>
      <c r="E65" s="59" t="str">
        <f>IF($A65="","",IF(Configurações!$B$3="Simples","—",D65/5))</f>
        <v/>
      </c>
      <c r="F65" s="57" t="str">
        <f>IF($A65="","",IF(Configurações!$B$3="Simples","—",Cálculos!OE65+Cálculos!OJ65+Cálculos!OO65+Cálculos!OT65+Cálculos!OY65))</f>
        <v/>
      </c>
      <c r="G65" s="57" t="str">
        <f>IF($A65="","",Cálculos!OF65+Cálculos!OK65+Cálculos!OP65+Cálculos!OU65+Cálculos!OZ65)</f>
        <v/>
      </c>
      <c r="H65" s="57" t="str">
        <f>IF($A65="","",COUNTIF(Cálculos!$G65:$OA65,"*7DIA*"))</f>
        <v/>
      </c>
      <c r="I65" s="57" t="str">
        <f>IF($A65="","",COUNTIF(Cálculos!$G65:$OA65,"*DOM*"))</f>
        <v/>
      </c>
      <c r="J65" s="57" t="str">
        <f>IF($A65="","",IF(Configurações!$B$3="Simples","—",COUNTIF(Cálculos!$G65:$OA65,"*INT*")))</f>
        <v/>
      </c>
      <c r="K65" s="57" t="str">
        <f>IF($A65="","",SUMIF(Cálculos!$G$4:$OA$4,"T",Cálculos!$G65:$OA65))</f>
        <v/>
      </c>
      <c r="L65" s="57" t="str">
        <f>IF($A65="","",IF(Cálculos!PA65=0,"—",Cálculos!PB65&amp;" / "&amp;Cálculos!PC65))</f>
        <v/>
      </c>
      <c r="M65" s="57" t="str">
        <f>IF($A65="","",IF(Cálculos!PF65=0,"—",Cálculos!PG65&amp;" / "&amp;Cálculos!PH65))</f>
        <v/>
      </c>
      <c r="N65" s="57" t="str">
        <f>IF($A65="","",IF(Cálculos!PK65=0,"—",Cálculos!PL65&amp;" / "&amp;Cálculos!PM65))</f>
        <v/>
      </c>
      <c r="O65" s="57" t="str">
        <f>IF($A65="","",Cálculos!PD65+Cálculos!PI65+Cálculos!PN65)</f>
        <v/>
      </c>
      <c r="P65" s="57" t="str">
        <f t="shared" si="1"/>
        <v/>
      </c>
    </row>
    <row r="66" spans="1:16" x14ac:dyDescent="0.25">
      <c r="A66" s="56" t="str">
        <f>Cálculos!B66</f>
        <v/>
      </c>
      <c r="B66" s="57" t="str">
        <f>Cálculos!D66</f>
        <v/>
      </c>
      <c r="C66" s="58" t="str">
        <f>Cálculos!C66</f>
        <v/>
      </c>
      <c r="D66" s="59" t="str">
        <f>IF($A66="","",IF(Configurações!$B$3="Simples","—",SUMIF(Cálculos!$G$4:$OA$4,"H",Cálculos!$G66:$OA66)))</f>
        <v/>
      </c>
      <c r="E66" s="59" t="str">
        <f>IF($A66="","",IF(Configurações!$B$3="Simples","—",D66/5))</f>
        <v/>
      </c>
      <c r="F66" s="57" t="str">
        <f>IF($A66="","",IF(Configurações!$B$3="Simples","—",Cálculos!OE66+Cálculos!OJ66+Cálculos!OO66+Cálculos!OT66+Cálculos!OY66))</f>
        <v/>
      </c>
      <c r="G66" s="57" t="str">
        <f>IF($A66="","",Cálculos!OF66+Cálculos!OK66+Cálculos!OP66+Cálculos!OU66+Cálculos!OZ66)</f>
        <v/>
      </c>
      <c r="H66" s="57" t="str">
        <f>IF($A66="","",COUNTIF(Cálculos!$G66:$OA66,"*7DIA*"))</f>
        <v/>
      </c>
      <c r="I66" s="57" t="str">
        <f>IF($A66="","",COUNTIF(Cálculos!$G66:$OA66,"*DOM*"))</f>
        <v/>
      </c>
      <c r="J66" s="57" t="str">
        <f>IF($A66="","",IF(Configurações!$B$3="Simples","—",COUNTIF(Cálculos!$G66:$OA66,"*INT*")))</f>
        <v/>
      </c>
      <c r="K66" s="57" t="str">
        <f>IF($A66="","",SUMIF(Cálculos!$G$4:$OA$4,"T",Cálculos!$G66:$OA66))</f>
        <v/>
      </c>
      <c r="L66" s="57" t="str">
        <f>IF($A66="","",IF(Cálculos!PA66=0,"—",Cálculos!PB66&amp;" / "&amp;Cálculos!PC66))</f>
        <v/>
      </c>
      <c r="M66" s="57" t="str">
        <f>IF($A66="","",IF(Cálculos!PF66=0,"—",Cálculos!PG66&amp;" / "&amp;Cálculos!PH66))</f>
        <v/>
      </c>
      <c r="N66" s="57" t="str">
        <f>IF($A66="","",IF(Cálculos!PK66=0,"—",Cálculos!PL66&amp;" / "&amp;Cálculos!PM66))</f>
        <v/>
      </c>
      <c r="O66" s="57" t="str">
        <f>IF($A66="","",Cálculos!PD66+Cálculos!PI66+Cálculos!PN66)</f>
        <v/>
      </c>
      <c r="P66" s="57" t="str">
        <f t="shared" si="1"/>
        <v/>
      </c>
    </row>
    <row r="67" spans="1:16" x14ac:dyDescent="0.25">
      <c r="A67" s="56" t="str">
        <f>Cálculos!B67</f>
        <v/>
      </c>
      <c r="B67" s="57" t="str">
        <f>Cálculos!D67</f>
        <v/>
      </c>
      <c r="C67" s="58" t="str">
        <f>Cálculos!C67</f>
        <v/>
      </c>
      <c r="D67" s="59" t="str">
        <f>IF($A67="","",IF(Configurações!$B$3="Simples","—",SUMIF(Cálculos!$G$4:$OA$4,"H",Cálculos!$G67:$OA67)))</f>
        <v/>
      </c>
      <c r="E67" s="59" t="str">
        <f>IF($A67="","",IF(Configurações!$B$3="Simples","—",D67/5))</f>
        <v/>
      </c>
      <c r="F67" s="57" t="str">
        <f>IF($A67="","",IF(Configurações!$B$3="Simples","—",Cálculos!OE67+Cálculos!OJ67+Cálculos!OO67+Cálculos!OT67+Cálculos!OY67))</f>
        <v/>
      </c>
      <c r="G67" s="57" t="str">
        <f>IF($A67="","",Cálculos!OF67+Cálculos!OK67+Cálculos!OP67+Cálculos!OU67+Cálculos!OZ67)</f>
        <v/>
      </c>
      <c r="H67" s="57" t="str">
        <f>IF($A67="","",COUNTIF(Cálculos!$G67:$OA67,"*7DIA*"))</f>
        <v/>
      </c>
      <c r="I67" s="57" t="str">
        <f>IF($A67="","",COUNTIF(Cálculos!$G67:$OA67,"*DOM*"))</f>
        <v/>
      </c>
      <c r="J67" s="57" t="str">
        <f>IF($A67="","",IF(Configurações!$B$3="Simples","—",COUNTIF(Cálculos!$G67:$OA67,"*INT*")))</f>
        <v/>
      </c>
      <c r="K67" s="57" t="str">
        <f>IF($A67="","",SUMIF(Cálculos!$G$4:$OA$4,"T",Cálculos!$G67:$OA67))</f>
        <v/>
      </c>
      <c r="L67" s="57" t="str">
        <f>IF($A67="","",IF(Cálculos!PA67=0,"—",Cálculos!PB67&amp;" / "&amp;Cálculos!PC67))</f>
        <v/>
      </c>
      <c r="M67" s="57" t="str">
        <f>IF($A67="","",IF(Cálculos!PF67=0,"—",Cálculos!PG67&amp;" / "&amp;Cálculos!PH67))</f>
        <v/>
      </c>
      <c r="N67" s="57" t="str">
        <f>IF($A67="","",IF(Cálculos!PK67=0,"—",Cálculos!PL67&amp;" / "&amp;Cálculos!PM67))</f>
        <v/>
      </c>
      <c r="O67" s="57" t="str">
        <f>IF($A67="","",Cálculos!PD67+Cálculos!PI67+Cálculos!PN67)</f>
        <v/>
      </c>
      <c r="P67" s="57" t="str">
        <f t="shared" si="1"/>
        <v/>
      </c>
    </row>
    <row r="68" spans="1:16" x14ac:dyDescent="0.25">
      <c r="A68" s="56" t="str">
        <f>Cálculos!B68</f>
        <v/>
      </c>
      <c r="B68" s="57" t="str">
        <f>Cálculos!D68</f>
        <v/>
      </c>
      <c r="C68" s="58" t="str">
        <f>Cálculos!C68</f>
        <v/>
      </c>
      <c r="D68" s="59" t="str">
        <f>IF($A68="","",IF(Configurações!$B$3="Simples","—",SUMIF(Cálculos!$G$4:$OA$4,"H",Cálculos!$G68:$OA68)))</f>
        <v/>
      </c>
      <c r="E68" s="59" t="str">
        <f>IF($A68="","",IF(Configurações!$B$3="Simples","—",D68/5))</f>
        <v/>
      </c>
      <c r="F68" s="57" t="str">
        <f>IF($A68="","",IF(Configurações!$B$3="Simples","—",Cálculos!OE68+Cálculos!OJ68+Cálculos!OO68+Cálculos!OT68+Cálculos!OY68))</f>
        <v/>
      </c>
      <c r="G68" s="57" t="str">
        <f>IF($A68="","",Cálculos!OF68+Cálculos!OK68+Cálculos!OP68+Cálculos!OU68+Cálculos!OZ68)</f>
        <v/>
      </c>
      <c r="H68" s="57" t="str">
        <f>IF($A68="","",COUNTIF(Cálculos!$G68:$OA68,"*7DIA*"))</f>
        <v/>
      </c>
      <c r="I68" s="57" t="str">
        <f>IF($A68="","",COUNTIF(Cálculos!$G68:$OA68,"*DOM*"))</f>
        <v/>
      </c>
      <c r="J68" s="57" t="str">
        <f>IF($A68="","",IF(Configurações!$B$3="Simples","—",COUNTIF(Cálculos!$G68:$OA68,"*INT*")))</f>
        <v/>
      </c>
      <c r="K68" s="57" t="str">
        <f>IF($A68="","",SUMIF(Cálculos!$G$4:$OA$4,"T",Cálculos!$G68:$OA68))</f>
        <v/>
      </c>
      <c r="L68" s="57" t="str">
        <f>IF($A68="","",IF(Cálculos!PA68=0,"—",Cálculos!PB68&amp;" / "&amp;Cálculos!PC68))</f>
        <v/>
      </c>
      <c r="M68" s="57" t="str">
        <f>IF($A68="","",IF(Cálculos!PF68=0,"—",Cálculos!PG68&amp;" / "&amp;Cálculos!PH68))</f>
        <v/>
      </c>
      <c r="N68" s="57" t="str">
        <f>IF($A68="","",IF(Cálculos!PK68=0,"—",Cálculos!PL68&amp;" / "&amp;Cálculos!PM68))</f>
        <v/>
      </c>
      <c r="O68" s="57" t="str">
        <f>IF($A68="","",Cálculos!PD68+Cálculos!PI68+Cálculos!PN68)</f>
        <v/>
      </c>
      <c r="P68" s="57" t="str">
        <f t="shared" si="1"/>
        <v/>
      </c>
    </row>
    <row r="69" spans="1:16" x14ac:dyDescent="0.25">
      <c r="A69" s="56" t="str">
        <f>Cálculos!B69</f>
        <v/>
      </c>
      <c r="B69" s="57" t="str">
        <f>Cálculos!D69</f>
        <v/>
      </c>
      <c r="C69" s="58" t="str">
        <f>Cálculos!C69</f>
        <v/>
      </c>
      <c r="D69" s="59" t="str">
        <f>IF($A69="","",IF(Configurações!$B$3="Simples","—",SUMIF(Cálculos!$G$4:$OA$4,"H",Cálculos!$G69:$OA69)))</f>
        <v/>
      </c>
      <c r="E69" s="59" t="str">
        <f>IF($A69="","",IF(Configurações!$B$3="Simples","—",D69/5))</f>
        <v/>
      </c>
      <c r="F69" s="57" t="str">
        <f>IF($A69="","",IF(Configurações!$B$3="Simples","—",Cálculos!OE69+Cálculos!OJ69+Cálculos!OO69+Cálculos!OT69+Cálculos!OY69))</f>
        <v/>
      </c>
      <c r="G69" s="57" t="str">
        <f>IF($A69="","",Cálculos!OF69+Cálculos!OK69+Cálculos!OP69+Cálculos!OU69+Cálculos!OZ69)</f>
        <v/>
      </c>
      <c r="H69" s="57" t="str">
        <f>IF($A69="","",COUNTIF(Cálculos!$G69:$OA69,"*7DIA*"))</f>
        <v/>
      </c>
      <c r="I69" s="57" t="str">
        <f>IF($A69="","",COUNTIF(Cálculos!$G69:$OA69,"*DOM*"))</f>
        <v/>
      </c>
      <c r="J69" s="57" t="str">
        <f>IF($A69="","",IF(Configurações!$B$3="Simples","—",COUNTIF(Cálculos!$G69:$OA69,"*INT*")))</f>
        <v/>
      </c>
      <c r="K69" s="57" t="str">
        <f>IF($A69="","",SUMIF(Cálculos!$G$4:$OA$4,"T",Cálculos!$G69:$OA69))</f>
        <v/>
      </c>
      <c r="L69" s="57" t="str">
        <f>IF($A69="","",IF(Cálculos!PA69=0,"—",Cálculos!PB69&amp;" / "&amp;Cálculos!PC69))</f>
        <v/>
      </c>
      <c r="M69" s="57" t="str">
        <f>IF($A69="","",IF(Cálculos!PF69=0,"—",Cálculos!PG69&amp;" / "&amp;Cálculos!PH69))</f>
        <v/>
      </c>
      <c r="N69" s="57" t="str">
        <f>IF($A69="","",IF(Cálculos!PK69=0,"—",Cálculos!PL69&amp;" / "&amp;Cálculos!PM69))</f>
        <v/>
      </c>
      <c r="O69" s="57" t="str">
        <f>IF($A69="","",Cálculos!PD69+Cálculos!PI69+Cálculos!PN69)</f>
        <v/>
      </c>
      <c r="P69" s="57" t="str">
        <f t="shared" si="1"/>
        <v/>
      </c>
    </row>
    <row r="70" spans="1:16" x14ac:dyDescent="0.25">
      <c r="A70" s="56" t="str">
        <f>Cálculos!B70</f>
        <v/>
      </c>
      <c r="B70" s="57" t="str">
        <f>Cálculos!D70</f>
        <v/>
      </c>
      <c r="C70" s="58" t="str">
        <f>Cálculos!C70</f>
        <v/>
      </c>
      <c r="D70" s="59" t="str">
        <f>IF($A70="","",IF(Configurações!$B$3="Simples","—",SUMIF(Cálculos!$G$4:$OA$4,"H",Cálculos!$G70:$OA70)))</f>
        <v/>
      </c>
      <c r="E70" s="59" t="str">
        <f>IF($A70="","",IF(Configurações!$B$3="Simples","—",D70/5))</f>
        <v/>
      </c>
      <c r="F70" s="57" t="str">
        <f>IF($A70="","",IF(Configurações!$B$3="Simples","—",Cálculos!OE70+Cálculos!OJ70+Cálculos!OO70+Cálculos!OT70+Cálculos!OY70))</f>
        <v/>
      </c>
      <c r="G70" s="57" t="str">
        <f>IF($A70="","",Cálculos!OF70+Cálculos!OK70+Cálculos!OP70+Cálculos!OU70+Cálculos!OZ70)</f>
        <v/>
      </c>
      <c r="H70" s="57" t="str">
        <f>IF($A70="","",COUNTIF(Cálculos!$G70:$OA70,"*7DIA*"))</f>
        <v/>
      </c>
      <c r="I70" s="57" t="str">
        <f>IF($A70="","",COUNTIF(Cálculos!$G70:$OA70,"*DOM*"))</f>
        <v/>
      </c>
      <c r="J70" s="57" t="str">
        <f>IF($A70="","",IF(Configurações!$B$3="Simples","—",COUNTIF(Cálculos!$G70:$OA70,"*INT*")))</f>
        <v/>
      </c>
      <c r="K70" s="57" t="str">
        <f>IF($A70="","",SUMIF(Cálculos!$G$4:$OA$4,"T",Cálculos!$G70:$OA70))</f>
        <v/>
      </c>
      <c r="L70" s="57" t="str">
        <f>IF($A70="","",IF(Cálculos!PA70=0,"—",Cálculos!PB70&amp;" / "&amp;Cálculos!PC70))</f>
        <v/>
      </c>
      <c r="M70" s="57" t="str">
        <f>IF($A70="","",IF(Cálculos!PF70=0,"—",Cálculos!PG70&amp;" / "&amp;Cálculos!PH70))</f>
        <v/>
      </c>
      <c r="N70" s="57" t="str">
        <f>IF($A70="","",IF(Cálculos!PK70=0,"—",Cálculos!PL70&amp;" / "&amp;Cálculos!PM70))</f>
        <v/>
      </c>
      <c r="O70" s="57" t="str">
        <f>IF($A70="","",Cálculos!PD70+Cálculos!PI70+Cálculos!PN70)</f>
        <v/>
      </c>
      <c r="P70" s="57" t="str">
        <f t="shared" si="1"/>
        <v/>
      </c>
    </row>
    <row r="71" spans="1:16" x14ac:dyDescent="0.25">
      <c r="A71" s="56" t="str">
        <f>Cálculos!B71</f>
        <v/>
      </c>
      <c r="B71" s="57" t="str">
        <f>Cálculos!D71</f>
        <v/>
      </c>
      <c r="C71" s="58" t="str">
        <f>Cálculos!C71</f>
        <v/>
      </c>
      <c r="D71" s="59" t="str">
        <f>IF($A71="","",IF(Configurações!$B$3="Simples","—",SUMIF(Cálculos!$G$4:$OA$4,"H",Cálculos!$G71:$OA71)))</f>
        <v/>
      </c>
      <c r="E71" s="59" t="str">
        <f>IF($A71="","",IF(Configurações!$B$3="Simples","—",D71/5))</f>
        <v/>
      </c>
      <c r="F71" s="57" t="str">
        <f>IF($A71="","",IF(Configurações!$B$3="Simples","—",Cálculos!OE71+Cálculos!OJ71+Cálculos!OO71+Cálculos!OT71+Cálculos!OY71))</f>
        <v/>
      </c>
      <c r="G71" s="57" t="str">
        <f>IF($A71="","",Cálculos!OF71+Cálculos!OK71+Cálculos!OP71+Cálculos!OU71+Cálculos!OZ71)</f>
        <v/>
      </c>
      <c r="H71" s="57" t="str">
        <f>IF($A71="","",COUNTIF(Cálculos!$G71:$OA71,"*7DIA*"))</f>
        <v/>
      </c>
      <c r="I71" s="57" t="str">
        <f>IF($A71="","",COUNTIF(Cálculos!$G71:$OA71,"*DOM*"))</f>
        <v/>
      </c>
      <c r="J71" s="57" t="str">
        <f>IF($A71="","",IF(Configurações!$B$3="Simples","—",COUNTIF(Cálculos!$G71:$OA71,"*INT*")))</f>
        <v/>
      </c>
      <c r="K71" s="57" t="str">
        <f>IF($A71="","",SUMIF(Cálculos!$G$4:$OA$4,"T",Cálculos!$G71:$OA71))</f>
        <v/>
      </c>
      <c r="L71" s="57" t="str">
        <f>IF($A71="","",IF(Cálculos!PA71=0,"—",Cálculos!PB71&amp;" / "&amp;Cálculos!PC71))</f>
        <v/>
      </c>
      <c r="M71" s="57" t="str">
        <f>IF($A71="","",IF(Cálculos!PF71=0,"—",Cálculos!PG71&amp;" / "&amp;Cálculos!PH71))</f>
        <v/>
      </c>
      <c r="N71" s="57" t="str">
        <f>IF($A71="","",IF(Cálculos!PK71=0,"—",Cálculos!PL71&amp;" / "&amp;Cálculos!PM71))</f>
        <v/>
      </c>
      <c r="O71" s="57" t="str">
        <f>IF($A71="","",Cálculos!PD71+Cálculos!PI71+Cálculos!PN71)</f>
        <v/>
      </c>
      <c r="P71" s="57" t="str">
        <f t="shared" si="1"/>
        <v/>
      </c>
    </row>
    <row r="72" spans="1:16" x14ac:dyDescent="0.25">
      <c r="A72" s="56" t="str">
        <f>Cálculos!B72</f>
        <v/>
      </c>
      <c r="B72" s="57" t="str">
        <f>Cálculos!D72</f>
        <v/>
      </c>
      <c r="C72" s="58" t="str">
        <f>Cálculos!C72</f>
        <v/>
      </c>
      <c r="D72" s="59" t="str">
        <f>IF($A72="","",IF(Configurações!$B$3="Simples","—",SUMIF(Cálculos!$G$4:$OA$4,"H",Cálculos!$G72:$OA72)))</f>
        <v/>
      </c>
      <c r="E72" s="59" t="str">
        <f>IF($A72="","",IF(Configurações!$B$3="Simples","—",D72/5))</f>
        <v/>
      </c>
      <c r="F72" s="57" t="str">
        <f>IF($A72="","",IF(Configurações!$B$3="Simples","—",Cálculos!OE72+Cálculos!OJ72+Cálculos!OO72+Cálculos!OT72+Cálculos!OY72))</f>
        <v/>
      </c>
      <c r="G72" s="57" t="str">
        <f>IF($A72="","",Cálculos!OF72+Cálculos!OK72+Cálculos!OP72+Cálculos!OU72+Cálculos!OZ72)</f>
        <v/>
      </c>
      <c r="H72" s="57" t="str">
        <f>IF($A72="","",COUNTIF(Cálculos!$G72:$OA72,"*7DIA*"))</f>
        <v/>
      </c>
      <c r="I72" s="57" t="str">
        <f>IF($A72="","",COUNTIF(Cálculos!$G72:$OA72,"*DOM*"))</f>
        <v/>
      </c>
      <c r="J72" s="57" t="str">
        <f>IF($A72="","",IF(Configurações!$B$3="Simples","—",COUNTIF(Cálculos!$G72:$OA72,"*INT*")))</f>
        <v/>
      </c>
      <c r="K72" s="57" t="str">
        <f>IF($A72="","",SUMIF(Cálculos!$G$4:$OA$4,"T",Cálculos!$G72:$OA72))</f>
        <v/>
      </c>
      <c r="L72" s="57" t="str">
        <f>IF($A72="","",IF(Cálculos!PA72=0,"—",Cálculos!PB72&amp;" / "&amp;Cálculos!PC72))</f>
        <v/>
      </c>
      <c r="M72" s="57" t="str">
        <f>IF($A72="","",IF(Cálculos!PF72=0,"—",Cálculos!PG72&amp;" / "&amp;Cálculos!PH72))</f>
        <v/>
      </c>
      <c r="N72" s="57" t="str">
        <f>IF($A72="","",IF(Cálculos!PK72=0,"—",Cálculos!PL72&amp;" / "&amp;Cálculos!PM72))</f>
        <v/>
      </c>
      <c r="O72" s="57" t="str">
        <f>IF($A72="","",Cálculos!PD72+Cálculos!PI72+Cálculos!PN72)</f>
        <v/>
      </c>
      <c r="P72" s="57" t="str">
        <f t="shared" si="1"/>
        <v/>
      </c>
    </row>
    <row r="73" spans="1:16" x14ac:dyDescent="0.25">
      <c r="A73" s="56" t="str">
        <f>Cálculos!B73</f>
        <v/>
      </c>
      <c r="B73" s="57" t="str">
        <f>Cálculos!D73</f>
        <v/>
      </c>
      <c r="C73" s="58" t="str">
        <f>Cálculos!C73</f>
        <v/>
      </c>
      <c r="D73" s="59" t="str">
        <f>IF($A73="","",IF(Configurações!$B$3="Simples","—",SUMIF(Cálculos!$G$4:$OA$4,"H",Cálculos!$G73:$OA73)))</f>
        <v/>
      </c>
      <c r="E73" s="59" t="str">
        <f>IF($A73="","",IF(Configurações!$B$3="Simples","—",D73/5))</f>
        <v/>
      </c>
      <c r="F73" s="57" t="str">
        <f>IF($A73="","",IF(Configurações!$B$3="Simples","—",Cálculos!OE73+Cálculos!OJ73+Cálculos!OO73+Cálculos!OT73+Cálculos!OY73))</f>
        <v/>
      </c>
      <c r="G73" s="57" t="str">
        <f>IF($A73="","",Cálculos!OF73+Cálculos!OK73+Cálculos!OP73+Cálculos!OU73+Cálculos!OZ73)</f>
        <v/>
      </c>
      <c r="H73" s="57" t="str">
        <f>IF($A73="","",COUNTIF(Cálculos!$G73:$OA73,"*7DIA*"))</f>
        <v/>
      </c>
      <c r="I73" s="57" t="str">
        <f>IF($A73="","",COUNTIF(Cálculos!$G73:$OA73,"*DOM*"))</f>
        <v/>
      </c>
      <c r="J73" s="57" t="str">
        <f>IF($A73="","",IF(Configurações!$B$3="Simples","—",COUNTIF(Cálculos!$G73:$OA73,"*INT*")))</f>
        <v/>
      </c>
      <c r="K73" s="57" t="str">
        <f>IF($A73="","",SUMIF(Cálculos!$G$4:$OA$4,"T",Cálculos!$G73:$OA73))</f>
        <v/>
      </c>
      <c r="L73" s="57" t="str">
        <f>IF($A73="","",IF(Cálculos!PA73=0,"—",Cálculos!PB73&amp;" / "&amp;Cálculos!PC73))</f>
        <v/>
      </c>
      <c r="M73" s="57" t="str">
        <f>IF($A73="","",IF(Cálculos!PF73=0,"—",Cálculos!PG73&amp;" / "&amp;Cálculos!PH73))</f>
        <v/>
      </c>
      <c r="N73" s="57" t="str">
        <f>IF($A73="","",IF(Cálculos!PK73=0,"—",Cálculos!PL73&amp;" / "&amp;Cálculos!PM73))</f>
        <v/>
      </c>
      <c r="O73" s="57" t="str">
        <f>IF($A73="","",Cálculos!PD73+Cálculos!PI73+Cálculos!PN73)</f>
        <v/>
      </c>
      <c r="P73" s="57" t="str">
        <f t="shared" si="1"/>
        <v/>
      </c>
    </row>
    <row r="74" spans="1:16" x14ac:dyDescent="0.25">
      <c r="A74" s="56" t="str">
        <f>Cálculos!B74</f>
        <v/>
      </c>
      <c r="B74" s="57" t="str">
        <f>Cálculos!D74</f>
        <v/>
      </c>
      <c r="C74" s="58" t="str">
        <f>Cálculos!C74</f>
        <v/>
      </c>
      <c r="D74" s="59" t="str">
        <f>IF($A74="","",IF(Configurações!$B$3="Simples","—",SUMIF(Cálculos!$G$4:$OA$4,"H",Cálculos!$G74:$OA74)))</f>
        <v/>
      </c>
      <c r="E74" s="59" t="str">
        <f>IF($A74="","",IF(Configurações!$B$3="Simples","—",D74/5))</f>
        <v/>
      </c>
      <c r="F74" s="57" t="str">
        <f>IF($A74="","",IF(Configurações!$B$3="Simples","—",Cálculos!OE74+Cálculos!OJ74+Cálculos!OO74+Cálculos!OT74+Cálculos!OY74))</f>
        <v/>
      </c>
      <c r="G74" s="57" t="str">
        <f>IF($A74="","",Cálculos!OF74+Cálculos!OK74+Cálculos!OP74+Cálculos!OU74+Cálculos!OZ74)</f>
        <v/>
      </c>
      <c r="H74" s="57" t="str">
        <f>IF($A74="","",COUNTIF(Cálculos!$G74:$OA74,"*7DIA*"))</f>
        <v/>
      </c>
      <c r="I74" s="57" t="str">
        <f>IF($A74="","",COUNTIF(Cálculos!$G74:$OA74,"*DOM*"))</f>
        <v/>
      </c>
      <c r="J74" s="57" t="str">
        <f>IF($A74="","",IF(Configurações!$B$3="Simples","—",COUNTIF(Cálculos!$G74:$OA74,"*INT*")))</f>
        <v/>
      </c>
      <c r="K74" s="57" t="str">
        <f>IF($A74="","",SUMIF(Cálculos!$G$4:$OA$4,"T",Cálculos!$G74:$OA74))</f>
        <v/>
      </c>
      <c r="L74" s="57" t="str">
        <f>IF($A74="","",IF(Cálculos!PA74=0,"—",Cálculos!PB74&amp;" / "&amp;Cálculos!PC74))</f>
        <v/>
      </c>
      <c r="M74" s="57" t="str">
        <f>IF($A74="","",IF(Cálculos!PF74=0,"—",Cálculos!PG74&amp;" / "&amp;Cálculos!PH74))</f>
        <v/>
      </c>
      <c r="N74" s="57" t="str">
        <f>IF($A74="","",IF(Cálculos!PK74=0,"—",Cálculos!PL74&amp;" / "&amp;Cálculos!PM74))</f>
        <v/>
      </c>
      <c r="O74" s="57" t="str">
        <f>IF($A74="","",Cálculos!PD74+Cálculos!PI74+Cálculos!PN74)</f>
        <v/>
      </c>
      <c r="P74" s="57" t="str">
        <f t="shared" si="1"/>
        <v/>
      </c>
    </row>
    <row r="75" spans="1:16" x14ac:dyDescent="0.25">
      <c r="A75" s="56" t="str">
        <f>Cálculos!B75</f>
        <v/>
      </c>
      <c r="B75" s="57" t="str">
        <f>Cálculos!D75</f>
        <v/>
      </c>
      <c r="C75" s="58" t="str">
        <f>Cálculos!C75</f>
        <v/>
      </c>
      <c r="D75" s="59" t="str">
        <f>IF($A75="","",IF(Configurações!$B$3="Simples","—",SUMIF(Cálculos!$G$4:$OA$4,"H",Cálculos!$G75:$OA75)))</f>
        <v/>
      </c>
      <c r="E75" s="59" t="str">
        <f>IF($A75="","",IF(Configurações!$B$3="Simples","—",D75/5))</f>
        <v/>
      </c>
      <c r="F75" s="57" t="str">
        <f>IF($A75="","",IF(Configurações!$B$3="Simples","—",Cálculos!OE75+Cálculos!OJ75+Cálculos!OO75+Cálculos!OT75+Cálculos!OY75))</f>
        <v/>
      </c>
      <c r="G75" s="57" t="str">
        <f>IF($A75="","",Cálculos!OF75+Cálculos!OK75+Cálculos!OP75+Cálculos!OU75+Cálculos!OZ75)</f>
        <v/>
      </c>
      <c r="H75" s="57" t="str">
        <f>IF($A75="","",COUNTIF(Cálculos!$G75:$OA75,"*7DIA*"))</f>
        <v/>
      </c>
      <c r="I75" s="57" t="str">
        <f>IF($A75="","",COUNTIF(Cálculos!$G75:$OA75,"*DOM*"))</f>
        <v/>
      </c>
      <c r="J75" s="57" t="str">
        <f>IF($A75="","",IF(Configurações!$B$3="Simples","—",COUNTIF(Cálculos!$G75:$OA75,"*INT*")))</f>
        <v/>
      </c>
      <c r="K75" s="57" t="str">
        <f>IF($A75="","",SUMIF(Cálculos!$G$4:$OA$4,"T",Cálculos!$G75:$OA75))</f>
        <v/>
      </c>
      <c r="L75" s="57" t="str">
        <f>IF($A75="","",IF(Cálculos!PA75=0,"—",Cálculos!PB75&amp;" / "&amp;Cálculos!PC75))</f>
        <v/>
      </c>
      <c r="M75" s="57" t="str">
        <f>IF($A75="","",IF(Cálculos!PF75=0,"—",Cálculos!PG75&amp;" / "&amp;Cálculos!PH75))</f>
        <v/>
      </c>
      <c r="N75" s="57" t="str">
        <f>IF($A75="","",IF(Cálculos!PK75=0,"—",Cálculos!PL75&amp;" / "&amp;Cálculos!PM75))</f>
        <v/>
      </c>
      <c r="O75" s="57" t="str">
        <f>IF($A75="","",Cálculos!PD75+Cálculos!PI75+Cálculos!PN75)</f>
        <v/>
      </c>
      <c r="P75" s="57" t="str">
        <f t="shared" si="1"/>
        <v/>
      </c>
    </row>
    <row r="76" spans="1:16" x14ac:dyDescent="0.25">
      <c r="A76" s="56" t="str">
        <f>Cálculos!B76</f>
        <v/>
      </c>
      <c r="B76" s="57" t="str">
        <f>Cálculos!D76</f>
        <v/>
      </c>
      <c r="C76" s="58" t="str">
        <f>Cálculos!C76</f>
        <v/>
      </c>
      <c r="D76" s="59" t="str">
        <f>IF($A76="","",IF(Configurações!$B$3="Simples","—",SUMIF(Cálculos!$G$4:$OA$4,"H",Cálculos!$G76:$OA76)))</f>
        <v/>
      </c>
      <c r="E76" s="59" t="str">
        <f>IF($A76="","",IF(Configurações!$B$3="Simples","—",D76/5))</f>
        <v/>
      </c>
      <c r="F76" s="57" t="str">
        <f>IF($A76="","",IF(Configurações!$B$3="Simples","—",Cálculos!OE76+Cálculos!OJ76+Cálculos!OO76+Cálculos!OT76+Cálculos!OY76))</f>
        <v/>
      </c>
      <c r="G76" s="57" t="str">
        <f>IF($A76="","",Cálculos!OF76+Cálculos!OK76+Cálculos!OP76+Cálculos!OU76+Cálculos!OZ76)</f>
        <v/>
      </c>
      <c r="H76" s="57" t="str">
        <f>IF($A76="","",COUNTIF(Cálculos!$G76:$OA76,"*7DIA*"))</f>
        <v/>
      </c>
      <c r="I76" s="57" t="str">
        <f>IF($A76="","",COUNTIF(Cálculos!$G76:$OA76,"*DOM*"))</f>
        <v/>
      </c>
      <c r="J76" s="57" t="str">
        <f>IF($A76="","",IF(Configurações!$B$3="Simples","—",COUNTIF(Cálculos!$G76:$OA76,"*INT*")))</f>
        <v/>
      </c>
      <c r="K76" s="57" t="str">
        <f>IF($A76="","",SUMIF(Cálculos!$G$4:$OA$4,"T",Cálculos!$G76:$OA76))</f>
        <v/>
      </c>
      <c r="L76" s="57" t="str">
        <f>IF($A76="","",IF(Cálculos!PA76=0,"—",Cálculos!PB76&amp;" / "&amp;Cálculos!PC76))</f>
        <v/>
      </c>
      <c r="M76" s="57" t="str">
        <f>IF($A76="","",IF(Cálculos!PF76=0,"—",Cálculos!PG76&amp;" / "&amp;Cálculos!PH76))</f>
        <v/>
      </c>
      <c r="N76" s="57" t="str">
        <f>IF($A76="","",IF(Cálculos!PK76=0,"—",Cálculos!PL76&amp;" / "&amp;Cálculos!PM76))</f>
        <v/>
      </c>
      <c r="O76" s="57" t="str">
        <f>IF($A76="","",Cálculos!PD76+Cálculos!PI76+Cálculos!PN76)</f>
        <v/>
      </c>
      <c r="P76" s="57" t="str">
        <f t="shared" si="1"/>
        <v/>
      </c>
    </row>
    <row r="77" spans="1:16" x14ac:dyDescent="0.25">
      <c r="A77" s="56" t="str">
        <f>Cálculos!B77</f>
        <v/>
      </c>
      <c r="B77" s="57" t="str">
        <f>Cálculos!D77</f>
        <v/>
      </c>
      <c r="C77" s="58" t="str">
        <f>Cálculos!C77</f>
        <v/>
      </c>
      <c r="D77" s="59" t="str">
        <f>IF($A77="","",IF(Configurações!$B$3="Simples","—",SUMIF(Cálculos!$G$4:$OA$4,"H",Cálculos!$G77:$OA77)))</f>
        <v/>
      </c>
      <c r="E77" s="59" t="str">
        <f>IF($A77="","",IF(Configurações!$B$3="Simples","—",D77/5))</f>
        <v/>
      </c>
      <c r="F77" s="57" t="str">
        <f>IF($A77="","",IF(Configurações!$B$3="Simples","—",Cálculos!OE77+Cálculos!OJ77+Cálculos!OO77+Cálculos!OT77+Cálculos!OY77))</f>
        <v/>
      </c>
      <c r="G77" s="57" t="str">
        <f>IF($A77="","",Cálculos!OF77+Cálculos!OK77+Cálculos!OP77+Cálculos!OU77+Cálculos!OZ77)</f>
        <v/>
      </c>
      <c r="H77" s="57" t="str">
        <f>IF($A77="","",COUNTIF(Cálculos!$G77:$OA77,"*7DIA*"))</f>
        <v/>
      </c>
      <c r="I77" s="57" t="str">
        <f>IF($A77="","",COUNTIF(Cálculos!$G77:$OA77,"*DOM*"))</f>
        <v/>
      </c>
      <c r="J77" s="57" t="str">
        <f>IF($A77="","",IF(Configurações!$B$3="Simples","—",COUNTIF(Cálculos!$G77:$OA77,"*INT*")))</f>
        <v/>
      </c>
      <c r="K77" s="57" t="str">
        <f>IF($A77="","",SUMIF(Cálculos!$G$4:$OA$4,"T",Cálculos!$G77:$OA77))</f>
        <v/>
      </c>
      <c r="L77" s="57" t="str">
        <f>IF($A77="","",IF(Cálculos!PA77=0,"—",Cálculos!PB77&amp;" / "&amp;Cálculos!PC77))</f>
        <v/>
      </c>
      <c r="M77" s="57" t="str">
        <f>IF($A77="","",IF(Cálculos!PF77=0,"—",Cálculos!PG77&amp;" / "&amp;Cálculos!PH77))</f>
        <v/>
      </c>
      <c r="N77" s="57" t="str">
        <f>IF($A77="","",IF(Cálculos!PK77=0,"—",Cálculos!PL77&amp;" / "&amp;Cálculos!PM77))</f>
        <v/>
      </c>
      <c r="O77" s="57" t="str">
        <f>IF($A77="","",Cálculos!PD77+Cálculos!PI77+Cálculos!PN77)</f>
        <v/>
      </c>
      <c r="P77" s="57" t="str">
        <f t="shared" si="1"/>
        <v/>
      </c>
    </row>
    <row r="78" spans="1:16" x14ac:dyDescent="0.25">
      <c r="A78" s="56" t="str">
        <f>Cálculos!B78</f>
        <v/>
      </c>
      <c r="B78" s="57" t="str">
        <f>Cálculos!D78</f>
        <v/>
      </c>
      <c r="C78" s="58" t="str">
        <f>Cálculos!C78</f>
        <v/>
      </c>
      <c r="D78" s="59" t="str">
        <f>IF($A78="","",IF(Configurações!$B$3="Simples","—",SUMIF(Cálculos!$G$4:$OA$4,"H",Cálculos!$G78:$OA78)))</f>
        <v/>
      </c>
      <c r="E78" s="59" t="str">
        <f>IF($A78="","",IF(Configurações!$B$3="Simples","—",D78/5))</f>
        <v/>
      </c>
      <c r="F78" s="57" t="str">
        <f>IF($A78="","",IF(Configurações!$B$3="Simples","—",Cálculos!OE78+Cálculos!OJ78+Cálculos!OO78+Cálculos!OT78+Cálculos!OY78))</f>
        <v/>
      </c>
      <c r="G78" s="57" t="str">
        <f>IF($A78="","",Cálculos!OF78+Cálculos!OK78+Cálculos!OP78+Cálculos!OU78+Cálculos!OZ78)</f>
        <v/>
      </c>
      <c r="H78" s="57" t="str">
        <f>IF($A78="","",COUNTIF(Cálculos!$G78:$OA78,"*7DIA*"))</f>
        <v/>
      </c>
      <c r="I78" s="57" t="str">
        <f>IF($A78="","",COUNTIF(Cálculos!$G78:$OA78,"*DOM*"))</f>
        <v/>
      </c>
      <c r="J78" s="57" t="str">
        <f>IF($A78="","",IF(Configurações!$B$3="Simples","—",COUNTIF(Cálculos!$G78:$OA78,"*INT*")))</f>
        <v/>
      </c>
      <c r="K78" s="57" t="str">
        <f>IF($A78="","",SUMIF(Cálculos!$G$4:$OA$4,"T",Cálculos!$G78:$OA78))</f>
        <v/>
      </c>
      <c r="L78" s="57" t="str">
        <f>IF($A78="","",IF(Cálculos!PA78=0,"—",Cálculos!PB78&amp;" / "&amp;Cálculos!PC78))</f>
        <v/>
      </c>
      <c r="M78" s="57" t="str">
        <f>IF($A78="","",IF(Cálculos!PF78=0,"—",Cálculos!PG78&amp;" / "&amp;Cálculos!PH78))</f>
        <v/>
      </c>
      <c r="N78" s="57" t="str">
        <f>IF($A78="","",IF(Cálculos!PK78=0,"—",Cálculos!PL78&amp;" / "&amp;Cálculos!PM78))</f>
        <v/>
      </c>
      <c r="O78" s="57" t="str">
        <f>IF($A78="","",Cálculos!PD78+Cálculos!PI78+Cálculos!PN78)</f>
        <v/>
      </c>
      <c r="P78" s="57" t="str">
        <f t="shared" si="1"/>
        <v/>
      </c>
    </row>
    <row r="79" spans="1:16" x14ac:dyDescent="0.25">
      <c r="A79" s="56" t="str">
        <f>Cálculos!B79</f>
        <v/>
      </c>
      <c r="B79" s="57" t="str">
        <f>Cálculos!D79</f>
        <v/>
      </c>
      <c r="C79" s="58" t="str">
        <f>Cálculos!C79</f>
        <v/>
      </c>
      <c r="D79" s="59" t="str">
        <f>IF($A79="","",IF(Configurações!$B$3="Simples","—",SUMIF(Cálculos!$G$4:$OA$4,"H",Cálculos!$G79:$OA79)))</f>
        <v/>
      </c>
      <c r="E79" s="59" t="str">
        <f>IF($A79="","",IF(Configurações!$B$3="Simples","—",D79/5))</f>
        <v/>
      </c>
      <c r="F79" s="57" t="str">
        <f>IF($A79="","",IF(Configurações!$B$3="Simples","—",Cálculos!OE79+Cálculos!OJ79+Cálculos!OO79+Cálculos!OT79+Cálculos!OY79))</f>
        <v/>
      </c>
      <c r="G79" s="57" t="str">
        <f>IF($A79="","",Cálculos!OF79+Cálculos!OK79+Cálculos!OP79+Cálculos!OU79+Cálculos!OZ79)</f>
        <v/>
      </c>
      <c r="H79" s="57" t="str">
        <f>IF($A79="","",COUNTIF(Cálculos!$G79:$OA79,"*7DIA*"))</f>
        <v/>
      </c>
      <c r="I79" s="57" t="str">
        <f>IF($A79="","",COUNTIF(Cálculos!$G79:$OA79,"*DOM*"))</f>
        <v/>
      </c>
      <c r="J79" s="57" t="str">
        <f>IF($A79="","",IF(Configurações!$B$3="Simples","—",COUNTIF(Cálculos!$G79:$OA79,"*INT*")))</f>
        <v/>
      </c>
      <c r="K79" s="57" t="str">
        <f>IF($A79="","",SUMIF(Cálculos!$G$4:$OA$4,"T",Cálculos!$G79:$OA79))</f>
        <v/>
      </c>
      <c r="L79" s="57" t="str">
        <f>IF($A79="","",IF(Cálculos!PA79=0,"—",Cálculos!PB79&amp;" / "&amp;Cálculos!PC79))</f>
        <v/>
      </c>
      <c r="M79" s="57" t="str">
        <f>IF($A79="","",IF(Cálculos!PF79=0,"—",Cálculos!PG79&amp;" / "&amp;Cálculos!PH79))</f>
        <v/>
      </c>
      <c r="N79" s="57" t="str">
        <f>IF($A79="","",IF(Cálculos!PK79=0,"—",Cálculos!PL79&amp;" / "&amp;Cálculos!PM79))</f>
        <v/>
      </c>
      <c r="O79" s="57" t="str">
        <f>IF($A79="","",Cálculos!PD79+Cálculos!PI79+Cálculos!PN79)</f>
        <v/>
      </c>
      <c r="P79" s="57" t="str">
        <f t="shared" si="1"/>
        <v/>
      </c>
    </row>
    <row r="80" spans="1:16" x14ac:dyDescent="0.25">
      <c r="A80" s="56" t="str">
        <f>Cálculos!B80</f>
        <v/>
      </c>
      <c r="B80" s="57" t="str">
        <f>Cálculos!D80</f>
        <v/>
      </c>
      <c r="C80" s="58" t="str">
        <f>Cálculos!C80</f>
        <v/>
      </c>
      <c r="D80" s="59" t="str">
        <f>IF($A80="","",IF(Configurações!$B$3="Simples","—",SUMIF(Cálculos!$G$4:$OA$4,"H",Cálculos!$G80:$OA80)))</f>
        <v/>
      </c>
      <c r="E80" s="59" t="str">
        <f>IF($A80="","",IF(Configurações!$B$3="Simples","—",D80/5))</f>
        <v/>
      </c>
      <c r="F80" s="57" t="str">
        <f>IF($A80="","",IF(Configurações!$B$3="Simples","—",Cálculos!OE80+Cálculos!OJ80+Cálculos!OO80+Cálculos!OT80+Cálculos!OY80))</f>
        <v/>
      </c>
      <c r="G80" s="57" t="str">
        <f>IF($A80="","",Cálculos!OF80+Cálculos!OK80+Cálculos!OP80+Cálculos!OU80+Cálculos!OZ80)</f>
        <v/>
      </c>
      <c r="H80" s="57" t="str">
        <f>IF($A80="","",COUNTIF(Cálculos!$G80:$OA80,"*7DIA*"))</f>
        <v/>
      </c>
      <c r="I80" s="57" t="str">
        <f>IF($A80="","",COUNTIF(Cálculos!$G80:$OA80,"*DOM*"))</f>
        <v/>
      </c>
      <c r="J80" s="57" t="str">
        <f>IF($A80="","",IF(Configurações!$B$3="Simples","—",COUNTIF(Cálculos!$G80:$OA80,"*INT*")))</f>
        <v/>
      </c>
      <c r="K80" s="57" t="str">
        <f>IF($A80="","",SUMIF(Cálculos!$G$4:$OA$4,"T",Cálculos!$G80:$OA80))</f>
        <v/>
      </c>
      <c r="L80" s="57" t="str">
        <f>IF($A80="","",IF(Cálculos!PA80=0,"—",Cálculos!PB80&amp;" / "&amp;Cálculos!PC80))</f>
        <v/>
      </c>
      <c r="M80" s="57" t="str">
        <f>IF($A80="","",IF(Cálculos!PF80=0,"—",Cálculos!PG80&amp;" / "&amp;Cálculos!PH80))</f>
        <v/>
      </c>
      <c r="N80" s="57" t="str">
        <f>IF($A80="","",IF(Cálculos!PK80=0,"—",Cálculos!PL80&amp;" / "&amp;Cálculos!PM80))</f>
        <v/>
      </c>
      <c r="O80" s="57" t="str">
        <f>IF($A80="","",Cálculos!PD80+Cálculos!PI80+Cálculos!PN80)</f>
        <v/>
      </c>
      <c r="P80" s="57" t="str">
        <f t="shared" ref="P80:P87" si="2">IF($A80="","",IF(SUM(F80:J80)+O80=0,"✔ Regular","⚠ "&amp;(SUM(F80:J80)+O80)&amp;" pendência(s)"))</f>
        <v/>
      </c>
    </row>
    <row r="81" spans="1:16" x14ac:dyDescent="0.25">
      <c r="A81" s="56" t="str">
        <f>Cálculos!B81</f>
        <v/>
      </c>
      <c r="B81" s="57" t="str">
        <f>Cálculos!D81</f>
        <v/>
      </c>
      <c r="C81" s="58" t="str">
        <f>Cálculos!C81</f>
        <v/>
      </c>
      <c r="D81" s="59" t="str">
        <f>IF($A81="","",IF(Configurações!$B$3="Simples","—",SUMIF(Cálculos!$G$4:$OA$4,"H",Cálculos!$G81:$OA81)))</f>
        <v/>
      </c>
      <c r="E81" s="59" t="str">
        <f>IF($A81="","",IF(Configurações!$B$3="Simples","—",D81/5))</f>
        <v/>
      </c>
      <c r="F81" s="57" t="str">
        <f>IF($A81="","",IF(Configurações!$B$3="Simples","—",Cálculos!OE81+Cálculos!OJ81+Cálculos!OO81+Cálculos!OT81+Cálculos!OY81))</f>
        <v/>
      </c>
      <c r="G81" s="57" t="str">
        <f>IF($A81="","",Cálculos!OF81+Cálculos!OK81+Cálculos!OP81+Cálculos!OU81+Cálculos!OZ81)</f>
        <v/>
      </c>
      <c r="H81" s="57" t="str">
        <f>IF($A81="","",COUNTIF(Cálculos!$G81:$OA81,"*7DIA*"))</f>
        <v/>
      </c>
      <c r="I81" s="57" t="str">
        <f>IF($A81="","",COUNTIF(Cálculos!$G81:$OA81,"*DOM*"))</f>
        <v/>
      </c>
      <c r="J81" s="57" t="str">
        <f>IF($A81="","",IF(Configurações!$B$3="Simples","—",COUNTIF(Cálculos!$G81:$OA81,"*INT*")))</f>
        <v/>
      </c>
      <c r="K81" s="57" t="str">
        <f>IF($A81="","",SUMIF(Cálculos!$G$4:$OA$4,"T",Cálculos!$G81:$OA81))</f>
        <v/>
      </c>
      <c r="L81" s="57" t="str">
        <f>IF($A81="","",IF(Cálculos!PA81=0,"—",Cálculos!PB81&amp;" / "&amp;Cálculos!PC81))</f>
        <v/>
      </c>
      <c r="M81" s="57" t="str">
        <f>IF($A81="","",IF(Cálculos!PF81=0,"—",Cálculos!PG81&amp;" / "&amp;Cálculos!PH81))</f>
        <v/>
      </c>
      <c r="N81" s="57" t="str">
        <f>IF($A81="","",IF(Cálculos!PK81=0,"—",Cálculos!PL81&amp;" / "&amp;Cálculos!PM81))</f>
        <v/>
      </c>
      <c r="O81" s="57" t="str">
        <f>IF($A81="","",Cálculos!PD81+Cálculos!PI81+Cálculos!PN81)</f>
        <v/>
      </c>
      <c r="P81" s="57" t="str">
        <f t="shared" si="2"/>
        <v/>
      </c>
    </row>
    <row r="82" spans="1:16" x14ac:dyDescent="0.25">
      <c r="A82" s="56" t="str">
        <f>Cálculos!B82</f>
        <v/>
      </c>
      <c r="B82" s="57" t="str">
        <f>Cálculos!D82</f>
        <v/>
      </c>
      <c r="C82" s="58" t="str">
        <f>Cálculos!C82</f>
        <v/>
      </c>
      <c r="D82" s="59" t="str">
        <f>IF($A82="","",IF(Configurações!$B$3="Simples","—",SUMIF(Cálculos!$G$4:$OA$4,"H",Cálculos!$G82:$OA82)))</f>
        <v/>
      </c>
      <c r="E82" s="59" t="str">
        <f>IF($A82="","",IF(Configurações!$B$3="Simples","—",D82/5))</f>
        <v/>
      </c>
      <c r="F82" s="57" t="str">
        <f>IF($A82="","",IF(Configurações!$B$3="Simples","—",Cálculos!OE82+Cálculos!OJ82+Cálculos!OO82+Cálculos!OT82+Cálculos!OY82))</f>
        <v/>
      </c>
      <c r="G82" s="57" t="str">
        <f>IF($A82="","",Cálculos!OF82+Cálculos!OK82+Cálculos!OP82+Cálculos!OU82+Cálculos!OZ82)</f>
        <v/>
      </c>
      <c r="H82" s="57" t="str">
        <f>IF($A82="","",COUNTIF(Cálculos!$G82:$OA82,"*7DIA*"))</f>
        <v/>
      </c>
      <c r="I82" s="57" t="str">
        <f>IF($A82="","",COUNTIF(Cálculos!$G82:$OA82,"*DOM*"))</f>
        <v/>
      </c>
      <c r="J82" s="57" t="str">
        <f>IF($A82="","",IF(Configurações!$B$3="Simples","—",COUNTIF(Cálculos!$G82:$OA82,"*INT*")))</f>
        <v/>
      </c>
      <c r="K82" s="57" t="str">
        <f>IF($A82="","",SUMIF(Cálculos!$G$4:$OA$4,"T",Cálculos!$G82:$OA82))</f>
        <v/>
      </c>
      <c r="L82" s="57" t="str">
        <f>IF($A82="","",IF(Cálculos!PA82=0,"—",Cálculos!PB82&amp;" / "&amp;Cálculos!PC82))</f>
        <v/>
      </c>
      <c r="M82" s="57" t="str">
        <f>IF($A82="","",IF(Cálculos!PF82=0,"—",Cálculos!PG82&amp;" / "&amp;Cálculos!PH82))</f>
        <v/>
      </c>
      <c r="N82" s="57" t="str">
        <f>IF($A82="","",IF(Cálculos!PK82=0,"—",Cálculos!PL82&amp;" / "&amp;Cálculos!PM82))</f>
        <v/>
      </c>
      <c r="O82" s="57" t="str">
        <f>IF($A82="","",Cálculos!PD82+Cálculos!PI82+Cálculos!PN82)</f>
        <v/>
      </c>
      <c r="P82" s="57" t="str">
        <f t="shared" si="2"/>
        <v/>
      </c>
    </row>
    <row r="83" spans="1:16" x14ac:dyDescent="0.25">
      <c r="A83" s="56" t="str">
        <f>Cálculos!B83</f>
        <v/>
      </c>
      <c r="B83" s="57" t="str">
        <f>Cálculos!D83</f>
        <v/>
      </c>
      <c r="C83" s="58" t="str">
        <f>Cálculos!C83</f>
        <v/>
      </c>
      <c r="D83" s="59" t="str">
        <f>IF($A83="","",IF(Configurações!$B$3="Simples","—",SUMIF(Cálculos!$G$4:$OA$4,"H",Cálculos!$G83:$OA83)))</f>
        <v/>
      </c>
      <c r="E83" s="59" t="str">
        <f>IF($A83="","",IF(Configurações!$B$3="Simples","—",D83/5))</f>
        <v/>
      </c>
      <c r="F83" s="57" t="str">
        <f>IF($A83="","",IF(Configurações!$B$3="Simples","—",Cálculos!OE83+Cálculos!OJ83+Cálculos!OO83+Cálculos!OT83+Cálculos!OY83))</f>
        <v/>
      </c>
      <c r="G83" s="57" t="str">
        <f>IF($A83="","",Cálculos!OF83+Cálculos!OK83+Cálculos!OP83+Cálculos!OU83+Cálculos!OZ83)</f>
        <v/>
      </c>
      <c r="H83" s="57" t="str">
        <f>IF($A83="","",COUNTIF(Cálculos!$G83:$OA83,"*7DIA*"))</f>
        <v/>
      </c>
      <c r="I83" s="57" t="str">
        <f>IF($A83="","",COUNTIF(Cálculos!$G83:$OA83,"*DOM*"))</f>
        <v/>
      </c>
      <c r="J83" s="57" t="str">
        <f>IF($A83="","",IF(Configurações!$B$3="Simples","—",COUNTIF(Cálculos!$G83:$OA83,"*INT*")))</f>
        <v/>
      </c>
      <c r="K83" s="57" t="str">
        <f>IF($A83="","",SUMIF(Cálculos!$G$4:$OA$4,"T",Cálculos!$G83:$OA83))</f>
        <v/>
      </c>
      <c r="L83" s="57" t="str">
        <f>IF($A83="","",IF(Cálculos!PA83=0,"—",Cálculos!PB83&amp;" / "&amp;Cálculos!PC83))</f>
        <v/>
      </c>
      <c r="M83" s="57" t="str">
        <f>IF($A83="","",IF(Cálculos!PF83=0,"—",Cálculos!PG83&amp;" / "&amp;Cálculos!PH83))</f>
        <v/>
      </c>
      <c r="N83" s="57" t="str">
        <f>IF($A83="","",IF(Cálculos!PK83=0,"—",Cálculos!PL83&amp;" / "&amp;Cálculos!PM83))</f>
        <v/>
      </c>
      <c r="O83" s="57" t="str">
        <f>IF($A83="","",Cálculos!PD83+Cálculos!PI83+Cálculos!PN83)</f>
        <v/>
      </c>
      <c r="P83" s="57" t="str">
        <f t="shared" si="2"/>
        <v/>
      </c>
    </row>
    <row r="84" spans="1:16" x14ac:dyDescent="0.25">
      <c r="A84" s="56" t="str">
        <f>Cálculos!B84</f>
        <v/>
      </c>
      <c r="B84" s="57" t="str">
        <f>Cálculos!D84</f>
        <v/>
      </c>
      <c r="C84" s="58" t="str">
        <f>Cálculos!C84</f>
        <v/>
      </c>
      <c r="D84" s="59" t="str">
        <f>IF($A84="","",IF(Configurações!$B$3="Simples","—",SUMIF(Cálculos!$G$4:$OA$4,"H",Cálculos!$G84:$OA84)))</f>
        <v/>
      </c>
      <c r="E84" s="59" t="str">
        <f>IF($A84="","",IF(Configurações!$B$3="Simples","—",D84/5))</f>
        <v/>
      </c>
      <c r="F84" s="57" t="str">
        <f>IF($A84="","",IF(Configurações!$B$3="Simples","—",Cálculos!OE84+Cálculos!OJ84+Cálculos!OO84+Cálculos!OT84+Cálculos!OY84))</f>
        <v/>
      </c>
      <c r="G84" s="57" t="str">
        <f>IF($A84="","",Cálculos!OF84+Cálculos!OK84+Cálculos!OP84+Cálculos!OU84+Cálculos!OZ84)</f>
        <v/>
      </c>
      <c r="H84" s="57" t="str">
        <f>IF($A84="","",COUNTIF(Cálculos!$G84:$OA84,"*7DIA*"))</f>
        <v/>
      </c>
      <c r="I84" s="57" t="str">
        <f>IF($A84="","",COUNTIF(Cálculos!$G84:$OA84,"*DOM*"))</f>
        <v/>
      </c>
      <c r="J84" s="57" t="str">
        <f>IF($A84="","",IF(Configurações!$B$3="Simples","—",COUNTIF(Cálculos!$G84:$OA84,"*INT*")))</f>
        <v/>
      </c>
      <c r="K84" s="57" t="str">
        <f>IF($A84="","",SUMIF(Cálculos!$G$4:$OA$4,"T",Cálculos!$G84:$OA84))</f>
        <v/>
      </c>
      <c r="L84" s="57" t="str">
        <f>IF($A84="","",IF(Cálculos!PA84=0,"—",Cálculos!PB84&amp;" / "&amp;Cálculos!PC84))</f>
        <v/>
      </c>
      <c r="M84" s="57" t="str">
        <f>IF($A84="","",IF(Cálculos!PF84=0,"—",Cálculos!PG84&amp;" / "&amp;Cálculos!PH84))</f>
        <v/>
      </c>
      <c r="N84" s="57" t="str">
        <f>IF($A84="","",IF(Cálculos!PK84=0,"—",Cálculos!PL84&amp;" / "&amp;Cálculos!PM84))</f>
        <v/>
      </c>
      <c r="O84" s="57" t="str">
        <f>IF($A84="","",Cálculos!PD84+Cálculos!PI84+Cálculos!PN84)</f>
        <v/>
      </c>
      <c r="P84" s="57" t="str">
        <f t="shared" si="2"/>
        <v/>
      </c>
    </row>
    <row r="85" spans="1:16" x14ac:dyDescent="0.25">
      <c r="A85" s="56" t="str">
        <f>Cálculos!B85</f>
        <v/>
      </c>
      <c r="B85" s="57" t="str">
        <f>Cálculos!D85</f>
        <v/>
      </c>
      <c r="C85" s="58" t="str">
        <f>Cálculos!C85</f>
        <v/>
      </c>
      <c r="D85" s="59" t="str">
        <f>IF($A85="","",IF(Configurações!$B$3="Simples","—",SUMIF(Cálculos!$G$4:$OA$4,"H",Cálculos!$G85:$OA85)))</f>
        <v/>
      </c>
      <c r="E85" s="59" t="str">
        <f>IF($A85="","",IF(Configurações!$B$3="Simples","—",D85/5))</f>
        <v/>
      </c>
      <c r="F85" s="57" t="str">
        <f>IF($A85="","",IF(Configurações!$B$3="Simples","—",Cálculos!OE85+Cálculos!OJ85+Cálculos!OO85+Cálculos!OT85+Cálculos!OY85))</f>
        <v/>
      </c>
      <c r="G85" s="57" t="str">
        <f>IF($A85="","",Cálculos!OF85+Cálculos!OK85+Cálculos!OP85+Cálculos!OU85+Cálculos!OZ85)</f>
        <v/>
      </c>
      <c r="H85" s="57" t="str">
        <f>IF($A85="","",COUNTIF(Cálculos!$G85:$OA85,"*7DIA*"))</f>
        <v/>
      </c>
      <c r="I85" s="57" t="str">
        <f>IF($A85="","",COUNTIF(Cálculos!$G85:$OA85,"*DOM*"))</f>
        <v/>
      </c>
      <c r="J85" s="57" t="str">
        <f>IF($A85="","",IF(Configurações!$B$3="Simples","—",COUNTIF(Cálculos!$G85:$OA85,"*INT*")))</f>
        <v/>
      </c>
      <c r="K85" s="57" t="str">
        <f>IF($A85="","",SUMIF(Cálculos!$G$4:$OA$4,"T",Cálculos!$G85:$OA85))</f>
        <v/>
      </c>
      <c r="L85" s="57" t="str">
        <f>IF($A85="","",IF(Cálculos!PA85=0,"—",Cálculos!PB85&amp;" / "&amp;Cálculos!PC85))</f>
        <v/>
      </c>
      <c r="M85" s="57" t="str">
        <f>IF($A85="","",IF(Cálculos!PF85=0,"—",Cálculos!PG85&amp;" / "&amp;Cálculos!PH85))</f>
        <v/>
      </c>
      <c r="N85" s="57" t="str">
        <f>IF($A85="","",IF(Cálculos!PK85=0,"—",Cálculos!PL85&amp;" / "&amp;Cálculos!PM85))</f>
        <v/>
      </c>
      <c r="O85" s="57" t="str">
        <f>IF($A85="","",Cálculos!PD85+Cálculos!PI85+Cálculos!PN85)</f>
        <v/>
      </c>
      <c r="P85" s="57" t="str">
        <f t="shared" si="2"/>
        <v/>
      </c>
    </row>
    <row r="86" spans="1:16" x14ac:dyDescent="0.25">
      <c r="A86" s="56" t="str">
        <f>Cálculos!B86</f>
        <v/>
      </c>
      <c r="B86" s="57" t="str">
        <f>Cálculos!D86</f>
        <v/>
      </c>
      <c r="C86" s="58" t="str">
        <f>Cálculos!C86</f>
        <v/>
      </c>
      <c r="D86" s="59" t="str">
        <f>IF($A86="","",IF(Configurações!$B$3="Simples","—",SUMIF(Cálculos!$G$4:$OA$4,"H",Cálculos!$G86:$OA86)))</f>
        <v/>
      </c>
      <c r="E86" s="59" t="str">
        <f>IF($A86="","",IF(Configurações!$B$3="Simples","—",D86/5))</f>
        <v/>
      </c>
      <c r="F86" s="57" t="str">
        <f>IF($A86="","",IF(Configurações!$B$3="Simples","—",Cálculos!OE86+Cálculos!OJ86+Cálculos!OO86+Cálculos!OT86+Cálculos!OY86))</f>
        <v/>
      </c>
      <c r="G86" s="57" t="str">
        <f>IF($A86="","",Cálculos!OF86+Cálculos!OK86+Cálculos!OP86+Cálculos!OU86+Cálculos!OZ86)</f>
        <v/>
      </c>
      <c r="H86" s="57" t="str">
        <f>IF($A86="","",COUNTIF(Cálculos!$G86:$OA86,"*7DIA*"))</f>
        <v/>
      </c>
      <c r="I86" s="57" t="str">
        <f>IF($A86="","",COUNTIF(Cálculos!$G86:$OA86,"*DOM*"))</f>
        <v/>
      </c>
      <c r="J86" s="57" t="str">
        <f>IF($A86="","",IF(Configurações!$B$3="Simples","—",COUNTIF(Cálculos!$G86:$OA86,"*INT*")))</f>
        <v/>
      </c>
      <c r="K86" s="57" t="str">
        <f>IF($A86="","",SUMIF(Cálculos!$G$4:$OA$4,"T",Cálculos!$G86:$OA86))</f>
        <v/>
      </c>
      <c r="L86" s="57" t="str">
        <f>IF($A86="","",IF(Cálculos!PA86=0,"—",Cálculos!PB86&amp;" / "&amp;Cálculos!PC86))</f>
        <v/>
      </c>
      <c r="M86" s="57" t="str">
        <f>IF($A86="","",IF(Cálculos!PF86=0,"—",Cálculos!PG86&amp;" / "&amp;Cálculos!PH86))</f>
        <v/>
      </c>
      <c r="N86" s="57" t="str">
        <f>IF($A86="","",IF(Cálculos!PK86=0,"—",Cálculos!PL86&amp;" / "&amp;Cálculos!PM86))</f>
        <v/>
      </c>
      <c r="O86" s="57" t="str">
        <f>IF($A86="","",Cálculos!PD86+Cálculos!PI86+Cálculos!PN86)</f>
        <v/>
      </c>
      <c r="P86" s="57" t="str">
        <f t="shared" si="2"/>
        <v/>
      </c>
    </row>
    <row r="87" spans="1:16" x14ac:dyDescent="0.25">
      <c r="A87" s="56" t="str">
        <f>Cálculos!B87</f>
        <v/>
      </c>
      <c r="B87" s="57" t="str">
        <f>Cálculos!D87</f>
        <v/>
      </c>
      <c r="C87" s="58" t="str">
        <f>Cálculos!C87</f>
        <v/>
      </c>
      <c r="D87" s="59" t="str">
        <f>IF($A87="","",IF(Configurações!$B$3="Simples","—",SUMIF(Cálculos!$G$4:$OA$4,"H",Cálculos!$G87:$OA87)))</f>
        <v/>
      </c>
      <c r="E87" s="59" t="str">
        <f>IF($A87="","",IF(Configurações!$B$3="Simples","—",D87/5))</f>
        <v/>
      </c>
      <c r="F87" s="57" t="str">
        <f>IF($A87="","",IF(Configurações!$B$3="Simples","—",Cálculos!OE87+Cálculos!OJ87+Cálculos!OO87+Cálculos!OT87+Cálculos!OY87))</f>
        <v/>
      </c>
      <c r="G87" s="57" t="str">
        <f>IF($A87="","",Cálculos!OF87+Cálculos!OK87+Cálculos!OP87+Cálculos!OU87+Cálculos!OZ87)</f>
        <v/>
      </c>
      <c r="H87" s="57" t="str">
        <f>IF($A87="","",COUNTIF(Cálculos!$G87:$OA87,"*7DIA*"))</f>
        <v/>
      </c>
      <c r="I87" s="57" t="str">
        <f>IF($A87="","",COUNTIF(Cálculos!$G87:$OA87,"*DOM*"))</f>
        <v/>
      </c>
      <c r="J87" s="57" t="str">
        <f>IF($A87="","",IF(Configurações!$B$3="Simples","—",COUNTIF(Cálculos!$G87:$OA87,"*INT*")))</f>
        <v/>
      </c>
      <c r="K87" s="57" t="str">
        <f>IF($A87="","",SUMIF(Cálculos!$G$4:$OA$4,"T",Cálculos!$G87:$OA87))</f>
        <v/>
      </c>
      <c r="L87" s="57" t="str">
        <f>IF($A87="","",IF(Cálculos!PA87=0,"—",Cálculos!PB87&amp;" / "&amp;Cálculos!PC87))</f>
        <v/>
      </c>
      <c r="M87" s="57" t="str">
        <f>IF($A87="","",IF(Cálculos!PF87=0,"—",Cálculos!PG87&amp;" / "&amp;Cálculos!PH87))</f>
        <v/>
      </c>
      <c r="N87" s="57" t="str">
        <f>IF($A87="","",IF(Cálculos!PK87=0,"—",Cálculos!PL87&amp;" / "&amp;Cálculos!PM87))</f>
        <v/>
      </c>
      <c r="O87" s="57" t="str">
        <f>IF($A87="","",Cálculos!PD87+Cálculos!PI87+Cálculos!PN87)</f>
        <v/>
      </c>
      <c r="P87" s="57" t="str">
        <f t="shared" si="2"/>
        <v/>
      </c>
    </row>
    <row r="88" spans="1:16" x14ac:dyDescent="0.25"/>
  </sheetData>
  <sheetProtection algorithmName="SHA-512" hashValue="WWwkVim40nWCYEq2Shy7kT6ABuvpuxLvY/KkmiiZTtDsszkUuDQuRoPdCb6+mF04nClxOyRmgmqlxxVssRgVpw==" saltValue="VZmpEOSC7fIowqfcsrHZtw==" spinCount="100000" sheet="1" objects="1" scenarios="1"/>
  <autoFilter ref="A6:P87" xr:uid="{00000000-0009-0000-0000-000007000000}"/>
  <mergeCells count="16">
    <mergeCell ref="A1:P1"/>
    <mergeCell ref="A2:P2"/>
    <mergeCell ref="A4:B4"/>
    <mergeCell ref="C4:D4"/>
    <mergeCell ref="E4:F4"/>
    <mergeCell ref="G4:H4"/>
    <mergeCell ref="I4:J4"/>
    <mergeCell ref="K4:L4"/>
    <mergeCell ref="M4:N4"/>
    <mergeCell ref="K5:L5"/>
    <mergeCell ref="M5:N5"/>
    <mergeCell ref="A5:B5"/>
    <mergeCell ref="C5:D5"/>
    <mergeCell ref="E5:F5"/>
    <mergeCell ref="G5:H5"/>
    <mergeCell ref="I5:J5"/>
  </mergeCells>
  <conditionalFormatting sqref="A7:P87">
    <cfRule type="expression" dxfId="39" priority="19">
      <formula>$A7=""</formula>
    </cfRule>
  </conditionalFormatting>
  <conditionalFormatting sqref="C5">
    <cfRule type="expression" dxfId="38" priority="2">
      <formula>AND(ISNUMBER(C5),C5&gt;0)</formula>
    </cfRule>
  </conditionalFormatting>
  <conditionalFormatting sqref="E5">
    <cfRule type="expression" dxfId="37" priority="3">
      <formula>AND(ISNUMBER(E5),E5&gt;0)</formula>
    </cfRule>
  </conditionalFormatting>
  <conditionalFormatting sqref="F7:F87">
    <cfRule type="expression" dxfId="36" priority="8">
      <formula>AND(ISNUMBER(F7),F7&gt;0)</formula>
    </cfRule>
  </conditionalFormatting>
  <conditionalFormatting sqref="G5">
    <cfRule type="expression" dxfId="35" priority="4">
      <formula>AND(ISNUMBER(G5),G5&gt;0)</formula>
    </cfRule>
  </conditionalFormatting>
  <conditionalFormatting sqref="G7:G87">
    <cfRule type="expression" dxfId="34" priority="9">
      <formula>AND(ISNUMBER(G7),G7&gt;0)</formula>
    </cfRule>
  </conditionalFormatting>
  <conditionalFormatting sqref="H7:H87">
    <cfRule type="expression" dxfId="33" priority="10">
      <formula>AND(ISNUMBER(H7),H7&gt;0)</formula>
    </cfRule>
  </conditionalFormatting>
  <conditionalFormatting sqref="I5">
    <cfRule type="expression" dxfId="32" priority="5">
      <formula>AND(ISNUMBER(I5),I5&gt;0)</formula>
    </cfRule>
  </conditionalFormatting>
  <conditionalFormatting sqref="I7:I87">
    <cfRule type="expression" dxfId="31" priority="11">
      <formula>AND(ISNUMBER(I7),I7&gt;0)</formula>
    </cfRule>
  </conditionalFormatting>
  <conditionalFormatting sqref="J7:J87">
    <cfRule type="expression" dxfId="30" priority="12">
      <formula>AND(ISNUMBER(J7),J7&gt;0)</formula>
    </cfRule>
  </conditionalFormatting>
  <conditionalFormatting sqref="K5">
    <cfRule type="expression" dxfId="29" priority="6">
      <formula>AND(ISNUMBER(K5),K5&gt;0)</formula>
    </cfRule>
  </conditionalFormatting>
  <conditionalFormatting sqref="M5">
    <cfRule type="expression" dxfId="27" priority="7">
      <formula>AND(ISNUMBER(M5),M5&gt;0)</formula>
    </cfRule>
  </conditionalFormatting>
  <conditionalFormatting sqref="O7:O87">
    <cfRule type="expression" dxfId="24" priority="13">
      <formula>AND(ISNUMBER(O7),O7&gt;0)</formula>
    </cfRule>
  </conditionalFormatting>
  <conditionalFormatting sqref="P7:P87">
    <cfRule type="expression" dxfId="23" priority="17">
      <formula>P7="✔ Regular"</formula>
    </cfRule>
    <cfRule type="expression" dxfId="22" priority="18">
      <formula>LEFT(P7,1)="⚠"</formula>
    </cfRule>
  </conditionalFormatting>
  <pageMargins left="0.35433070866141736" right="0.15748031496062992" top="0.59055118110236227" bottom="0.39370078740157483" header="0" footer="0"/>
  <pageSetup scale="65" fitToHeight="15" orientation="landscape" horizontalDpi="300" verticalDpi="300" r:id="rId1"/>
  <headerFooter>
    <oddFooter>&amp;LGestor Único – sistemas web – gestorunico.com.br&amp;RVersão 1.0 — 16/10/2026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00000000-000E-0000-0700-00000E000000}">
            <xm:f>Cálculos!$PD7=1</xm:f>
            <x14:dxf>
              <font>
                <b/>
                <sz val="10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L7:L87</xm:sqref>
        </x14:conditionalFormatting>
        <x14:conditionalFormatting xmlns:xm="http://schemas.microsoft.com/office/excel/2006/main">
          <x14:cfRule type="expression" priority="15" id="{00000000-000E-0000-0700-00000F000000}">
            <xm:f>Cálculos!$PI7=1</xm:f>
            <x14:dxf>
              <font>
                <b/>
                <sz val="10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M7:M87</xm:sqref>
        </x14:conditionalFormatting>
        <x14:conditionalFormatting xmlns:xm="http://schemas.microsoft.com/office/excel/2006/main">
          <x14:cfRule type="expression" priority="16" id="{00000000-000E-0000-0700-000010000000}">
            <xm:f>Cálculos!$PN7=1</xm:f>
            <x14:dxf>
              <font>
                <b/>
                <sz val="10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N7:N87</xm:sqref>
        </x14:conditionalFormatting>
        <x14:conditionalFormatting xmlns:xm="http://schemas.microsoft.com/office/excel/2006/main">
          <x14:cfRule type="expression" priority="2329" id="{00000000-000E-0000-0700-00000E000000}">
            <xm:f>Cálculos!$PD20=1</xm:f>
            <x14:dxf>
              <font>
                <b/>
                <sz val="10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L61:L70</xm:sqref>
        </x14:conditionalFormatting>
        <x14:conditionalFormatting xmlns:xm="http://schemas.microsoft.com/office/excel/2006/main">
          <x14:cfRule type="expression" priority="2331" id="{00000000-000E-0000-0700-00000F000000}">
            <xm:f>Cálculos!$PI20=1</xm:f>
            <x14:dxf>
              <font>
                <b/>
                <sz val="10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M61:M70</xm:sqref>
        </x14:conditionalFormatting>
        <x14:conditionalFormatting xmlns:xm="http://schemas.microsoft.com/office/excel/2006/main">
          <x14:cfRule type="expression" priority="2333" id="{00000000-000E-0000-0700-000010000000}">
            <xm:f>Cálculos!$PN20=1</xm:f>
            <x14:dxf>
              <font>
                <b/>
                <sz val="10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N61:N70</xm:sqref>
        </x14:conditionalFormatting>
        <x14:conditionalFormatting xmlns:xm="http://schemas.microsoft.com/office/excel/2006/main">
          <x14:cfRule type="expression" priority="3275" id="{00000000-000E-0000-0700-00000E000000}">
            <xm:f>Cálculos!$PD20=1</xm:f>
            <x14:dxf>
              <font>
                <b/>
                <sz val="10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L51:L60</xm:sqref>
        </x14:conditionalFormatting>
        <x14:conditionalFormatting xmlns:xm="http://schemas.microsoft.com/office/excel/2006/main">
          <x14:cfRule type="expression" priority="3277" id="{00000000-000E-0000-0700-00000F000000}">
            <xm:f>Cálculos!$PI20=1</xm:f>
            <x14:dxf>
              <font>
                <b/>
                <sz val="10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M51:M60</xm:sqref>
        </x14:conditionalFormatting>
        <x14:conditionalFormatting xmlns:xm="http://schemas.microsoft.com/office/excel/2006/main">
          <x14:cfRule type="expression" priority="3279" id="{00000000-000E-0000-0700-000010000000}">
            <xm:f>Cálculos!$PN20=1</xm:f>
            <x14:dxf>
              <font>
                <b/>
                <sz val="10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N51:N60</xm:sqref>
        </x14:conditionalFormatting>
        <x14:conditionalFormatting xmlns:xm="http://schemas.microsoft.com/office/excel/2006/main">
          <x14:cfRule type="expression" priority="4221" id="{00000000-000E-0000-0700-00000E000000}">
            <xm:f>Cálculos!$PD20=1</xm:f>
            <x14:dxf>
              <font>
                <b/>
                <sz val="10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L41:L50</xm:sqref>
        </x14:conditionalFormatting>
        <x14:conditionalFormatting xmlns:xm="http://schemas.microsoft.com/office/excel/2006/main">
          <x14:cfRule type="expression" priority="4223" id="{00000000-000E-0000-0700-00000F000000}">
            <xm:f>Cálculos!$PI20=1</xm:f>
            <x14:dxf>
              <font>
                <b/>
                <sz val="10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M41:M50</xm:sqref>
        </x14:conditionalFormatting>
        <x14:conditionalFormatting xmlns:xm="http://schemas.microsoft.com/office/excel/2006/main">
          <x14:cfRule type="expression" priority="4225" id="{00000000-000E-0000-0700-000010000000}">
            <xm:f>Cálculos!$PN20=1</xm:f>
            <x14:dxf>
              <font>
                <b/>
                <sz val="10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N41:N50</xm:sqref>
        </x14:conditionalFormatting>
        <x14:conditionalFormatting xmlns:xm="http://schemas.microsoft.com/office/excel/2006/main">
          <x14:cfRule type="expression" priority="5167" id="{00000000-000E-0000-0700-00000E000000}">
            <xm:f>Cálculos!$PD20=1</xm:f>
            <x14:dxf>
              <font>
                <b/>
                <sz val="10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L31:L40</xm:sqref>
        </x14:conditionalFormatting>
        <x14:conditionalFormatting xmlns:xm="http://schemas.microsoft.com/office/excel/2006/main">
          <x14:cfRule type="expression" priority="5169" id="{00000000-000E-0000-0700-00000F000000}">
            <xm:f>Cálculos!$PI20=1</xm:f>
            <x14:dxf>
              <font>
                <b/>
                <sz val="10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M31:M40</xm:sqref>
        </x14:conditionalFormatting>
        <x14:conditionalFormatting xmlns:xm="http://schemas.microsoft.com/office/excel/2006/main">
          <x14:cfRule type="expression" priority="5171" id="{00000000-000E-0000-0700-000010000000}">
            <xm:f>Cálculos!$PN20=1</xm:f>
            <x14:dxf>
              <font>
                <b/>
                <sz val="10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N31:N40</xm:sqref>
        </x14:conditionalFormatting>
        <x14:conditionalFormatting xmlns:xm="http://schemas.microsoft.com/office/excel/2006/main">
          <x14:cfRule type="expression" priority="6113" id="{00000000-000E-0000-0700-00000E000000}">
            <xm:f>Cálculos!$PD22=1</xm:f>
            <x14:dxf>
              <font>
                <b/>
                <sz val="10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L23:L30</xm:sqref>
        </x14:conditionalFormatting>
        <x14:conditionalFormatting xmlns:xm="http://schemas.microsoft.com/office/excel/2006/main">
          <x14:cfRule type="expression" priority="6115" id="{00000000-000E-0000-0700-00000F000000}">
            <xm:f>Cálculos!$PI22=1</xm:f>
            <x14:dxf>
              <font>
                <b/>
                <sz val="10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M23:M30</xm:sqref>
        </x14:conditionalFormatting>
        <x14:conditionalFormatting xmlns:xm="http://schemas.microsoft.com/office/excel/2006/main">
          <x14:cfRule type="expression" priority="6117" id="{00000000-000E-0000-0700-000010000000}">
            <xm:f>Cálculos!$PN22=1</xm:f>
            <x14:dxf>
              <font>
                <b/>
                <sz val="10"/>
                <color rgb="FF9C0006"/>
                <name val="Arial"/>
                <charset val="1"/>
              </font>
              <fill>
                <patternFill>
                  <bgColor rgb="FFFCE4D6"/>
                </patternFill>
              </fill>
            </x14:dxf>
          </x14:cfRule>
          <xm:sqref>N23:N30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BFBFBF"/>
  </sheetPr>
  <dimension ref="A1:PP88"/>
  <sheetViews>
    <sheetView zoomScaleNormal="100" workbookViewId="0">
      <pane xSplit="6" ySplit="6" topLeftCell="I7" activePane="bottomRight" state="frozen"/>
      <selection pane="topRight" activeCell="G1" sqref="G1"/>
      <selection pane="bottomLeft" activeCell="A7" sqref="A7"/>
      <selection pane="bottomRight" activeCell="A2" sqref="A2"/>
    </sheetView>
  </sheetViews>
  <sheetFormatPr defaultColWidth="8.7109375" defaultRowHeight="15" zeroHeight="1" x14ac:dyDescent="0.25"/>
  <cols>
    <col min="1" max="1" width="4" customWidth="1"/>
    <col min="2" max="2" width="26" customWidth="1"/>
    <col min="3" max="3" width="9" customWidth="1"/>
    <col min="4" max="4" width="6" customWidth="1"/>
    <col min="5" max="6" width="8" customWidth="1"/>
    <col min="7" max="15" width="7" customWidth="1"/>
    <col min="16" max="16" width="15" customWidth="1"/>
    <col min="17" max="26" width="7" customWidth="1"/>
    <col min="27" max="27" width="15" customWidth="1"/>
    <col min="28" max="37" width="7" customWidth="1"/>
    <col min="38" max="38" width="15" customWidth="1"/>
    <col min="39" max="48" width="7" customWidth="1"/>
    <col min="49" max="49" width="15" customWidth="1"/>
    <col min="50" max="59" width="7" customWidth="1"/>
    <col min="60" max="60" width="15" customWidth="1"/>
    <col min="61" max="70" width="7" customWidth="1"/>
    <col min="71" max="71" width="15" customWidth="1"/>
    <col min="72" max="81" width="7" customWidth="1"/>
    <col min="82" max="82" width="15" customWidth="1"/>
    <col min="83" max="92" width="7" customWidth="1"/>
    <col min="93" max="93" width="15" customWidth="1"/>
    <col min="94" max="103" width="7" customWidth="1"/>
    <col min="104" max="104" width="15" customWidth="1"/>
    <col min="105" max="114" width="7" customWidth="1"/>
    <col min="115" max="115" width="15" customWidth="1"/>
    <col min="116" max="125" width="7" customWidth="1"/>
    <col min="126" max="126" width="15" customWidth="1"/>
    <col min="127" max="136" width="7" customWidth="1"/>
    <col min="137" max="137" width="15" customWidth="1"/>
    <col min="138" max="147" width="7" customWidth="1"/>
    <col min="148" max="148" width="15" customWidth="1"/>
    <col min="149" max="158" width="7" customWidth="1"/>
    <col min="159" max="159" width="15" customWidth="1"/>
    <col min="160" max="169" width="7" customWidth="1"/>
    <col min="170" max="170" width="15" customWidth="1"/>
    <col min="171" max="180" width="7" customWidth="1"/>
    <col min="181" max="181" width="15" customWidth="1"/>
    <col min="182" max="191" width="7" customWidth="1"/>
    <col min="192" max="192" width="15" customWidth="1"/>
    <col min="193" max="202" width="7" customWidth="1"/>
    <col min="203" max="203" width="15" customWidth="1"/>
    <col min="204" max="213" width="7" customWidth="1"/>
    <col min="214" max="214" width="15" customWidth="1"/>
    <col min="215" max="224" width="7" customWidth="1"/>
    <col min="225" max="225" width="15" customWidth="1"/>
    <col min="226" max="235" width="7" customWidth="1"/>
    <col min="236" max="236" width="15" customWidth="1"/>
    <col min="237" max="246" width="7" customWidth="1"/>
    <col min="247" max="247" width="15" customWidth="1"/>
    <col min="248" max="257" width="7" customWidth="1"/>
    <col min="258" max="258" width="15" customWidth="1"/>
    <col min="259" max="268" width="7" customWidth="1"/>
    <col min="269" max="269" width="15" customWidth="1"/>
    <col min="270" max="279" width="7" customWidth="1"/>
    <col min="280" max="280" width="15" customWidth="1"/>
    <col min="281" max="290" width="7" customWidth="1"/>
    <col min="291" max="291" width="15" customWidth="1"/>
    <col min="292" max="301" width="7" customWidth="1"/>
    <col min="302" max="302" width="15" customWidth="1"/>
    <col min="303" max="312" width="7" customWidth="1"/>
    <col min="313" max="313" width="15" customWidth="1"/>
    <col min="314" max="323" width="7" customWidth="1"/>
    <col min="324" max="324" width="15" customWidth="1"/>
    <col min="325" max="334" width="7" customWidth="1"/>
    <col min="335" max="335" width="15" customWidth="1"/>
    <col min="336" max="345" width="7" customWidth="1"/>
    <col min="346" max="346" width="15" customWidth="1"/>
    <col min="347" max="356" width="7" customWidth="1"/>
    <col min="357" max="357" width="15" customWidth="1"/>
    <col min="358" max="367" width="7" customWidth="1"/>
    <col min="368" max="368" width="15" customWidth="1"/>
    <col min="369" max="378" width="7" customWidth="1"/>
    <col min="379" max="379" width="15" customWidth="1"/>
    <col min="380" max="389" width="7" customWidth="1"/>
    <col min="390" max="390" width="15" customWidth="1"/>
    <col min="391" max="391" width="7" customWidth="1"/>
    <col min="392" max="393" width="8" customWidth="1"/>
    <col min="394" max="394" width="40" customWidth="1"/>
    <col min="395" max="398" width="8" customWidth="1"/>
    <col min="399" max="399" width="40" customWidth="1"/>
    <col min="400" max="403" width="8" customWidth="1"/>
    <col min="404" max="404" width="40" customWidth="1"/>
    <col min="405" max="408" width="8" customWidth="1"/>
    <col min="409" max="409" width="40" customWidth="1"/>
    <col min="410" max="413" width="8" customWidth="1"/>
    <col min="414" max="414" width="40" customWidth="1"/>
    <col min="415" max="416" width="8" customWidth="1"/>
    <col min="417" max="431" width="9" customWidth="1"/>
    <col min="432" max="432" width="50" customWidth="1"/>
  </cols>
  <sheetData>
    <row r="1" spans="1:432" ht="45" customHeight="1" x14ac:dyDescent="0.25">
      <c r="A1" s="120" t="s">
        <v>579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432" x14ac:dyDescent="0.25">
      <c r="G2" s="60">
        <f>IF(COUNTIF(Configurações!$E$5:$E$24,G$5)&gt;0,1,0)</f>
        <v>1</v>
      </c>
      <c r="H2" s="60">
        <f>IF(COUNTIF(Configurações!$E$5:$E$24,H$5)&gt;0,1,0)</f>
        <v>1</v>
      </c>
      <c r="I2" s="60">
        <f>IF(COUNTIF(Configurações!$E$5:$E$24,I$5)&gt;0,1,0)</f>
        <v>1</v>
      </c>
      <c r="J2" s="60">
        <f>IF(COUNTIF(Configurações!$E$5:$E$24,J$5)&gt;0,1,0)</f>
        <v>1</v>
      </c>
      <c r="K2" s="60">
        <f>IF(COUNTIF(Configurações!$E$5:$E$24,K$5)&gt;0,1,0)</f>
        <v>1</v>
      </c>
      <c r="L2" s="60">
        <f>IF(COUNTIF(Configurações!$E$5:$E$24,L$5)&gt;0,1,0)</f>
        <v>1</v>
      </c>
      <c r="M2" s="60">
        <f>IF(COUNTIF(Configurações!$E$5:$E$24,M$5)&gt;0,1,0)</f>
        <v>1</v>
      </c>
      <c r="N2" s="60">
        <f>IF(COUNTIF(Configurações!$E$5:$E$24,N$5)&gt;0,1,0)</f>
        <v>1</v>
      </c>
      <c r="O2" s="60">
        <f>IF(COUNTIF(Configurações!$E$5:$E$24,O$5)&gt;0,1,0)</f>
        <v>1</v>
      </c>
      <c r="P2" s="60">
        <f>IF(COUNTIF(Configurações!$E$5:$E$24,P$5)&gt;0,1,0)</f>
        <v>1</v>
      </c>
      <c r="Q2" s="60">
        <f>IF(COUNTIF(Configurações!$E$5:$E$24,Q$5)&gt;0,1,0)</f>
        <v>1</v>
      </c>
      <c r="R2" s="60">
        <f>IF(COUNTIF(Configurações!$E$5:$E$24,R$5)&gt;0,1,0)</f>
        <v>0</v>
      </c>
      <c r="S2" s="60">
        <f>IF(COUNTIF(Configurações!$E$5:$E$24,S$5)&gt;0,1,0)</f>
        <v>0</v>
      </c>
      <c r="T2" s="60">
        <f>IF(COUNTIF(Configurações!$E$5:$E$24,T$5)&gt;0,1,0)</f>
        <v>0</v>
      </c>
      <c r="U2" s="60">
        <f>IF(COUNTIF(Configurações!$E$5:$E$24,U$5)&gt;0,1,0)</f>
        <v>0</v>
      </c>
      <c r="V2" s="60">
        <f>IF(COUNTIF(Configurações!$E$5:$E$24,V$5)&gt;0,1,0)</f>
        <v>0</v>
      </c>
      <c r="W2" s="60">
        <f>IF(COUNTIF(Configurações!$E$5:$E$24,W$5)&gt;0,1,0)</f>
        <v>0</v>
      </c>
      <c r="X2" s="60">
        <f>IF(COUNTIF(Configurações!$E$5:$E$24,X$5)&gt;0,1,0)</f>
        <v>0</v>
      </c>
      <c r="Y2" s="60">
        <f>IF(COUNTIF(Configurações!$E$5:$E$24,Y$5)&gt;0,1,0)</f>
        <v>0</v>
      </c>
      <c r="Z2" s="60">
        <f>IF(COUNTIF(Configurações!$E$5:$E$24,Z$5)&gt;0,1,0)</f>
        <v>0</v>
      </c>
      <c r="AA2" s="60">
        <f>IF(COUNTIF(Configurações!$E$5:$E$24,AA$5)&gt;0,1,0)</f>
        <v>0</v>
      </c>
      <c r="AB2" s="60">
        <f>IF(COUNTIF(Configurações!$E$5:$E$24,AB$5)&gt;0,1,0)</f>
        <v>0</v>
      </c>
      <c r="AC2" s="60">
        <f>IF(COUNTIF(Configurações!$E$5:$E$24,AC$5)&gt;0,1,0)</f>
        <v>0</v>
      </c>
      <c r="AD2" s="60">
        <f>IF(COUNTIF(Configurações!$E$5:$E$24,AD$5)&gt;0,1,0)</f>
        <v>0</v>
      </c>
      <c r="AE2" s="60">
        <f>IF(COUNTIF(Configurações!$E$5:$E$24,AE$5)&gt;0,1,0)</f>
        <v>0</v>
      </c>
      <c r="AF2" s="60">
        <f>IF(COUNTIF(Configurações!$E$5:$E$24,AF$5)&gt;0,1,0)</f>
        <v>0</v>
      </c>
      <c r="AG2" s="60">
        <f>IF(COUNTIF(Configurações!$E$5:$E$24,AG$5)&gt;0,1,0)</f>
        <v>0</v>
      </c>
      <c r="AH2" s="60">
        <f>IF(COUNTIF(Configurações!$E$5:$E$24,AH$5)&gt;0,1,0)</f>
        <v>0</v>
      </c>
      <c r="AI2" s="60">
        <f>IF(COUNTIF(Configurações!$E$5:$E$24,AI$5)&gt;0,1,0)</f>
        <v>0</v>
      </c>
      <c r="AJ2" s="60">
        <f>IF(COUNTIF(Configurações!$E$5:$E$24,AJ$5)&gt;0,1,0)</f>
        <v>0</v>
      </c>
      <c r="AK2" s="60">
        <f>IF(COUNTIF(Configurações!$E$5:$E$24,AK$5)&gt;0,1,0)</f>
        <v>0</v>
      </c>
      <c r="AL2" s="60">
        <f>IF(COUNTIF(Configurações!$E$5:$E$24,AL$5)&gt;0,1,0)</f>
        <v>0</v>
      </c>
      <c r="AM2" s="60">
        <f>IF(COUNTIF(Configurações!$E$5:$E$24,AM$5)&gt;0,1,0)</f>
        <v>0</v>
      </c>
      <c r="AN2" s="60">
        <f>IF(COUNTIF(Configurações!$E$5:$E$24,AN$5)&gt;0,1,0)</f>
        <v>0</v>
      </c>
      <c r="AO2" s="60">
        <f>IF(COUNTIF(Configurações!$E$5:$E$24,AO$5)&gt;0,1,0)</f>
        <v>0</v>
      </c>
      <c r="AP2" s="60">
        <f>IF(COUNTIF(Configurações!$E$5:$E$24,AP$5)&gt;0,1,0)</f>
        <v>0</v>
      </c>
      <c r="AQ2" s="60">
        <f>IF(COUNTIF(Configurações!$E$5:$E$24,AQ$5)&gt;0,1,0)</f>
        <v>0</v>
      </c>
      <c r="AR2" s="60">
        <f>IF(COUNTIF(Configurações!$E$5:$E$24,AR$5)&gt;0,1,0)</f>
        <v>0</v>
      </c>
      <c r="AS2" s="60">
        <f>IF(COUNTIF(Configurações!$E$5:$E$24,AS$5)&gt;0,1,0)</f>
        <v>0</v>
      </c>
      <c r="AT2" s="60">
        <f>IF(COUNTIF(Configurações!$E$5:$E$24,AT$5)&gt;0,1,0)</f>
        <v>0</v>
      </c>
      <c r="AU2" s="60">
        <f>IF(COUNTIF(Configurações!$E$5:$E$24,AU$5)&gt;0,1,0)</f>
        <v>0</v>
      </c>
      <c r="AV2" s="60">
        <f>IF(COUNTIF(Configurações!$E$5:$E$24,AV$5)&gt;0,1,0)</f>
        <v>0</v>
      </c>
      <c r="AW2" s="60">
        <f>IF(COUNTIF(Configurações!$E$5:$E$24,AW$5)&gt;0,1,0)</f>
        <v>0</v>
      </c>
      <c r="AX2" s="60">
        <f>IF(COUNTIF(Configurações!$E$5:$E$24,AX$5)&gt;0,1,0)</f>
        <v>0</v>
      </c>
      <c r="AY2" s="60">
        <f>IF(COUNTIF(Configurações!$E$5:$E$24,AY$5)&gt;0,1,0)</f>
        <v>0</v>
      </c>
      <c r="AZ2" s="60">
        <f>IF(COUNTIF(Configurações!$E$5:$E$24,AZ$5)&gt;0,1,0)</f>
        <v>0</v>
      </c>
      <c r="BA2" s="60">
        <f>IF(COUNTIF(Configurações!$E$5:$E$24,BA$5)&gt;0,1,0)</f>
        <v>0</v>
      </c>
      <c r="BB2" s="60">
        <f>IF(COUNTIF(Configurações!$E$5:$E$24,BB$5)&gt;0,1,0)</f>
        <v>0</v>
      </c>
      <c r="BC2" s="60">
        <f>IF(COUNTIF(Configurações!$E$5:$E$24,BC$5)&gt;0,1,0)</f>
        <v>0</v>
      </c>
      <c r="BD2" s="60">
        <f>IF(COUNTIF(Configurações!$E$5:$E$24,BD$5)&gt;0,1,0)</f>
        <v>0</v>
      </c>
      <c r="BE2" s="60">
        <f>IF(COUNTIF(Configurações!$E$5:$E$24,BE$5)&gt;0,1,0)</f>
        <v>0</v>
      </c>
      <c r="BF2" s="60">
        <f>IF(COUNTIF(Configurações!$E$5:$E$24,BF$5)&gt;0,1,0)</f>
        <v>0</v>
      </c>
      <c r="BG2" s="60">
        <f>IF(COUNTIF(Configurações!$E$5:$E$24,BG$5)&gt;0,1,0)</f>
        <v>0</v>
      </c>
      <c r="BH2" s="60">
        <f>IF(COUNTIF(Configurações!$E$5:$E$24,BH$5)&gt;0,1,0)</f>
        <v>0</v>
      </c>
      <c r="BI2" s="60">
        <f>IF(COUNTIF(Configurações!$E$5:$E$24,BI$5)&gt;0,1,0)</f>
        <v>0</v>
      </c>
      <c r="BJ2" s="60">
        <f>IF(COUNTIF(Configurações!$E$5:$E$24,BJ$5)&gt;0,1,0)</f>
        <v>0</v>
      </c>
      <c r="BK2" s="60">
        <f>IF(COUNTIF(Configurações!$E$5:$E$24,BK$5)&gt;0,1,0)</f>
        <v>0</v>
      </c>
      <c r="BL2" s="60">
        <f>IF(COUNTIF(Configurações!$E$5:$E$24,BL$5)&gt;0,1,0)</f>
        <v>0</v>
      </c>
      <c r="BM2" s="60">
        <f>IF(COUNTIF(Configurações!$E$5:$E$24,BM$5)&gt;0,1,0)</f>
        <v>0</v>
      </c>
      <c r="BN2" s="60">
        <f>IF(COUNTIF(Configurações!$E$5:$E$24,BN$5)&gt;0,1,0)</f>
        <v>0</v>
      </c>
      <c r="BO2" s="60">
        <f>IF(COUNTIF(Configurações!$E$5:$E$24,BO$5)&gt;0,1,0)</f>
        <v>0</v>
      </c>
      <c r="BP2" s="60">
        <f>IF(COUNTIF(Configurações!$E$5:$E$24,BP$5)&gt;0,1,0)</f>
        <v>0</v>
      </c>
      <c r="BQ2" s="60">
        <f>IF(COUNTIF(Configurações!$E$5:$E$24,BQ$5)&gt;0,1,0)</f>
        <v>0</v>
      </c>
      <c r="BR2" s="60">
        <f>IF(COUNTIF(Configurações!$E$5:$E$24,BR$5)&gt;0,1,0)</f>
        <v>0</v>
      </c>
      <c r="BS2" s="60">
        <f>IF(COUNTIF(Configurações!$E$5:$E$24,BS$5)&gt;0,1,0)</f>
        <v>0</v>
      </c>
      <c r="BT2" s="60">
        <f>IF(COUNTIF(Configurações!$E$5:$E$24,BT$5)&gt;0,1,0)</f>
        <v>0</v>
      </c>
      <c r="BU2" s="60">
        <f>IF(COUNTIF(Configurações!$E$5:$E$24,BU$5)&gt;0,1,0)</f>
        <v>0</v>
      </c>
      <c r="BV2" s="60">
        <f>IF(COUNTIF(Configurações!$E$5:$E$24,BV$5)&gt;0,1,0)</f>
        <v>0</v>
      </c>
      <c r="BW2" s="60">
        <f>IF(COUNTIF(Configurações!$E$5:$E$24,BW$5)&gt;0,1,0)</f>
        <v>0</v>
      </c>
      <c r="BX2" s="60">
        <f>IF(COUNTIF(Configurações!$E$5:$E$24,BX$5)&gt;0,1,0)</f>
        <v>0</v>
      </c>
      <c r="BY2" s="60">
        <f>IF(COUNTIF(Configurações!$E$5:$E$24,BY$5)&gt;0,1,0)</f>
        <v>0</v>
      </c>
      <c r="BZ2" s="60">
        <f>IF(COUNTIF(Configurações!$E$5:$E$24,BZ$5)&gt;0,1,0)</f>
        <v>0</v>
      </c>
      <c r="CA2" s="60">
        <f>IF(COUNTIF(Configurações!$E$5:$E$24,CA$5)&gt;0,1,0)</f>
        <v>0</v>
      </c>
      <c r="CB2" s="60">
        <f>IF(COUNTIF(Configurações!$E$5:$E$24,CB$5)&gt;0,1,0)</f>
        <v>0</v>
      </c>
      <c r="CC2" s="60">
        <f>IF(COUNTIF(Configurações!$E$5:$E$24,CC$5)&gt;0,1,0)</f>
        <v>0</v>
      </c>
      <c r="CD2" s="60">
        <f>IF(COUNTIF(Configurações!$E$5:$E$24,CD$5)&gt;0,1,0)</f>
        <v>0</v>
      </c>
      <c r="CE2" s="60">
        <f>IF(COUNTIF(Configurações!$E$5:$E$24,CE$5)&gt;0,1,0)</f>
        <v>0</v>
      </c>
      <c r="CF2" s="60">
        <f>IF(COUNTIF(Configurações!$E$5:$E$24,CF$5)&gt;0,1,0)</f>
        <v>0</v>
      </c>
      <c r="CG2" s="60">
        <f>IF(COUNTIF(Configurações!$E$5:$E$24,CG$5)&gt;0,1,0)</f>
        <v>0</v>
      </c>
      <c r="CH2" s="60">
        <f>IF(COUNTIF(Configurações!$E$5:$E$24,CH$5)&gt;0,1,0)</f>
        <v>0</v>
      </c>
      <c r="CI2" s="60">
        <f>IF(COUNTIF(Configurações!$E$5:$E$24,CI$5)&gt;0,1,0)</f>
        <v>0</v>
      </c>
      <c r="CJ2" s="60">
        <f>IF(COUNTIF(Configurações!$E$5:$E$24,CJ$5)&gt;0,1,0)</f>
        <v>0</v>
      </c>
      <c r="CK2" s="60">
        <f>IF(COUNTIF(Configurações!$E$5:$E$24,CK$5)&gt;0,1,0)</f>
        <v>0</v>
      </c>
      <c r="CL2" s="60">
        <f>IF(COUNTIF(Configurações!$E$5:$E$24,CL$5)&gt;0,1,0)</f>
        <v>0</v>
      </c>
      <c r="CM2" s="60">
        <f>IF(COUNTIF(Configurações!$E$5:$E$24,CM$5)&gt;0,1,0)</f>
        <v>0</v>
      </c>
      <c r="CN2" s="60">
        <f>IF(COUNTIF(Configurações!$E$5:$E$24,CN$5)&gt;0,1,0)</f>
        <v>0</v>
      </c>
      <c r="CO2" s="60">
        <f>IF(COUNTIF(Configurações!$E$5:$E$24,CO$5)&gt;0,1,0)</f>
        <v>0</v>
      </c>
      <c r="CP2" s="60">
        <f>IF(COUNTIF(Configurações!$E$5:$E$24,CP$5)&gt;0,1,0)</f>
        <v>0</v>
      </c>
      <c r="CQ2" s="60">
        <f>IF(COUNTIF(Configurações!$E$5:$E$24,CQ$5)&gt;0,1,0)</f>
        <v>0</v>
      </c>
      <c r="CR2" s="60">
        <f>IF(COUNTIF(Configurações!$E$5:$E$24,CR$5)&gt;0,1,0)</f>
        <v>0</v>
      </c>
      <c r="CS2" s="60">
        <f>IF(COUNTIF(Configurações!$E$5:$E$24,CS$5)&gt;0,1,0)</f>
        <v>0</v>
      </c>
      <c r="CT2" s="60">
        <f>IF(COUNTIF(Configurações!$E$5:$E$24,CT$5)&gt;0,1,0)</f>
        <v>0</v>
      </c>
      <c r="CU2" s="60">
        <f>IF(COUNTIF(Configurações!$E$5:$E$24,CU$5)&gt;0,1,0)</f>
        <v>0</v>
      </c>
      <c r="CV2" s="60">
        <f>IF(COUNTIF(Configurações!$E$5:$E$24,CV$5)&gt;0,1,0)</f>
        <v>0</v>
      </c>
      <c r="CW2" s="60">
        <f>IF(COUNTIF(Configurações!$E$5:$E$24,CW$5)&gt;0,1,0)</f>
        <v>0</v>
      </c>
      <c r="CX2" s="60">
        <f>IF(COUNTIF(Configurações!$E$5:$E$24,CX$5)&gt;0,1,0)</f>
        <v>0</v>
      </c>
      <c r="CY2" s="60">
        <f>IF(COUNTIF(Configurações!$E$5:$E$24,CY$5)&gt;0,1,0)</f>
        <v>0</v>
      </c>
      <c r="CZ2" s="60">
        <f>IF(COUNTIF(Configurações!$E$5:$E$24,CZ$5)&gt;0,1,0)</f>
        <v>0</v>
      </c>
      <c r="DA2" s="60">
        <f>IF(COUNTIF(Configurações!$E$5:$E$24,DA$5)&gt;0,1,0)</f>
        <v>0</v>
      </c>
      <c r="DB2" s="60">
        <f>IF(COUNTIF(Configurações!$E$5:$E$24,DB$5)&gt;0,1,0)</f>
        <v>0</v>
      </c>
      <c r="DC2" s="60">
        <f>IF(COUNTIF(Configurações!$E$5:$E$24,DC$5)&gt;0,1,0)</f>
        <v>0</v>
      </c>
      <c r="DD2" s="60">
        <f>IF(COUNTIF(Configurações!$E$5:$E$24,DD$5)&gt;0,1,0)</f>
        <v>0</v>
      </c>
      <c r="DE2" s="60">
        <f>IF(COUNTIF(Configurações!$E$5:$E$24,DE$5)&gt;0,1,0)</f>
        <v>0</v>
      </c>
      <c r="DF2" s="60">
        <f>IF(COUNTIF(Configurações!$E$5:$E$24,DF$5)&gt;0,1,0)</f>
        <v>0</v>
      </c>
      <c r="DG2" s="60">
        <f>IF(COUNTIF(Configurações!$E$5:$E$24,DG$5)&gt;0,1,0)</f>
        <v>0</v>
      </c>
      <c r="DH2" s="60">
        <f>IF(COUNTIF(Configurações!$E$5:$E$24,DH$5)&gt;0,1,0)</f>
        <v>0</v>
      </c>
      <c r="DI2" s="60">
        <f>IF(COUNTIF(Configurações!$E$5:$E$24,DI$5)&gt;0,1,0)</f>
        <v>0</v>
      </c>
      <c r="DJ2" s="60">
        <f>IF(COUNTIF(Configurações!$E$5:$E$24,DJ$5)&gt;0,1,0)</f>
        <v>0</v>
      </c>
      <c r="DK2" s="60">
        <f>IF(COUNTIF(Configurações!$E$5:$E$24,DK$5)&gt;0,1,0)</f>
        <v>0</v>
      </c>
      <c r="DL2" s="60">
        <f>IF(COUNTIF(Configurações!$E$5:$E$24,DL$5)&gt;0,1,0)</f>
        <v>0</v>
      </c>
      <c r="DM2" s="60">
        <f>IF(COUNTIF(Configurações!$E$5:$E$24,DM$5)&gt;0,1,0)</f>
        <v>0</v>
      </c>
      <c r="DN2" s="60">
        <f>IF(COUNTIF(Configurações!$E$5:$E$24,DN$5)&gt;0,1,0)</f>
        <v>0</v>
      </c>
      <c r="DO2" s="60">
        <f>IF(COUNTIF(Configurações!$E$5:$E$24,DO$5)&gt;0,1,0)</f>
        <v>0</v>
      </c>
      <c r="DP2" s="60">
        <f>IF(COUNTIF(Configurações!$E$5:$E$24,DP$5)&gt;0,1,0)</f>
        <v>0</v>
      </c>
      <c r="DQ2" s="60">
        <f>IF(COUNTIF(Configurações!$E$5:$E$24,DQ$5)&gt;0,1,0)</f>
        <v>0</v>
      </c>
      <c r="DR2" s="60">
        <f>IF(COUNTIF(Configurações!$E$5:$E$24,DR$5)&gt;0,1,0)</f>
        <v>0</v>
      </c>
      <c r="DS2" s="60">
        <f>IF(COUNTIF(Configurações!$E$5:$E$24,DS$5)&gt;0,1,0)</f>
        <v>0</v>
      </c>
      <c r="DT2" s="60">
        <f>IF(COUNTIF(Configurações!$E$5:$E$24,DT$5)&gt;0,1,0)</f>
        <v>0</v>
      </c>
      <c r="DU2" s="60">
        <f>IF(COUNTIF(Configurações!$E$5:$E$24,DU$5)&gt;0,1,0)</f>
        <v>0</v>
      </c>
      <c r="DV2" s="60">
        <f>IF(COUNTIF(Configurações!$E$5:$E$24,DV$5)&gt;0,1,0)</f>
        <v>0</v>
      </c>
      <c r="DW2" s="60">
        <f>IF(COUNTIF(Configurações!$E$5:$E$24,DW$5)&gt;0,1,0)</f>
        <v>0</v>
      </c>
      <c r="DX2" s="60">
        <f>IF(COUNTIF(Configurações!$E$5:$E$24,DX$5)&gt;0,1,0)</f>
        <v>0</v>
      </c>
      <c r="DY2" s="60">
        <f>IF(COUNTIF(Configurações!$E$5:$E$24,DY$5)&gt;0,1,0)</f>
        <v>0</v>
      </c>
      <c r="DZ2" s="60">
        <f>IF(COUNTIF(Configurações!$E$5:$E$24,DZ$5)&gt;0,1,0)</f>
        <v>0</v>
      </c>
      <c r="EA2" s="60">
        <f>IF(COUNTIF(Configurações!$E$5:$E$24,EA$5)&gt;0,1,0)</f>
        <v>0</v>
      </c>
      <c r="EB2" s="60">
        <f>IF(COUNTIF(Configurações!$E$5:$E$24,EB$5)&gt;0,1,0)</f>
        <v>0</v>
      </c>
      <c r="EC2" s="60">
        <f>IF(COUNTIF(Configurações!$E$5:$E$24,EC$5)&gt;0,1,0)</f>
        <v>0</v>
      </c>
      <c r="ED2" s="60">
        <f>IF(COUNTIF(Configurações!$E$5:$E$24,ED$5)&gt;0,1,0)</f>
        <v>0</v>
      </c>
      <c r="EE2" s="60">
        <f>IF(COUNTIF(Configurações!$E$5:$E$24,EE$5)&gt;0,1,0)</f>
        <v>0</v>
      </c>
      <c r="EF2" s="60">
        <f>IF(COUNTIF(Configurações!$E$5:$E$24,EF$5)&gt;0,1,0)</f>
        <v>0</v>
      </c>
      <c r="EG2" s="60">
        <f>IF(COUNTIF(Configurações!$E$5:$E$24,EG$5)&gt;0,1,0)</f>
        <v>0</v>
      </c>
      <c r="EH2" s="60">
        <f>IF(COUNTIF(Configurações!$E$5:$E$24,EH$5)&gt;0,1,0)</f>
        <v>0</v>
      </c>
      <c r="EI2" s="60">
        <f>IF(COUNTIF(Configurações!$E$5:$E$24,EI$5)&gt;0,1,0)</f>
        <v>0</v>
      </c>
      <c r="EJ2" s="60">
        <f>IF(COUNTIF(Configurações!$E$5:$E$24,EJ$5)&gt;0,1,0)</f>
        <v>0</v>
      </c>
      <c r="EK2" s="60">
        <f>IF(COUNTIF(Configurações!$E$5:$E$24,EK$5)&gt;0,1,0)</f>
        <v>0</v>
      </c>
      <c r="EL2" s="60">
        <f>IF(COUNTIF(Configurações!$E$5:$E$24,EL$5)&gt;0,1,0)</f>
        <v>0</v>
      </c>
      <c r="EM2" s="60">
        <f>IF(COUNTIF(Configurações!$E$5:$E$24,EM$5)&gt;0,1,0)</f>
        <v>0</v>
      </c>
      <c r="EN2" s="60">
        <f>IF(COUNTIF(Configurações!$E$5:$E$24,EN$5)&gt;0,1,0)</f>
        <v>0</v>
      </c>
      <c r="EO2" s="60">
        <f>IF(COUNTIF(Configurações!$E$5:$E$24,EO$5)&gt;0,1,0)</f>
        <v>0</v>
      </c>
      <c r="EP2" s="60">
        <f>IF(COUNTIF(Configurações!$E$5:$E$24,EP$5)&gt;0,1,0)</f>
        <v>0</v>
      </c>
      <c r="EQ2" s="60">
        <f>IF(COUNTIF(Configurações!$E$5:$E$24,EQ$5)&gt;0,1,0)</f>
        <v>0</v>
      </c>
      <c r="ER2" s="60">
        <f>IF(COUNTIF(Configurações!$E$5:$E$24,ER$5)&gt;0,1,0)</f>
        <v>0</v>
      </c>
      <c r="ES2" s="60">
        <f>IF(COUNTIF(Configurações!$E$5:$E$24,ES$5)&gt;0,1,0)</f>
        <v>0</v>
      </c>
      <c r="ET2" s="60">
        <f>IF(COUNTIF(Configurações!$E$5:$E$24,ET$5)&gt;0,1,0)</f>
        <v>0</v>
      </c>
      <c r="EU2" s="60">
        <f>IF(COUNTIF(Configurações!$E$5:$E$24,EU$5)&gt;0,1,0)</f>
        <v>0</v>
      </c>
      <c r="EV2" s="60">
        <f>IF(COUNTIF(Configurações!$E$5:$E$24,EV$5)&gt;0,1,0)</f>
        <v>0</v>
      </c>
      <c r="EW2" s="60">
        <f>IF(COUNTIF(Configurações!$E$5:$E$24,EW$5)&gt;0,1,0)</f>
        <v>0</v>
      </c>
      <c r="EX2" s="60">
        <f>IF(COUNTIF(Configurações!$E$5:$E$24,EX$5)&gt;0,1,0)</f>
        <v>0</v>
      </c>
      <c r="EY2" s="60">
        <f>IF(COUNTIF(Configurações!$E$5:$E$24,EY$5)&gt;0,1,0)</f>
        <v>0</v>
      </c>
      <c r="EZ2" s="60">
        <f>IF(COUNTIF(Configurações!$E$5:$E$24,EZ$5)&gt;0,1,0)</f>
        <v>0</v>
      </c>
      <c r="FA2" s="60">
        <f>IF(COUNTIF(Configurações!$E$5:$E$24,FA$5)&gt;0,1,0)</f>
        <v>0</v>
      </c>
      <c r="FB2" s="60">
        <f>IF(COUNTIF(Configurações!$E$5:$E$24,FB$5)&gt;0,1,0)</f>
        <v>0</v>
      </c>
      <c r="FC2" s="60">
        <f>IF(COUNTIF(Configurações!$E$5:$E$24,FC$5)&gt;0,1,0)</f>
        <v>0</v>
      </c>
      <c r="FD2" s="60">
        <f>IF(COUNTIF(Configurações!$E$5:$E$24,FD$5)&gt;0,1,0)</f>
        <v>0</v>
      </c>
      <c r="FE2" s="60">
        <f>IF(COUNTIF(Configurações!$E$5:$E$24,FE$5)&gt;0,1,0)</f>
        <v>0</v>
      </c>
      <c r="FF2" s="60">
        <f>IF(COUNTIF(Configurações!$E$5:$E$24,FF$5)&gt;0,1,0)</f>
        <v>0</v>
      </c>
      <c r="FG2" s="60">
        <f>IF(COUNTIF(Configurações!$E$5:$E$24,FG$5)&gt;0,1,0)</f>
        <v>0</v>
      </c>
      <c r="FH2" s="60">
        <f>IF(COUNTIF(Configurações!$E$5:$E$24,FH$5)&gt;0,1,0)</f>
        <v>0</v>
      </c>
      <c r="FI2" s="60">
        <f>IF(COUNTIF(Configurações!$E$5:$E$24,FI$5)&gt;0,1,0)</f>
        <v>0</v>
      </c>
      <c r="FJ2" s="60">
        <f>IF(COUNTIF(Configurações!$E$5:$E$24,FJ$5)&gt;0,1,0)</f>
        <v>0</v>
      </c>
      <c r="FK2" s="60">
        <f>IF(COUNTIF(Configurações!$E$5:$E$24,FK$5)&gt;0,1,0)</f>
        <v>0</v>
      </c>
      <c r="FL2" s="60">
        <f>IF(COUNTIF(Configurações!$E$5:$E$24,FL$5)&gt;0,1,0)</f>
        <v>0</v>
      </c>
      <c r="FM2" s="60">
        <f>IF(COUNTIF(Configurações!$E$5:$E$24,FM$5)&gt;0,1,0)</f>
        <v>0</v>
      </c>
      <c r="FN2" s="60">
        <f>IF(COUNTIF(Configurações!$E$5:$E$24,FN$5)&gt;0,1,0)</f>
        <v>0</v>
      </c>
      <c r="FO2" s="60">
        <f>IF(COUNTIF(Configurações!$E$5:$E$24,FO$5)&gt;0,1,0)</f>
        <v>0</v>
      </c>
      <c r="FP2" s="60">
        <f>IF(COUNTIF(Configurações!$E$5:$E$24,FP$5)&gt;0,1,0)</f>
        <v>0</v>
      </c>
      <c r="FQ2" s="60">
        <f>IF(COUNTIF(Configurações!$E$5:$E$24,FQ$5)&gt;0,1,0)</f>
        <v>0</v>
      </c>
      <c r="FR2" s="60">
        <f>IF(COUNTIF(Configurações!$E$5:$E$24,FR$5)&gt;0,1,0)</f>
        <v>0</v>
      </c>
      <c r="FS2" s="60">
        <f>IF(COUNTIF(Configurações!$E$5:$E$24,FS$5)&gt;0,1,0)</f>
        <v>0</v>
      </c>
      <c r="FT2" s="60">
        <f>IF(COUNTIF(Configurações!$E$5:$E$24,FT$5)&gt;0,1,0)</f>
        <v>0</v>
      </c>
      <c r="FU2" s="60">
        <f>IF(COUNTIF(Configurações!$E$5:$E$24,FU$5)&gt;0,1,0)</f>
        <v>0</v>
      </c>
      <c r="FV2" s="60">
        <f>IF(COUNTIF(Configurações!$E$5:$E$24,FV$5)&gt;0,1,0)</f>
        <v>0</v>
      </c>
      <c r="FW2" s="60">
        <f>IF(COUNTIF(Configurações!$E$5:$E$24,FW$5)&gt;0,1,0)</f>
        <v>0</v>
      </c>
      <c r="FX2" s="60">
        <f>IF(COUNTIF(Configurações!$E$5:$E$24,FX$5)&gt;0,1,0)</f>
        <v>0</v>
      </c>
      <c r="FY2" s="60">
        <f>IF(COUNTIF(Configurações!$E$5:$E$24,FY$5)&gt;0,1,0)</f>
        <v>0</v>
      </c>
      <c r="FZ2" s="60">
        <f>IF(COUNTIF(Configurações!$E$5:$E$24,FZ$5)&gt;0,1,0)</f>
        <v>0</v>
      </c>
      <c r="GA2" s="60">
        <f>IF(COUNTIF(Configurações!$E$5:$E$24,GA$5)&gt;0,1,0)</f>
        <v>0</v>
      </c>
      <c r="GB2" s="60">
        <f>IF(COUNTIF(Configurações!$E$5:$E$24,GB$5)&gt;0,1,0)</f>
        <v>0</v>
      </c>
      <c r="GC2" s="60">
        <f>IF(COUNTIF(Configurações!$E$5:$E$24,GC$5)&gt;0,1,0)</f>
        <v>0</v>
      </c>
      <c r="GD2" s="60">
        <f>IF(COUNTIF(Configurações!$E$5:$E$24,GD$5)&gt;0,1,0)</f>
        <v>0</v>
      </c>
      <c r="GE2" s="60">
        <f>IF(COUNTIF(Configurações!$E$5:$E$24,GE$5)&gt;0,1,0)</f>
        <v>0</v>
      </c>
      <c r="GF2" s="60">
        <f>IF(COUNTIF(Configurações!$E$5:$E$24,GF$5)&gt;0,1,0)</f>
        <v>0</v>
      </c>
      <c r="GG2" s="60">
        <f>IF(COUNTIF(Configurações!$E$5:$E$24,GG$5)&gt;0,1,0)</f>
        <v>0</v>
      </c>
      <c r="GH2" s="60">
        <f>IF(COUNTIF(Configurações!$E$5:$E$24,GH$5)&gt;0,1,0)</f>
        <v>0</v>
      </c>
      <c r="GI2" s="60">
        <f>IF(COUNTIF(Configurações!$E$5:$E$24,GI$5)&gt;0,1,0)</f>
        <v>0</v>
      </c>
      <c r="GJ2" s="60">
        <f>IF(COUNTIF(Configurações!$E$5:$E$24,GJ$5)&gt;0,1,0)</f>
        <v>0</v>
      </c>
      <c r="GK2" s="60">
        <f>IF(COUNTIF(Configurações!$E$5:$E$24,GK$5)&gt;0,1,0)</f>
        <v>0</v>
      </c>
      <c r="GL2" s="60">
        <f>IF(COUNTIF(Configurações!$E$5:$E$24,GL$5)&gt;0,1,0)</f>
        <v>0</v>
      </c>
      <c r="GM2" s="60">
        <f>IF(COUNTIF(Configurações!$E$5:$E$24,GM$5)&gt;0,1,0)</f>
        <v>0</v>
      </c>
      <c r="GN2" s="60">
        <f>IF(COUNTIF(Configurações!$E$5:$E$24,GN$5)&gt;0,1,0)</f>
        <v>0</v>
      </c>
      <c r="GO2" s="60">
        <f>IF(COUNTIF(Configurações!$E$5:$E$24,GO$5)&gt;0,1,0)</f>
        <v>0</v>
      </c>
      <c r="GP2" s="60">
        <f>IF(COUNTIF(Configurações!$E$5:$E$24,GP$5)&gt;0,1,0)</f>
        <v>0</v>
      </c>
      <c r="GQ2" s="60">
        <f>IF(COUNTIF(Configurações!$E$5:$E$24,GQ$5)&gt;0,1,0)</f>
        <v>0</v>
      </c>
      <c r="GR2" s="60">
        <f>IF(COUNTIF(Configurações!$E$5:$E$24,GR$5)&gt;0,1,0)</f>
        <v>0</v>
      </c>
      <c r="GS2" s="60">
        <f>IF(COUNTIF(Configurações!$E$5:$E$24,GS$5)&gt;0,1,0)</f>
        <v>0</v>
      </c>
      <c r="GT2" s="60">
        <f>IF(COUNTIF(Configurações!$E$5:$E$24,GT$5)&gt;0,1,0)</f>
        <v>0</v>
      </c>
      <c r="GU2" s="60">
        <f>IF(COUNTIF(Configurações!$E$5:$E$24,GU$5)&gt;0,1,0)</f>
        <v>0</v>
      </c>
      <c r="GV2" s="60">
        <f>IF(COUNTIF(Configurações!$E$5:$E$24,GV$5)&gt;0,1,0)</f>
        <v>0</v>
      </c>
      <c r="GW2" s="60">
        <f>IF(COUNTIF(Configurações!$E$5:$E$24,GW$5)&gt;0,1,0)</f>
        <v>1</v>
      </c>
      <c r="GX2" s="60">
        <f>IF(COUNTIF(Configurações!$E$5:$E$24,GX$5)&gt;0,1,0)</f>
        <v>1</v>
      </c>
      <c r="GY2" s="60">
        <f>IF(COUNTIF(Configurações!$E$5:$E$24,GY$5)&gt;0,1,0)</f>
        <v>1</v>
      </c>
      <c r="GZ2" s="60">
        <f>IF(COUNTIF(Configurações!$E$5:$E$24,GZ$5)&gt;0,1,0)</f>
        <v>1</v>
      </c>
      <c r="HA2" s="60">
        <f>IF(COUNTIF(Configurações!$E$5:$E$24,HA$5)&gt;0,1,0)</f>
        <v>1</v>
      </c>
      <c r="HB2" s="60">
        <f>IF(COUNTIF(Configurações!$E$5:$E$24,HB$5)&gt;0,1,0)</f>
        <v>1</v>
      </c>
      <c r="HC2" s="60">
        <f>IF(COUNTIF(Configurações!$E$5:$E$24,HC$5)&gt;0,1,0)</f>
        <v>1</v>
      </c>
      <c r="HD2" s="60">
        <f>IF(COUNTIF(Configurações!$E$5:$E$24,HD$5)&gt;0,1,0)</f>
        <v>1</v>
      </c>
      <c r="HE2" s="60">
        <f>IF(COUNTIF(Configurações!$E$5:$E$24,HE$5)&gt;0,1,0)</f>
        <v>1</v>
      </c>
      <c r="HF2" s="60">
        <f>IF(COUNTIF(Configurações!$E$5:$E$24,HF$5)&gt;0,1,0)</f>
        <v>1</v>
      </c>
      <c r="HG2" s="60">
        <f>IF(COUNTIF(Configurações!$E$5:$E$24,HG$5)&gt;0,1,0)</f>
        <v>1</v>
      </c>
      <c r="HH2" s="60">
        <f>IF(COUNTIF(Configurações!$E$5:$E$24,HH$5)&gt;0,1,0)</f>
        <v>0</v>
      </c>
      <c r="HI2" s="60">
        <f>IF(COUNTIF(Configurações!$E$5:$E$24,HI$5)&gt;0,1,0)</f>
        <v>0</v>
      </c>
      <c r="HJ2" s="60">
        <f>IF(COUNTIF(Configurações!$E$5:$E$24,HJ$5)&gt;0,1,0)</f>
        <v>0</v>
      </c>
      <c r="HK2" s="60">
        <f>IF(COUNTIF(Configurações!$E$5:$E$24,HK$5)&gt;0,1,0)</f>
        <v>0</v>
      </c>
      <c r="HL2" s="60">
        <f>IF(COUNTIF(Configurações!$E$5:$E$24,HL$5)&gt;0,1,0)</f>
        <v>0</v>
      </c>
      <c r="HM2" s="60">
        <f>IF(COUNTIF(Configurações!$E$5:$E$24,HM$5)&gt;0,1,0)</f>
        <v>0</v>
      </c>
      <c r="HN2" s="60">
        <f>IF(COUNTIF(Configurações!$E$5:$E$24,HN$5)&gt;0,1,0)</f>
        <v>0</v>
      </c>
      <c r="HO2" s="60">
        <f>IF(COUNTIF(Configurações!$E$5:$E$24,HO$5)&gt;0,1,0)</f>
        <v>0</v>
      </c>
      <c r="HP2" s="60">
        <f>IF(COUNTIF(Configurações!$E$5:$E$24,HP$5)&gt;0,1,0)</f>
        <v>0</v>
      </c>
      <c r="HQ2" s="60">
        <f>IF(COUNTIF(Configurações!$E$5:$E$24,HQ$5)&gt;0,1,0)</f>
        <v>0</v>
      </c>
      <c r="HR2" s="60">
        <f>IF(COUNTIF(Configurações!$E$5:$E$24,HR$5)&gt;0,1,0)</f>
        <v>0</v>
      </c>
      <c r="HS2" s="60">
        <f>IF(COUNTIF(Configurações!$E$5:$E$24,HS$5)&gt;0,1,0)</f>
        <v>0</v>
      </c>
      <c r="HT2" s="60">
        <f>IF(COUNTIF(Configurações!$E$5:$E$24,HT$5)&gt;0,1,0)</f>
        <v>0</v>
      </c>
      <c r="HU2" s="60">
        <f>IF(COUNTIF(Configurações!$E$5:$E$24,HU$5)&gt;0,1,0)</f>
        <v>0</v>
      </c>
      <c r="HV2" s="60">
        <f>IF(COUNTIF(Configurações!$E$5:$E$24,HV$5)&gt;0,1,0)</f>
        <v>0</v>
      </c>
      <c r="HW2" s="60">
        <f>IF(COUNTIF(Configurações!$E$5:$E$24,HW$5)&gt;0,1,0)</f>
        <v>0</v>
      </c>
      <c r="HX2" s="60">
        <f>IF(COUNTIF(Configurações!$E$5:$E$24,HX$5)&gt;0,1,0)</f>
        <v>0</v>
      </c>
      <c r="HY2" s="60">
        <f>IF(COUNTIF(Configurações!$E$5:$E$24,HY$5)&gt;0,1,0)</f>
        <v>0</v>
      </c>
      <c r="HZ2" s="60">
        <f>IF(COUNTIF(Configurações!$E$5:$E$24,HZ$5)&gt;0,1,0)</f>
        <v>0</v>
      </c>
      <c r="IA2" s="60">
        <f>IF(COUNTIF(Configurações!$E$5:$E$24,IA$5)&gt;0,1,0)</f>
        <v>0</v>
      </c>
      <c r="IB2" s="60">
        <f>IF(COUNTIF(Configurações!$E$5:$E$24,IB$5)&gt;0,1,0)</f>
        <v>0</v>
      </c>
      <c r="IC2" s="60">
        <f>IF(COUNTIF(Configurações!$E$5:$E$24,IC$5)&gt;0,1,0)</f>
        <v>0</v>
      </c>
      <c r="ID2" s="60">
        <f>IF(COUNTIF(Configurações!$E$5:$E$24,ID$5)&gt;0,1,0)</f>
        <v>0</v>
      </c>
      <c r="IE2" s="60">
        <f>IF(COUNTIF(Configurações!$E$5:$E$24,IE$5)&gt;0,1,0)</f>
        <v>0</v>
      </c>
      <c r="IF2" s="60">
        <f>IF(COUNTIF(Configurações!$E$5:$E$24,IF$5)&gt;0,1,0)</f>
        <v>0</v>
      </c>
      <c r="IG2" s="60">
        <f>IF(COUNTIF(Configurações!$E$5:$E$24,IG$5)&gt;0,1,0)</f>
        <v>0</v>
      </c>
      <c r="IH2" s="60">
        <f>IF(COUNTIF(Configurações!$E$5:$E$24,IH$5)&gt;0,1,0)</f>
        <v>0</v>
      </c>
      <c r="II2" s="60">
        <f>IF(COUNTIF(Configurações!$E$5:$E$24,II$5)&gt;0,1,0)</f>
        <v>0</v>
      </c>
      <c r="IJ2" s="60">
        <f>IF(COUNTIF(Configurações!$E$5:$E$24,IJ$5)&gt;0,1,0)</f>
        <v>0</v>
      </c>
      <c r="IK2" s="60">
        <f>IF(COUNTIF(Configurações!$E$5:$E$24,IK$5)&gt;0,1,0)</f>
        <v>0</v>
      </c>
      <c r="IL2" s="60">
        <f>IF(COUNTIF(Configurações!$E$5:$E$24,IL$5)&gt;0,1,0)</f>
        <v>0</v>
      </c>
      <c r="IM2" s="60">
        <f>IF(COUNTIF(Configurações!$E$5:$E$24,IM$5)&gt;0,1,0)</f>
        <v>0</v>
      </c>
      <c r="IN2" s="60">
        <f>IF(COUNTIF(Configurações!$E$5:$E$24,IN$5)&gt;0,1,0)</f>
        <v>0</v>
      </c>
      <c r="IO2" s="60">
        <f>IF(COUNTIF(Configurações!$E$5:$E$24,IO$5)&gt;0,1,0)</f>
        <v>0</v>
      </c>
      <c r="IP2" s="60">
        <f>IF(COUNTIF(Configurações!$E$5:$E$24,IP$5)&gt;0,1,0)</f>
        <v>0</v>
      </c>
      <c r="IQ2" s="60">
        <f>IF(COUNTIF(Configurações!$E$5:$E$24,IQ$5)&gt;0,1,0)</f>
        <v>0</v>
      </c>
      <c r="IR2" s="60">
        <f>IF(COUNTIF(Configurações!$E$5:$E$24,IR$5)&gt;0,1,0)</f>
        <v>0</v>
      </c>
      <c r="IS2" s="60">
        <f>IF(COUNTIF(Configurações!$E$5:$E$24,IS$5)&gt;0,1,0)</f>
        <v>0</v>
      </c>
      <c r="IT2" s="60">
        <f>IF(COUNTIF(Configurações!$E$5:$E$24,IT$5)&gt;0,1,0)</f>
        <v>0</v>
      </c>
      <c r="IU2" s="60">
        <f>IF(COUNTIF(Configurações!$E$5:$E$24,IU$5)&gt;0,1,0)</f>
        <v>0</v>
      </c>
      <c r="IV2" s="60">
        <f>IF(COUNTIF(Configurações!$E$5:$E$24,IV$5)&gt;0,1,0)</f>
        <v>0</v>
      </c>
      <c r="IW2" s="60">
        <f>IF(COUNTIF(Configurações!$E$5:$E$24,IW$5)&gt;0,1,0)</f>
        <v>0</v>
      </c>
      <c r="IX2" s="60">
        <f>IF(COUNTIF(Configurações!$E$5:$E$24,IX$5)&gt;0,1,0)</f>
        <v>0</v>
      </c>
      <c r="IY2" s="60">
        <f>IF(COUNTIF(Configurações!$E$5:$E$24,IY$5)&gt;0,1,0)</f>
        <v>0</v>
      </c>
      <c r="IZ2" s="60">
        <f>IF(COUNTIF(Configurações!$E$5:$E$24,IZ$5)&gt;0,1,0)</f>
        <v>0</v>
      </c>
      <c r="JA2" s="60">
        <f>IF(COUNTIF(Configurações!$E$5:$E$24,JA$5)&gt;0,1,0)</f>
        <v>0</v>
      </c>
      <c r="JB2" s="60">
        <f>IF(COUNTIF(Configurações!$E$5:$E$24,JB$5)&gt;0,1,0)</f>
        <v>0</v>
      </c>
      <c r="JC2" s="60">
        <f>IF(COUNTIF(Configurações!$E$5:$E$24,JC$5)&gt;0,1,0)</f>
        <v>0</v>
      </c>
      <c r="JD2" s="60">
        <f>IF(COUNTIF(Configurações!$E$5:$E$24,JD$5)&gt;0,1,0)</f>
        <v>0</v>
      </c>
      <c r="JE2" s="60">
        <f>IF(COUNTIF(Configurações!$E$5:$E$24,JE$5)&gt;0,1,0)</f>
        <v>0</v>
      </c>
      <c r="JF2" s="60">
        <f>IF(COUNTIF(Configurações!$E$5:$E$24,JF$5)&gt;0,1,0)</f>
        <v>0</v>
      </c>
      <c r="JG2" s="60">
        <f>IF(COUNTIF(Configurações!$E$5:$E$24,JG$5)&gt;0,1,0)</f>
        <v>0</v>
      </c>
      <c r="JH2" s="60">
        <f>IF(COUNTIF(Configurações!$E$5:$E$24,JH$5)&gt;0,1,0)</f>
        <v>0</v>
      </c>
      <c r="JI2" s="60">
        <f>IF(COUNTIF(Configurações!$E$5:$E$24,JI$5)&gt;0,1,0)</f>
        <v>0</v>
      </c>
      <c r="JJ2" s="60">
        <f>IF(COUNTIF(Configurações!$E$5:$E$24,JJ$5)&gt;0,1,0)</f>
        <v>0</v>
      </c>
      <c r="JK2" s="60">
        <f>IF(COUNTIF(Configurações!$E$5:$E$24,JK$5)&gt;0,1,0)</f>
        <v>0</v>
      </c>
      <c r="JL2" s="60">
        <f>IF(COUNTIF(Configurações!$E$5:$E$24,JL$5)&gt;0,1,0)</f>
        <v>0</v>
      </c>
      <c r="JM2" s="60">
        <f>IF(COUNTIF(Configurações!$E$5:$E$24,JM$5)&gt;0,1,0)</f>
        <v>0</v>
      </c>
      <c r="JN2" s="60">
        <f>IF(COUNTIF(Configurações!$E$5:$E$24,JN$5)&gt;0,1,0)</f>
        <v>0</v>
      </c>
      <c r="JO2" s="60">
        <f>IF(COUNTIF(Configurações!$E$5:$E$24,JO$5)&gt;0,1,0)</f>
        <v>0</v>
      </c>
      <c r="JP2" s="60">
        <f>IF(COUNTIF(Configurações!$E$5:$E$24,JP$5)&gt;0,1,0)</f>
        <v>0</v>
      </c>
      <c r="JQ2" s="60">
        <f>IF(COUNTIF(Configurações!$E$5:$E$24,JQ$5)&gt;0,1,0)</f>
        <v>0</v>
      </c>
      <c r="JR2" s="60">
        <f>IF(COUNTIF(Configurações!$E$5:$E$24,JR$5)&gt;0,1,0)</f>
        <v>0</v>
      </c>
      <c r="JS2" s="60">
        <f>IF(COUNTIF(Configurações!$E$5:$E$24,JS$5)&gt;0,1,0)</f>
        <v>0</v>
      </c>
      <c r="JT2" s="60">
        <f>IF(COUNTIF(Configurações!$E$5:$E$24,JT$5)&gt;0,1,0)</f>
        <v>0</v>
      </c>
      <c r="JU2" s="60">
        <f>IF(COUNTIF(Configurações!$E$5:$E$24,JU$5)&gt;0,1,0)</f>
        <v>0</v>
      </c>
      <c r="JV2" s="60">
        <f>IF(COUNTIF(Configurações!$E$5:$E$24,JV$5)&gt;0,1,0)</f>
        <v>0</v>
      </c>
      <c r="JW2" s="60">
        <f>IF(COUNTIF(Configurações!$E$5:$E$24,JW$5)&gt;0,1,0)</f>
        <v>0</v>
      </c>
      <c r="JX2" s="60">
        <f>IF(COUNTIF(Configurações!$E$5:$E$24,JX$5)&gt;0,1,0)</f>
        <v>0</v>
      </c>
      <c r="JY2" s="60">
        <f>IF(COUNTIF(Configurações!$E$5:$E$24,JY$5)&gt;0,1,0)</f>
        <v>0</v>
      </c>
      <c r="JZ2" s="60">
        <f>IF(COUNTIF(Configurações!$E$5:$E$24,JZ$5)&gt;0,1,0)</f>
        <v>0</v>
      </c>
      <c r="KA2" s="60">
        <f>IF(COUNTIF(Configurações!$E$5:$E$24,KA$5)&gt;0,1,0)</f>
        <v>0</v>
      </c>
      <c r="KB2" s="60">
        <f>IF(COUNTIF(Configurações!$E$5:$E$24,KB$5)&gt;0,1,0)</f>
        <v>0</v>
      </c>
      <c r="KC2" s="60">
        <f>IF(COUNTIF(Configurações!$E$5:$E$24,KC$5)&gt;0,1,0)</f>
        <v>0</v>
      </c>
      <c r="KD2" s="60">
        <f>IF(COUNTIF(Configurações!$E$5:$E$24,KD$5)&gt;0,1,0)</f>
        <v>0</v>
      </c>
      <c r="KE2" s="60">
        <f>IF(COUNTIF(Configurações!$E$5:$E$24,KE$5)&gt;0,1,0)</f>
        <v>0</v>
      </c>
      <c r="KF2" s="60">
        <f>IF(COUNTIF(Configurações!$E$5:$E$24,KF$5)&gt;0,1,0)</f>
        <v>0</v>
      </c>
      <c r="KG2" s="60">
        <f>IF(COUNTIF(Configurações!$E$5:$E$24,KG$5)&gt;0,1,0)</f>
        <v>0</v>
      </c>
      <c r="KH2" s="60">
        <f>IF(COUNTIF(Configurações!$E$5:$E$24,KH$5)&gt;0,1,0)</f>
        <v>0</v>
      </c>
      <c r="KI2" s="60">
        <f>IF(COUNTIF(Configurações!$E$5:$E$24,KI$5)&gt;0,1,0)</f>
        <v>0</v>
      </c>
      <c r="KJ2" s="60">
        <f>IF(COUNTIF(Configurações!$E$5:$E$24,KJ$5)&gt;0,1,0)</f>
        <v>0</v>
      </c>
      <c r="KK2" s="60">
        <f>IF(COUNTIF(Configurações!$E$5:$E$24,KK$5)&gt;0,1,0)</f>
        <v>0</v>
      </c>
      <c r="KL2" s="60">
        <f>IF(COUNTIF(Configurações!$E$5:$E$24,KL$5)&gt;0,1,0)</f>
        <v>0</v>
      </c>
      <c r="KM2" s="60">
        <f>IF(COUNTIF(Configurações!$E$5:$E$24,KM$5)&gt;0,1,0)</f>
        <v>0</v>
      </c>
      <c r="KN2" s="60">
        <f>IF(COUNTIF(Configurações!$E$5:$E$24,KN$5)&gt;0,1,0)</f>
        <v>0</v>
      </c>
      <c r="KO2" s="60">
        <f>IF(COUNTIF(Configurações!$E$5:$E$24,KO$5)&gt;0,1,0)</f>
        <v>0</v>
      </c>
      <c r="KP2" s="60">
        <f>IF(COUNTIF(Configurações!$E$5:$E$24,KP$5)&gt;0,1,0)</f>
        <v>0</v>
      </c>
      <c r="KQ2" s="60">
        <f>IF(COUNTIF(Configurações!$E$5:$E$24,KQ$5)&gt;0,1,0)</f>
        <v>0</v>
      </c>
      <c r="KR2" s="60">
        <f>IF(COUNTIF(Configurações!$E$5:$E$24,KR$5)&gt;0,1,0)</f>
        <v>0</v>
      </c>
      <c r="KS2" s="60">
        <f>IF(COUNTIF(Configurações!$E$5:$E$24,KS$5)&gt;0,1,0)</f>
        <v>0</v>
      </c>
      <c r="KT2" s="60">
        <f>IF(COUNTIF(Configurações!$E$5:$E$24,KT$5)&gt;0,1,0)</f>
        <v>0</v>
      </c>
      <c r="KU2" s="60">
        <f>IF(COUNTIF(Configurações!$E$5:$E$24,KU$5)&gt;0,1,0)</f>
        <v>0</v>
      </c>
      <c r="KV2" s="60">
        <f>IF(COUNTIF(Configurações!$E$5:$E$24,KV$5)&gt;0,1,0)</f>
        <v>0</v>
      </c>
      <c r="KW2" s="60">
        <f>IF(COUNTIF(Configurações!$E$5:$E$24,KW$5)&gt;0,1,0)</f>
        <v>0</v>
      </c>
      <c r="KX2" s="60">
        <f>IF(COUNTIF(Configurações!$E$5:$E$24,KX$5)&gt;0,1,0)</f>
        <v>0</v>
      </c>
      <c r="KY2" s="60">
        <f>IF(COUNTIF(Configurações!$E$5:$E$24,KY$5)&gt;0,1,0)</f>
        <v>0</v>
      </c>
      <c r="KZ2" s="60">
        <f>IF(COUNTIF(Configurações!$E$5:$E$24,KZ$5)&gt;0,1,0)</f>
        <v>0</v>
      </c>
      <c r="LA2" s="60">
        <f>IF(COUNTIF(Configurações!$E$5:$E$24,LA$5)&gt;0,1,0)</f>
        <v>0</v>
      </c>
      <c r="LB2" s="60">
        <f>IF(COUNTIF(Configurações!$E$5:$E$24,LB$5)&gt;0,1,0)</f>
        <v>0</v>
      </c>
      <c r="LC2" s="60">
        <f>IF(COUNTIF(Configurações!$E$5:$E$24,LC$5)&gt;0,1,0)</f>
        <v>0</v>
      </c>
      <c r="LD2" s="60">
        <f>IF(COUNTIF(Configurações!$E$5:$E$24,LD$5)&gt;0,1,0)</f>
        <v>0</v>
      </c>
      <c r="LE2" s="60">
        <f>IF(COUNTIF(Configurações!$E$5:$E$24,LE$5)&gt;0,1,0)</f>
        <v>0</v>
      </c>
      <c r="LF2" s="60">
        <f>IF(COUNTIF(Configurações!$E$5:$E$24,LF$5)&gt;0,1,0)</f>
        <v>0</v>
      </c>
      <c r="LG2" s="60">
        <f>IF(COUNTIF(Configurações!$E$5:$E$24,LG$5)&gt;0,1,0)</f>
        <v>0</v>
      </c>
      <c r="LH2" s="60">
        <f>IF(COUNTIF(Configurações!$E$5:$E$24,LH$5)&gt;0,1,0)</f>
        <v>0</v>
      </c>
      <c r="LI2" s="60">
        <f>IF(COUNTIF(Configurações!$E$5:$E$24,LI$5)&gt;0,1,0)</f>
        <v>0</v>
      </c>
      <c r="LJ2" s="60">
        <f>IF(COUNTIF(Configurações!$E$5:$E$24,LJ$5)&gt;0,1,0)</f>
        <v>0</v>
      </c>
      <c r="LK2" s="60">
        <f>IF(COUNTIF(Configurações!$E$5:$E$24,LK$5)&gt;0,1,0)</f>
        <v>0</v>
      </c>
      <c r="LL2" s="60">
        <f>IF(COUNTIF(Configurações!$E$5:$E$24,LL$5)&gt;0,1,0)</f>
        <v>0</v>
      </c>
      <c r="LM2" s="60">
        <f>IF(COUNTIF(Configurações!$E$5:$E$24,LM$5)&gt;0,1,0)</f>
        <v>0</v>
      </c>
      <c r="LN2" s="60">
        <f>IF(COUNTIF(Configurações!$E$5:$E$24,LN$5)&gt;0,1,0)</f>
        <v>0</v>
      </c>
      <c r="LO2" s="60">
        <f>IF(COUNTIF(Configurações!$E$5:$E$24,LO$5)&gt;0,1,0)</f>
        <v>0</v>
      </c>
      <c r="LP2" s="60">
        <f>IF(COUNTIF(Configurações!$E$5:$E$24,LP$5)&gt;0,1,0)</f>
        <v>0</v>
      </c>
      <c r="LQ2" s="60">
        <f>IF(COUNTIF(Configurações!$E$5:$E$24,LQ$5)&gt;0,1,0)</f>
        <v>0</v>
      </c>
      <c r="LR2" s="60">
        <f>IF(COUNTIF(Configurações!$E$5:$E$24,LR$5)&gt;0,1,0)</f>
        <v>0</v>
      </c>
      <c r="LS2" s="60">
        <f>IF(COUNTIF(Configurações!$E$5:$E$24,LS$5)&gt;0,1,0)</f>
        <v>0</v>
      </c>
      <c r="LT2" s="60">
        <f>IF(COUNTIF(Configurações!$E$5:$E$24,LT$5)&gt;0,1,0)</f>
        <v>0</v>
      </c>
      <c r="LU2" s="60">
        <f>IF(COUNTIF(Configurações!$E$5:$E$24,LU$5)&gt;0,1,0)</f>
        <v>0</v>
      </c>
      <c r="LV2" s="60">
        <f>IF(COUNTIF(Configurações!$E$5:$E$24,LV$5)&gt;0,1,0)</f>
        <v>0</v>
      </c>
      <c r="LW2" s="60">
        <f>IF(COUNTIF(Configurações!$E$5:$E$24,LW$5)&gt;0,1,0)</f>
        <v>0</v>
      </c>
      <c r="LX2" s="60">
        <f>IF(COUNTIF(Configurações!$E$5:$E$24,LX$5)&gt;0,1,0)</f>
        <v>0</v>
      </c>
      <c r="LY2" s="60">
        <f>IF(COUNTIF(Configurações!$E$5:$E$24,LY$5)&gt;0,1,0)</f>
        <v>0</v>
      </c>
      <c r="LZ2" s="60">
        <f>IF(COUNTIF(Configurações!$E$5:$E$24,LZ$5)&gt;0,1,0)</f>
        <v>0</v>
      </c>
      <c r="MA2" s="60">
        <f>IF(COUNTIF(Configurações!$E$5:$E$24,MA$5)&gt;0,1,0)</f>
        <v>0</v>
      </c>
      <c r="MB2" s="60">
        <f>IF(COUNTIF(Configurações!$E$5:$E$24,MB$5)&gt;0,1,0)</f>
        <v>0</v>
      </c>
      <c r="MC2" s="60">
        <f>IF(COUNTIF(Configurações!$E$5:$E$24,MC$5)&gt;0,1,0)</f>
        <v>0</v>
      </c>
      <c r="MD2" s="60">
        <f>IF(COUNTIF(Configurações!$E$5:$E$24,MD$5)&gt;0,1,0)</f>
        <v>0</v>
      </c>
      <c r="ME2" s="60">
        <f>IF(COUNTIF(Configurações!$E$5:$E$24,ME$5)&gt;0,1,0)</f>
        <v>0</v>
      </c>
      <c r="MF2" s="60">
        <f>IF(COUNTIF(Configurações!$E$5:$E$24,MF$5)&gt;0,1,0)</f>
        <v>0</v>
      </c>
      <c r="MG2" s="60">
        <f>IF(COUNTIF(Configurações!$E$5:$E$24,MG$5)&gt;0,1,0)</f>
        <v>0</v>
      </c>
      <c r="MH2" s="60">
        <f>IF(COUNTIF(Configurações!$E$5:$E$24,MH$5)&gt;0,1,0)</f>
        <v>0</v>
      </c>
      <c r="MI2" s="60">
        <f>IF(COUNTIF(Configurações!$E$5:$E$24,MI$5)&gt;0,1,0)</f>
        <v>0</v>
      </c>
      <c r="MJ2" s="60">
        <f>IF(COUNTIF(Configurações!$E$5:$E$24,MJ$5)&gt;0,1,0)</f>
        <v>0</v>
      </c>
      <c r="MK2" s="60">
        <f>IF(COUNTIF(Configurações!$E$5:$E$24,MK$5)&gt;0,1,0)</f>
        <v>0</v>
      </c>
      <c r="ML2" s="60">
        <f>IF(COUNTIF(Configurações!$E$5:$E$24,ML$5)&gt;0,1,0)</f>
        <v>0</v>
      </c>
      <c r="MM2" s="60">
        <f>IF(COUNTIF(Configurações!$E$5:$E$24,MM$5)&gt;0,1,0)</f>
        <v>0</v>
      </c>
      <c r="MN2" s="60">
        <f>IF(COUNTIF(Configurações!$E$5:$E$24,MN$5)&gt;0,1,0)</f>
        <v>0</v>
      </c>
      <c r="MO2" s="60">
        <f>IF(COUNTIF(Configurações!$E$5:$E$24,MO$5)&gt;0,1,0)</f>
        <v>0</v>
      </c>
      <c r="MP2" s="60">
        <f>IF(COUNTIF(Configurações!$E$5:$E$24,MP$5)&gt;0,1,0)</f>
        <v>0</v>
      </c>
      <c r="MQ2" s="60">
        <f>IF(COUNTIF(Configurações!$E$5:$E$24,MQ$5)&gt;0,1,0)</f>
        <v>0</v>
      </c>
      <c r="MR2" s="60">
        <f>IF(COUNTIF(Configurações!$E$5:$E$24,MR$5)&gt;0,1,0)</f>
        <v>0</v>
      </c>
      <c r="MS2" s="60">
        <f>IF(COUNTIF(Configurações!$E$5:$E$24,MS$5)&gt;0,1,0)</f>
        <v>0</v>
      </c>
      <c r="MT2" s="60">
        <f>IF(COUNTIF(Configurações!$E$5:$E$24,MT$5)&gt;0,1,0)</f>
        <v>0</v>
      </c>
      <c r="MU2" s="60">
        <f>IF(COUNTIF(Configurações!$E$5:$E$24,MU$5)&gt;0,1,0)</f>
        <v>0</v>
      </c>
      <c r="MV2" s="60">
        <f>IF(COUNTIF(Configurações!$E$5:$E$24,MV$5)&gt;0,1,0)</f>
        <v>0</v>
      </c>
      <c r="MW2" s="60">
        <f>IF(COUNTIF(Configurações!$E$5:$E$24,MW$5)&gt;0,1,0)</f>
        <v>0</v>
      </c>
      <c r="MX2" s="60">
        <f>IF(COUNTIF(Configurações!$E$5:$E$24,MX$5)&gt;0,1,0)</f>
        <v>0</v>
      </c>
      <c r="MY2" s="60">
        <f>IF(COUNTIF(Configurações!$E$5:$E$24,MY$5)&gt;0,1,0)</f>
        <v>0</v>
      </c>
      <c r="MZ2" s="60">
        <f>IF(COUNTIF(Configurações!$E$5:$E$24,MZ$5)&gt;0,1,0)</f>
        <v>0</v>
      </c>
      <c r="NA2" s="60">
        <f>IF(COUNTIF(Configurações!$E$5:$E$24,NA$5)&gt;0,1,0)</f>
        <v>0</v>
      </c>
      <c r="NB2" s="60">
        <f>IF(COUNTIF(Configurações!$E$5:$E$24,NB$5)&gt;0,1,0)</f>
        <v>0</v>
      </c>
      <c r="NC2" s="60">
        <f>IF(COUNTIF(Configurações!$E$5:$E$24,NC$5)&gt;0,1,0)</f>
        <v>0</v>
      </c>
      <c r="ND2" s="60">
        <f>IF(COUNTIF(Configurações!$E$5:$E$24,ND$5)&gt;0,1,0)</f>
        <v>0</v>
      </c>
      <c r="NE2" s="60">
        <f>IF(COUNTIF(Configurações!$E$5:$E$24,NE$5)&gt;0,1,0)</f>
        <v>0</v>
      </c>
      <c r="NF2" s="60">
        <f>IF(COUNTIF(Configurações!$E$5:$E$24,NF$5)&gt;0,1,0)</f>
        <v>0</v>
      </c>
      <c r="NG2" s="60">
        <f>IF(COUNTIF(Configurações!$E$5:$E$24,NG$5)&gt;0,1,0)</f>
        <v>0</v>
      </c>
      <c r="NH2" s="60">
        <f>IF(COUNTIF(Configurações!$E$5:$E$24,NH$5)&gt;0,1,0)</f>
        <v>0</v>
      </c>
      <c r="NI2" s="60">
        <f>IF(COUNTIF(Configurações!$E$5:$E$24,NI$5)&gt;0,1,0)</f>
        <v>0</v>
      </c>
      <c r="NJ2" s="60">
        <f>IF(COUNTIF(Configurações!$E$5:$E$24,NJ$5)&gt;0,1,0)</f>
        <v>0</v>
      </c>
      <c r="NK2" s="60">
        <f>IF(COUNTIF(Configurações!$E$5:$E$24,NK$5)&gt;0,1,0)</f>
        <v>0</v>
      </c>
      <c r="NL2" s="60">
        <f>IF(COUNTIF(Configurações!$E$5:$E$24,NL$5)&gt;0,1,0)</f>
        <v>0</v>
      </c>
      <c r="NM2" s="60">
        <f>IF(COUNTIF(Configurações!$E$5:$E$24,NM$5)&gt;0,1,0)</f>
        <v>0</v>
      </c>
      <c r="NN2" s="60">
        <f>IF(COUNTIF(Configurações!$E$5:$E$24,NN$5)&gt;0,1,0)</f>
        <v>0</v>
      </c>
      <c r="NO2" s="60">
        <f>IF(COUNTIF(Configurações!$E$5:$E$24,NO$5)&gt;0,1,0)</f>
        <v>0</v>
      </c>
      <c r="NP2" s="60">
        <f>IF(COUNTIF(Configurações!$E$5:$E$24,NP$5)&gt;0,1,0)</f>
        <v>0</v>
      </c>
      <c r="NQ2" s="60">
        <f>IF(COUNTIF(Configurações!$E$5:$E$24,NQ$5)&gt;0,1,0)</f>
        <v>0</v>
      </c>
      <c r="NR2" s="60">
        <f>IF(COUNTIF(Configurações!$E$5:$E$24,NR$5)&gt;0,1,0)</f>
        <v>0</v>
      </c>
      <c r="NS2" s="60">
        <f>IF(COUNTIF(Configurações!$E$5:$E$24,NS$5)&gt;0,1,0)</f>
        <v>0</v>
      </c>
      <c r="NT2" s="60">
        <f>IF(COUNTIF(Configurações!$E$5:$E$24,NT$5)&gt;0,1,0)</f>
        <v>0</v>
      </c>
      <c r="NU2" s="60">
        <f>IF(COUNTIF(Configurações!$E$5:$E$24,NU$5)&gt;0,1,0)</f>
        <v>0</v>
      </c>
      <c r="NV2" s="60">
        <f>IF(COUNTIF(Configurações!$E$5:$E$24,NV$5)&gt;0,1,0)</f>
        <v>0</v>
      </c>
      <c r="NW2" s="60">
        <f>IF(COUNTIF(Configurações!$E$5:$E$24,NW$5)&gt;0,1,0)</f>
        <v>0</v>
      </c>
      <c r="NX2" s="60">
        <f>IF(COUNTIF(Configurações!$E$5:$E$24,NX$5)&gt;0,1,0)</f>
        <v>0</v>
      </c>
      <c r="NY2" s="60">
        <f>IF(COUNTIF(Configurações!$E$5:$E$24,NY$5)&gt;0,1,0)</f>
        <v>0</v>
      </c>
      <c r="NZ2" s="60">
        <f>IF(COUNTIF(Configurações!$E$5:$E$24,NZ$5)&gt;0,1,0)</f>
        <v>0</v>
      </c>
      <c r="OA2" s="60">
        <f>IF(COUNTIF(Configurações!$E$5:$E$24,OA$5)&gt;0,1,0)</f>
        <v>0</v>
      </c>
    </row>
    <row r="3" spans="1:432" x14ac:dyDescent="0.25">
      <c r="G3" s="60">
        <v>1</v>
      </c>
      <c r="H3" s="60">
        <v>1</v>
      </c>
      <c r="I3" s="60">
        <v>1</v>
      </c>
      <c r="J3" s="60">
        <v>1</v>
      </c>
      <c r="K3" s="60">
        <v>1</v>
      </c>
      <c r="L3" s="60">
        <v>1</v>
      </c>
      <c r="M3" s="60">
        <v>1</v>
      </c>
      <c r="N3" s="60">
        <v>1</v>
      </c>
      <c r="O3" s="60">
        <v>1</v>
      </c>
      <c r="P3" s="60">
        <v>1</v>
      </c>
      <c r="Q3" s="60">
        <v>1</v>
      </c>
      <c r="R3" s="60">
        <v>1</v>
      </c>
      <c r="S3" s="60">
        <v>1</v>
      </c>
      <c r="T3" s="60">
        <v>1</v>
      </c>
      <c r="U3" s="60">
        <v>1</v>
      </c>
      <c r="V3" s="60">
        <v>1</v>
      </c>
      <c r="W3" s="60">
        <v>1</v>
      </c>
      <c r="X3" s="60">
        <v>1</v>
      </c>
      <c r="Y3" s="60">
        <v>1</v>
      </c>
      <c r="Z3" s="60">
        <v>1</v>
      </c>
      <c r="AA3" s="60">
        <v>1</v>
      </c>
      <c r="AB3" s="60">
        <v>1</v>
      </c>
      <c r="AC3" s="60">
        <v>1</v>
      </c>
      <c r="AD3" s="60">
        <v>1</v>
      </c>
      <c r="AE3" s="60">
        <v>1</v>
      </c>
      <c r="AF3" s="60">
        <v>1</v>
      </c>
      <c r="AG3" s="60">
        <v>1</v>
      </c>
      <c r="AH3" s="60">
        <v>1</v>
      </c>
      <c r="AI3" s="60">
        <v>1</v>
      </c>
      <c r="AJ3" s="60">
        <v>1</v>
      </c>
      <c r="AK3" s="60">
        <v>1</v>
      </c>
      <c r="AL3" s="60">
        <v>1</v>
      </c>
      <c r="AM3" s="60">
        <v>1</v>
      </c>
      <c r="AN3" s="60">
        <v>1</v>
      </c>
      <c r="AO3" s="60">
        <v>1</v>
      </c>
      <c r="AP3" s="60">
        <v>1</v>
      </c>
      <c r="AQ3" s="60">
        <v>1</v>
      </c>
      <c r="AR3" s="60">
        <v>1</v>
      </c>
      <c r="AS3" s="60">
        <v>1</v>
      </c>
      <c r="AT3" s="60">
        <v>1</v>
      </c>
      <c r="AU3" s="60">
        <v>1</v>
      </c>
      <c r="AV3" s="60">
        <v>1</v>
      </c>
      <c r="AW3" s="60">
        <v>1</v>
      </c>
      <c r="AX3" s="60">
        <v>1</v>
      </c>
      <c r="AY3" s="60">
        <v>1</v>
      </c>
      <c r="AZ3" s="60">
        <v>1</v>
      </c>
      <c r="BA3" s="60">
        <v>1</v>
      </c>
      <c r="BB3" s="60">
        <v>1</v>
      </c>
      <c r="BC3" s="60">
        <v>1</v>
      </c>
      <c r="BD3" s="60">
        <v>1</v>
      </c>
      <c r="BE3" s="60">
        <v>1</v>
      </c>
      <c r="BF3" s="60">
        <v>1</v>
      </c>
      <c r="BG3" s="60">
        <v>1</v>
      </c>
      <c r="BH3" s="60">
        <v>1</v>
      </c>
      <c r="BI3" s="60">
        <v>1</v>
      </c>
      <c r="BJ3" s="60">
        <v>1</v>
      </c>
      <c r="BK3" s="60">
        <v>1</v>
      </c>
      <c r="BL3" s="60">
        <v>1</v>
      </c>
      <c r="BM3" s="60">
        <v>1</v>
      </c>
      <c r="BN3" s="60">
        <v>1</v>
      </c>
      <c r="BO3" s="60">
        <v>1</v>
      </c>
      <c r="BP3" s="60">
        <v>1</v>
      </c>
      <c r="BQ3" s="60">
        <v>1</v>
      </c>
      <c r="BR3" s="60">
        <v>1</v>
      </c>
      <c r="BS3" s="60">
        <v>1</v>
      </c>
      <c r="BT3" s="60">
        <v>1</v>
      </c>
      <c r="BU3" s="60">
        <v>1</v>
      </c>
      <c r="BV3" s="60">
        <v>1</v>
      </c>
      <c r="BW3" s="60">
        <v>1</v>
      </c>
      <c r="BX3" s="60">
        <v>1</v>
      </c>
      <c r="BY3" s="60">
        <v>1</v>
      </c>
      <c r="BZ3" s="60">
        <v>1</v>
      </c>
      <c r="CA3" s="60">
        <v>1</v>
      </c>
      <c r="CB3" s="60">
        <v>1</v>
      </c>
      <c r="CC3" s="60">
        <v>1</v>
      </c>
      <c r="CD3" s="60">
        <v>1</v>
      </c>
      <c r="CE3" s="60">
        <v>1</v>
      </c>
      <c r="CF3" s="60">
        <v>2</v>
      </c>
      <c r="CG3" s="60">
        <v>2</v>
      </c>
      <c r="CH3" s="60">
        <v>2</v>
      </c>
      <c r="CI3" s="60">
        <v>2</v>
      </c>
      <c r="CJ3" s="60">
        <v>2</v>
      </c>
      <c r="CK3" s="60">
        <v>2</v>
      </c>
      <c r="CL3" s="60">
        <v>2</v>
      </c>
      <c r="CM3" s="60">
        <v>2</v>
      </c>
      <c r="CN3" s="60">
        <v>2</v>
      </c>
      <c r="CO3" s="60">
        <v>2</v>
      </c>
      <c r="CP3" s="60">
        <v>2</v>
      </c>
      <c r="CQ3" s="60">
        <v>2</v>
      </c>
      <c r="CR3" s="60">
        <v>2</v>
      </c>
      <c r="CS3" s="60">
        <v>2</v>
      </c>
      <c r="CT3" s="60">
        <v>2</v>
      </c>
      <c r="CU3" s="60">
        <v>2</v>
      </c>
      <c r="CV3" s="60">
        <v>2</v>
      </c>
      <c r="CW3" s="60">
        <v>2</v>
      </c>
      <c r="CX3" s="60">
        <v>2</v>
      </c>
      <c r="CY3" s="60">
        <v>2</v>
      </c>
      <c r="CZ3" s="60">
        <v>2</v>
      </c>
      <c r="DA3" s="60">
        <v>2</v>
      </c>
      <c r="DB3" s="60">
        <v>2</v>
      </c>
      <c r="DC3" s="60">
        <v>2</v>
      </c>
      <c r="DD3" s="60">
        <v>2</v>
      </c>
      <c r="DE3" s="60">
        <v>2</v>
      </c>
      <c r="DF3" s="60">
        <v>2</v>
      </c>
      <c r="DG3" s="60">
        <v>2</v>
      </c>
      <c r="DH3" s="60">
        <v>2</v>
      </c>
      <c r="DI3" s="60">
        <v>2</v>
      </c>
      <c r="DJ3" s="60">
        <v>2</v>
      </c>
      <c r="DK3" s="60">
        <v>2</v>
      </c>
      <c r="DL3" s="60">
        <v>2</v>
      </c>
      <c r="DM3" s="60">
        <v>2</v>
      </c>
      <c r="DN3" s="60">
        <v>2</v>
      </c>
      <c r="DO3" s="60">
        <v>2</v>
      </c>
      <c r="DP3" s="60">
        <v>2</v>
      </c>
      <c r="DQ3" s="60">
        <v>2</v>
      </c>
      <c r="DR3" s="60">
        <v>2</v>
      </c>
      <c r="DS3" s="60">
        <v>2</v>
      </c>
      <c r="DT3" s="60">
        <v>2</v>
      </c>
      <c r="DU3" s="60">
        <v>2</v>
      </c>
      <c r="DV3" s="60">
        <v>2</v>
      </c>
      <c r="DW3" s="60">
        <v>2</v>
      </c>
      <c r="DX3" s="60">
        <v>2</v>
      </c>
      <c r="DY3" s="60">
        <v>2</v>
      </c>
      <c r="DZ3" s="60">
        <v>2</v>
      </c>
      <c r="EA3" s="60">
        <v>2</v>
      </c>
      <c r="EB3" s="60">
        <v>2</v>
      </c>
      <c r="EC3" s="60">
        <v>2</v>
      </c>
      <c r="ED3" s="60">
        <v>2</v>
      </c>
      <c r="EE3" s="60">
        <v>2</v>
      </c>
      <c r="EF3" s="60">
        <v>2</v>
      </c>
      <c r="EG3" s="60">
        <v>2</v>
      </c>
      <c r="EH3" s="60">
        <v>2</v>
      </c>
      <c r="EI3" s="60">
        <v>2</v>
      </c>
      <c r="EJ3" s="60">
        <v>2</v>
      </c>
      <c r="EK3" s="60">
        <v>2</v>
      </c>
      <c r="EL3" s="60">
        <v>2</v>
      </c>
      <c r="EM3" s="60">
        <v>2</v>
      </c>
      <c r="EN3" s="60">
        <v>2</v>
      </c>
      <c r="EO3" s="60">
        <v>2</v>
      </c>
      <c r="EP3" s="60">
        <v>2</v>
      </c>
      <c r="EQ3" s="60">
        <v>2</v>
      </c>
      <c r="ER3" s="60">
        <v>2</v>
      </c>
      <c r="ES3" s="60">
        <v>2</v>
      </c>
      <c r="ET3" s="60">
        <v>2</v>
      </c>
      <c r="EU3" s="60">
        <v>2</v>
      </c>
      <c r="EV3" s="60">
        <v>2</v>
      </c>
      <c r="EW3" s="60">
        <v>2</v>
      </c>
      <c r="EX3" s="60">
        <v>2</v>
      </c>
      <c r="EY3" s="60">
        <v>2</v>
      </c>
      <c r="EZ3" s="60">
        <v>2</v>
      </c>
      <c r="FA3" s="60">
        <v>2</v>
      </c>
      <c r="FB3" s="60">
        <v>2</v>
      </c>
      <c r="FC3" s="60">
        <v>2</v>
      </c>
      <c r="FD3" s="60">
        <v>2</v>
      </c>
      <c r="FE3" s="60">
        <v>3</v>
      </c>
      <c r="FF3" s="60">
        <v>3</v>
      </c>
      <c r="FG3" s="60">
        <v>3</v>
      </c>
      <c r="FH3" s="60">
        <v>3</v>
      </c>
      <c r="FI3" s="60">
        <v>3</v>
      </c>
      <c r="FJ3" s="60">
        <v>3</v>
      </c>
      <c r="FK3" s="60">
        <v>3</v>
      </c>
      <c r="FL3" s="60">
        <v>3</v>
      </c>
      <c r="FM3" s="60">
        <v>3</v>
      </c>
      <c r="FN3" s="60">
        <v>3</v>
      </c>
      <c r="FO3" s="60">
        <v>3</v>
      </c>
      <c r="FP3" s="60">
        <v>3</v>
      </c>
      <c r="FQ3" s="60">
        <v>3</v>
      </c>
      <c r="FR3" s="60">
        <v>3</v>
      </c>
      <c r="FS3" s="60">
        <v>3</v>
      </c>
      <c r="FT3" s="60">
        <v>3</v>
      </c>
      <c r="FU3" s="60">
        <v>3</v>
      </c>
      <c r="FV3" s="60">
        <v>3</v>
      </c>
      <c r="FW3" s="60">
        <v>3</v>
      </c>
      <c r="FX3" s="60">
        <v>3</v>
      </c>
      <c r="FY3" s="60">
        <v>3</v>
      </c>
      <c r="FZ3" s="60">
        <v>3</v>
      </c>
      <c r="GA3" s="60">
        <v>3</v>
      </c>
      <c r="GB3" s="60">
        <v>3</v>
      </c>
      <c r="GC3" s="60">
        <v>3</v>
      </c>
      <c r="GD3" s="60">
        <v>3</v>
      </c>
      <c r="GE3" s="60">
        <v>3</v>
      </c>
      <c r="GF3" s="60">
        <v>3</v>
      </c>
      <c r="GG3" s="60">
        <v>3</v>
      </c>
      <c r="GH3" s="60">
        <v>3</v>
      </c>
      <c r="GI3" s="60">
        <v>3</v>
      </c>
      <c r="GJ3" s="60">
        <v>3</v>
      </c>
      <c r="GK3" s="60">
        <v>3</v>
      </c>
      <c r="GL3" s="60">
        <v>3</v>
      </c>
      <c r="GM3" s="60">
        <v>3</v>
      </c>
      <c r="GN3" s="60">
        <v>3</v>
      </c>
      <c r="GO3" s="60">
        <v>3</v>
      </c>
      <c r="GP3" s="60">
        <v>3</v>
      </c>
      <c r="GQ3" s="60">
        <v>3</v>
      </c>
      <c r="GR3" s="60">
        <v>3</v>
      </c>
      <c r="GS3" s="60">
        <v>3</v>
      </c>
      <c r="GT3" s="60">
        <v>3</v>
      </c>
      <c r="GU3" s="60">
        <v>3</v>
      </c>
      <c r="GV3" s="60">
        <v>3</v>
      </c>
      <c r="GW3" s="60">
        <v>3</v>
      </c>
      <c r="GX3" s="60">
        <v>3</v>
      </c>
      <c r="GY3" s="60">
        <v>3</v>
      </c>
      <c r="GZ3" s="60">
        <v>3</v>
      </c>
      <c r="HA3" s="60">
        <v>3</v>
      </c>
      <c r="HB3" s="60">
        <v>3</v>
      </c>
      <c r="HC3" s="60">
        <v>3</v>
      </c>
      <c r="HD3" s="60">
        <v>3</v>
      </c>
      <c r="HE3" s="60">
        <v>3</v>
      </c>
      <c r="HF3" s="60">
        <v>3</v>
      </c>
      <c r="HG3" s="60">
        <v>3</v>
      </c>
      <c r="HH3" s="60">
        <v>3</v>
      </c>
      <c r="HI3" s="60">
        <v>3</v>
      </c>
      <c r="HJ3" s="60">
        <v>3</v>
      </c>
      <c r="HK3" s="60">
        <v>3</v>
      </c>
      <c r="HL3" s="60">
        <v>3</v>
      </c>
      <c r="HM3" s="60">
        <v>3</v>
      </c>
      <c r="HN3" s="60">
        <v>3</v>
      </c>
      <c r="HO3" s="60">
        <v>3</v>
      </c>
      <c r="HP3" s="60">
        <v>3</v>
      </c>
      <c r="HQ3" s="60">
        <v>3</v>
      </c>
      <c r="HR3" s="60">
        <v>3</v>
      </c>
      <c r="HS3" s="60">
        <v>3</v>
      </c>
      <c r="HT3" s="60">
        <v>3</v>
      </c>
      <c r="HU3" s="60">
        <v>3</v>
      </c>
      <c r="HV3" s="60">
        <v>3</v>
      </c>
      <c r="HW3" s="60">
        <v>3</v>
      </c>
      <c r="HX3" s="60">
        <v>3</v>
      </c>
      <c r="HY3" s="60">
        <v>3</v>
      </c>
      <c r="HZ3" s="60">
        <v>3</v>
      </c>
      <c r="IA3" s="60">
        <v>3</v>
      </c>
      <c r="IB3" s="60">
        <v>3</v>
      </c>
      <c r="IC3" s="60">
        <v>3</v>
      </c>
      <c r="ID3" s="60">
        <v>4</v>
      </c>
      <c r="IE3" s="60">
        <v>4</v>
      </c>
      <c r="IF3" s="60">
        <v>4</v>
      </c>
      <c r="IG3" s="60">
        <v>4</v>
      </c>
      <c r="IH3" s="60">
        <v>4</v>
      </c>
      <c r="II3" s="60">
        <v>4</v>
      </c>
      <c r="IJ3" s="60">
        <v>4</v>
      </c>
      <c r="IK3" s="60">
        <v>4</v>
      </c>
      <c r="IL3" s="60">
        <v>4</v>
      </c>
      <c r="IM3" s="60">
        <v>4</v>
      </c>
      <c r="IN3" s="60">
        <v>4</v>
      </c>
      <c r="IO3" s="60">
        <v>4</v>
      </c>
      <c r="IP3" s="60">
        <v>4</v>
      </c>
      <c r="IQ3" s="60">
        <v>4</v>
      </c>
      <c r="IR3" s="60">
        <v>4</v>
      </c>
      <c r="IS3" s="60">
        <v>4</v>
      </c>
      <c r="IT3" s="60">
        <v>4</v>
      </c>
      <c r="IU3" s="60">
        <v>4</v>
      </c>
      <c r="IV3" s="60">
        <v>4</v>
      </c>
      <c r="IW3" s="60">
        <v>4</v>
      </c>
      <c r="IX3" s="60">
        <v>4</v>
      </c>
      <c r="IY3" s="60">
        <v>4</v>
      </c>
      <c r="IZ3" s="60">
        <v>4</v>
      </c>
      <c r="JA3" s="60">
        <v>4</v>
      </c>
      <c r="JB3" s="60">
        <v>4</v>
      </c>
      <c r="JC3" s="60">
        <v>4</v>
      </c>
      <c r="JD3" s="60">
        <v>4</v>
      </c>
      <c r="JE3" s="60">
        <v>4</v>
      </c>
      <c r="JF3" s="60">
        <v>4</v>
      </c>
      <c r="JG3" s="60">
        <v>4</v>
      </c>
      <c r="JH3" s="60">
        <v>4</v>
      </c>
      <c r="JI3" s="60">
        <v>4</v>
      </c>
      <c r="JJ3" s="60">
        <v>4</v>
      </c>
      <c r="JK3" s="60">
        <v>4</v>
      </c>
      <c r="JL3" s="60">
        <v>4</v>
      </c>
      <c r="JM3" s="60">
        <v>4</v>
      </c>
      <c r="JN3" s="60">
        <v>4</v>
      </c>
      <c r="JO3" s="60">
        <v>4</v>
      </c>
      <c r="JP3" s="60">
        <v>4</v>
      </c>
      <c r="JQ3" s="60">
        <v>4</v>
      </c>
      <c r="JR3" s="60">
        <v>4</v>
      </c>
      <c r="JS3" s="60">
        <v>4</v>
      </c>
      <c r="JT3" s="60">
        <v>4</v>
      </c>
      <c r="JU3" s="60">
        <v>4</v>
      </c>
      <c r="JV3" s="60">
        <v>4</v>
      </c>
      <c r="JW3" s="60">
        <v>4</v>
      </c>
      <c r="JX3" s="60">
        <v>4</v>
      </c>
      <c r="JY3" s="60">
        <v>4</v>
      </c>
      <c r="JZ3" s="60">
        <v>4</v>
      </c>
      <c r="KA3" s="60">
        <v>4</v>
      </c>
      <c r="KB3" s="60">
        <v>4</v>
      </c>
      <c r="KC3" s="60">
        <v>4</v>
      </c>
      <c r="KD3" s="60">
        <v>4</v>
      </c>
      <c r="KE3" s="60">
        <v>4</v>
      </c>
      <c r="KF3" s="60">
        <v>4</v>
      </c>
      <c r="KG3" s="60">
        <v>4</v>
      </c>
      <c r="KH3" s="60">
        <v>4</v>
      </c>
      <c r="KI3" s="60">
        <v>4</v>
      </c>
      <c r="KJ3" s="60">
        <v>4</v>
      </c>
      <c r="KK3" s="60">
        <v>4</v>
      </c>
      <c r="KL3" s="60">
        <v>4</v>
      </c>
      <c r="KM3" s="60">
        <v>4</v>
      </c>
      <c r="KN3" s="60">
        <v>4</v>
      </c>
      <c r="KO3" s="60">
        <v>4</v>
      </c>
      <c r="KP3" s="60">
        <v>4</v>
      </c>
      <c r="KQ3" s="60">
        <v>4</v>
      </c>
      <c r="KR3" s="60">
        <v>4</v>
      </c>
      <c r="KS3" s="60">
        <v>4</v>
      </c>
      <c r="KT3" s="60">
        <v>4</v>
      </c>
      <c r="KU3" s="60">
        <v>4</v>
      </c>
      <c r="KV3" s="60">
        <v>4</v>
      </c>
      <c r="KW3" s="60">
        <v>4</v>
      </c>
      <c r="KX3" s="60">
        <v>4</v>
      </c>
      <c r="KY3" s="60">
        <v>4</v>
      </c>
      <c r="KZ3" s="60">
        <v>4</v>
      </c>
      <c r="LA3" s="60">
        <v>4</v>
      </c>
      <c r="LB3" s="60">
        <v>4</v>
      </c>
      <c r="LC3" s="60">
        <v>5</v>
      </c>
      <c r="LD3" s="60">
        <v>5</v>
      </c>
      <c r="LE3" s="60">
        <v>5</v>
      </c>
      <c r="LF3" s="60">
        <v>5</v>
      </c>
      <c r="LG3" s="60">
        <v>5</v>
      </c>
      <c r="LH3" s="60">
        <v>5</v>
      </c>
      <c r="LI3" s="60">
        <v>5</v>
      </c>
      <c r="LJ3" s="60">
        <v>5</v>
      </c>
      <c r="LK3" s="60">
        <v>5</v>
      </c>
      <c r="LL3" s="60">
        <v>5</v>
      </c>
      <c r="LM3" s="60">
        <v>5</v>
      </c>
      <c r="LN3" s="60">
        <v>5</v>
      </c>
      <c r="LO3" s="60">
        <v>5</v>
      </c>
      <c r="LP3" s="60">
        <v>5</v>
      </c>
      <c r="LQ3" s="60">
        <v>5</v>
      </c>
      <c r="LR3" s="60">
        <v>5</v>
      </c>
      <c r="LS3" s="60">
        <v>5</v>
      </c>
      <c r="LT3" s="60">
        <v>5</v>
      </c>
      <c r="LU3" s="60">
        <v>5</v>
      </c>
      <c r="LV3" s="60">
        <v>5</v>
      </c>
      <c r="LW3" s="60">
        <v>5</v>
      </c>
      <c r="LX3" s="60">
        <v>5</v>
      </c>
      <c r="LY3" s="60">
        <v>5</v>
      </c>
      <c r="LZ3" s="60">
        <v>5</v>
      </c>
      <c r="MA3" s="60">
        <v>5</v>
      </c>
      <c r="MB3" s="60">
        <v>5</v>
      </c>
      <c r="MC3" s="60">
        <v>5</v>
      </c>
      <c r="MD3" s="60">
        <v>5</v>
      </c>
      <c r="ME3" s="60">
        <v>5</v>
      </c>
      <c r="MF3" s="60">
        <v>5</v>
      </c>
      <c r="MG3" s="60">
        <v>5</v>
      </c>
      <c r="MH3" s="60">
        <v>5</v>
      </c>
      <c r="MI3" s="60">
        <v>5</v>
      </c>
      <c r="MJ3" s="60">
        <v>5</v>
      </c>
      <c r="MK3" s="60">
        <v>5</v>
      </c>
      <c r="ML3" s="60">
        <v>5</v>
      </c>
      <c r="MM3" s="60">
        <v>5</v>
      </c>
      <c r="MN3" s="60">
        <v>5</v>
      </c>
      <c r="MO3" s="60">
        <v>5</v>
      </c>
      <c r="MP3" s="60">
        <v>5</v>
      </c>
      <c r="MQ3" s="60">
        <v>5</v>
      </c>
      <c r="MR3" s="60">
        <v>5</v>
      </c>
      <c r="MS3" s="60">
        <v>5</v>
      </c>
      <c r="MT3" s="60">
        <v>5</v>
      </c>
      <c r="MU3" s="60">
        <v>5</v>
      </c>
      <c r="MV3" s="60">
        <v>5</v>
      </c>
      <c r="MW3" s="60">
        <v>5</v>
      </c>
      <c r="MX3" s="60">
        <v>5</v>
      </c>
      <c r="MY3" s="60">
        <v>5</v>
      </c>
      <c r="MZ3" s="60">
        <v>5</v>
      </c>
      <c r="NA3" s="60">
        <v>5</v>
      </c>
      <c r="NB3" s="60">
        <v>5</v>
      </c>
      <c r="NC3" s="60">
        <v>5</v>
      </c>
      <c r="ND3" s="60">
        <v>5</v>
      </c>
      <c r="NE3" s="60">
        <v>5</v>
      </c>
      <c r="NF3" s="60">
        <v>5</v>
      </c>
      <c r="NG3" s="60">
        <v>5</v>
      </c>
      <c r="NH3" s="60">
        <v>5</v>
      </c>
      <c r="NI3" s="60">
        <v>5</v>
      </c>
      <c r="NJ3" s="60">
        <v>5</v>
      </c>
      <c r="NK3" s="60">
        <v>5</v>
      </c>
      <c r="NL3" s="60">
        <v>5</v>
      </c>
      <c r="NM3" s="60">
        <v>5</v>
      </c>
      <c r="NN3" s="60">
        <v>5</v>
      </c>
      <c r="NO3" s="60">
        <v>5</v>
      </c>
      <c r="NP3" s="60">
        <v>5</v>
      </c>
      <c r="NQ3" s="60">
        <v>5</v>
      </c>
      <c r="NR3" s="60">
        <v>5</v>
      </c>
      <c r="NS3" s="60">
        <v>5</v>
      </c>
      <c r="NT3" s="60">
        <v>5</v>
      </c>
      <c r="NU3" s="60">
        <v>5</v>
      </c>
      <c r="NV3" s="60">
        <v>5</v>
      </c>
      <c r="NW3" s="60">
        <v>5</v>
      </c>
      <c r="NX3" s="60">
        <v>5</v>
      </c>
      <c r="NY3" s="60">
        <v>5</v>
      </c>
      <c r="NZ3" s="60">
        <v>5</v>
      </c>
      <c r="OA3" s="60">
        <v>5</v>
      </c>
    </row>
    <row r="4" spans="1:432" x14ac:dyDescent="0.25">
      <c r="G4" s="60" t="s">
        <v>127</v>
      </c>
      <c r="H4" s="60" t="s">
        <v>128</v>
      </c>
      <c r="I4" s="60" t="s">
        <v>129</v>
      </c>
      <c r="J4" s="60" t="s">
        <v>130</v>
      </c>
      <c r="K4" s="60" t="s">
        <v>131</v>
      </c>
      <c r="L4" s="60" t="s">
        <v>132</v>
      </c>
      <c r="M4" s="60" t="s">
        <v>133</v>
      </c>
      <c r="N4" s="60" t="s">
        <v>134</v>
      </c>
      <c r="O4" s="60" t="s">
        <v>135</v>
      </c>
      <c r="P4" s="60" t="s">
        <v>136</v>
      </c>
      <c r="Q4" s="60" t="s">
        <v>137</v>
      </c>
      <c r="R4" s="60" t="s">
        <v>127</v>
      </c>
      <c r="S4" s="60" t="s">
        <v>128</v>
      </c>
      <c r="T4" s="60" t="s">
        <v>129</v>
      </c>
      <c r="U4" s="60" t="s">
        <v>130</v>
      </c>
      <c r="V4" s="60" t="s">
        <v>131</v>
      </c>
      <c r="W4" s="60" t="s">
        <v>132</v>
      </c>
      <c r="X4" s="60" t="s">
        <v>133</v>
      </c>
      <c r="Y4" s="60" t="s">
        <v>134</v>
      </c>
      <c r="Z4" s="60" t="s">
        <v>135</v>
      </c>
      <c r="AA4" s="60" t="s">
        <v>136</v>
      </c>
      <c r="AB4" s="60" t="s">
        <v>137</v>
      </c>
      <c r="AC4" s="60" t="s">
        <v>127</v>
      </c>
      <c r="AD4" s="60" t="s">
        <v>128</v>
      </c>
      <c r="AE4" s="60" t="s">
        <v>129</v>
      </c>
      <c r="AF4" s="60" t="s">
        <v>130</v>
      </c>
      <c r="AG4" s="60" t="s">
        <v>131</v>
      </c>
      <c r="AH4" s="60" t="s">
        <v>132</v>
      </c>
      <c r="AI4" s="60" t="s">
        <v>133</v>
      </c>
      <c r="AJ4" s="60" t="s">
        <v>134</v>
      </c>
      <c r="AK4" s="60" t="s">
        <v>135</v>
      </c>
      <c r="AL4" s="60" t="s">
        <v>136</v>
      </c>
      <c r="AM4" s="60" t="s">
        <v>137</v>
      </c>
      <c r="AN4" s="60" t="s">
        <v>127</v>
      </c>
      <c r="AO4" s="60" t="s">
        <v>128</v>
      </c>
      <c r="AP4" s="60" t="s">
        <v>129</v>
      </c>
      <c r="AQ4" s="60" t="s">
        <v>130</v>
      </c>
      <c r="AR4" s="60" t="s">
        <v>131</v>
      </c>
      <c r="AS4" s="60" t="s">
        <v>132</v>
      </c>
      <c r="AT4" s="60" t="s">
        <v>133</v>
      </c>
      <c r="AU4" s="60" t="s">
        <v>134</v>
      </c>
      <c r="AV4" s="60" t="s">
        <v>135</v>
      </c>
      <c r="AW4" s="60" t="s">
        <v>136</v>
      </c>
      <c r="AX4" s="60" t="s">
        <v>137</v>
      </c>
      <c r="AY4" s="60" t="s">
        <v>127</v>
      </c>
      <c r="AZ4" s="60" t="s">
        <v>128</v>
      </c>
      <c r="BA4" s="60" t="s">
        <v>129</v>
      </c>
      <c r="BB4" s="60" t="s">
        <v>130</v>
      </c>
      <c r="BC4" s="60" t="s">
        <v>131</v>
      </c>
      <c r="BD4" s="60" t="s">
        <v>132</v>
      </c>
      <c r="BE4" s="60" t="s">
        <v>133</v>
      </c>
      <c r="BF4" s="60" t="s">
        <v>134</v>
      </c>
      <c r="BG4" s="60" t="s">
        <v>135</v>
      </c>
      <c r="BH4" s="60" t="s">
        <v>136</v>
      </c>
      <c r="BI4" s="60" t="s">
        <v>137</v>
      </c>
      <c r="BJ4" s="60" t="s">
        <v>127</v>
      </c>
      <c r="BK4" s="60" t="s">
        <v>128</v>
      </c>
      <c r="BL4" s="60" t="s">
        <v>129</v>
      </c>
      <c r="BM4" s="60" t="s">
        <v>130</v>
      </c>
      <c r="BN4" s="60" t="s">
        <v>131</v>
      </c>
      <c r="BO4" s="60" t="s">
        <v>132</v>
      </c>
      <c r="BP4" s="60" t="s">
        <v>133</v>
      </c>
      <c r="BQ4" s="60" t="s">
        <v>134</v>
      </c>
      <c r="BR4" s="60" t="s">
        <v>135</v>
      </c>
      <c r="BS4" s="60" t="s">
        <v>136</v>
      </c>
      <c r="BT4" s="60" t="s">
        <v>137</v>
      </c>
      <c r="BU4" s="60" t="s">
        <v>127</v>
      </c>
      <c r="BV4" s="60" t="s">
        <v>128</v>
      </c>
      <c r="BW4" s="60" t="s">
        <v>129</v>
      </c>
      <c r="BX4" s="60" t="s">
        <v>130</v>
      </c>
      <c r="BY4" s="60" t="s">
        <v>131</v>
      </c>
      <c r="BZ4" s="60" t="s">
        <v>132</v>
      </c>
      <c r="CA4" s="60" t="s">
        <v>133</v>
      </c>
      <c r="CB4" s="60" t="s">
        <v>134</v>
      </c>
      <c r="CC4" s="60" t="s">
        <v>135</v>
      </c>
      <c r="CD4" s="60" t="s">
        <v>136</v>
      </c>
      <c r="CE4" s="60" t="s">
        <v>137</v>
      </c>
      <c r="CF4" s="60" t="s">
        <v>127</v>
      </c>
      <c r="CG4" s="60" t="s">
        <v>128</v>
      </c>
      <c r="CH4" s="60" t="s">
        <v>129</v>
      </c>
      <c r="CI4" s="60" t="s">
        <v>130</v>
      </c>
      <c r="CJ4" s="60" t="s">
        <v>131</v>
      </c>
      <c r="CK4" s="60" t="s">
        <v>132</v>
      </c>
      <c r="CL4" s="60" t="s">
        <v>133</v>
      </c>
      <c r="CM4" s="60" t="s">
        <v>134</v>
      </c>
      <c r="CN4" s="60" t="s">
        <v>135</v>
      </c>
      <c r="CO4" s="60" t="s">
        <v>136</v>
      </c>
      <c r="CP4" s="60" t="s">
        <v>137</v>
      </c>
      <c r="CQ4" s="60" t="s">
        <v>127</v>
      </c>
      <c r="CR4" s="60" t="s">
        <v>128</v>
      </c>
      <c r="CS4" s="60" t="s">
        <v>129</v>
      </c>
      <c r="CT4" s="60" t="s">
        <v>130</v>
      </c>
      <c r="CU4" s="60" t="s">
        <v>131</v>
      </c>
      <c r="CV4" s="60" t="s">
        <v>132</v>
      </c>
      <c r="CW4" s="60" t="s">
        <v>133</v>
      </c>
      <c r="CX4" s="60" t="s">
        <v>134</v>
      </c>
      <c r="CY4" s="60" t="s">
        <v>135</v>
      </c>
      <c r="CZ4" s="60" t="s">
        <v>136</v>
      </c>
      <c r="DA4" s="60" t="s">
        <v>137</v>
      </c>
      <c r="DB4" s="60" t="s">
        <v>127</v>
      </c>
      <c r="DC4" s="60" t="s">
        <v>128</v>
      </c>
      <c r="DD4" s="60" t="s">
        <v>129</v>
      </c>
      <c r="DE4" s="60" t="s">
        <v>130</v>
      </c>
      <c r="DF4" s="60" t="s">
        <v>131</v>
      </c>
      <c r="DG4" s="60" t="s">
        <v>132</v>
      </c>
      <c r="DH4" s="60" t="s">
        <v>133</v>
      </c>
      <c r="DI4" s="60" t="s">
        <v>134</v>
      </c>
      <c r="DJ4" s="60" t="s">
        <v>135</v>
      </c>
      <c r="DK4" s="60" t="s">
        <v>136</v>
      </c>
      <c r="DL4" s="60" t="s">
        <v>137</v>
      </c>
      <c r="DM4" s="60" t="s">
        <v>127</v>
      </c>
      <c r="DN4" s="60" t="s">
        <v>128</v>
      </c>
      <c r="DO4" s="60" t="s">
        <v>129</v>
      </c>
      <c r="DP4" s="60" t="s">
        <v>130</v>
      </c>
      <c r="DQ4" s="60" t="s">
        <v>131</v>
      </c>
      <c r="DR4" s="60" t="s">
        <v>132</v>
      </c>
      <c r="DS4" s="60" t="s">
        <v>133</v>
      </c>
      <c r="DT4" s="60" t="s">
        <v>134</v>
      </c>
      <c r="DU4" s="60" t="s">
        <v>135</v>
      </c>
      <c r="DV4" s="60" t="s">
        <v>136</v>
      </c>
      <c r="DW4" s="60" t="s">
        <v>137</v>
      </c>
      <c r="DX4" s="60" t="s">
        <v>127</v>
      </c>
      <c r="DY4" s="60" t="s">
        <v>128</v>
      </c>
      <c r="DZ4" s="60" t="s">
        <v>129</v>
      </c>
      <c r="EA4" s="60" t="s">
        <v>130</v>
      </c>
      <c r="EB4" s="60" t="s">
        <v>131</v>
      </c>
      <c r="EC4" s="60" t="s">
        <v>132</v>
      </c>
      <c r="ED4" s="60" t="s">
        <v>133</v>
      </c>
      <c r="EE4" s="60" t="s">
        <v>134</v>
      </c>
      <c r="EF4" s="60" t="s">
        <v>135</v>
      </c>
      <c r="EG4" s="60" t="s">
        <v>136</v>
      </c>
      <c r="EH4" s="60" t="s">
        <v>137</v>
      </c>
      <c r="EI4" s="60" t="s">
        <v>127</v>
      </c>
      <c r="EJ4" s="60" t="s">
        <v>128</v>
      </c>
      <c r="EK4" s="60" t="s">
        <v>129</v>
      </c>
      <c r="EL4" s="60" t="s">
        <v>130</v>
      </c>
      <c r="EM4" s="60" t="s">
        <v>131</v>
      </c>
      <c r="EN4" s="60" t="s">
        <v>132</v>
      </c>
      <c r="EO4" s="60" t="s">
        <v>133</v>
      </c>
      <c r="EP4" s="60" t="s">
        <v>134</v>
      </c>
      <c r="EQ4" s="60" t="s">
        <v>135</v>
      </c>
      <c r="ER4" s="60" t="s">
        <v>136</v>
      </c>
      <c r="ES4" s="60" t="s">
        <v>137</v>
      </c>
      <c r="ET4" s="60" t="s">
        <v>127</v>
      </c>
      <c r="EU4" s="60" t="s">
        <v>128</v>
      </c>
      <c r="EV4" s="60" t="s">
        <v>129</v>
      </c>
      <c r="EW4" s="60" t="s">
        <v>130</v>
      </c>
      <c r="EX4" s="60" t="s">
        <v>131</v>
      </c>
      <c r="EY4" s="60" t="s">
        <v>132</v>
      </c>
      <c r="EZ4" s="60" t="s">
        <v>133</v>
      </c>
      <c r="FA4" s="60" t="s">
        <v>134</v>
      </c>
      <c r="FB4" s="60" t="s">
        <v>135</v>
      </c>
      <c r="FC4" s="60" t="s">
        <v>136</v>
      </c>
      <c r="FD4" s="60" t="s">
        <v>137</v>
      </c>
      <c r="FE4" s="60" t="s">
        <v>127</v>
      </c>
      <c r="FF4" s="60" t="s">
        <v>128</v>
      </c>
      <c r="FG4" s="60" t="s">
        <v>129</v>
      </c>
      <c r="FH4" s="60" t="s">
        <v>130</v>
      </c>
      <c r="FI4" s="60" t="s">
        <v>131</v>
      </c>
      <c r="FJ4" s="60" t="s">
        <v>132</v>
      </c>
      <c r="FK4" s="60" t="s">
        <v>133</v>
      </c>
      <c r="FL4" s="60" t="s">
        <v>134</v>
      </c>
      <c r="FM4" s="60" t="s">
        <v>135</v>
      </c>
      <c r="FN4" s="60" t="s">
        <v>136</v>
      </c>
      <c r="FO4" s="60" t="s">
        <v>137</v>
      </c>
      <c r="FP4" s="60" t="s">
        <v>127</v>
      </c>
      <c r="FQ4" s="60" t="s">
        <v>128</v>
      </c>
      <c r="FR4" s="60" t="s">
        <v>129</v>
      </c>
      <c r="FS4" s="60" t="s">
        <v>130</v>
      </c>
      <c r="FT4" s="60" t="s">
        <v>131</v>
      </c>
      <c r="FU4" s="60" t="s">
        <v>132</v>
      </c>
      <c r="FV4" s="60" t="s">
        <v>133</v>
      </c>
      <c r="FW4" s="60" t="s">
        <v>134</v>
      </c>
      <c r="FX4" s="60" t="s">
        <v>135</v>
      </c>
      <c r="FY4" s="60" t="s">
        <v>136</v>
      </c>
      <c r="FZ4" s="60" t="s">
        <v>137</v>
      </c>
      <c r="GA4" s="60" t="s">
        <v>127</v>
      </c>
      <c r="GB4" s="60" t="s">
        <v>128</v>
      </c>
      <c r="GC4" s="60" t="s">
        <v>129</v>
      </c>
      <c r="GD4" s="60" t="s">
        <v>130</v>
      </c>
      <c r="GE4" s="60" t="s">
        <v>131</v>
      </c>
      <c r="GF4" s="60" t="s">
        <v>132</v>
      </c>
      <c r="GG4" s="60" t="s">
        <v>133</v>
      </c>
      <c r="GH4" s="60" t="s">
        <v>134</v>
      </c>
      <c r="GI4" s="60" t="s">
        <v>135</v>
      </c>
      <c r="GJ4" s="60" t="s">
        <v>136</v>
      </c>
      <c r="GK4" s="60" t="s">
        <v>137</v>
      </c>
      <c r="GL4" s="60" t="s">
        <v>127</v>
      </c>
      <c r="GM4" s="60" t="s">
        <v>128</v>
      </c>
      <c r="GN4" s="60" t="s">
        <v>129</v>
      </c>
      <c r="GO4" s="60" t="s">
        <v>130</v>
      </c>
      <c r="GP4" s="60" t="s">
        <v>131</v>
      </c>
      <c r="GQ4" s="60" t="s">
        <v>132</v>
      </c>
      <c r="GR4" s="60" t="s">
        <v>133</v>
      </c>
      <c r="GS4" s="60" t="s">
        <v>134</v>
      </c>
      <c r="GT4" s="60" t="s">
        <v>135</v>
      </c>
      <c r="GU4" s="60" t="s">
        <v>136</v>
      </c>
      <c r="GV4" s="60" t="s">
        <v>137</v>
      </c>
      <c r="GW4" s="60" t="s">
        <v>127</v>
      </c>
      <c r="GX4" s="60" t="s">
        <v>128</v>
      </c>
      <c r="GY4" s="60" t="s">
        <v>129</v>
      </c>
      <c r="GZ4" s="60" t="s">
        <v>130</v>
      </c>
      <c r="HA4" s="60" t="s">
        <v>131</v>
      </c>
      <c r="HB4" s="60" t="s">
        <v>132</v>
      </c>
      <c r="HC4" s="60" t="s">
        <v>133</v>
      </c>
      <c r="HD4" s="60" t="s">
        <v>134</v>
      </c>
      <c r="HE4" s="60" t="s">
        <v>135</v>
      </c>
      <c r="HF4" s="60" t="s">
        <v>136</v>
      </c>
      <c r="HG4" s="60" t="s">
        <v>137</v>
      </c>
      <c r="HH4" s="60" t="s">
        <v>127</v>
      </c>
      <c r="HI4" s="60" t="s">
        <v>128</v>
      </c>
      <c r="HJ4" s="60" t="s">
        <v>129</v>
      </c>
      <c r="HK4" s="60" t="s">
        <v>130</v>
      </c>
      <c r="HL4" s="60" t="s">
        <v>131</v>
      </c>
      <c r="HM4" s="60" t="s">
        <v>132</v>
      </c>
      <c r="HN4" s="60" t="s">
        <v>133</v>
      </c>
      <c r="HO4" s="60" t="s">
        <v>134</v>
      </c>
      <c r="HP4" s="60" t="s">
        <v>135</v>
      </c>
      <c r="HQ4" s="60" t="s">
        <v>136</v>
      </c>
      <c r="HR4" s="60" t="s">
        <v>137</v>
      </c>
      <c r="HS4" s="60" t="s">
        <v>127</v>
      </c>
      <c r="HT4" s="60" t="s">
        <v>128</v>
      </c>
      <c r="HU4" s="60" t="s">
        <v>129</v>
      </c>
      <c r="HV4" s="60" t="s">
        <v>130</v>
      </c>
      <c r="HW4" s="60" t="s">
        <v>131</v>
      </c>
      <c r="HX4" s="60" t="s">
        <v>132</v>
      </c>
      <c r="HY4" s="60" t="s">
        <v>133</v>
      </c>
      <c r="HZ4" s="60" t="s">
        <v>134</v>
      </c>
      <c r="IA4" s="60" t="s">
        <v>135</v>
      </c>
      <c r="IB4" s="60" t="s">
        <v>136</v>
      </c>
      <c r="IC4" s="60" t="s">
        <v>137</v>
      </c>
      <c r="ID4" s="60" t="s">
        <v>127</v>
      </c>
      <c r="IE4" s="60" t="s">
        <v>128</v>
      </c>
      <c r="IF4" s="60" t="s">
        <v>129</v>
      </c>
      <c r="IG4" s="60" t="s">
        <v>130</v>
      </c>
      <c r="IH4" s="60" t="s">
        <v>131</v>
      </c>
      <c r="II4" s="60" t="s">
        <v>132</v>
      </c>
      <c r="IJ4" s="60" t="s">
        <v>133</v>
      </c>
      <c r="IK4" s="60" t="s">
        <v>134</v>
      </c>
      <c r="IL4" s="60" t="s">
        <v>135</v>
      </c>
      <c r="IM4" s="60" t="s">
        <v>136</v>
      </c>
      <c r="IN4" s="60" t="s">
        <v>137</v>
      </c>
      <c r="IO4" s="60" t="s">
        <v>127</v>
      </c>
      <c r="IP4" s="60" t="s">
        <v>128</v>
      </c>
      <c r="IQ4" s="60" t="s">
        <v>129</v>
      </c>
      <c r="IR4" s="60" t="s">
        <v>130</v>
      </c>
      <c r="IS4" s="60" t="s">
        <v>131</v>
      </c>
      <c r="IT4" s="60" t="s">
        <v>132</v>
      </c>
      <c r="IU4" s="60" t="s">
        <v>133</v>
      </c>
      <c r="IV4" s="60" t="s">
        <v>134</v>
      </c>
      <c r="IW4" s="60" t="s">
        <v>135</v>
      </c>
      <c r="IX4" s="60" t="s">
        <v>136</v>
      </c>
      <c r="IY4" s="60" t="s">
        <v>137</v>
      </c>
      <c r="IZ4" s="60" t="s">
        <v>127</v>
      </c>
      <c r="JA4" s="60" t="s">
        <v>128</v>
      </c>
      <c r="JB4" s="60" t="s">
        <v>129</v>
      </c>
      <c r="JC4" s="60" t="s">
        <v>130</v>
      </c>
      <c r="JD4" s="60" t="s">
        <v>131</v>
      </c>
      <c r="JE4" s="60" t="s">
        <v>132</v>
      </c>
      <c r="JF4" s="60" t="s">
        <v>133</v>
      </c>
      <c r="JG4" s="60" t="s">
        <v>134</v>
      </c>
      <c r="JH4" s="60" t="s">
        <v>135</v>
      </c>
      <c r="JI4" s="60" t="s">
        <v>136</v>
      </c>
      <c r="JJ4" s="60" t="s">
        <v>137</v>
      </c>
      <c r="JK4" s="60" t="s">
        <v>127</v>
      </c>
      <c r="JL4" s="60" t="s">
        <v>128</v>
      </c>
      <c r="JM4" s="60" t="s">
        <v>129</v>
      </c>
      <c r="JN4" s="60" t="s">
        <v>130</v>
      </c>
      <c r="JO4" s="60" t="s">
        <v>131</v>
      </c>
      <c r="JP4" s="60" t="s">
        <v>132</v>
      </c>
      <c r="JQ4" s="60" t="s">
        <v>133</v>
      </c>
      <c r="JR4" s="60" t="s">
        <v>134</v>
      </c>
      <c r="JS4" s="60" t="s">
        <v>135</v>
      </c>
      <c r="JT4" s="60" t="s">
        <v>136</v>
      </c>
      <c r="JU4" s="60" t="s">
        <v>137</v>
      </c>
      <c r="JV4" s="60" t="s">
        <v>127</v>
      </c>
      <c r="JW4" s="60" t="s">
        <v>128</v>
      </c>
      <c r="JX4" s="60" t="s">
        <v>129</v>
      </c>
      <c r="JY4" s="60" t="s">
        <v>130</v>
      </c>
      <c r="JZ4" s="60" t="s">
        <v>131</v>
      </c>
      <c r="KA4" s="60" t="s">
        <v>132</v>
      </c>
      <c r="KB4" s="60" t="s">
        <v>133</v>
      </c>
      <c r="KC4" s="60" t="s">
        <v>134</v>
      </c>
      <c r="KD4" s="60" t="s">
        <v>135</v>
      </c>
      <c r="KE4" s="60" t="s">
        <v>136</v>
      </c>
      <c r="KF4" s="60" t="s">
        <v>137</v>
      </c>
      <c r="KG4" s="60" t="s">
        <v>127</v>
      </c>
      <c r="KH4" s="60" t="s">
        <v>128</v>
      </c>
      <c r="KI4" s="60" t="s">
        <v>129</v>
      </c>
      <c r="KJ4" s="60" t="s">
        <v>130</v>
      </c>
      <c r="KK4" s="60" t="s">
        <v>131</v>
      </c>
      <c r="KL4" s="60" t="s">
        <v>132</v>
      </c>
      <c r="KM4" s="60" t="s">
        <v>133</v>
      </c>
      <c r="KN4" s="60" t="s">
        <v>134</v>
      </c>
      <c r="KO4" s="60" t="s">
        <v>135</v>
      </c>
      <c r="KP4" s="60" t="s">
        <v>136</v>
      </c>
      <c r="KQ4" s="60" t="s">
        <v>137</v>
      </c>
      <c r="KR4" s="60" t="s">
        <v>127</v>
      </c>
      <c r="KS4" s="60" t="s">
        <v>128</v>
      </c>
      <c r="KT4" s="60" t="s">
        <v>129</v>
      </c>
      <c r="KU4" s="60" t="s">
        <v>130</v>
      </c>
      <c r="KV4" s="60" t="s">
        <v>131</v>
      </c>
      <c r="KW4" s="60" t="s">
        <v>132</v>
      </c>
      <c r="KX4" s="60" t="s">
        <v>133</v>
      </c>
      <c r="KY4" s="60" t="s">
        <v>134</v>
      </c>
      <c r="KZ4" s="60" t="s">
        <v>135</v>
      </c>
      <c r="LA4" s="60" t="s">
        <v>136</v>
      </c>
      <c r="LB4" s="60" t="s">
        <v>137</v>
      </c>
      <c r="LC4" s="60" t="s">
        <v>127</v>
      </c>
      <c r="LD4" s="60" t="s">
        <v>128</v>
      </c>
      <c r="LE4" s="60" t="s">
        <v>129</v>
      </c>
      <c r="LF4" s="60" t="s">
        <v>130</v>
      </c>
      <c r="LG4" s="60" t="s">
        <v>131</v>
      </c>
      <c r="LH4" s="60" t="s">
        <v>132</v>
      </c>
      <c r="LI4" s="60" t="s">
        <v>133</v>
      </c>
      <c r="LJ4" s="60" t="s">
        <v>134</v>
      </c>
      <c r="LK4" s="60" t="s">
        <v>135</v>
      </c>
      <c r="LL4" s="60" t="s">
        <v>136</v>
      </c>
      <c r="LM4" s="60" t="s">
        <v>137</v>
      </c>
      <c r="LN4" s="60" t="s">
        <v>127</v>
      </c>
      <c r="LO4" s="60" t="s">
        <v>128</v>
      </c>
      <c r="LP4" s="60" t="s">
        <v>129</v>
      </c>
      <c r="LQ4" s="60" t="s">
        <v>130</v>
      </c>
      <c r="LR4" s="60" t="s">
        <v>131</v>
      </c>
      <c r="LS4" s="60" t="s">
        <v>132</v>
      </c>
      <c r="LT4" s="60" t="s">
        <v>133</v>
      </c>
      <c r="LU4" s="60" t="s">
        <v>134</v>
      </c>
      <c r="LV4" s="60" t="s">
        <v>135</v>
      </c>
      <c r="LW4" s="60" t="s">
        <v>136</v>
      </c>
      <c r="LX4" s="60" t="s">
        <v>137</v>
      </c>
      <c r="LY4" s="60" t="s">
        <v>127</v>
      </c>
      <c r="LZ4" s="60" t="s">
        <v>128</v>
      </c>
      <c r="MA4" s="60" t="s">
        <v>129</v>
      </c>
      <c r="MB4" s="60" t="s">
        <v>130</v>
      </c>
      <c r="MC4" s="60" t="s">
        <v>131</v>
      </c>
      <c r="MD4" s="60" t="s">
        <v>132</v>
      </c>
      <c r="ME4" s="60" t="s">
        <v>133</v>
      </c>
      <c r="MF4" s="60" t="s">
        <v>134</v>
      </c>
      <c r="MG4" s="60" t="s">
        <v>135</v>
      </c>
      <c r="MH4" s="60" t="s">
        <v>136</v>
      </c>
      <c r="MI4" s="60" t="s">
        <v>137</v>
      </c>
      <c r="MJ4" s="60" t="s">
        <v>127</v>
      </c>
      <c r="MK4" s="60" t="s">
        <v>128</v>
      </c>
      <c r="ML4" s="60" t="s">
        <v>129</v>
      </c>
      <c r="MM4" s="60" t="s">
        <v>130</v>
      </c>
      <c r="MN4" s="60" t="s">
        <v>131</v>
      </c>
      <c r="MO4" s="60" t="s">
        <v>132</v>
      </c>
      <c r="MP4" s="60" t="s">
        <v>133</v>
      </c>
      <c r="MQ4" s="60" t="s">
        <v>134</v>
      </c>
      <c r="MR4" s="60" t="s">
        <v>135</v>
      </c>
      <c r="MS4" s="60" t="s">
        <v>136</v>
      </c>
      <c r="MT4" s="60" t="s">
        <v>137</v>
      </c>
      <c r="MU4" s="60" t="s">
        <v>127</v>
      </c>
      <c r="MV4" s="60" t="s">
        <v>128</v>
      </c>
      <c r="MW4" s="60" t="s">
        <v>129</v>
      </c>
      <c r="MX4" s="60" t="s">
        <v>130</v>
      </c>
      <c r="MY4" s="60" t="s">
        <v>131</v>
      </c>
      <c r="MZ4" s="60" t="s">
        <v>132</v>
      </c>
      <c r="NA4" s="60" t="s">
        <v>133</v>
      </c>
      <c r="NB4" s="60" t="s">
        <v>134</v>
      </c>
      <c r="NC4" s="60" t="s">
        <v>135</v>
      </c>
      <c r="ND4" s="60" t="s">
        <v>136</v>
      </c>
      <c r="NE4" s="60" t="s">
        <v>137</v>
      </c>
      <c r="NF4" s="60" t="s">
        <v>127</v>
      </c>
      <c r="NG4" s="60" t="s">
        <v>128</v>
      </c>
      <c r="NH4" s="60" t="s">
        <v>129</v>
      </c>
      <c r="NI4" s="60" t="s">
        <v>130</v>
      </c>
      <c r="NJ4" s="60" t="s">
        <v>131</v>
      </c>
      <c r="NK4" s="60" t="s">
        <v>132</v>
      </c>
      <c r="NL4" s="60" t="s">
        <v>133</v>
      </c>
      <c r="NM4" s="60" t="s">
        <v>134</v>
      </c>
      <c r="NN4" s="60" t="s">
        <v>135</v>
      </c>
      <c r="NO4" s="60" t="s">
        <v>136</v>
      </c>
      <c r="NP4" s="60" t="s">
        <v>137</v>
      </c>
      <c r="NQ4" s="60" t="s">
        <v>127</v>
      </c>
      <c r="NR4" s="60" t="s">
        <v>128</v>
      </c>
      <c r="NS4" s="60" t="s">
        <v>129</v>
      </c>
      <c r="NT4" s="60" t="s">
        <v>130</v>
      </c>
      <c r="NU4" s="60" t="s">
        <v>131</v>
      </c>
      <c r="NV4" s="60" t="s">
        <v>132</v>
      </c>
      <c r="NW4" s="60" t="s">
        <v>133</v>
      </c>
      <c r="NX4" s="60" t="s">
        <v>134</v>
      </c>
      <c r="NY4" s="60" t="s">
        <v>135</v>
      </c>
      <c r="NZ4" s="60" t="s">
        <v>136</v>
      </c>
      <c r="OA4" s="60" t="s">
        <v>137</v>
      </c>
    </row>
    <row r="5" spans="1:432" x14ac:dyDescent="0.25">
      <c r="G5" s="61">
        <f>'Escala Linhas'!$D$2+0</f>
        <v>46328</v>
      </c>
      <c r="H5" s="61">
        <f>'Escala Linhas'!$D$2+0</f>
        <v>46328</v>
      </c>
      <c r="I5" s="61">
        <f>'Escala Linhas'!$D$2+0</f>
        <v>46328</v>
      </c>
      <c r="J5" s="61">
        <f>'Escala Linhas'!$D$2+0</f>
        <v>46328</v>
      </c>
      <c r="K5" s="61">
        <f>'Escala Linhas'!$D$2+0</f>
        <v>46328</v>
      </c>
      <c r="L5" s="61">
        <f>'Escala Linhas'!$D$2+0</f>
        <v>46328</v>
      </c>
      <c r="M5" s="61">
        <f>'Escala Linhas'!$D$2+0</f>
        <v>46328</v>
      </c>
      <c r="N5" s="61">
        <f>'Escala Linhas'!$D$2+0</f>
        <v>46328</v>
      </c>
      <c r="O5" s="61">
        <f>'Escala Linhas'!$D$2+0</f>
        <v>46328</v>
      </c>
      <c r="P5" s="61">
        <f>'Escala Linhas'!$D$2+0</f>
        <v>46328</v>
      </c>
      <c r="Q5" s="61">
        <f>'Escala Linhas'!$D$2+0</f>
        <v>46328</v>
      </c>
      <c r="R5" s="61">
        <f>'Escala Linhas'!$D$2+1</f>
        <v>46329</v>
      </c>
      <c r="S5" s="61">
        <f>'Escala Linhas'!$D$2+1</f>
        <v>46329</v>
      </c>
      <c r="T5" s="61">
        <f>'Escala Linhas'!$D$2+1</f>
        <v>46329</v>
      </c>
      <c r="U5" s="61">
        <f>'Escala Linhas'!$D$2+1</f>
        <v>46329</v>
      </c>
      <c r="V5" s="61">
        <f>'Escala Linhas'!$D$2+1</f>
        <v>46329</v>
      </c>
      <c r="W5" s="61">
        <f>'Escala Linhas'!$D$2+1</f>
        <v>46329</v>
      </c>
      <c r="X5" s="61">
        <f>'Escala Linhas'!$D$2+1</f>
        <v>46329</v>
      </c>
      <c r="Y5" s="61">
        <f>'Escala Linhas'!$D$2+1</f>
        <v>46329</v>
      </c>
      <c r="Z5" s="61">
        <f>'Escala Linhas'!$D$2+1</f>
        <v>46329</v>
      </c>
      <c r="AA5" s="61">
        <f>'Escala Linhas'!$D$2+1</f>
        <v>46329</v>
      </c>
      <c r="AB5" s="61">
        <f>'Escala Linhas'!$D$2+1</f>
        <v>46329</v>
      </c>
      <c r="AC5" s="61">
        <f>'Escala Linhas'!$D$2+2</f>
        <v>46330</v>
      </c>
      <c r="AD5" s="61">
        <f>'Escala Linhas'!$D$2+2</f>
        <v>46330</v>
      </c>
      <c r="AE5" s="61">
        <f>'Escala Linhas'!$D$2+2</f>
        <v>46330</v>
      </c>
      <c r="AF5" s="61">
        <f>'Escala Linhas'!$D$2+2</f>
        <v>46330</v>
      </c>
      <c r="AG5" s="61">
        <f>'Escala Linhas'!$D$2+2</f>
        <v>46330</v>
      </c>
      <c r="AH5" s="61">
        <f>'Escala Linhas'!$D$2+2</f>
        <v>46330</v>
      </c>
      <c r="AI5" s="61">
        <f>'Escala Linhas'!$D$2+2</f>
        <v>46330</v>
      </c>
      <c r="AJ5" s="61">
        <f>'Escala Linhas'!$D$2+2</f>
        <v>46330</v>
      </c>
      <c r="AK5" s="61">
        <f>'Escala Linhas'!$D$2+2</f>
        <v>46330</v>
      </c>
      <c r="AL5" s="61">
        <f>'Escala Linhas'!$D$2+2</f>
        <v>46330</v>
      </c>
      <c r="AM5" s="61">
        <f>'Escala Linhas'!$D$2+2</f>
        <v>46330</v>
      </c>
      <c r="AN5" s="61">
        <f>'Escala Linhas'!$D$2+3</f>
        <v>46331</v>
      </c>
      <c r="AO5" s="61">
        <f>'Escala Linhas'!$D$2+3</f>
        <v>46331</v>
      </c>
      <c r="AP5" s="61">
        <f>'Escala Linhas'!$D$2+3</f>
        <v>46331</v>
      </c>
      <c r="AQ5" s="61">
        <f>'Escala Linhas'!$D$2+3</f>
        <v>46331</v>
      </c>
      <c r="AR5" s="61">
        <f>'Escala Linhas'!$D$2+3</f>
        <v>46331</v>
      </c>
      <c r="AS5" s="61">
        <f>'Escala Linhas'!$D$2+3</f>
        <v>46331</v>
      </c>
      <c r="AT5" s="61">
        <f>'Escala Linhas'!$D$2+3</f>
        <v>46331</v>
      </c>
      <c r="AU5" s="61">
        <f>'Escala Linhas'!$D$2+3</f>
        <v>46331</v>
      </c>
      <c r="AV5" s="61">
        <f>'Escala Linhas'!$D$2+3</f>
        <v>46331</v>
      </c>
      <c r="AW5" s="61">
        <f>'Escala Linhas'!$D$2+3</f>
        <v>46331</v>
      </c>
      <c r="AX5" s="61">
        <f>'Escala Linhas'!$D$2+3</f>
        <v>46331</v>
      </c>
      <c r="AY5" s="61">
        <f>'Escala Linhas'!$D$2+4</f>
        <v>46332</v>
      </c>
      <c r="AZ5" s="61">
        <f>'Escala Linhas'!$D$2+4</f>
        <v>46332</v>
      </c>
      <c r="BA5" s="61">
        <f>'Escala Linhas'!$D$2+4</f>
        <v>46332</v>
      </c>
      <c r="BB5" s="61">
        <f>'Escala Linhas'!$D$2+4</f>
        <v>46332</v>
      </c>
      <c r="BC5" s="61">
        <f>'Escala Linhas'!$D$2+4</f>
        <v>46332</v>
      </c>
      <c r="BD5" s="61">
        <f>'Escala Linhas'!$D$2+4</f>
        <v>46332</v>
      </c>
      <c r="BE5" s="61">
        <f>'Escala Linhas'!$D$2+4</f>
        <v>46332</v>
      </c>
      <c r="BF5" s="61">
        <f>'Escala Linhas'!$D$2+4</f>
        <v>46332</v>
      </c>
      <c r="BG5" s="61">
        <f>'Escala Linhas'!$D$2+4</f>
        <v>46332</v>
      </c>
      <c r="BH5" s="61">
        <f>'Escala Linhas'!$D$2+4</f>
        <v>46332</v>
      </c>
      <c r="BI5" s="61">
        <f>'Escala Linhas'!$D$2+4</f>
        <v>46332</v>
      </c>
      <c r="BJ5" s="61">
        <f>'Escala Linhas'!$D$2+5</f>
        <v>46333</v>
      </c>
      <c r="BK5" s="61">
        <f>'Escala Linhas'!$D$2+5</f>
        <v>46333</v>
      </c>
      <c r="BL5" s="61">
        <f>'Escala Linhas'!$D$2+5</f>
        <v>46333</v>
      </c>
      <c r="BM5" s="61">
        <f>'Escala Linhas'!$D$2+5</f>
        <v>46333</v>
      </c>
      <c r="BN5" s="61">
        <f>'Escala Linhas'!$D$2+5</f>
        <v>46333</v>
      </c>
      <c r="BO5" s="61">
        <f>'Escala Linhas'!$D$2+5</f>
        <v>46333</v>
      </c>
      <c r="BP5" s="61">
        <f>'Escala Linhas'!$D$2+5</f>
        <v>46333</v>
      </c>
      <c r="BQ5" s="61">
        <f>'Escala Linhas'!$D$2+5</f>
        <v>46333</v>
      </c>
      <c r="BR5" s="61">
        <f>'Escala Linhas'!$D$2+5</f>
        <v>46333</v>
      </c>
      <c r="BS5" s="61">
        <f>'Escala Linhas'!$D$2+5</f>
        <v>46333</v>
      </c>
      <c r="BT5" s="61">
        <f>'Escala Linhas'!$D$2+5</f>
        <v>46333</v>
      </c>
      <c r="BU5" s="61">
        <f>'Escala Linhas'!$D$2+6</f>
        <v>46334</v>
      </c>
      <c r="BV5" s="61">
        <f>'Escala Linhas'!$D$2+6</f>
        <v>46334</v>
      </c>
      <c r="BW5" s="61">
        <f>'Escala Linhas'!$D$2+6</f>
        <v>46334</v>
      </c>
      <c r="BX5" s="61">
        <f>'Escala Linhas'!$D$2+6</f>
        <v>46334</v>
      </c>
      <c r="BY5" s="61">
        <f>'Escala Linhas'!$D$2+6</f>
        <v>46334</v>
      </c>
      <c r="BZ5" s="61">
        <f>'Escala Linhas'!$D$2+6</f>
        <v>46334</v>
      </c>
      <c r="CA5" s="61">
        <f>'Escala Linhas'!$D$2+6</f>
        <v>46334</v>
      </c>
      <c r="CB5" s="61">
        <f>'Escala Linhas'!$D$2+6</f>
        <v>46334</v>
      </c>
      <c r="CC5" s="61">
        <f>'Escala Linhas'!$D$2+6</f>
        <v>46334</v>
      </c>
      <c r="CD5" s="61">
        <f>'Escala Linhas'!$D$2+6</f>
        <v>46334</v>
      </c>
      <c r="CE5" s="61">
        <f>'Escala Linhas'!$D$2+6</f>
        <v>46334</v>
      </c>
      <c r="CF5" s="61">
        <f>'Escala Linhas'!$D$2+7</f>
        <v>46335</v>
      </c>
      <c r="CG5" s="61">
        <f>'Escala Linhas'!$D$2+7</f>
        <v>46335</v>
      </c>
      <c r="CH5" s="61">
        <f>'Escala Linhas'!$D$2+7</f>
        <v>46335</v>
      </c>
      <c r="CI5" s="61">
        <f>'Escala Linhas'!$D$2+7</f>
        <v>46335</v>
      </c>
      <c r="CJ5" s="61">
        <f>'Escala Linhas'!$D$2+7</f>
        <v>46335</v>
      </c>
      <c r="CK5" s="61">
        <f>'Escala Linhas'!$D$2+7</f>
        <v>46335</v>
      </c>
      <c r="CL5" s="61">
        <f>'Escala Linhas'!$D$2+7</f>
        <v>46335</v>
      </c>
      <c r="CM5" s="61">
        <f>'Escala Linhas'!$D$2+7</f>
        <v>46335</v>
      </c>
      <c r="CN5" s="61">
        <f>'Escala Linhas'!$D$2+7</f>
        <v>46335</v>
      </c>
      <c r="CO5" s="61">
        <f>'Escala Linhas'!$D$2+7</f>
        <v>46335</v>
      </c>
      <c r="CP5" s="61">
        <f>'Escala Linhas'!$D$2+7</f>
        <v>46335</v>
      </c>
      <c r="CQ5" s="61">
        <f>'Escala Linhas'!$D$2+8</f>
        <v>46336</v>
      </c>
      <c r="CR5" s="61">
        <f>'Escala Linhas'!$D$2+8</f>
        <v>46336</v>
      </c>
      <c r="CS5" s="61">
        <f>'Escala Linhas'!$D$2+8</f>
        <v>46336</v>
      </c>
      <c r="CT5" s="61">
        <f>'Escala Linhas'!$D$2+8</f>
        <v>46336</v>
      </c>
      <c r="CU5" s="61">
        <f>'Escala Linhas'!$D$2+8</f>
        <v>46336</v>
      </c>
      <c r="CV5" s="61">
        <f>'Escala Linhas'!$D$2+8</f>
        <v>46336</v>
      </c>
      <c r="CW5" s="61">
        <f>'Escala Linhas'!$D$2+8</f>
        <v>46336</v>
      </c>
      <c r="CX5" s="61">
        <f>'Escala Linhas'!$D$2+8</f>
        <v>46336</v>
      </c>
      <c r="CY5" s="61">
        <f>'Escala Linhas'!$D$2+8</f>
        <v>46336</v>
      </c>
      <c r="CZ5" s="61">
        <f>'Escala Linhas'!$D$2+8</f>
        <v>46336</v>
      </c>
      <c r="DA5" s="61">
        <f>'Escala Linhas'!$D$2+8</f>
        <v>46336</v>
      </c>
      <c r="DB5" s="61">
        <f>'Escala Linhas'!$D$2+9</f>
        <v>46337</v>
      </c>
      <c r="DC5" s="61">
        <f>'Escala Linhas'!$D$2+9</f>
        <v>46337</v>
      </c>
      <c r="DD5" s="61">
        <f>'Escala Linhas'!$D$2+9</f>
        <v>46337</v>
      </c>
      <c r="DE5" s="61">
        <f>'Escala Linhas'!$D$2+9</f>
        <v>46337</v>
      </c>
      <c r="DF5" s="61">
        <f>'Escala Linhas'!$D$2+9</f>
        <v>46337</v>
      </c>
      <c r="DG5" s="61">
        <f>'Escala Linhas'!$D$2+9</f>
        <v>46337</v>
      </c>
      <c r="DH5" s="61">
        <f>'Escala Linhas'!$D$2+9</f>
        <v>46337</v>
      </c>
      <c r="DI5" s="61">
        <f>'Escala Linhas'!$D$2+9</f>
        <v>46337</v>
      </c>
      <c r="DJ5" s="61">
        <f>'Escala Linhas'!$D$2+9</f>
        <v>46337</v>
      </c>
      <c r="DK5" s="61">
        <f>'Escala Linhas'!$D$2+9</f>
        <v>46337</v>
      </c>
      <c r="DL5" s="61">
        <f>'Escala Linhas'!$D$2+9</f>
        <v>46337</v>
      </c>
      <c r="DM5" s="61">
        <f>'Escala Linhas'!$D$2+10</f>
        <v>46338</v>
      </c>
      <c r="DN5" s="61">
        <f>'Escala Linhas'!$D$2+10</f>
        <v>46338</v>
      </c>
      <c r="DO5" s="61">
        <f>'Escala Linhas'!$D$2+10</f>
        <v>46338</v>
      </c>
      <c r="DP5" s="61">
        <f>'Escala Linhas'!$D$2+10</f>
        <v>46338</v>
      </c>
      <c r="DQ5" s="61">
        <f>'Escala Linhas'!$D$2+10</f>
        <v>46338</v>
      </c>
      <c r="DR5" s="61">
        <f>'Escala Linhas'!$D$2+10</f>
        <v>46338</v>
      </c>
      <c r="DS5" s="61">
        <f>'Escala Linhas'!$D$2+10</f>
        <v>46338</v>
      </c>
      <c r="DT5" s="61">
        <f>'Escala Linhas'!$D$2+10</f>
        <v>46338</v>
      </c>
      <c r="DU5" s="61">
        <f>'Escala Linhas'!$D$2+10</f>
        <v>46338</v>
      </c>
      <c r="DV5" s="61">
        <f>'Escala Linhas'!$D$2+10</f>
        <v>46338</v>
      </c>
      <c r="DW5" s="61">
        <f>'Escala Linhas'!$D$2+10</f>
        <v>46338</v>
      </c>
      <c r="DX5" s="61">
        <f>'Escala Linhas'!$D$2+11</f>
        <v>46339</v>
      </c>
      <c r="DY5" s="61">
        <f>'Escala Linhas'!$D$2+11</f>
        <v>46339</v>
      </c>
      <c r="DZ5" s="61">
        <f>'Escala Linhas'!$D$2+11</f>
        <v>46339</v>
      </c>
      <c r="EA5" s="61">
        <f>'Escala Linhas'!$D$2+11</f>
        <v>46339</v>
      </c>
      <c r="EB5" s="61">
        <f>'Escala Linhas'!$D$2+11</f>
        <v>46339</v>
      </c>
      <c r="EC5" s="61">
        <f>'Escala Linhas'!$D$2+11</f>
        <v>46339</v>
      </c>
      <c r="ED5" s="61">
        <f>'Escala Linhas'!$D$2+11</f>
        <v>46339</v>
      </c>
      <c r="EE5" s="61">
        <f>'Escala Linhas'!$D$2+11</f>
        <v>46339</v>
      </c>
      <c r="EF5" s="61">
        <f>'Escala Linhas'!$D$2+11</f>
        <v>46339</v>
      </c>
      <c r="EG5" s="61">
        <f>'Escala Linhas'!$D$2+11</f>
        <v>46339</v>
      </c>
      <c r="EH5" s="61">
        <f>'Escala Linhas'!$D$2+11</f>
        <v>46339</v>
      </c>
      <c r="EI5" s="61">
        <f>'Escala Linhas'!$D$2+12</f>
        <v>46340</v>
      </c>
      <c r="EJ5" s="61">
        <f>'Escala Linhas'!$D$2+12</f>
        <v>46340</v>
      </c>
      <c r="EK5" s="61">
        <f>'Escala Linhas'!$D$2+12</f>
        <v>46340</v>
      </c>
      <c r="EL5" s="61">
        <f>'Escala Linhas'!$D$2+12</f>
        <v>46340</v>
      </c>
      <c r="EM5" s="61">
        <f>'Escala Linhas'!$D$2+12</f>
        <v>46340</v>
      </c>
      <c r="EN5" s="61">
        <f>'Escala Linhas'!$D$2+12</f>
        <v>46340</v>
      </c>
      <c r="EO5" s="61">
        <f>'Escala Linhas'!$D$2+12</f>
        <v>46340</v>
      </c>
      <c r="EP5" s="61">
        <f>'Escala Linhas'!$D$2+12</f>
        <v>46340</v>
      </c>
      <c r="EQ5" s="61">
        <f>'Escala Linhas'!$D$2+12</f>
        <v>46340</v>
      </c>
      <c r="ER5" s="61">
        <f>'Escala Linhas'!$D$2+12</f>
        <v>46340</v>
      </c>
      <c r="ES5" s="61">
        <f>'Escala Linhas'!$D$2+12</f>
        <v>46340</v>
      </c>
      <c r="ET5" s="61">
        <f>'Escala Linhas'!$D$2+13</f>
        <v>46341</v>
      </c>
      <c r="EU5" s="61">
        <f>'Escala Linhas'!$D$2+13</f>
        <v>46341</v>
      </c>
      <c r="EV5" s="61">
        <f>'Escala Linhas'!$D$2+13</f>
        <v>46341</v>
      </c>
      <c r="EW5" s="61">
        <f>'Escala Linhas'!$D$2+13</f>
        <v>46341</v>
      </c>
      <c r="EX5" s="61">
        <f>'Escala Linhas'!$D$2+13</f>
        <v>46341</v>
      </c>
      <c r="EY5" s="61">
        <f>'Escala Linhas'!$D$2+13</f>
        <v>46341</v>
      </c>
      <c r="EZ5" s="61">
        <f>'Escala Linhas'!$D$2+13</f>
        <v>46341</v>
      </c>
      <c r="FA5" s="61">
        <f>'Escala Linhas'!$D$2+13</f>
        <v>46341</v>
      </c>
      <c r="FB5" s="61">
        <f>'Escala Linhas'!$D$2+13</f>
        <v>46341</v>
      </c>
      <c r="FC5" s="61">
        <f>'Escala Linhas'!$D$2+13</f>
        <v>46341</v>
      </c>
      <c r="FD5" s="61">
        <f>'Escala Linhas'!$D$2+13</f>
        <v>46341</v>
      </c>
      <c r="FE5" s="61">
        <f>'Escala Linhas'!$D$2+14</f>
        <v>46342</v>
      </c>
      <c r="FF5" s="61">
        <f>'Escala Linhas'!$D$2+14</f>
        <v>46342</v>
      </c>
      <c r="FG5" s="61">
        <f>'Escala Linhas'!$D$2+14</f>
        <v>46342</v>
      </c>
      <c r="FH5" s="61">
        <f>'Escala Linhas'!$D$2+14</f>
        <v>46342</v>
      </c>
      <c r="FI5" s="61">
        <f>'Escala Linhas'!$D$2+14</f>
        <v>46342</v>
      </c>
      <c r="FJ5" s="61">
        <f>'Escala Linhas'!$D$2+14</f>
        <v>46342</v>
      </c>
      <c r="FK5" s="61">
        <f>'Escala Linhas'!$D$2+14</f>
        <v>46342</v>
      </c>
      <c r="FL5" s="61">
        <f>'Escala Linhas'!$D$2+14</f>
        <v>46342</v>
      </c>
      <c r="FM5" s="61">
        <f>'Escala Linhas'!$D$2+14</f>
        <v>46342</v>
      </c>
      <c r="FN5" s="61">
        <f>'Escala Linhas'!$D$2+14</f>
        <v>46342</v>
      </c>
      <c r="FO5" s="61">
        <f>'Escala Linhas'!$D$2+14</f>
        <v>46342</v>
      </c>
      <c r="FP5" s="61">
        <f>'Escala Linhas'!$D$2+15</f>
        <v>46343</v>
      </c>
      <c r="FQ5" s="61">
        <f>'Escala Linhas'!$D$2+15</f>
        <v>46343</v>
      </c>
      <c r="FR5" s="61">
        <f>'Escala Linhas'!$D$2+15</f>
        <v>46343</v>
      </c>
      <c r="FS5" s="61">
        <f>'Escala Linhas'!$D$2+15</f>
        <v>46343</v>
      </c>
      <c r="FT5" s="61">
        <f>'Escala Linhas'!$D$2+15</f>
        <v>46343</v>
      </c>
      <c r="FU5" s="61">
        <f>'Escala Linhas'!$D$2+15</f>
        <v>46343</v>
      </c>
      <c r="FV5" s="61">
        <f>'Escala Linhas'!$D$2+15</f>
        <v>46343</v>
      </c>
      <c r="FW5" s="61">
        <f>'Escala Linhas'!$D$2+15</f>
        <v>46343</v>
      </c>
      <c r="FX5" s="61">
        <f>'Escala Linhas'!$D$2+15</f>
        <v>46343</v>
      </c>
      <c r="FY5" s="61">
        <f>'Escala Linhas'!$D$2+15</f>
        <v>46343</v>
      </c>
      <c r="FZ5" s="61">
        <f>'Escala Linhas'!$D$2+15</f>
        <v>46343</v>
      </c>
      <c r="GA5" s="61">
        <f>'Escala Linhas'!$D$2+16</f>
        <v>46344</v>
      </c>
      <c r="GB5" s="61">
        <f>'Escala Linhas'!$D$2+16</f>
        <v>46344</v>
      </c>
      <c r="GC5" s="61">
        <f>'Escala Linhas'!$D$2+16</f>
        <v>46344</v>
      </c>
      <c r="GD5" s="61">
        <f>'Escala Linhas'!$D$2+16</f>
        <v>46344</v>
      </c>
      <c r="GE5" s="61">
        <f>'Escala Linhas'!$D$2+16</f>
        <v>46344</v>
      </c>
      <c r="GF5" s="61">
        <f>'Escala Linhas'!$D$2+16</f>
        <v>46344</v>
      </c>
      <c r="GG5" s="61">
        <f>'Escala Linhas'!$D$2+16</f>
        <v>46344</v>
      </c>
      <c r="GH5" s="61">
        <f>'Escala Linhas'!$D$2+16</f>
        <v>46344</v>
      </c>
      <c r="GI5" s="61">
        <f>'Escala Linhas'!$D$2+16</f>
        <v>46344</v>
      </c>
      <c r="GJ5" s="61">
        <f>'Escala Linhas'!$D$2+16</f>
        <v>46344</v>
      </c>
      <c r="GK5" s="61">
        <f>'Escala Linhas'!$D$2+16</f>
        <v>46344</v>
      </c>
      <c r="GL5" s="61">
        <f>'Escala Linhas'!$D$2+17</f>
        <v>46345</v>
      </c>
      <c r="GM5" s="61">
        <f>'Escala Linhas'!$D$2+17</f>
        <v>46345</v>
      </c>
      <c r="GN5" s="61">
        <f>'Escala Linhas'!$D$2+17</f>
        <v>46345</v>
      </c>
      <c r="GO5" s="61">
        <f>'Escala Linhas'!$D$2+17</f>
        <v>46345</v>
      </c>
      <c r="GP5" s="61">
        <f>'Escala Linhas'!$D$2+17</f>
        <v>46345</v>
      </c>
      <c r="GQ5" s="61">
        <f>'Escala Linhas'!$D$2+17</f>
        <v>46345</v>
      </c>
      <c r="GR5" s="61">
        <f>'Escala Linhas'!$D$2+17</f>
        <v>46345</v>
      </c>
      <c r="GS5" s="61">
        <f>'Escala Linhas'!$D$2+17</f>
        <v>46345</v>
      </c>
      <c r="GT5" s="61">
        <f>'Escala Linhas'!$D$2+17</f>
        <v>46345</v>
      </c>
      <c r="GU5" s="61">
        <f>'Escala Linhas'!$D$2+17</f>
        <v>46345</v>
      </c>
      <c r="GV5" s="61">
        <f>'Escala Linhas'!$D$2+17</f>
        <v>46345</v>
      </c>
      <c r="GW5" s="61">
        <f>'Escala Linhas'!$D$2+18</f>
        <v>46346</v>
      </c>
      <c r="GX5" s="61">
        <f>'Escala Linhas'!$D$2+18</f>
        <v>46346</v>
      </c>
      <c r="GY5" s="61">
        <f>'Escala Linhas'!$D$2+18</f>
        <v>46346</v>
      </c>
      <c r="GZ5" s="61">
        <f>'Escala Linhas'!$D$2+18</f>
        <v>46346</v>
      </c>
      <c r="HA5" s="61">
        <f>'Escala Linhas'!$D$2+18</f>
        <v>46346</v>
      </c>
      <c r="HB5" s="61">
        <f>'Escala Linhas'!$D$2+18</f>
        <v>46346</v>
      </c>
      <c r="HC5" s="61">
        <f>'Escala Linhas'!$D$2+18</f>
        <v>46346</v>
      </c>
      <c r="HD5" s="61">
        <f>'Escala Linhas'!$D$2+18</f>
        <v>46346</v>
      </c>
      <c r="HE5" s="61">
        <f>'Escala Linhas'!$D$2+18</f>
        <v>46346</v>
      </c>
      <c r="HF5" s="61">
        <f>'Escala Linhas'!$D$2+18</f>
        <v>46346</v>
      </c>
      <c r="HG5" s="61">
        <f>'Escala Linhas'!$D$2+18</f>
        <v>46346</v>
      </c>
      <c r="HH5" s="61">
        <f>'Escala Linhas'!$D$2+19</f>
        <v>46347</v>
      </c>
      <c r="HI5" s="61">
        <f>'Escala Linhas'!$D$2+19</f>
        <v>46347</v>
      </c>
      <c r="HJ5" s="61">
        <f>'Escala Linhas'!$D$2+19</f>
        <v>46347</v>
      </c>
      <c r="HK5" s="61">
        <f>'Escala Linhas'!$D$2+19</f>
        <v>46347</v>
      </c>
      <c r="HL5" s="61">
        <f>'Escala Linhas'!$D$2+19</f>
        <v>46347</v>
      </c>
      <c r="HM5" s="61">
        <f>'Escala Linhas'!$D$2+19</f>
        <v>46347</v>
      </c>
      <c r="HN5" s="61">
        <f>'Escala Linhas'!$D$2+19</f>
        <v>46347</v>
      </c>
      <c r="HO5" s="61">
        <f>'Escala Linhas'!$D$2+19</f>
        <v>46347</v>
      </c>
      <c r="HP5" s="61">
        <f>'Escala Linhas'!$D$2+19</f>
        <v>46347</v>
      </c>
      <c r="HQ5" s="61">
        <f>'Escala Linhas'!$D$2+19</f>
        <v>46347</v>
      </c>
      <c r="HR5" s="61">
        <f>'Escala Linhas'!$D$2+19</f>
        <v>46347</v>
      </c>
      <c r="HS5" s="61">
        <f>'Escala Linhas'!$D$2+20</f>
        <v>46348</v>
      </c>
      <c r="HT5" s="61">
        <f>'Escala Linhas'!$D$2+20</f>
        <v>46348</v>
      </c>
      <c r="HU5" s="61">
        <f>'Escala Linhas'!$D$2+20</f>
        <v>46348</v>
      </c>
      <c r="HV5" s="61">
        <f>'Escala Linhas'!$D$2+20</f>
        <v>46348</v>
      </c>
      <c r="HW5" s="61">
        <f>'Escala Linhas'!$D$2+20</f>
        <v>46348</v>
      </c>
      <c r="HX5" s="61">
        <f>'Escala Linhas'!$D$2+20</f>
        <v>46348</v>
      </c>
      <c r="HY5" s="61">
        <f>'Escala Linhas'!$D$2+20</f>
        <v>46348</v>
      </c>
      <c r="HZ5" s="61">
        <f>'Escala Linhas'!$D$2+20</f>
        <v>46348</v>
      </c>
      <c r="IA5" s="61">
        <f>'Escala Linhas'!$D$2+20</f>
        <v>46348</v>
      </c>
      <c r="IB5" s="61">
        <f>'Escala Linhas'!$D$2+20</f>
        <v>46348</v>
      </c>
      <c r="IC5" s="61">
        <f>'Escala Linhas'!$D$2+20</f>
        <v>46348</v>
      </c>
      <c r="ID5" s="61">
        <f>'Escala Linhas'!$D$2+21</f>
        <v>46349</v>
      </c>
      <c r="IE5" s="61">
        <f>'Escala Linhas'!$D$2+21</f>
        <v>46349</v>
      </c>
      <c r="IF5" s="61">
        <f>'Escala Linhas'!$D$2+21</f>
        <v>46349</v>
      </c>
      <c r="IG5" s="61">
        <f>'Escala Linhas'!$D$2+21</f>
        <v>46349</v>
      </c>
      <c r="IH5" s="61">
        <f>'Escala Linhas'!$D$2+21</f>
        <v>46349</v>
      </c>
      <c r="II5" s="61">
        <f>'Escala Linhas'!$D$2+21</f>
        <v>46349</v>
      </c>
      <c r="IJ5" s="61">
        <f>'Escala Linhas'!$D$2+21</f>
        <v>46349</v>
      </c>
      <c r="IK5" s="61">
        <f>'Escala Linhas'!$D$2+21</f>
        <v>46349</v>
      </c>
      <c r="IL5" s="61">
        <f>'Escala Linhas'!$D$2+21</f>
        <v>46349</v>
      </c>
      <c r="IM5" s="61">
        <f>'Escala Linhas'!$D$2+21</f>
        <v>46349</v>
      </c>
      <c r="IN5" s="61">
        <f>'Escala Linhas'!$D$2+21</f>
        <v>46349</v>
      </c>
      <c r="IO5" s="61">
        <f>'Escala Linhas'!$D$2+22</f>
        <v>46350</v>
      </c>
      <c r="IP5" s="61">
        <f>'Escala Linhas'!$D$2+22</f>
        <v>46350</v>
      </c>
      <c r="IQ5" s="61">
        <f>'Escala Linhas'!$D$2+22</f>
        <v>46350</v>
      </c>
      <c r="IR5" s="61">
        <f>'Escala Linhas'!$D$2+22</f>
        <v>46350</v>
      </c>
      <c r="IS5" s="61">
        <f>'Escala Linhas'!$D$2+22</f>
        <v>46350</v>
      </c>
      <c r="IT5" s="61">
        <f>'Escala Linhas'!$D$2+22</f>
        <v>46350</v>
      </c>
      <c r="IU5" s="61">
        <f>'Escala Linhas'!$D$2+22</f>
        <v>46350</v>
      </c>
      <c r="IV5" s="61">
        <f>'Escala Linhas'!$D$2+22</f>
        <v>46350</v>
      </c>
      <c r="IW5" s="61">
        <f>'Escala Linhas'!$D$2+22</f>
        <v>46350</v>
      </c>
      <c r="IX5" s="61">
        <f>'Escala Linhas'!$D$2+22</f>
        <v>46350</v>
      </c>
      <c r="IY5" s="61">
        <f>'Escala Linhas'!$D$2+22</f>
        <v>46350</v>
      </c>
      <c r="IZ5" s="61">
        <f>'Escala Linhas'!$D$2+23</f>
        <v>46351</v>
      </c>
      <c r="JA5" s="61">
        <f>'Escala Linhas'!$D$2+23</f>
        <v>46351</v>
      </c>
      <c r="JB5" s="61">
        <f>'Escala Linhas'!$D$2+23</f>
        <v>46351</v>
      </c>
      <c r="JC5" s="61">
        <f>'Escala Linhas'!$D$2+23</f>
        <v>46351</v>
      </c>
      <c r="JD5" s="61">
        <f>'Escala Linhas'!$D$2+23</f>
        <v>46351</v>
      </c>
      <c r="JE5" s="61">
        <f>'Escala Linhas'!$D$2+23</f>
        <v>46351</v>
      </c>
      <c r="JF5" s="61">
        <f>'Escala Linhas'!$D$2+23</f>
        <v>46351</v>
      </c>
      <c r="JG5" s="61">
        <f>'Escala Linhas'!$D$2+23</f>
        <v>46351</v>
      </c>
      <c r="JH5" s="61">
        <f>'Escala Linhas'!$D$2+23</f>
        <v>46351</v>
      </c>
      <c r="JI5" s="61">
        <f>'Escala Linhas'!$D$2+23</f>
        <v>46351</v>
      </c>
      <c r="JJ5" s="61">
        <f>'Escala Linhas'!$D$2+23</f>
        <v>46351</v>
      </c>
      <c r="JK5" s="61">
        <f>'Escala Linhas'!$D$2+24</f>
        <v>46352</v>
      </c>
      <c r="JL5" s="61">
        <f>'Escala Linhas'!$D$2+24</f>
        <v>46352</v>
      </c>
      <c r="JM5" s="61">
        <f>'Escala Linhas'!$D$2+24</f>
        <v>46352</v>
      </c>
      <c r="JN5" s="61">
        <f>'Escala Linhas'!$D$2+24</f>
        <v>46352</v>
      </c>
      <c r="JO5" s="61">
        <f>'Escala Linhas'!$D$2+24</f>
        <v>46352</v>
      </c>
      <c r="JP5" s="61">
        <f>'Escala Linhas'!$D$2+24</f>
        <v>46352</v>
      </c>
      <c r="JQ5" s="61">
        <f>'Escala Linhas'!$D$2+24</f>
        <v>46352</v>
      </c>
      <c r="JR5" s="61">
        <f>'Escala Linhas'!$D$2+24</f>
        <v>46352</v>
      </c>
      <c r="JS5" s="61">
        <f>'Escala Linhas'!$D$2+24</f>
        <v>46352</v>
      </c>
      <c r="JT5" s="61">
        <f>'Escala Linhas'!$D$2+24</f>
        <v>46352</v>
      </c>
      <c r="JU5" s="61">
        <f>'Escala Linhas'!$D$2+24</f>
        <v>46352</v>
      </c>
      <c r="JV5" s="61">
        <f>'Escala Linhas'!$D$2+25</f>
        <v>46353</v>
      </c>
      <c r="JW5" s="61">
        <f>'Escala Linhas'!$D$2+25</f>
        <v>46353</v>
      </c>
      <c r="JX5" s="61">
        <f>'Escala Linhas'!$D$2+25</f>
        <v>46353</v>
      </c>
      <c r="JY5" s="61">
        <f>'Escala Linhas'!$D$2+25</f>
        <v>46353</v>
      </c>
      <c r="JZ5" s="61">
        <f>'Escala Linhas'!$D$2+25</f>
        <v>46353</v>
      </c>
      <c r="KA5" s="61">
        <f>'Escala Linhas'!$D$2+25</f>
        <v>46353</v>
      </c>
      <c r="KB5" s="61">
        <f>'Escala Linhas'!$D$2+25</f>
        <v>46353</v>
      </c>
      <c r="KC5" s="61">
        <f>'Escala Linhas'!$D$2+25</f>
        <v>46353</v>
      </c>
      <c r="KD5" s="61">
        <f>'Escala Linhas'!$D$2+25</f>
        <v>46353</v>
      </c>
      <c r="KE5" s="61">
        <f>'Escala Linhas'!$D$2+25</f>
        <v>46353</v>
      </c>
      <c r="KF5" s="61">
        <f>'Escala Linhas'!$D$2+25</f>
        <v>46353</v>
      </c>
      <c r="KG5" s="61">
        <f>'Escala Linhas'!$D$2+26</f>
        <v>46354</v>
      </c>
      <c r="KH5" s="61">
        <f>'Escala Linhas'!$D$2+26</f>
        <v>46354</v>
      </c>
      <c r="KI5" s="61">
        <f>'Escala Linhas'!$D$2+26</f>
        <v>46354</v>
      </c>
      <c r="KJ5" s="61">
        <f>'Escala Linhas'!$D$2+26</f>
        <v>46354</v>
      </c>
      <c r="KK5" s="61">
        <f>'Escala Linhas'!$D$2+26</f>
        <v>46354</v>
      </c>
      <c r="KL5" s="61">
        <f>'Escala Linhas'!$D$2+26</f>
        <v>46354</v>
      </c>
      <c r="KM5" s="61">
        <f>'Escala Linhas'!$D$2+26</f>
        <v>46354</v>
      </c>
      <c r="KN5" s="61">
        <f>'Escala Linhas'!$D$2+26</f>
        <v>46354</v>
      </c>
      <c r="KO5" s="61">
        <f>'Escala Linhas'!$D$2+26</f>
        <v>46354</v>
      </c>
      <c r="KP5" s="61">
        <f>'Escala Linhas'!$D$2+26</f>
        <v>46354</v>
      </c>
      <c r="KQ5" s="61">
        <f>'Escala Linhas'!$D$2+26</f>
        <v>46354</v>
      </c>
      <c r="KR5" s="61">
        <f>'Escala Linhas'!$D$2+27</f>
        <v>46355</v>
      </c>
      <c r="KS5" s="61">
        <f>'Escala Linhas'!$D$2+27</f>
        <v>46355</v>
      </c>
      <c r="KT5" s="61">
        <f>'Escala Linhas'!$D$2+27</f>
        <v>46355</v>
      </c>
      <c r="KU5" s="61">
        <f>'Escala Linhas'!$D$2+27</f>
        <v>46355</v>
      </c>
      <c r="KV5" s="61">
        <f>'Escala Linhas'!$D$2+27</f>
        <v>46355</v>
      </c>
      <c r="KW5" s="61">
        <f>'Escala Linhas'!$D$2+27</f>
        <v>46355</v>
      </c>
      <c r="KX5" s="61">
        <f>'Escala Linhas'!$D$2+27</f>
        <v>46355</v>
      </c>
      <c r="KY5" s="61">
        <f>'Escala Linhas'!$D$2+27</f>
        <v>46355</v>
      </c>
      <c r="KZ5" s="61">
        <f>'Escala Linhas'!$D$2+27</f>
        <v>46355</v>
      </c>
      <c r="LA5" s="61">
        <f>'Escala Linhas'!$D$2+27</f>
        <v>46355</v>
      </c>
      <c r="LB5" s="61">
        <f>'Escala Linhas'!$D$2+27</f>
        <v>46355</v>
      </c>
      <c r="LC5" s="61">
        <f>'Escala Linhas'!$D$2+28</f>
        <v>46356</v>
      </c>
      <c r="LD5" s="61">
        <f>'Escala Linhas'!$D$2+28</f>
        <v>46356</v>
      </c>
      <c r="LE5" s="61">
        <f>'Escala Linhas'!$D$2+28</f>
        <v>46356</v>
      </c>
      <c r="LF5" s="61">
        <f>'Escala Linhas'!$D$2+28</f>
        <v>46356</v>
      </c>
      <c r="LG5" s="61">
        <f>'Escala Linhas'!$D$2+28</f>
        <v>46356</v>
      </c>
      <c r="LH5" s="61">
        <f>'Escala Linhas'!$D$2+28</f>
        <v>46356</v>
      </c>
      <c r="LI5" s="61">
        <f>'Escala Linhas'!$D$2+28</f>
        <v>46356</v>
      </c>
      <c r="LJ5" s="61">
        <f>'Escala Linhas'!$D$2+28</f>
        <v>46356</v>
      </c>
      <c r="LK5" s="61">
        <f>'Escala Linhas'!$D$2+28</f>
        <v>46356</v>
      </c>
      <c r="LL5" s="61">
        <f>'Escala Linhas'!$D$2+28</f>
        <v>46356</v>
      </c>
      <c r="LM5" s="61">
        <f>'Escala Linhas'!$D$2+28</f>
        <v>46356</v>
      </c>
      <c r="LN5" s="61">
        <f>'Escala Linhas'!$D$2+29</f>
        <v>46357</v>
      </c>
      <c r="LO5" s="61">
        <f>'Escala Linhas'!$D$2+29</f>
        <v>46357</v>
      </c>
      <c r="LP5" s="61">
        <f>'Escala Linhas'!$D$2+29</f>
        <v>46357</v>
      </c>
      <c r="LQ5" s="61">
        <f>'Escala Linhas'!$D$2+29</f>
        <v>46357</v>
      </c>
      <c r="LR5" s="61">
        <f>'Escala Linhas'!$D$2+29</f>
        <v>46357</v>
      </c>
      <c r="LS5" s="61">
        <f>'Escala Linhas'!$D$2+29</f>
        <v>46357</v>
      </c>
      <c r="LT5" s="61">
        <f>'Escala Linhas'!$D$2+29</f>
        <v>46357</v>
      </c>
      <c r="LU5" s="61">
        <f>'Escala Linhas'!$D$2+29</f>
        <v>46357</v>
      </c>
      <c r="LV5" s="61">
        <f>'Escala Linhas'!$D$2+29</f>
        <v>46357</v>
      </c>
      <c r="LW5" s="61">
        <f>'Escala Linhas'!$D$2+29</f>
        <v>46357</v>
      </c>
      <c r="LX5" s="61">
        <f>'Escala Linhas'!$D$2+29</f>
        <v>46357</v>
      </c>
      <c r="LY5" s="61">
        <f>'Escala Linhas'!$D$2+30</f>
        <v>46358</v>
      </c>
      <c r="LZ5" s="61">
        <f>'Escala Linhas'!$D$2+30</f>
        <v>46358</v>
      </c>
      <c r="MA5" s="61">
        <f>'Escala Linhas'!$D$2+30</f>
        <v>46358</v>
      </c>
      <c r="MB5" s="61">
        <f>'Escala Linhas'!$D$2+30</f>
        <v>46358</v>
      </c>
      <c r="MC5" s="61">
        <f>'Escala Linhas'!$D$2+30</f>
        <v>46358</v>
      </c>
      <c r="MD5" s="61">
        <f>'Escala Linhas'!$D$2+30</f>
        <v>46358</v>
      </c>
      <c r="ME5" s="61">
        <f>'Escala Linhas'!$D$2+30</f>
        <v>46358</v>
      </c>
      <c r="MF5" s="61">
        <f>'Escala Linhas'!$D$2+30</f>
        <v>46358</v>
      </c>
      <c r="MG5" s="61">
        <f>'Escala Linhas'!$D$2+30</f>
        <v>46358</v>
      </c>
      <c r="MH5" s="61">
        <f>'Escala Linhas'!$D$2+30</f>
        <v>46358</v>
      </c>
      <c r="MI5" s="61">
        <f>'Escala Linhas'!$D$2+30</f>
        <v>46358</v>
      </c>
      <c r="MJ5" s="61">
        <f>'Escala Linhas'!$D$2+31</f>
        <v>46359</v>
      </c>
      <c r="MK5" s="61">
        <f>'Escala Linhas'!$D$2+31</f>
        <v>46359</v>
      </c>
      <c r="ML5" s="61">
        <f>'Escala Linhas'!$D$2+31</f>
        <v>46359</v>
      </c>
      <c r="MM5" s="61">
        <f>'Escala Linhas'!$D$2+31</f>
        <v>46359</v>
      </c>
      <c r="MN5" s="61">
        <f>'Escala Linhas'!$D$2+31</f>
        <v>46359</v>
      </c>
      <c r="MO5" s="61">
        <f>'Escala Linhas'!$D$2+31</f>
        <v>46359</v>
      </c>
      <c r="MP5" s="61">
        <f>'Escala Linhas'!$D$2+31</f>
        <v>46359</v>
      </c>
      <c r="MQ5" s="61">
        <f>'Escala Linhas'!$D$2+31</f>
        <v>46359</v>
      </c>
      <c r="MR5" s="61">
        <f>'Escala Linhas'!$D$2+31</f>
        <v>46359</v>
      </c>
      <c r="MS5" s="61">
        <f>'Escala Linhas'!$D$2+31</f>
        <v>46359</v>
      </c>
      <c r="MT5" s="61">
        <f>'Escala Linhas'!$D$2+31</f>
        <v>46359</v>
      </c>
      <c r="MU5" s="61">
        <f>'Escala Linhas'!$D$2+32</f>
        <v>46360</v>
      </c>
      <c r="MV5" s="61">
        <f>'Escala Linhas'!$D$2+32</f>
        <v>46360</v>
      </c>
      <c r="MW5" s="61">
        <f>'Escala Linhas'!$D$2+32</f>
        <v>46360</v>
      </c>
      <c r="MX5" s="61">
        <f>'Escala Linhas'!$D$2+32</f>
        <v>46360</v>
      </c>
      <c r="MY5" s="61">
        <f>'Escala Linhas'!$D$2+32</f>
        <v>46360</v>
      </c>
      <c r="MZ5" s="61">
        <f>'Escala Linhas'!$D$2+32</f>
        <v>46360</v>
      </c>
      <c r="NA5" s="61">
        <f>'Escala Linhas'!$D$2+32</f>
        <v>46360</v>
      </c>
      <c r="NB5" s="61">
        <f>'Escala Linhas'!$D$2+32</f>
        <v>46360</v>
      </c>
      <c r="NC5" s="61">
        <f>'Escala Linhas'!$D$2+32</f>
        <v>46360</v>
      </c>
      <c r="ND5" s="61">
        <f>'Escala Linhas'!$D$2+32</f>
        <v>46360</v>
      </c>
      <c r="NE5" s="61">
        <f>'Escala Linhas'!$D$2+32</f>
        <v>46360</v>
      </c>
      <c r="NF5" s="61">
        <f>'Escala Linhas'!$D$2+33</f>
        <v>46361</v>
      </c>
      <c r="NG5" s="61">
        <f>'Escala Linhas'!$D$2+33</f>
        <v>46361</v>
      </c>
      <c r="NH5" s="61">
        <f>'Escala Linhas'!$D$2+33</f>
        <v>46361</v>
      </c>
      <c r="NI5" s="61">
        <f>'Escala Linhas'!$D$2+33</f>
        <v>46361</v>
      </c>
      <c r="NJ5" s="61">
        <f>'Escala Linhas'!$D$2+33</f>
        <v>46361</v>
      </c>
      <c r="NK5" s="61">
        <f>'Escala Linhas'!$D$2+33</f>
        <v>46361</v>
      </c>
      <c r="NL5" s="61">
        <f>'Escala Linhas'!$D$2+33</f>
        <v>46361</v>
      </c>
      <c r="NM5" s="61">
        <f>'Escala Linhas'!$D$2+33</f>
        <v>46361</v>
      </c>
      <c r="NN5" s="61">
        <f>'Escala Linhas'!$D$2+33</f>
        <v>46361</v>
      </c>
      <c r="NO5" s="61">
        <f>'Escala Linhas'!$D$2+33</f>
        <v>46361</v>
      </c>
      <c r="NP5" s="61">
        <f>'Escala Linhas'!$D$2+33</f>
        <v>46361</v>
      </c>
      <c r="NQ5" s="61">
        <f>'Escala Linhas'!$D$2+34</f>
        <v>46362</v>
      </c>
      <c r="NR5" s="61">
        <f>'Escala Linhas'!$D$2+34</f>
        <v>46362</v>
      </c>
      <c r="NS5" s="61">
        <f>'Escala Linhas'!$D$2+34</f>
        <v>46362</v>
      </c>
      <c r="NT5" s="61">
        <f>'Escala Linhas'!$D$2+34</f>
        <v>46362</v>
      </c>
      <c r="NU5" s="61">
        <f>'Escala Linhas'!$D$2+34</f>
        <v>46362</v>
      </c>
      <c r="NV5" s="61">
        <f>'Escala Linhas'!$D$2+34</f>
        <v>46362</v>
      </c>
      <c r="NW5" s="61">
        <f>'Escala Linhas'!$D$2+34</f>
        <v>46362</v>
      </c>
      <c r="NX5" s="61">
        <f>'Escala Linhas'!$D$2+34</f>
        <v>46362</v>
      </c>
      <c r="NY5" s="61">
        <f>'Escala Linhas'!$D$2+34</f>
        <v>46362</v>
      </c>
      <c r="NZ5" s="61">
        <f>'Escala Linhas'!$D$2+34</f>
        <v>46362</v>
      </c>
      <c r="OA5" s="61">
        <f>'Escala Linhas'!$D$2+34</f>
        <v>46362</v>
      </c>
      <c r="PA5" s="62">
        <f>DATE(YEAR('Escala Linhas'!$D$2),MONTH('Escala Linhas'!$D$2)+0,1)</f>
        <v>46327</v>
      </c>
      <c r="PB5" s="61">
        <f>DATE(YEAR('Escala Linhas'!$D$2),MONTH('Escala Linhas'!$D$2)+1,1)-1</f>
        <v>46356</v>
      </c>
      <c r="PF5" s="62">
        <f>DATE(YEAR('Escala Linhas'!$D$2),MONTH('Escala Linhas'!$D$2)+1,1)</f>
        <v>46357</v>
      </c>
      <c r="PG5" s="61">
        <f>DATE(YEAR('Escala Linhas'!$D$2),MONTH('Escala Linhas'!$D$2)+2,1)-1</f>
        <v>46387</v>
      </c>
      <c r="PK5" s="62">
        <f>DATE(YEAR('Escala Linhas'!$D$2),MONTH('Escala Linhas'!$D$2)+2,1)</f>
        <v>46388</v>
      </c>
      <c r="PL5" s="61">
        <f>DATE(YEAR('Escala Linhas'!$D$2),MONTH('Escala Linhas'!$D$2)+3,1)-1</f>
        <v>46418</v>
      </c>
    </row>
    <row r="6" spans="1:432" ht="45" x14ac:dyDescent="0.25">
      <c r="A6" s="63" t="s">
        <v>80</v>
      </c>
      <c r="B6" s="63" t="s">
        <v>81</v>
      </c>
      <c r="C6" s="63" t="s">
        <v>138</v>
      </c>
      <c r="D6" s="63" t="s">
        <v>123</v>
      </c>
      <c r="E6" s="63" t="s">
        <v>139</v>
      </c>
      <c r="F6" s="63" t="s">
        <v>140</v>
      </c>
      <c r="G6" s="30" t="s">
        <v>141</v>
      </c>
      <c r="H6" s="30" t="s">
        <v>142</v>
      </c>
      <c r="I6" s="30" t="s">
        <v>143</v>
      </c>
      <c r="J6" s="30" t="s">
        <v>144</v>
      </c>
      <c r="K6" s="30" t="s">
        <v>145</v>
      </c>
      <c r="L6" s="30" t="s">
        <v>146</v>
      </c>
      <c r="M6" s="30" t="s">
        <v>147</v>
      </c>
      <c r="N6" s="30" t="s">
        <v>148</v>
      </c>
      <c r="O6" s="30" t="s">
        <v>149</v>
      </c>
      <c r="P6" s="64" t="s">
        <v>150</v>
      </c>
      <c r="Q6" s="30" t="s">
        <v>151</v>
      </c>
      <c r="R6" s="30" t="s">
        <v>152</v>
      </c>
      <c r="S6" s="30" t="s">
        <v>153</v>
      </c>
      <c r="T6" s="30" t="s">
        <v>154</v>
      </c>
      <c r="U6" s="30" t="s">
        <v>155</v>
      </c>
      <c r="V6" s="30" t="s">
        <v>156</v>
      </c>
      <c r="W6" s="30" t="s">
        <v>157</v>
      </c>
      <c r="X6" s="30" t="s">
        <v>158</v>
      </c>
      <c r="Y6" s="30" t="s">
        <v>159</v>
      </c>
      <c r="Z6" s="30" t="s">
        <v>160</v>
      </c>
      <c r="AA6" s="64" t="s">
        <v>161</v>
      </c>
      <c r="AB6" s="30" t="s">
        <v>162</v>
      </c>
      <c r="AC6" s="30" t="s">
        <v>163</v>
      </c>
      <c r="AD6" s="30" t="s">
        <v>164</v>
      </c>
      <c r="AE6" s="30" t="s">
        <v>165</v>
      </c>
      <c r="AF6" s="30" t="s">
        <v>166</v>
      </c>
      <c r="AG6" s="30" t="s">
        <v>167</v>
      </c>
      <c r="AH6" s="30" t="s">
        <v>168</v>
      </c>
      <c r="AI6" s="30" t="s">
        <v>169</v>
      </c>
      <c r="AJ6" s="30" t="s">
        <v>170</v>
      </c>
      <c r="AK6" s="30" t="s">
        <v>171</v>
      </c>
      <c r="AL6" s="64" t="s">
        <v>172</v>
      </c>
      <c r="AM6" s="30" t="s">
        <v>173</v>
      </c>
      <c r="AN6" s="30" t="s">
        <v>174</v>
      </c>
      <c r="AO6" s="30" t="s">
        <v>175</v>
      </c>
      <c r="AP6" s="30" t="s">
        <v>176</v>
      </c>
      <c r="AQ6" s="30" t="s">
        <v>177</v>
      </c>
      <c r="AR6" s="30" t="s">
        <v>178</v>
      </c>
      <c r="AS6" s="30" t="s">
        <v>179</v>
      </c>
      <c r="AT6" s="30" t="s">
        <v>180</v>
      </c>
      <c r="AU6" s="30" t="s">
        <v>181</v>
      </c>
      <c r="AV6" s="30" t="s">
        <v>182</v>
      </c>
      <c r="AW6" s="64" t="s">
        <v>183</v>
      </c>
      <c r="AX6" s="30" t="s">
        <v>184</v>
      </c>
      <c r="AY6" s="30" t="s">
        <v>185</v>
      </c>
      <c r="AZ6" s="30" t="s">
        <v>186</v>
      </c>
      <c r="BA6" s="30" t="s">
        <v>187</v>
      </c>
      <c r="BB6" s="30" t="s">
        <v>188</v>
      </c>
      <c r="BC6" s="30" t="s">
        <v>189</v>
      </c>
      <c r="BD6" s="30" t="s">
        <v>190</v>
      </c>
      <c r="BE6" s="30" t="s">
        <v>191</v>
      </c>
      <c r="BF6" s="30" t="s">
        <v>192</v>
      </c>
      <c r="BG6" s="30" t="s">
        <v>193</v>
      </c>
      <c r="BH6" s="64" t="s">
        <v>194</v>
      </c>
      <c r="BI6" s="30" t="s">
        <v>195</v>
      </c>
      <c r="BJ6" s="30" t="s">
        <v>196</v>
      </c>
      <c r="BK6" s="30" t="s">
        <v>197</v>
      </c>
      <c r="BL6" s="30" t="s">
        <v>198</v>
      </c>
      <c r="BM6" s="30" t="s">
        <v>199</v>
      </c>
      <c r="BN6" s="30" t="s">
        <v>200</v>
      </c>
      <c r="BO6" s="30" t="s">
        <v>201</v>
      </c>
      <c r="BP6" s="30" t="s">
        <v>202</v>
      </c>
      <c r="BQ6" s="30" t="s">
        <v>203</v>
      </c>
      <c r="BR6" s="30" t="s">
        <v>204</v>
      </c>
      <c r="BS6" s="64" t="s">
        <v>205</v>
      </c>
      <c r="BT6" s="30" t="s">
        <v>206</v>
      </c>
      <c r="BU6" s="30" t="s">
        <v>207</v>
      </c>
      <c r="BV6" s="30" t="s">
        <v>208</v>
      </c>
      <c r="BW6" s="30" t="s">
        <v>209</v>
      </c>
      <c r="BX6" s="30" t="s">
        <v>210</v>
      </c>
      <c r="BY6" s="30" t="s">
        <v>211</v>
      </c>
      <c r="BZ6" s="30" t="s">
        <v>212</v>
      </c>
      <c r="CA6" s="30" t="s">
        <v>213</v>
      </c>
      <c r="CB6" s="30" t="s">
        <v>214</v>
      </c>
      <c r="CC6" s="30" t="s">
        <v>215</v>
      </c>
      <c r="CD6" s="64" t="s">
        <v>216</v>
      </c>
      <c r="CE6" s="30" t="s">
        <v>217</v>
      </c>
      <c r="CF6" s="30" t="s">
        <v>218</v>
      </c>
      <c r="CG6" s="30" t="s">
        <v>219</v>
      </c>
      <c r="CH6" s="30" t="s">
        <v>220</v>
      </c>
      <c r="CI6" s="30" t="s">
        <v>221</v>
      </c>
      <c r="CJ6" s="30" t="s">
        <v>222</v>
      </c>
      <c r="CK6" s="30" t="s">
        <v>223</v>
      </c>
      <c r="CL6" s="30" t="s">
        <v>224</v>
      </c>
      <c r="CM6" s="30" t="s">
        <v>225</v>
      </c>
      <c r="CN6" s="30" t="s">
        <v>226</v>
      </c>
      <c r="CO6" s="64" t="s">
        <v>227</v>
      </c>
      <c r="CP6" s="30" t="s">
        <v>228</v>
      </c>
      <c r="CQ6" s="30" t="s">
        <v>229</v>
      </c>
      <c r="CR6" s="30" t="s">
        <v>230</v>
      </c>
      <c r="CS6" s="30" t="s">
        <v>231</v>
      </c>
      <c r="CT6" s="30" t="s">
        <v>232</v>
      </c>
      <c r="CU6" s="30" t="s">
        <v>233</v>
      </c>
      <c r="CV6" s="30" t="s">
        <v>234</v>
      </c>
      <c r="CW6" s="30" t="s">
        <v>235</v>
      </c>
      <c r="CX6" s="30" t="s">
        <v>236</v>
      </c>
      <c r="CY6" s="30" t="s">
        <v>237</v>
      </c>
      <c r="CZ6" s="64" t="s">
        <v>238</v>
      </c>
      <c r="DA6" s="30" t="s">
        <v>239</v>
      </c>
      <c r="DB6" s="30" t="s">
        <v>240</v>
      </c>
      <c r="DC6" s="30" t="s">
        <v>241</v>
      </c>
      <c r="DD6" s="30" t="s">
        <v>242</v>
      </c>
      <c r="DE6" s="30" t="s">
        <v>243</v>
      </c>
      <c r="DF6" s="30" t="s">
        <v>244</v>
      </c>
      <c r="DG6" s="30" t="s">
        <v>245</v>
      </c>
      <c r="DH6" s="30" t="s">
        <v>246</v>
      </c>
      <c r="DI6" s="30" t="s">
        <v>247</v>
      </c>
      <c r="DJ6" s="30" t="s">
        <v>248</v>
      </c>
      <c r="DK6" s="64" t="s">
        <v>249</v>
      </c>
      <c r="DL6" s="30" t="s">
        <v>250</v>
      </c>
      <c r="DM6" s="30" t="s">
        <v>251</v>
      </c>
      <c r="DN6" s="30" t="s">
        <v>252</v>
      </c>
      <c r="DO6" s="30" t="s">
        <v>253</v>
      </c>
      <c r="DP6" s="30" t="s">
        <v>254</v>
      </c>
      <c r="DQ6" s="30" t="s">
        <v>255</v>
      </c>
      <c r="DR6" s="30" t="s">
        <v>256</v>
      </c>
      <c r="DS6" s="30" t="s">
        <v>257</v>
      </c>
      <c r="DT6" s="30" t="s">
        <v>258</v>
      </c>
      <c r="DU6" s="30" t="s">
        <v>259</v>
      </c>
      <c r="DV6" s="64" t="s">
        <v>260</v>
      </c>
      <c r="DW6" s="30" t="s">
        <v>261</v>
      </c>
      <c r="DX6" s="30" t="s">
        <v>262</v>
      </c>
      <c r="DY6" s="30" t="s">
        <v>263</v>
      </c>
      <c r="DZ6" s="30" t="s">
        <v>264</v>
      </c>
      <c r="EA6" s="30" t="s">
        <v>265</v>
      </c>
      <c r="EB6" s="30" t="s">
        <v>266</v>
      </c>
      <c r="EC6" s="30" t="s">
        <v>267</v>
      </c>
      <c r="ED6" s="30" t="s">
        <v>268</v>
      </c>
      <c r="EE6" s="30" t="s">
        <v>269</v>
      </c>
      <c r="EF6" s="30" t="s">
        <v>270</v>
      </c>
      <c r="EG6" s="64" t="s">
        <v>271</v>
      </c>
      <c r="EH6" s="30" t="s">
        <v>272</v>
      </c>
      <c r="EI6" s="30" t="s">
        <v>273</v>
      </c>
      <c r="EJ6" s="30" t="s">
        <v>274</v>
      </c>
      <c r="EK6" s="30" t="s">
        <v>275</v>
      </c>
      <c r="EL6" s="30" t="s">
        <v>276</v>
      </c>
      <c r="EM6" s="30" t="s">
        <v>277</v>
      </c>
      <c r="EN6" s="30" t="s">
        <v>278</v>
      </c>
      <c r="EO6" s="30" t="s">
        <v>279</v>
      </c>
      <c r="EP6" s="30" t="s">
        <v>280</v>
      </c>
      <c r="EQ6" s="30" t="s">
        <v>281</v>
      </c>
      <c r="ER6" s="64" t="s">
        <v>282</v>
      </c>
      <c r="ES6" s="30" t="s">
        <v>283</v>
      </c>
      <c r="ET6" s="30" t="s">
        <v>284</v>
      </c>
      <c r="EU6" s="30" t="s">
        <v>285</v>
      </c>
      <c r="EV6" s="30" t="s">
        <v>286</v>
      </c>
      <c r="EW6" s="30" t="s">
        <v>287</v>
      </c>
      <c r="EX6" s="30" t="s">
        <v>288</v>
      </c>
      <c r="EY6" s="30" t="s">
        <v>289</v>
      </c>
      <c r="EZ6" s="30" t="s">
        <v>290</v>
      </c>
      <c r="FA6" s="30" t="s">
        <v>291</v>
      </c>
      <c r="FB6" s="30" t="s">
        <v>292</v>
      </c>
      <c r="FC6" s="64" t="s">
        <v>293</v>
      </c>
      <c r="FD6" s="30" t="s">
        <v>294</v>
      </c>
      <c r="FE6" s="30" t="s">
        <v>295</v>
      </c>
      <c r="FF6" s="30" t="s">
        <v>296</v>
      </c>
      <c r="FG6" s="30" t="s">
        <v>297</v>
      </c>
      <c r="FH6" s="30" t="s">
        <v>298</v>
      </c>
      <c r="FI6" s="30" t="s">
        <v>299</v>
      </c>
      <c r="FJ6" s="30" t="s">
        <v>300</v>
      </c>
      <c r="FK6" s="30" t="s">
        <v>301</v>
      </c>
      <c r="FL6" s="30" t="s">
        <v>302</v>
      </c>
      <c r="FM6" s="30" t="s">
        <v>303</v>
      </c>
      <c r="FN6" s="64" t="s">
        <v>304</v>
      </c>
      <c r="FO6" s="30" t="s">
        <v>305</v>
      </c>
      <c r="FP6" s="30" t="s">
        <v>306</v>
      </c>
      <c r="FQ6" s="30" t="s">
        <v>307</v>
      </c>
      <c r="FR6" s="30" t="s">
        <v>308</v>
      </c>
      <c r="FS6" s="30" t="s">
        <v>309</v>
      </c>
      <c r="FT6" s="30" t="s">
        <v>310</v>
      </c>
      <c r="FU6" s="30" t="s">
        <v>311</v>
      </c>
      <c r="FV6" s="30" t="s">
        <v>312</v>
      </c>
      <c r="FW6" s="30" t="s">
        <v>313</v>
      </c>
      <c r="FX6" s="30" t="s">
        <v>314</v>
      </c>
      <c r="FY6" s="64" t="s">
        <v>315</v>
      </c>
      <c r="FZ6" s="30" t="s">
        <v>316</v>
      </c>
      <c r="GA6" s="30" t="s">
        <v>317</v>
      </c>
      <c r="GB6" s="30" t="s">
        <v>318</v>
      </c>
      <c r="GC6" s="30" t="s">
        <v>319</v>
      </c>
      <c r="GD6" s="30" t="s">
        <v>320</v>
      </c>
      <c r="GE6" s="30" t="s">
        <v>321</v>
      </c>
      <c r="GF6" s="30" t="s">
        <v>322</v>
      </c>
      <c r="GG6" s="30" t="s">
        <v>323</v>
      </c>
      <c r="GH6" s="30" t="s">
        <v>324</v>
      </c>
      <c r="GI6" s="30" t="s">
        <v>325</v>
      </c>
      <c r="GJ6" s="64" t="s">
        <v>326</v>
      </c>
      <c r="GK6" s="30" t="s">
        <v>327</v>
      </c>
      <c r="GL6" s="30" t="s">
        <v>328</v>
      </c>
      <c r="GM6" s="30" t="s">
        <v>329</v>
      </c>
      <c r="GN6" s="30" t="s">
        <v>330</v>
      </c>
      <c r="GO6" s="30" t="s">
        <v>331</v>
      </c>
      <c r="GP6" s="30" t="s">
        <v>332</v>
      </c>
      <c r="GQ6" s="30" t="s">
        <v>333</v>
      </c>
      <c r="GR6" s="30" t="s">
        <v>334</v>
      </c>
      <c r="GS6" s="30" t="s">
        <v>335</v>
      </c>
      <c r="GT6" s="30" t="s">
        <v>336</v>
      </c>
      <c r="GU6" s="64" t="s">
        <v>337</v>
      </c>
      <c r="GV6" s="30" t="s">
        <v>338</v>
      </c>
      <c r="GW6" s="30" t="s">
        <v>339</v>
      </c>
      <c r="GX6" s="30" t="s">
        <v>340</v>
      </c>
      <c r="GY6" s="30" t="s">
        <v>341</v>
      </c>
      <c r="GZ6" s="30" t="s">
        <v>342</v>
      </c>
      <c r="HA6" s="30" t="s">
        <v>343</v>
      </c>
      <c r="HB6" s="30" t="s">
        <v>344</v>
      </c>
      <c r="HC6" s="30" t="s">
        <v>345</v>
      </c>
      <c r="HD6" s="30" t="s">
        <v>346</v>
      </c>
      <c r="HE6" s="30" t="s">
        <v>347</v>
      </c>
      <c r="HF6" s="64" t="s">
        <v>348</v>
      </c>
      <c r="HG6" s="30" t="s">
        <v>349</v>
      </c>
      <c r="HH6" s="30" t="s">
        <v>350</v>
      </c>
      <c r="HI6" s="30" t="s">
        <v>351</v>
      </c>
      <c r="HJ6" s="30" t="s">
        <v>352</v>
      </c>
      <c r="HK6" s="30" t="s">
        <v>353</v>
      </c>
      <c r="HL6" s="30" t="s">
        <v>354</v>
      </c>
      <c r="HM6" s="30" t="s">
        <v>355</v>
      </c>
      <c r="HN6" s="30" t="s">
        <v>356</v>
      </c>
      <c r="HO6" s="30" t="s">
        <v>357</v>
      </c>
      <c r="HP6" s="30" t="s">
        <v>358</v>
      </c>
      <c r="HQ6" s="64" t="s">
        <v>359</v>
      </c>
      <c r="HR6" s="30" t="s">
        <v>360</v>
      </c>
      <c r="HS6" s="30" t="s">
        <v>361</v>
      </c>
      <c r="HT6" s="30" t="s">
        <v>362</v>
      </c>
      <c r="HU6" s="30" t="s">
        <v>363</v>
      </c>
      <c r="HV6" s="30" t="s">
        <v>364</v>
      </c>
      <c r="HW6" s="30" t="s">
        <v>365</v>
      </c>
      <c r="HX6" s="30" t="s">
        <v>366</v>
      </c>
      <c r="HY6" s="30" t="s">
        <v>367</v>
      </c>
      <c r="HZ6" s="30" t="s">
        <v>368</v>
      </c>
      <c r="IA6" s="30" t="s">
        <v>369</v>
      </c>
      <c r="IB6" s="64" t="s">
        <v>370</v>
      </c>
      <c r="IC6" s="30" t="s">
        <v>371</v>
      </c>
      <c r="ID6" s="30" t="s">
        <v>372</v>
      </c>
      <c r="IE6" s="30" t="s">
        <v>373</v>
      </c>
      <c r="IF6" s="30" t="s">
        <v>374</v>
      </c>
      <c r="IG6" s="30" t="s">
        <v>375</v>
      </c>
      <c r="IH6" s="30" t="s">
        <v>376</v>
      </c>
      <c r="II6" s="30" t="s">
        <v>377</v>
      </c>
      <c r="IJ6" s="30" t="s">
        <v>378</v>
      </c>
      <c r="IK6" s="30" t="s">
        <v>379</v>
      </c>
      <c r="IL6" s="30" t="s">
        <v>380</v>
      </c>
      <c r="IM6" s="64" t="s">
        <v>381</v>
      </c>
      <c r="IN6" s="30" t="s">
        <v>382</v>
      </c>
      <c r="IO6" s="30" t="s">
        <v>383</v>
      </c>
      <c r="IP6" s="30" t="s">
        <v>384</v>
      </c>
      <c r="IQ6" s="30" t="s">
        <v>385</v>
      </c>
      <c r="IR6" s="30" t="s">
        <v>386</v>
      </c>
      <c r="IS6" s="30" t="s">
        <v>387</v>
      </c>
      <c r="IT6" s="30" t="s">
        <v>388</v>
      </c>
      <c r="IU6" s="30" t="s">
        <v>389</v>
      </c>
      <c r="IV6" s="30" t="s">
        <v>390</v>
      </c>
      <c r="IW6" s="30" t="s">
        <v>391</v>
      </c>
      <c r="IX6" s="64" t="s">
        <v>392</v>
      </c>
      <c r="IY6" s="30" t="s">
        <v>393</v>
      </c>
      <c r="IZ6" s="30" t="s">
        <v>394</v>
      </c>
      <c r="JA6" s="30" t="s">
        <v>395</v>
      </c>
      <c r="JB6" s="30" t="s">
        <v>396</v>
      </c>
      <c r="JC6" s="30" t="s">
        <v>397</v>
      </c>
      <c r="JD6" s="30" t="s">
        <v>398</v>
      </c>
      <c r="JE6" s="30" t="s">
        <v>399</v>
      </c>
      <c r="JF6" s="30" t="s">
        <v>400</v>
      </c>
      <c r="JG6" s="30" t="s">
        <v>401</v>
      </c>
      <c r="JH6" s="30" t="s">
        <v>402</v>
      </c>
      <c r="JI6" s="64" t="s">
        <v>403</v>
      </c>
      <c r="JJ6" s="30" t="s">
        <v>404</v>
      </c>
      <c r="JK6" s="30" t="s">
        <v>405</v>
      </c>
      <c r="JL6" s="30" t="s">
        <v>406</v>
      </c>
      <c r="JM6" s="30" t="s">
        <v>407</v>
      </c>
      <c r="JN6" s="30" t="s">
        <v>408</v>
      </c>
      <c r="JO6" s="30" t="s">
        <v>409</v>
      </c>
      <c r="JP6" s="30" t="s">
        <v>410</v>
      </c>
      <c r="JQ6" s="30" t="s">
        <v>411</v>
      </c>
      <c r="JR6" s="30" t="s">
        <v>412</v>
      </c>
      <c r="JS6" s="30" t="s">
        <v>413</v>
      </c>
      <c r="JT6" s="64" t="s">
        <v>414</v>
      </c>
      <c r="JU6" s="30" t="s">
        <v>415</v>
      </c>
      <c r="JV6" s="30" t="s">
        <v>416</v>
      </c>
      <c r="JW6" s="30" t="s">
        <v>417</v>
      </c>
      <c r="JX6" s="30" t="s">
        <v>418</v>
      </c>
      <c r="JY6" s="30" t="s">
        <v>419</v>
      </c>
      <c r="JZ6" s="30" t="s">
        <v>420</v>
      </c>
      <c r="KA6" s="30" t="s">
        <v>421</v>
      </c>
      <c r="KB6" s="30" t="s">
        <v>422</v>
      </c>
      <c r="KC6" s="30" t="s">
        <v>423</v>
      </c>
      <c r="KD6" s="30" t="s">
        <v>424</v>
      </c>
      <c r="KE6" s="64" t="s">
        <v>425</v>
      </c>
      <c r="KF6" s="30" t="s">
        <v>426</v>
      </c>
      <c r="KG6" s="30" t="s">
        <v>427</v>
      </c>
      <c r="KH6" s="30" t="s">
        <v>428</v>
      </c>
      <c r="KI6" s="30" t="s">
        <v>429</v>
      </c>
      <c r="KJ6" s="30" t="s">
        <v>430</v>
      </c>
      <c r="KK6" s="30" t="s">
        <v>431</v>
      </c>
      <c r="KL6" s="30" t="s">
        <v>432</v>
      </c>
      <c r="KM6" s="30" t="s">
        <v>433</v>
      </c>
      <c r="KN6" s="30" t="s">
        <v>434</v>
      </c>
      <c r="KO6" s="30" t="s">
        <v>435</v>
      </c>
      <c r="KP6" s="64" t="s">
        <v>436</v>
      </c>
      <c r="KQ6" s="30" t="s">
        <v>437</v>
      </c>
      <c r="KR6" s="30" t="s">
        <v>438</v>
      </c>
      <c r="KS6" s="30" t="s">
        <v>439</v>
      </c>
      <c r="KT6" s="30" t="s">
        <v>440</v>
      </c>
      <c r="KU6" s="30" t="s">
        <v>441</v>
      </c>
      <c r="KV6" s="30" t="s">
        <v>442</v>
      </c>
      <c r="KW6" s="30" t="s">
        <v>443</v>
      </c>
      <c r="KX6" s="30" t="s">
        <v>444</v>
      </c>
      <c r="KY6" s="30" t="s">
        <v>445</v>
      </c>
      <c r="KZ6" s="30" t="s">
        <v>446</v>
      </c>
      <c r="LA6" s="64" t="s">
        <v>447</v>
      </c>
      <c r="LB6" s="30" t="s">
        <v>448</v>
      </c>
      <c r="LC6" s="30" t="s">
        <v>449</v>
      </c>
      <c r="LD6" s="30" t="s">
        <v>450</v>
      </c>
      <c r="LE6" s="30" t="s">
        <v>451</v>
      </c>
      <c r="LF6" s="30" t="s">
        <v>452</v>
      </c>
      <c r="LG6" s="30" t="s">
        <v>453</v>
      </c>
      <c r="LH6" s="30" t="s">
        <v>454</v>
      </c>
      <c r="LI6" s="30" t="s">
        <v>455</v>
      </c>
      <c r="LJ6" s="30" t="s">
        <v>456</v>
      </c>
      <c r="LK6" s="30" t="s">
        <v>457</v>
      </c>
      <c r="LL6" s="64" t="s">
        <v>458</v>
      </c>
      <c r="LM6" s="30" t="s">
        <v>459</v>
      </c>
      <c r="LN6" s="30" t="s">
        <v>460</v>
      </c>
      <c r="LO6" s="30" t="s">
        <v>461</v>
      </c>
      <c r="LP6" s="30" t="s">
        <v>462</v>
      </c>
      <c r="LQ6" s="30" t="s">
        <v>463</v>
      </c>
      <c r="LR6" s="30" t="s">
        <v>464</v>
      </c>
      <c r="LS6" s="30" t="s">
        <v>465</v>
      </c>
      <c r="LT6" s="30" t="s">
        <v>466</v>
      </c>
      <c r="LU6" s="30" t="s">
        <v>467</v>
      </c>
      <c r="LV6" s="30" t="s">
        <v>468</v>
      </c>
      <c r="LW6" s="64" t="s">
        <v>469</v>
      </c>
      <c r="LX6" s="30" t="s">
        <v>470</v>
      </c>
      <c r="LY6" s="30" t="s">
        <v>471</v>
      </c>
      <c r="LZ6" s="30" t="s">
        <v>472</v>
      </c>
      <c r="MA6" s="30" t="s">
        <v>473</v>
      </c>
      <c r="MB6" s="30" t="s">
        <v>474</v>
      </c>
      <c r="MC6" s="30" t="s">
        <v>475</v>
      </c>
      <c r="MD6" s="30" t="s">
        <v>476</v>
      </c>
      <c r="ME6" s="30" t="s">
        <v>477</v>
      </c>
      <c r="MF6" s="30" t="s">
        <v>478</v>
      </c>
      <c r="MG6" s="30" t="s">
        <v>479</v>
      </c>
      <c r="MH6" s="64" t="s">
        <v>480</v>
      </c>
      <c r="MI6" s="30" t="s">
        <v>481</v>
      </c>
      <c r="MJ6" s="30" t="s">
        <v>482</v>
      </c>
      <c r="MK6" s="30" t="s">
        <v>483</v>
      </c>
      <c r="ML6" s="30" t="s">
        <v>484</v>
      </c>
      <c r="MM6" s="30" t="s">
        <v>485</v>
      </c>
      <c r="MN6" s="30" t="s">
        <v>486</v>
      </c>
      <c r="MO6" s="30" t="s">
        <v>487</v>
      </c>
      <c r="MP6" s="30" t="s">
        <v>488</v>
      </c>
      <c r="MQ6" s="30" t="s">
        <v>489</v>
      </c>
      <c r="MR6" s="30" t="s">
        <v>490</v>
      </c>
      <c r="MS6" s="64" t="s">
        <v>491</v>
      </c>
      <c r="MT6" s="30" t="s">
        <v>492</v>
      </c>
      <c r="MU6" s="30" t="s">
        <v>493</v>
      </c>
      <c r="MV6" s="30" t="s">
        <v>494</v>
      </c>
      <c r="MW6" s="30" t="s">
        <v>495</v>
      </c>
      <c r="MX6" s="30" t="s">
        <v>496</v>
      </c>
      <c r="MY6" s="30" t="s">
        <v>497</v>
      </c>
      <c r="MZ6" s="30" t="s">
        <v>498</v>
      </c>
      <c r="NA6" s="30" t="s">
        <v>499</v>
      </c>
      <c r="NB6" s="30" t="s">
        <v>500</v>
      </c>
      <c r="NC6" s="30" t="s">
        <v>501</v>
      </c>
      <c r="ND6" s="64" t="s">
        <v>502</v>
      </c>
      <c r="NE6" s="30" t="s">
        <v>503</v>
      </c>
      <c r="NF6" s="30" t="s">
        <v>504</v>
      </c>
      <c r="NG6" s="30" t="s">
        <v>505</v>
      </c>
      <c r="NH6" s="30" t="s">
        <v>506</v>
      </c>
      <c r="NI6" s="30" t="s">
        <v>507</v>
      </c>
      <c r="NJ6" s="30" t="s">
        <v>508</v>
      </c>
      <c r="NK6" s="30" t="s">
        <v>509</v>
      </c>
      <c r="NL6" s="30" t="s">
        <v>510</v>
      </c>
      <c r="NM6" s="30" t="s">
        <v>511</v>
      </c>
      <c r="NN6" s="30" t="s">
        <v>512</v>
      </c>
      <c r="NO6" s="64" t="s">
        <v>513</v>
      </c>
      <c r="NP6" s="30" t="s">
        <v>514</v>
      </c>
      <c r="NQ6" s="30" t="s">
        <v>515</v>
      </c>
      <c r="NR6" s="30" t="s">
        <v>516</v>
      </c>
      <c r="NS6" s="30" t="s">
        <v>517</v>
      </c>
      <c r="NT6" s="30" t="s">
        <v>518</v>
      </c>
      <c r="NU6" s="30" t="s">
        <v>519</v>
      </c>
      <c r="NV6" s="30" t="s">
        <v>520</v>
      </c>
      <c r="NW6" s="30" t="s">
        <v>521</v>
      </c>
      <c r="NX6" s="30" t="s">
        <v>522</v>
      </c>
      <c r="NY6" s="30" t="s">
        <v>523</v>
      </c>
      <c r="NZ6" s="64" t="s">
        <v>524</v>
      </c>
      <c r="OA6" s="30" t="s">
        <v>525</v>
      </c>
      <c r="OB6" s="65" t="s">
        <v>526</v>
      </c>
      <c r="OC6" s="65" t="s">
        <v>527</v>
      </c>
      <c r="OD6" s="65" t="s">
        <v>528</v>
      </c>
      <c r="OE6" s="65" t="s">
        <v>529</v>
      </c>
      <c r="OF6" s="65" t="s">
        <v>530</v>
      </c>
      <c r="OG6" s="65" t="s">
        <v>531</v>
      </c>
      <c r="OH6" s="65" t="s">
        <v>532</v>
      </c>
      <c r="OI6" s="65" t="s">
        <v>533</v>
      </c>
      <c r="OJ6" s="65" t="s">
        <v>534</v>
      </c>
      <c r="OK6" s="65" t="s">
        <v>535</v>
      </c>
      <c r="OL6" s="65" t="s">
        <v>536</v>
      </c>
      <c r="OM6" s="65" t="s">
        <v>537</v>
      </c>
      <c r="ON6" s="65" t="s">
        <v>538</v>
      </c>
      <c r="OO6" s="65" t="s">
        <v>539</v>
      </c>
      <c r="OP6" s="65" t="s">
        <v>540</v>
      </c>
      <c r="OQ6" s="65" t="s">
        <v>541</v>
      </c>
      <c r="OR6" s="65" t="s">
        <v>542</v>
      </c>
      <c r="OS6" s="65" t="s">
        <v>543</v>
      </c>
      <c r="OT6" s="65" t="s">
        <v>544</v>
      </c>
      <c r="OU6" s="65" t="s">
        <v>545</v>
      </c>
      <c r="OV6" s="65" t="s">
        <v>546</v>
      </c>
      <c r="OW6" s="65" t="s">
        <v>547</v>
      </c>
      <c r="OX6" s="65" t="s">
        <v>548</v>
      </c>
      <c r="OY6" s="65" t="s">
        <v>549</v>
      </c>
      <c r="OZ6" s="65" t="s">
        <v>550</v>
      </c>
      <c r="PA6" s="66" t="s">
        <v>551</v>
      </c>
      <c r="PB6" s="66" t="s">
        <v>552</v>
      </c>
      <c r="PC6" s="66" t="s">
        <v>553</v>
      </c>
      <c r="PD6" s="66" t="s">
        <v>554</v>
      </c>
      <c r="PE6" s="66" t="s">
        <v>555</v>
      </c>
      <c r="PF6" s="66" t="s">
        <v>556</v>
      </c>
      <c r="PG6" s="66" t="s">
        <v>557</v>
      </c>
      <c r="PH6" s="66" t="s">
        <v>558</v>
      </c>
      <c r="PI6" s="66" t="s">
        <v>559</v>
      </c>
      <c r="PJ6" s="66" t="s">
        <v>560</v>
      </c>
      <c r="PK6" s="66" t="s">
        <v>561</v>
      </c>
      <c r="PL6" s="66" t="s">
        <v>562</v>
      </c>
      <c r="PM6" s="66" t="s">
        <v>563</v>
      </c>
      <c r="PN6" s="66" t="s">
        <v>564</v>
      </c>
      <c r="PO6" s="66" t="s">
        <v>565</v>
      </c>
      <c r="PP6" s="67" t="s">
        <v>566</v>
      </c>
    </row>
    <row r="7" spans="1:432" x14ac:dyDescent="0.25">
      <c r="A7" s="68">
        <f>IF($B7="","",1)</f>
        <v>1</v>
      </c>
      <c r="B7" s="69" t="str">
        <f>IF(Configurações!$B$3="Colunas",IF('Escala Colunas'!E$4="","",'Escala Colunas'!E$4),IF(Configurações!$B$3="Simples",IF('Escala Simples'!$B7="","",'Escala Simples'!$B7),IF('Escala Linhas'!$B7="","",'Escala Linhas'!$B7)))</f>
        <v>Ana Paula Souza</v>
      </c>
      <c r="C7" s="70">
        <f>IF($B7="","",IFERROR(INDEX(Funcionários!$D$5:$D$84,MATCH($B7,Funcionários!$B$5:$B$84,0)),""))</f>
        <v>40</v>
      </c>
      <c r="D7" t="str">
        <f>IF($B7="","",IFERROR(INDEX(Funcionários!$C$5:$C$84,MATCH($B7,Funcionários!$B$5:$B$84,0)),""))</f>
        <v>F</v>
      </c>
      <c r="E7">
        <f>IF($B7="",0,IFERROR(N(INDEX(Funcionários!$E$5:$E$84,MATCH($B7,Funcionários!$B$5:$B$84,0))),0))</f>
        <v>0</v>
      </c>
      <c r="F7">
        <f>IF($B7="",0,IFERROR(N(INDEX(Funcionários!$F$5:$F$84,MATCH($B7,Funcionários!$B$5:$B$84,0))),0))</f>
        <v>0</v>
      </c>
      <c r="G7" s="71">
        <f>IF(Configurações!$B$3="Colunas",IF('Escala Colunas'!E6="","",'Escala Colunas'!E6),IF(Configurações!$B$3="Simples","",IF('Escala Linhas'!D7="","",'Escala Linhas'!D7)))</f>
        <v>0.33333333333333298</v>
      </c>
      <c r="H7" s="71">
        <f>IF(Configurações!$B$3="Colunas",IF('Escala Colunas'!E7="","",'Escala Colunas'!E7),IF(Configurações!$B$3="Simples","",IF('Escala Linhas'!E7="","",'Escala Linhas'!E7)))</f>
        <v>0.5</v>
      </c>
      <c r="I7" s="71">
        <f>IF(Configurações!$B$3="Colunas",IF('Escala Colunas'!E8="","",'Escala Colunas'!E8),IF(Configurações!$B$3="Simples","",IF('Escala Linhas'!F7="","",'Escala Linhas'!F7)))</f>
        <v>0.54166666666666696</v>
      </c>
      <c r="J7" s="71">
        <f>IF(Configurações!$B$3="Colunas",IF('Escala Colunas'!E9="","",'Escala Colunas'!E9),IF(Configurações!$B$3="Simples","",IF('Escala Linhas'!G7="","",'Escala Linhas'!G7)))</f>
        <v>0.70833333333333304</v>
      </c>
      <c r="K7">
        <f>IF($B7="",0,IF(Configurações!$B$3="Simples",IF(OR(Q7="TRAB",Q7="ATEST"),1,0),IF(AND(G7&lt;&gt;"",J7&lt;&gt;""),1,0)))</f>
        <v>1</v>
      </c>
      <c r="L7" s="72">
        <f>IF(AND(K7=1,Configurações!$B$3&lt;&gt;"Simples"),MOD(J7-G7,1)-M7,0)</f>
        <v>0.33333333333333309</v>
      </c>
      <c r="M7" s="72">
        <f t="shared" ref="M7:M87" si="0">IF(AND(K7=1,H7&lt;&gt;"",I7&lt;&gt;""),MOD(I7-H7,1),0)</f>
        <v>4.1666666666666963E-2</v>
      </c>
      <c r="N7">
        <f t="shared" ref="N7:N87" si="1">IF(K7=1,$F7+1,0)</f>
        <v>1</v>
      </c>
      <c r="O7">
        <f t="shared" ref="O7:O87" si="2">IF(WEEKDAY(G$5)=1,IF(K7=1,$E7+1,0),$E7)</f>
        <v>0</v>
      </c>
      <c r="P7" s="38" t="str">
        <f>IF(K7=0,"",IF(N7&gt;Configurações!$B$15,"7DIA ","")&amp;IF(AND(WEEKDAY(G$5)=1,O7&gt;IF($D7="F",Configurações!$B$13,Configurações!$B$14)),"DOM ","")&amp;IF(Configurações!$B$3="Simples","",IF(ROUND(L7*1440,0)&lt;=ROUND(Configurações!$B$11*1440,0),IF(ROUND(M7*1440,0)&gt;0,"INT-INDEVIDO",""),IF(ROUND(L7*1440,0)&lt;=ROUND(Configurações!$B$12*1440,0),IF(ROUND(M7*1440,0)&lt;&gt;ROUND(Configurações!$B$8*1440,0),"INT-15MIN",""),IF(OR(ROUND(M7*1440,0)&lt;ROUND(Configurações!$B$9*1440,0),ROUND(M7*1440,0)&gt;ROUND(Configurações!$B$10*1440,0)),"INT-1H2H","")))))</f>
        <v/>
      </c>
      <c r="Q7" t="str">
        <f>IF(Configurações!$B$3="Simples",IF('Escala Simples'!D7="Trabalho","TRAB",IF('Escala Simples'!D7="Folga","FOLGA",IF('Escala Simples'!D7="Atestado","ATEST",IF('Escala Simples'!D7="Férias","FERIAS","")))),"")</f>
        <v/>
      </c>
      <c r="R7" s="71">
        <f>IF(Configurações!$B$3="Colunas",IF('Escala Colunas'!E11="","",'Escala Colunas'!E11),IF(Configurações!$B$3="Simples","",IF('Escala Linhas'!I7="","",'Escala Linhas'!I7)))</f>
        <v>0.33333333333333298</v>
      </c>
      <c r="S7" s="71">
        <f>IF(Configurações!$B$3="Colunas",IF('Escala Colunas'!E12="","",'Escala Colunas'!E12),IF(Configurações!$B$3="Simples","",IF('Escala Linhas'!J7="","",'Escala Linhas'!J7)))</f>
        <v>0.5</v>
      </c>
      <c r="T7" s="71">
        <f>IF(Configurações!$B$3="Colunas",IF('Escala Colunas'!E13="","",'Escala Colunas'!E13),IF(Configurações!$B$3="Simples","",IF('Escala Linhas'!K7="","",'Escala Linhas'!K7)))</f>
        <v>0.54166666666666696</v>
      </c>
      <c r="U7" s="71">
        <f>IF(Configurações!$B$3="Colunas",IF('Escala Colunas'!E14="","",'Escala Colunas'!E14),IF(Configurações!$B$3="Simples","",IF('Escala Linhas'!L7="","",'Escala Linhas'!L7)))</f>
        <v>0.70833333333333304</v>
      </c>
      <c r="V7">
        <f>IF($B7="",0,IF(Configurações!$B$3="Simples",IF(OR(AB7="TRAB",AB7="ATEST"),1,0),IF(AND(R7&lt;&gt;"",U7&lt;&gt;""),1,0)))</f>
        <v>1</v>
      </c>
      <c r="W7" s="72">
        <f>IF(AND(V7=1,Configurações!$B$3&lt;&gt;"Simples"),MOD(U7-R7,1)-X7,0)</f>
        <v>0.33333333333333309</v>
      </c>
      <c r="X7" s="72">
        <f t="shared" ref="X7:X87" si="3">IF(AND(V7=1,S7&lt;&gt;"",T7&lt;&gt;""),MOD(T7-S7,1),0)</f>
        <v>4.1666666666666963E-2</v>
      </c>
      <c r="Y7">
        <f t="shared" ref="Y7:Y87" si="4">IF(V7=1,N7+1,0)</f>
        <v>2</v>
      </c>
      <c r="Z7">
        <f t="shared" ref="Z7:Z87" si="5">IF(WEEKDAY(R$5)=1,IF(V7=1,O7+1,0),O7)</f>
        <v>0</v>
      </c>
      <c r="AA7" s="38" t="str">
        <f>IF(V7=0,"",IF(Y7&gt;Configurações!$B$15,"7DIA ","")&amp;IF(AND(WEEKDAY(R$5)=1,Z7&gt;IF($D7="F",Configurações!$B$13,Configurações!$B$14)),"DOM ","")&amp;IF(Configurações!$B$3="Simples","",IF(ROUND(W7*1440,0)&lt;=ROUND(Configurações!$B$11*1440,0),IF(ROUND(X7*1440,0)&gt;0,"INT-INDEVIDO",""),IF(ROUND(W7*1440,0)&lt;=ROUND(Configurações!$B$12*1440,0),IF(ROUND(X7*1440,0)&lt;&gt;ROUND(Configurações!$B$8*1440,0),"INT-15MIN",""),IF(OR(ROUND(X7*1440,0)&lt;ROUND(Configurações!$B$9*1440,0),ROUND(X7*1440,0)&gt;ROUND(Configurações!$B$10*1440,0)),"INT-1H2H","")))))</f>
        <v/>
      </c>
      <c r="AB7" t="str">
        <f>IF(Configurações!$B$3="Simples",IF('Escala Simples'!E7="Trabalho","TRAB",IF('Escala Simples'!E7="Folga","FOLGA",IF('Escala Simples'!E7="Atestado","ATEST",IF('Escala Simples'!E7="Férias","FERIAS","")))),"")</f>
        <v/>
      </c>
      <c r="AC7" s="71">
        <f>IF(Configurações!$B$3="Colunas",IF('Escala Colunas'!E16="","",'Escala Colunas'!E16),IF(Configurações!$B$3="Simples","",IF('Escala Linhas'!N7="","",'Escala Linhas'!N7)))</f>
        <v>0.33333333333333298</v>
      </c>
      <c r="AD7" s="71">
        <f>IF(Configurações!$B$3="Colunas",IF('Escala Colunas'!E17="","",'Escala Colunas'!E17),IF(Configurações!$B$3="Simples","",IF('Escala Linhas'!O7="","",'Escala Linhas'!O7)))</f>
        <v>0.5</v>
      </c>
      <c r="AE7" s="71">
        <f>IF(Configurações!$B$3="Colunas",IF('Escala Colunas'!E18="","",'Escala Colunas'!E18),IF(Configurações!$B$3="Simples","",IF('Escala Linhas'!P7="","",'Escala Linhas'!P7)))</f>
        <v>0.54166666666666696</v>
      </c>
      <c r="AF7" s="71">
        <f>IF(Configurações!$B$3="Colunas",IF('Escala Colunas'!E19="","",'Escala Colunas'!E19),IF(Configurações!$B$3="Simples","",IF('Escala Linhas'!Q7="","",'Escala Linhas'!Q7)))</f>
        <v>0.70833333333333304</v>
      </c>
      <c r="AG7">
        <f>IF($B7="",0,IF(Configurações!$B$3="Simples",IF(OR(AM7="TRAB",AM7="ATEST"),1,0),IF(AND(AC7&lt;&gt;"",AF7&lt;&gt;""),1,0)))</f>
        <v>1</v>
      </c>
      <c r="AH7" s="72">
        <f>IF(AND(AG7=1,Configurações!$B$3&lt;&gt;"Simples"),MOD(AF7-AC7,1)-AI7,0)</f>
        <v>0.33333333333333309</v>
      </c>
      <c r="AI7" s="72">
        <f t="shared" ref="AI7:AI87" si="6">IF(AND(AG7=1,AD7&lt;&gt;"",AE7&lt;&gt;""),MOD(AE7-AD7,1),0)</f>
        <v>4.1666666666666963E-2</v>
      </c>
      <c r="AJ7">
        <f t="shared" ref="AJ7:AJ87" si="7">IF(AG7=1,Y7+1,0)</f>
        <v>3</v>
      </c>
      <c r="AK7">
        <f t="shared" ref="AK7:AK87" si="8">IF(WEEKDAY(AC$5)=1,IF(AG7=1,Z7+1,0),Z7)</f>
        <v>0</v>
      </c>
      <c r="AL7" s="38" t="str">
        <f>IF(AG7=0,"",IF(AJ7&gt;Configurações!$B$15,"7DIA ","")&amp;IF(AND(WEEKDAY(AC$5)=1,AK7&gt;IF($D7="F",Configurações!$B$13,Configurações!$B$14)),"DOM ","")&amp;IF(Configurações!$B$3="Simples","",IF(ROUND(AH7*1440,0)&lt;=ROUND(Configurações!$B$11*1440,0),IF(ROUND(AI7*1440,0)&gt;0,"INT-INDEVIDO",""),IF(ROUND(AH7*1440,0)&lt;=ROUND(Configurações!$B$12*1440,0),IF(ROUND(AI7*1440,0)&lt;&gt;ROUND(Configurações!$B$8*1440,0),"INT-15MIN",""),IF(OR(ROUND(AI7*1440,0)&lt;ROUND(Configurações!$B$9*1440,0),ROUND(AI7*1440,0)&gt;ROUND(Configurações!$B$10*1440,0)),"INT-1H2H","")))))</f>
        <v/>
      </c>
      <c r="AM7" t="str">
        <f>IF(Configurações!$B$3="Simples",IF('Escala Simples'!F7="Trabalho","TRAB",IF('Escala Simples'!F7="Folga","FOLGA",IF('Escala Simples'!F7="Atestado","ATEST",IF('Escala Simples'!F7="Férias","FERIAS","")))),"")</f>
        <v/>
      </c>
      <c r="AN7" s="71">
        <f>IF(Configurações!$B$3="Colunas",IF('Escala Colunas'!E21="","",'Escala Colunas'!E21),IF(Configurações!$B$3="Simples","",IF('Escala Linhas'!S7="","",'Escala Linhas'!S7)))</f>
        <v>0.33333333333333298</v>
      </c>
      <c r="AO7" s="71">
        <f>IF(Configurações!$B$3="Colunas",IF('Escala Colunas'!E22="","",'Escala Colunas'!E22),IF(Configurações!$B$3="Simples","",IF('Escala Linhas'!T7="","",'Escala Linhas'!T7)))</f>
        <v>0.5</v>
      </c>
      <c r="AP7" s="71">
        <f>IF(Configurações!$B$3="Colunas",IF('Escala Colunas'!E23="","",'Escala Colunas'!E23),IF(Configurações!$B$3="Simples","",IF('Escala Linhas'!U7="","",'Escala Linhas'!U7)))</f>
        <v>0.54166666666666696</v>
      </c>
      <c r="AQ7" s="71">
        <f>IF(Configurações!$B$3="Colunas",IF('Escala Colunas'!E24="","",'Escala Colunas'!E24),IF(Configurações!$B$3="Simples","",IF('Escala Linhas'!V7="","",'Escala Linhas'!V7)))</f>
        <v>0.70833333333333304</v>
      </c>
      <c r="AR7">
        <f>IF($B7="",0,IF(Configurações!$B$3="Simples",IF(OR(AX7="TRAB",AX7="ATEST"),1,0),IF(AND(AN7&lt;&gt;"",AQ7&lt;&gt;""),1,0)))</f>
        <v>1</v>
      </c>
      <c r="AS7" s="72">
        <f>IF(AND(AR7=1,Configurações!$B$3&lt;&gt;"Simples"),MOD(AQ7-AN7,1)-AT7,0)</f>
        <v>0.33333333333333309</v>
      </c>
      <c r="AT7" s="72">
        <f t="shared" ref="AT7:AT87" si="9">IF(AND(AR7=1,AO7&lt;&gt;"",AP7&lt;&gt;""),MOD(AP7-AO7,1),0)</f>
        <v>4.1666666666666963E-2</v>
      </c>
      <c r="AU7">
        <f t="shared" ref="AU7:AU87" si="10">IF(AR7=1,AJ7+1,0)</f>
        <v>4</v>
      </c>
      <c r="AV7">
        <f t="shared" ref="AV7:AV87" si="11">IF(WEEKDAY(AN$5)=1,IF(AR7=1,AK7+1,0),AK7)</f>
        <v>0</v>
      </c>
      <c r="AW7" s="38" t="str">
        <f>IF(AR7=0,"",IF(AU7&gt;Configurações!$B$15,"7DIA ","")&amp;IF(AND(WEEKDAY(AN$5)=1,AV7&gt;IF($D7="F",Configurações!$B$13,Configurações!$B$14)),"DOM ","")&amp;IF(Configurações!$B$3="Simples","",IF(ROUND(AS7*1440,0)&lt;=ROUND(Configurações!$B$11*1440,0),IF(ROUND(AT7*1440,0)&gt;0,"INT-INDEVIDO",""),IF(ROUND(AS7*1440,0)&lt;=ROUND(Configurações!$B$12*1440,0),IF(ROUND(AT7*1440,0)&lt;&gt;ROUND(Configurações!$B$8*1440,0),"INT-15MIN",""),IF(OR(ROUND(AT7*1440,0)&lt;ROUND(Configurações!$B$9*1440,0),ROUND(AT7*1440,0)&gt;ROUND(Configurações!$B$10*1440,0)),"INT-1H2H","")))))</f>
        <v/>
      </c>
      <c r="AX7" t="str">
        <f>IF(Configurações!$B$3="Simples",IF('Escala Simples'!G7="Trabalho","TRAB",IF('Escala Simples'!G7="Folga","FOLGA",IF('Escala Simples'!G7="Atestado","ATEST",IF('Escala Simples'!G7="Férias","FERIAS","")))),"")</f>
        <v/>
      </c>
      <c r="AY7" s="71">
        <f>IF(Configurações!$B$3="Colunas",IF('Escala Colunas'!E26="","",'Escala Colunas'!E26),IF(Configurações!$B$3="Simples","",IF('Escala Linhas'!X7="","",'Escala Linhas'!X7)))</f>
        <v>0.33333333333333298</v>
      </c>
      <c r="AZ7" s="71">
        <f>IF(Configurações!$B$3="Colunas",IF('Escala Colunas'!E27="","",'Escala Colunas'!E27),IF(Configurações!$B$3="Simples","",IF('Escala Linhas'!Y7="","",'Escala Linhas'!Y7)))</f>
        <v>0.5</v>
      </c>
      <c r="BA7" s="71">
        <f>IF(Configurações!$B$3="Colunas",IF('Escala Colunas'!E28="","",'Escala Colunas'!E28),IF(Configurações!$B$3="Simples","",IF('Escala Linhas'!Z7="","",'Escala Linhas'!Z7)))</f>
        <v>0.54166666666666696</v>
      </c>
      <c r="BB7" s="71">
        <f>IF(Configurações!$B$3="Colunas",IF('Escala Colunas'!E29="","",'Escala Colunas'!E29),IF(Configurações!$B$3="Simples","",IF('Escala Linhas'!AA7="","",'Escala Linhas'!AA7)))</f>
        <v>0.70833333333333304</v>
      </c>
      <c r="BC7">
        <f>IF($B7="",0,IF(Configurações!$B$3="Simples",IF(OR(BI7="TRAB",BI7="ATEST"),1,0),IF(AND(AY7&lt;&gt;"",BB7&lt;&gt;""),1,0)))</f>
        <v>1</v>
      </c>
      <c r="BD7" s="72">
        <f>IF(AND(BC7=1,Configurações!$B$3&lt;&gt;"Simples"),MOD(BB7-AY7,1)-BE7,0)</f>
        <v>0.33333333333333309</v>
      </c>
      <c r="BE7" s="72">
        <f t="shared" ref="BE7:BE87" si="12">IF(AND(BC7=1,AZ7&lt;&gt;"",BA7&lt;&gt;""),MOD(BA7-AZ7,1),0)</f>
        <v>4.1666666666666963E-2</v>
      </c>
      <c r="BF7">
        <f t="shared" ref="BF7:BF87" si="13">IF(BC7=1,AU7+1,0)</f>
        <v>5</v>
      </c>
      <c r="BG7">
        <f t="shared" ref="BG7:BG87" si="14">IF(WEEKDAY(AY$5)=1,IF(BC7=1,AV7+1,0),AV7)</f>
        <v>0</v>
      </c>
      <c r="BH7" s="38" t="str">
        <f>IF(BC7=0,"",IF(BF7&gt;Configurações!$B$15,"7DIA ","")&amp;IF(AND(WEEKDAY(AY$5)=1,BG7&gt;IF($D7="F",Configurações!$B$13,Configurações!$B$14)),"DOM ","")&amp;IF(Configurações!$B$3="Simples","",IF(ROUND(BD7*1440,0)&lt;=ROUND(Configurações!$B$11*1440,0),IF(ROUND(BE7*1440,0)&gt;0,"INT-INDEVIDO",""),IF(ROUND(BD7*1440,0)&lt;=ROUND(Configurações!$B$12*1440,0),IF(ROUND(BE7*1440,0)&lt;&gt;ROUND(Configurações!$B$8*1440,0),"INT-15MIN",""),IF(OR(ROUND(BE7*1440,0)&lt;ROUND(Configurações!$B$9*1440,0),ROUND(BE7*1440,0)&gt;ROUND(Configurações!$B$10*1440,0)),"INT-1H2H","")))))</f>
        <v/>
      </c>
      <c r="BI7" t="str">
        <f>IF(Configurações!$B$3="Simples",IF('Escala Simples'!H7="Trabalho","TRAB",IF('Escala Simples'!H7="Folga","FOLGA",IF('Escala Simples'!H7="Atestado","ATEST",IF('Escala Simples'!H7="Férias","FERIAS","")))),"")</f>
        <v/>
      </c>
      <c r="BJ7" s="71" t="str">
        <f>IF(Configurações!$B$3="Colunas",IF('Escala Colunas'!E31="","",'Escala Colunas'!E31),IF(Configurações!$B$3="Simples","",IF('Escala Linhas'!AC7="","",'Escala Linhas'!AC7)))</f>
        <v/>
      </c>
      <c r="BK7" s="71" t="str">
        <f>IF(Configurações!$B$3="Colunas",IF('Escala Colunas'!E32="","",'Escala Colunas'!E32),IF(Configurações!$B$3="Simples","",IF('Escala Linhas'!AD7="","",'Escala Linhas'!AD7)))</f>
        <v/>
      </c>
      <c r="BL7" s="71" t="str">
        <f>IF(Configurações!$B$3="Colunas",IF('Escala Colunas'!E33="","",'Escala Colunas'!E33),IF(Configurações!$B$3="Simples","",IF('Escala Linhas'!AE7="","",'Escala Linhas'!AE7)))</f>
        <v/>
      </c>
      <c r="BM7" s="71" t="str">
        <f>IF(Configurações!$B$3="Colunas",IF('Escala Colunas'!E34="","",'Escala Colunas'!E34),IF(Configurações!$B$3="Simples","",IF('Escala Linhas'!AF7="","",'Escala Linhas'!AF7)))</f>
        <v/>
      </c>
      <c r="BN7">
        <f>IF($B7="",0,IF(Configurações!$B$3="Simples",IF(OR(BT7="TRAB",BT7="ATEST"),1,0),IF(AND(BJ7&lt;&gt;"",BM7&lt;&gt;""),1,0)))</f>
        <v>0</v>
      </c>
      <c r="BO7" s="72">
        <f>IF(AND(BN7=1,Configurações!$B$3&lt;&gt;"Simples"),MOD(BM7-BJ7,1)-BP7,0)</f>
        <v>0</v>
      </c>
      <c r="BP7" s="72">
        <f t="shared" ref="BP7:BP87" si="15">IF(AND(BN7=1,BK7&lt;&gt;"",BL7&lt;&gt;""),MOD(BL7-BK7,1),0)</f>
        <v>0</v>
      </c>
      <c r="BQ7">
        <f t="shared" ref="BQ7:BQ87" si="16">IF(BN7=1,BF7+1,0)</f>
        <v>0</v>
      </c>
      <c r="BR7">
        <f t="shared" ref="BR7:BR87" si="17">IF(WEEKDAY(BJ$5)=1,IF(BN7=1,BG7+1,0),BG7)</f>
        <v>0</v>
      </c>
      <c r="BS7" s="38" t="str">
        <f>IF(BN7=0,"",IF(BQ7&gt;Configurações!$B$15,"7DIA ","")&amp;IF(AND(WEEKDAY(BJ$5)=1,BR7&gt;IF($D7="F",Configurações!$B$13,Configurações!$B$14)),"DOM ","")&amp;IF(Configurações!$B$3="Simples","",IF(ROUND(BO7*1440,0)&lt;=ROUND(Configurações!$B$11*1440,0),IF(ROUND(BP7*1440,0)&gt;0,"INT-INDEVIDO",""),IF(ROUND(BO7*1440,0)&lt;=ROUND(Configurações!$B$12*1440,0),IF(ROUND(BP7*1440,0)&lt;&gt;ROUND(Configurações!$B$8*1440,0),"INT-15MIN",""),IF(OR(ROUND(BP7*1440,0)&lt;ROUND(Configurações!$B$9*1440,0),ROUND(BP7*1440,0)&gt;ROUND(Configurações!$B$10*1440,0)),"INT-1H2H","")))))</f>
        <v/>
      </c>
      <c r="BT7" t="str">
        <f>IF(Configurações!$B$3="Simples",IF('Escala Simples'!I7="Trabalho","TRAB",IF('Escala Simples'!I7="Folga","FOLGA",IF('Escala Simples'!I7="Atestado","ATEST",IF('Escala Simples'!I7="Férias","FERIAS","")))),"")</f>
        <v/>
      </c>
      <c r="BU7" s="71">
        <f>IF(Configurações!$B$3="Colunas",IF('Escala Colunas'!E36="","",'Escala Colunas'!E36),IF(Configurações!$B$3="Simples","",IF('Escala Linhas'!AH7="","",'Escala Linhas'!AH7)))</f>
        <v>0.33333333333333298</v>
      </c>
      <c r="BV7" s="71">
        <f>IF(Configurações!$B$3="Colunas",IF('Escala Colunas'!E37="","",'Escala Colunas'!E37),IF(Configurações!$B$3="Simples","",IF('Escala Linhas'!AI7="","",'Escala Linhas'!AI7)))</f>
        <v>0.5</v>
      </c>
      <c r="BW7" s="71">
        <f>IF(Configurações!$B$3="Colunas",IF('Escala Colunas'!E38="","",'Escala Colunas'!E38),IF(Configurações!$B$3="Simples","",IF('Escala Linhas'!AJ7="","",'Escala Linhas'!AJ7)))</f>
        <v>0.54166666666666696</v>
      </c>
      <c r="BX7" s="71">
        <f>IF(Configurações!$B$3="Colunas",IF('Escala Colunas'!E39="","",'Escala Colunas'!E39),IF(Configurações!$B$3="Simples","",IF('Escala Linhas'!AK7="","",'Escala Linhas'!AK7)))</f>
        <v>0.70833333333333304</v>
      </c>
      <c r="BY7">
        <f>IF($B7="",0,IF(Configurações!$B$3="Simples",IF(OR(CE7="TRAB",CE7="ATEST"),1,0),IF(AND(BU7&lt;&gt;"",BX7&lt;&gt;""),1,0)))</f>
        <v>1</v>
      </c>
      <c r="BZ7" s="72">
        <f>IF(AND(BY7=1,Configurações!$B$3&lt;&gt;"Simples"),MOD(BX7-BU7,1)-CA7,0)</f>
        <v>0.33333333333333309</v>
      </c>
      <c r="CA7" s="72">
        <f t="shared" ref="CA7:CA87" si="18">IF(AND(BY7=1,BV7&lt;&gt;"",BW7&lt;&gt;""),MOD(BW7-BV7,1),0)</f>
        <v>4.1666666666666963E-2</v>
      </c>
      <c r="CB7">
        <f t="shared" ref="CB7:CB87" si="19">IF(BY7=1,BQ7+1,0)</f>
        <v>1</v>
      </c>
      <c r="CC7">
        <f t="shared" ref="CC7:CC87" si="20">IF(WEEKDAY(BU$5)=1,IF(BY7=1,BR7+1,0),BR7)</f>
        <v>1</v>
      </c>
      <c r="CD7" s="38" t="str">
        <f>IF(BY7=0,"",IF(CB7&gt;Configurações!$B$15,"7DIA ","")&amp;IF(AND(WEEKDAY(BU$5)=1,CC7&gt;IF($D7="F",Configurações!$B$13,Configurações!$B$14)),"DOM ","")&amp;IF(Configurações!$B$3="Simples","",IF(ROUND(BZ7*1440,0)&lt;=ROUND(Configurações!$B$11*1440,0),IF(ROUND(CA7*1440,0)&gt;0,"INT-INDEVIDO",""),IF(ROUND(BZ7*1440,0)&lt;=ROUND(Configurações!$B$12*1440,0),IF(ROUND(CA7*1440,0)&lt;&gt;ROUND(Configurações!$B$8*1440,0),"INT-15MIN",""),IF(OR(ROUND(CA7*1440,0)&lt;ROUND(Configurações!$B$9*1440,0),ROUND(CA7*1440,0)&gt;ROUND(Configurações!$B$10*1440,0)),"INT-1H2H","")))))</f>
        <v/>
      </c>
      <c r="CE7" t="str">
        <f>IF(Configurações!$B$3="Simples",IF('Escala Simples'!J7="Trabalho","TRAB",IF('Escala Simples'!J7="Folga","FOLGA",IF('Escala Simples'!J7="Atestado","ATEST",IF('Escala Simples'!J7="Férias","FERIAS","")))),"")</f>
        <v/>
      </c>
      <c r="CF7" s="71">
        <f>IF(Configurações!$B$3="Colunas",IF('Escala Colunas'!E44="","",'Escala Colunas'!E44),IF(Configurações!$B$3="Simples","",IF('Escala Linhas'!AP7="","",'Escala Linhas'!AP7)))</f>
        <v>0.33333333333333298</v>
      </c>
      <c r="CG7" s="71">
        <f>IF(Configurações!$B$3="Colunas",IF('Escala Colunas'!E45="","",'Escala Colunas'!E45),IF(Configurações!$B$3="Simples","",IF('Escala Linhas'!AQ7="","",'Escala Linhas'!AQ7)))</f>
        <v>0.5</v>
      </c>
      <c r="CH7" s="71">
        <f>IF(Configurações!$B$3="Colunas",IF('Escala Colunas'!E46="","",'Escala Colunas'!E46),IF(Configurações!$B$3="Simples","",IF('Escala Linhas'!AR7="","",'Escala Linhas'!AR7)))</f>
        <v>0.54166666666666696</v>
      </c>
      <c r="CI7" s="71">
        <f>IF(Configurações!$B$3="Colunas",IF('Escala Colunas'!E47="","",'Escala Colunas'!E47),IF(Configurações!$B$3="Simples","",IF('Escala Linhas'!AS7="","",'Escala Linhas'!AS7)))</f>
        <v>0.70833333333333304</v>
      </c>
      <c r="CJ7">
        <f>IF($B7="",0,IF(Configurações!$B$3="Simples",IF(OR(CP7="TRAB",CP7="ATEST"),1,0),IF(AND(CF7&lt;&gt;"",CI7&lt;&gt;""),1,0)))</f>
        <v>1</v>
      </c>
      <c r="CK7" s="72">
        <f>IF(AND(CJ7=1,Configurações!$B$3&lt;&gt;"Simples"),MOD(CI7-CF7,1)-CL7,0)</f>
        <v>0.33333333333333309</v>
      </c>
      <c r="CL7" s="72">
        <f t="shared" ref="CL7:CL87" si="21">IF(AND(CJ7=1,CG7&lt;&gt;"",CH7&lt;&gt;""),MOD(CH7-CG7,1),0)</f>
        <v>4.1666666666666963E-2</v>
      </c>
      <c r="CM7">
        <f t="shared" ref="CM7:CM87" si="22">IF(CJ7=1,CB7+1,0)</f>
        <v>2</v>
      </c>
      <c r="CN7">
        <f t="shared" ref="CN7:CN87" si="23">IF(WEEKDAY(CF$5)=1,IF(CJ7=1,CC7+1,0),CC7)</f>
        <v>1</v>
      </c>
      <c r="CO7" s="38" t="str">
        <f>IF(CJ7=0,"",IF(CM7&gt;Configurações!$B$15,"7DIA ","")&amp;IF(AND(WEEKDAY(CF$5)=1,CN7&gt;IF($D7="F",Configurações!$B$13,Configurações!$B$14)),"DOM ","")&amp;IF(Configurações!$B$3="Simples","",IF(ROUND(CK7*1440,0)&lt;=ROUND(Configurações!$B$11*1440,0),IF(ROUND(CL7*1440,0)&gt;0,"INT-INDEVIDO",""),IF(ROUND(CK7*1440,0)&lt;=ROUND(Configurações!$B$12*1440,0),IF(ROUND(CL7*1440,0)&lt;&gt;ROUND(Configurações!$B$8*1440,0),"INT-15MIN",""),IF(OR(ROUND(CL7*1440,0)&lt;ROUND(Configurações!$B$9*1440,0),ROUND(CL7*1440,0)&gt;ROUND(Configurações!$B$10*1440,0)),"INT-1H2H","")))))</f>
        <v/>
      </c>
      <c r="CP7" t="str">
        <f>IF(Configurações!$B$3="Simples",IF('Escala Simples'!M7="Trabalho","TRAB",IF('Escala Simples'!M7="Folga","FOLGA",IF('Escala Simples'!M7="Atestado","ATEST",IF('Escala Simples'!M7="Férias","FERIAS","")))),"")</f>
        <v/>
      </c>
      <c r="CQ7" s="71">
        <f>IF(Configurações!$B$3="Colunas",IF('Escala Colunas'!E49="","",'Escala Colunas'!E49),IF(Configurações!$B$3="Simples","",IF('Escala Linhas'!AU7="","",'Escala Linhas'!AU7)))</f>
        <v>0.33333333333333298</v>
      </c>
      <c r="CR7" s="71">
        <f>IF(Configurações!$B$3="Colunas",IF('Escala Colunas'!E50="","",'Escala Colunas'!E50),IF(Configurações!$B$3="Simples","",IF('Escala Linhas'!AV7="","",'Escala Linhas'!AV7)))</f>
        <v>0.5</v>
      </c>
      <c r="CS7" s="71">
        <f>IF(Configurações!$B$3="Colunas",IF('Escala Colunas'!E51="","",'Escala Colunas'!E51),IF(Configurações!$B$3="Simples","",IF('Escala Linhas'!AW7="","",'Escala Linhas'!AW7)))</f>
        <v>0.54166666666666696</v>
      </c>
      <c r="CT7" s="71">
        <f>IF(Configurações!$B$3="Colunas",IF('Escala Colunas'!E52="","",'Escala Colunas'!E52),IF(Configurações!$B$3="Simples","",IF('Escala Linhas'!AX7="","",'Escala Linhas'!AX7)))</f>
        <v>0.70833333333333304</v>
      </c>
      <c r="CU7">
        <f>IF($B7="",0,IF(Configurações!$B$3="Simples",IF(OR(DA7="TRAB",DA7="ATEST"),1,0),IF(AND(CQ7&lt;&gt;"",CT7&lt;&gt;""),1,0)))</f>
        <v>1</v>
      </c>
      <c r="CV7" s="72">
        <f>IF(AND(CU7=1,Configurações!$B$3&lt;&gt;"Simples"),MOD(CT7-CQ7,1)-CW7,0)</f>
        <v>0.33333333333333309</v>
      </c>
      <c r="CW7" s="72">
        <f t="shared" ref="CW7:CW87" si="24">IF(AND(CU7=1,CR7&lt;&gt;"",CS7&lt;&gt;""),MOD(CS7-CR7,1),0)</f>
        <v>4.1666666666666963E-2</v>
      </c>
      <c r="CX7">
        <f t="shared" ref="CX7:CX87" si="25">IF(CU7=1,CM7+1,0)</f>
        <v>3</v>
      </c>
      <c r="CY7">
        <f t="shared" ref="CY7:CY87" si="26">IF(WEEKDAY(CQ$5)=1,IF(CU7=1,CN7+1,0),CN7)</f>
        <v>1</v>
      </c>
      <c r="CZ7" s="38" t="str">
        <f>IF(CU7=0,"",IF(CX7&gt;Configurações!$B$15,"7DIA ","")&amp;IF(AND(WEEKDAY(CQ$5)=1,CY7&gt;IF($D7="F",Configurações!$B$13,Configurações!$B$14)),"DOM ","")&amp;IF(Configurações!$B$3="Simples","",IF(ROUND(CV7*1440,0)&lt;=ROUND(Configurações!$B$11*1440,0),IF(ROUND(CW7*1440,0)&gt;0,"INT-INDEVIDO",""),IF(ROUND(CV7*1440,0)&lt;=ROUND(Configurações!$B$12*1440,0),IF(ROUND(CW7*1440,0)&lt;&gt;ROUND(Configurações!$B$8*1440,0),"INT-15MIN",""),IF(OR(ROUND(CW7*1440,0)&lt;ROUND(Configurações!$B$9*1440,0),ROUND(CW7*1440,0)&gt;ROUND(Configurações!$B$10*1440,0)),"INT-1H2H","")))))</f>
        <v/>
      </c>
      <c r="DA7" t="str">
        <f>IF(Configurações!$B$3="Simples",IF('Escala Simples'!N7="Trabalho","TRAB",IF('Escala Simples'!N7="Folga","FOLGA",IF('Escala Simples'!N7="Atestado","ATEST",IF('Escala Simples'!N7="Férias","FERIAS","")))),"")</f>
        <v/>
      </c>
      <c r="DB7" s="71">
        <f>IF(Configurações!$B$3="Colunas",IF('Escala Colunas'!E54="","",'Escala Colunas'!E54),IF(Configurações!$B$3="Simples","",IF('Escala Linhas'!AZ7="","",'Escala Linhas'!AZ7)))</f>
        <v>0.33333333333333298</v>
      </c>
      <c r="DC7" s="71">
        <f>IF(Configurações!$B$3="Colunas",IF('Escala Colunas'!E55="","",'Escala Colunas'!E55),IF(Configurações!$B$3="Simples","",IF('Escala Linhas'!BA7="","",'Escala Linhas'!BA7)))</f>
        <v>0.5</v>
      </c>
      <c r="DD7" s="71">
        <f>IF(Configurações!$B$3="Colunas",IF('Escala Colunas'!E56="","",'Escala Colunas'!E56),IF(Configurações!$B$3="Simples","",IF('Escala Linhas'!BB7="","",'Escala Linhas'!BB7)))</f>
        <v>0.54166666666666696</v>
      </c>
      <c r="DE7" s="71">
        <f>IF(Configurações!$B$3="Colunas",IF('Escala Colunas'!E57="","",'Escala Colunas'!E57),IF(Configurações!$B$3="Simples","",IF('Escala Linhas'!BC7="","",'Escala Linhas'!BC7)))</f>
        <v>0.70833333333333304</v>
      </c>
      <c r="DF7">
        <f>IF($B7="",0,IF(Configurações!$B$3="Simples",IF(OR(DL7="TRAB",DL7="ATEST"),1,0),IF(AND(DB7&lt;&gt;"",DE7&lt;&gt;""),1,0)))</f>
        <v>1</v>
      </c>
      <c r="DG7" s="72">
        <f>IF(AND(DF7=1,Configurações!$B$3&lt;&gt;"Simples"),MOD(DE7-DB7,1)-DH7,0)</f>
        <v>0.33333333333333309</v>
      </c>
      <c r="DH7" s="72">
        <f t="shared" ref="DH7:DH87" si="27">IF(AND(DF7=1,DC7&lt;&gt;"",DD7&lt;&gt;""),MOD(DD7-DC7,1),0)</f>
        <v>4.1666666666666963E-2</v>
      </c>
      <c r="DI7">
        <f t="shared" ref="DI7:DI87" si="28">IF(DF7=1,CX7+1,0)</f>
        <v>4</v>
      </c>
      <c r="DJ7">
        <f t="shared" ref="DJ7:DJ87" si="29">IF(WEEKDAY(DB$5)=1,IF(DF7=1,CY7+1,0),CY7)</f>
        <v>1</v>
      </c>
      <c r="DK7" s="38" t="str">
        <f>IF(DF7=0,"",IF(DI7&gt;Configurações!$B$15,"7DIA ","")&amp;IF(AND(WEEKDAY(DB$5)=1,DJ7&gt;IF($D7="F",Configurações!$B$13,Configurações!$B$14)),"DOM ","")&amp;IF(Configurações!$B$3="Simples","",IF(ROUND(DG7*1440,0)&lt;=ROUND(Configurações!$B$11*1440,0),IF(ROUND(DH7*1440,0)&gt;0,"INT-INDEVIDO",""),IF(ROUND(DG7*1440,0)&lt;=ROUND(Configurações!$B$12*1440,0),IF(ROUND(DH7*1440,0)&lt;&gt;ROUND(Configurações!$B$8*1440,0),"INT-15MIN",""),IF(OR(ROUND(DH7*1440,0)&lt;ROUND(Configurações!$B$9*1440,0),ROUND(DH7*1440,0)&gt;ROUND(Configurações!$B$10*1440,0)),"INT-1H2H","")))))</f>
        <v/>
      </c>
      <c r="DL7" t="str">
        <f>IF(Configurações!$B$3="Simples",IF('Escala Simples'!O7="Trabalho","TRAB",IF('Escala Simples'!O7="Folga","FOLGA",IF('Escala Simples'!O7="Atestado","ATEST",IF('Escala Simples'!O7="Férias","FERIAS","")))),"")</f>
        <v/>
      </c>
      <c r="DM7" s="71">
        <f>IF(Configurações!$B$3="Colunas",IF('Escala Colunas'!E59="","",'Escala Colunas'!E59),IF(Configurações!$B$3="Simples","",IF('Escala Linhas'!BE7="","",'Escala Linhas'!BE7)))</f>
        <v>0.33333333333333298</v>
      </c>
      <c r="DN7" s="71">
        <f>IF(Configurações!$B$3="Colunas",IF('Escala Colunas'!E60="","",'Escala Colunas'!E60),IF(Configurações!$B$3="Simples","",IF('Escala Linhas'!BF7="","",'Escala Linhas'!BF7)))</f>
        <v>0.5</v>
      </c>
      <c r="DO7" s="71">
        <f>IF(Configurações!$B$3="Colunas",IF('Escala Colunas'!E61="","",'Escala Colunas'!E61),IF(Configurações!$B$3="Simples","",IF('Escala Linhas'!BG7="","",'Escala Linhas'!BG7)))</f>
        <v>0.54166666666666696</v>
      </c>
      <c r="DP7" s="71">
        <f>IF(Configurações!$B$3="Colunas",IF('Escala Colunas'!E62="","",'Escala Colunas'!E62),IF(Configurações!$B$3="Simples","",IF('Escala Linhas'!BH7="","",'Escala Linhas'!BH7)))</f>
        <v>0.70833333333333304</v>
      </c>
      <c r="DQ7">
        <f>IF($B7="",0,IF(Configurações!$B$3="Simples",IF(OR(DW7="TRAB",DW7="ATEST"),1,0),IF(AND(DM7&lt;&gt;"",DP7&lt;&gt;""),1,0)))</f>
        <v>1</v>
      </c>
      <c r="DR7" s="72">
        <f>IF(AND(DQ7=1,Configurações!$B$3&lt;&gt;"Simples"),MOD(DP7-DM7,1)-DS7,0)</f>
        <v>0.33333333333333309</v>
      </c>
      <c r="DS7" s="72">
        <f t="shared" ref="DS7:DS87" si="30">IF(AND(DQ7=1,DN7&lt;&gt;"",DO7&lt;&gt;""),MOD(DO7-DN7,1),0)</f>
        <v>4.1666666666666963E-2</v>
      </c>
      <c r="DT7">
        <f t="shared" ref="DT7:DT87" si="31">IF(DQ7=1,DI7+1,0)</f>
        <v>5</v>
      </c>
      <c r="DU7">
        <f t="shared" ref="DU7:DU87" si="32">IF(WEEKDAY(DM$5)=1,IF(DQ7=1,DJ7+1,0),DJ7)</f>
        <v>1</v>
      </c>
      <c r="DV7" s="38" t="str">
        <f>IF(DQ7=0,"",IF(DT7&gt;Configurações!$B$15,"7DIA ","")&amp;IF(AND(WEEKDAY(DM$5)=1,DU7&gt;IF($D7="F",Configurações!$B$13,Configurações!$B$14)),"DOM ","")&amp;IF(Configurações!$B$3="Simples","",IF(ROUND(DR7*1440,0)&lt;=ROUND(Configurações!$B$11*1440,0),IF(ROUND(DS7*1440,0)&gt;0,"INT-INDEVIDO",""),IF(ROUND(DR7*1440,0)&lt;=ROUND(Configurações!$B$12*1440,0),IF(ROUND(DS7*1440,0)&lt;&gt;ROUND(Configurações!$B$8*1440,0),"INT-15MIN",""),IF(OR(ROUND(DS7*1440,0)&lt;ROUND(Configurações!$B$9*1440,0),ROUND(DS7*1440,0)&gt;ROUND(Configurações!$B$10*1440,0)),"INT-1H2H","")))))</f>
        <v/>
      </c>
      <c r="DW7" t="str">
        <f>IF(Configurações!$B$3="Simples",IF('Escala Simples'!P7="Trabalho","TRAB",IF('Escala Simples'!P7="Folga","FOLGA",IF('Escala Simples'!P7="Atestado","ATEST",IF('Escala Simples'!P7="Férias","FERIAS","")))),"")</f>
        <v/>
      </c>
      <c r="DX7" s="71">
        <f>IF(Configurações!$B$3="Colunas",IF('Escala Colunas'!E64="","",'Escala Colunas'!E64),IF(Configurações!$B$3="Simples","",IF('Escala Linhas'!BJ7="","",'Escala Linhas'!BJ7)))</f>
        <v>0.33333333333333298</v>
      </c>
      <c r="DY7" s="71">
        <f>IF(Configurações!$B$3="Colunas",IF('Escala Colunas'!E65="","",'Escala Colunas'!E65),IF(Configurações!$B$3="Simples","",IF('Escala Linhas'!BK7="","",'Escala Linhas'!BK7)))</f>
        <v>0.5</v>
      </c>
      <c r="DZ7" s="71">
        <f>IF(Configurações!$B$3="Colunas",IF('Escala Colunas'!E66="","",'Escala Colunas'!E66),IF(Configurações!$B$3="Simples","",IF('Escala Linhas'!BL7="","",'Escala Linhas'!BL7)))</f>
        <v>0.54166666666666696</v>
      </c>
      <c r="EA7" s="71">
        <f>IF(Configurações!$B$3="Colunas",IF('Escala Colunas'!E67="","",'Escala Colunas'!E67),IF(Configurações!$B$3="Simples","",IF('Escala Linhas'!BM7="","",'Escala Linhas'!BM7)))</f>
        <v>0.70833333333333304</v>
      </c>
      <c r="EB7">
        <f>IF($B7="",0,IF(Configurações!$B$3="Simples",IF(OR(EH7="TRAB",EH7="ATEST"),1,0),IF(AND(DX7&lt;&gt;"",EA7&lt;&gt;""),1,0)))</f>
        <v>1</v>
      </c>
      <c r="EC7" s="72">
        <f>IF(AND(EB7=1,Configurações!$B$3&lt;&gt;"Simples"),MOD(EA7-DX7,1)-ED7,0)</f>
        <v>0.33333333333333309</v>
      </c>
      <c r="ED7" s="72">
        <f t="shared" ref="ED7:ED87" si="33">IF(AND(EB7=1,DY7&lt;&gt;"",DZ7&lt;&gt;""),MOD(DZ7-DY7,1),0)</f>
        <v>4.1666666666666963E-2</v>
      </c>
      <c r="EE7">
        <f t="shared" ref="EE7:EE87" si="34">IF(EB7=1,DT7+1,0)</f>
        <v>6</v>
      </c>
      <c r="EF7">
        <f t="shared" ref="EF7:EF87" si="35">IF(WEEKDAY(DX$5)=1,IF(EB7=1,DU7+1,0),DU7)</f>
        <v>1</v>
      </c>
      <c r="EG7" s="38" t="str">
        <f>IF(EB7=0,"",IF(EE7&gt;Configurações!$B$15,"7DIA ","")&amp;IF(AND(WEEKDAY(DX$5)=1,EF7&gt;IF($D7="F",Configurações!$B$13,Configurações!$B$14)),"DOM ","")&amp;IF(Configurações!$B$3="Simples","",IF(ROUND(EC7*1440,0)&lt;=ROUND(Configurações!$B$11*1440,0),IF(ROUND(ED7*1440,0)&gt;0,"INT-INDEVIDO",""),IF(ROUND(EC7*1440,0)&lt;=ROUND(Configurações!$B$12*1440,0),IF(ROUND(ED7*1440,0)&lt;&gt;ROUND(Configurações!$B$8*1440,0),"INT-15MIN",""),IF(OR(ROUND(ED7*1440,0)&lt;ROUND(Configurações!$B$9*1440,0),ROUND(ED7*1440,0)&gt;ROUND(Configurações!$B$10*1440,0)),"INT-1H2H","")))))</f>
        <v/>
      </c>
      <c r="EH7" t="str">
        <f>IF(Configurações!$B$3="Simples",IF('Escala Simples'!Q7="Trabalho","TRAB",IF('Escala Simples'!Q7="Folga","FOLGA",IF('Escala Simples'!Q7="Atestado","ATEST",IF('Escala Simples'!Q7="Férias","FERIAS","")))),"")</f>
        <v/>
      </c>
      <c r="EI7" s="71" t="str">
        <f>IF(Configurações!$B$3="Colunas",IF('Escala Colunas'!E69="","",'Escala Colunas'!E69),IF(Configurações!$B$3="Simples","",IF('Escala Linhas'!BO7="","",'Escala Linhas'!BO7)))</f>
        <v/>
      </c>
      <c r="EJ7" s="71" t="str">
        <f>IF(Configurações!$B$3="Colunas",IF('Escala Colunas'!E70="","",'Escala Colunas'!E70),IF(Configurações!$B$3="Simples","",IF('Escala Linhas'!BP7="","",'Escala Linhas'!BP7)))</f>
        <v/>
      </c>
      <c r="EK7" s="71" t="str">
        <f>IF(Configurações!$B$3="Colunas",IF('Escala Colunas'!E71="","",'Escala Colunas'!E71),IF(Configurações!$B$3="Simples","",IF('Escala Linhas'!BQ7="","",'Escala Linhas'!BQ7)))</f>
        <v/>
      </c>
      <c r="EL7" s="71" t="str">
        <f>IF(Configurações!$B$3="Colunas",IF('Escala Colunas'!E72="","",'Escala Colunas'!E72),IF(Configurações!$B$3="Simples","",IF('Escala Linhas'!BR7="","",'Escala Linhas'!BR7)))</f>
        <v/>
      </c>
      <c r="EM7">
        <f>IF($B7="",0,IF(Configurações!$B$3="Simples",IF(OR(ES7="TRAB",ES7="ATEST"),1,0),IF(AND(EI7&lt;&gt;"",EL7&lt;&gt;""),1,0)))</f>
        <v>0</v>
      </c>
      <c r="EN7" s="72">
        <f>IF(AND(EM7=1,Configurações!$B$3&lt;&gt;"Simples"),MOD(EL7-EI7,1)-EO7,0)</f>
        <v>0</v>
      </c>
      <c r="EO7" s="72">
        <f t="shared" ref="EO7:EO87" si="36">IF(AND(EM7=1,EJ7&lt;&gt;"",EK7&lt;&gt;""),MOD(EK7-EJ7,1),0)</f>
        <v>0</v>
      </c>
      <c r="EP7">
        <f t="shared" ref="EP7:EP87" si="37">IF(EM7=1,EE7+1,0)</f>
        <v>0</v>
      </c>
      <c r="EQ7">
        <f t="shared" ref="EQ7:EQ87" si="38">IF(WEEKDAY(EI$5)=1,IF(EM7=1,EF7+1,0),EF7)</f>
        <v>1</v>
      </c>
      <c r="ER7" s="38" t="str">
        <f>IF(EM7=0,"",IF(EP7&gt;Configurações!$B$15,"7DIA ","")&amp;IF(AND(WEEKDAY(EI$5)=1,EQ7&gt;IF($D7="F",Configurações!$B$13,Configurações!$B$14)),"DOM ","")&amp;IF(Configurações!$B$3="Simples","",IF(ROUND(EN7*1440,0)&lt;=ROUND(Configurações!$B$11*1440,0),IF(ROUND(EO7*1440,0)&gt;0,"INT-INDEVIDO",""),IF(ROUND(EN7*1440,0)&lt;=ROUND(Configurações!$B$12*1440,0),IF(ROUND(EO7*1440,0)&lt;&gt;ROUND(Configurações!$B$8*1440,0),"INT-15MIN",""),IF(OR(ROUND(EO7*1440,0)&lt;ROUND(Configurações!$B$9*1440,0),ROUND(EO7*1440,0)&gt;ROUND(Configurações!$B$10*1440,0)),"INT-1H2H","")))))</f>
        <v/>
      </c>
      <c r="ES7" t="str">
        <f>IF(Configurações!$B$3="Simples",IF('Escala Simples'!R7="Trabalho","TRAB",IF('Escala Simples'!R7="Folga","FOLGA",IF('Escala Simples'!R7="Atestado","ATEST",IF('Escala Simples'!R7="Férias","FERIAS","")))),"")</f>
        <v/>
      </c>
      <c r="ET7" s="71">
        <f>IF(Configurações!$B$3="Colunas",IF('Escala Colunas'!E74="","",'Escala Colunas'!E74),IF(Configurações!$B$3="Simples","",IF('Escala Linhas'!BT7="","",'Escala Linhas'!BT7)))</f>
        <v>0.33333333333333298</v>
      </c>
      <c r="EU7" s="71">
        <f>IF(Configurações!$B$3="Colunas",IF('Escala Colunas'!E75="","",'Escala Colunas'!E75),IF(Configurações!$B$3="Simples","",IF('Escala Linhas'!BU7="","",'Escala Linhas'!BU7)))</f>
        <v>0.5</v>
      </c>
      <c r="EV7" s="71">
        <f>IF(Configurações!$B$3="Colunas",IF('Escala Colunas'!E76="","",'Escala Colunas'!E76),IF(Configurações!$B$3="Simples","",IF('Escala Linhas'!BV7="","",'Escala Linhas'!BV7)))</f>
        <v>0.54166666666666696</v>
      </c>
      <c r="EW7" s="71">
        <f>IF(Configurações!$B$3="Colunas",IF('Escala Colunas'!E77="","",'Escala Colunas'!E77),IF(Configurações!$B$3="Simples","",IF('Escala Linhas'!BW7="","",'Escala Linhas'!BW7)))</f>
        <v>0.70833333333333304</v>
      </c>
      <c r="EX7">
        <f>IF($B7="",0,IF(Configurações!$B$3="Simples",IF(OR(FD7="TRAB",FD7="ATEST"),1,0),IF(AND(ET7&lt;&gt;"",EW7&lt;&gt;""),1,0)))</f>
        <v>1</v>
      </c>
      <c r="EY7" s="72">
        <f>IF(AND(EX7=1,Configurações!$B$3&lt;&gt;"Simples"),MOD(EW7-ET7,1)-EZ7,0)</f>
        <v>0.33333333333333309</v>
      </c>
      <c r="EZ7" s="72">
        <f t="shared" ref="EZ7:EZ87" si="39">IF(AND(EX7=1,EU7&lt;&gt;"",EV7&lt;&gt;""),MOD(EV7-EU7,1),0)</f>
        <v>4.1666666666666963E-2</v>
      </c>
      <c r="FA7">
        <f t="shared" ref="FA7:FA87" si="40">IF(EX7=1,EP7+1,0)</f>
        <v>1</v>
      </c>
      <c r="FB7">
        <f t="shared" ref="FB7:FB87" si="41">IF(WEEKDAY(ET$5)=1,IF(EX7=1,EQ7+1,0),EQ7)</f>
        <v>2</v>
      </c>
      <c r="FC7" s="38" t="str">
        <f>IF(EX7=0,"",IF(FA7&gt;Configurações!$B$15,"7DIA ","")&amp;IF(AND(WEEKDAY(ET$5)=1,FB7&gt;IF($D7="F",Configurações!$B$13,Configurações!$B$14)),"DOM ","")&amp;IF(Configurações!$B$3="Simples","",IF(ROUND(EY7*1440,0)&lt;=ROUND(Configurações!$B$11*1440,0),IF(ROUND(EZ7*1440,0)&gt;0,"INT-INDEVIDO",""),IF(ROUND(EY7*1440,0)&lt;=ROUND(Configurações!$B$12*1440,0),IF(ROUND(EZ7*1440,0)&lt;&gt;ROUND(Configurações!$B$8*1440,0),"INT-15MIN",""),IF(OR(ROUND(EZ7*1440,0)&lt;ROUND(Configurações!$B$9*1440,0),ROUND(EZ7*1440,0)&gt;ROUND(Configurações!$B$10*1440,0)),"INT-1H2H","")))))</f>
        <v xml:space="preserve">DOM </v>
      </c>
      <c r="FD7" t="str">
        <f>IF(Configurações!$B$3="Simples",IF('Escala Simples'!S7="Trabalho","TRAB",IF('Escala Simples'!S7="Folga","FOLGA",IF('Escala Simples'!S7="Atestado","ATEST",IF('Escala Simples'!S7="Férias","FERIAS","")))),"")</f>
        <v/>
      </c>
      <c r="FE7" s="71" t="str">
        <f>IF(Configurações!$B$3="Colunas",IF('Escala Colunas'!E82="","",'Escala Colunas'!E82),IF(Configurações!$B$3="Simples","",IF('Escala Linhas'!CB7="","",'Escala Linhas'!CB7)))</f>
        <v/>
      </c>
      <c r="FF7" s="71" t="str">
        <f>IF(Configurações!$B$3="Colunas",IF('Escala Colunas'!E83="","",'Escala Colunas'!E83),IF(Configurações!$B$3="Simples","",IF('Escala Linhas'!CC7="","",'Escala Linhas'!CC7)))</f>
        <v/>
      </c>
      <c r="FG7" s="71" t="str">
        <f>IF(Configurações!$B$3="Colunas",IF('Escala Colunas'!E84="","",'Escala Colunas'!E84),IF(Configurações!$B$3="Simples","",IF('Escala Linhas'!CD7="","",'Escala Linhas'!CD7)))</f>
        <v/>
      </c>
      <c r="FH7" s="71" t="str">
        <f>IF(Configurações!$B$3="Colunas",IF('Escala Colunas'!E85="","",'Escala Colunas'!E85),IF(Configurações!$B$3="Simples","",IF('Escala Linhas'!CE7="","",'Escala Linhas'!CE7)))</f>
        <v/>
      </c>
      <c r="FI7">
        <f>IF($B7="",0,IF(Configurações!$B$3="Simples",IF(OR(FO7="TRAB",FO7="ATEST"),1,0),IF(AND(FE7&lt;&gt;"",FH7&lt;&gt;""),1,0)))</f>
        <v>0</v>
      </c>
      <c r="FJ7" s="72">
        <f>IF(AND(FI7=1,Configurações!$B$3&lt;&gt;"Simples"),MOD(FH7-FE7,1)-FK7,0)</f>
        <v>0</v>
      </c>
      <c r="FK7" s="72">
        <f t="shared" ref="FK7:FK87" si="42">IF(AND(FI7=1,FF7&lt;&gt;"",FG7&lt;&gt;""),MOD(FG7-FF7,1),0)</f>
        <v>0</v>
      </c>
      <c r="FL7">
        <f t="shared" ref="FL7:FL87" si="43">IF(FI7=1,FA7+1,0)</f>
        <v>0</v>
      </c>
      <c r="FM7">
        <f t="shared" ref="FM7:FM87" si="44">IF(WEEKDAY(FE$5)=1,IF(FI7=1,FB7+1,0),FB7)</f>
        <v>2</v>
      </c>
      <c r="FN7" s="38" t="str">
        <f>IF(FI7=0,"",IF(FL7&gt;Configurações!$B$15,"7DIA ","")&amp;IF(AND(WEEKDAY(FE$5)=1,FM7&gt;IF($D7="F",Configurações!$B$13,Configurações!$B$14)),"DOM ","")&amp;IF(Configurações!$B$3="Simples","",IF(ROUND(FJ7*1440,0)&lt;=ROUND(Configurações!$B$11*1440,0),IF(ROUND(FK7*1440,0)&gt;0,"INT-INDEVIDO",""),IF(ROUND(FJ7*1440,0)&lt;=ROUND(Configurações!$B$12*1440,0),IF(ROUND(FK7*1440,0)&lt;&gt;ROUND(Configurações!$B$8*1440,0),"INT-15MIN",""),IF(OR(ROUND(FK7*1440,0)&lt;ROUND(Configurações!$B$9*1440,0),ROUND(FK7*1440,0)&gt;ROUND(Configurações!$B$10*1440,0)),"INT-1H2H","")))))</f>
        <v/>
      </c>
      <c r="FO7" t="str">
        <f>IF(Configurações!$B$3="Simples",IF('Escala Simples'!V7="Trabalho","TRAB",IF('Escala Simples'!V7="Folga","FOLGA",IF('Escala Simples'!V7="Atestado","ATEST",IF('Escala Simples'!V7="Férias","FERIAS","")))),"")</f>
        <v/>
      </c>
      <c r="FP7" s="71" t="str">
        <f>IF(Configurações!$B$3="Colunas",IF('Escala Colunas'!E87="","",'Escala Colunas'!E87),IF(Configurações!$B$3="Simples","",IF('Escala Linhas'!CG7="","",'Escala Linhas'!CG7)))</f>
        <v/>
      </c>
      <c r="FQ7" s="71" t="str">
        <f>IF(Configurações!$B$3="Colunas",IF('Escala Colunas'!E88="","",'Escala Colunas'!E88),IF(Configurações!$B$3="Simples","",IF('Escala Linhas'!CH7="","",'Escala Linhas'!CH7)))</f>
        <v/>
      </c>
      <c r="FR7" s="71" t="str">
        <f>IF(Configurações!$B$3="Colunas",IF('Escala Colunas'!E89="","",'Escala Colunas'!E89),IF(Configurações!$B$3="Simples","",IF('Escala Linhas'!CI7="","",'Escala Linhas'!CI7)))</f>
        <v/>
      </c>
      <c r="FS7" s="71" t="str">
        <f>IF(Configurações!$B$3="Colunas",IF('Escala Colunas'!E90="","",'Escala Colunas'!E90),IF(Configurações!$B$3="Simples","",IF('Escala Linhas'!CJ7="","",'Escala Linhas'!CJ7)))</f>
        <v/>
      </c>
      <c r="FT7">
        <f>IF($B7="",0,IF(Configurações!$B$3="Simples",IF(OR(FZ7="TRAB",FZ7="ATEST"),1,0),IF(AND(FP7&lt;&gt;"",FS7&lt;&gt;""),1,0)))</f>
        <v>0</v>
      </c>
      <c r="FU7" s="72">
        <f>IF(AND(FT7=1,Configurações!$B$3&lt;&gt;"Simples"),MOD(FS7-FP7,1)-FV7,0)</f>
        <v>0</v>
      </c>
      <c r="FV7" s="72">
        <f t="shared" ref="FV7:FV87" si="45">IF(AND(FT7=1,FQ7&lt;&gt;"",FR7&lt;&gt;""),MOD(FR7-FQ7,1),0)</f>
        <v>0</v>
      </c>
      <c r="FW7">
        <f t="shared" ref="FW7:FW87" si="46">IF(FT7=1,FL7+1,0)</f>
        <v>0</v>
      </c>
      <c r="FX7">
        <f t="shared" ref="FX7:FX87" si="47">IF(WEEKDAY(FP$5)=1,IF(FT7=1,FM7+1,0),FM7)</f>
        <v>2</v>
      </c>
      <c r="FY7" s="38" t="str">
        <f>IF(FT7=0,"",IF(FW7&gt;Configurações!$B$15,"7DIA ","")&amp;IF(AND(WEEKDAY(FP$5)=1,FX7&gt;IF($D7="F",Configurações!$B$13,Configurações!$B$14)),"DOM ","")&amp;IF(Configurações!$B$3="Simples","",IF(ROUND(FU7*1440,0)&lt;=ROUND(Configurações!$B$11*1440,0),IF(ROUND(FV7*1440,0)&gt;0,"INT-INDEVIDO",""),IF(ROUND(FU7*1440,0)&lt;=ROUND(Configurações!$B$12*1440,0),IF(ROUND(FV7*1440,0)&lt;&gt;ROUND(Configurações!$B$8*1440,0),"INT-15MIN",""),IF(OR(ROUND(FV7*1440,0)&lt;ROUND(Configurações!$B$9*1440,0),ROUND(FV7*1440,0)&gt;ROUND(Configurações!$B$10*1440,0)),"INT-1H2H","")))))</f>
        <v/>
      </c>
      <c r="FZ7" t="str">
        <f>IF(Configurações!$B$3="Simples",IF('Escala Simples'!W7="Trabalho","TRAB",IF('Escala Simples'!W7="Folga","FOLGA",IF('Escala Simples'!W7="Atestado","ATEST",IF('Escala Simples'!W7="Férias","FERIAS","")))),"")</f>
        <v/>
      </c>
      <c r="GA7" s="71" t="str">
        <f>IF(Configurações!$B$3="Colunas",IF('Escala Colunas'!E92="","",'Escala Colunas'!E92),IF(Configurações!$B$3="Simples","",IF('Escala Linhas'!CL7="","",'Escala Linhas'!CL7)))</f>
        <v/>
      </c>
      <c r="GB7" s="71" t="str">
        <f>IF(Configurações!$B$3="Colunas",IF('Escala Colunas'!E93="","",'Escala Colunas'!E93),IF(Configurações!$B$3="Simples","",IF('Escala Linhas'!CM7="","",'Escala Linhas'!CM7)))</f>
        <v/>
      </c>
      <c r="GC7" s="71" t="str">
        <f>IF(Configurações!$B$3="Colunas",IF('Escala Colunas'!E94="","",'Escala Colunas'!E94),IF(Configurações!$B$3="Simples","",IF('Escala Linhas'!CN7="","",'Escala Linhas'!CN7)))</f>
        <v/>
      </c>
      <c r="GD7" s="71" t="str">
        <f>IF(Configurações!$B$3="Colunas",IF('Escala Colunas'!E95="","",'Escala Colunas'!E95),IF(Configurações!$B$3="Simples","",IF('Escala Linhas'!CO7="","",'Escala Linhas'!CO7)))</f>
        <v/>
      </c>
      <c r="GE7">
        <f>IF($B7="",0,IF(Configurações!$B$3="Simples",IF(OR(GK7="TRAB",GK7="ATEST"),1,0),IF(AND(GA7&lt;&gt;"",GD7&lt;&gt;""),1,0)))</f>
        <v>0</v>
      </c>
      <c r="GF7" s="72">
        <f>IF(AND(GE7=1,Configurações!$B$3&lt;&gt;"Simples"),MOD(GD7-GA7,1)-GG7,0)</f>
        <v>0</v>
      </c>
      <c r="GG7" s="72">
        <f t="shared" ref="GG7:GG87" si="48">IF(AND(GE7=1,GB7&lt;&gt;"",GC7&lt;&gt;""),MOD(GC7-GB7,1),0)</f>
        <v>0</v>
      </c>
      <c r="GH7">
        <f t="shared" ref="GH7:GH87" si="49">IF(GE7=1,FW7+1,0)</f>
        <v>0</v>
      </c>
      <c r="GI7">
        <f t="shared" ref="GI7:GI87" si="50">IF(WEEKDAY(GA$5)=1,IF(GE7=1,FX7+1,0),FX7)</f>
        <v>2</v>
      </c>
      <c r="GJ7" s="38" t="str">
        <f>IF(GE7=0,"",IF(GH7&gt;Configurações!$B$15,"7DIA ","")&amp;IF(AND(WEEKDAY(GA$5)=1,GI7&gt;IF($D7="F",Configurações!$B$13,Configurações!$B$14)),"DOM ","")&amp;IF(Configurações!$B$3="Simples","",IF(ROUND(GF7*1440,0)&lt;=ROUND(Configurações!$B$11*1440,0),IF(ROUND(GG7*1440,0)&gt;0,"INT-INDEVIDO",""),IF(ROUND(GF7*1440,0)&lt;=ROUND(Configurações!$B$12*1440,0),IF(ROUND(GG7*1440,0)&lt;&gt;ROUND(Configurações!$B$8*1440,0),"INT-15MIN",""),IF(OR(ROUND(GG7*1440,0)&lt;ROUND(Configurações!$B$9*1440,0),ROUND(GG7*1440,0)&gt;ROUND(Configurações!$B$10*1440,0)),"INT-1H2H","")))))</f>
        <v/>
      </c>
      <c r="GK7" t="str">
        <f>IF(Configurações!$B$3="Simples",IF('Escala Simples'!X7="Trabalho","TRAB",IF('Escala Simples'!X7="Folga","FOLGA",IF('Escala Simples'!X7="Atestado","ATEST",IF('Escala Simples'!X7="Férias","FERIAS","")))),"")</f>
        <v/>
      </c>
      <c r="GL7" s="71" t="str">
        <f>IF(Configurações!$B$3="Colunas",IF('Escala Colunas'!E97="","",'Escala Colunas'!E97),IF(Configurações!$B$3="Simples","",IF('Escala Linhas'!CQ7="","",'Escala Linhas'!CQ7)))</f>
        <v/>
      </c>
      <c r="GM7" s="71" t="str">
        <f>IF(Configurações!$B$3="Colunas",IF('Escala Colunas'!E98="","",'Escala Colunas'!E98),IF(Configurações!$B$3="Simples","",IF('Escala Linhas'!CR7="","",'Escala Linhas'!CR7)))</f>
        <v/>
      </c>
      <c r="GN7" s="71" t="str">
        <f>IF(Configurações!$B$3="Colunas",IF('Escala Colunas'!E99="","",'Escala Colunas'!E99),IF(Configurações!$B$3="Simples","",IF('Escala Linhas'!CS7="","",'Escala Linhas'!CS7)))</f>
        <v/>
      </c>
      <c r="GO7" s="71" t="str">
        <f>IF(Configurações!$B$3="Colunas",IF('Escala Colunas'!E100="","",'Escala Colunas'!E100),IF(Configurações!$B$3="Simples","",IF('Escala Linhas'!CT7="","",'Escala Linhas'!CT7)))</f>
        <v/>
      </c>
      <c r="GP7">
        <f>IF($B7="",0,IF(Configurações!$B$3="Simples",IF(OR(GV7="TRAB",GV7="ATEST"),1,0),IF(AND(GL7&lt;&gt;"",GO7&lt;&gt;""),1,0)))</f>
        <v>0</v>
      </c>
      <c r="GQ7" s="72">
        <f>IF(AND(GP7=1,Configurações!$B$3&lt;&gt;"Simples"),MOD(GO7-GL7,1)-GR7,0)</f>
        <v>0</v>
      </c>
      <c r="GR7" s="72">
        <f t="shared" ref="GR7:GR87" si="51">IF(AND(GP7=1,GM7&lt;&gt;"",GN7&lt;&gt;""),MOD(GN7-GM7,1),0)</f>
        <v>0</v>
      </c>
      <c r="GS7">
        <f t="shared" ref="GS7:GS87" si="52">IF(GP7=1,GH7+1,0)</f>
        <v>0</v>
      </c>
      <c r="GT7">
        <f t="shared" ref="GT7:GT87" si="53">IF(WEEKDAY(GL$5)=1,IF(GP7=1,GI7+1,0),GI7)</f>
        <v>2</v>
      </c>
      <c r="GU7" s="38" t="str">
        <f>IF(GP7=0,"",IF(GS7&gt;Configurações!$B$15,"7DIA ","")&amp;IF(AND(WEEKDAY(GL$5)=1,GT7&gt;IF($D7="F",Configurações!$B$13,Configurações!$B$14)),"DOM ","")&amp;IF(Configurações!$B$3="Simples","",IF(ROUND(GQ7*1440,0)&lt;=ROUND(Configurações!$B$11*1440,0),IF(ROUND(GR7*1440,0)&gt;0,"INT-INDEVIDO",""),IF(ROUND(GQ7*1440,0)&lt;=ROUND(Configurações!$B$12*1440,0),IF(ROUND(GR7*1440,0)&lt;&gt;ROUND(Configurações!$B$8*1440,0),"INT-15MIN",""),IF(OR(ROUND(GR7*1440,0)&lt;ROUND(Configurações!$B$9*1440,0),ROUND(GR7*1440,0)&gt;ROUND(Configurações!$B$10*1440,0)),"INT-1H2H","")))))</f>
        <v/>
      </c>
      <c r="GV7" t="str">
        <f>IF(Configurações!$B$3="Simples",IF('Escala Simples'!Y7="Trabalho","TRAB",IF('Escala Simples'!Y7="Folga","FOLGA",IF('Escala Simples'!Y7="Atestado","ATEST",IF('Escala Simples'!Y7="Férias","FERIAS","")))),"")</f>
        <v/>
      </c>
      <c r="GW7" s="71" t="str">
        <f>IF(Configurações!$B$3="Colunas",IF('Escala Colunas'!E102="","",'Escala Colunas'!E102),IF(Configurações!$B$3="Simples","",IF('Escala Linhas'!CV7="","",'Escala Linhas'!CV7)))</f>
        <v/>
      </c>
      <c r="GX7" s="71" t="str">
        <f>IF(Configurações!$B$3="Colunas",IF('Escala Colunas'!E103="","",'Escala Colunas'!E103),IF(Configurações!$B$3="Simples","",IF('Escala Linhas'!CW7="","",'Escala Linhas'!CW7)))</f>
        <v/>
      </c>
      <c r="GY7" s="71" t="str">
        <f>IF(Configurações!$B$3="Colunas",IF('Escala Colunas'!E104="","",'Escala Colunas'!E104),IF(Configurações!$B$3="Simples","",IF('Escala Linhas'!CX7="","",'Escala Linhas'!CX7)))</f>
        <v/>
      </c>
      <c r="GZ7" s="71" t="str">
        <f>IF(Configurações!$B$3="Colunas",IF('Escala Colunas'!E105="","",'Escala Colunas'!E105),IF(Configurações!$B$3="Simples","",IF('Escala Linhas'!CY7="","",'Escala Linhas'!CY7)))</f>
        <v/>
      </c>
      <c r="HA7">
        <f>IF($B7="",0,IF(Configurações!$B$3="Simples",IF(OR(HG7="TRAB",HG7="ATEST"),1,0),IF(AND(GW7&lt;&gt;"",GZ7&lt;&gt;""),1,0)))</f>
        <v>0</v>
      </c>
      <c r="HB7" s="72">
        <f>IF(AND(HA7=1,Configurações!$B$3&lt;&gt;"Simples"),MOD(GZ7-GW7,1)-HC7,0)</f>
        <v>0</v>
      </c>
      <c r="HC7" s="72">
        <f t="shared" ref="HC7:HC87" si="54">IF(AND(HA7=1,GX7&lt;&gt;"",GY7&lt;&gt;""),MOD(GY7-GX7,1),0)</f>
        <v>0</v>
      </c>
      <c r="HD7">
        <f t="shared" ref="HD7:HD87" si="55">IF(HA7=1,GS7+1,0)</f>
        <v>0</v>
      </c>
      <c r="HE7">
        <f t="shared" ref="HE7:HE87" si="56">IF(WEEKDAY(GW$5)=1,IF(HA7=1,GT7+1,0),GT7)</f>
        <v>2</v>
      </c>
      <c r="HF7" s="38" t="str">
        <f>IF(HA7=0,"",IF(HD7&gt;Configurações!$B$15,"7DIA ","")&amp;IF(AND(WEEKDAY(GW$5)=1,HE7&gt;IF($D7="F",Configurações!$B$13,Configurações!$B$14)),"DOM ","")&amp;IF(Configurações!$B$3="Simples","",IF(ROUND(HB7*1440,0)&lt;=ROUND(Configurações!$B$11*1440,0),IF(ROUND(HC7*1440,0)&gt;0,"INT-INDEVIDO",""),IF(ROUND(HB7*1440,0)&lt;=ROUND(Configurações!$B$12*1440,0),IF(ROUND(HC7*1440,0)&lt;&gt;ROUND(Configurações!$B$8*1440,0),"INT-15MIN",""),IF(OR(ROUND(HC7*1440,0)&lt;ROUND(Configurações!$B$9*1440,0),ROUND(HC7*1440,0)&gt;ROUND(Configurações!$B$10*1440,0)),"INT-1H2H","")))))</f>
        <v/>
      </c>
      <c r="HG7" t="str">
        <f>IF(Configurações!$B$3="Simples",IF('Escala Simples'!Z7="Trabalho","TRAB",IF('Escala Simples'!Z7="Folga","FOLGA",IF('Escala Simples'!Z7="Atestado","ATEST",IF('Escala Simples'!Z7="Férias","FERIAS","")))),"")</f>
        <v/>
      </c>
      <c r="HH7" s="71" t="str">
        <f>IF(Configurações!$B$3="Colunas",IF('Escala Colunas'!E107="","",'Escala Colunas'!E107),IF(Configurações!$B$3="Simples","",IF('Escala Linhas'!DA7="","",'Escala Linhas'!DA7)))</f>
        <v/>
      </c>
      <c r="HI7" s="71" t="str">
        <f>IF(Configurações!$B$3="Colunas",IF('Escala Colunas'!E108="","",'Escala Colunas'!E108),IF(Configurações!$B$3="Simples","",IF('Escala Linhas'!DB7="","",'Escala Linhas'!DB7)))</f>
        <v/>
      </c>
      <c r="HJ7" s="71" t="str">
        <f>IF(Configurações!$B$3="Colunas",IF('Escala Colunas'!E109="","",'Escala Colunas'!E109),IF(Configurações!$B$3="Simples","",IF('Escala Linhas'!DC7="","",'Escala Linhas'!DC7)))</f>
        <v/>
      </c>
      <c r="HK7" s="71" t="str">
        <f>IF(Configurações!$B$3="Colunas",IF('Escala Colunas'!E110="","",'Escala Colunas'!E110),IF(Configurações!$B$3="Simples","",IF('Escala Linhas'!DD7="","",'Escala Linhas'!DD7)))</f>
        <v/>
      </c>
      <c r="HL7">
        <f>IF($B7="",0,IF(Configurações!$B$3="Simples",IF(OR(HR7="TRAB",HR7="ATEST"),1,0),IF(AND(HH7&lt;&gt;"",HK7&lt;&gt;""),1,0)))</f>
        <v>0</v>
      </c>
      <c r="HM7" s="72">
        <f>IF(AND(HL7=1,Configurações!$B$3&lt;&gt;"Simples"),MOD(HK7-HH7,1)-HN7,0)</f>
        <v>0</v>
      </c>
      <c r="HN7" s="72">
        <f t="shared" ref="HN7:HN87" si="57">IF(AND(HL7=1,HI7&lt;&gt;"",HJ7&lt;&gt;""),MOD(HJ7-HI7,1),0)</f>
        <v>0</v>
      </c>
      <c r="HO7">
        <f t="shared" ref="HO7:HO87" si="58">IF(HL7=1,HD7+1,0)</f>
        <v>0</v>
      </c>
      <c r="HP7">
        <f t="shared" ref="HP7:HP87" si="59">IF(WEEKDAY(HH$5)=1,IF(HL7=1,HE7+1,0),HE7)</f>
        <v>2</v>
      </c>
      <c r="HQ7" s="38" t="str">
        <f>IF(HL7=0,"",IF(HO7&gt;Configurações!$B$15,"7DIA ","")&amp;IF(AND(WEEKDAY(HH$5)=1,HP7&gt;IF($D7="F",Configurações!$B$13,Configurações!$B$14)),"DOM ","")&amp;IF(Configurações!$B$3="Simples","",IF(ROUND(HM7*1440,0)&lt;=ROUND(Configurações!$B$11*1440,0),IF(ROUND(HN7*1440,0)&gt;0,"INT-INDEVIDO",""),IF(ROUND(HM7*1440,0)&lt;=ROUND(Configurações!$B$12*1440,0),IF(ROUND(HN7*1440,0)&lt;&gt;ROUND(Configurações!$B$8*1440,0),"INT-15MIN",""),IF(OR(ROUND(HN7*1440,0)&lt;ROUND(Configurações!$B$9*1440,0),ROUND(HN7*1440,0)&gt;ROUND(Configurações!$B$10*1440,0)),"INT-1H2H","")))))</f>
        <v/>
      </c>
      <c r="HR7" t="str">
        <f>IF(Configurações!$B$3="Simples",IF('Escala Simples'!AA7="Trabalho","TRAB",IF('Escala Simples'!AA7="Folga","FOLGA",IF('Escala Simples'!AA7="Atestado","ATEST",IF('Escala Simples'!AA7="Férias","FERIAS","")))),"")</f>
        <v/>
      </c>
      <c r="HS7" s="71" t="str">
        <f>IF(Configurações!$B$3="Colunas",IF('Escala Colunas'!E112="","",'Escala Colunas'!E112),IF(Configurações!$B$3="Simples","",IF('Escala Linhas'!DF7="","",'Escala Linhas'!DF7)))</f>
        <v/>
      </c>
      <c r="HT7" s="71" t="str">
        <f>IF(Configurações!$B$3="Colunas",IF('Escala Colunas'!E113="","",'Escala Colunas'!E113),IF(Configurações!$B$3="Simples","",IF('Escala Linhas'!DG7="","",'Escala Linhas'!DG7)))</f>
        <v/>
      </c>
      <c r="HU7" s="71" t="str">
        <f>IF(Configurações!$B$3="Colunas",IF('Escala Colunas'!E114="","",'Escala Colunas'!E114),IF(Configurações!$B$3="Simples","",IF('Escala Linhas'!DH7="","",'Escala Linhas'!DH7)))</f>
        <v/>
      </c>
      <c r="HV7" s="71" t="str">
        <f>IF(Configurações!$B$3="Colunas",IF('Escala Colunas'!E115="","",'Escala Colunas'!E115),IF(Configurações!$B$3="Simples","",IF('Escala Linhas'!DI7="","",'Escala Linhas'!DI7)))</f>
        <v/>
      </c>
      <c r="HW7">
        <f>IF($B7="",0,IF(Configurações!$B$3="Simples",IF(OR(IC7="TRAB",IC7="ATEST"),1,0),IF(AND(HS7&lt;&gt;"",HV7&lt;&gt;""),1,0)))</f>
        <v>0</v>
      </c>
      <c r="HX7" s="72">
        <f>IF(AND(HW7=1,Configurações!$B$3&lt;&gt;"Simples"),MOD(HV7-HS7,1)-HY7,0)</f>
        <v>0</v>
      </c>
      <c r="HY7" s="72">
        <f t="shared" ref="HY7:HY87" si="60">IF(AND(HW7=1,HT7&lt;&gt;"",HU7&lt;&gt;""),MOD(HU7-HT7,1),0)</f>
        <v>0</v>
      </c>
      <c r="HZ7">
        <f t="shared" ref="HZ7:HZ87" si="61">IF(HW7=1,HO7+1,0)</f>
        <v>0</v>
      </c>
      <c r="IA7">
        <f t="shared" ref="IA7:IA87" si="62">IF(WEEKDAY(HS$5)=1,IF(HW7=1,HP7+1,0),HP7)</f>
        <v>0</v>
      </c>
      <c r="IB7" s="38" t="str">
        <f>IF(HW7=0,"",IF(HZ7&gt;Configurações!$B$15,"7DIA ","")&amp;IF(AND(WEEKDAY(HS$5)=1,IA7&gt;IF($D7="F",Configurações!$B$13,Configurações!$B$14)),"DOM ","")&amp;IF(Configurações!$B$3="Simples","",IF(ROUND(HX7*1440,0)&lt;=ROUND(Configurações!$B$11*1440,0),IF(ROUND(HY7*1440,0)&gt;0,"INT-INDEVIDO",""),IF(ROUND(HX7*1440,0)&lt;=ROUND(Configurações!$B$12*1440,0),IF(ROUND(HY7*1440,0)&lt;&gt;ROUND(Configurações!$B$8*1440,0),"INT-15MIN",""),IF(OR(ROUND(HY7*1440,0)&lt;ROUND(Configurações!$B$9*1440,0),ROUND(HY7*1440,0)&gt;ROUND(Configurações!$B$10*1440,0)),"INT-1H2H","")))))</f>
        <v/>
      </c>
      <c r="IC7" t="str">
        <f>IF(Configurações!$B$3="Simples",IF('Escala Simples'!AB7="Trabalho","TRAB",IF('Escala Simples'!AB7="Folga","FOLGA",IF('Escala Simples'!AB7="Atestado","ATEST",IF('Escala Simples'!AB7="Férias","FERIAS","")))),"")</f>
        <v/>
      </c>
      <c r="ID7" s="71" t="str">
        <f>IF(Configurações!$B$3="Colunas",IF('Escala Colunas'!E120="","",'Escala Colunas'!E120),IF(Configurações!$B$3="Simples","",IF('Escala Linhas'!DN7="","",'Escala Linhas'!DN7)))</f>
        <v/>
      </c>
      <c r="IE7" s="71" t="str">
        <f>IF(Configurações!$B$3="Colunas",IF('Escala Colunas'!E121="","",'Escala Colunas'!E121),IF(Configurações!$B$3="Simples","",IF('Escala Linhas'!DO7="","",'Escala Linhas'!DO7)))</f>
        <v/>
      </c>
      <c r="IF7" s="71" t="str">
        <f>IF(Configurações!$B$3="Colunas",IF('Escala Colunas'!E122="","",'Escala Colunas'!E122),IF(Configurações!$B$3="Simples","",IF('Escala Linhas'!DP7="","",'Escala Linhas'!DP7)))</f>
        <v/>
      </c>
      <c r="IG7" s="71" t="str">
        <f>IF(Configurações!$B$3="Colunas",IF('Escala Colunas'!E123="","",'Escala Colunas'!E123),IF(Configurações!$B$3="Simples","",IF('Escala Linhas'!DQ7="","",'Escala Linhas'!DQ7)))</f>
        <v/>
      </c>
      <c r="IH7">
        <f>IF($B7="",0,IF(Configurações!$B$3="Simples",IF(OR(IN7="TRAB",IN7="ATEST"),1,0),IF(AND(ID7&lt;&gt;"",IG7&lt;&gt;""),1,0)))</f>
        <v>0</v>
      </c>
      <c r="II7" s="72">
        <f>IF(AND(IH7=1,Configurações!$B$3&lt;&gt;"Simples"),MOD(IG7-ID7,1)-IJ7,0)</f>
        <v>0</v>
      </c>
      <c r="IJ7" s="72">
        <f t="shared" ref="IJ7:IJ87" si="63">IF(AND(IH7=1,IE7&lt;&gt;"",IF7&lt;&gt;""),MOD(IF7-IE7,1),0)</f>
        <v>0</v>
      </c>
      <c r="IK7">
        <f t="shared" ref="IK7:IK87" si="64">IF(IH7=1,HZ7+1,0)</f>
        <v>0</v>
      </c>
      <c r="IL7">
        <f t="shared" ref="IL7:IL87" si="65">IF(WEEKDAY(ID$5)=1,IF(IH7=1,IA7+1,0),IA7)</f>
        <v>0</v>
      </c>
      <c r="IM7" s="38" t="str">
        <f>IF(IH7=0,"",IF(IK7&gt;Configurações!$B$15,"7DIA ","")&amp;IF(AND(WEEKDAY(ID$5)=1,IL7&gt;IF($D7="F",Configurações!$B$13,Configurações!$B$14)),"DOM ","")&amp;IF(Configurações!$B$3="Simples","",IF(ROUND(II7*1440,0)&lt;=ROUND(Configurações!$B$11*1440,0),IF(ROUND(IJ7*1440,0)&gt;0,"INT-INDEVIDO",""),IF(ROUND(II7*1440,0)&lt;=ROUND(Configurações!$B$12*1440,0),IF(ROUND(IJ7*1440,0)&lt;&gt;ROUND(Configurações!$B$8*1440,0),"INT-15MIN",""),IF(OR(ROUND(IJ7*1440,0)&lt;ROUND(Configurações!$B$9*1440,0),ROUND(IJ7*1440,0)&gt;ROUND(Configurações!$B$10*1440,0)),"INT-1H2H","")))))</f>
        <v/>
      </c>
      <c r="IN7" t="str">
        <f>IF(Configurações!$B$3="Simples",IF('Escala Simples'!AE7="Trabalho","TRAB",IF('Escala Simples'!AE7="Folga","FOLGA",IF('Escala Simples'!AE7="Atestado","ATEST",IF('Escala Simples'!AE7="Férias","FERIAS","")))),"")</f>
        <v/>
      </c>
      <c r="IO7" s="71" t="str">
        <f>IF(Configurações!$B$3="Colunas",IF('Escala Colunas'!E125="","",'Escala Colunas'!E125),IF(Configurações!$B$3="Simples","",IF('Escala Linhas'!DS7="","",'Escala Linhas'!DS7)))</f>
        <v/>
      </c>
      <c r="IP7" s="71" t="str">
        <f>IF(Configurações!$B$3="Colunas",IF('Escala Colunas'!E126="","",'Escala Colunas'!E126),IF(Configurações!$B$3="Simples","",IF('Escala Linhas'!DT7="","",'Escala Linhas'!DT7)))</f>
        <v/>
      </c>
      <c r="IQ7" s="71" t="str">
        <f>IF(Configurações!$B$3="Colunas",IF('Escala Colunas'!E127="","",'Escala Colunas'!E127),IF(Configurações!$B$3="Simples","",IF('Escala Linhas'!DU7="","",'Escala Linhas'!DU7)))</f>
        <v/>
      </c>
      <c r="IR7" s="71" t="str">
        <f>IF(Configurações!$B$3="Colunas",IF('Escala Colunas'!E128="","",'Escala Colunas'!E128),IF(Configurações!$B$3="Simples","",IF('Escala Linhas'!DV7="","",'Escala Linhas'!DV7)))</f>
        <v/>
      </c>
      <c r="IS7">
        <f>IF($B7="",0,IF(Configurações!$B$3="Simples",IF(OR(IY7="TRAB",IY7="ATEST"),1,0),IF(AND(IO7&lt;&gt;"",IR7&lt;&gt;""),1,0)))</f>
        <v>0</v>
      </c>
      <c r="IT7" s="72">
        <f>IF(AND(IS7=1,Configurações!$B$3&lt;&gt;"Simples"),MOD(IR7-IO7,1)-IU7,0)</f>
        <v>0</v>
      </c>
      <c r="IU7" s="72">
        <f t="shared" ref="IU7:IU87" si="66">IF(AND(IS7=1,IP7&lt;&gt;"",IQ7&lt;&gt;""),MOD(IQ7-IP7,1),0)</f>
        <v>0</v>
      </c>
      <c r="IV7">
        <f t="shared" ref="IV7:IV87" si="67">IF(IS7=1,IK7+1,0)</f>
        <v>0</v>
      </c>
      <c r="IW7">
        <f t="shared" ref="IW7:IW87" si="68">IF(WEEKDAY(IO$5)=1,IF(IS7=1,IL7+1,0),IL7)</f>
        <v>0</v>
      </c>
      <c r="IX7" s="38" t="str">
        <f>IF(IS7=0,"",IF(IV7&gt;Configurações!$B$15,"7DIA ","")&amp;IF(AND(WEEKDAY(IO$5)=1,IW7&gt;IF($D7="F",Configurações!$B$13,Configurações!$B$14)),"DOM ","")&amp;IF(Configurações!$B$3="Simples","",IF(ROUND(IT7*1440,0)&lt;=ROUND(Configurações!$B$11*1440,0),IF(ROUND(IU7*1440,0)&gt;0,"INT-INDEVIDO",""),IF(ROUND(IT7*1440,0)&lt;=ROUND(Configurações!$B$12*1440,0),IF(ROUND(IU7*1440,0)&lt;&gt;ROUND(Configurações!$B$8*1440,0),"INT-15MIN",""),IF(OR(ROUND(IU7*1440,0)&lt;ROUND(Configurações!$B$9*1440,0),ROUND(IU7*1440,0)&gt;ROUND(Configurações!$B$10*1440,0)),"INT-1H2H","")))))</f>
        <v/>
      </c>
      <c r="IY7" t="str">
        <f>IF(Configurações!$B$3="Simples",IF('Escala Simples'!AF7="Trabalho","TRAB",IF('Escala Simples'!AF7="Folga","FOLGA",IF('Escala Simples'!AF7="Atestado","ATEST",IF('Escala Simples'!AF7="Férias","FERIAS","")))),"")</f>
        <v/>
      </c>
      <c r="IZ7" s="71" t="str">
        <f>IF(Configurações!$B$3="Colunas",IF('Escala Colunas'!E130="","",'Escala Colunas'!E130),IF(Configurações!$B$3="Simples","",IF('Escala Linhas'!DX7="","",'Escala Linhas'!DX7)))</f>
        <v/>
      </c>
      <c r="JA7" s="71" t="str">
        <f>IF(Configurações!$B$3="Colunas",IF('Escala Colunas'!E131="","",'Escala Colunas'!E131),IF(Configurações!$B$3="Simples","",IF('Escala Linhas'!DY7="","",'Escala Linhas'!DY7)))</f>
        <v/>
      </c>
      <c r="JB7" s="71" t="str">
        <f>IF(Configurações!$B$3="Colunas",IF('Escala Colunas'!E132="","",'Escala Colunas'!E132),IF(Configurações!$B$3="Simples","",IF('Escala Linhas'!DZ7="","",'Escala Linhas'!DZ7)))</f>
        <v/>
      </c>
      <c r="JC7" s="71" t="str">
        <f>IF(Configurações!$B$3="Colunas",IF('Escala Colunas'!E133="","",'Escala Colunas'!E133),IF(Configurações!$B$3="Simples","",IF('Escala Linhas'!EA7="","",'Escala Linhas'!EA7)))</f>
        <v/>
      </c>
      <c r="JD7">
        <f>IF($B7="",0,IF(Configurações!$B$3="Simples",IF(OR(JJ7="TRAB",JJ7="ATEST"),1,0),IF(AND(IZ7&lt;&gt;"",JC7&lt;&gt;""),1,0)))</f>
        <v>0</v>
      </c>
      <c r="JE7" s="72">
        <f>IF(AND(JD7=1,Configurações!$B$3&lt;&gt;"Simples"),MOD(JC7-IZ7,1)-JF7,0)</f>
        <v>0</v>
      </c>
      <c r="JF7" s="72">
        <f t="shared" ref="JF7:JF87" si="69">IF(AND(JD7=1,JA7&lt;&gt;"",JB7&lt;&gt;""),MOD(JB7-JA7,1),0)</f>
        <v>0</v>
      </c>
      <c r="JG7">
        <f t="shared" ref="JG7:JG87" si="70">IF(JD7=1,IV7+1,0)</f>
        <v>0</v>
      </c>
      <c r="JH7">
        <f t="shared" ref="JH7:JH87" si="71">IF(WEEKDAY(IZ$5)=1,IF(JD7=1,IW7+1,0),IW7)</f>
        <v>0</v>
      </c>
      <c r="JI7" s="38" t="str">
        <f>IF(JD7=0,"",IF(JG7&gt;Configurações!$B$15,"7DIA ","")&amp;IF(AND(WEEKDAY(IZ$5)=1,JH7&gt;IF($D7="F",Configurações!$B$13,Configurações!$B$14)),"DOM ","")&amp;IF(Configurações!$B$3="Simples","",IF(ROUND(JE7*1440,0)&lt;=ROUND(Configurações!$B$11*1440,0),IF(ROUND(JF7*1440,0)&gt;0,"INT-INDEVIDO",""),IF(ROUND(JE7*1440,0)&lt;=ROUND(Configurações!$B$12*1440,0),IF(ROUND(JF7*1440,0)&lt;&gt;ROUND(Configurações!$B$8*1440,0),"INT-15MIN",""),IF(OR(ROUND(JF7*1440,0)&lt;ROUND(Configurações!$B$9*1440,0),ROUND(JF7*1440,0)&gt;ROUND(Configurações!$B$10*1440,0)),"INT-1H2H","")))))</f>
        <v/>
      </c>
      <c r="JJ7" t="str">
        <f>IF(Configurações!$B$3="Simples",IF('Escala Simples'!AG7="Trabalho","TRAB",IF('Escala Simples'!AG7="Folga","FOLGA",IF('Escala Simples'!AG7="Atestado","ATEST",IF('Escala Simples'!AG7="Férias","FERIAS","")))),"")</f>
        <v/>
      </c>
      <c r="JK7" s="71" t="str">
        <f>IF(Configurações!$B$3="Colunas",IF('Escala Colunas'!E135="","",'Escala Colunas'!E135),IF(Configurações!$B$3="Simples","",IF('Escala Linhas'!EC7="","",'Escala Linhas'!EC7)))</f>
        <v/>
      </c>
      <c r="JL7" s="71" t="str">
        <f>IF(Configurações!$B$3="Colunas",IF('Escala Colunas'!E136="","",'Escala Colunas'!E136),IF(Configurações!$B$3="Simples","",IF('Escala Linhas'!ED7="","",'Escala Linhas'!ED7)))</f>
        <v/>
      </c>
      <c r="JM7" s="71" t="str">
        <f>IF(Configurações!$B$3="Colunas",IF('Escala Colunas'!E137="","",'Escala Colunas'!E137),IF(Configurações!$B$3="Simples","",IF('Escala Linhas'!EE7="","",'Escala Linhas'!EE7)))</f>
        <v/>
      </c>
      <c r="JN7" s="71" t="str">
        <f>IF(Configurações!$B$3="Colunas",IF('Escala Colunas'!E138="","",'Escala Colunas'!E138),IF(Configurações!$B$3="Simples","",IF('Escala Linhas'!EF7="","",'Escala Linhas'!EF7)))</f>
        <v/>
      </c>
      <c r="JO7">
        <f>IF($B7="",0,IF(Configurações!$B$3="Simples",IF(OR(JU7="TRAB",JU7="ATEST"),1,0),IF(AND(JK7&lt;&gt;"",JN7&lt;&gt;""),1,0)))</f>
        <v>0</v>
      </c>
      <c r="JP7" s="72">
        <f>IF(AND(JO7=1,Configurações!$B$3&lt;&gt;"Simples"),MOD(JN7-JK7,1)-JQ7,0)</f>
        <v>0</v>
      </c>
      <c r="JQ7" s="72">
        <f t="shared" ref="JQ7:JQ87" si="72">IF(AND(JO7=1,JL7&lt;&gt;"",JM7&lt;&gt;""),MOD(JM7-JL7,1),0)</f>
        <v>0</v>
      </c>
      <c r="JR7">
        <f t="shared" ref="JR7:JR87" si="73">IF(JO7=1,JG7+1,0)</f>
        <v>0</v>
      </c>
      <c r="JS7">
        <f t="shared" ref="JS7:JS87" si="74">IF(WEEKDAY(JK$5)=1,IF(JO7=1,JH7+1,0),JH7)</f>
        <v>0</v>
      </c>
      <c r="JT7" s="38" t="str">
        <f>IF(JO7=0,"",IF(JR7&gt;Configurações!$B$15,"7DIA ","")&amp;IF(AND(WEEKDAY(JK$5)=1,JS7&gt;IF($D7="F",Configurações!$B$13,Configurações!$B$14)),"DOM ","")&amp;IF(Configurações!$B$3="Simples","",IF(ROUND(JP7*1440,0)&lt;=ROUND(Configurações!$B$11*1440,0),IF(ROUND(JQ7*1440,0)&gt;0,"INT-INDEVIDO",""),IF(ROUND(JP7*1440,0)&lt;=ROUND(Configurações!$B$12*1440,0),IF(ROUND(JQ7*1440,0)&lt;&gt;ROUND(Configurações!$B$8*1440,0),"INT-15MIN",""),IF(OR(ROUND(JQ7*1440,0)&lt;ROUND(Configurações!$B$9*1440,0),ROUND(JQ7*1440,0)&gt;ROUND(Configurações!$B$10*1440,0)),"INT-1H2H","")))))</f>
        <v/>
      </c>
      <c r="JU7" t="str">
        <f>IF(Configurações!$B$3="Simples",IF('Escala Simples'!AH7="Trabalho","TRAB",IF('Escala Simples'!AH7="Folga","FOLGA",IF('Escala Simples'!AH7="Atestado","ATEST",IF('Escala Simples'!AH7="Férias","FERIAS","")))),"")</f>
        <v/>
      </c>
      <c r="JV7" s="71" t="str">
        <f>IF(Configurações!$B$3="Colunas",IF('Escala Colunas'!E140="","",'Escala Colunas'!E140),IF(Configurações!$B$3="Simples","",IF('Escala Linhas'!EH7="","",'Escala Linhas'!EH7)))</f>
        <v/>
      </c>
      <c r="JW7" s="71" t="str">
        <f>IF(Configurações!$B$3="Colunas",IF('Escala Colunas'!E141="","",'Escala Colunas'!E141),IF(Configurações!$B$3="Simples","",IF('Escala Linhas'!EI7="","",'Escala Linhas'!EI7)))</f>
        <v/>
      </c>
      <c r="JX7" s="71" t="str">
        <f>IF(Configurações!$B$3="Colunas",IF('Escala Colunas'!E142="","",'Escala Colunas'!E142),IF(Configurações!$B$3="Simples","",IF('Escala Linhas'!EJ7="","",'Escala Linhas'!EJ7)))</f>
        <v/>
      </c>
      <c r="JY7" s="71" t="str">
        <f>IF(Configurações!$B$3="Colunas",IF('Escala Colunas'!E143="","",'Escala Colunas'!E143),IF(Configurações!$B$3="Simples","",IF('Escala Linhas'!EK7="","",'Escala Linhas'!EK7)))</f>
        <v/>
      </c>
      <c r="JZ7">
        <f>IF($B7="",0,IF(Configurações!$B$3="Simples",IF(OR(KF7="TRAB",KF7="ATEST"),1,0),IF(AND(JV7&lt;&gt;"",JY7&lt;&gt;""),1,0)))</f>
        <v>0</v>
      </c>
      <c r="KA7" s="72">
        <f>IF(AND(JZ7=1,Configurações!$B$3&lt;&gt;"Simples"),MOD(JY7-JV7,1)-KB7,0)</f>
        <v>0</v>
      </c>
      <c r="KB7" s="72">
        <f t="shared" ref="KB7:KB87" si="75">IF(AND(JZ7=1,JW7&lt;&gt;"",JX7&lt;&gt;""),MOD(JX7-JW7,1),0)</f>
        <v>0</v>
      </c>
      <c r="KC7">
        <f t="shared" ref="KC7:KC87" si="76">IF(JZ7=1,JR7+1,0)</f>
        <v>0</v>
      </c>
      <c r="KD7">
        <f t="shared" ref="KD7:KD87" si="77">IF(WEEKDAY(JV$5)=1,IF(JZ7=1,JS7+1,0),JS7)</f>
        <v>0</v>
      </c>
      <c r="KE7" s="38" t="str">
        <f>IF(JZ7=0,"",IF(KC7&gt;Configurações!$B$15,"7DIA ","")&amp;IF(AND(WEEKDAY(JV$5)=1,KD7&gt;IF($D7="F",Configurações!$B$13,Configurações!$B$14)),"DOM ","")&amp;IF(Configurações!$B$3="Simples","",IF(ROUND(KA7*1440,0)&lt;=ROUND(Configurações!$B$11*1440,0),IF(ROUND(KB7*1440,0)&gt;0,"INT-INDEVIDO",""),IF(ROUND(KA7*1440,0)&lt;=ROUND(Configurações!$B$12*1440,0),IF(ROUND(KB7*1440,0)&lt;&gt;ROUND(Configurações!$B$8*1440,0),"INT-15MIN",""),IF(OR(ROUND(KB7*1440,0)&lt;ROUND(Configurações!$B$9*1440,0),ROUND(KB7*1440,0)&gt;ROUND(Configurações!$B$10*1440,0)),"INT-1H2H","")))))</f>
        <v/>
      </c>
      <c r="KF7" t="str">
        <f>IF(Configurações!$B$3="Simples",IF('Escala Simples'!AI7="Trabalho","TRAB",IF('Escala Simples'!AI7="Folga","FOLGA",IF('Escala Simples'!AI7="Atestado","ATEST",IF('Escala Simples'!AI7="Férias","FERIAS","")))),"")</f>
        <v/>
      </c>
      <c r="KG7" s="71" t="str">
        <f>IF(Configurações!$B$3="Colunas",IF('Escala Colunas'!E145="","",'Escala Colunas'!E145),IF(Configurações!$B$3="Simples","",IF('Escala Linhas'!EM7="","",'Escala Linhas'!EM7)))</f>
        <v/>
      </c>
      <c r="KH7" s="71" t="str">
        <f>IF(Configurações!$B$3="Colunas",IF('Escala Colunas'!E146="","",'Escala Colunas'!E146),IF(Configurações!$B$3="Simples","",IF('Escala Linhas'!EN7="","",'Escala Linhas'!EN7)))</f>
        <v/>
      </c>
      <c r="KI7" s="71" t="str">
        <f>IF(Configurações!$B$3="Colunas",IF('Escala Colunas'!E147="","",'Escala Colunas'!E147),IF(Configurações!$B$3="Simples","",IF('Escala Linhas'!EO7="","",'Escala Linhas'!EO7)))</f>
        <v/>
      </c>
      <c r="KJ7" s="71" t="str">
        <f>IF(Configurações!$B$3="Colunas",IF('Escala Colunas'!E148="","",'Escala Colunas'!E148),IF(Configurações!$B$3="Simples","",IF('Escala Linhas'!EP7="","",'Escala Linhas'!EP7)))</f>
        <v/>
      </c>
      <c r="KK7">
        <f>IF($B7="",0,IF(Configurações!$B$3="Simples",IF(OR(KQ7="TRAB",KQ7="ATEST"),1,0),IF(AND(KG7&lt;&gt;"",KJ7&lt;&gt;""),1,0)))</f>
        <v>0</v>
      </c>
      <c r="KL7" s="72">
        <f>IF(AND(KK7=1,Configurações!$B$3&lt;&gt;"Simples"),MOD(KJ7-KG7,1)-KM7,0)</f>
        <v>0</v>
      </c>
      <c r="KM7" s="72">
        <f t="shared" ref="KM7:KM87" si="78">IF(AND(KK7=1,KH7&lt;&gt;"",KI7&lt;&gt;""),MOD(KI7-KH7,1),0)</f>
        <v>0</v>
      </c>
      <c r="KN7">
        <f t="shared" ref="KN7:KN87" si="79">IF(KK7=1,KC7+1,0)</f>
        <v>0</v>
      </c>
      <c r="KO7">
        <f t="shared" ref="KO7:KO87" si="80">IF(WEEKDAY(KG$5)=1,IF(KK7=1,KD7+1,0),KD7)</f>
        <v>0</v>
      </c>
      <c r="KP7" s="38" t="str">
        <f>IF(KK7=0,"",IF(KN7&gt;Configurações!$B$15,"7DIA ","")&amp;IF(AND(WEEKDAY(KG$5)=1,KO7&gt;IF($D7="F",Configurações!$B$13,Configurações!$B$14)),"DOM ","")&amp;IF(Configurações!$B$3="Simples","",IF(ROUND(KL7*1440,0)&lt;=ROUND(Configurações!$B$11*1440,0),IF(ROUND(KM7*1440,0)&gt;0,"INT-INDEVIDO",""),IF(ROUND(KL7*1440,0)&lt;=ROUND(Configurações!$B$12*1440,0),IF(ROUND(KM7*1440,0)&lt;&gt;ROUND(Configurações!$B$8*1440,0),"INT-15MIN",""),IF(OR(ROUND(KM7*1440,0)&lt;ROUND(Configurações!$B$9*1440,0),ROUND(KM7*1440,0)&gt;ROUND(Configurações!$B$10*1440,0)),"INT-1H2H","")))))</f>
        <v/>
      </c>
      <c r="KQ7" t="str">
        <f>IF(Configurações!$B$3="Simples",IF('Escala Simples'!AJ7="Trabalho","TRAB",IF('Escala Simples'!AJ7="Folga","FOLGA",IF('Escala Simples'!AJ7="Atestado","ATEST",IF('Escala Simples'!AJ7="Férias","FERIAS","")))),"")</f>
        <v/>
      </c>
      <c r="KR7" s="71" t="str">
        <f>IF(Configurações!$B$3="Colunas",IF('Escala Colunas'!E150="","",'Escala Colunas'!E150),IF(Configurações!$B$3="Simples","",IF('Escala Linhas'!ER7="","",'Escala Linhas'!ER7)))</f>
        <v/>
      </c>
      <c r="KS7" s="71" t="str">
        <f>IF(Configurações!$B$3="Colunas",IF('Escala Colunas'!E151="","",'Escala Colunas'!E151),IF(Configurações!$B$3="Simples","",IF('Escala Linhas'!ES7="","",'Escala Linhas'!ES7)))</f>
        <v/>
      </c>
      <c r="KT7" s="71" t="str">
        <f>IF(Configurações!$B$3="Colunas",IF('Escala Colunas'!E152="","",'Escala Colunas'!E152),IF(Configurações!$B$3="Simples","",IF('Escala Linhas'!ET7="","",'Escala Linhas'!ET7)))</f>
        <v/>
      </c>
      <c r="KU7" s="71" t="str">
        <f>IF(Configurações!$B$3="Colunas",IF('Escala Colunas'!E153="","",'Escala Colunas'!E153),IF(Configurações!$B$3="Simples","",IF('Escala Linhas'!EU7="","",'Escala Linhas'!EU7)))</f>
        <v/>
      </c>
      <c r="KV7">
        <f>IF($B7="",0,IF(Configurações!$B$3="Simples",IF(OR(LB7="TRAB",LB7="ATEST"),1,0),IF(AND(KR7&lt;&gt;"",KU7&lt;&gt;""),1,0)))</f>
        <v>0</v>
      </c>
      <c r="KW7" s="72">
        <f>IF(AND(KV7=1,Configurações!$B$3&lt;&gt;"Simples"),MOD(KU7-KR7,1)-KX7,0)</f>
        <v>0</v>
      </c>
      <c r="KX7" s="72">
        <f t="shared" ref="KX7:KX87" si="81">IF(AND(KV7=1,KS7&lt;&gt;"",KT7&lt;&gt;""),MOD(KT7-KS7,1),0)</f>
        <v>0</v>
      </c>
      <c r="KY7">
        <f t="shared" ref="KY7:KY87" si="82">IF(KV7=1,KN7+1,0)</f>
        <v>0</v>
      </c>
      <c r="KZ7">
        <f t="shared" ref="KZ7:KZ87" si="83">IF(WEEKDAY(KR$5)=1,IF(KV7=1,KO7+1,0),KO7)</f>
        <v>0</v>
      </c>
      <c r="LA7" s="38" t="str">
        <f>IF(KV7=0,"",IF(KY7&gt;Configurações!$B$15,"7DIA ","")&amp;IF(AND(WEEKDAY(KR$5)=1,KZ7&gt;IF($D7="F",Configurações!$B$13,Configurações!$B$14)),"DOM ","")&amp;IF(Configurações!$B$3="Simples","",IF(ROUND(KW7*1440,0)&lt;=ROUND(Configurações!$B$11*1440,0),IF(ROUND(KX7*1440,0)&gt;0,"INT-INDEVIDO",""),IF(ROUND(KW7*1440,0)&lt;=ROUND(Configurações!$B$12*1440,0),IF(ROUND(KX7*1440,0)&lt;&gt;ROUND(Configurações!$B$8*1440,0),"INT-15MIN",""),IF(OR(ROUND(KX7*1440,0)&lt;ROUND(Configurações!$B$9*1440,0),ROUND(KX7*1440,0)&gt;ROUND(Configurações!$B$10*1440,0)),"INT-1H2H","")))))</f>
        <v/>
      </c>
      <c r="LB7" t="str">
        <f>IF(Configurações!$B$3="Simples",IF('Escala Simples'!AK7="Trabalho","TRAB",IF('Escala Simples'!AK7="Folga","FOLGA",IF('Escala Simples'!AK7="Atestado","ATEST",IF('Escala Simples'!AK7="Férias","FERIAS","")))),"")</f>
        <v/>
      </c>
      <c r="LC7" s="71" t="str">
        <f>IF(Configurações!$B$3="Colunas",IF('Escala Colunas'!E158="","",'Escala Colunas'!E158),IF(Configurações!$B$3="Simples","",IF('Escala Linhas'!EZ7="","",'Escala Linhas'!EZ7)))</f>
        <v/>
      </c>
      <c r="LD7" s="71" t="str">
        <f>IF(Configurações!$B$3="Colunas",IF('Escala Colunas'!E159="","",'Escala Colunas'!E159),IF(Configurações!$B$3="Simples","",IF('Escala Linhas'!FA7="","",'Escala Linhas'!FA7)))</f>
        <v/>
      </c>
      <c r="LE7" s="71" t="str">
        <f>IF(Configurações!$B$3="Colunas",IF('Escala Colunas'!E160="","",'Escala Colunas'!E160),IF(Configurações!$B$3="Simples","",IF('Escala Linhas'!FB7="","",'Escala Linhas'!FB7)))</f>
        <v/>
      </c>
      <c r="LF7" s="71" t="str">
        <f>IF(Configurações!$B$3="Colunas",IF('Escala Colunas'!E161="","",'Escala Colunas'!E161),IF(Configurações!$B$3="Simples","",IF('Escala Linhas'!FC7="","",'Escala Linhas'!FC7)))</f>
        <v/>
      </c>
      <c r="LG7">
        <f>IF($B7="",0,IF(Configurações!$B$3="Simples",IF(OR(LM7="TRAB",LM7="ATEST"),1,0),IF(AND(LC7&lt;&gt;"",LF7&lt;&gt;""),1,0)))</f>
        <v>0</v>
      </c>
      <c r="LH7" s="72">
        <f>IF(AND(LG7=1,Configurações!$B$3&lt;&gt;"Simples"),MOD(LF7-LC7,1)-LI7,0)</f>
        <v>0</v>
      </c>
      <c r="LI7" s="72">
        <f t="shared" ref="LI7:LI87" si="84">IF(AND(LG7=1,LD7&lt;&gt;"",LE7&lt;&gt;""),MOD(LE7-LD7,1),0)</f>
        <v>0</v>
      </c>
      <c r="LJ7">
        <f t="shared" ref="LJ7:LJ87" si="85">IF(LG7=1,KY7+1,0)</f>
        <v>0</v>
      </c>
      <c r="LK7">
        <f t="shared" ref="LK7:LK87" si="86">IF(WEEKDAY(LC$5)=1,IF(LG7=1,KZ7+1,0),KZ7)</f>
        <v>0</v>
      </c>
      <c r="LL7" s="38" t="str">
        <f>IF(LG7=0,"",IF(LJ7&gt;Configurações!$B$15,"7DIA ","")&amp;IF(AND(WEEKDAY(LC$5)=1,LK7&gt;IF($D7="F",Configurações!$B$13,Configurações!$B$14)),"DOM ","")&amp;IF(Configurações!$B$3="Simples","",IF(ROUND(LH7*1440,0)&lt;=ROUND(Configurações!$B$11*1440,0),IF(ROUND(LI7*1440,0)&gt;0,"INT-INDEVIDO",""),IF(ROUND(LH7*1440,0)&lt;=ROUND(Configurações!$B$12*1440,0),IF(ROUND(LI7*1440,0)&lt;&gt;ROUND(Configurações!$B$8*1440,0),"INT-15MIN",""),IF(OR(ROUND(LI7*1440,0)&lt;ROUND(Configurações!$B$9*1440,0),ROUND(LI7*1440,0)&gt;ROUND(Configurações!$B$10*1440,0)),"INT-1H2H","")))))</f>
        <v/>
      </c>
      <c r="LM7" t="str">
        <f>IF(Configurações!$B$3="Simples",IF('Escala Simples'!AN7="Trabalho","TRAB",IF('Escala Simples'!AN7="Folga","FOLGA",IF('Escala Simples'!AN7="Atestado","ATEST",IF('Escala Simples'!AN7="Férias","FERIAS","")))),"")</f>
        <v/>
      </c>
      <c r="LN7" s="71" t="str">
        <f>IF(Configurações!$B$3="Colunas",IF('Escala Colunas'!E163="","",'Escala Colunas'!E163),IF(Configurações!$B$3="Simples","",IF('Escala Linhas'!FE7="","",'Escala Linhas'!FE7)))</f>
        <v/>
      </c>
      <c r="LO7" s="71" t="str">
        <f>IF(Configurações!$B$3="Colunas",IF('Escala Colunas'!E164="","",'Escala Colunas'!E164),IF(Configurações!$B$3="Simples","",IF('Escala Linhas'!FF7="","",'Escala Linhas'!FF7)))</f>
        <v/>
      </c>
      <c r="LP7" s="71" t="str">
        <f>IF(Configurações!$B$3="Colunas",IF('Escala Colunas'!E165="","",'Escala Colunas'!E165),IF(Configurações!$B$3="Simples","",IF('Escala Linhas'!FG7="","",'Escala Linhas'!FG7)))</f>
        <v/>
      </c>
      <c r="LQ7" s="71" t="str">
        <f>IF(Configurações!$B$3="Colunas",IF('Escala Colunas'!E166="","",'Escala Colunas'!E166),IF(Configurações!$B$3="Simples","",IF('Escala Linhas'!FH7="","",'Escala Linhas'!FH7)))</f>
        <v/>
      </c>
      <c r="LR7">
        <f>IF($B7="",0,IF(Configurações!$B$3="Simples",IF(OR(LX7="TRAB",LX7="ATEST"),1,0),IF(AND(LN7&lt;&gt;"",LQ7&lt;&gt;""),1,0)))</f>
        <v>0</v>
      </c>
      <c r="LS7" s="72">
        <f>IF(AND(LR7=1,Configurações!$B$3&lt;&gt;"Simples"),MOD(LQ7-LN7,1)-LT7,0)</f>
        <v>0</v>
      </c>
      <c r="LT7" s="72">
        <f t="shared" ref="LT7:LT87" si="87">IF(AND(LR7=1,LO7&lt;&gt;"",LP7&lt;&gt;""),MOD(LP7-LO7,1),0)</f>
        <v>0</v>
      </c>
      <c r="LU7">
        <f t="shared" ref="LU7:LU87" si="88">IF(LR7=1,LJ7+1,0)</f>
        <v>0</v>
      </c>
      <c r="LV7">
        <f t="shared" ref="LV7:LV87" si="89">IF(WEEKDAY(LN$5)=1,IF(LR7=1,LK7+1,0),LK7)</f>
        <v>0</v>
      </c>
      <c r="LW7" s="38" t="str">
        <f>IF(LR7=0,"",IF(LU7&gt;Configurações!$B$15,"7DIA ","")&amp;IF(AND(WEEKDAY(LN$5)=1,LV7&gt;IF($D7="F",Configurações!$B$13,Configurações!$B$14)),"DOM ","")&amp;IF(Configurações!$B$3="Simples","",IF(ROUND(LS7*1440,0)&lt;=ROUND(Configurações!$B$11*1440,0),IF(ROUND(LT7*1440,0)&gt;0,"INT-INDEVIDO",""),IF(ROUND(LS7*1440,0)&lt;=ROUND(Configurações!$B$12*1440,0),IF(ROUND(LT7*1440,0)&lt;&gt;ROUND(Configurações!$B$8*1440,0),"INT-15MIN",""),IF(OR(ROUND(LT7*1440,0)&lt;ROUND(Configurações!$B$9*1440,0),ROUND(LT7*1440,0)&gt;ROUND(Configurações!$B$10*1440,0)),"INT-1H2H","")))))</f>
        <v/>
      </c>
      <c r="LX7" t="str">
        <f>IF(Configurações!$B$3="Simples",IF('Escala Simples'!AO7="Trabalho","TRAB",IF('Escala Simples'!AO7="Folga","FOLGA",IF('Escala Simples'!AO7="Atestado","ATEST",IF('Escala Simples'!AO7="Férias","FERIAS","")))),"")</f>
        <v/>
      </c>
      <c r="LY7" s="71" t="str">
        <f>IF(Configurações!$B$3="Colunas",IF('Escala Colunas'!E168="","",'Escala Colunas'!E168),IF(Configurações!$B$3="Simples","",IF('Escala Linhas'!FJ7="","",'Escala Linhas'!FJ7)))</f>
        <v/>
      </c>
      <c r="LZ7" s="71" t="str">
        <f>IF(Configurações!$B$3="Colunas",IF('Escala Colunas'!E169="","",'Escala Colunas'!E169),IF(Configurações!$B$3="Simples","",IF('Escala Linhas'!FK7="","",'Escala Linhas'!FK7)))</f>
        <v/>
      </c>
      <c r="MA7" s="71" t="str">
        <f>IF(Configurações!$B$3="Colunas",IF('Escala Colunas'!E170="","",'Escala Colunas'!E170),IF(Configurações!$B$3="Simples","",IF('Escala Linhas'!FL7="","",'Escala Linhas'!FL7)))</f>
        <v/>
      </c>
      <c r="MB7" s="71" t="str">
        <f>IF(Configurações!$B$3="Colunas",IF('Escala Colunas'!E171="","",'Escala Colunas'!E171),IF(Configurações!$B$3="Simples","",IF('Escala Linhas'!FM7="","",'Escala Linhas'!FM7)))</f>
        <v/>
      </c>
      <c r="MC7">
        <f>IF($B7="",0,IF(Configurações!$B$3="Simples",IF(OR(MI7="TRAB",MI7="ATEST"),1,0),IF(AND(LY7&lt;&gt;"",MB7&lt;&gt;""),1,0)))</f>
        <v>0</v>
      </c>
      <c r="MD7" s="72">
        <f>IF(AND(MC7=1,Configurações!$B$3&lt;&gt;"Simples"),MOD(MB7-LY7,1)-ME7,0)</f>
        <v>0</v>
      </c>
      <c r="ME7" s="72">
        <f t="shared" ref="ME7:ME87" si="90">IF(AND(MC7=1,LZ7&lt;&gt;"",MA7&lt;&gt;""),MOD(MA7-LZ7,1),0)</f>
        <v>0</v>
      </c>
      <c r="MF7">
        <f t="shared" ref="MF7:MF87" si="91">IF(MC7=1,LU7+1,0)</f>
        <v>0</v>
      </c>
      <c r="MG7">
        <f t="shared" ref="MG7:MG87" si="92">IF(WEEKDAY(LY$5)=1,IF(MC7=1,LV7+1,0),LV7)</f>
        <v>0</v>
      </c>
      <c r="MH7" s="38" t="str">
        <f>IF(MC7=0,"",IF(MF7&gt;Configurações!$B$15,"7DIA ","")&amp;IF(AND(WEEKDAY(LY$5)=1,MG7&gt;IF($D7="F",Configurações!$B$13,Configurações!$B$14)),"DOM ","")&amp;IF(Configurações!$B$3="Simples","",IF(ROUND(MD7*1440,0)&lt;=ROUND(Configurações!$B$11*1440,0),IF(ROUND(ME7*1440,0)&gt;0,"INT-INDEVIDO",""),IF(ROUND(MD7*1440,0)&lt;=ROUND(Configurações!$B$12*1440,0),IF(ROUND(ME7*1440,0)&lt;&gt;ROUND(Configurações!$B$8*1440,0),"INT-15MIN",""),IF(OR(ROUND(ME7*1440,0)&lt;ROUND(Configurações!$B$9*1440,0),ROUND(ME7*1440,0)&gt;ROUND(Configurações!$B$10*1440,0)),"INT-1H2H","")))))</f>
        <v/>
      </c>
      <c r="MI7" t="str">
        <f>IF(Configurações!$B$3="Simples",IF('Escala Simples'!AP7="Trabalho","TRAB",IF('Escala Simples'!AP7="Folga","FOLGA",IF('Escala Simples'!AP7="Atestado","ATEST",IF('Escala Simples'!AP7="Férias","FERIAS","")))),"")</f>
        <v/>
      </c>
      <c r="MJ7" s="71" t="str">
        <f>IF(Configurações!$B$3="Colunas",IF('Escala Colunas'!E173="","",'Escala Colunas'!E173),IF(Configurações!$B$3="Simples","",IF('Escala Linhas'!FO7="","",'Escala Linhas'!FO7)))</f>
        <v/>
      </c>
      <c r="MK7" s="71" t="str">
        <f>IF(Configurações!$B$3="Colunas",IF('Escala Colunas'!E174="","",'Escala Colunas'!E174),IF(Configurações!$B$3="Simples","",IF('Escala Linhas'!FP7="","",'Escala Linhas'!FP7)))</f>
        <v/>
      </c>
      <c r="ML7" s="71" t="str">
        <f>IF(Configurações!$B$3="Colunas",IF('Escala Colunas'!E175="","",'Escala Colunas'!E175),IF(Configurações!$B$3="Simples","",IF('Escala Linhas'!FQ7="","",'Escala Linhas'!FQ7)))</f>
        <v/>
      </c>
      <c r="MM7" s="71" t="str">
        <f>IF(Configurações!$B$3="Colunas",IF('Escala Colunas'!E176="","",'Escala Colunas'!E176),IF(Configurações!$B$3="Simples","",IF('Escala Linhas'!FR7="","",'Escala Linhas'!FR7)))</f>
        <v/>
      </c>
      <c r="MN7">
        <f>IF($B7="",0,IF(Configurações!$B$3="Simples",IF(OR(MT7="TRAB",MT7="ATEST"),1,0),IF(AND(MJ7&lt;&gt;"",MM7&lt;&gt;""),1,0)))</f>
        <v>0</v>
      </c>
      <c r="MO7" s="72">
        <f>IF(AND(MN7=1,Configurações!$B$3&lt;&gt;"Simples"),MOD(MM7-MJ7,1)-MP7,0)</f>
        <v>0</v>
      </c>
      <c r="MP7" s="72">
        <f t="shared" ref="MP7:MP87" si="93">IF(AND(MN7=1,MK7&lt;&gt;"",ML7&lt;&gt;""),MOD(ML7-MK7,1),0)</f>
        <v>0</v>
      </c>
      <c r="MQ7">
        <f t="shared" ref="MQ7:MQ87" si="94">IF(MN7=1,MF7+1,0)</f>
        <v>0</v>
      </c>
      <c r="MR7">
        <f t="shared" ref="MR7:MR87" si="95">IF(WEEKDAY(MJ$5)=1,IF(MN7=1,MG7+1,0),MG7)</f>
        <v>0</v>
      </c>
      <c r="MS7" s="38" t="str">
        <f>IF(MN7=0,"",IF(MQ7&gt;Configurações!$B$15,"7DIA ","")&amp;IF(AND(WEEKDAY(MJ$5)=1,MR7&gt;IF($D7="F",Configurações!$B$13,Configurações!$B$14)),"DOM ","")&amp;IF(Configurações!$B$3="Simples","",IF(ROUND(MO7*1440,0)&lt;=ROUND(Configurações!$B$11*1440,0),IF(ROUND(MP7*1440,0)&gt;0,"INT-INDEVIDO",""),IF(ROUND(MO7*1440,0)&lt;=ROUND(Configurações!$B$12*1440,0),IF(ROUND(MP7*1440,0)&lt;&gt;ROUND(Configurações!$B$8*1440,0),"INT-15MIN",""),IF(OR(ROUND(MP7*1440,0)&lt;ROUND(Configurações!$B$9*1440,0),ROUND(MP7*1440,0)&gt;ROUND(Configurações!$B$10*1440,0)),"INT-1H2H","")))))</f>
        <v/>
      </c>
      <c r="MT7" t="str">
        <f>IF(Configurações!$B$3="Simples",IF('Escala Simples'!AQ7="Trabalho","TRAB",IF('Escala Simples'!AQ7="Folga","FOLGA",IF('Escala Simples'!AQ7="Atestado","ATEST",IF('Escala Simples'!AQ7="Férias","FERIAS","")))),"")</f>
        <v/>
      </c>
      <c r="MU7" s="71" t="str">
        <f>IF(Configurações!$B$3="Colunas",IF('Escala Colunas'!E178="","",'Escala Colunas'!E178),IF(Configurações!$B$3="Simples","",IF('Escala Linhas'!FT7="","",'Escala Linhas'!FT7)))</f>
        <v/>
      </c>
      <c r="MV7" s="71" t="str">
        <f>IF(Configurações!$B$3="Colunas",IF('Escala Colunas'!E179="","",'Escala Colunas'!E179),IF(Configurações!$B$3="Simples","",IF('Escala Linhas'!FU7="","",'Escala Linhas'!FU7)))</f>
        <v/>
      </c>
      <c r="MW7" s="71" t="str">
        <f>IF(Configurações!$B$3="Colunas",IF('Escala Colunas'!E180="","",'Escala Colunas'!E180),IF(Configurações!$B$3="Simples","",IF('Escala Linhas'!FV7="","",'Escala Linhas'!FV7)))</f>
        <v/>
      </c>
      <c r="MX7" s="71" t="str">
        <f>IF(Configurações!$B$3="Colunas",IF('Escala Colunas'!E181="","",'Escala Colunas'!E181),IF(Configurações!$B$3="Simples","",IF('Escala Linhas'!FW7="","",'Escala Linhas'!FW7)))</f>
        <v/>
      </c>
      <c r="MY7">
        <f>IF($B7="",0,IF(Configurações!$B$3="Simples",IF(OR(NE7="TRAB",NE7="ATEST"),1,0),IF(AND(MU7&lt;&gt;"",MX7&lt;&gt;""),1,0)))</f>
        <v>0</v>
      </c>
      <c r="MZ7" s="72">
        <f>IF(AND(MY7=1,Configurações!$B$3&lt;&gt;"Simples"),MOD(MX7-MU7,1)-NA7,0)</f>
        <v>0</v>
      </c>
      <c r="NA7" s="72">
        <f t="shared" ref="NA7:NA87" si="96">IF(AND(MY7=1,MV7&lt;&gt;"",MW7&lt;&gt;""),MOD(MW7-MV7,1),0)</f>
        <v>0</v>
      </c>
      <c r="NB7">
        <f t="shared" ref="NB7:NB87" si="97">IF(MY7=1,MQ7+1,0)</f>
        <v>0</v>
      </c>
      <c r="NC7">
        <f t="shared" ref="NC7:NC87" si="98">IF(WEEKDAY(MU$5)=1,IF(MY7=1,MR7+1,0),MR7)</f>
        <v>0</v>
      </c>
      <c r="ND7" s="38" t="str">
        <f>IF(MY7=0,"",IF(NB7&gt;Configurações!$B$15,"7DIA ","")&amp;IF(AND(WEEKDAY(MU$5)=1,NC7&gt;IF($D7="F",Configurações!$B$13,Configurações!$B$14)),"DOM ","")&amp;IF(Configurações!$B$3="Simples","",IF(ROUND(MZ7*1440,0)&lt;=ROUND(Configurações!$B$11*1440,0),IF(ROUND(NA7*1440,0)&gt;0,"INT-INDEVIDO",""),IF(ROUND(MZ7*1440,0)&lt;=ROUND(Configurações!$B$12*1440,0),IF(ROUND(NA7*1440,0)&lt;&gt;ROUND(Configurações!$B$8*1440,0),"INT-15MIN",""),IF(OR(ROUND(NA7*1440,0)&lt;ROUND(Configurações!$B$9*1440,0),ROUND(NA7*1440,0)&gt;ROUND(Configurações!$B$10*1440,0)),"INT-1H2H","")))))</f>
        <v/>
      </c>
      <c r="NE7" t="str">
        <f>IF(Configurações!$B$3="Simples",IF('Escala Simples'!AR7="Trabalho","TRAB",IF('Escala Simples'!AR7="Folga","FOLGA",IF('Escala Simples'!AR7="Atestado","ATEST",IF('Escala Simples'!AR7="Férias","FERIAS","")))),"")</f>
        <v/>
      </c>
      <c r="NF7" s="71" t="str">
        <f>IF(Configurações!$B$3="Colunas",IF('Escala Colunas'!E183="","",'Escala Colunas'!E183),IF(Configurações!$B$3="Simples","",IF('Escala Linhas'!FY7="","",'Escala Linhas'!FY7)))</f>
        <v/>
      </c>
      <c r="NG7" s="71" t="str">
        <f>IF(Configurações!$B$3="Colunas",IF('Escala Colunas'!E184="","",'Escala Colunas'!E184),IF(Configurações!$B$3="Simples","",IF('Escala Linhas'!FZ7="","",'Escala Linhas'!FZ7)))</f>
        <v/>
      </c>
      <c r="NH7" s="71" t="str">
        <f>IF(Configurações!$B$3="Colunas",IF('Escala Colunas'!E185="","",'Escala Colunas'!E185),IF(Configurações!$B$3="Simples","",IF('Escala Linhas'!GA7="","",'Escala Linhas'!GA7)))</f>
        <v/>
      </c>
      <c r="NI7" s="71" t="str">
        <f>IF(Configurações!$B$3="Colunas",IF('Escala Colunas'!E186="","",'Escala Colunas'!E186),IF(Configurações!$B$3="Simples","",IF('Escala Linhas'!GB7="","",'Escala Linhas'!GB7)))</f>
        <v/>
      </c>
      <c r="NJ7">
        <f>IF($B7="",0,IF(Configurações!$B$3="Simples",IF(OR(NP7="TRAB",NP7="ATEST"),1,0),IF(AND(NF7&lt;&gt;"",NI7&lt;&gt;""),1,0)))</f>
        <v>0</v>
      </c>
      <c r="NK7" s="72">
        <f>IF(AND(NJ7=1,Configurações!$B$3&lt;&gt;"Simples"),MOD(NI7-NF7,1)-NL7,0)</f>
        <v>0</v>
      </c>
      <c r="NL7" s="72">
        <f t="shared" ref="NL7:NL87" si="99">IF(AND(NJ7=1,NG7&lt;&gt;"",NH7&lt;&gt;""),MOD(NH7-NG7,1),0)</f>
        <v>0</v>
      </c>
      <c r="NM7">
        <f t="shared" ref="NM7:NM87" si="100">IF(NJ7=1,NB7+1,0)</f>
        <v>0</v>
      </c>
      <c r="NN7">
        <f t="shared" ref="NN7:NN87" si="101">IF(WEEKDAY(NF$5)=1,IF(NJ7=1,NC7+1,0),NC7)</f>
        <v>0</v>
      </c>
      <c r="NO7" s="38" t="str">
        <f>IF(NJ7=0,"",IF(NM7&gt;Configurações!$B$15,"7DIA ","")&amp;IF(AND(WEEKDAY(NF$5)=1,NN7&gt;IF($D7="F",Configurações!$B$13,Configurações!$B$14)),"DOM ","")&amp;IF(Configurações!$B$3="Simples","",IF(ROUND(NK7*1440,0)&lt;=ROUND(Configurações!$B$11*1440,0),IF(ROUND(NL7*1440,0)&gt;0,"INT-INDEVIDO",""),IF(ROUND(NK7*1440,0)&lt;=ROUND(Configurações!$B$12*1440,0),IF(ROUND(NL7*1440,0)&lt;&gt;ROUND(Configurações!$B$8*1440,0),"INT-15MIN",""),IF(OR(ROUND(NL7*1440,0)&lt;ROUND(Configurações!$B$9*1440,0),ROUND(NL7*1440,0)&gt;ROUND(Configurações!$B$10*1440,0)),"INT-1H2H","")))))</f>
        <v/>
      </c>
      <c r="NP7" t="str">
        <f>IF(Configurações!$B$3="Simples",IF('Escala Simples'!AS7="Trabalho","TRAB",IF('Escala Simples'!AS7="Folga","FOLGA",IF('Escala Simples'!AS7="Atestado","ATEST",IF('Escala Simples'!AS7="Férias","FERIAS","")))),"")</f>
        <v/>
      </c>
      <c r="NQ7" s="71" t="str">
        <f>IF(Configurações!$B$3="Colunas",IF('Escala Colunas'!E188="","",'Escala Colunas'!E188),IF(Configurações!$B$3="Simples","",IF('Escala Linhas'!GD7="","",'Escala Linhas'!GD7)))</f>
        <v/>
      </c>
      <c r="NR7" s="71" t="str">
        <f>IF(Configurações!$B$3="Colunas",IF('Escala Colunas'!E189="","",'Escala Colunas'!E189),IF(Configurações!$B$3="Simples","",IF('Escala Linhas'!GE7="","",'Escala Linhas'!GE7)))</f>
        <v/>
      </c>
      <c r="NS7" s="71" t="str">
        <f>IF(Configurações!$B$3="Colunas",IF('Escala Colunas'!E190="","",'Escala Colunas'!E190),IF(Configurações!$B$3="Simples","",IF('Escala Linhas'!GF7="","",'Escala Linhas'!GF7)))</f>
        <v/>
      </c>
      <c r="NT7" s="71" t="str">
        <f>IF(Configurações!$B$3="Colunas",IF('Escala Colunas'!E191="","",'Escala Colunas'!E191),IF(Configurações!$B$3="Simples","",IF('Escala Linhas'!GG7="","",'Escala Linhas'!GG7)))</f>
        <v/>
      </c>
      <c r="NU7">
        <f>IF($B7="",0,IF(Configurações!$B$3="Simples",IF(OR(OA7="TRAB",OA7="ATEST"),1,0),IF(AND(NQ7&lt;&gt;"",NT7&lt;&gt;""),1,0)))</f>
        <v>0</v>
      </c>
      <c r="NV7" s="72">
        <f>IF(AND(NU7=1,Configurações!$B$3&lt;&gt;"Simples"),MOD(NT7-NQ7,1)-NW7,0)</f>
        <v>0</v>
      </c>
      <c r="NW7" s="72">
        <f t="shared" ref="NW7:NW87" si="102">IF(AND(NU7=1,NR7&lt;&gt;"",NS7&lt;&gt;""),MOD(NS7-NR7,1),0)</f>
        <v>0</v>
      </c>
      <c r="NX7">
        <f t="shared" ref="NX7:NX87" si="103">IF(NU7=1,NM7+1,0)</f>
        <v>0</v>
      </c>
      <c r="NY7">
        <f t="shared" ref="NY7:NY87" si="104">IF(WEEKDAY(NQ$5)=1,IF(NU7=1,NN7+1,0),NN7)</f>
        <v>0</v>
      </c>
      <c r="NZ7" s="38" t="str">
        <f>IF(NU7=0,"",IF(NX7&gt;Configurações!$B$15,"7DIA ","")&amp;IF(AND(WEEKDAY(NQ$5)=1,NY7&gt;IF($D7="F",Configurações!$B$13,Configurações!$B$14)),"DOM ","")&amp;IF(Configurações!$B$3="Simples","",IF(ROUND(NV7*1440,0)&lt;=ROUND(Configurações!$B$11*1440,0),IF(ROUND(NW7*1440,0)&gt;0,"INT-INDEVIDO",""),IF(ROUND(NV7*1440,0)&lt;=ROUND(Configurações!$B$12*1440,0),IF(ROUND(NW7*1440,0)&lt;&gt;ROUND(Configurações!$B$8*1440,0),"INT-15MIN",""),IF(OR(ROUND(NW7*1440,0)&lt;ROUND(Configurações!$B$9*1440,0),ROUND(NW7*1440,0)&gt;ROUND(Configurações!$B$10*1440,0)),"INT-1H2H","")))))</f>
        <v/>
      </c>
      <c r="OA7" t="str">
        <f>IF(Configurações!$B$3="Simples",IF('Escala Simples'!AT7="Trabalho","TRAB",IF('Escala Simples'!AT7="Folga","FOLGA",IF('Escala Simples'!AT7="Atestado","ATEST",IF('Escala Simples'!AT7="Férias","FERIAS","")))),"")</f>
        <v/>
      </c>
      <c r="OB7" s="72">
        <f>SUMIFS(Cálculos!$G7:$OA7,Cálculos!$G$4:$OA$4,"H",Cálculos!$G$3:$OA$3,1)</f>
        <v>1.9999999999999984</v>
      </c>
      <c r="OC7">
        <f>SUMIFS(Cálculos!$G7:$OA7,Cálculos!$G$4:$OA$4,"T",Cálculos!$G$3:$OA$3,1)</f>
        <v>6</v>
      </c>
      <c r="OD7" s="69" t="str">
        <f>IF($B7="","",IF(AND(Configurações!$B$3&lt;&gt;"Simples",ISNUMBER($C7),ROUND(OB7*1440,0)&gt;$C7*60),"Jornada semanal excedida: "&amp;TEXT(OB7,"[h]:mm")&amp;" (contratada "&amp;$C7&amp;"h) • ","")&amp;IF(IF(Configurações!$B$6="Sim",OC7&gt;6,OC7&gt;Configurações!$B$5),IF(Configurações!$B$6="Sim","Semana inteira sem folga — mínimo 1 folga (CCT/ACT) • ","Mais de "&amp;Configurações!$B$5&amp;" dias trabalhados — obrigatórias 2 folgas semanais • "),"")&amp;IF(COUNTIF(G7:CD7,"*7DIA*")&gt;0,"7º dia consecutivo de trabalho • ","")&amp;IF(COUNTIF(G7:CD7,"*DOM*")&gt;0,"Domingos consecutivos acima do permitido • ","")&amp;IF(COUNTIF(G7:CD7,"*INT-INDEVIDO*")&gt;0,"Intervalo indevido em jornada até 4h • ","")&amp;IF(COUNTIF(G7:CD7,"*INT-15MIN*")&gt;0,"Intervalo deve ser de 15 min (jornada 4h01–6h) • ","")&amp;IF(COUNTIF(G7:CD7,"*INT-1H2H*")&gt;0,"Intervalo fora de 1h–2h (jornada acima de 6h) • ",""))</f>
        <v xml:space="preserve">Jornada semanal excedida: 48:00 (contratada 40h) • Mais de 5 dias trabalhados — obrigatórias 2 folgas semanais • </v>
      </c>
      <c r="OE7">
        <f>IF($B7="",0,IF(AND(Configurações!$B$3&lt;&gt;"Simples",ISNUMBER($C7),ROUND(OB7*1440,0)&gt;$C7*60),1,0))</f>
        <v>1</v>
      </c>
      <c r="OF7">
        <f>IF($B7="",0,IF(IF(Configurações!$B$6="Sim",OC7&gt;6,OC7&gt;Configurações!$B$5),1,0))</f>
        <v>1</v>
      </c>
      <c r="OG7" s="72">
        <f>SUMIFS(Cálculos!$G7:$OA7,Cálculos!$G$4:$OA$4,"H",Cálculos!$G$3:$OA$3,2)</f>
        <v>1.9999999999999984</v>
      </c>
      <c r="OH7">
        <f>SUMIFS(Cálculos!$G7:$OA7,Cálculos!$G$4:$OA$4,"T",Cálculos!$G$3:$OA$3,2)</f>
        <v>6</v>
      </c>
      <c r="OI7" s="69" t="str">
        <f>IF($B7="","",IF(AND(Configurações!$B$3&lt;&gt;"Simples",ISNUMBER($C7),ROUND(OG7*1440,0)&gt;$C7*60),"Jornada semanal excedida: "&amp;TEXT(OG7,"[h]:mm")&amp;" (contratada "&amp;$C7&amp;"h) • ","")&amp;IF(IF(Configurações!$B$6="Sim",OH7&gt;6,OH7&gt;Configurações!$B$5),IF(Configurações!$B$6="Sim","Semana inteira sem folga — mínimo 1 folga (CCT/ACT) • ","Mais de "&amp;Configurações!$B$5&amp;" dias trabalhados — obrigatórias 2 folgas semanais • "),"")&amp;IF(COUNTIF(CF7:FC7,"*7DIA*")&gt;0,"7º dia consecutivo de trabalho • ","")&amp;IF(COUNTIF(CF7:FC7,"*DOM*")&gt;0,"Domingos consecutivos acima do permitido • ","")&amp;IF(COUNTIF(CF7:FC7,"*INT-INDEVIDO*")&gt;0,"Intervalo indevido em jornada até 4h • ","")&amp;IF(COUNTIF(CF7:FC7,"*INT-15MIN*")&gt;0,"Intervalo deve ser de 15 min (jornada 4h01–6h) • ","")&amp;IF(COUNTIF(CF7:FC7,"*INT-1H2H*")&gt;0,"Intervalo fora de 1h–2h (jornada acima de 6h) • ",""))</f>
        <v xml:space="preserve">Jornada semanal excedida: 48:00 (contratada 40h) • Mais de 5 dias trabalhados — obrigatórias 2 folgas semanais • Domingos consecutivos acima do permitido • </v>
      </c>
      <c r="OJ7">
        <f>IF($B7="",0,IF(AND(Configurações!$B$3&lt;&gt;"Simples",ISNUMBER($C7),ROUND(OG7*1440,0)&gt;$C7*60),1,0))</f>
        <v>1</v>
      </c>
      <c r="OK7">
        <f>IF($B7="",0,IF(IF(Configurações!$B$6="Sim",OH7&gt;6,OH7&gt;Configurações!$B$5),1,0))</f>
        <v>1</v>
      </c>
      <c r="OL7" s="72">
        <f>SUMIFS(Cálculos!$G7:$OA7,Cálculos!$G$4:$OA$4,"H",Cálculos!$G$3:$OA$3,3)</f>
        <v>0</v>
      </c>
      <c r="OM7">
        <f>SUMIFS(Cálculos!$G7:$OA7,Cálculos!$G$4:$OA$4,"T",Cálculos!$G$3:$OA$3,3)</f>
        <v>0</v>
      </c>
      <c r="ON7" s="69" t="str">
        <f>IF($B7="","",IF(AND(Configurações!$B$3&lt;&gt;"Simples",ISNUMBER($C7),ROUND(OL7*1440,0)&gt;$C7*60),"Jornada semanal excedida: "&amp;TEXT(OL7,"[h]:mm")&amp;" (contratada "&amp;$C7&amp;"h) • ","")&amp;IF(IF(Configurações!$B$6="Sim",OM7&gt;6,OM7&gt;Configurações!$B$5),IF(Configurações!$B$6="Sim","Semana inteira sem folga — mínimo 1 folga (CCT/ACT) • ","Mais de "&amp;Configurações!$B$5&amp;" dias trabalhados — obrigatórias 2 folgas semanais • "),"")&amp;IF(COUNTIF(FE7:IB7,"*7DIA*")&gt;0,"7º dia consecutivo de trabalho • ","")&amp;IF(COUNTIF(FE7:IB7,"*DOM*")&gt;0,"Domingos consecutivos acima do permitido • ","")&amp;IF(COUNTIF(FE7:IB7,"*INT-INDEVIDO*")&gt;0,"Intervalo indevido em jornada até 4h • ","")&amp;IF(COUNTIF(FE7:IB7,"*INT-15MIN*")&gt;0,"Intervalo deve ser de 15 min (jornada 4h01–6h) • ","")&amp;IF(COUNTIF(FE7:IB7,"*INT-1H2H*")&gt;0,"Intervalo fora de 1h–2h (jornada acima de 6h) • ",""))</f>
        <v/>
      </c>
      <c r="OO7">
        <f>IF($B7="",0,IF(AND(Configurações!$B$3&lt;&gt;"Simples",ISNUMBER($C7),ROUND(OL7*1440,0)&gt;$C7*60),1,0))</f>
        <v>0</v>
      </c>
      <c r="OP7">
        <f>IF($B7="",0,IF(IF(Configurações!$B$6="Sim",OM7&gt;6,OM7&gt;Configurações!$B$5),1,0))</f>
        <v>0</v>
      </c>
      <c r="OQ7" s="72">
        <f>SUMIFS(Cálculos!$G7:$OA7,Cálculos!$G$4:$OA$4,"H",Cálculos!$G$3:$OA$3,4)</f>
        <v>0</v>
      </c>
      <c r="OR7">
        <f>SUMIFS(Cálculos!$G7:$OA7,Cálculos!$G$4:$OA$4,"T",Cálculos!$G$3:$OA$3,4)</f>
        <v>0</v>
      </c>
      <c r="OS7" s="69" t="str">
        <f>IF($B7="","",IF(AND(Configurações!$B$3&lt;&gt;"Simples",ISNUMBER($C7),ROUND(OQ7*1440,0)&gt;$C7*60),"Jornada semanal excedida: "&amp;TEXT(OQ7,"[h]:mm")&amp;" (contratada "&amp;$C7&amp;"h) • ","")&amp;IF(IF(Configurações!$B$6="Sim",OR7&gt;6,OR7&gt;Configurações!$B$5),IF(Configurações!$B$6="Sim","Semana inteira sem folga — mínimo 1 folga (CCT/ACT) • ","Mais de "&amp;Configurações!$B$5&amp;" dias trabalhados — obrigatórias 2 folgas semanais • "),"")&amp;IF(COUNTIF(ID7:LA7,"*7DIA*")&gt;0,"7º dia consecutivo de trabalho • ","")&amp;IF(COUNTIF(ID7:LA7,"*DOM*")&gt;0,"Domingos consecutivos acima do permitido • ","")&amp;IF(COUNTIF(ID7:LA7,"*INT-INDEVIDO*")&gt;0,"Intervalo indevido em jornada até 4h • ","")&amp;IF(COUNTIF(ID7:LA7,"*INT-15MIN*")&gt;0,"Intervalo deve ser de 15 min (jornada 4h01–6h) • ","")&amp;IF(COUNTIF(ID7:LA7,"*INT-1H2H*")&gt;0,"Intervalo fora de 1h–2h (jornada acima de 6h) • ",""))</f>
        <v/>
      </c>
      <c r="OT7">
        <f>IF($B7="",0,IF(AND(Configurações!$B$3&lt;&gt;"Simples",ISNUMBER($C7),ROUND(OQ7*1440,0)&gt;$C7*60),1,0))</f>
        <v>0</v>
      </c>
      <c r="OU7">
        <f>IF($B7="",0,IF(IF(Configurações!$B$6="Sim",OR7&gt;6,OR7&gt;Configurações!$B$5),1,0))</f>
        <v>0</v>
      </c>
      <c r="OV7" s="72">
        <f>SUMIFS(Cálculos!$G7:$OA7,Cálculos!$G$4:$OA$4,"H",Cálculos!$G$3:$OA$3,5)</f>
        <v>0</v>
      </c>
      <c r="OW7">
        <f>SUMIFS(Cálculos!$G7:$OA7,Cálculos!$G$4:$OA$4,"T",Cálculos!$G$3:$OA$3,5)</f>
        <v>0</v>
      </c>
      <c r="OX7" s="69" t="str">
        <f>IF($B7="","",IF(AND(Configurações!$B$3&lt;&gt;"Simples",ISNUMBER($C7),ROUND(OV7*1440,0)&gt;$C7*60),"Jornada semanal excedida: "&amp;TEXT(OV7,"[h]:mm")&amp;" (contratada "&amp;$C7&amp;"h) • ","")&amp;IF(IF(Configurações!$B$6="Sim",OW7&gt;6,OW7&gt;Configurações!$B$5),IF(Configurações!$B$6="Sim","Semana inteira sem folga — mínimo 1 folga (CCT/ACT) • ","Mais de "&amp;Configurações!$B$5&amp;" dias trabalhados — obrigatórias 2 folgas semanais • "),"")&amp;IF(COUNTIF(LC7:NZ7,"*7DIA*")&gt;0,"7º dia consecutivo de trabalho • ","")&amp;IF(COUNTIF(LC7:NZ7,"*DOM*")&gt;0,"Domingos consecutivos acima do permitido • ","")&amp;IF(COUNTIF(LC7:NZ7,"*INT-INDEVIDO*")&gt;0,"Intervalo indevido em jornada até 4h • ","")&amp;IF(COUNTIF(LC7:NZ7,"*INT-15MIN*")&gt;0,"Intervalo deve ser de 15 min (jornada 4h01–6h) • ","")&amp;IF(COUNTIF(LC7:NZ7,"*INT-1H2H*")&gt;0,"Intervalo fora de 1h–2h (jornada acima de 6h) • ",""))</f>
        <v/>
      </c>
      <c r="OY7">
        <f>IF($B7="",0,IF(AND(Configurações!$B$3&lt;&gt;"Simples",ISNUMBER($C7),ROUND(OV7*1440,0)&gt;$C7*60),1,0))</f>
        <v>0</v>
      </c>
      <c r="OZ7">
        <f>IF($B7="",0,IF(IF(Configurações!$B$6="Sim",OW7&gt;6,OW7&gt;Configurações!$B$5),1,0))</f>
        <v>0</v>
      </c>
      <c r="PA7">
        <f>IF($B7="",0,SUMPRODUCT((Cálculos!$G$4:$OA$4="T")*(Cálculos!$G$5:$OA$5&gt;=$PA$5)*(Cálculos!$G$5:$OA$5&lt;=$PB$5))-PE7)</f>
        <v>29</v>
      </c>
      <c r="PB7">
        <f>IF($B7="",0,PA7-SUMIFS(Cálculos!$G7:$OA7,Cálculos!$G$4:$OA$4,"T",Cálculos!$G$5:$OA$5,"&gt;="&amp;$PA$5,Cálculos!$G$5:$OA$5,"&lt;="&amp;$PB$5))</f>
        <v>17</v>
      </c>
      <c r="PC7">
        <f>ROUND(PA7*Configurações!$B$7/7,0)</f>
        <v>8</v>
      </c>
      <c r="PD7">
        <f>IF(AND(Configurações!$B$6="Sim",PA7&gt;0,PB7&lt;PC7),1,0)</f>
        <v>0</v>
      </c>
      <c r="PE7">
        <f>IF($B7="",0,COUNTIFS(Cálculos!$G$4:$OA$4,"ST",Cálculos!$G$5:$OA$5,"&gt;="&amp;$PA$5,Cálculos!$G$5:$OA$5,"&lt;="&amp;$PB$5,Cálculos!$G7:$OA7,"FERIAS"))</f>
        <v>0</v>
      </c>
      <c r="PF7">
        <f>IF($B7="",0,SUMPRODUCT((Cálculos!$G$4:$OA$4="T")*(Cálculos!$G$5:$OA$5&gt;=$PF$5)*(Cálculos!$G$5:$OA$5&lt;=$PG$5))-PJ7)</f>
        <v>6</v>
      </c>
      <c r="PG7">
        <f>IF($B7="",0,PF7-SUMIFS(Cálculos!$G7:$OA7,Cálculos!$G$4:$OA$4,"T",Cálculos!$G$5:$OA$5,"&gt;="&amp;$PF$5,Cálculos!$G$5:$OA$5,"&lt;="&amp;$PG$5))</f>
        <v>6</v>
      </c>
      <c r="PH7">
        <f>ROUND(PF7*Configurações!$B$7/7,0)</f>
        <v>2</v>
      </c>
      <c r="PI7">
        <f>IF(AND(Configurações!$B$6="Sim",PF7&gt;0,PG7&lt;PH7),1,0)</f>
        <v>0</v>
      </c>
      <c r="PJ7">
        <f>IF($B7="",0,COUNTIFS(Cálculos!$G$4:$OA$4,"ST",Cálculos!$G$5:$OA$5,"&gt;="&amp;$PF$5,Cálculos!$G$5:$OA$5,"&lt;="&amp;$PG$5,Cálculos!$G7:$OA7,"FERIAS"))</f>
        <v>0</v>
      </c>
      <c r="PK7">
        <f>IF($B7="",0,SUMPRODUCT((Cálculos!$G$4:$OA$4="T")*(Cálculos!$G$5:$OA$5&gt;=$PK$5)*(Cálculos!$G$5:$OA$5&lt;=$PL$5))-PO7)</f>
        <v>0</v>
      </c>
      <c r="PL7">
        <f>IF($B7="",0,PK7-SUMIFS(Cálculos!$G7:$OA7,Cálculos!$G$4:$OA$4,"T",Cálculos!$G$5:$OA$5,"&gt;="&amp;$PK$5,Cálculos!$G$5:$OA$5,"&lt;="&amp;$PL$5))</f>
        <v>0</v>
      </c>
      <c r="PM7">
        <f>ROUND(PK7*Configurações!$B$7/7,0)</f>
        <v>0</v>
      </c>
      <c r="PN7">
        <f>IF(AND(Configurações!$B$6="Sim",PK7&gt;0,PL7&lt;PM7),1,0)</f>
        <v>0</v>
      </c>
      <c r="PO7">
        <f>IF($B7="",0,COUNTIFS(Cálculos!$G$4:$OA$4,"ST",Cálculos!$G$5:$OA$5,"&gt;="&amp;$PK$5,Cálculos!$G$5:$OA$5,"&lt;="&amp;$PL$5,Cálculos!$G7:$OA7,"FERIAS"))</f>
        <v>0</v>
      </c>
      <c r="PP7" s="69" t="str">
        <f t="shared" ref="PP7:PP87" si="105">IF($B7="","",IF(PA7+PE7&gt;0,CHOOSE(MONTH($PA$5),"jan","fev","mar","abr","mai","jun","jul","ago","set","out","nov","dez")&amp;"/"&amp;YEAR($PA$5)&amp;" ("&amp;(PA7+PE7)&amp;" dias no período"&amp;IF(PE7&gt;0,", "&amp;PE7&amp;" de férias","")&amp;"): "&amp;PB7&amp;" folga(s), mín. "&amp;PC7&amp;IF(PD7=1," ⚠ INSUFICIENTE","")&amp;" • ","")&amp;IF(PF7+PJ7&gt;0,CHOOSE(MONTH($PF$5),"jan","fev","mar","abr","mai","jun","jul","ago","set","out","nov","dez")&amp;"/"&amp;YEAR($PF$5)&amp;" ("&amp;(PF7+PJ7)&amp;" dias no período"&amp;IF(PJ7&gt;0,", "&amp;PJ7&amp;" de férias","")&amp;"): "&amp;PG7&amp;" folga(s), mín. "&amp;PH7&amp;IF(PI7=1," ⚠ INSUFICIENTE","")&amp;" • ","")&amp;IF(PK7+PO7&gt;0,CHOOSE(MONTH($PK$5),"jan","fev","mar","abr","mai","jun","jul","ago","set","out","nov","dez")&amp;"/"&amp;YEAR($PK$5)&amp;" ("&amp;(PK7+PO7)&amp;" dias no período"&amp;IF(PO7&gt;0,", "&amp;PO7&amp;" de férias","")&amp;"): "&amp;PL7&amp;" folga(s), mín. "&amp;PM7&amp;IF(PN7=1," ⚠ INSUFICIENTE","")&amp;" • ",""))</f>
        <v xml:space="preserve">nov/2026 (29 dias no período): 17 folga(s), mín. 8 • dez/2026 (6 dias no período): 6 folga(s), mín. 2 • </v>
      </c>
    </row>
    <row r="8" spans="1:432" x14ac:dyDescent="0.25">
      <c r="A8" s="68">
        <f>IF($B8="","",2)</f>
        <v>2</v>
      </c>
      <c r="B8" s="69" t="str">
        <f>IF(Configurações!$B$3="Colunas",IF('Escala Colunas'!F$4="","",'Escala Colunas'!F$4),IF(Configurações!$B$3="Simples",IF('Escala Simples'!$B8="","",'Escala Simples'!$B8),IF('Escala Linhas'!$B8="","",'Escala Linhas'!$B8)))</f>
        <v>Bruno Carvalho</v>
      </c>
      <c r="C8" s="70">
        <f>IF($B8="","",IFERROR(INDEX(Funcionários!$D$5:$D$84,MATCH($B8,Funcionários!$B$5:$B$84,0)),""))</f>
        <v>42</v>
      </c>
      <c r="D8" t="str">
        <f>IF($B8="","",IFERROR(INDEX(Funcionários!$C$5:$C$84,MATCH($B8,Funcionários!$B$5:$B$84,0)),""))</f>
        <v>M</v>
      </c>
      <c r="E8">
        <f>IF($B8="",0,IFERROR(N(INDEX(Funcionários!$E$5:$E$84,MATCH($B8,Funcionários!$B$5:$B$84,0))),0))</f>
        <v>0</v>
      </c>
      <c r="F8">
        <f>IF($B8="",0,IFERROR(N(INDEX(Funcionários!$F$5:$F$84,MATCH($B8,Funcionários!$B$5:$B$84,0))),0))</f>
        <v>0</v>
      </c>
      <c r="G8" s="71" t="str">
        <f>IF(Configurações!$B$3="Colunas",IF('Escala Colunas'!F6="","",'Escala Colunas'!F6),IF(Configurações!$B$3="Simples","",IF('Escala Linhas'!D8="","",'Escala Linhas'!D8)))</f>
        <v/>
      </c>
      <c r="H8" s="71" t="str">
        <f>IF(Configurações!$B$3="Colunas",IF('Escala Colunas'!F7="","",'Escala Colunas'!F7),IF(Configurações!$B$3="Simples","",IF('Escala Linhas'!E8="","",'Escala Linhas'!E8)))</f>
        <v/>
      </c>
      <c r="I8" s="71" t="str">
        <f>IF(Configurações!$B$3="Colunas",IF('Escala Colunas'!F8="","",'Escala Colunas'!F8),IF(Configurações!$B$3="Simples","",IF('Escala Linhas'!F8="","",'Escala Linhas'!F8)))</f>
        <v/>
      </c>
      <c r="J8" s="71" t="str">
        <f>IF(Configurações!$B$3="Colunas",IF('Escala Colunas'!F9="","",'Escala Colunas'!F9),IF(Configurações!$B$3="Simples","",IF('Escala Linhas'!G8="","",'Escala Linhas'!G8)))</f>
        <v/>
      </c>
      <c r="K8">
        <f>IF($B8="",0,IF(Configurações!$B$3="Simples",IF(OR(Q8="TRAB",Q8="ATEST"),1,0),IF(AND(G8&lt;&gt;"",J8&lt;&gt;""),1,0)))</f>
        <v>0</v>
      </c>
      <c r="L8" s="72">
        <f>IF(AND(K8=1,Configurações!$B$3&lt;&gt;"Simples"),MOD(J8-G8,1)-M8,0)</f>
        <v>0</v>
      </c>
      <c r="M8" s="72">
        <f t="shared" si="0"/>
        <v>0</v>
      </c>
      <c r="N8">
        <f t="shared" si="1"/>
        <v>0</v>
      </c>
      <c r="O8">
        <f t="shared" si="2"/>
        <v>0</v>
      </c>
      <c r="P8" s="38" t="str">
        <f>IF(K8=0,"",IF(N8&gt;Configurações!$B$15,"7DIA ","")&amp;IF(AND(WEEKDAY(G$5)=1,O8&gt;IF($D8="F",Configurações!$B$13,Configurações!$B$14)),"DOM ","")&amp;IF(Configurações!$B$3="Simples","",IF(ROUND(L8*1440,0)&lt;=ROUND(Configurações!$B$11*1440,0),IF(ROUND(M8*1440,0)&gt;0,"INT-INDEVIDO",""),IF(ROUND(L8*1440,0)&lt;=ROUND(Configurações!$B$12*1440,0),IF(ROUND(M8*1440,0)&lt;&gt;ROUND(Configurações!$B$8*1440,0),"INT-15MIN",""),IF(OR(ROUND(M8*1440,0)&lt;ROUND(Configurações!$B$9*1440,0),ROUND(M8*1440,0)&gt;ROUND(Configurações!$B$10*1440,0)),"INT-1H2H","")))))</f>
        <v/>
      </c>
      <c r="Q8" t="str">
        <f>IF(Configurações!$B$3="Simples",IF('Escala Simples'!D8="Trabalho","TRAB",IF('Escala Simples'!D8="Folga","FOLGA",IF('Escala Simples'!D8="Atestado","ATEST",IF('Escala Simples'!D8="Férias","FERIAS","")))),"")</f>
        <v/>
      </c>
      <c r="R8" s="71">
        <f>IF(Configurações!$B$3="Colunas",IF('Escala Colunas'!F11="","",'Escala Colunas'!F11),IF(Configurações!$B$3="Simples","",IF('Escala Linhas'!I8="","",'Escala Linhas'!I8)))</f>
        <v>0.33333333333333298</v>
      </c>
      <c r="S8" s="71">
        <f>IF(Configurações!$B$3="Colunas",IF('Escala Colunas'!F12="","",'Escala Colunas'!F12),IF(Configurações!$B$3="Simples","",IF('Escala Linhas'!J8="","",'Escala Linhas'!J8)))</f>
        <v>0.5</v>
      </c>
      <c r="T8" s="71">
        <f>IF(Configurações!$B$3="Colunas",IF('Escala Colunas'!F13="","",'Escala Colunas'!F13),IF(Configurações!$B$3="Simples","",IF('Escala Linhas'!K8="","",'Escala Linhas'!K8)))</f>
        <v>0.54166666666666696</v>
      </c>
      <c r="U8" s="71">
        <f>IF(Configurações!$B$3="Colunas",IF('Escala Colunas'!F14="","",'Escala Colunas'!F14),IF(Configurações!$B$3="Simples","",IF('Escala Linhas'!L8="","",'Escala Linhas'!L8)))</f>
        <v>0.70833333333333304</v>
      </c>
      <c r="V8">
        <f>IF($B8="",0,IF(Configurações!$B$3="Simples",IF(OR(AB8="TRAB",AB8="ATEST"),1,0),IF(AND(R8&lt;&gt;"",U8&lt;&gt;""),1,0)))</f>
        <v>1</v>
      </c>
      <c r="W8" s="72">
        <f>IF(AND(V8=1,Configurações!$B$3&lt;&gt;"Simples"),MOD(U8-R8,1)-X8,0)</f>
        <v>0.33333333333333309</v>
      </c>
      <c r="X8" s="72">
        <f t="shared" si="3"/>
        <v>4.1666666666666963E-2</v>
      </c>
      <c r="Y8">
        <f t="shared" si="4"/>
        <v>1</v>
      </c>
      <c r="Z8">
        <f t="shared" si="5"/>
        <v>0</v>
      </c>
      <c r="AA8" s="38" t="str">
        <f>IF(V8=0,"",IF(Y8&gt;Configurações!$B$15,"7DIA ","")&amp;IF(AND(WEEKDAY(R$5)=1,Z8&gt;IF($D8="F",Configurações!$B$13,Configurações!$B$14)),"DOM ","")&amp;IF(Configurações!$B$3="Simples","",IF(ROUND(W8*1440,0)&lt;=ROUND(Configurações!$B$11*1440,0),IF(ROUND(X8*1440,0)&gt;0,"INT-INDEVIDO",""),IF(ROUND(W8*1440,0)&lt;=ROUND(Configurações!$B$12*1440,0),IF(ROUND(X8*1440,0)&lt;&gt;ROUND(Configurações!$B$8*1440,0),"INT-15MIN",""),IF(OR(ROUND(X8*1440,0)&lt;ROUND(Configurações!$B$9*1440,0),ROUND(X8*1440,0)&gt;ROUND(Configurações!$B$10*1440,0)),"INT-1H2H","")))))</f>
        <v/>
      </c>
      <c r="AB8" t="str">
        <f>IF(Configurações!$B$3="Simples",IF('Escala Simples'!E8="Trabalho","TRAB",IF('Escala Simples'!E8="Folga","FOLGA",IF('Escala Simples'!E8="Atestado","ATEST",IF('Escala Simples'!E8="Férias","FERIAS","")))),"")</f>
        <v/>
      </c>
      <c r="AC8" s="71">
        <f>IF(Configurações!$B$3="Colunas",IF('Escala Colunas'!F16="","",'Escala Colunas'!F16),IF(Configurações!$B$3="Simples","",IF('Escala Linhas'!N8="","",'Escala Linhas'!N8)))</f>
        <v>0.33333333333333298</v>
      </c>
      <c r="AD8" s="71">
        <f>IF(Configurações!$B$3="Colunas",IF('Escala Colunas'!F17="","",'Escala Colunas'!F17),IF(Configurações!$B$3="Simples","",IF('Escala Linhas'!O8="","",'Escala Linhas'!O8)))</f>
        <v>0.5</v>
      </c>
      <c r="AE8" s="71">
        <f>IF(Configurações!$B$3="Colunas",IF('Escala Colunas'!F18="","",'Escala Colunas'!F18),IF(Configurações!$B$3="Simples","",IF('Escala Linhas'!P8="","",'Escala Linhas'!P8)))</f>
        <v>0.60416666666666696</v>
      </c>
      <c r="AF8" s="71">
        <f>IF(Configurações!$B$3="Colunas",IF('Escala Colunas'!F19="","",'Escala Colunas'!F19),IF(Configurações!$B$3="Simples","",IF('Escala Linhas'!Q8="","",'Escala Linhas'!Q8)))</f>
        <v>0.70833333333333304</v>
      </c>
      <c r="AG8">
        <f>IF($B8="",0,IF(Configurações!$B$3="Simples",IF(OR(AM8="TRAB",AM8="ATEST"),1,0),IF(AND(AC8&lt;&gt;"",AF8&lt;&gt;""),1,0)))</f>
        <v>1</v>
      </c>
      <c r="AH8" s="72">
        <f>IF(AND(AG8=1,Configurações!$B$3&lt;&gt;"Simples"),MOD(AF8-AC8,1)-AI8,0)</f>
        <v>0.27083333333333309</v>
      </c>
      <c r="AI8" s="72">
        <f t="shared" si="6"/>
        <v>0.10416666666666696</v>
      </c>
      <c r="AJ8">
        <f t="shared" si="7"/>
        <v>2</v>
      </c>
      <c r="AK8">
        <f t="shared" si="8"/>
        <v>0</v>
      </c>
      <c r="AL8" s="38" t="str">
        <f>IF(AG8=0,"",IF(AJ8&gt;Configurações!$B$15,"7DIA ","")&amp;IF(AND(WEEKDAY(AC$5)=1,AK8&gt;IF($D8="F",Configurações!$B$13,Configurações!$B$14)),"DOM ","")&amp;IF(Configurações!$B$3="Simples","",IF(ROUND(AH8*1440,0)&lt;=ROUND(Configurações!$B$11*1440,0),IF(ROUND(AI8*1440,0)&gt;0,"INT-INDEVIDO",""),IF(ROUND(AH8*1440,0)&lt;=ROUND(Configurações!$B$12*1440,0),IF(ROUND(AI8*1440,0)&lt;&gt;ROUND(Configurações!$B$8*1440,0),"INT-15MIN",""),IF(OR(ROUND(AI8*1440,0)&lt;ROUND(Configurações!$B$9*1440,0),ROUND(AI8*1440,0)&gt;ROUND(Configurações!$B$10*1440,0)),"INT-1H2H","")))))</f>
        <v>INT-1H2H</v>
      </c>
      <c r="AM8" t="str">
        <f>IF(Configurações!$B$3="Simples",IF('Escala Simples'!F8="Trabalho","TRAB",IF('Escala Simples'!F8="Folga","FOLGA",IF('Escala Simples'!F8="Atestado","ATEST",IF('Escala Simples'!F8="Férias","FERIAS","")))),"")</f>
        <v/>
      </c>
      <c r="AN8" s="71">
        <f>IF(Configurações!$B$3="Colunas",IF('Escala Colunas'!F21="","",'Escala Colunas'!F21),IF(Configurações!$B$3="Simples","",IF('Escala Linhas'!S8="","",'Escala Linhas'!S8)))</f>
        <v>0.33333333333333298</v>
      </c>
      <c r="AO8" s="71">
        <f>IF(Configurações!$B$3="Colunas",IF('Escala Colunas'!F22="","",'Escala Colunas'!F22),IF(Configurações!$B$3="Simples","",IF('Escala Linhas'!T8="","",'Escala Linhas'!T8)))</f>
        <v>0.5</v>
      </c>
      <c r="AP8" s="71">
        <f>IF(Configurações!$B$3="Colunas",IF('Escala Colunas'!F23="","",'Escala Colunas'!F23),IF(Configurações!$B$3="Simples","",IF('Escala Linhas'!U8="","",'Escala Linhas'!U8)))</f>
        <v>0.54166666666666696</v>
      </c>
      <c r="AQ8" s="71">
        <f>IF(Configurações!$B$3="Colunas",IF('Escala Colunas'!F24="","",'Escala Colunas'!F24),IF(Configurações!$B$3="Simples","",IF('Escala Linhas'!V8="","",'Escala Linhas'!V8)))</f>
        <v>0.70833333333333304</v>
      </c>
      <c r="AR8">
        <f>IF($B8="",0,IF(Configurações!$B$3="Simples",IF(OR(AX8="TRAB",AX8="ATEST"),1,0),IF(AND(AN8&lt;&gt;"",AQ8&lt;&gt;""),1,0)))</f>
        <v>1</v>
      </c>
      <c r="AS8" s="72">
        <f>IF(AND(AR8=1,Configurações!$B$3&lt;&gt;"Simples"),MOD(AQ8-AN8,1)-AT8,0)</f>
        <v>0.33333333333333309</v>
      </c>
      <c r="AT8" s="72">
        <f t="shared" si="9"/>
        <v>4.1666666666666963E-2</v>
      </c>
      <c r="AU8">
        <f t="shared" si="10"/>
        <v>3</v>
      </c>
      <c r="AV8">
        <f t="shared" si="11"/>
        <v>0</v>
      </c>
      <c r="AW8" s="38" t="str">
        <f>IF(AR8=0,"",IF(AU8&gt;Configurações!$B$15,"7DIA ","")&amp;IF(AND(WEEKDAY(AN$5)=1,AV8&gt;IF($D8="F",Configurações!$B$13,Configurações!$B$14)),"DOM ","")&amp;IF(Configurações!$B$3="Simples","",IF(ROUND(AS8*1440,0)&lt;=ROUND(Configurações!$B$11*1440,0),IF(ROUND(AT8*1440,0)&gt;0,"INT-INDEVIDO",""),IF(ROUND(AS8*1440,0)&lt;=ROUND(Configurações!$B$12*1440,0),IF(ROUND(AT8*1440,0)&lt;&gt;ROUND(Configurações!$B$8*1440,0),"INT-15MIN",""),IF(OR(ROUND(AT8*1440,0)&lt;ROUND(Configurações!$B$9*1440,0),ROUND(AT8*1440,0)&gt;ROUND(Configurações!$B$10*1440,0)),"INT-1H2H","")))))</f>
        <v/>
      </c>
      <c r="AX8" t="str">
        <f>IF(Configurações!$B$3="Simples",IF('Escala Simples'!G8="Trabalho","TRAB",IF('Escala Simples'!G8="Folga","FOLGA",IF('Escala Simples'!G8="Atestado","ATEST",IF('Escala Simples'!G8="Férias","FERIAS","")))),"")</f>
        <v/>
      </c>
      <c r="AY8" s="71">
        <f>IF(Configurações!$B$3="Colunas",IF('Escala Colunas'!F26="","",'Escala Colunas'!F26),IF(Configurações!$B$3="Simples","",IF('Escala Linhas'!X8="","",'Escala Linhas'!X8)))</f>
        <v>0.33333333333333298</v>
      </c>
      <c r="AZ8" s="71">
        <f>IF(Configurações!$B$3="Colunas",IF('Escala Colunas'!F27="","",'Escala Colunas'!F27),IF(Configurações!$B$3="Simples","",IF('Escala Linhas'!Y8="","",'Escala Linhas'!Y8)))</f>
        <v>0.5</v>
      </c>
      <c r="BA8" s="71">
        <f>IF(Configurações!$B$3="Colunas",IF('Escala Colunas'!F28="","",'Escala Colunas'!F28),IF(Configurações!$B$3="Simples","",IF('Escala Linhas'!Z8="","",'Escala Linhas'!Z8)))</f>
        <v>0.54166666666666696</v>
      </c>
      <c r="BB8" s="71">
        <f>IF(Configurações!$B$3="Colunas",IF('Escala Colunas'!F29="","",'Escala Colunas'!F29),IF(Configurações!$B$3="Simples","",IF('Escala Linhas'!AA8="","",'Escala Linhas'!AA8)))</f>
        <v>0.70833333333333304</v>
      </c>
      <c r="BC8">
        <f>IF($B8="",0,IF(Configurações!$B$3="Simples",IF(OR(BI8="TRAB",BI8="ATEST"),1,0),IF(AND(AY8&lt;&gt;"",BB8&lt;&gt;""),1,0)))</f>
        <v>1</v>
      </c>
      <c r="BD8" s="72">
        <f>IF(AND(BC8=1,Configurações!$B$3&lt;&gt;"Simples"),MOD(BB8-AY8,1)-BE8,0)</f>
        <v>0.33333333333333309</v>
      </c>
      <c r="BE8" s="72">
        <f t="shared" si="12"/>
        <v>4.1666666666666963E-2</v>
      </c>
      <c r="BF8">
        <f t="shared" si="13"/>
        <v>4</v>
      </c>
      <c r="BG8">
        <f t="shared" si="14"/>
        <v>0</v>
      </c>
      <c r="BH8" s="38" t="str">
        <f>IF(BC8=0,"",IF(BF8&gt;Configurações!$B$15,"7DIA ","")&amp;IF(AND(WEEKDAY(AY$5)=1,BG8&gt;IF($D8="F",Configurações!$B$13,Configurações!$B$14)),"DOM ","")&amp;IF(Configurações!$B$3="Simples","",IF(ROUND(BD8*1440,0)&lt;=ROUND(Configurações!$B$11*1440,0),IF(ROUND(BE8*1440,0)&gt;0,"INT-INDEVIDO",""),IF(ROUND(BD8*1440,0)&lt;=ROUND(Configurações!$B$12*1440,0),IF(ROUND(BE8*1440,0)&lt;&gt;ROUND(Configurações!$B$8*1440,0),"INT-15MIN",""),IF(OR(ROUND(BE8*1440,0)&lt;ROUND(Configurações!$B$9*1440,0),ROUND(BE8*1440,0)&gt;ROUND(Configurações!$B$10*1440,0)),"INT-1H2H","")))))</f>
        <v/>
      </c>
      <c r="BI8" t="str">
        <f>IF(Configurações!$B$3="Simples",IF('Escala Simples'!H8="Trabalho","TRAB",IF('Escala Simples'!H8="Folga","FOLGA",IF('Escala Simples'!H8="Atestado","ATEST",IF('Escala Simples'!H8="Férias","FERIAS","")))),"")</f>
        <v/>
      </c>
      <c r="BJ8" s="71">
        <f>IF(Configurações!$B$3="Colunas",IF('Escala Colunas'!F31="","",'Escala Colunas'!F31),IF(Configurações!$B$3="Simples","",IF('Escala Linhas'!AC8="","",'Escala Linhas'!AC8)))</f>
        <v>0.33333333333333298</v>
      </c>
      <c r="BK8" s="71">
        <f>IF(Configurações!$B$3="Colunas",IF('Escala Colunas'!F32="","",'Escala Colunas'!F32),IF(Configurações!$B$3="Simples","",IF('Escala Linhas'!AD8="","",'Escala Linhas'!AD8)))</f>
        <v>0.5</v>
      </c>
      <c r="BL8" s="71">
        <f>IF(Configurações!$B$3="Colunas",IF('Escala Colunas'!F33="","",'Escala Colunas'!F33),IF(Configurações!$B$3="Simples","",IF('Escala Linhas'!AE8="","",'Escala Linhas'!AE8)))</f>
        <v>0.54166666666666696</v>
      </c>
      <c r="BM8" s="71">
        <f>IF(Configurações!$B$3="Colunas",IF('Escala Colunas'!F34="","",'Escala Colunas'!F34),IF(Configurações!$B$3="Simples","",IF('Escala Linhas'!AF8="","",'Escala Linhas'!AF8)))</f>
        <v>0.70833333333333304</v>
      </c>
      <c r="BN8">
        <f>IF($B8="",0,IF(Configurações!$B$3="Simples",IF(OR(BT8="TRAB",BT8="ATEST"),1,0),IF(AND(BJ8&lt;&gt;"",BM8&lt;&gt;""),1,0)))</f>
        <v>1</v>
      </c>
      <c r="BO8" s="72">
        <f>IF(AND(BN8=1,Configurações!$B$3&lt;&gt;"Simples"),MOD(BM8-BJ8,1)-BP8,0)</f>
        <v>0.33333333333333309</v>
      </c>
      <c r="BP8" s="72">
        <f t="shared" si="15"/>
        <v>4.1666666666666963E-2</v>
      </c>
      <c r="BQ8">
        <f t="shared" si="16"/>
        <v>5</v>
      </c>
      <c r="BR8">
        <f t="shared" si="17"/>
        <v>0</v>
      </c>
      <c r="BS8" s="38" t="str">
        <f>IF(BN8=0,"",IF(BQ8&gt;Configurações!$B$15,"7DIA ","")&amp;IF(AND(WEEKDAY(BJ$5)=1,BR8&gt;IF($D8="F",Configurações!$B$13,Configurações!$B$14)),"DOM ","")&amp;IF(Configurações!$B$3="Simples","",IF(ROUND(BO8*1440,0)&lt;=ROUND(Configurações!$B$11*1440,0),IF(ROUND(BP8*1440,0)&gt;0,"INT-INDEVIDO",""),IF(ROUND(BO8*1440,0)&lt;=ROUND(Configurações!$B$12*1440,0),IF(ROUND(BP8*1440,0)&lt;&gt;ROUND(Configurações!$B$8*1440,0),"INT-15MIN",""),IF(OR(ROUND(BP8*1440,0)&lt;ROUND(Configurações!$B$9*1440,0),ROUND(BP8*1440,0)&gt;ROUND(Configurações!$B$10*1440,0)),"INT-1H2H","")))))</f>
        <v/>
      </c>
      <c r="BT8" t="str">
        <f>IF(Configurações!$B$3="Simples",IF('Escala Simples'!I8="Trabalho","TRAB",IF('Escala Simples'!I8="Folga","FOLGA",IF('Escala Simples'!I8="Atestado","ATEST",IF('Escala Simples'!I8="Férias","FERIAS","")))),"")</f>
        <v/>
      </c>
      <c r="BU8" s="71" t="str">
        <f>IF(Configurações!$B$3="Colunas",IF('Escala Colunas'!F36="","",'Escala Colunas'!F36),IF(Configurações!$B$3="Simples","",IF('Escala Linhas'!AH8="","",'Escala Linhas'!AH8)))</f>
        <v/>
      </c>
      <c r="BV8" s="71" t="str">
        <f>IF(Configurações!$B$3="Colunas",IF('Escala Colunas'!F37="","",'Escala Colunas'!F37),IF(Configurações!$B$3="Simples","",IF('Escala Linhas'!AI8="","",'Escala Linhas'!AI8)))</f>
        <v/>
      </c>
      <c r="BW8" s="71" t="str">
        <f>IF(Configurações!$B$3="Colunas",IF('Escala Colunas'!F38="","",'Escala Colunas'!F38),IF(Configurações!$B$3="Simples","",IF('Escala Linhas'!AJ8="","",'Escala Linhas'!AJ8)))</f>
        <v/>
      </c>
      <c r="BX8" s="71" t="str">
        <f>IF(Configurações!$B$3="Colunas",IF('Escala Colunas'!F39="","",'Escala Colunas'!F39),IF(Configurações!$B$3="Simples","",IF('Escala Linhas'!AK8="","",'Escala Linhas'!AK8)))</f>
        <v/>
      </c>
      <c r="BY8">
        <f>IF($B8="",0,IF(Configurações!$B$3="Simples",IF(OR(CE8="TRAB",CE8="ATEST"),1,0),IF(AND(BU8&lt;&gt;"",BX8&lt;&gt;""),1,0)))</f>
        <v>0</v>
      </c>
      <c r="BZ8" s="72">
        <f>IF(AND(BY8=1,Configurações!$B$3&lt;&gt;"Simples"),MOD(BX8-BU8,1)-CA8,0)</f>
        <v>0</v>
      </c>
      <c r="CA8" s="72">
        <f t="shared" si="18"/>
        <v>0</v>
      </c>
      <c r="CB8">
        <f t="shared" si="19"/>
        <v>0</v>
      </c>
      <c r="CC8">
        <f t="shared" si="20"/>
        <v>0</v>
      </c>
      <c r="CD8" s="38" t="str">
        <f>IF(BY8=0,"",IF(CB8&gt;Configurações!$B$15,"7DIA ","")&amp;IF(AND(WEEKDAY(BU$5)=1,CC8&gt;IF($D8="F",Configurações!$B$13,Configurações!$B$14)),"DOM ","")&amp;IF(Configurações!$B$3="Simples","",IF(ROUND(BZ8*1440,0)&lt;=ROUND(Configurações!$B$11*1440,0),IF(ROUND(CA8*1440,0)&gt;0,"INT-INDEVIDO",""),IF(ROUND(BZ8*1440,0)&lt;=ROUND(Configurações!$B$12*1440,0),IF(ROUND(CA8*1440,0)&lt;&gt;ROUND(Configurações!$B$8*1440,0),"INT-15MIN",""),IF(OR(ROUND(CA8*1440,0)&lt;ROUND(Configurações!$B$9*1440,0),ROUND(CA8*1440,0)&gt;ROUND(Configurações!$B$10*1440,0)),"INT-1H2H","")))))</f>
        <v/>
      </c>
      <c r="CE8" t="str">
        <f>IF(Configurações!$B$3="Simples",IF('Escala Simples'!J8="Trabalho","TRAB",IF('Escala Simples'!J8="Folga","FOLGA",IF('Escala Simples'!J8="Atestado","ATEST",IF('Escala Simples'!J8="Férias","FERIAS","")))),"")</f>
        <v/>
      </c>
      <c r="CF8" s="71" t="str">
        <f>IF(Configurações!$B$3="Colunas",IF('Escala Colunas'!F44="","",'Escala Colunas'!F44),IF(Configurações!$B$3="Simples","",IF('Escala Linhas'!AP8="","",'Escala Linhas'!AP8)))</f>
        <v/>
      </c>
      <c r="CG8" s="71" t="str">
        <f>IF(Configurações!$B$3="Colunas",IF('Escala Colunas'!F45="","",'Escala Colunas'!F45),IF(Configurações!$B$3="Simples","",IF('Escala Linhas'!AQ8="","",'Escala Linhas'!AQ8)))</f>
        <v/>
      </c>
      <c r="CH8" s="71" t="str">
        <f>IF(Configurações!$B$3="Colunas",IF('Escala Colunas'!F46="","",'Escala Colunas'!F46),IF(Configurações!$B$3="Simples","",IF('Escala Linhas'!AR8="","",'Escala Linhas'!AR8)))</f>
        <v/>
      </c>
      <c r="CI8" s="71" t="str">
        <f>IF(Configurações!$B$3="Colunas",IF('Escala Colunas'!F47="","",'Escala Colunas'!F47),IF(Configurações!$B$3="Simples","",IF('Escala Linhas'!AS8="","",'Escala Linhas'!AS8)))</f>
        <v/>
      </c>
      <c r="CJ8">
        <f>IF($B8="",0,IF(Configurações!$B$3="Simples",IF(OR(CP8="TRAB",CP8="ATEST"),1,0),IF(AND(CF8&lt;&gt;"",CI8&lt;&gt;""),1,0)))</f>
        <v>0</v>
      </c>
      <c r="CK8" s="72">
        <f>IF(AND(CJ8=1,Configurações!$B$3&lt;&gt;"Simples"),MOD(CI8-CF8,1)-CL8,0)</f>
        <v>0</v>
      </c>
      <c r="CL8" s="72">
        <f t="shared" si="21"/>
        <v>0</v>
      </c>
      <c r="CM8">
        <f t="shared" si="22"/>
        <v>0</v>
      </c>
      <c r="CN8">
        <f t="shared" si="23"/>
        <v>0</v>
      </c>
      <c r="CO8" s="38" t="str">
        <f>IF(CJ8=0,"",IF(CM8&gt;Configurações!$B$15,"7DIA ","")&amp;IF(AND(WEEKDAY(CF$5)=1,CN8&gt;IF($D8="F",Configurações!$B$13,Configurações!$B$14)),"DOM ","")&amp;IF(Configurações!$B$3="Simples","",IF(ROUND(CK8*1440,0)&lt;=ROUND(Configurações!$B$11*1440,0),IF(ROUND(CL8*1440,0)&gt;0,"INT-INDEVIDO",""),IF(ROUND(CK8*1440,0)&lt;=ROUND(Configurações!$B$12*1440,0),IF(ROUND(CL8*1440,0)&lt;&gt;ROUND(Configurações!$B$8*1440,0),"INT-15MIN",""),IF(OR(ROUND(CL8*1440,0)&lt;ROUND(Configurações!$B$9*1440,0),ROUND(CL8*1440,0)&gt;ROUND(Configurações!$B$10*1440,0)),"INT-1H2H","")))))</f>
        <v/>
      </c>
      <c r="CP8" t="str">
        <f>IF(Configurações!$B$3="Simples",IF('Escala Simples'!M8="Trabalho","TRAB",IF('Escala Simples'!M8="Folga","FOLGA",IF('Escala Simples'!M8="Atestado","ATEST",IF('Escala Simples'!M8="Férias","FERIAS","")))),"")</f>
        <v/>
      </c>
      <c r="CQ8" s="71">
        <f>IF(Configurações!$B$3="Colunas",IF('Escala Colunas'!F49="","",'Escala Colunas'!F49),IF(Configurações!$B$3="Simples","",IF('Escala Linhas'!AU8="","",'Escala Linhas'!AU8)))</f>
        <v>0.33333333333333298</v>
      </c>
      <c r="CR8" s="71">
        <f>IF(Configurações!$B$3="Colunas",IF('Escala Colunas'!F50="","",'Escala Colunas'!F50),IF(Configurações!$B$3="Simples","",IF('Escala Linhas'!AV8="","",'Escala Linhas'!AV8)))</f>
        <v>0.5</v>
      </c>
      <c r="CS8" s="71">
        <f>IF(Configurações!$B$3="Colunas",IF('Escala Colunas'!F51="","",'Escala Colunas'!F51),IF(Configurações!$B$3="Simples","",IF('Escala Linhas'!AW8="","",'Escala Linhas'!AW8)))</f>
        <v>0.54166666666666696</v>
      </c>
      <c r="CT8" s="71">
        <f>IF(Configurações!$B$3="Colunas",IF('Escala Colunas'!F52="","",'Escala Colunas'!F52),IF(Configurações!$B$3="Simples","",IF('Escala Linhas'!AX8="","",'Escala Linhas'!AX8)))</f>
        <v>0.70833333333333304</v>
      </c>
      <c r="CU8">
        <f>IF($B8="",0,IF(Configurações!$B$3="Simples",IF(OR(DA8="TRAB",DA8="ATEST"),1,0),IF(AND(CQ8&lt;&gt;"",CT8&lt;&gt;""),1,0)))</f>
        <v>1</v>
      </c>
      <c r="CV8" s="72">
        <f>IF(AND(CU8=1,Configurações!$B$3&lt;&gt;"Simples"),MOD(CT8-CQ8,1)-CW8,0)</f>
        <v>0.33333333333333309</v>
      </c>
      <c r="CW8" s="72">
        <f t="shared" si="24"/>
        <v>4.1666666666666963E-2</v>
      </c>
      <c r="CX8">
        <f t="shared" si="25"/>
        <v>1</v>
      </c>
      <c r="CY8">
        <f t="shared" si="26"/>
        <v>0</v>
      </c>
      <c r="CZ8" s="38" t="str">
        <f>IF(CU8=0,"",IF(CX8&gt;Configurações!$B$15,"7DIA ","")&amp;IF(AND(WEEKDAY(CQ$5)=1,CY8&gt;IF($D8="F",Configurações!$B$13,Configurações!$B$14)),"DOM ","")&amp;IF(Configurações!$B$3="Simples","",IF(ROUND(CV8*1440,0)&lt;=ROUND(Configurações!$B$11*1440,0),IF(ROUND(CW8*1440,0)&gt;0,"INT-INDEVIDO",""),IF(ROUND(CV8*1440,0)&lt;=ROUND(Configurações!$B$12*1440,0),IF(ROUND(CW8*1440,0)&lt;&gt;ROUND(Configurações!$B$8*1440,0),"INT-15MIN",""),IF(OR(ROUND(CW8*1440,0)&lt;ROUND(Configurações!$B$9*1440,0),ROUND(CW8*1440,0)&gt;ROUND(Configurações!$B$10*1440,0)),"INT-1H2H","")))))</f>
        <v/>
      </c>
      <c r="DA8" t="str">
        <f>IF(Configurações!$B$3="Simples",IF('Escala Simples'!N8="Trabalho","TRAB",IF('Escala Simples'!N8="Folga","FOLGA",IF('Escala Simples'!N8="Atestado","ATEST",IF('Escala Simples'!N8="Férias","FERIAS","")))),"")</f>
        <v/>
      </c>
      <c r="DB8" s="71">
        <f>IF(Configurações!$B$3="Colunas",IF('Escala Colunas'!F54="","",'Escala Colunas'!F54),IF(Configurações!$B$3="Simples","",IF('Escala Linhas'!AZ8="","",'Escala Linhas'!AZ8)))</f>
        <v>0.33333333333333298</v>
      </c>
      <c r="DC8" s="71">
        <f>IF(Configurações!$B$3="Colunas",IF('Escala Colunas'!F55="","",'Escala Colunas'!F55),IF(Configurações!$B$3="Simples","",IF('Escala Linhas'!BA8="","",'Escala Linhas'!BA8)))</f>
        <v>0.5</v>
      </c>
      <c r="DD8" s="71">
        <f>IF(Configurações!$B$3="Colunas",IF('Escala Colunas'!F56="","",'Escala Colunas'!F56),IF(Configurações!$B$3="Simples","",IF('Escala Linhas'!BB8="","",'Escala Linhas'!BB8)))</f>
        <v>0.54166666666666696</v>
      </c>
      <c r="DE8" s="71">
        <f>IF(Configurações!$B$3="Colunas",IF('Escala Colunas'!F57="","",'Escala Colunas'!F57),IF(Configurações!$B$3="Simples","",IF('Escala Linhas'!BC8="","",'Escala Linhas'!BC8)))</f>
        <v>0.70833333333333304</v>
      </c>
      <c r="DF8">
        <f>IF($B8="",0,IF(Configurações!$B$3="Simples",IF(OR(DL8="TRAB",DL8="ATEST"),1,0),IF(AND(DB8&lt;&gt;"",DE8&lt;&gt;""),1,0)))</f>
        <v>1</v>
      </c>
      <c r="DG8" s="72">
        <f>IF(AND(DF8=1,Configurações!$B$3&lt;&gt;"Simples"),MOD(DE8-DB8,1)-DH8,0)</f>
        <v>0.33333333333333309</v>
      </c>
      <c r="DH8" s="72">
        <f t="shared" si="27"/>
        <v>4.1666666666666963E-2</v>
      </c>
      <c r="DI8">
        <f t="shared" si="28"/>
        <v>2</v>
      </c>
      <c r="DJ8">
        <f t="shared" si="29"/>
        <v>0</v>
      </c>
      <c r="DK8" s="38" t="str">
        <f>IF(DF8=0,"",IF(DI8&gt;Configurações!$B$15,"7DIA ","")&amp;IF(AND(WEEKDAY(DB$5)=1,DJ8&gt;IF($D8="F",Configurações!$B$13,Configurações!$B$14)),"DOM ","")&amp;IF(Configurações!$B$3="Simples","",IF(ROUND(DG8*1440,0)&lt;=ROUND(Configurações!$B$11*1440,0),IF(ROUND(DH8*1440,0)&gt;0,"INT-INDEVIDO",""),IF(ROUND(DG8*1440,0)&lt;=ROUND(Configurações!$B$12*1440,0),IF(ROUND(DH8*1440,0)&lt;&gt;ROUND(Configurações!$B$8*1440,0),"INT-15MIN",""),IF(OR(ROUND(DH8*1440,0)&lt;ROUND(Configurações!$B$9*1440,0),ROUND(DH8*1440,0)&gt;ROUND(Configurações!$B$10*1440,0)),"INT-1H2H","")))))</f>
        <v/>
      </c>
      <c r="DL8" t="str">
        <f>IF(Configurações!$B$3="Simples",IF('Escala Simples'!O8="Trabalho","TRAB",IF('Escala Simples'!O8="Folga","FOLGA",IF('Escala Simples'!O8="Atestado","ATEST",IF('Escala Simples'!O8="Férias","FERIAS","")))),"")</f>
        <v/>
      </c>
      <c r="DM8" s="71">
        <f>IF(Configurações!$B$3="Colunas",IF('Escala Colunas'!F59="","",'Escala Colunas'!F59),IF(Configurações!$B$3="Simples","",IF('Escala Linhas'!BE8="","",'Escala Linhas'!BE8)))</f>
        <v>0.33333333333333298</v>
      </c>
      <c r="DN8" s="71">
        <f>IF(Configurações!$B$3="Colunas",IF('Escala Colunas'!F60="","",'Escala Colunas'!F60),IF(Configurações!$B$3="Simples","",IF('Escala Linhas'!BF8="","",'Escala Linhas'!BF8)))</f>
        <v>0.5</v>
      </c>
      <c r="DO8" s="71">
        <f>IF(Configurações!$B$3="Colunas",IF('Escala Colunas'!F61="","",'Escala Colunas'!F61),IF(Configurações!$B$3="Simples","",IF('Escala Linhas'!BG8="","",'Escala Linhas'!BG8)))</f>
        <v>0.54166666666666696</v>
      </c>
      <c r="DP8" s="71">
        <f>IF(Configurações!$B$3="Colunas",IF('Escala Colunas'!F62="","",'Escala Colunas'!F62),IF(Configurações!$B$3="Simples","",IF('Escala Linhas'!BH8="","",'Escala Linhas'!BH8)))</f>
        <v>0.70833333333333304</v>
      </c>
      <c r="DQ8">
        <f>IF($B8="",0,IF(Configurações!$B$3="Simples",IF(OR(DW8="TRAB",DW8="ATEST"),1,0),IF(AND(DM8&lt;&gt;"",DP8&lt;&gt;""),1,0)))</f>
        <v>1</v>
      </c>
      <c r="DR8" s="72">
        <f>IF(AND(DQ8=1,Configurações!$B$3&lt;&gt;"Simples"),MOD(DP8-DM8,1)-DS8,0)</f>
        <v>0.33333333333333309</v>
      </c>
      <c r="DS8" s="72">
        <f t="shared" si="30"/>
        <v>4.1666666666666963E-2</v>
      </c>
      <c r="DT8">
        <f t="shared" si="31"/>
        <v>3</v>
      </c>
      <c r="DU8">
        <f t="shared" si="32"/>
        <v>0</v>
      </c>
      <c r="DV8" s="38" t="str">
        <f>IF(DQ8=0,"",IF(DT8&gt;Configurações!$B$15,"7DIA ","")&amp;IF(AND(WEEKDAY(DM$5)=1,DU8&gt;IF($D8="F",Configurações!$B$13,Configurações!$B$14)),"DOM ","")&amp;IF(Configurações!$B$3="Simples","",IF(ROUND(DR8*1440,0)&lt;=ROUND(Configurações!$B$11*1440,0),IF(ROUND(DS8*1440,0)&gt;0,"INT-INDEVIDO",""),IF(ROUND(DR8*1440,0)&lt;=ROUND(Configurações!$B$12*1440,0),IF(ROUND(DS8*1440,0)&lt;&gt;ROUND(Configurações!$B$8*1440,0),"INT-15MIN",""),IF(OR(ROUND(DS8*1440,0)&lt;ROUND(Configurações!$B$9*1440,0),ROUND(DS8*1440,0)&gt;ROUND(Configurações!$B$10*1440,0)),"INT-1H2H","")))))</f>
        <v/>
      </c>
      <c r="DW8" t="str">
        <f>IF(Configurações!$B$3="Simples",IF('Escala Simples'!P8="Trabalho","TRAB",IF('Escala Simples'!P8="Folga","FOLGA",IF('Escala Simples'!P8="Atestado","ATEST",IF('Escala Simples'!P8="Férias","FERIAS","")))),"")</f>
        <v/>
      </c>
      <c r="DX8" s="71">
        <f>IF(Configurações!$B$3="Colunas",IF('Escala Colunas'!F64="","",'Escala Colunas'!F64),IF(Configurações!$B$3="Simples","",IF('Escala Linhas'!BJ8="","",'Escala Linhas'!BJ8)))</f>
        <v>0.33333333333333298</v>
      </c>
      <c r="DY8" s="71">
        <f>IF(Configurações!$B$3="Colunas",IF('Escala Colunas'!F65="","",'Escala Colunas'!F65),IF(Configurações!$B$3="Simples","",IF('Escala Linhas'!BK8="","",'Escala Linhas'!BK8)))</f>
        <v>0.5</v>
      </c>
      <c r="DZ8" s="71">
        <f>IF(Configurações!$B$3="Colunas",IF('Escala Colunas'!F66="","",'Escala Colunas'!F66),IF(Configurações!$B$3="Simples","",IF('Escala Linhas'!BL8="","",'Escala Linhas'!BL8)))</f>
        <v>0.54166666666666696</v>
      </c>
      <c r="EA8" s="71">
        <f>IF(Configurações!$B$3="Colunas",IF('Escala Colunas'!F67="","",'Escala Colunas'!F67),IF(Configurações!$B$3="Simples","",IF('Escala Linhas'!BM8="","",'Escala Linhas'!BM8)))</f>
        <v>0.70833333333333304</v>
      </c>
      <c r="EB8">
        <f>IF($B8="",0,IF(Configurações!$B$3="Simples",IF(OR(EH8="TRAB",EH8="ATEST"),1,0),IF(AND(DX8&lt;&gt;"",EA8&lt;&gt;""),1,0)))</f>
        <v>1</v>
      </c>
      <c r="EC8" s="72">
        <f>IF(AND(EB8=1,Configurações!$B$3&lt;&gt;"Simples"),MOD(EA8-DX8,1)-ED8,0)</f>
        <v>0.33333333333333309</v>
      </c>
      <c r="ED8" s="72">
        <f t="shared" si="33"/>
        <v>4.1666666666666963E-2</v>
      </c>
      <c r="EE8">
        <f t="shared" si="34"/>
        <v>4</v>
      </c>
      <c r="EF8">
        <f t="shared" si="35"/>
        <v>0</v>
      </c>
      <c r="EG8" s="38" t="str">
        <f>IF(EB8=0,"",IF(EE8&gt;Configurações!$B$15,"7DIA ","")&amp;IF(AND(WEEKDAY(DX$5)=1,EF8&gt;IF($D8="F",Configurações!$B$13,Configurações!$B$14)),"DOM ","")&amp;IF(Configurações!$B$3="Simples","",IF(ROUND(EC8*1440,0)&lt;=ROUND(Configurações!$B$11*1440,0),IF(ROUND(ED8*1440,0)&gt;0,"INT-INDEVIDO",""),IF(ROUND(EC8*1440,0)&lt;=ROUND(Configurações!$B$12*1440,0),IF(ROUND(ED8*1440,0)&lt;&gt;ROUND(Configurações!$B$8*1440,0),"INT-15MIN",""),IF(OR(ROUND(ED8*1440,0)&lt;ROUND(Configurações!$B$9*1440,0),ROUND(ED8*1440,0)&gt;ROUND(Configurações!$B$10*1440,0)),"INT-1H2H","")))))</f>
        <v/>
      </c>
      <c r="EH8" t="str">
        <f>IF(Configurações!$B$3="Simples",IF('Escala Simples'!Q8="Trabalho","TRAB",IF('Escala Simples'!Q8="Folga","FOLGA",IF('Escala Simples'!Q8="Atestado","ATEST",IF('Escala Simples'!Q8="Férias","FERIAS","")))),"")</f>
        <v/>
      </c>
      <c r="EI8" s="71">
        <f>IF(Configurações!$B$3="Colunas",IF('Escala Colunas'!F69="","",'Escala Colunas'!F69),IF(Configurações!$B$3="Simples","",IF('Escala Linhas'!BO8="","",'Escala Linhas'!BO8)))</f>
        <v>0.33333333333333298</v>
      </c>
      <c r="EJ8" s="71">
        <f>IF(Configurações!$B$3="Colunas",IF('Escala Colunas'!F70="","",'Escala Colunas'!F70),IF(Configurações!$B$3="Simples","",IF('Escala Linhas'!BP8="","",'Escala Linhas'!BP8)))</f>
        <v>0.5</v>
      </c>
      <c r="EK8" s="71">
        <f>IF(Configurações!$B$3="Colunas",IF('Escala Colunas'!F71="","",'Escala Colunas'!F71),IF(Configurações!$B$3="Simples","",IF('Escala Linhas'!BQ8="","",'Escala Linhas'!BQ8)))</f>
        <v>0.54166666666666696</v>
      </c>
      <c r="EL8" s="71">
        <f>IF(Configurações!$B$3="Colunas",IF('Escala Colunas'!F72="","",'Escala Colunas'!F72),IF(Configurações!$B$3="Simples","",IF('Escala Linhas'!BR8="","",'Escala Linhas'!BR8)))</f>
        <v>0.70833333333333304</v>
      </c>
      <c r="EM8">
        <f>IF($B8="",0,IF(Configurações!$B$3="Simples",IF(OR(ES8="TRAB",ES8="ATEST"),1,0),IF(AND(EI8&lt;&gt;"",EL8&lt;&gt;""),1,0)))</f>
        <v>1</v>
      </c>
      <c r="EN8" s="72">
        <f>IF(AND(EM8=1,Configurações!$B$3&lt;&gt;"Simples"),MOD(EL8-EI8,1)-EO8,0)</f>
        <v>0.33333333333333309</v>
      </c>
      <c r="EO8" s="72">
        <f t="shared" si="36"/>
        <v>4.1666666666666963E-2</v>
      </c>
      <c r="EP8">
        <f t="shared" si="37"/>
        <v>5</v>
      </c>
      <c r="EQ8">
        <f t="shared" si="38"/>
        <v>0</v>
      </c>
      <c r="ER8" s="38" t="str">
        <f>IF(EM8=0,"",IF(EP8&gt;Configurações!$B$15,"7DIA ","")&amp;IF(AND(WEEKDAY(EI$5)=1,EQ8&gt;IF($D8="F",Configurações!$B$13,Configurações!$B$14)),"DOM ","")&amp;IF(Configurações!$B$3="Simples","",IF(ROUND(EN8*1440,0)&lt;=ROUND(Configurações!$B$11*1440,0),IF(ROUND(EO8*1440,0)&gt;0,"INT-INDEVIDO",""),IF(ROUND(EN8*1440,0)&lt;=ROUND(Configurações!$B$12*1440,0),IF(ROUND(EO8*1440,0)&lt;&gt;ROUND(Configurações!$B$8*1440,0),"INT-15MIN",""),IF(OR(ROUND(EO8*1440,0)&lt;ROUND(Configurações!$B$9*1440,0),ROUND(EO8*1440,0)&gt;ROUND(Configurações!$B$10*1440,0)),"INT-1H2H","")))))</f>
        <v/>
      </c>
      <c r="ES8" t="str">
        <f>IF(Configurações!$B$3="Simples",IF('Escala Simples'!R8="Trabalho","TRAB",IF('Escala Simples'!R8="Folga","FOLGA",IF('Escala Simples'!R8="Atestado","ATEST",IF('Escala Simples'!R8="Férias","FERIAS","")))),"")</f>
        <v/>
      </c>
      <c r="ET8" s="71" t="str">
        <f>IF(Configurações!$B$3="Colunas",IF('Escala Colunas'!F74="","",'Escala Colunas'!F74),IF(Configurações!$B$3="Simples","",IF('Escala Linhas'!BT8="","",'Escala Linhas'!BT8)))</f>
        <v/>
      </c>
      <c r="EU8" s="71" t="str">
        <f>IF(Configurações!$B$3="Colunas",IF('Escala Colunas'!F75="","",'Escala Colunas'!F75),IF(Configurações!$B$3="Simples","",IF('Escala Linhas'!BU8="","",'Escala Linhas'!BU8)))</f>
        <v/>
      </c>
      <c r="EV8" s="71" t="str">
        <f>IF(Configurações!$B$3="Colunas",IF('Escala Colunas'!F76="","",'Escala Colunas'!F76),IF(Configurações!$B$3="Simples","",IF('Escala Linhas'!BV8="","",'Escala Linhas'!BV8)))</f>
        <v/>
      </c>
      <c r="EW8" s="71" t="str">
        <f>IF(Configurações!$B$3="Colunas",IF('Escala Colunas'!F77="","",'Escala Colunas'!F77),IF(Configurações!$B$3="Simples","",IF('Escala Linhas'!BW8="","",'Escala Linhas'!BW8)))</f>
        <v/>
      </c>
      <c r="EX8">
        <f>IF($B8="",0,IF(Configurações!$B$3="Simples",IF(OR(FD8="TRAB",FD8="ATEST"),1,0),IF(AND(ET8&lt;&gt;"",EW8&lt;&gt;""),1,0)))</f>
        <v>0</v>
      </c>
      <c r="EY8" s="72">
        <f>IF(AND(EX8=1,Configurações!$B$3&lt;&gt;"Simples"),MOD(EW8-ET8,1)-EZ8,0)</f>
        <v>0</v>
      </c>
      <c r="EZ8" s="72">
        <f t="shared" si="39"/>
        <v>0</v>
      </c>
      <c r="FA8">
        <f t="shared" si="40"/>
        <v>0</v>
      </c>
      <c r="FB8">
        <f t="shared" si="41"/>
        <v>0</v>
      </c>
      <c r="FC8" s="38" t="str">
        <f>IF(EX8=0,"",IF(FA8&gt;Configurações!$B$15,"7DIA ","")&amp;IF(AND(WEEKDAY(ET$5)=1,FB8&gt;IF($D8="F",Configurações!$B$13,Configurações!$B$14)),"DOM ","")&amp;IF(Configurações!$B$3="Simples","",IF(ROUND(EY8*1440,0)&lt;=ROUND(Configurações!$B$11*1440,0),IF(ROUND(EZ8*1440,0)&gt;0,"INT-INDEVIDO",""),IF(ROUND(EY8*1440,0)&lt;=ROUND(Configurações!$B$12*1440,0),IF(ROUND(EZ8*1440,0)&lt;&gt;ROUND(Configurações!$B$8*1440,0),"INT-15MIN",""),IF(OR(ROUND(EZ8*1440,0)&lt;ROUND(Configurações!$B$9*1440,0),ROUND(EZ8*1440,0)&gt;ROUND(Configurações!$B$10*1440,0)),"INT-1H2H","")))))</f>
        <v/>
      </c>
      <c r="FD8" t="str">
        <f>IF(Configurações!$B$3="Simples",IF('Escala Simples'!S8="Trabalho","TRAB",IF('Escala Simples'!S8="Folga","FOLGA",IF('Escala Simples'!S8="Atestado","ATEST",IF('Escala Simples'!S8="Férias","FERIAS","")))),"")</f>
        <v/>
      </c>
      <c r="FE8" s="71" t="str">
        <f>IF(Configurações!$B$3="Colunas",IF('Escala Colunas'!F82="","",'Escala Colunas'!F82),IF(Configurações!$B$3="Simples","",IF('Escala Linhas'!CB8="","",'Escala Linhas'!CB8)))</f>
        <v/>
      </c>
      <c r="FF8" s="71" t="str">
        <f>IF(Configurações!$B$3="Colunas",IF('Escala Colunas'!F83="","",'Escala Colunas'!F83),IF(Configurações!$B$3="Simples","",IF('Escala Linhas'!CC8="","",'Escala Linhas'!CC8)))</f>
        <v/>
      </c>
      <c r="FG8" s="71" t="str">
        <f>IF(Configurações!$B$3="Colunas",IF('Escala Colunas'!F84="","",'Escala Colunas'!F84),IF(Configurações!$B$3="Simples","",IF('Escala Linhas'!CD8="","",'Escala Linhas'!CD8)))</f>
        <v/>
      </c>
      <c r="FH8" s="71" t="str">
        <f>IF(Configurações!$B$3="Colunas",IF('Escala Colunas'!F85="","",'Escala Colunas'!F85),IF(Configurações!$B$3="Simples","",IF('Escala Linhas'!CE8="","",'Escala Linhas'!CE8)))</f>
        <v/>
      </c>
      <c r="FI8">
        <f>IF($B8="",0,IF(Configurações!$B$3="Simples",IF(OR(FO8="TRAB",FO8="ATEST"),1,0),IF(AND(FE8&lt;&gt;"",FH8&lt;&gt;""),1,0)))</f>
        <v>0</v>
      </c>
      <c r="FJ8" s="72">
        <f>IF(AND(FI8=1,Configurações!$B$3&lt;&gt;"Simples"),MOD(FH8-FE8,1)-FK8,0)</f>
        <v>0</v>
      </c>
      <c r="FK8" s="72">
        <f t="shared" si="42"/>
        <v>0</v>
      </c>
      <c r="FL8">
        <f t="shared" si="43"/>
        <v>0</v>
      </c>
      <c r="FM8">
        <f t="shared" si="44"/>
        <v>0</v>
      </c>
      <c r="FN8" s="38" t="str">
        <f>IF(FI8=0,"",IF(FL8&gt;Configurações!$B$15,"7DIA ","")&amp;IF(AND(WEEKDAY(FE$5)=1,FM8&gt;IF($D8="F",Configurações!$B$13,Configurações!$B$14)),"DOM ","")&amp;IF(Configurações!$B$3="Simples","",IF(ROUND(FJ8*1440,0)&lt;=ROUND(Configurações!$B$11*1440,0),IF(ROUND(FK8*1440,0)&gt;0,"INT-INDEVIDO",""),IF(ROUND(FJ8*1440,0)&lt;=ROUND(Configurações!$B$12*1440,0),IF(ROUND(FK8*1440,0)&lt;&gt;ROUND(Configurações!$B$8*1440,0),"INT-15MIN",""),IF(OR(ROUND(FK8*1440,0)&lt;ROUND(Configurações!$B$9*1440,0),ROUND(FK8*1440,0)&gt;ROUND(Configurações!$B$10*1440,0)),"INT-1H2H","")))))</f>
        <v/>
      </c>
      <c r="FO8" t="str">
        <f>IF(Configurações!$B$3="Simples",IF('Escala Simples'!V8="Trabalho","TRAB",IF('Escala Simples'!V8="Folga","FOLGA",IF('Escala Simples'!V8="Atestado","ATEST",IF('Escala Simples'!V8="Férias","FERIAS","")))),"")</f>
        <v/>
      </c>
      <c r="FP8" s="71" t="str">
        <f>IF(Configurações!$B$3="Colunas",IF('Escala Colunas'!F87="","",'Escala Colunas'!F87),IF(Configurações!$B$3="Simples","",IF('Escala Linhas'!CG8="","",'Escala Linhas'!CG8)))</f>
        <v/>
      </c>
      <c r="FQ8" s="71" t="str">
        <f>IF(Configurações!$B$3="Colunas",IF('Escala Colunas'!F88="","",'Escala Colunas'!F88),IF(Configurações!$B$3="Simples","",IF('Escala Linhas'!CH8="","",'Escala Linhas'!CH8)))</f>
        <v/>
      </c>
      <c r="FR8" s="71" t="str">
        <f>IF(Configurações!$B$3="Colunas",IF('Escala Colunas'!F89="","",'Escala Colunas'!F89),IF(Configurações!$B$3="Simples","",IF('Escala Linhas'!CI8="","",'Escala Linhas'!CI8)))</f>
        <v/>
      </c>
      <c r="FS8" s="71" t="str">
        <f>IF(Configurações!$B$3="Colunas",IF('Escala Colunas'!F90="","",'Escala Colunas'!F90),IF(Configurações!$B$3="Simples","",IF('Escala Linhas'!CJ8="","",'Escala Linhas'!CJ8)))</f>
        <v/>
      </c>
      <c r="FT8">
        <f>IF($B8="",0,IF(Configurações!$B$3="Simples",IF(OR(FZ8="TRAB",FZ8="ATEST"),1,0),IF(AND(FP8&lt;&gt;"",FS8&lt;&gt;""),1,0)))</f>
        <v>0</v>
      </c>
      <c r="FU8" s="72">
        <f>IF(AND(FT8=1,Configurações!$B$3&lt;&gt;"Simples"),MOD(FS8-FP8,1)-FV8,0)</f>
        <v>0</v>
      </c>
      <c r="FV8" s="72">
        <f t="shared" si="45"/>
        <v>0</v>
      </c>
      <c r="FW8">
        <f t="shared" si="46"/>
        <v>0</v>
      </c>
      <c r="FX8">
        <f t="shared" si="47"/>
        <v>0</v>
      </c>
      <c r="FY8" s="38" t="str">
        <f>IF(FT8=0,"",IF(FW8&gt;Configurações!$B$15,"7DIA ","")&amp;IF(AND(WEEKDAY(FP$5)=1,FX8&gt;IF($D8="F",Configurações!$B$13,Configurações!$B$14)),"DOM ","")&amp;IF(Configurações!$B$3="Simples","",IF(ROUND(FU8*1440,0)&lt;=ROUND(Configurações!$B$11*1440,0),IF(ROUND(FV8*1440,0)&gt;0,"INT-INDEVIDO",""),IF(ROUND(FU8*1440,0)&lt;=ROUND(Configurações!$B$12*1440,0),IF(ROUND(FV8*1440,0)&lt;&gt;ROUND(Configurações!$B$8*1440,0),"INT-15MIN",""),IF(OR(ROUND(FV8*1440,0)&lt;ROUND(Configurações!$B$9*1440,0),ROUND(FV8*1440,0)&gt;ROUND(Configurações!$B$10*1440,0)),"INT-1H2H","")))))</f>
        <v/>
      </c>
      <c r="FZ8" t="str">
        <f>IF(Configurações!$B$3="Simples",IF('Escala Simples'!W8="Trabalho","TRAB",IF('Escala Simples'!W8="Folga","FOLGA",IF('Escala Simples'!W8="Atestado","ATEST",IF('Escala Simples'!W8="Férias","FERIAS","")))),"")</f>
        <v/>
      </c>
      <c r="GA8" s="71" t="str">
        <f>IF(Configurações!$B$3="Colunas",IF('Escala Colunas'!F92="","",'Escala Colunas'!F92),IF(Configurações!$B$3="Simples","",IF('Escala Linhas'!CL8="","",'Escala Linhas'!CL8)))</f>
        <v/>
      </c>
      <c r="GB8" s="71" t="str">
        <f>IF(Configurações!$B$3="Colunas",IF('Escala Colunas'!F93="","",'Escala Colunas'!F93),IF(Configurações!$B$3="Simples","",IF('Escala Linhas'!CM8="","",'Escala Linhas'!CM8)))</f>
        <v/>
      </c>
      <c r="GC8" s="71" t="str">
        <f>IF(Configurações!$B$3="Colunas",IF('Escala Colunas'!F94="","",'Escala Colunas'!F94),IF(Configurações!$B$3="Simples","",IF('Escala Linhas'!CN8="","",'Escala Linhas'!CN8)))</f>
        <v/>
      </c>
      <c r="GD8" s="71" t="str">
        <f>IF(Configurações!$B$3="Colunas",IF('Escala Colunas'!F95="","",'Escala Colunas'!F95),IF(Configurações!$B$3="Simples","",IF('Escala Linhas'!CO8="","",'Escala Linhas'!CO8)))</f>
        <v/>
      </c>
      <c r="GE8">
        <f>IF($B8="",0,IF(Configurações!$B$3="Simples",IF(OR(GK8="TRAB",GK8="ATEST"),1,0),IF(AND(GA8&lt;&gt;"",GD8&lt;&gt;""),1,0)))</f>
        <v>0</v>
      </c>
      <c r="GF8" s="72">
        <f>IF(AND(GE8=1,Configurações!$B$3&lt;&gt;"Simples"),MOD(GD8-GA8,1)-GG8,0)</f>
        <v>0</v>
      </c>
      <c r="GG8" s="72">
        <f t="shared" si="48"/>
        <v>0</v>
      </c>
      <c r="GH8">
        <f t="shared" si="49"/>
        <v>0</v>
      </c>
      <c r="GI8">
        <f t="shared" si="50"/>
        <v>0</v>
      </c>
      <c r="GJ8" s="38" t="str">
        <f>IF(GE8=0,"",IF(GH8&gt;Configurações!$B$15,"7DIA ","")&amp;IF(AND(WEEKDAY(GA$5)=1,GI8&gt;IF($D8="F",Configurações!$B$13,Configurações!$B$14)),"DOM ","")&amp;IF(Configurações!$B$3="Simples","",IF(ROUND(GF8*1440,0)&lt;=ROUND(Configurações!$B$11*1440,0),IF(ROUND(GG8*1440,0)&gt;0,"INT-INDEVIDO",""),IF(ROUND(GF8*1440,0)&lt;=ROUND(Configurações!$B$12*1440,0),IF(ROUND(GG8*1440,0)&lt;&gt;ROUND(Configurações!$B$8*1440,0),"INT-15MIN",""),IF(OR(ROUND(GG8*1440,0)&lt;ROUND(Configurações!$B$9*1440,0),ROUND(GG8*1440,0)&gt;ROUND(Configurações!$B$10*1440,0)),"INT-1H2H","")))))</f>
        <v/>
      </c>
      <c r="GK8" t="str">
        <f>IF(Configurações!$B$3="Simples",IF('Escala Simples'!X8="Trabalho","TRAB",IF('Escala Simples'!X8="Folga","FOLGA",IF('Escala Simples'!X8="Atestado","ATEST",IF('Escala Simples'!X8="Férias","FERIAS","")))),"")</f>
        <v/>
      </c>
      <c r="GL8" s="71" t="str">
        <f>IF(Configurações!$B$3="Colunas",IF('Escala Colunas'!F97="","",'Escala Colunas'!F97),IF(Configurações!$B$3="Simples","",IF('Escala Linhas'!CQ8="","",'Escala Linhas'!CQ8)))</f>
        <v/>
      </c>
      <c r="GM8" s="71" t="str">
        <f>IF(Configurações!$B$3="Colunas",IF('Escala Colunas'!F98="","",'Escala Colunas'!F98),IF(Configurações!$B$3="Simples","",IF('Escala Linhas'!CR8="","",'Escala Linhas'!CR8)))</f>
        <v/>
      </c>
      <c r="GN8" s="71" t="str">
        <f>IF(Configurações!$B$3="Colunas",IF('Escala Colunas'!F99="","",'Escala Colunas'!F99),IF(Configurações!$B$3="Simples","",IF('Escala Linhas'!CS8="","",'Escala Linhas'!CS8)))</f>
        <v/>
      </c>
      <c r="GO8" s="71" t="str">
        <f>IF(Configurações!$B$3="Colunas",IF('Escala Colunas'!F100="","",'Escala Colunas'!F100),IF(Configurações!$B$3="Simples","",IF('Escala Linhas'!CT8="","",'Escala Linhas'!CT8)))</f>
        <v/>
      </c>
      <c r="GP8">
        <f>IF($B8="",0,IF(Configurações!$B$3="Simples",IF(OR(GV8="TRAB",GV8="ATEST"),1,0),IF(AND(GL8&lt;&gt;"",GO8&lt;&gt;""),1,0)))</f>
        <v>0</v>
      </c>
      <c r="GQ8" s="72">
        <f>IF(AND(GP8=1,Configurações!$B$3&lt;&gt;"Simples"),MOD(GO8-GL8,1)-GR8,0)</f>
        <v>0</v>
      </c>
      <c r="GR8" s="72">
        <f t="shared" si="51"/>
        <v>0</v>
      </c>
      <c r="GS8">
        <f t="shared" si="52"/>
        <v>0</v>
      </c>
      <c r="GT8">
        <f t="shared" si="53"/>
        <v>0</v>
      </c>
      <c r="GU8" s="38" t="str">
        <f>IF(GP8=0,"",IF(GS8&gt;Configurações!$B$15,"7DIA ","")&amp;IF(AND(WEEKDAY(GL$5)=1,GT8&gt;IF($D8="F",Configurações!$B$13,Configurações!$B$14)),"DOM ","")&amp;IF(Configurações!$B$3="Simples","",IF(ROUND(GQ8*1440,0)&lt;=ROUND(Configurações!$B$11*1440,0),IF(ROUND(GR8*1440,0)&gt;0,"INT-INDEVIDO",""),IF(ROUND(GQ8*1440,0)&lt;=ROUND(Configurações!$B$12*1440,0),IF(ROUND(GR8*1440,0)&lt;&gt;ROUND(Configurações!$B$8*1440,0),"INT-15MIN",""),IF(OR(ROUND(GR8*1440,0)&lt;ROUND(Configurações!$B$9*1440,0),ROUND(GR8*1440,0)&gt;ROUND(Configurações!$B$10*1440,0)),"INT-1H2H","")))))</f>
        <v/>
      </c>
      <c r="GV8" t="str">
        <f>IF(Configurações!$B$3="Simples",IF('Escala Simples'!Y8="Trabalho","TRAB",IF('Escala Simples'!Y8="Folga","FOLGA",IF('Escala Simples'!Y8="Atestado","ATEST",IF('Escala Simples'!Y8="Férias","FERIAS","")))),"")</f>
        <v/>
      </c>
      <c r="GW8" s="71" t="str">
        <f>IF(Configurações!$B$3="Colunas",IF('Escala Colunas'!F102="","",'Escala Colunas'!F102),IF(Configurações!$B$3="Simples","",IF('Escala Linhas'!CV8="","",'Escala Linhas'!CV8)))</f>
        <v/>
      </c>
      <c r="GX8" s="71" t="str">
        <f>IF(Configurações!$B$3="Colunas",IF('Escala Colunas'!F103="","",'Escala Colunas'!F103),IF(Configurações!$B$3="Simples","",IF('Escala Linhas'!CW8="","",'Escala Linhas'!CW8)))</f>
        <v/>
      </c>
      <c r="GY8" s="71" t="str">
        <f>IF(Configurações!$B$3="Colunas",IF('Escala Colunas'!F104="","",'Escala Colunas'!F104),IF(Configurações!$B$3="Simples","",IF('Escala Linhas'!CX8="","",'Escala Linhas'!CX8)))</f>
        <v/>
      </c>
      <c r="GZ8" s="71" t="str">
        <f>IF(Configurações!$B$3="Colunas",IF('Escala Colunas'!F105="","",'Escala Colunas'!F105),IF(Configurações!$B$3="Simples","",IF('Escala Linhas'!CY8="","",'Escala Linhas'!CY8)))</f>
        <v/>
      </c>
      <c r="HA8">
        <f>IF($B8="",0,IF(Configurações!$B$3="Simples",IF(OR(HG8="TRAB",HG8="ATEST"),1,0),IF(AND(GW8&lt;&gt;"",GZ8&lt;&gt;""),1,0)))</f>
        <v>0</v>
      </c>
      <c r="HB8" s="72">
        <f>IF(AND(HA8=1,Configurações!$B$3&lt;&gt;"Simples"),MOD(GZ8-GW8,1)-HC8,0)</f>
        <v>0</v>
      </c>
      <c r="HC8" s="72">
        <f t="shared" si="54"/>
        <v>0</v>
      </c>
      <c r="HD8">
        <f t="shared" si="55"/>
        <v>0</v>
      </c>
      <c r="HE8">
        <f t="shared" si="56"/>
        <v>0</v>
      </c>
      <c r="HF8" s="38" t="str">
        <f>IF(HA8=0,"",IF(HD8&gt;Configurações!$B$15,"7DIA ","")&amp;IF(AND(WEEKDAY(GW$5)=1,HE8&gt;IF($D8="F",Configurações!$B$13,Configurações!$B$14)),"DOM ","")&amp;IF(Configurações!$B$3="Simples","",IF(ROUND(HB8*1440,0)&lt;=ROUND(Configurações!$B$11*1440,0),IF(ROUND(HC8*1440,0)&gt;0,"INT-INDEVIDO",""),IF(ROUND(HB8*1440,0)&lt;=ROUND(Configurações!$B$12*1440,0),IF(ROUND(HC8*1440,0)&lt;&gt;ROUND(Configurações!$B$8*1440,0),"INT-15MIN",""),IF(OR(ROUND(HC8*1440,0)&lt;ROUND(Configurações!$B$9*1440,0),ROUND(HC8*1440,0)&gt;ROUND(Configurações!$B$10*1440,0)),"INT-1H2H","")))))</f>
        <v/>
      </c>
      <c r="HG8" t="str">
        <f>IF(Configurações!$B$3="Simples",IF('Escala Simples'!Z8="Trabalho","TRAB",IF('Escala Simples'!Z8="Folga","FOLGA",IF('Escala Simples'!Z8="Atestado","ATEST",IF('Escala Simples'!Z8="Férias","FERIAS","")))),"")</f>
        <v/>
      </c>
      <c r="HH8" s="71" t="str">
        <f>IF(Configurações!$B$3="Colunas",IF('Escala Colunas'!F107="","",'Escala Colunas'!F107),IF(Configurações!$B$3="Simples","",IF('Escala Linhas'!DA8="","",'Escala Linhas'!DA8)))</f>
        <v/>
      </c>
      <c r="HI8" s="71" t="str">
        <f>IF(Configurações!$B$3="Colunas",IF('Escala Colunas'!F108="","",'Escala Colunas'!F108),IF(Configurações!$B$3="Simples","",IF('Escala Linhas'!DB8="","",'Escala Linhas'!DB8)))</f>
        <v/>
      </c>
      <c r="HJ8" s="71" t="str">
        <f>IF(Configurações!$B$3="Colunas",IF('Escala Colunas'!F109="","",'Escala Colunas'!F109),IF(Configurações!$B$3="Simples","",IF('Escala Linhas'!DC8="","",'Escala Linhas'!DC8)))</f>
        <v/>
      </c>
      <c r="HK8" s="71" t="str">
        <f>IF(Configurações!$B$3="Colunas",IF('Escala Colunas'!F110="","",'Escala Colunas'!F110),IF(Configurações!$B$3="Simples","",IF('Escala Linhas'!DD8="","",'Escala Linhas'!DD8)))</f>
        <v/>
      </c>
      <c r="HL8">
        <f>IF($B8="",0,IF(Configurações!$B$3="Simples",IF(OR(HR8="TRAB",HR8="ATEST"),1,0),IF(AND(HH8&lt;&gt;"",HK8&lt;&gt;""),1,0)))</f>
        <v>0</v>
      </c>
      <c r="HM8" s="72">
        <f>IF(AND(HL8=1,Configurações!$B$3&lt;&gt;"Simples"),MOD(HK8-HH8,1)-HN8,0)</f>
        <v>0</v>
      </c>
      <c r="HN8" s="72">
        <f t="shared" si="57"/>
        <v>0</v>
      </c>
      <c r="HO8">
        <f t="shared" si="58"/>
        <v>0</v>
      </c>
      <c r="HP8">
        <f t="shared" si="59"/>
        <v>0</v>
      </c>
      <c r="HQ8" s="38" t="str">
        <f>IF(HL8=0,"",IF(HO8&gt;Configurações!$B$15,"7DIA ","")&amp;IF(AND(WEEKDAY(HH$5)=1,HP8&gt;IF($D8="F",Configurações!$B$13,Configurações!$B$14)),"DOM ","")&amp;IF(Configurações!$B$3="Simples","",IF(ROUND(HM8*1440,0)&lt;=ROUND(Configurações!$B$11*1440,0),IF(ROUND(HN8*1440,0)&gt;0,"INT-INDEVIDO",""),IF(ROUND(HM8*1440,0)&lt;=ROUND(Configurações!$B$12*1440,0),IF(ROUND(HN8*1440,0)&lt;&gt;ROUND(Configurações!$B$8*1440,0),"INT-15MIN",""),IF(OR(ROUND(HN8*1440,0)&lt;ROUND(Configurações!$B$9*1440,0),ROUND(HN8*1440,0)&gt;ROUND(Configurações!$B$10*1440,0)),"INT-1H2H","")))))</f>
        <v/>
      </c>
      <c r="HR8" t="str">
        <f>IF(Configurações!$B$3="Simples",IF('Escala Simples'!AA8="Trabalho","TRAB",IF('Escala Simples'!AA8="Folga","FOLGA",IF('Escala Simples'!AA8="Atestado","ATEST",IF('Escala Simples'!AA8="Férias","FERIAS","")))),"")</f>
        <v/>
      </c>
      <c r="HS8" s="71" t="str">
        <f>IF(Configurações!$B$3="Colunas",IF('Escala Colunas'!F112="","",'Escala Colunas'!F112),IF(Configurações!$B$3="Simples","",IF('Escala Linhas'!DF8="","",'Escala Linhas'!DF8)))</f>
        <v/>
      </c>
      <c r="HT8" s="71" t="str">
        <f>IF(Configurações!$B$3="Colunas",IF('Escala Colunas'!F113="","",'Escala Colunas'!F113),IF(Configurações!$B$3="Simples","",IF('Escala Linhas'!DG8="","",'Escala Linhas'!DG8)))</f>
        <v/>
      </c>
      <c r="HU8" s="71" t="str">
        <f>IF(Configurações!$B$3="Colunas",IF('Escala Colunas'!F114="","",'Escala Colunas'!F114),IF(Configurações!$B$3="Simples","",IF('Escala Linhas'!DH8="","",'Escala Linhas'!DH8)))</f>
        <v/>
      </c>
      <c r="HV8" s="71" t="str">
        <f>IF(Configurações!$B$3="Colunas",IF('Escala Colunas'!F115="","",'Escala Colunas'!F115),IF(Configurações!$B$3="Simples","",IF('Escala Linhas'!DI8="","",'Escala Linhas'!DI8)))</f>
        <v/>
      </c>
      <c r="HW8">
        <f>IF($B8="",0,IF(Configurações!$B$3="Simples",IF(OR(IC8="TRAB",IC8="ATEST"),1,0),IF(AND(HS8&lt;&gt;"",HV8&lt;&gt;""),1,0)))</f>
        <v>0</v>
      </c>
      <c r="HX8" s="72">
        <f>IF(AND(HW8=1,Configurações!$B$3&lt;&gt;"Simples"),MOD(HV8-HS8,1)-HY8,0)</f>
        <v>0</v>
      </c>
      <c r="HY8" s="72">
        <f t="shared" si="60"/>
        <v>0</v>
      </c>
      <c r="HZ8">
        <f t="shared" si="61"/>
        <v>0</v>
      </c>
      <c r="IA8">
        <f t="shared" si="62"/>
        <v>0</v>
      </c>
      <c r="IB8" s="38" t="str">
        <f>IF(HW8=0,"",IF(HZ8&gt;Configurações!$B$15,"7DIA ","")&amp;IF(AND(WEEKDAY(HS$5)=1,IA8&gt;IF($D8="F",Configurações!$B$13,Configurações!$B$14)),"DOM ","")&amp;IF(Configurações!$B$3="Simples","",IF(ROUND(HX8*1440,0)&lt;=ROUND(Configurações!$B$11*1440,0),IF(ROUND(HY8*1440,0)&gt;0,"INT-INDEVIDO",""),IF(ROUND(HX8*1440,0)&lt;=ROUND(Configurações!$B$12*1440,0),IF(ROUND(HY8*1440,0)&lt;&gt;ROUND(Configurações!$B$8*1440,0),"INT-15MIN",""),IF(OR(ROUND(HY8*1440,0)&lt;ROUND(Configurações!$B$9*1440,0),ROUND(HY8*1440,0)&gt;ROUND(Configurações!$B$10*1440,0)),"INT-1H2H","")))))</f>
        <v/>
      </c>
      <c r="IC8" t="str">
        <f>IF(Configurações!$B$3="Simples",IF('Escala Simples'!AB8="Trabalho","TRAB",IF('Escala Simples'!AB8="Folga","FOLGA",IF('Escala Simples'!AB8="Atestado","ATEST",IF('Escala Simples'!AB8="Férias","FERIAS","")))),"")</f>
        <v/>
      </c>
      <c r="ID8" s="71" t="str">
        <f>IF(Configurações!$B$3="Colunas",IF('Escala Colunas'!F120="","",'Escala Colunas'!F120),IF(Configurações!$B$3="Simples","",IF('Escala Linhas'!DN8="","",'Escala Linhas'!DN8)))</f>
        <v/>
      </c>
      <c r="IE8" s="71" t="str">
        <f>IF(Configurações!$B$3="Colunas",IF('Escala Colunas'!F121="","",'Escala Colunas'!F121),IF(Configurações!$B$3="Simples","",IF('Escala Linhas'!DO8="","",'Escala Linhas'!DO8)))</f>
        <v/>
      </c>
      <c r="IF8" s="71" t="str">
        <f>IF(Configurações!$B$3="Colunas",IF('Escala Colunas'!F122="","",'Escala Colunas'!F122),IF(Configurações!$B$3="Simples","",IF('Escala Linhas'!DP8="","",'Escala Linhas'!DP8)))</f>
        <v/>
      </c>
      <c r="IG8" s="71" t="str">
        <f>IF(Configurações!$B$3="Colunas",IF('Escala Colunas'!F123="","",'Escala Colunas'!F123),IF(Configurações!$B$3="Simples","",IF('Escala Linhas'!DQ8="","",'Escala Linhas'!DQ8)))</f>
        <v/>
      </c>
      <c r="IH8">
        <f>IF($B8="",0,IF(Configurações!$B$3="Simples",IF(OR(IN8="TRAB",IN8="ATEST"),1,0),IF(AND(ID8&lt;&gt;"",IG8&lt;&gt;""),1,0)))</f>
        <v>0</v>
      </c>
      <c r="II8" s="72">
        <f>IF(AND(IH8=1,Configurações!$B$3&lt;&gt;"Simples"),MOD(IG8-ID8,1)-IJ8,0)</f>
        <v>0</v>
      </c>
      <c r="IJ8" s="72">
        <f t="shared" si="63"/>
        <v>0</v>
      </c>
      <c r="IK8">
        <f t="shared" si="64"/>
        <v>0</v>
      </c>
      <c r="IL8">
        <f t="shared" si="65"/>
        <v>0</v>
      </c>
      <c r="IM8" s="38" t="str">
        <f>IF(IH8=0,"",IF(IK8&gt;Configurações!$B$15,"7DIA ","")&amp;IF(AND(WEEKDAY(ID$5)=1,IL8&gt;IF($D8="F",Configurações!$B$13,Configurações!$B$14)),"DOM ","")&amp;IF(Configurações!$B$3="Simples","",IF(ROUND(II8*1440,0)&lt;=ROUND(Configurações!$B$11*1440,0),IF(ROUND(IJ8*1440,0)&gt;0,"INT-INDEVIDO",""),IF(ROUND(II8*1440,0)&lt;=ROUND(Configurações!$B$12*1440,0),IF(ROUND(IJ8*1440,0)&lt;&gt;ROUND(Configurações!$B$8*1440,0),"INT-15MIN",""),IF(OR(ROUND(IJ8*1440,0)&lt;ROUND(Configurações!$B$9*1440,0),ROUND(IJ8*1440,0)&gt;ROUND(Configurações!$B$10*1440,0)),"INT-1H2H","")))))</f>
        <v/>
      </c>
      <c r="IN8" t="str">
        <f>IF(Configurações!$B$3="Simples",IF('Escala Simples'!AE8="Trabalho","TRAB",IF('Escala Simples'!AE8="Folga","FOLGA",IF('Escala Simples'!AE8="Atestado","ATEST",IF('Escala Simples'!AE8="Férias","FERIAS","")))),"")</f>
        <v/>
      </c>
      <c r="IO8" s="71" t="str">
        <f>IF(Configurações!$B$3="Colunas",IF('Escala Colunas'!F125="","",'Escala Colunas'!F125),IF(Configurações!$B$3="Simples","",IF('Escala Linhas'!DS8="","",'Escala Linhas'!DS8)))</f>
        <v/>
      </c>
      <c r="IP8" s="71" t="str">
        <f>IF(Configurações!$B$3="Colunas",IF('Escala Colunas'!F126="","",'Escala Colunas'!F126),IF(Configurações!$B$3="Simples","",IF('Escala Linhas'!DT8="","",'Escala Linhas'!DT8)))</f>
        <v/>
      </c>
      <c r="IQ8" s="71" t="str">
        <f>IF(Configurações!$B$3="Colunas",IF('Escala Colunas'!F127="","",'Escala Colunas'!F127),IF(Configurações!$B$3="Simples","",IF('Escala Linhas'!DU8="","",'Escala Linhas'!DU8)))</f>
        <v/>
      </c>
      <c r="IR8" s="71" t="str">
        <f>IF(Configurações!$B$3="Colunas",IF('Escala Colunas'!F128="","",'Escala Colunas'!F128),IF(Configurações!$B$3="Simples","",IF('Escala Linhas'!DV8="","",'Escala Linhas'!DV8)))</f>
        <v/>
      </c>
      <c r="IS8">
        <f>IF($B8="",0,IF(Configurações!$B$3="Simples",IF(OR(IY8="TRAB",IY8="ATEST"),1,0),IF(AND(IO8&lt;&gt;"",IR8&lt;&gt;""),1,0)))</f>
        <v>0</v>
      </c>
      <c r="IT8" s="72">
        <f>IF(AND(IS8=1,Configurações!$B$3&lt;&gt;"Simples"),MOD(IR8-IO8,1)-IU8,0)</f>
        <v>0</v>
      </c>
      <c r="IU8" s="72">
        <f t="shared" si="66"/>
        <v>0</v>
      </c>
      <c r="IV8">
        <f t="shared" si="67"/>
        <v>0</v>
      </c>
      <c r="IW8">
        <f t="shared" si="68"/>
        <v>0</v>
      </c>
      <c r="IX8" s="38" t="str">
        <f>IF(IS8=0,"",IF(IV8&gt;Configurações!$B$15,"7DIA ","")&amp;IF(AND(WEEKDAY(IO$5)=1,IW8&gt;IF($D8="F",Configurações!$B$13,Configurações!$B$14)),"DOM ","")&amp;IF(Configurações!$B$3="Simples","",IF(ROUND(IT8*1440,0)&lt;=ROUND(Configurações!$B$11*1440,0),IF(ROUND(IU8*1440,0)&gt;0,"INT-INDEVIDO",""),IF(ROUND(IT8*1440,0)&lt;=ROUND(Configurações!$B$12*1440,0),IF(ROUND(IU8*1440,0)&lt;&gt;ROUND(Configurações!$B$8*1440,0),"INT-15MIN",""),IF(OR(ROUND(IU8*1440,0)&lt;ROUND(Configurações!$B$9*1440,0),ROUND(IU8*1440,0)&gt;ROUND(Configurações!$B$10*1440,0)),"INT-1H2H","")))))</f>
        <v/>
      </c>
      <c r="IY8" t="str">
        <f>IF(Configurações!$B$3="Simples",IF('Escala Simples'!AF8="Trabalho","TRAB",IF('Escala Simples'!AF8="Folga","FOLGA",IF('Escala Simples'!AF8="Atestado","ATEST",IF('Escala Simples'!AF8="Férias","FERIAS","")))),"")</f>
        <v/>
      </c>
      <c r="IZ8" s="71" t="str">
        <f>IF(Configurações!$B$3="Colunas",IF('Escala Colunas'!F130="","",'Escala Colunas'!F130),IF(Configurações!$B$3="Simples","",IF('Escala Linhas'!DX8="","",'Escala Linhas'!DX8)))</f>
        <v/>
      </c>
      <c r="JA8" s="71" t="str">
        <f>IF(Configurações!$B$3="Colunas",IF('Escala Colunas'!F131="","",'Escala Colunas'!F131),IF(Configurações!$B$3="Simples","",IF('Escala Linhas'!DY8="","",'Escala Linhas'!DY8)))</f>
        <v/>
      </c>
      <c r="JB8" s="71" t="str">
        <f>IF(Configurações!$B$3="Colunas",IF('Escala Colunas'!F132="","",'Escala Colunas'!F132),IF(Configurações!$B$3="Simples","",IF('Escala Linhas'!DZ8="","",'Escala Linhas'!DZ8)))</f>
        <v/>
      </c>
      <c r="JC8" s="71" t="str">
        <f>IF(Configurações!$B$3="Colunas",IF('Escala Colunas'!F133="","",'Escala Colunas'!F133),IF(Configurações!$B$3="Simples","",IF('Escala Linhas'!EA8="","",'Escala Linhas'!EA8)))</f>
        <v/>
      </c>
      <c r="JD8">
        <f>IF($B8="",0,IF(Configurações!$B$3="Simples",IF(OR(JJ8="TRAB",JJ8="ATEST"),1,0),IF(AND(IZ8&lt;&gt;"",JC8&lt;&gt;""),1,0)))</f>
        <v>0</v>
      </c>
      <c r="JE8" s="72">
        <f>IF(AND(JD8=1,Configurações!$B$3&lt;&gt;"Simples"),MOD(JC8-IZ8,1)-JF8,0)</f>
        <v>0</v>
      </c>
      <c r="JF8" s="72">
        <f t="shared" si="69"/>
        <v>0</v>
      </c>
      <c r="JG8">
        <f t="shared" si="70"/>
        <v>0</v>
      </c>
      <c r="JH8">
        <f t="shared" si="71"/>
        <v>0</v>
      </c>
      <c r="JI8" s="38" t="str">
        <f>IF(JD8=0,"",IF(JG8&gt;Configurações!$B$15,"7DIA ","")&amp;IF(AND(WEEKDAY(IZ$5)=1,JH8&gt;IF($D8="F",Configurações!$B$13,Configurações!$B$14)),"DOM ","")&amp;IF(Configurações!$B$3="Simples","",IF(ROUND(JE8*1440,0)&lt;=ROUND(Configurações!$B$11*1440,0),IF(ROUND(JF8*1440,0)&gt;0,"INT-INDEVIDO",""),IF(ROUND(JE8*1440,0)&lt;=ROUND(Configurações!$B$12*1440,0),IF(ROUND(JF8*1440,0)&lt;&gt;ROUND(Configurações!$B$8*1440,0),"INT-15MIN",""),IF(OR(ROUND(JF8*1440,0)&lt;ROUND(Configurações!$B$9*1440,0),ROUND(JF8*1440,0)&gt;ROUND(Configurações!$B$10*1440,0)),"INT-1H2H","")))))</f>
        <v/>
      </c>
      <c r="JJ8" t="str">
        <f>IF(Configurações!$B$3="Simples",IF('Escala Simples'!AG8="Trabalho","TRAB",IF('Escala Simples'!AG8="Folga","FOLGA",IF('Escala Simples'!AG8="Atestado","ATEST",IF('Escala Simples'!AG8="Férias","FERIAS","")))),"")</f>
        <v/>
      </c>
      <c r="JK8" s="71" t="str">
        <f>IF(Configurações!$B$3="Colunas",IF('Escala Colunas'!F135="","",'Escala Colunas'!F135),IF(Configurações!$B$3="Simples","",IF('Escala Linhas'!EC8="","",'Escala Linhas'!EC8)))</f>
        <v/>
      </c>
      <c r="JL8" s="71" t="str">
        <f>IF(Configurações!$B$3="Colunas",IF('Escala Colunas'!F136="","",'Escala Colunas'!F136),IF(Configurações!$B$3="Simples","",IF('Escala Linhas'!ED8="","",'Escala Linhas'!ED8)))</f>
        <v/>
      </c>
      <c r="JM8" s="71" t="str">
        <f>IF(Configurações!$B$3="Colunas",IF('Escala Colunas'!F137="","",'Escala Colunas'!F137),IF(Configurações!$B$3="Simples","",IF('Escala Linhas'!EE8="","",'Escala Linhas'!EE8)))</f>
        <v/>
      </c>
      <c r="JN8" s="71" t="str">
        <f>IF(Configurações!$B$3="Colunas",IF('Escala Colunas'!F138="","",'Escala Colunas'!F138),IF(Configurações!$B$3="Simples","",IF('Escala Linhas'!EF8="","",'Escala Linhas'!EF8)))</f>
        <v/>
      </c>
      <c r="JO8">
        <f>IF($B8="",0,IF(Configurações!$B$3="Simples",IF(OR(JU8="TRAB",JU8="ATEST"),1,0),IF(AND(JK8&lt;&gt;"",JN8&lt;&gt;""),1,0)))</f>
        <v>0</v>
      </c>
      <c r="JP8" s="72">
        <f>IF(AND(JO8=1,Configurações!$B$3&lt;&gt;"Simples"),MOD(JN8-JK8,1)-JQ8,0)</f>
        <v>0</v>
      </c>
      <c r="JQ8" s="72">
        <f t="shared" si="72"/>
        <v>0</v>
      </c>
      <c r="JR8">
        <f t="shared" si="73"/>
        <v>0</v>
      </c>
      <c r="JS8">
        <f t="shared" si="74"/>
        <v>0</v>
      </c>
      <c r="JT8" s="38" t="str">
        <f>IF(JO8=0,"",IF(JR8&gt;Configurações!$B$15,"7DIA ","")&amp;IF(AND(WEEKDAY(JK$5)=1,JS8&gt;IF($D8="F",Configurações!$B$13,Configurações!$B$14)),"DOM ","")&amp;IF(Configurações!$B$3="Simples","",IF(ROUND(JP8*1440,0)&lt;=ROUND(Configurações!$B$11*1440,0),IF(ROUND(JQ8*1440,0)&gt;0,"INT-INDEVIDO",""),IF(ROUND(JP8*1440,0)&lt;=ROUND(Configurações!$B$12*1440,0),IF(ROUND(JQ8*1440,0)&lt;&gt;ROUND(Configurações!$B$8*1440,0),"INT-15MIN",""),IF(OR(ROUND(JQ8*1440,0)&lt;ROUND(Configurações!$B$9*1440,0),ROUND(JQ8*1440,0)&gt;ROUND(Configurações!$B$10*1440,0)),"INT-1H2H","")))))</f>
        <v/>
      </c>
      <c r="JU8" t="str">
        <f>IF(Configurações!$B$3="Simples",IF('Escala Simples'!AH8="Trabalho","TRAB",IF('Escala Simples'!AH8="Folga","FOLGA",IF('Escala Simples'!AH8="Atestado","ATEST",IF('Escala Simples'!AH8="Férias","FERIAS","")))),"")</f>
        <v/>
      </c>
      <c r="JV8" s="71" t="str">
        <f>IF(Configurações!$B$3="Colunas",IF('Escala Colunas'!F140="","",'Escala Colunas'!F140),IF(Configurações!$B$3="Simples","",IF('Escala Linhas'!EH8="","",'Escala Linhas'!EH8)))</f>
        <v/>
      </c>
      <c r="JW8" s="71" t="str">
        <f>IF(Configurações!$B$3="Colunas",IF('Escala Colunas'!F141="","",'Escala Colunas'!F141),IF(Configurações!$B$3="Simples","",IF('Escala Linhas'!EI8="","",'Escala Linhas'!EI8)))</f>
        <v/>
      </c>
      <c r="JX8" s="71" t="str">
        <f>IF(Configurações!$B$3="Colunas",IF('Escala Colunas'!F142="","",'Escala Colunas'!F142),IF(Configurações!$B$3="Simples","",IF('Escala Linhas'!EJ8="","",'Escala Linhas'!EJ8)))</f>
        <v/>
      </c>
      <c r="JY8" s="71" t="str">
        <f>IF(Configurações!$B$3="Colunas",IF('Escala Colunas'!F143="","",'Escala Colunas'!F143),IF(Configurações!$B$3="Simples","",IF('Escala Linhas'!EK8="","",'Escala Linhas'!EK8)))</f>
        <v/>
      </c>
      <c r="JZ8">
        <f>IF($B8="",0,IF(Configurações!$B$3="Simples",IF(OR(KF8="TRAB",KF8="ATEST"),1,0),IF(AND(JV8&lt;&gt;"",JY8&lt;&gt;""),1,0)))</f>
        <v>0</v>
      </c>
      <c r="KA8" s="72">
        <f>IF(AND(JZ8=1,Configurações!$B$3&lt;&gt;"Simples"),MOD(JY8-JV8,1)-KB8,0)</f>
        <v>0</v>
      </c>
      <c r="KB8" s="72">
        <f t="shared" si="75"/>
        <v>0</v>
      </c>
      <c r="KC8">
        <f t="shared" si="76"/>
        <v>0</v>
      </c>
      <c r="KD8">
        <f t="shared" si="77"/>
        <v>0</v>
      </c>
      <c r="KE8" s="38" t="str">
        <f>IF(JZ8=0,"",IF(KC8&gt;Configurações!$B$15,"7DIA ","")&amp;IF(AND(WEEKDAY(JV$5)=1,KD8&gt;IF($D8="F",Configurações!$B$13,Configurações!$B$14)),"DOM ","")&amp;IF(Configurações!$B$3="Simples","",IF(ROUND(KA8*1440,0)&lt;=ROUND(Configurações!$B$11*1440,0),IF(ROUND(KB8*1440,0)&gt;0,"INT-INDEVIDO",""),IF(ROUND(KA8*1440,0)&lt;=ROUND(Configurações!$B$12*1440,0),IF(ROUND(KB8*1440,0)&lt;&gt;ROUND(Configurações!$B$8*1440,0),"INT-15MIN",""),IF(OR(ROUND(KB8*1440,0)&lt;ROUND(Configurações!$B$9*1440,0),ROUND(KB8*1440,0)&gt;ROUND(Configurações!$B$10*1440,0)),"INT-1H2H","")))))</f>
        <v/>
      </c>
      <c r="KF8" t="str">
        <f>IF(Configurações!$B$3="Simples",IF('Escala Simples'!AI8="Trabalho","TRAB",IF('Escala Simples'!AI8="Folga","FOLGA",IF('Escala Simples'!AI8="Atestado","ATEST",IF('Escala Simples'!AI8="Férias","FERIAS","")))),"")</f>
        <v/>
      </c>
      <c r="KG8" s="71" t="str">
        <f>IF(Configurações!$B$3="Colunas",IF('Escala Colunas'!F145="","",'Escala Colunas'!F145),IF(Configurações!$B$3="Simples","",IF('Escala Linhas'!EM8="","",'Escala Linhas'!EM8)))</f>
        <v/>
      </c>
      <c r="KH8" s="71" t="str">
        <f>IF(Configurações!$B$3="Colunas",IF('Escala Colunas'!F146="","",'Escala Colunas'!F146),IF(Configurações!$B$3="Simples","",IF('Escala Linhas'!EN8="","",'Escala Linhas'!EN8)))</f>
        <v/>
      </c>
      <c r="KI8" s="71" t="str">
        <f>IF(Configurações!$B$3="Colunas",IF('Escala Colunas'!F147="","",'Escala Colunas'!F147),IF(Configurações!$B$3="Simples","",IF('Escala Linhas'!EO8="","",'Escala Linhas'!EO8)))</f>
        <v/>
      </c>
      <c r="KJ8" s="71" t="str">
        <f>IF(Configurações!$B$3="Colunas",IF('Escala Colunas'!F148="","",'Escala Colunas'!F148),IF(Configurações!$B$3="Simples","",IF('Escala Linhas'!EP8="","",'Escala Linhas'!EP8)))</f>
        <v/>
      </c>
      <c r="KK8">
        <f>IF($B8="",0,IF(Configurações!$B$3="Simples",IF(OR(KQ8="TRAB",KQ8="ATEST"),1,0),IF(AND(KG8&lt;&gt;"",KJ8&lt;&gt;""),1,0)))</f>
        <v>0</v>
      </c>
      <c r="KL8" s="72">
        <f>IF(AND(KK8=1,Configurações!$B$3&lt;&gt;"Simples"),MOD(KJ8-KG8,1)-KM8,0)</f>
        <v>0</v>
      </c>
      <c r="KM8" s="72">
        <f t="shared" si="78"/>
        <v>0</v>
      </c>
      <c r="KN8">
        <f t="shared" si="79"/>
        <v>0</v>
      </c>
      <c r="KO8">
        <f t="shared" si="80"/>
        <v>0</v>
      </c>
      <c r="KP8" s="38" t="str">
        <f>IF(KK8=0,"",IF(KN8&gt;Configurações!$B$15,"7DIA ","")&amp;IF(AND(WEEKDAY(KG$5)=1,KO8&gt;IF($D8="F",Configurações!$B$13,Configurações!$B$14)),"DOM ","")&amp;IF(Configurações!$B$3="Simples","",IF(ROUND(KL8*1440,0)&lt;=ROUND(Configurações!$B$11*1440,0),IF(ROUND(KM8*1440,0)&gt;0,"INT-INDEVIDO",""),IF(ROUND(KL8*1440,0)&lt;=ROUND(Configurações!$B$12*1440,0),IF(ROUND(KM8*1440,0)&lt;&gt;ROUND(Configurações!$B$8*1440,0),"INT-15MIN",""),IF(OR(ROUND(KM8*1440,0)&lt;ROUND(Configurações!$B$9*1440,0),ROUND(KM8*1440,0)&gt;ROUND(Configurações!$B$10*1440,0)),"INT-1H2H","")))))</f>
        <v/>
      </c>
      <c r="KQ8" t="str">
        <f>IF(Configurações!$B$3="Simples",IF('Escala Simples'!AJ8="Trabalho","TRAB",IF('Escala Simples'!AJ8="Folga","FOLGA",IF('Escala Simples'!AJ8="Atestado","ATEST",IF('Escala Simples'!AJ8="Férias","FERIAS","")))),"")</f>
        <v/>
      </c>
      <c r="KR8" s="71" t="str">
        <f>IF(Configurações!$B$3="Colunas",IF('Escala Colunas'!F150="","",'Escala Colunas'!F150),IF(Configurações!$B$3="Simples","",IF('Escala Linhas'!ER8="","",'Escala Linhas'!ER8)))</f>
        <v/>
      </c>
      <c r="KS8" s="71" t="str">
        <f>IF(Configurações!$B$3="Colunas",IF('Escala Colunas'!F151="","",'Escala Colunas'!F151),IF(Configurações!$B$3="Simples","",IF('Escala Linhas'!ES8="","",'Escala Linhas'!ES8)))</f>
        <v/>
      </c>
      <c r="KT8" s="71" t="str">
        <f>IF(Configurações!$B$3="Colunas",IF('Escala Colunas'!F152="","",'Escala Colunas'!F152),IF(Configurações!$B$3="Simples","",IF('Escala Linhas'!ET8="","",'Escala Linhas'!ET8)))</f>
        <v/>
      </c>
      <c r="KU8" s="71" t="str">
        <f>IF(Configurações!$B$3="Colunas",IF('Escala Colunas'!F153="","",'Escala Colunas'!F153),IF(Configurações!$B$3="Simples","",IF('Escala Linhas'!EU8="","",'Escala Linhas'!EU8)))</f>
        <v/>
      </c>
      <c r="KV8">
        <f>IF($B8="",0,IF(Configurações!$B$3="Simples",IF(OR(LB8="TRAB",LB8="ATEST"),1,0),IF(AND(KR8&lt;&gt;"",KU8&lt;&gt;""),1,0)))</f>
        <v>0</v>
      </c>
      <c r="KW8" s="72">
        <f>IF(AND(KV8=1,Configurações!$B$3&lt;&gt;"Simples"),MOD(KU8-KR8,1)-KX8,0)</f>
        <v>0</v>
      </c>
      <c r="KX8" s="72">
        <f t="shared" si="81"/>
        <v>0</v>
      </c>
      <c r="KY8">
        <f t="shared" si="82"/>
        <v>0</v>
      </c>
      <c r="KZ8">
        <f t="shared" si="83"/>
        <v>0</v>
      </c>
      <c r="LA8" s="38" t="str">
        <f>IF(KV8=0,"",IF(KY8&gt;Configurações!$B$15,"7DIA ","")&amp;IF(AND(WEEKDAY(KR$5)=1,KZ8&gt;IF($D8="F",Configurações!$B$13,Configurações!$B$14)),"DOM ","")&amp;IF(Configurações!$B$3="Simples","",IF(ROUND(KW8*1440,0)&lt;=ROUND(Configurações!$B$11*1440,0),IF(ROUND(KX8*1440,0)&gt;0,"INT-INDEVIDO",""),IF(ROUND(KW8*1440,0)&lt;=ROUND(Configurações!$B$12*1440,0),IF(ROUND(KX8*1440,0)&lt;&gt;ROUND(Configurações!$B$8*1440,0),"INT-15MIN",""),IF(OR(ROUND(KX8*1440,0)&lt;ROUND(Configurações!$B$9*1440,0),ROUND(KX8*1440,0)&gt;ROUND(Configurações!$B$10*1440,0)),"INT-1H2H","")))))</f>
        <v/>
      </c>
      <c r="LB8" t="str">
        <f>IF(Configurações!$B$3="Simples",IF('Escala Simples'!AK8="Trabalho","TRAB",IF('Escala Simples'!AK8="Folga","FOLGA",IF('Escala Simples'!AK8="Atestado","ATEST",IF('Escala Simples'!AK8="Férias","FERIAS","")))),"")</f>
        <v/>
      </c>
      <c r="LC8" s="71" t="str">
        <f>IF(Configurações!$B$3="Colunas",IF('Escala Colunas'!F158="","",'Escala Colunas'!F158),IF(Configurações!$B$3="Simples","",IF('Escala Linhas'!EZ8="","",'Escala Linhas'!EZ8)))</f>
        <v/>
      </c>
      <c r="LD8" s="71" t="str">
        <f>IF(Configurações!$B$3="Colunas",IF('Escala Colunas'!F159="","",'Escala Colunas'!F159),IF(Configurações!$B$3="Simples","",IF('Escala Linhas'!FA8="","",'Escala Linhas'!FA8)))</f>
        <v/>
      </c>
      <c r="LE8" s="71" t="str">
        <f>IF(Configurações!$B$3="Colunas",IF('Escala Colunas'!F160="","",'Escala Colunas'!F160),IF(Configurações!$B$3="Simples","",IF('Escala Linhas'!FB8="","",'Escala Linhas'!FB8)))</f>
        <v/>
      </c>
      <c r="LF8" s="71" t="str">
        <f>IF(Configurações!$B$3="Colunas",IF('Escala Colunas'!F161="","",'Escala Colunas'!F161),IF(Configurações!$B$3="Simples","",IF('Escala Linhas'!FC8="","",'Escala Linhas'!FC8)))</f>
        <v/>
      </c>
      <c r="LG8">
        <f>IF($B8="",0,IF(Configurações!$B$3="Simples",IF(OR(LM8="TRAB",LM8="ATEST"),1,0),IF(AND(LC8&lt;&gt;"",LF8&lt;&gt;""),1,0)))</f>
        <v>0</v>
      </c>
      <c r="LH8" s="72">
        <f>IF(AND(LG8=1,Configurações!$B$3&lt;&gt;"Simples"),MOD(LF8-LC8,1)-LI8,0)</f>
        <v>0</v>
      </c>
      <c r="LI8" s="72">
        <f t="shared" si="84"/>
        <v>0</v>
      </c>
      <c r="LJ8">
        <f t="shared" si="85"/>
        <v>0</v>
      </c>
      <c r="LK8">
        <f t="shared" si="86"/>
        <v>0</v>
      </c>
      <c r="LL8" s="38" t="str">
        <f>IF(LG8=0,"",IF(LJ8&gt;Configurações!$B$15,"7DIA ","")&amp;IF(AND(WEEKDAY(LC$5)=1,LK8&gt;IF($D8="F",Configurações!$B$13,Configurações!$B$14)),"DOM ","")&amp;IF(Configurações!$B$3="Simples","",IF(ROUND(LH8*1440,0)&lt;=ROUND(Configurações!$B$11*1440,0),IF(ROUND(LI8*1440,0)&gt;0,"INT-INDEVIDO",""),IF(ROUND(LH8*1440,0)&lt;=ROUND(Configurações!$B$12*1440,0),IF(ROUND(LI8*1440,0)&lt;&gt;ROUND(Configurações!$B$8*1440,0),"INT-15MIN",""),IF(OR(ROUND(LI8*1440,0)&lt;ROUND(Configurações!$B$9*1440,0),ROUND(LI8*1440,0)&gt;ROUND(Configurações!$B$10*1440,0)),"INT-1H2H","")))))</f>
        <v/>
      </c>
      <c r="LM8" t="str">
        <f>IF(Configurações!$B$3="Simples",IF('Escala Simples'!AN8="Trabalho","TRAB",IF('Escala Simples'!AN8="Folga","FOLGA",IF('Escala Simples'!AN8="Atestado","ATEST",IF('Escala Simples'!AN8="Férias","FERIAS","")))),"")</f>
        <v/>
      </c>
      <c r="LN8" s="71" t="str">
        <f>IF(Configurações!$B$3="Colunas",IF('Escala Colunas'!F163="","",'Escala Colunas'!F163),IF(Configurações!$B$3="Simples","",IF('Escala Linhas'!FE8="","",'Escala Linhas'!FE8)))</f>
        <v/>
      </c>
      <c r="LO8" s="71" t="str">
        <f>IF(Configurações!$B$3="Colunas",IF('Escala Colunas'!F164="","",'Escala Colunas'!F164),IF(Configurações!$B$3="Simples","",IF('Escala Linhas'!FF8="","",'Escala Linhas'!FF8)))</f>
        <v/>
      </c>
      <c r="LP8" s="71" t="str">
        <f>IF(Configurações!$B$3="Colunas",IF('Escala Colunas'!F165="","",'Escala Colunas'!F165),IF(Configurações!$B$3="Simples","",IF('Escala Linhas'!FG8="","",'Escala Linhas'!FG8)))</f>
        <v/>
      </c>
      <c r="LQ8" s="71" t="str">
        <f>IF(Configurações!$B$3="Colunas",IF('Escala Colunas'!F166="","",'Escala Colunas'!F166),IF(Configurações!$B$3="Simples","",IF('Escala Linhas'!FH8="","",'Escala Linhas'!FH8)))</f>
        <v/>
      </c>
      <c r="LR8">
        <f>IF($B8="",0,IF(Configurações!$B$3="Simples",IF(OR(LX8="TRAB",LX8="ATEST"),1,0),IF(AND(LN8&lt;&gt;"",LQ8&lt;&gt;""),1,0)))</f>
        <v>0</v>
      </c>
      <c r="LS8" s="72">
        <f>IF(AND(LR8=1,Configurações!$B$3&lt;&gt;"Simples"),MOD(LQ8-LN8,1)-LT8,0)</f>
        <v>0</v>
      </c>
      <c r="LT8" s="72">
        <f t="shared" si="87"/>
        <v>0</v>
      </c>
      <c r="LU8">
        <f t="shared" si="88"/>
        <v>0</v>
      </c>
      <c r="LV8">
        <f t="shared" si="89"/>
        <v>0</v>
      </c>
      <c r="LW8" s="38" t="str">
        <f>IF(LR8=0,"",IF(LU8&gt;Configurações!$B$15,"7DIA ","")&amp;IF(AND(WEEKDAY(LN$5)=1,LV8&gt;IF($D8="F",Configurações!$B$13,Configurações!$B$14)),"DOM ","")&amp;IF(Configurações!$B$3="Simples","",IF(ROUND(LS8*1440,0)&lt;=ROUND(Configurações!$B$11*1440,0),IF(ROUND(LT8*1440,0)&gt;0,"INT-INDEVIDO",""),IF(ROUND(LS8*1440,0)&lt;=ROUND(Configurações!$B$12*1440,0),IF(ROUND(LT8*1440,0)&lt;&gt;ROUND(Configurações!$B$8*1440,0),"INT-15MIN",""),IF(OR(ROUND(LT8*1440,0)&lt;ROUND(Configurações!$B$9*1440,0),ROUND(LT8*1440,0)&gt;ROUND(Configurações!$B$10*1440,0)),"INT-1H2H","")))))</f>
        <v/>
      </c>
      <c r="LX8" t="str">
        <f>IF(Configurações!$B$3="Simples",IF('Escala Simples'!AO8="Trabalho","TRAB",IF('Escala Simples'!AO8="Folga","FOLGA",IF('Escala Simples'!AO8="Atestado","ATEST",IF('Escala Simples'!AO8="Férias","FERIAS","")))),"")</f>
        <v/>
      </c>
      <c r="LY8" s="71" t="str">
        <f>IF(Configurações!$B$3="Colunas",IF('Escala Colunas'!F168="","",'Escala Colunas'!F168),IF(Configurações!$B$3="Simples","",IF('Escala Linhas'!FJ8="","",'Escala Linhas'!FJ8)))</f>
        <v/>
      </c>
      <c r="LZ8" s="71" t="str">
        <f>IF(Configurações!$B$3="Colunas",IF('Escala Colunas'!F169="","",'Escala Colunas'!F169),IF(Configurações!$B$3="Simples","",IF('Escala Linhas'!FK8="","",'Escala Linhas'!FK8)))</f>
        <v/>
      </c>
      <c r="MA8" s="71" t="str">
        <f>IF(Configurações!$B$3="Colunas",IF('Escala Colunas'!F170="","",'Escala Colunas'!F170),IF(Configurações!$B$3="Simples","",IF('Escala Linhas'!FL8="","",'Escala Linhas'!FL8)))</f>
        <v/>
      </c>
      <c r="MB8" s="71" t="str">
        <f>IF(Configurações!$B$3="Colunas",IF('Escala Colunas'!F171="","",'Escala Colunas'!F171),IF(Configurações!$B$3="Simples","",IF('Escala Linhas'!FM8="","",'Escala Linhas'!FM8)))</f>
        <v/>
      </c>
      <c r="MC8">
        <f>IF($B8="",0,IF(Configurações!$B$3="Simples",IF(OR(MI8="TRAB",MI8="ATEST"),1,0),IF(AND(LY8&lt;&gt;"",MB8&lt;&gt;""),1,0)))</f>
        <v>0</v>
      </c>
      <c r="MD8" s="72">
        <f>IF(AND(MC8=1,Configurações!$B$3&lt;&gt;"Simples"),MOD(MB8-LY8,1)-ME8,0)</f>
        <v>0</v>
      </c>
      <c r="ME8" s="72">
        <f t="shared" si="90"/>
        <v>0</v>
      </c>
      <c r="MF8">
        <f t="shared" si="91"/>
        <v>0</v>
      </c>
      <c r="MG8">
        <f t="shared" si="92"/>
        <v>0</v>
      </c>
      <c r="MH8" s="38" t="str">
        <f>IF(MC8=0,"",IF(MF8&gt;Configurações!$B$15,"7DIA ","")&amp;IF(AND(WEEKDAY(LY$5)=1,MG8&gt;IF($D8="F",Configurações!$B$13,Configurações!$B$14)),"DOM ","")&amp;IF(Configurações!$B$3="Simples","",IF(ROUND(MD8*1440,0)&lt;=ROUND(Configurações!$B$11*1440,0),IF(ROUND(ME8*1440,0)&gt;0,"INT-INDEVIDO",""),IF(ROUND(MD8*1440,0)&lt;=ROUND(Configurações!$B$12*1440,0),IF(ROUND(ME8*1440,0)&lt;&gt;ROUND(Configurações!$B$8*1440,0),"INT-15MIN",""),IF(OR(ROUND(ME8*1440,0)&lt;ROUND(Configurações!$B$9*1440,0),ROUND(ME8*1440,0)&gt;ROUND(Configurações!$B$10*1440,0)),"INT-1H2H","")))))</f>
        <v/>
      </c>
      <c r="MI8" t="str">
        <f>IF(Configurações!$B$3="Simples",IF('Escala Simples'!AP8="Trabalho","TRAB",IF('Escala Simples'!AP8="Folga","FOLGA",IF('Escala Simples'!AP8="Atestado","ATEST",IF('Escala Simples'!AP8="Férias","FERIAS","")))),"")</f>
        <v/>
      </c>
      <c r="MJ8" s="71" t="str">
        <f>IF(Configurações!$B$3="Colunas",IF('Escala Colunas'!F173="","",'Escala Colunas'!F173),IF(Configurações!$B$3="Simples","",IF('Escala Linhas'!FO8="","",'Escala Linhas'!FO8)))</f>
        <v/>
      </c>
      <c r="MK8" s="71" t="str">
        <f>IF(Configurações!$B$3="Colunas",IF('Escala Colunas'!F174="","",'Escala Colunas'!F174),IF(Configurações!$B$3="Simples","",IF('Escala Linhas'!FP8="","",'Escala Linhas'!FP8)))</f>
        <v/>
      </c>
      <c r="ML8" s="71" t="str">
        <f>IF(Configurações!$B$3="Colunas",IF('Escala Colunas'!F175="","",'Escala Colunas'!F175),IF(Configurações!$B$3="Simples","",IF('Escala Linhas'!FQ8="","",'Escala Linhas'!FQ8)))</f>
        <v/>
      </c>
      <c r="MM8" s="71" t="str">
        <f>IF(Configurações!$B$3="Colunas",IF('Escala Colunas'!F176="","",'Escala Colunas'!F176),IF(Configurações!$B$3="Simples","",IF('Escala Linhas'!FR8="","",'Escala Linhas'!FR8)))</f>
        <v/>
      </c>
      <c r="MN8">
        <f>IF($B8="",0,IF(Configurações!$B$3="Simples",IF(OR(MT8="TRAB",MT8="ATEST"),1,0),IF(AND(MJ8&lt;&gt;"",MM8&lt;&gt;""),1,0)))</f>
        <v>0</v>
      </c>
      <c r="MO8" s="72">
        <f>IF(AND(MN8=1,Configurações!$B$3&lt;&gt;"Simples"),MOD(MM8-MJ8,1)-MP8,0)</f>
        <v>0</v>
      </c>
      <c r="MP8" s="72">
        <f t="shared" si="93"/>
        <v>0</v>
      </c>
      <c r="MQ8">
        <f t="shared" si="94"/>
        <v>0</v>
      </c>
      <c r="MR8">
        <f t="shared" si="95"/>
        <v>0</v>
      </c>
      <c r="MS8" s="38" t="str">
        <f>IF(MN8=0,"",IF(MQ8&gt;Configurações!$B$15,"7DIA ","")&amp;IF(AND(WEEKDAY(MJ$5)=1,MR8&gt;IF($D8="F",Configurações!$B$13,Configurações!$B$14)),"DOM ","")&amp;IF(Configurações!$B$3="Simples","",IF(ROUND(MO8*1440,0)&lt;=ROUND(Configurações!$B$11*1440,0),IF(ROUND(MP8*1440,0)&gt;0,"INT-INDEVIDO",""),IF(ROUND(MO8*1440,0)&lt;=ROUND(Configurações!$B$12*1440,0),IF(ROUND(MP8*1440,0)&lt;&gt;ROUND(Configurações!$B$8*1440,0),"INT-15MIN",""),IF(OR(ROUND(MP8*1440,0)&lt;ROUND(Configurações!$B$9*1440,0),ROUND(MP8*1440,0)&gt;ROUND(Configurações!$B$10*1440,0)),"INT-1H2H","")))))</f>
        <v/>
      </c>
      <c r="MT8" t="str">
        <f>IF(Configurações!$B$3="Simples",IF('Escala Simples'!AQ8="Trabalho","TRAB",IF('Escala Simples'!AQ8="Folga","FOLGA",IF('Escala Simples'!AQ8="Atestado","ATEST",IF('Escala Simples'!AQ8="Férias","FERIAS","")))),"")</f>
        <v/>
      </c>
      <c r="MU8" s="71" t="str">
        <f>IF(Configurações!$B$3="Colunas",IF('Escala Colunas'!F178="","",'Escala Colunas'!F178),IF(Configurações!$B$3="Simples","",IF('Escala Linhas'!FT8="","",'Escala Linhas'!FT8)))</f>
        <v/>
      </c>
      <c r="MV8" s="71" t="str">
        <f>IF(Configurações!$B$3="Colunas",IF('Escala Colunas'!F179="","",'Escala Colunas'!F179),IF(Configurações!$B$3="Simples","",IF('Escala Linhas'!FU8="","",'Escala Linhas'!FU8)))</f>
        <v/>
      </c>
      <c r="MW8" s="71" t="str">
        <f>IF(Configurações!$B$3="Colunas",IF('Escala Colunas'!F180="","",'Escala Colunas'!F180),IF(Configurações!$B$3="Simples","",IF('Escala Linhas'!FV8="","",'Escala Linhas'!FV8)))</f>
        <v/>
      </c>
      <c r="MX8" s="71" t="str">
        <f>IF(Configurações!$B$3="Colunas",IF('Escala Colunas'!F181="","",'Escala Colunas'!F181),IF(Configurações!$B$3="Simples","",IF('Escala Linhas'!FW8="","",'Escala Linhas'!FW8)))</f>
        <v/>
      </c>
      <c r="MY8">
        <f>IF($B8="",0,IF(Configurações!$B$3="Simples",IF(OR(NE8="TRAB",NE8="ATEST"),1,0),IF(AND(MU8&lt;&gt;"",MX8&lt;&gt;""),1,0)))</f>
        <v>0</v>
      </c>
      <c r="MZ8" s="72">
        <f>IF(AND(MY8=1,Configurações!$B$3&lt;&gt;"Simples"),MOD(MX8-MU8,1)-NA8,0)</f>
        <v>0</v>
      </c>
      <c r="NA8" s="72">
        <f t="shared" si="96"/>
        <v>0</v>
      </c>
      <c r="NB8">
        <f t="shared" si="97"/>
        <v>0</v>
      </c>
      <c r="NC8">
        <f t="shared" si="98"/>
        <v>0</v>
      </c>
      <c r="ND8" s="38" t="str">
        <f>IF(MY8=0,"",IF(NB8&gt;Configurações!$B$15,"7DIA ","")&amp;IF(AND(WEEKDAY(MU$5)=1,NC8&gt;IF($D8="F",Configurações!$B$13,Configurações!$B$14)),"DOM ","")&amp;IF(Configurações!$B$3="Simples","",IF(ROUND(MZ8*1440,0)&lt;=ROUND(Configurações!$B$11*1440,0),IF(ROUND(NA8*1440,0)&gt;0,"INT-INDEVIDO",""),IF(ROUND(MZ8*1440,0)&lt;=ROUND(Configurações!$B$12*1440,0),IF(ROUND(NA8*1440,0)&lt;&gt;ROUND(Configurações!$B$8*1440,0),"INT-15MIN",""),IF(OR(ROUND(NA8*1440,0)&lt;ROUND(Configurações!$B$9*1440,0),ROUND(NA8*1440,0)&gt;ROUND(Configurações!$B$10*1440,0)),"INT-1H2H","")))))</f>
        <v/>
      </c>
      <c r="NE8" t="str">
        <f>IF(Configurações!$B$3="Simples",IF('Escala Simples'!AR8="Trabalho","TRAB",IF('Escala Simples'!AR8="Folga","FOLGA",IF('Escala Simples'!AR8="Atestado","ATEST",IF('Escala Simples'!AR8="Férias","FERIAS","")))),"")</f>
        <v/>
      </c>
      <c r="NF8" s="71" t="str">
        <f>IF(Configurações!$B$3="Colunas",IF('Escala Colunas'!F183="","",'Escala Colunas'!F183),IF(Configurações!$B$3="Simples","",IF('Escala Linhas'!FY8="","",'Escala Linhas'!FY8)))</f>
        <v/>
      </c>
      <c r="NG8" s="71" t="str">
        <f>IF(Configurações!$B$3="Colunas",IF('Escala Colunas'!F184="","",'Escala Colunas'!F184),IF(Configurações!$B$3="Simples","",IF('Escala Linhas'!FZ8="","",'Escala Linhas'!FZ8)))</f>
        <v/>
      </c>
      <c r="NH8" s="71" t="str">
        <f>IF(Configurações!$B$3="Colunas",IF('Escala Colunas'!F185="","",'Escala Colunas'!F185),IF(Configurações!$B$3="Simples","",IF('Escala Linhas'!GA8="","",'Escala Linhas'!GA8)))</f>
        <v/>
      </c>
      <c r="NI8" s="71" t="str">
        <f>IF(Configurações!$B$3="Colunas",IF('Escala Colunas'!F186="","",'Escala Colunas'!F186),IF(Configurações!$B$3="Simples","",IF('Escala Linhas'!GB8="","",'Escala Linhas'!GB8)))</f>
        <v/>
      </c>
      <c r="NJ8">
        <f>IF($B8="",0,IF(Configurações!$B$3="Simples",IF(OR(NP8="TRAB",NP8="ATEST"),1,0),IF(AND(NF8&lt;&gt;"",NI8&lt;&gt;""),1,0)))</f>
        <v>0</v>
      </c>
      <c r="NK8" s="72">
        <f>IF(AND(NJ8=1,Configurações!$B$3&lt;&gt;"Simples"),MOD(NI8-NF8,1)-NL8,0)</f>
        <v>0</v>
      </c>
      <c r="NL8" s="72">
        <f t="shared" si="99"/>
        <v>0</v>
      </c>
      <c r="NM8">
        <f t="shared" si="100"/>
        <v>0</v>
      </c>
      <c r="NN8">
        <f t="shared" si="101"/>
        <v>0</v>
      </c>
      <c r="NO8" s="38" t="str">
        <f>IF(NJ8=0,"",IF(NM8&gt;Configurações!$B$15,"7DIA ","")&amp;IF(AND(WEEKDAY(NF$5)=1,NN8&gt;IF($D8="F",Configurações!$B$13,Configurações!$B$14)),"DOM ","")&amp;IF(Configurações!$B$3="Simples","",IF(ROUND(NK8*1440,0)&lt;=ROUND(Configurações!$B$11*1440,0),IF(ROUND(NL8*1440,0)&gt;0,"INT-INDEVIDO",""),IF(ROUND(NK8*1440,0)&lt;=ROUND(Configurações!$B$12*1440,0),IF(ROUND(NL8*1440,0)&lt;&gt;ROUND(Configurações!$B$8*1440,0),"INT-15MIN",""),IF(OR(ROUND(NL8*1440,0)&lt;ROUND(Configurações!$B$9*1440,0),ROUND(NL8*1440,0)&gt;ROUND(Configurações!$B$10*1440,0)),"INT-1H2H","")))))</f>
        <v/>
      </c>
      <c r="NP8" t="str">
        <f>IF(Configurações!$B$3="Simples",IF('Escala Simples'!AS8="Trabalho","TRAB",IF('Escala Simples'!AS8="Folga","FOLGA",IF('Escala Simples'!AS8="Atestado","ATEST",IF('Escala Simples'!AS8="Férias","FERIAS","")))),"")</f>
        <v/>
      </c>
      <c r="NQ8" s="71" t="str">
        <f>IF(Configurações!$B$3="Colunas",IF('Escala Colunas'!F188="","",'Escala Colunas'!F188),IF(Configurações!$B$3="Simples","",IF('Escala Linhas'!GD8="","",'Escala Linhas'!GD8)))</f>
        <v/>
      </c>
      <c r="NR8" s="71" t="str">
        <f>IF(Configurações!$B$3="Colunas",IF('Escala Colunas'!F189="","",'Escala Colunas'!F189),IF(Configurações!$B$3="Simples","",IF('Escala Linhas'!GE8="","",'Escala Linhas'!GE8)))</f>
        <v/>
      </c>
      <c r="NS8" s="71" t="str">
        <f>IF(Configurações!$B$3="Colunas",IF('Escala Colunas'!F190="","",'Escala Colunas'!F190),IF(Configurações!$B$3="Simples","",IF('Escala Linhas'!GF8="","",'Escala Linhas'!GF8)))</f>
        <v/>
      </c>
      <c r="NT8" s="71" t="str">
        <f>IF(Configurações!$B$3="Colunas",IF('Escala Colunas'!F191="","",'Escala Colunas'!F191),IF(Configurações!$B$3="Simples","",IF('Escala Linhas'!GG8="","",'Escala Linhas'!GG8)))</f>
        <v/>
      </c>
      <c r="NU8">
        <f>IF($B8="",0,IF(Configurações!$B$3="Simples",IF(OR(OA8="TRAB",OA8="ATEST"),1,0),IF(AND(NQ8&lt;&gt;"",NT8&lt;&gt;""),1,0)))</f>
        <v>0</v>
      </c>
      <c r="NV8" s="72">
        <f>IF(AND(NU8=1,Configurações!$B$3&lt;&gt;"Simples"),MOD(NT8-NQ8,1)-NW8,0)</f>
        <v>0</v>
      </c>
      <c r="NW8" s="72">
        <f t="shared" si="102"/>
        <v>0</v>
      </c>
      <c r="NX8">
        <f t="shared" si="103"/>
        <v>0</v>
      </c>
      <c r="NY8">
        <f t="shared" si="104"/>
        <v>0</v>
      </c>
      <c r="NZ8" s="38" t="str">
        <f>IF(NU8=0,"",IF(NX8&gt;Configurações!$B$15,"7DIA ","")&amp;IF(AND(WEEKDAY(NQ$5)=1,NY8&gt;IF($D8="F",Configurações!$B$13,Configurações!$B$14)),"DOM ","")&amp;IF(Configurações!$B$3="Simples","",IF(ROUND(NV8*1440,0)&lt;=ROUND(Configurações!$B$11*1440,0),IF(ROUND(NW8*1440,0)&gt;0,"INT-INDEVIDO",""),IF(ROUND(NV8*1440,0)&lt;=ROUND(Configurações!$B$12*1440,0),IF(ROUND(NW8*1440,0)&lt;&gt;ROUND(Configurações!$B$8*1440,0),"INT-15MIN",""),IF(OR(ROUND(NW8*1440,0)&lt;ROUND(Configurações!$B$9*1440,0),ROUND(NW8*1440,0)&gt;ROUND(Configurações!$B$10*1440,0)),"INT-1H2H","")))))</f>
        <v/>
      </c>
      <c r="OA8" t="str">
        <f>IF(Configurações!$B$3="Simples",IF('Escala Simples'!AT8="Trabalho","TRAB",IF('Escala Simples'!AT8="Folga","FOLGA",IF('Escala Simples'!AT8="Atestado","ATEST",IF('Escala Simples'!AT8="Férias","FERIAS","")))),"")</f>
        <v/>
      </c>
      <c r="OB8" s="72">
        <f>SUMIFS(Cálculos!$G8:$OA8,Cálculos!$G$4:$OA$4,"H",Cálculos!$G$3:$OA$3,1)</f>
        <v>1.6041666666666654</v>
      </c>
      <c r="OC8">
        <f>SUMIFS(Cálculos!$G8:$OA8,Cálculos!$G$4:$OA$4,"T",Cálculos!$G$3:$OA$3,1)</f>
        <v>5</v>
      </c>
      <c r="OD8" s="69" t="str">
        <f>IF($B8="","",IF(AND(Configurações!$B$3&lt;&gt;"Simples",ISNUMBER($C8),ROUND(OB8*1440,0)&gt;$C8*60),"Jornada semanal excedida: "&amp;TEXT(OB8,"[h]:mm")&amp;" (contratada "&amp;$C8&amp;"h) • ","")&amp;IF(IF(Configurações!$B$6="Sim",OC8&gt;6,OC8&gt;Configurações!$B$5),IF(Configurações!$B$6="Sim","Semana inteira sem folga — mínimo 1 folga (CCT/ACT) • ","Mais de "&amp;Configurações!$B$5&amp;" dias trabalhados — obrigatórias 2 folgas semanais • "),"")&amp;IF(COUNTIF(G8:CD8,"*7DIA*")&gt;0,"7º dia consecutivo de trabalho • ","")&amp;IF(COUNTIF(G8:CD8,"*DOM*")&gt;0,"Domingos consecutivos acima do permitido • ","")&amp;IF(COUNTIF(G8:CD8,"*INT-INDEVIDO*")&gt;0,"Intervalo indevido em jornada até 4h • ","")&amp;IF(COUNTIF(G8:CD8,"*INT-15MIN*")&gt;0,"Intervalo deve ser de 15 min (jornada 4h01–6h) • ","")&amp;IF(COUNTIF(G8:CD8,"*INT-1H2H*")&gt;0,"Intervalo fora de 1h–2h (jornada acima de 6h) • ",""))</f>
        <v xml:space="preserve">Intervalo fora de 1h–2h (jornada acima de 6h) • </v>
      </c>
      <c r="OE8">
        <f>IF($B8="",0,IF(AND(Configurações!$B$3&lt;&gt;"Simples",ISNUMBER($C8),ROUND(OB8*1440,0)&gt;$C8*60),1,0))</f>
        <v>0</v>
      </c>
      <c r="OF8">
        <f>IF($B8="",0,IF(IF(Configurações!$B$6="Sim",OC8&gt;6,OC8&gt;Configurações!$B$5),1,0))</f>
        <v>0</v>
      </c>
      <c r="OG8" s="72">
        <f>SUMIFS(Cálculos!$G8:$OA8,Cálculos!$G$4:$OA$4,"H",Cálculos!$G$3:$OA$3,2)</f>
        <v>1.6666666666666654</v>
      </c>
      <c r="OH8">
        <f>SUMIFS(Cálculos!$G8:$OA8,Cálculos!$G$4:$OA$4,"T",Cálculos!$G$3:$OA$3,2)</f>
        <v>5</v>
      </c>
      <c r="OI8" s="69" t="str">
        <f>IF($B8="","",IF(AND(Configurações!$B$3&lt;&gt;"Simples",ISNUMBER($C8),ROUND(OG8*1440,0)&gt;$C8*60),"Jornada semanal excedida: "&amp;TEXT(OG8,"[h]:mm")&amp;" (contratada "&amp;$C8&amp;"h) • ","")&amp;IF(IF(Configurações!$B$6="Sim",OH8&gt;6,OH8&gt;Configurações!$B$5),IF(Configurações!$B$6="Sim","Semana inteira sem folga — mínimo 1 folga (CCT/ACT) • ","Mais de "&amp;Configurações!$B$5&amp;" dias trabalhados — obrigatórias 2 folgas semanais • "),"")&amp;IF(COUNTIF(CF8:FC8,"*7DIA*")&gt;0,"7º dia consecutivo de trabalho • ","")&amp;IF(COUNTIF(CF8:FC8,"*DOM*")&gt;0,"Domingos consecutivos acima do permitido • ","")&amp;IF(COUNTIF(CF8:FC8,"*INT-INDEVIDO*")&gt;0,"Intervalo indevido em jornada até 4h • ","")&amp;IF(COUNTIF(CF8:FC8,"*INT-15MIN*")&gt;0,"Intervalo deve ser de 15 min (jornada 4h01–6h) • ","")&amp;IF(COUNTIF(CF8:FC8,"*INT-1H2H*")&gt;0,"Intervalo fora de 1h–2h (jornada acima de 6h) • ",""))</f>
        <v/>
      </c>
      <c r="OJ8">
        <f>IF($B8="",0,IF(AND(Configurações!$B$3&lt;&gt;"Simples",ISNUMBER($C8),ROUND(OG8*1440,0)&gt;$C8*60),1,0))</f>
        <v>0</v>
      </c>
      <c r="OK8">
        <f>IF($B8="",0,IF(IF(Configurações!$B$6="Sim",OH8&gt;6,OH8&gt;Configurações!$B$5),1,0))</f>
        <v>0</v>
      </c>
      <c r="OL8" s="72">
        <f>SUMIFS(Cálculos!$G8:$OA8,Cálculos!$G$4:$OA$4,"H",Cálculos!$G$3:$OA$3,3)</f>
        <v>0</v>
      </c>
      <c r="OM8">
        <f>SUMIFS(Cálculos!$G8:$OA8,Cálculos!$G$4:$OA$4,"T",Cálculos!$G$3:$OA$3,3)</f>
        <v>0</v>
      </c>
      <c r="ON8" s="69" t="str">
        <f>IF($B8="","",IF(AND(Configurações!$B$3&lt;&gt;"Simples",ISNUMBER($C8),ROUND(OL8*1440,0)&gt;$C8*60),"Jornada semanal excedida: "&amp;TEXT(OL8,"[h]:mm")&amp;" (contratada "&amp;$C8&amp;"h) • ","")&amp;IF(IF(Configurações!$B$6="Sim",OM8&gt;6,OM8&gt;Configurações!$B$5),IF(Configurações!$B$6="Sim","Semana inteira sem folga — mínimo 1 folga (CCT/ACT) • ","Mais de "&amp;Configurações!$B$5&amp;" dias trabalhados — obrigatórias 2 folgas semanais • "),"")&amp;IF(COUNTIF(FE8:IB8,"*7DIA*")&gt;0,"7º dia consecutivo de trabalho • ","")&amp;IF(COUNTIF(FE8:IB8,"*DOM*")&gt;0,"Domingos consecutivos acima do permitido • ","")&amp;IF(COUNTIF(FE8:IB8,"*INT-INDEVIDO*")&gt;0,"Intervalo indevido em jornada até 4h • ","")&amp;IF(COUNTIF(FE8:IB8,"*INT-15MIN*")&gt;0,"Intervalo deve ser de 15 min (jornada 4h01–6h) • ","")&amp;IF(COUNTIF(FE8:IB8,"*INT-1H2H*")&gt;0,"Intervalo fora de 1h–2h (jornada acima de 6h) • ",""))</f>
        <v/>
      </c>
      <c r="OO8">
        <f>IF($B8="",0,IF(AND(Configurações!$B$3&lt;&gt;"Simples",ISNUMBER($C8),ROUND(OL8*1440,0)&gt;$C8*60),1,0))</f>
        <v>0</v>
      </c>
      <c r="OP8">
        <f>IF($B8="",0,IF(IF(Configurações!$B$6="Sim",OM8&gt;6,OM8&gt;Configurações!$B$5),1,0))</f>
        <v>0</v>
      </c>
      <c r="OQ8" s="72">
        <f>SUMIFS(Cálculos!$G8:$OA8,Cálculos!$G$4:$OA$4,"H",Cálculos!$G$3:$OA$3,4)</f>
        <v>0</v>
      </c>
      <c r="OR8">
        <f>SUMIFS(Cálculos!$G8:$OA8,Cálculos!$G$4:$OA$4,"T",Cálculos!$G$3:$OA$3,4)</f>
        <v>0</v>
      </c>
      <c r="OS8" s="69" t="str">
        <f>IF($B8="","",IF(AND(Configurações!$B$3&lt;&gt;"Simples",ISNUMBER($C8),ROUND(OQ8*1440,0)&gt;$C8*60),"Jornada semanal excedida: "&amp;TEXT(OQ8,"[h]:mm")&amp;" (contratada "&amp;$C8&amp;"h) • ","")&amp;IF(IF(Configurações!$B$6="Sim",OR8&gt;6,OR8&gt;Configurações!$B$5),IF(Configurações!$B$6="Sim","Semana inteira sem folga — mínimo 1 folga (CCT/ACT) • ","Mais de "&amp;Configurações!$B$5&amp;" dias trabalhados — obrigatórias 2 folgas semanais • "),"")&amp;IF(COUNTIF(ID8:LA8,"*7DIA*")&gt;0,"7º dia consecutivo de trabalho • ","")&amp;IF(COUNTIF(ID8:LA8,"*DOM*")&gt;0,"Domingos consecutivos acima do permitido • ","")&amp;IF(COUNTIF(ID8:LA8,"*INT-INDEVIDO*")&gt;0,"Intervalo indevido em jornada até 4h • ","")&amp;IF(COUNTIF(ID8:LA8,"*INT-15MIN*")&gt;0,"Intervalo deve ser de 15 min (jornada 4h01–6h) • ","")&amp;IF(COUNTIF(ID8:LA8,"*INT-1H2H*")&gt;0,"Intervalo fora de 1h–2h (jornada acima de 6h) • ",""))</f>
        <v/>
      </c>
      <c r="OT8">
        <f>IF($B8="",0,IF(AND(Configurações!$B$3&lt;&gt;"Simples",ISNUMBER($C8),ROUND(OQ8*1440,0)&gt;$C8*60),1,0))</f>
        <v>0</v>
      </c>
      <c r="OU8">
        <f>IF($B8="",0,IF(IF(Configurações!$B$6="Sim",OR8&gt;6,OR8&gt;Configurações!$B$5),1,0))</f>
        <v>0</v>
      </c>
      <c r="OV8" s="72">
        <f>SUMIFS(Cálculos!$G8:$OA8,Cálculos!$G$4:$OA$4,"H",Cálculos!$G$3:$OA$3,5)</f>
        <v>0</v>
      </c>
      <c r="OW8">
        <f>SUMIFS(Cálculos!$G8:$OA8,Cálculos!$G$4:$OA$4,"T",Cálculos!$G$3:$OA$3,5)</f>
        <v>0</v>
      </c>
      <c r="OX8" s="69" t="str">
        <f>IF($B8="","",IF(AND(Configurações!$B$3&lt;&gt;"Simples",ISNUMBER($C8),ROUND(OV8*1440,0)&gt;$C8*60),"Jornada semanal excedida: "&amp;TEXT(OV8,"[h]:mm")&amp;" (contratada "&amp;$C8&amp;"h) • ","")&amp;IF(IF(Configurações!$B$6="Sim",OW8&gt;6,OW8&gt;Configurações!$B$5),IF(Configurações!$B$6="Sim","Semana inteira sem folga — mínimo 1 folga (CCT/ACT) • ","Mais de "&amp;Configurações!$B$5&amp;" dias trabalhados — obrigatórias 2 folgas semanais • "),"")&amp;IF(COUNTIF(LC8:NZ8,"*7DIA*")&gt;0,"7º dia consecutivo de trabalho • ","")&amp;IF(COUNTIF(LC8:NZ8,"*DOM*")&gt;0,"Domingos consecutivos acima do permitido • ","")&amp;IF(COUNTIF(LC8:NZ8,"*INT-INDEVIDO*")&gt;0,"Intervalo indevido em jornada até 4h • ","")&amp;IF(COUNTIF(LC8:NZ8,"*INT-15MIN*")&gt;0,"Intervalo deve ser de 15 min (jornada 4h01–6h) • ","")&amp;IF(COUNTIF(LC8:NZ8,"*INT-1H2H*")&gt;0,"Intervalo fora de 1h–2h (jornada acima de 6h) • ",""))</f>
        <v/>
      </c>
      <c r="OY8">
        <f>IF($B8="",0,IF(AND(Configurações!$B$3&lt;&gt;"Simples",ISNUMBER($C8),ROUND(OV8*1440,0)&gt;$C8*60),1,0))</f>
        <v>0</v>
      </c>
      <c r="OZ8">
        <f>IF($B8="",0,IF(IF(Configurações!$B$6="Sim",OW8&gt;6,OW8&gt;Configurações!$B$5),1,0))</f>
        <v>0</v>
      </c>
      <c r="PA8">
        <f>IF($B8="",0,SUMPRODUCT((Cálculos!$G$4:$OA$4="T")*(Cálculos!$G$5:$OA$5&gt;=$PA$5)*(Cálculos!$G$5:$OA$5&lt;=$PB$5))-PE8)</f>
        <v>29</v>
      </c>
      <c r="PB8">
        <f>IF($B8="",0,PA8-SUMIFS(Cálculos!$G8:$OA8,Cálculos!$G$4:$OA$4,"T",Cálculos!$G$5:$OA$5,"&gt;="&amp;$PA$5,Cálculos!$G$5:$OA$5,"&lt;="&amp;$PB$5))</f>
        <v>19</v>
      </c>
      <c r="PC8">
        <f>ROUND(PA8*Configurações!$B$7/7,0)</f>
        <v>8</v>
      </c>
      <c r="PD8">
        <f>IF(AND(Configurações!$B$6="Sim",PA8&gt;0,PB8&lt;PC8),1,0)</f>
        <v>0</v>
      </c>
      <c r="PE8">
        <f>IF($B8="",0,COUNTIFS(Cálculos!$G$4:$OA$4,"ST",Cálculos!$G$5:$OA$5,"&gt;="&amp;$PA$5,Cálculos!$G$5:$OA$5,"&lt;="&amp;$PB$5,Cálculos!$G8:$OA8,"FERIAS"))</f>
        <v>0</v>
      </c>
      <c r="PF8">
        <f>IF($B8="",0,SUMPRODUCT((Cálculos!$G$4:$OA$4="T")*(Cálculos!$G$5:$OA$5&gt;=$PF$5)*(Cálculos!$G$5:$OA$5&lt;=$PG$5))-PJ8)</f>
        <v>6</v>
      </c>
      <c r="PG8">
        <f>IF($B8="",0,PF8-SUMIFS(Cálculos!$G8:$OA8,Cálculos!$G$4:$OA$4,"T",Cálculos!$G$5:$OA$5,"&gt;="&amp;$PF$5,Cálculos!$G$5:$OA$5,"&lt;="&amp;$PG$5))</f>
        <v>6</v>
      </c>
      <c r="PH8">
        <f>ROUND(PF8*Configurações!$B$7/7,0)</f>
        <v>2</v>
      </c>
      <c r="PI8">
        <f>IF(AND(Configurações!$B$6="Sim",PF8&gt;0,PG8&lt;PH8),1,0)</f>
        <v>0</v>
      </c>
      <c r="PJ8">
        <f>IF($B8="",0,COUNTIFS(Cálculos!$G$4:$OA$4,"ST",Cálculos!$G$5:$OA$5,"&gt;="&amp;$PF$5,Cálculos!$G$5:$OA$5,"&lt;="&amp;$PG$5,Cálculos!$G8:$OA8,"FERIAS"))</f>
        <v>0</v>
      </c>
      <c r="PK8">
        <f>IF($B8="",0,SUMPRODUCT((Cálculos!$G$4:$OA$4="T")*(Cálculos!$G$5:$OA$5&gt;=$PK$5)*(Cálculos!$G$5:$OA$5&lt;=$PL$5))-PO8)</f>
        <v>0</v>
      </c>
      <c r="PL8">
        <f>IF($B8="",0,PK8-SUMIFS(Cálculos!$G8:$OA8,Cálculos!$G$4:$OA$4,"T",Cálculos!$G$5:$OA$5,"&gt;="&amp;$PK$5,Cálculos!$G$5:$OA$5,"&lt;="&amp;$PL$5))</f>
        <v>0</v>
      </c>
      <c r="PM8">
        <f>ROUND(PK8*Configurações!$B$7/7,0)</f>
        <v>0</v>
      </c>
      <c r="PN8">
        <f>IF(AND(Configurações!$B$6="Sim",PK8&gt;0,PL8&lt;PM8),1,0)</f>
        <v>0</v>
      </c>
      <c r="PO8">
        <f>IF($B8="",0,COUNTIFS(Cálculos!$G$4:$OA$4,"ST",Cálculos!$G$5:$OA$5,"&gt;="&amp;$PK$5,Cálculos!$G$5:$OA$5,"&lt;="&amp;$PL$5,Cálculos!$G8:$OA8,"FERIAS"))</f>
        <v>0</v>
      </c>
      <c r="PP8" s="69" t="str">
        <f t="shared" si="105"/>
        <v xml:space="preserve">nov/2026 (29 dias no período): 19 folga(s), mín. 8 • dez/2026 (6 dias no período): 6 folga(s), mín. 2 • </v>
      </c>
    </row>
    <row r="9" spans="1:432" x14ac:dyDescent="0.25">
      <c r="A9" s="68">
        <f>IF($B9="","",3)</f>
        <v>3</v>
      </c>
      <c r="B9" s="69" t="str">
        <f>IF(Configurações!$B$3="Colunas",IF('Escala Colunas'!G$4="","",'Escala Colunas'!G$4),IF(Configurações!$B$3="Simples",IF('Escala Simples'!$B9="","",'Escala Simples'!$B9),IF('Escala Linhas'!$B9="","",'Escala Linhas'!$B9)))</f>
        <v>Carla Mendes</v>
      </c>
      <c r="C9" s="70">
        <f>IF($B9="","",IFERROR(INDEX(Funcionários!$D$5:$D$84,MATCH($B9,Funcionários!$B$5:$B$84,0)),""))</f>
        <v>30</v>
      </c>
      <c r="D9" t="str">
        <f>IF($B9="","",IFERROR(INDEX(Funcionários!$C$5:$C$84,MATCH($B9,Funcionários!$B$5:$B$84,0)),""))</f>
        <v>F</v>
      </c>
      <c r="E9">
        <f>IF($B9="",0,IFERROR(N(INDEX(Funcionários!$E$5:$E$84,MATCH($B9,Funcionários!$B$5:$B$84,0))),0))</f>
        <v>0</v>
      </c>
      <c r="F9">
        <f>IF($B9="",0,IFERROR(N(INDEX(Funcionários!$F$5:$F$84,MATCH($B9,Funcionários!$B$5:$B$84,0))),0))</f>
        <v>0</v>
      </c>
      <c r="G9" s="71">
        <f>IF(Configurações!$B$3="Colunas",IF('Escala Colunas'!G6="","",'Escala Colunas'!G6),IF(Configurações!$B$3="Simples","",IF('Escala Linhas'!D9="","",'Escala Linhas'!D9)))</f>
        <v>0.375</v>
      </c>
      <c r="H9" s="71">
        <f>IF(Configurações!$B$3="Colunas",IF('Escala Colunas'!G7="","",'Escala Colunas'!G7),IF(Configurações!$B$3="Simples","",IF('Escala Linhas'!E9="","",'Escala Linhas'!E9)))</f>
        <v>0.5</v>
      </c>
      <c r="I9" s="71">
        <f>IF(Configurações!$B$3="Colunas",IF('Escala Colunas'!G8="","",'Escala Colunas'!G8),IF(Configurações!$B$3="Simples","",IF('Escala Linhas'!F9="","",'Escala Linhas'!F9)))</f>
        <v>0.51041666666666696</v>
      </c>
      <c r="J9" s="71">
        <f>IF(Configurações!$B$3="Colunas",IF('Escala Colunas'!G9="","",'Escala Colunas'!G9),IF(Configurações!$B$3="Simples","",IF('Escala Linhas'!G9="","",'Escala Linhas'!G9)))</f>
        <v>0.59375</v>
      </c>
      <c r="K9">
        <f>IF($B9="",0,IF(Configurações!$B$3="Simples",IF(OR(Q9="TRAB",Q9="ATEST"),1,0),IF(AND(G9&lt;&gt;"",J9&lt;&gt;""),1,0)))</f>
        <v>1</v>
      </c>
      <c r="L9" s="72">
        <f>IF(AND(K9=1,Configurações!$B$3&lt;&gt;"Simples"),MOD(J9-G9,1)-M9,0)</f>
        <v>0.20833333333333304</v>
      </c>
      <c r="M9" s="72">
        <f t="shared" si="0"/>
        <v>1.0416666666666963E-2</v>
      </c>
      <c r="N9">
        <f t="shared" si="1"/>
        <v>1</v>
      </c>
      <c r="O9">
        <f t="shared" si="2"/>
        <v>0</v>
      </c>
      <c r="P9" s="38" t="str">
        <f>IF(K9=0,"",IF(N9&gt;Configurações!$B$15,"7DIA ","")&amp;IF(AND(WEEKDAY(G$5)=1,O9&gt;IF($D9="F",Configurações!$B$13,Configurações!$B$14)),"DOM ","")&amp;IF(Configurações!$B$3="Simples","",IF(ROUND(L9*1440,0)&lt;=ROUND(Configurações!$B$11*1440,0),IF(ROUND(M9*1440,0)&gt;0,"INT-INDEVIDO",""),IF(ROUND(L9*1440,0)&lt;=ROUND(Configurações!$B$12*1440,0),IF(ROUND(M9*1440,0)&lt;&gt;ROUND(Configurações!$B$8*1440,0),"INT-15MIN",""),IF(OR(ROUND(M9*1440,0)&lt;ROUND(Configurações!$B$9*1440,0),ROUND(M9*1440,0)&gt;ROUND(Configurações!$B$10*1440,0)),"INT-1H2H","")))))</f>
        <v/>
      </c>
      <c r="Q9" t="str">
        <f>IF(Configurações!$B$3="Simples",IF('Escala Simples'!D9="Trabalho","TRAB",IF('Escala Simples'!D9="Folga","FOLGA",IF('Escala Simples'!D9="Atestado","ATEST",IF('Escala Simples'!D9="Férias","FERIAS","")))),"")</f>
        <v/>
      </c>
      <c r="R9" s="71">
        <f>IF(Configurações!$B$3="Colunas",IF('Escala Colunas'!G11="","",'Escala Colunas'!G11),IF(Configurações!$B$3="Simples","",IF('Escala Linhas'!I9="","",'Escala Linhas'!I9)))</f>
        <v>0.375</v>
      </c>
      <c r="S9" s="71">
        <f>IF(Configurações!$B$3="Colunas",IF('Escala Colunas'!G12="","",'Escala Colunas'!G12),IF(Configurações!$B$3="Simples","",IF('Escala Linhas'!J9="","",'Escala Linhas'!J9)))</f>
        <v>0.5</v>
      </c>
      <c r="T9" s="71">
        <f>IF(Configurações!$B$3="Colunas",IF('Escala Colunas'!G13="","",'Escala Colunas'!G13),IF(Configurações!$B$3="Simples","",IF('Escala Linhas'!K9="","",'Escala Linhas'!K9)))</f>
        <v>0.51041666666666696</v>
      </c>
      <c r="U9" s="71">
        <f>IF(Configurações!$B$3="Colunas",IF('Escala Colunas'!G14="","",'Escala Colunas'!G14),IF(Configurações!$B$3="Simples","",IF('Escala Linhas'!L9="","",'Escala Linhas'!L9)))</f>
        <v>0.59375</v>
      </c>
      <c r="V9">
        <f>IF($B9="",0,IF(Configurações!$B$3="Simples",IF(OR(AB9="TRAB",AB9="ATEST"),1,0),IF(AND(R9&lt;&gt;"",U9&lt;&gt;""),1,0)))</f>
        <v>1</v>
      </c>
      <c r="W9" s="72">
        <f>IF(AND(V9=1,Configurações!$B$3&lt;&gt;"Simples"),MOD(U9-R9,1)-X9,0)</f>
        <v>0.20833333333333304</v>
      </c>
      <c r="X9" s="72">
        <f t="shared" si="3"/>
        <v>1.0416666666666963E-2</v>
      </c>
      <c r="Y9">
        <f t="shared" si="4"/>
        <v>2</v>
      </c>
      <c r="Z9">
        <f t="shared" si="5"/>
        <v>0</v>
      </c>
      <c r="AA9" s="38" t="str">
        <f>IF(V9=0,"",IF(Y9&gt;Configurações!$B$15,"7DIA ","")&amp;IF(AND(WEEKDAY(R$5)=1,Z9&gt;IF($D9="F",Configurações!$B$13,Configurações!$B$14)),"DOM ","")&amp;IF(Configurações!$B$3="Simples","",IF(ROUND(W9*1440,0)&lt;=ROUND(Configurações!$B$11*1440,0),IF(ROUND(X9*1440,0)&gt;0,"INT-INDEVIDO",""),IF(ROUND(W9*1440,0)&lt;=ROUND(Configurações!$B$12*1440,0),IF(ROUND(X9*1440,0)&lt;&gt;ROUND(Configurações!$B$8*1440,0),"INT-15MIN",""),IF(OR(ROUND(X9*1440,0)&lt;ROUND(Configurações!$B$9*1440,0),ROUND(X9*1440,0)&gt;ROUND(Configurações!$B$10*1440,0)),"INT-1H2H","")))))</f>
        <v/>
      </c>
      <c r="AB9" t="str">
        <f>IF(Configurações!$B$3="Simples",IF('Escala Simples'!E9="Trabalho","TRAB",IF('Escala Simples'!E9="Folga","FOLGA",IF('Escala Simples'!E9="Atestado","ATEST",IF('Escala Simples'!E9="Férias","FERIAS","")))),"")</f>
        <v/>
      </c>
      <c r="AC9" s="71">
        <f>IF(Configurações!$B$3="Colunas",IF('Escala Colunas'!G16="","",'Escala Colunas'!G16),IF(Configurações!$B$3="Simples","",IF('Escala Linhas'!N9="","",'Escala Linhas'!N9)))</f>
        <v>0.375</v>
      </c>
      <c r="AD9" s="71">
        <f>IF(Configurações!$B$3="Colunas",IF('Escala Colunas'!G17="","",'Escala Colunas'!G17),IF(Configurações!$B$3="Simples","",IF('Escala Linhas'!O9="","",'Escala Linhas'!O9)))</f>
        <v>0.5</v>
      </c>
      <c r="AE9" s="71">
        <f>IF(Configurações!$B$3="Colunas",IF('Escala Colunas'!G18="","",'Escala Colunas'!G18),IF(Configurações!$B$3="Simples","",IF('Escala Linhas'!P9="","",'Escala Linhas'!P9)))</f>
        <v>0.51041666666666696</v>
      </c>
      <c r="AF9" s="71">
        <f>IF(Configurações!$B$3="Colunas",IF('Escala Colunas'!G19="","",'Escala Colunas'!G19),IF(Configurações!$B$3="Simples","",IF('Escala Linhas'!Q9="","",'Escala Linhas'!Q9)))</f>
        <v>0.59375</v>
      </c>
      <c r="AG9">
        <f>IF($B9="",0,IF(Configurações!$B$3="Simples",IF(OR(AM9="TRAB",AM9="ATEST"),1,0),IF(AND(AC9&lt;&gt;"",AF9&lt;&gt;""),1,0)))</f>
        <v>1</v>
      </c>
      <c r="AH9" s="72">
        <f>IF(AND(AG9=1,Configurações!$B$3&lt;&gt;"Simples"),MOD(AF9-AC9,1)-AI9,0)</f>
        <v>0.20833333333333304</v>
      </c>
      <c r="AI9" s="72">
        <f t="shared" si="6"/>
        <v>1.0416666666666963E-2</v>
      </c>
      <c r="AJ9">
        <f t="shared" si="7"/>
        <v>3</v>
      </c>
      <c r="AK9">
        <f t="shared" si="8"/>
        <v>0</v>
      </c>
      <c r="AL9" s="38" t="str">
        <f>IF(AG9=0,"",IF(AJ9&gt;Configurações!$B$15,"7DIA ","")&amp;IF(AND(WEEKDAY(AC$5)=1,AK9&gt;IF($D9="F",Configurações!$B$13,Configurações!$B$14)),"DOM ","")&amp;IF(Configurações!$B$3="Simples","",IF(ROUND(AH9*1440,0)&lt;=ROUND(Configurações!$B$11*1440,0),IF(ROUND(AI9*1440,0)&gt;0,"INT-INDEVIDO",""),IF(ROUND(AH9*1440,0)&lt;=ROUND(Configurações!$B$12*1440,0),IF(ROUND(AI9*1440,0)&lt;&gt;ROUND(Configurações!$B$8*1440,0),"INT-15MIN",""),IF(OR(ROUND(AI9*1440,0)&lt;ROUND(Configurações!$B$9*1440,0),ROUND(AI9*1440,0)&gt;ROUND(Configurações!$B$10*1440,0)),"INT-1H2H","")))))</f>
        <v/>
      </c>
      <c r="AM9" t="str">
        <f>IF(Configurações!$B$3="Simples",IF('Escala Simples'!F9="Trabalho","TRAB",IF('Escala Simples'!F9="Folga","FOLGA",IF('Escala Simples'!F9="Atestado","ATEST",IF('Escala Simples'!F9="Férias","FERIAS","")))),"")</f>
        <v/>
      </c>
      <c r="AN9" s="71">
        <f>IF(Configurações!$B$3="Colunas",IF('Escala Colunas'!G21="","",'Escala Colunas'!G21),IF(Configurações!$B$3="Simples","",IF('Escala Linhas'!S9="","",'Escala Linhas'!S9)))</f>
        <v>0.375</v>
      </c>
      <c r="AO9" s="71">
        <f>IF(Configurações!$B$3="Colunas",IF('Escala Colunas'!G22="","",'Escala Colunas'!G22),IF(Configurações!$B$3="Simples","",IF('Escala Linhas'!T9="","",'Escala Linhas'!T9)))</f>
        <v>0.5</v>
      </c>
      <c r="AP9" s="71">
        <f>IF(Configurações!$B$3="Colunas",IF('Escala Colunas'!G23="","",'Escala Colunas'!G23),IF(Configurações!$B$3="Simples","",IF('Escala Linhas'!U9="","",'Escala Linhas'!U9)))</f>
        <v>0.52083333333333304</v>
      </c>
      <c r="AQ9" s="71">
        <f>IF(Configurações!$B$3="Colunas",IF('Escala Colunas'!G24="","",'Escala Colunas'!G24),IF(Configurações!$B$3="Simples","",IF('Escala Linhas'!V9="","",'Escala Linhas'!V9)))</f>
        <v>0.60416666666666696</v>
      </c>
      <c r="AR9">
        <f>IF($B9="",0,IF(Configurações!$B$3="Simples",IF(OR(AX9="TRAB",AX9="ATEST"),1,0),IF(AND(AN9&lt;&gt;"",AQ9&lt;&gt;""),1,0)))</f>
        <v>1</v>
      </c>
      <c r="AS9" s="72">
        <f>IF(AND(AR9=1,Configurações!$B$3&lt;&gt;"Simples"),MOD(AQ9-AN9,1)-AT9,0)</f>
        <v>0.20833333333333393</v>
      </c>
      <c r="AT9" s="72">
        <f t="shared" si="9"/>
        <v>2.0833333333333037E-2</v>
      </c>
      <c r="AU9">
        <f t="shared" si="10"/>
        <v>4</v>
      </c>
      <c r="AV9">
        <f t="shared" si="11"/>
        <v>0</v>
      </c>
      <c r="AW9" s="38" t="str">
        <f>IF(AR9=0,"",IF(AU9&gt;Configurações!$B$15,"7DIA ","")&amp;IF(AND(WEEKDAY(AN$5)=1,AV9&gt;IF($D9="F",Configurações!$B$13,Configurações!$B$14)),"DOM ","")&amp;IF(Configurações!$B$3="Simples","",IF(ROUND(AS9*1440,0)&lt;=ROUND(Configurações!$B$11*1440,0),IF(ROUND(AT9*1440,0)&gt;0,"INT-INDEVIDO",""),IF(ROUND(AS9*1440,0)&lt;=ROUND(Configurações!$B$12*1440,0),IF(ROUND(AT9*1440,0)&lt;&gt;ROUND(Configurações!$B$8*1440,0),"INT-15MIN",""),IF(OR(ROUND(AT9*1440,0)&lt;ROUND(Configurações!$B$9*1440,0),ROUND(AT9*1440,0)&gt;ROUND(Configurações!$B$10*1440,0)),"INT-1H2H","")))))</f>
        <v>INT-15MIN</v>
      </c>
      <c r="AX9" t="str">
        <f>IF(Configurações!$B$3="Simples",IF('Escala Simples'!G9="Trabalho","TRAB",IF('Escala Simples'!G9="Folga","FOLGA",IF('Escala Simples'!G9="Atestado","ATEST",IF('Escala Simples'!G9="Férias","FERIAS","")))),"")</f>
        <v/>
      </c>
      <c r="AY9" s="71">
        <f>IF(Configurações!$B$3="Colunas",IF('Escala Colunas'!G26="","",'Escala Colunas'!G26),IF(Configurações!$B$3="Simples","",IF('Escala Linhas'!X9="","",'Escala Linhas'!X9)))</f>
        <v>0.375</v>
      </c>
      <c r="AZ9" s="71">
        <f>IF(Configurações!$B$3="Colunas",IF('Escala Colunas'!G27="","",'Escala Colunas'!G27),IF(Configurações!$B$3="Simples","",IF('Escala Linhas'!Y9="","",'Escala Linhas'!Y9)))</f>
        <v>0.5</v>
      </c>
      <c r="BA9" s="71">
        <f>IF(Configurações!$B$3="Colunas",IF('Escala Colunas'!G28="","",'Escala Colunas'!G28),IF(Configurações!$B$3="Simples","",IF('Escala Linhas'!Z9="","",'Escala Linhas'!Z9)))</f>
        <v>0.51041666666666696</v>
      </c>
      <c r="BB9" s="71">
        <f>IF(Configurações!$B$3="Colunas",IF('Escala Colunas'!G29="","",'Escala Colunas'!G29),IF(Configurações!$B$3="Simples","",IF('Escala Linhas'!AA9="","",'Escala Linhas'!AA9)))</f>
        <v>0.59375</v>
      </c>
      <c r="BC9">
        <f>IF($B9="",0,IF(Configurações!$B$3="Simples",IF(OR(BI9="TRAB",BI9="ATEST"),1,0),IF(AND(AY9&lt;&gt;"",BB9&lt;&gt;""),1,0)))</f>
        <v>1</v>
      </c>
      <c r="BD9" s="72">
        <f>IF(AND(BC9=1,Configurações!$B$3&lt;&gt;"Simples"),MOD(BB9-AY9,1)-BE9,0)</f>
        <v>0.20833333333333304</v>
      </c>
      <c r="BE9" s="72">
        <f t="shared" si="12"/>
        <v>1.0416666666666963E-2</v>
      </c>
      <c r="BF9">
        <f t="shared" si="13"/>
        <v>5</v>
      </c>
      <c r="BG9">
        <f t="shared" si="14"/>
        <v>0</v>
      </c>
      <c r="BH9" s="38" t="str">
        <f>IF(BC9=0,"",IF(BF9&gt;Configurações!$B$15,"7DIA ","")&amp;IF(AND(WEEKDAY(AY$5)=1,BG9&gt;IF($D9="F",Configurações!$B$13,Configurações!$B$14)),"DOM ","")&amp;IF(Configurações!$B$3="Simples","",IF(ROUND(BD9*1440,0)&lt;=ROUND(Configurações!$B$11*1440,0),IF(ROUND(BE9*1440,0)&gt;0,"INT-INDEVIDO",""),IF(ROUND(BD9*1440,0)&lt;=ROUND(Configurações!$B$12*1440,0),IF(ROUND(BE9*1440,0)&lt;&gt;ROUND(Configurações!$B$8*1440,0),"INT-15MIN",""),IF(OR(ROUND(BE9*1440,0)&lt;ROUND(Configurações!$B$9*1440,0),ROUND(BE9*1440,0)&gt;ROUND(Configurações!$B$10*1440,0)),"INT-1H2H","")))))</f>
        <v/>
      </c>
      <c r="BI9" t="str">
        <f>IF(Configurações!$B$3="Simples",IF('Escala Simples'!H9="Trabalho","TRAB",IF('Escala Simples'!H9="Folga","FOLGA",IF('Escala Simples'!H9="Atestado","ATEST",IF('Escala Simples'!H9="Férias","FERIAS","")))),"")</f>
        <v/>
      </c>
      <c r="BJ9" s="71" t="str">
        <f>IF(Configurações!$B$3="Colunas",IF('Escala Colunas'!G31="","",'Escala Colunas'!G31),IF(Configurações!$B$3="Simples","",IF('Escala Linhas'!AC9="","",'Escala Linhas'!AC9)))</f>
        <v/>
      </c>
      <c r="BK9" s="71" t="str">
        <f>IF(Configurações!$B$3="Colunas",IF('Escala Colunas'!G32="","",'Escala Colunas'!G32),IF(Configurações!$B$3="Simples","",IF('Escala Linhas'!AD9="","",'Escala Linhas'!AD9)))</f>
        <v/>
      </c>
      <c r="BL9" s="71" t="str">
        <f>IF(Configurações!$B$3="Colunas",IF('Escala Colunas'!G33="","",'Escala Colunas'!G33),IF(Configurações!$B$3="Simples","",IF('Escala Linhas'!AE9="","",'Escala Linhas'!AE9)))</f>
        <v/>
      </c>
      <c r="BM9" s="71" t="str">
        <f>IF(Configurações!$B$3="Colunas",IF('Escala Colunas'!G34="","",'Escala Colunas'!G34),IF(Configurações!$B$3="Simples","",IF('Escala Linhas'!AF9="","",'Escala Linhas'!AF9)))</f>
        <v/>
      </c>
      <c r="BN9">
        <f>IF($B9="",0,IF(Configurações!$B$3="Simples",IF(OR(BT9="TRAB",BT9="ATEST"),1,0),IF(AND(BJ9&lt;&gt;"",BM9&lt;&gt;""),1,0)))</f>
        <v>0</v>
      </c>
      <c r="BO9" s="72">
        <f>IF(AND(BN9=1,Configurações!$B$3&lt;&gt;"Simples"),MOD(BM9-BJ9,1)-BP9,0)</f>
        <v>0</v>
      </c>
      <c r="BP9" s="72">
        <f t="shared" si="15"/>
        <v>0</v>
      </c>
      <c r="BQ9">
        <f t="shared" si="16"/>
        <v>0</v>
      </c>
      <c r="BR9">
        <f t="shared" si="17"/>
        <v>0</v>
      </c>
      <c r="BS9" s="38" t="str">
        <f>IF(BN9=0,"",IF(BQ9&gt;Configurações!$B$15,"7DIA ","")&amp;IF(AND(WEEKDAY(BJ$5)=1,BR9&gt;IF($D9="F",Configurações!$B$13,Configurações!$B$14)),"DOM ","")&amp;IF(Configurações!$B$3="Simples","",IF(ROUND(BO9*1440,0)&lt;=ROUND(Configurações!$B$11*1440,0),IF(ROUND(BP9*1440,0)&gt;0,"INT-INDEVIDO",""),IF(ROUND(BO9*1440,0)&lt;=ROUND(Configurações!$B$12*1440,0),IF(ROUND(BP9*1440,0)&lt;&gt;ROUND(Configurações!$B$8*1440,0),"INT-15MIN",""),IF(OR(ROUND(BP9*1440,0)&lt;ROUND(Configurações!$B$9*1440,0),ROUND(BP9*1440,0)&gt;ROUND(Configurações!$B$10*1440,0)),"INT-1H2H","")))))</f>
        <v/>
      </c>
      <c r="BT9" t="str">
        <f>IF(Configurações!$B$3="Simples",IF('Escala Simples'!I9="Trabalho","TRAB",IF('Escala Simples'!I9="Folga","FOLGA",IF('Escala Simples'!I9="Atestado","ATEST",IF('Escala Simples'!I9="Férias","FERIAS","")))),"")</f>
        <v/>
      </c>
      <c r="BU9" s="71" t="str">
        <f>IF(Configurações!$B$3="Colunas",IF('Escala Colunas'!G36="","",'Escala Colunas'!G36),IF(Configurações!$B$3="Simples","",IF('Escala Linhas'!AH9="","",'Escala Linhas'!AH9)))</f>
        <v/>
      </c>
      <c r="BV9" s="71" t="str">
        <f>IF(Configurações!$B$3="Colunas",IF('Escala Colunas'!G37="","",'Escala Colunas'!G37),IF(Configurações!$B$3="Simples","",IF('Escala Linhas'!AI9="","",'Escala Linhas'!AI9)))</f>
        <v/>
      </c>
      <c r="BW9" s="71" t="str">
        <f>IF(Configurações!$B$3="Colunas",IF('Escala Colunas'!G38="","",'Escala Colunas'!G38),IF(Configurações!$B$3="Simples","",IF('Escala Linhas'!AJ9="","",'Escala Linhas'!AJ9)))</f>
        <v/>
      </c>
      <c r="BX9" s="71" t="str">
        <f>IF(Configurações!$B$3="Colunas",IF('Escala Colunas'!G39="","",'Escala Colunas'!G39),IF(Configurações!$B$3="Simples","",IF('Escala Linhas'!AK9="","",'Escala Linhas'!AK9)))</f>
        <v/>
      </c>
      <c r="BY9">
        <f>IF($B9="",0,IF(Configurações!$B$3="Simples",IF(OR(CE9="TRAB",CE9="ATEST"),1,0),IF(AND(BU9&lt;&gt;"",BX9&lt;&gt;""),1,0)))</f>
        <v>0</v>
      </c>
      <c r="BZ9" s="72">
        <f>IF(AND(BY9=1,Configurações!$B$3&lt;&gt;"Simples"),MOD(BX9-BU9,1)-CA9,0)</f>
        <v>0</v>
      </c>
      <c r="CA9" s="72">
        <f t="shared" si="18"/>
        <v>0</v>
      </c>
      <c r="CB9">
        <f t="shared" si="19"/>
        <v>0</v>
      </c>
      <c r="CC9">
        <f t="shared" si="20"/>
        <v>0</v>
      </c>
      <c r="CD9" s="38" t="str">
        <f>IF(BY9=0,"",IF(CB9&gt;Configurações!$B$15,"7DIA ","")&amp;IF(AND(WEEKDAY(BU$5)=1,CC9&gt;IF($D9="F",Configurações!$B$13,Configurações!$B$14)),"DOM ","")&amp;IF(Configurações!$B$3="Simples","",IF(ROUND(BZ9*1440,0)&lt;=ROUND(Configurações!$B$11*1440,0),IF(ROUND(CA9*1440,0)&gt;0,"INT-INDEVIDO",""),IF(ROUND(BZ9*1440,0)&lt;=ROUND(Configurações!$B$12*1440,0),IF(ROUND(CA9*1440,0)&lt;&gt;ROUND(Configurações!$B$8*1440,0),"INT-15MIN",""),IF(OR(ROUND(CA9*1440,0)&lt;ROUND(Configurações!$B$9*1440,0),ROUND(CA9*1440,0)&gt;ROUND(Configurações!$B$10*1440,0)),"INT-1H2H","")))))</f>
        <v/>
      </c>
      <c r="CE9" t="str">
        <f>IF(Configurações!$B$3="Simples",IF('Escala Simples'!J9="Trabalho","TRAB",IF('Escala Simples'!J9="Folga","FOLGA",IF('Escala Simples'!J9="Atestado","ATEST",IF('Escala Simples'!J9="Férias","FERIAS","")))),"")</f>
        <v/>
      </c>
      <c r="CF9" s="71">
        <f>IF(Configurações!$B$3="Colunas",IF('Escala Colunas'!G44="","",'Escala Colunas'!G44),IF(Configurações!$B$3="Simples","",IF('Escala Linhas'!AP9="","",'Escala Linhas'!AP9)))</f>
        <v>0.375</v>
      </c>
      <c r="CG9" s="71">
        <f>IF(Configurações!$B$3="Colunas",IF('Escala Colunas'!G45="","",'Escala Colunas'!G45),IF(Configurações!$B$3="Simples","",IF('Escala Linhas'!AQ9="","",'Escala Linhas'!AQ9)))</f>
        <v>0.5</v>
      </c>
      <c r="CH9" s="71">
        <f>IF(Configurações!$B$3="Colunas",IF('Escala Colunas'!G46="","",'Escala Colunas'!G46),IF(Configurações!$B$3="Simples","",IF('Escala Linhas'!AR9="","",'Escala Linhas'!AR9)))</f>
        <v>0.51041666666666696</v>
      </c>
      <c r="CI9" s="71">
        <f>IF(Configurações!$B$3="Colunas",IF('Escala Colunas'!G47="","",'Escala Colunas'!G47),IF(Configurações!$B$3="Simples","",IF('Escala Linhas'!AS9="","",'Escala Linhas'!AS9)))</f>
        <v>0.59375</v>
      </c>
      <c r="CJ9">
        <f>IF($B9="",0,IF(Configurações!$B$3="Simples",IF(OR(CP9="TRAB",CP9="ATEST"),1,0),IF(AND(CF9&lt;&gt;"",CI9&lt;&gt;""),1,0)))</f>
        <v>1</v>
      </c>
      <c r="CK9" s="72">
        <f>IF(AND(CJ9=1,Configurações!$B$3&lt;&gt;"Simples"),MOD(CI9-CF9,1)-CL9,0)</f>
        <v>0.20833333333333304</v>
      </c>
      <c r="CL9" s="72">
        <f t="shared" si="21"/>
        <v>1.0416666666666963E-2</v>
      </c>
      <c r="CM9">
        <f t="shared" si="22"/>
        <v>1</v>
      </c>
      <c r="CN9">
        <f t="shared" si="23"/>
        <v>0</v>
      </c>
      <c r="CO9" s="38" t="str">
        <f>IF(CJ9=0,"",IF(CM9&gt;Configurações!$B$15,"7DIA ","")&amp;IF(AND(WEEKDAY(CF$5)=1,CN9&gt;IF($D9="F",Configurações!$B$13,Configurações!$B$14)),"DOM ","")&amp;IF(Configurações!$B$3="Simples","",IF(ROUND(CK9*1440,0)&lt;=ROUND(Configurações!$B$11*1440,0),IF(ROUND(CL9*1440,0)&gt;0,"INT-INDEVIDO",""),IF(ROUND(CK9*1440,0)&lt;=ROUND(Configurações!$B$12*1440,0),IF(ROUND(CL9*1440,0)&lt;&gt;ROUND(Configurações!$B$8*1440,0),"INT-15MIN",""),IF(OR(ROUND(CL9*1440,0)&lt;ROUND(Configurações!$B$9*1440,0),ROUND(CL9*1440,0)&gt;ROUND(Configurações!$B$10*1440,0)),"INT-1H2H","")))))</f>
        <v/>
      </c>
      <c r="CP9" t="str">
        <f>IF(Configurações!$B$3="Simples",IF('Escala Simples'!M9="Trabalho","TRAB",IF('Escala Simples'!M9="Folga","FOLGA",IF('Escala Simples'!M9="Atestado","ATEST",IF('Escala Simples'!M9="Férias","FERIAS","")))),"")</f>
        <v/>
      </c>
      <c r="CQ9" s="71">
        <f>IF(Configurações!$B$3="Colunas",IF('Escala Colunas'!G49="","",'Escala Colunas'!G49),IF(Configurações!$B$3="Simples","",IF('Escala Linhas'!AU9="","",'Escala Linhas'!AU9)))</f>
        <v>0.375</v>
      </c>
      <c r="CR9" s="71">
        <f>IF(Configurações!$B$3="Colunas",IF('Escala Colunas'!G50="","",'Escala Colunas'!G50),IF(Configurações!$B$3="Simples","",IF('Escala Linhas'!AV9="","",'Escala Linhas'!AV9)))</f>
        <v>0.5</v>
      </c>
      <c r="CS9" s="71">
        <f>IF(Configurações!$B$3="Colunas",IF('Escala Colunas'!G51="","",'Escala Colunas'!G51),IF(Configurações!$B$3="Simples","",IF('Escala Linhas'!AW9="","",'Escala Linhas'!AW9)))</f>
        <v>0.51041666666666696</v>
      </c>
      <c r="CT9" s="71">
        <f>IF(Configurações!$B$3="Colunas",IF('Escala Colunas'!G52="","",'Escala Colunas'!G52),IF(Configurações!$B$3="Simples","",IF('Escala Linhas'!AX9="","",'Escala Linhas'!AX9)))</f>
        <v>0.59375</v>
      </c>
      <c r="CU9">
        <f>IF($B9="",0,IF(Configurações!$B$3="Simples",IF(OR(DA9="TRAB",DA9="ATEST"),1,0),IF(AND(CQ9&lt;&gt;"",CT9&lt;&gt;""),1,0)))</f>
        <v>1</v>
      </c>
      <c r="CV9" s="72">
        <f>IF(AND(CU9=1,Configurações!$B$3&lt;&gt;"Simples"),MOD(CT9-CQ9,1)-CW9,0)</f>
        <v>0.20833333333333304</v>
      </c>
      <c r="CW9" s="72">
        <f t="shared" si="24"/>
        <v>1.0416666666666963E-2</v>
      </c>
      <c r="CX9">
        <f t="shared" si="25"/>
        <v>2</v>
      </c>
      <c r="CY9">
        <f t="shared" si="26"/>
        <v>0</v>
      </c>
      <c r="CZ9" s="38" t="str">
        <f>IF(CU9=0,"",IF(CX9&gt;Configurações!$B$15,"7DIA ","")&amp;IF(AND(WEEKDAY(CQ$5)=1,CY9&gt;IF($D9="F",Configurações!$B$13,Configurações!$B$14)),"DOM ","")&amp;IF(Configurações!$B$3="Simples","",IF(ROUND(CV9*1440,0)&lt;=ROUND(Configurações!$B$11*1440,0),IF(ROUND(CW9*1440,0)&gt;0,"INT-INDEVIDO",""),IF(ROUND(CV9*1440,0)&lt;=ROUND(Configurações!$B$12*1440,0),IF(ROUND(CW9*1440,0)&lt;&gt;ROUND(Configurações!$B$8*1440,0),"INT-15MIN",""),IF(OR(ROUND(CW9*1440,0)&lt;ROUND(Configurações!$B$9*1440,0),ROUND(CW9*1440,0)&gt;ROUND(Configurações!$B$10*1440,0)),"INT-1H2H","")))))</f>
        <v/>
      </c>
      <c r="DA9" t="str">
        <f>IF(Configurações!$B$3="Simples",IF('Escala Simples'!N9="Trabalho","TRAB",IF('Escala Simples'!N9="Folga","FOLGA",IF('Escala Simples'!N9="Atestado","ATEST",IF('Escala Simples'!N9="Férias","FERIAS","")))),"")</f>
        <v/>
      </c>
      <c r="DB9" s="71">
        <f>IF(Configurações!$B$3="Colunas",IF('Escala Colunas'!G54="","",'Escala Colunas'!G54),IF(Configurações!$B$3="Simples","",IF('Escala Linhas'!AZ9="","",'Escala Linhas'!AZ9)))</f>
        <v>0.375</v>
      </c>
      <c r="DC9" s="71">
        <f>IF(Configurações!$B$3="Colunas",IF('Escala Colunas'!G55="","",'Escala Colunas'!G55),IF(Configurações!$B$3="Simples","",IF('Escala Linhas'!BA9="","",'Escala Linhas'!BA9)))</f>
        <v>0.5</v>
      </c>
      <c r="DD9" s="71">
        <f>IF(Configurações!$B$3="Colunas",IF('Escala Colunas'!G56="","",'Escala Colunas'!G56),IF(Configurações!$B$3="Simples","",IF('Escala Linhas'!BB9="","",'Escala Linhas'!BB9)))</f>
        <v>0.51041666666666696</v>
      </c>
      <c r="DE9" s="71">
        <f>IF(Configurações!$B$3="Colunas",IF('Escala Colunas'!G57="","",'Escala Colunas'!G57),IF(Configurações!$B$3="Simples","",IF('Escala Linhas'!BC9="","",'Escala Linhas'!BC9)))</f>
        <v>0.59375</v>
      </c>
      <c r="DF9">
        <f>IF($B9="",0,IF(Configurações!$B$3="Simples",IF(OR(DL9="TRAB",DL9="ATEST"),1,0),IF(AND(DB9&lt;&gt;"",DE9&lt;&gt;""),1,0)))</f>
        <v>1</v>
      </c>
      <c r="DG9" s="72">
        <f>IF(AND(DF9=1,Configurações!$B$3&lt;&gt;"Simples"),MOD(DE9-DB9,1)-DH9,0)</f>
        <v>0.20833333333333304</v>
      </c>
      <c r="DH9" s="72">
        <f t="shared" si="27"/>
        <v>1.0416666666666963E-2</v>
      </c>
      <c r="DI9">
        <f t="shared" si="28"/>
        <v>3</v>
      </c>
      <c r="DJ9">
        <f t="shared" si="29"/>
        <v>0</v>
      </c>
      <c r="DK9" s="38" t="str">
        <f>IF(DF9=0,"",IF(DI9&gt;Configurações!$B$15,"7DIA ","")&amp;IF(AND(WEEKDAY(DB$5)=1,DJ9&gt;IF($D9="F",Configurações!$B$13,Configurações!$B$14)),"DOM ","")&amp;IF(Configurações!$B$3="Simples","",IF(ROUND(DG9*1440,0)&lt;=ROUND(Configurações!$B$11*1440,0),IF(ROUND(DH9*1440,0)&gt;0,"INT-INDEVIDO",""),IF(ROUND(DG9*1440,0)&lt;=ROUND(Configurações!$B$12*1440,0),IF(ROUND(DH9*1440,0)&lt;&gt;ROUND(Configurações!$B$8*1440,0),"INT-15MIN",""),IF(OR(ROUND(DH9*1440,0)&lt;ROUND(Configurações!$B$9*1440,0),ROUND(DH9*1440,0)&gt;ROUND(Configurações!$B$10*1440,0)),"INT-1H2H","")))))</f>
        <v/>
      </c>
      <c r="DL9" t="str">
        <f>IF(Configurações!$B$3="Simples",IF('Escala Simples'!O9="Trabalho","TRAB",IF('Escala Simples'!O9="Folga","FOLGA",IF('Escala Simples'!O9="Atestado","ATEST",IF('Escala Simples'!O9="Férias","FERIAS","")))),"")</f>
        <v/>
      </c>
      <c r="DM9" s="71">
        <f>IF(Configurações!$B$3="Colunas",IF('Escala Colunas'!G59="","",'Escala Colunas'!G59),IF(Configurações!$B$3="Simples","",IF('Escala Linhas'!BE9="","",'Escala Linhas'!BE9)))</f>
        <v>0.375</v>
      </c>
      <c r="DN9" s="71">
        <f>IF(Configurações!$B$3="Colunas",IF('Escala Colunas'!G60="","",'Escala Colunas'!G60),IF(Configurações!$B$3="Simples","",IF('Escala Linhas'!BF9="","",'Escala Linhas'!BF9)))</f>
        <v>0.5</v>
      </c>
      <c r="DO9" s="71">
        <f>IF(Configurações!$B$3="Colunas",IF('Escala Colunas'!G61="","",'Escala Colunas'!G61),IF(Configurações!$B$3="Simples","",IF('Escala Linhas'!BG9="","",'Escala Linhas'!BG9)))</f>
        <v>0.51041666666666696</v>
      </c>
      <c r="DP9" s="71">
        <f>IF(Configurações!$B$3="Colunas",IF('Escala Colunas'!G62="","",'Escala Colunas'!G62),IF(Configurações!$B$3="Simples","",IF('Escala Linhas'!BH9="","",'Escala Linhas'!BH9)))</f>
        <v>0.59375</v>
      </c>
      <c r="DQ9">
        <f>IF($B9="",0,IF(Configurações!$B$3="Simples",IF(OR(DW9="TRAB",DW9="ATEST"),1,0),IF(AND(DM9&lt;&gt;"",DP9&lt;&gt;""),1,0)))</f>
        <v>1</v>
      </c>
      <c r="DR9" s="72">
        <f>IF(AND(DQ9=1,Configurações!$B$3&lt;&gt;"Simples"),MOD(DP9-DM9,1)-DS9,0)</f>
        <v>0.20833333333333304</v>
      </c>
      <c r="DS9" s="72">
        <f t="shared" si="30"/>
        <v>1.0416666666666963E-2</v>
      </c>
      <c r="DT9">
        <f t="shared" si="31"/>
        <v>4</v>
      </c>
      <c r="DU9">
        <f t="shared" si="32"/>
        <v>0</v>
      </c>
      <c r="DV9" s="38" t="str">
        <f>IF(DQ9=0,"",IF(DT9&gt;Configurações!$B$15,"7DIA ","")&amp;IF(AND(WEEKDAY(DM$5)=1,DU9&gt;IF($D9="F",Configurações!$B$13,Configurações!$B$14)),"DOM ","")&amp;IF(Configurações!$B$3="Simples","",IF(ROUND(DR9*1440,0)&lt;=ROUND(Configurações!$B$11*1440,0),IF(ROUND(DS9*1440,0)&gt;0,"INT-INDEVIDO",""),IF(ROUND(DR9*1440,0)&lt;=ROUND(Configurações!$B$12*1440,0),IF(ROUND(DS9*1440,0)&lt;&gt;ROUND(Configurações!$B$8*1440,0),"INT-15MIN",""),IF(OR(ROUND(DS9*1440,0)&lt;ROUND(Configurações!$B$9*1440,0),ROUND(DS9*1440,0)&gt;ROUND(Configurações!$B$10*1440,0)),"INT-1H2H","")))))</f>
        <v/>
      </c>
      <c r="DW9" t="str">
        <f>IF(Configurações!$B$3="Simples",IF('Escala Simples'!P9="Trabalho","TRAB",IF('Escala Simples'!P9="Folga","FOLGA",IF('Escala Simples'!P9="Atestado","ATEST",IF('Escala Simples'!P9="Férias","FERIAS","")))),"")</f>
        <v/>
      </c>
      <c r="DX9" s="71">
        <f>IF(Configurações!$B$3="Colunas",IF('Escala Colunas'!G64="","",'Escala Colunas'!G64),IF(Configurações!$B$3="Simples","",IF('Escala Linhas'!BJ9="","",'Escala Linhas'!BJ9)))</f>
        <v>0.375</v>
      </c>
      <c r="DY9" s="71">
        <f>IF(Configurações!$B$3="Colunas",IF('Escala Colunas'!G65="","",'Escala Colunas'!G65),IF(Configurações!$B$3="Simples","",IF('Escala Linhas'!BK9="","",'Escala Linhas'!BK9)))</f>
        <v>0.5</v>
      </c>
      <c r="DZ9" s="71">
        <f>IF(Configurações!$B$3="Colunas",IF('Escala Colunas'!G66="","",'Escala Colunas'!G66),IF(Configurações!$B$3="Simples","",IF('Escala Linhas'!BL9="","",'Escala Linhas'!BL9)))</f>
        <v>0.51041666666666696</v>
      </c>
      <c r="EA9" s="71">
        <f>IF(Configurações!$B$3="Colunas",IF('Escala Colunas'!G67="","",'Escala Colunas'!G67),IF(Configurações!$B$3="Simples","",IF('Escala Linhas'!BM9="","",'Escala Linhas'!BM9)))</f>
        <v>0.59375</v>
      </c>
      <c r="EB9">
        <f>IF($B9="",0,IF(Configurações!$B$3="Simples",IF(OR(EH9="TRAB",EH9="ATEST"),1,0),IF(AND(DX9&lt;&gt;"",EA9&lt;&gt;""),1,0)))</f>
        <v>1</v>
      </c>
      <c r="EC9" s="72">
        <f>IF(AND(EB9=1,Configurações!$B$3&lt;&gt;"Simples"),MOD(EA9-DX9,1)-ED9,0)</f>
        <v>0.20833333333333304</v>
      </c>
      <c r="ED9" s="72">
        <f t="shared" si="33"/>
        <v>1.0416666666666963E-2</v>
      </c>
      <c r="EE9">
        <f t="shared" si="34"/>
        <v>5</v>
      </c>
      <c r="EF9">
        <f t="shared" si="35"/>
        <v>0</v>
      </c>
      <c r="EG9" s="38" t="str">
        <f>IF(EB9=0,"",IF(EE9&gt;Configurações!$B$15,"7DIA ","")&amp;IF(AND(WEEKDAY(DX$5)=1,EF9&gt;IF($D9="F",Configurações!$B$13,Configurações!$B$14)),"DOM ","")&amp;IF(Configurações!$B$3="Simples","",IF(ROUND(EC9*1440,0)&lt;=ROUND(Configurações!$B$11*1440,0),IF(ROUND(ED9*1440,0)&gt;0,"INT-INDEVIDO",""),IF(ROUND(EC9*1440,0)&lt;=ROUND(Configurações!$B$12*1440,0),IF(ROUND(ED9*1440,0)&lt;&gt;ROUND(Configurações!$B$8*1440,0),"INT-15MIN",""),IF(OR(ROUND(ED9*1440,0)&lt;ROUND(Configurações!$B$9*1440,0),ROUND(ED9*1440,0)&gt;ROUND(Configurações!$B$10*1440,0)),"INT-1H2H","")))))</f>
        <v/>
      </c>
      <c r="EH9" t="str">
        <f>IF(Configurações!$B$3="Simples",IF('Escala Simples'!Q9="Trabalho","TRAB",IF('Escala Simples'!Q9="Folga","FOLGA",IF('Escala Simples'!Q9="Atestado","ATEST",IF('Escala Simples'!Q9="Férias","FERIAS","")))),"")</f>
        <v/>
      </c>
      <c r="EI9" s="71" t="str">
        <f>IF(Configurações!$B$3="Colunas",IF('Escala Colunas'!G69="","",'Escala Colunas'!G69),IF(Configurações!$B$3="Simples","",IF('Escala Linhas'!BO9="","",'Escala Linhas'!BO9)))</f>
        <v/>
      </c>
      <c r="EJ9" s="71" t="str">
        <f>IF(Configurações!$B$3="Colunas",IF('Escala Colunas'!G70="","",'Escala Colunas'!G70),IF(Configurações!$B$3="Simples","",IF('Escala Linhas'!BP9="","",'Escala Linhas'!BP9)))</f>
        <v/>
      </c>
      <c r="EK9" s="71" t="str">
        <f>IF(Configurações!$B$3="Colunas",IF('Escala Colunas'!G71="","",'Escala Colunas'!G71),IF(Configurações!$B$3="Simples","",IF('Escala Linhas'!BQ9="","",'Escala Linhas'!BQ9)))</f>
        <v/>
      </c>
      <c r="EL9" s="71" t="str">
        <f>IF(Configurações!$B$3="Colunas",IF('Escala Colunas'!G72="","",'Escala Colunas'!G72),IF(Configurações!$B$3="Simples","",IF('Escala Linhas'!BR9="","",'Escala Linhas'!BR9)))</f>
        <v/>
      </c>
      <c r="EM9">
        <f>IF($B9="",0,IF(Configurações!$B$3="Simples",IF(OR(ES9="TRAB",ES9="ATEST"),1,0),IF(AND(EI9&lt;&gt;"",EL9&lt;&gt;""),1,0)))</f>
        <v>0</v>
      </c>
      <c r="EN9" s="72">
        <f>IF(AND(EM9=1,Configurações!$B$3&lt;&gt;"Simples"),MOD(EL9-EI9,1)-EO9,0)</f>
        <v>0</v>
      </c>
      <c r="EO9" s="72">
        <f t="shared" si="36"/>
        <v>0</v>
      </c>
      <c r="EP9">
        <f t="shared" si="37"/>
        <v>0</v>
      </c>
      <c r="EQ9">
        <f t="shared" si="38"/>
        <v>0</v>
      </c>
      <c r="ER9" s="38" t="str">
        <f>IF(EM9=0,"",IF(EP9&gt;Configurações!$B$15,"7DIA ","")&amp;IF(AND(WEEKDAY(EI$5)=1,EQ9&gt;IF($D9="F",Configurações!$B$13,Configurações!$B$14)),"DOM ","")&amp;IF(Configurações!$B$3="Simples","",IF(ROUND(EN9*1440,0)&lt;=ROUND(Configurações!$B$11*1440,0),IF(ROUND(EO9*1440,0)&gt;0,"INT-INDEVIDO",""),IF(ROUND(EN9*1440,0)&lt;=ROUND(Configurações!$B$12*1440,0),IF(ROUND(EO9*1440,0)&lt;&gt;ROUND(Configurações!$B$8*1440,0),"INT-15MIN",""),IF(OR(ROUND(EO9*1440,0)&lt;ROUND(Configurações!$B$9*1440,0),ROUND(EO9*1440,0)&gt;ROUND(Configurações!$B$10*1440,0)),"INT-1H2H","")))))</f>
        <v/>
      </c>
      <c r="ES9" t="str">
        <f>IF(Configurações!$B$3="Simples",IF('Escala Simples'!R9="Trabalho","TRAB",IF('Escala Simples'!R9="Folga","FOLGA",IF('Escala Simples'!R9="Atestado","ATEST",IF('Escala Simples'!R9="Férias","FERIAS","")))),"")</f>
        <v/>
      </c>
      <c r="ET9" s="71" t="str">
        <f>IF(Configurações!$B$3="Colunas",IF('Escala Colunas'!G74="","",'Escala Colunas'!G74),IF(Configurações!$B$3="Simples","",IF('Escala Linhas'!BT9="","",'Escala Linhas'!BT9)))</f>
        <v/>
      </c>
      <c r="EU9" s="71" t="str">
        <f>IF(Configurações!$B$3="Colunas",IF('Escala Colunas'!G75="","",'Escala Colunas'!G75),IF(Configurações!$B$3="Simples","",IF('Escala Linhas'!BU9="","",'Escala Linhas'!BU9)))</f>
        <v/>
      </c>
      <c r="EV9" s="71" t="str">
        <f>IF(Configurações!$B$3="Colunas",IF('Escala Colunas'!G76="","",'Escala Colunas'!G76),IF(Configurações!$B$3="Simples","",IF('Escala Linhas'!BV9="","",'Escala Linhas'!BV9)))</f>
        <v/>
      </c>
      <c r="EW9" s="71" t="str">
        <f>IF(Configurações!$B$3="Colunas",IF('Escala Colunas'!G77="","",'Escala Colunas'!G77),IF(Configurações!$B$3="Simples","",IF('Escala Linhas'!BW9="","",'Escala Linhas'!BW9)))</f>
        <v/>
      </c>
      <c r="EX9">
        <f>IF($B9="",0,IF(Configurações!$B$3="Simples",IF(OR(FD9="TRAB",FD9="ATEST"),1,0),IF(AND(ET9&lt;&gt;"",EW9&lt;&gt;""),1,0)))</f>
        <v>0</v>
      </c>
      <c r="EY9" s="72">
        <f>IF(AND(EX9=1,Configurações!$B$3&lt;&gt;"Simples"),MOD(EW9-ET9,1)-EZ9,0)</f>
        <v>0</v>
      </c>
      <c r="EZ9" s="72">
        <f t="shared" si="39"/>
        <v>0</v>
      </c>
      <c r="FA9">
        <f t="shared" si="40"/>
        <v>0</v>
      </c>
      <c r="FB9">
        <f t="shared" si="41"/>
        <v>0</v>
      </c>
      <c r="FC9" s="38" t="str">
        <f>IF(EX9=0,"",IF(FA9&gt;Configurações!$B$15,"7DIA ","")&amp;IF(AND(WEEKDAY(ET$5)=1,FB9&gt;IF($D9="F",Configurações!$B$13,Configurações!$B$14)),"DOM ","")&amp;IF(Configurações!$B$3="Simples","",IF(ROUND(EY9*1440,0)&lt;=ROUND(Configurações!$B$11*1440,0),IF(ROUND(EZ9*1440,0)&gt;0,"INT-INDEVIDO",""),IF(ROUND(EY9*1440,0)&lt;=ROUND(Configurações!$B$12*1440,0),IF(ROUND(EZ9*1440,0)&lt;&gt;ROUND(Configurações!$B$8*1440,0),"INT-15MIN",""),IF(OR(ROUND(EZ9*1440,0)&lt;ROUND(Configurações!$B$9*1440,0),ROUND(EZ9*1440,0)&gt;ROUND(Configurações!$B$10*1440,0)),"INT-1H2H","")))))</f>
        <v/>
      </c>
      <c r="FD9" t="str">
        <f>IF(Configurações!$B$3="Simples",IF('Escala Simples'!S9="Trabalho","TRAB",IF('Escala Simples'!S9="Folga","FOLGA",IF('Escala Simples'!S9="Atestado","ATEST",IF('Escala Simples'!S9="Férias","FERIAS","")))),"")</f>
        <v/>
      </c>
      <c r="FE9" s="71" t="str">
        <f>IF(Configurações!$B$3="Colunas",IF('Escala Colunas'!G82="","",'Escala Colunas'!G82),IF(Configurações!$B$3="Simples","",IF('Escala Linhas'!CB9="","",'Escala Linhas'!CB9)))</f>
        <v/>
      </c>
      <c r="FF9" s="71" t="str">
        <f>IF(Configurações!$B$3="Colunas",IF('Escala Colunas'!G83="","",'Escala Colunas'!G83),IF(Configurações!$B$3="Simples","",IF('Escala Linhas'!CC9="","",'Escala Linhas'!CC9)))</f>
        <v/>
      </c>
      <c r="FG9" s="71" t="str">
        <f>IF(Configurações!$B$3="Colunas",IF('Escala Colunas'!G84="","",'Escala Colunas'!G84),IF(Configurações!$B$3="Simples","",IF('Escala Linhas'!CD9="","",'Escala Linhas'!CD9)))</f>
        <v/>
      </c>
      <c r="FH9" s="71" t="str">
        <f>IF(Configurações!$B$3="Colunas",IF('Escala Colunas'!G85="","",'Escala Colunas'!G85),IF(Configurações!$B$3="Simples","",IF('Escala Linhas'!CE9="","",'Escala Linhas'!CE9)))</f>
        <v/>
      </c>
      <c r="FI9">
        <f>IF($B9="",0,IF(Configurações!$B$3="Simples",IF(OR(FO9="TRAB",FO9="ATEST"),1,0),IF(AND(FE9&lt;&gt;"",FH9&lt;&gt;""),1,0)))</f>
        <v>0</v>
      </c>
      <c r="FJ9" s="72">
        <f>IF(AND(FI9=1,Configurações!$B$3&lt;&gt;"Simples"),MOD(FH9-FE9,1)-FK9,0)</f>
        <v>0</v>
      </c>
      <c r="FK9" s="72">
        <f t="shared" si="42"/>
        <v>0</v>
      </c>
      <c r="FL9">
        <f t="shared" si="43"/>
        <v>0</v>
      </c>
      <c r="FM9">
        <f t="shared" si="44"/>
        <v>0</v>
      </c>
      <c r="FN9" s="38" t="str">
        <f>IF(FI9=0,"",IF(FL9&gt;Configurações!$B$15,"7DIA ","")&amp;IF(AND(WEEKDAY(FE$5)=1,FM9&gt;IF($D9="F",Configurações!$B$13,Configurações!$B$14)),"DOM ","")&amp;IF(Configurações!$B$3="Simples","",IF(ROUND(FJ9*1440,0)&lt;=ROUND(Configurações!$B$11*1440,0),IF(ROUND(FK9*1440,0)&gt;0,"INT-INDEVIDO",""),IF(ROUND(FJ9*1440,0)&lt;=ROUND(Configurações!$B$12*1440,0),IF(ROUND(FK9*1440,0)&lt;&gt;ROUND(Configurações!$B$8*1440,0),"INT-15MIN",""),IF(OR(ROUND(FK9*1440,0)&lt;ROUND(Configurações!$B$9*1440,0),ROUND(FK9*1440,0)&gt;ROUND(Configurações!$B$10*1440,0)),"INT-1H2H","")))))</f>
        <v/>
      </c>
      <c r="FO9" t="str">
        <f>IF(Configurações!$B$3="Simples",IF('Escala Simples'!V9="Trabalho","TRAB",IF('Escala Simples'!V9="Folga","FOLGA",IF('Escala Simples'!V9="Atestado","ATEST",IF('Escala Simples'!V9="Férias","FERIAS","")))),"")</f>
        <v/>
      </c>
      <c r="FP9" s="71" t="str">
        <f>IF(Configurações!$B$3="Colunas",IF('Escala Colunas'!G87="","",'Escala Colunas'!G87),IF(Configurações!$B$3="Simples","",IF('Escala Linhas'!CG9="","",'Escala Linhas'!CG9)))</f>
        <v/>
      </c>
      <c r="FQ9" s="71" t="str">
        <f>IF(Configurações!$B$3="Colunas",IF('Escala Colunas'!G88="","",'Escala Colunas'!G88),IF(Configurações!$B$3="Simples","",IF('Escala Linhas'!CH9="","",'Escala Linhas'!CH9)))</f>
        <v/>
      </c>
      <c r="FR9" s="71" t="str">
        <f>IF(Configurações!$B$3="Colunas",IF('Escala Colunas'!G89="","",'Escala Colunas'!G89),IF(Configurações!$B$3="Simples","",IF('Escala Linhas'!CI9="","",'Escala Linhas'!CI9)))</f>
        <v/>
      </c>
      <c r="FS9" s="71" t="str">
        <f>IF(Configurações!$B$3="Colunas",IF('Escala Colunas'!G90="","",'Escala Colunas'!G90),IF(Configurações!$B$3="Simples","",IF('Escala Linhas'!CJ9="","",'Escala Linhas'!CJ9)))</f>
        <v/>
      </c>
      <c r="FT9">
        <f>IF($B9="",0,IF(Configurações!$B$3="Simples",IF(OR(FZ9="TRAB",FZ9="ATEST"),1,0),IF(AND(FP9&lt;&gt;"",FS9&lt;&gt;""),1,0)))</f>
        <v>0</v>
      </c>
      <c r="FU9" s="72">
        <f>IF(AND(FT9=1,Configurações!$B$3&lt;&gt;"Simples"),MOD(FS9-FP9,1)-FV9,0)</f>
        <v>0</v>
      </c>
      <c r="FV9" s="72">
        <f t="shared" si="45"/>
        <v>0</v>
      </c>
      <c r="FW9">
        <f t="shared" si="46"/>
        <v>0</v>
      </c>
      <c r="FX9">
        <f t="shared" si="47"/>
        <v>0</v>
      </c>
      <c r="FY9" s="38" t="str">
        <f>IF(FT9=0,"",IF(FW9&gt;Configurações!$B$15,"7DIA ","")&amp;IF(AND(WEEKDAY(FP$5)=1,FX9&gt;IF($D9="F",Configurações!$B$13,Configurações!$B$14)),"DOM ","")&amp;IF(Configurações!$B$3="Simples","",IF(ROUND(FU9*1440,0)&lt;=ROUND(Configurações!$B$11*1440,0),IF(ROUND(FV9*1440,0)&gt;0,"INT-INDEVIDO",""),IF(ROUND(FU9*1440,0)&lt;=ROUND(Configurações!$B$12*1440,0),IF(ROUND(FV9*1440,0)&lt;&gt;ROUND(Configurações!$B$8*1440,0),"INT-15MIN",""),IF(OR(ROUND(FV9*1440,0)&lt;ROUND(Configurações!$B$9*1440,0),ROUND(FV9*1440,0)&gt;ROUND(Configurações!$B$10*1440,0)),"INT-1H2H","")))))</f>
        <v/>
      </c>
      <c r="FZ9" t="str">
        <f>IF(Configurações!$B$3="Simples",IF('Escala Simples'!W9="Trabalho","TRAB",IF('Escala Simples'!W9="Folga","FOLGA",IF('Escala Simples'!W9="Atestado","ATEST",IF('Escala Simples'!W9="Férias","FERIAS","")))),"")</f>
        <v/>
      </c>
      <c r="GA9" s="71" t="str">
        <f>IF(Configurações!$B$3="Colunas",IF('Escala Colunas'!G92="","",'Escala Colunas'!G92),IF(Configurações!$B$3="Simples","",IF('Escala Linhas'!CL9="","",'Escala Linhas'!CL9)))</f>
        <v/>
      </c>
      <c r="GB9" s="71" t="str">
        <f>IF(Configurações!$B$3="Colunas",IF('Escala Colunas'!G93="","",'Escala Colunas'!G93),IF(Configurações!$B$3="Simples","",IF('Escala Linhas'!CM9="","",'Escala Linhas'!CM9)))</f>
        <v/>
      </c>
      <c r="GC9" s="71" t="str">
        <f>IF(Configurações!$B$3="Colunas",IF('Escala Colunas'!G94="","",'Escala Colunas'!G94),IF(Configurações!$B$3="Simples","",IF('Escala Linhas'!CN9="","",'Escala Linhas'!CN9)))</f>
        <v/>
      </c>
      <c r="GD9" s="71" t="str">
        <f>IF(Configurações!$B$3="Colunas",IF('Escala Colunas'!G95="","",'Escala Colunas'!G95),IF(Configurações!$B$3="Simples","",IF('Escala Linhas'!CO9="","",'Escala Linhas'!CO9)))</f>
        <v/>
      </c>
      <c r="GE9">
        <f>IF($B9="",0,IF(Configurações!$B$3="Simples",IF(OR(GK9="TRAB",GK9="ATEST"),1,0),IF(AND(GA9&lt;&gt;"",GD9&lt;&gt;""),1,0)))</f>
        <v>0</v>
      </c>
      <c r="GF9" s="72">
        <f>IF(AND(GE9=1,Configurações!$B$3&lt;&gt;"Simples"),MOD(GD9-GA9,1)-GG9,0)</f>
        <v>0</v>
      </c>
      <c r="GG9" s="72">
        <f t="shared" si="48"/>
        <v>0</v>
      </c>
      <c r="GH9">
        <f t="shared" si="49"/>
        <v>0</v>
      </c>
      <c r="GI9">
        <f t="shared" si="50"/>
        <v>0</v>
      </c>
      <c r="GJ9" s="38" t="str">
        <f>IF(GE9=0,"",IF(GH9&gt;Configurações!$B$15,"7DIA ","")&amp;IF(AND(WEEKDAY(GA$5)=1,GI9&gt;IF($D9="F",Configurações!$B$13,Configurações!$B$14)),"DOM ","")&amp;IF(Configurações!$B$3="Simples","",IF(ROUND(GF9*1440,0)&lt;=ROUND(Configurações!$B$11*1440,0),IF(ROUND(GG9*1440,0)&gt;0,"INT-INDEVIDO",""),IF(ROUND(GF9*1440,0)&lt;=ROUND(Configurações!$B$12*1440,0),IF(ROUND(GG9*1440,0)&lt;&gt;ROUND(Configurações!$B$8*1440,0),"INT-15MIN",""),IF(OR(ROUND(GG9*1440,0)&lt;ROUND(Configurações!$B$9*1440,0),ROUND(GG9*1440,0)&gt;ROUND(Configurações!$B$10*1440,0)),"INT-1H2H","")))))</f>
        <v/>
      </c>
      <c r="GK9" t="str">
        <f>IF(Configurações!$B$3="Simples",IF('Escala Simples'!X9="Trabalho","TRAB",IF('Escala Simples'!X9="Folga","FOLGA",IF('Escala Simples'!X9="Atestado","ATEST",IF('Escala Simples'!X9="Férias","FERIAS","")))),"")</f>
        <v/>
      </c>
      <c r="GL9" s="71" t="str">
        <f>IF(Configurações!$B$3="Colunas",IF('Escala Colunas'!G97="","",'Escala Colunas'!G97),IF(Configurações!$B$3="Simples","",IF('Escala Linhas'!CQ9="","",'Escala Linhas'!CQ9)))</f>
        <v/>
      </c>
      <c r="GM9" s="71" t="str">
        <f>IF(Configurações!$B$3="Colunas",IF('Escala Colunas'!G98="","",'Escala Colunas'!G98),IF(Configurações!$B$3="Simples","",IF('Escala Linhas'!CR9="","",'Escala Linhas'!CR9)))</f>
        <v/>
      </c>
      <c r="GN9" s="71" t="str">
        <f>IF(Configurações!$B$3="Colunas",IF('Escala Colunas'!G99="","",'Escala Colunas'!G99),IF(Configurações!$B$3="Simples","",IF('Escala Linhas'!CS9="","",'Escala Linhas'!CS9)))</f>
        <v/>
      </c>
      <c r="GO9" s="71" t="str">
        <f>IF(Configurações!$B$3="Colunas",IF('Escala Colunas'!G100="","",'Escala Colunas'!G100),IF(Configurações!$B$3="Simples","",IF('Escala Linhas'!CT9="","",'Escala Linhas'!CT9)))</f>
        <v/>
      </c>
      <c r="GP9">
        <f>IF($B9="",0,IF(Configurações!$B$3="Simples",IF(OR(GV9="TRAB",GV9="ATEST"),1,0),IF(AND(GL9&lt;&gt;"",GO9&lt;&gt;""),1,0)))</f>
        <v>0</v>
      </c>
      <c r="GQ9" s="72">
        <f>IF(AND(GP9=1,Configurações!$B$3&lt;&gt;"Simples"),MOD(GO9-GL9,1)-GR9,0)</f>
        <v>0</v>
      </c>
      <c r="GR9" s="72">
        <f t="shared" si="51"/>
        <v>0</v>
      </c>
      <c r="GS9">
        <f t="shared" si="52"/>
        <v>0</v>
      </c>
      <c r="GT9">
        <f t="shared" si="53"/>
        <v>0</v>
      </c>
      <c r="GU9" s="38" t="str">
        <f>IF(GP9=0,"",IF(GS9&gt;Configurações!$B$15,"7DIA ","")&amp;IF(AND(WEEKDAY(GL$5)=1,GT9&gt;IF($D9="F",Configurações!$B$13,Configurações!$B$14)),"DOM ","")&amp;IF(Configurações!$B$3="Simples","",IF(ROUND(GQ9*1440,0)&lt;=ROUND(Configurações!$B$11*1440,0),IF(ROUND(GR9*1440,0)&gt;0,"INT-INDEVIDO",""),IF(ROUND(GQ9*1440,0)&lt;=ROUND(Configurações!$B$12*1440,0),IF(ROUND(GR9*1440,0)&lt;&gt;ROUND(Configurações!$B$8*1440,0),"INT-15MIN",""),IF(OR(ROUND(GR9*1440,0)&lt;ROUND(Configurações!$B$9*1440,0),ROUND(GR9*1440,0)&gt;ROUND(Configurações!$B$10*1440,0)),"INT-1H2H","")))))</f>
        <v/>
      </c>
      <c r="GV9" t="str">
        <f>IF(Configurações!$B$3="Simples",IF('Escala Simples'!Y9="Trabalho","TRAB",IF('Escala Simples'!Y9="Folga","FOLGA",IF('Escala Simples'!Y9="Atestado","ATEST",IF('Escala Simples'!Y9="Férias","FERIAS","")))),"")</f>
        <v/>
      </c>
      <c r="GW9" s="71" t="str">
        <f>IF(Configurações!$B$3="Colunas",IF('Escala Colunas'!G102="","",'Escala Colunas'!G102),IF(Configurações!$B$3="Simples","",IF('Escala Linhas'!CV9="","",'Escala Linhas'!CV9)))</f>
        <v/>
      </c>
      <c r="GX9" s="71" t="str">
        <f>IF(Configurações!$B$3="Colunas",IF('Escala Colunas'!G103="","",'Escala Colunas'!G103),IF(Configurações!$B$3="Simples","",IF('Escala Linhas'!CW9="","",'Escala Linhas'!CW9)))</f>
        <v/>
      </c>
      <c r="GY9" s="71" t="str">
        <f>IF(Configurações!$B$3="Colunas",IF('Escala Colunas'!G104="","",'Escala Colunas'!G104),IF(Configurações!$B$3="Simples","",IF('Escala Linhas'!CX9="","",'Escala Linhas'!CX9)))</f>
        <v/>
      </c>
      <c r="GZ9" s="71" t="str">
        <f>IF(Configurações!$B$3="Colunas",IF('Escala Colunas'!G105="","",'Escala Colunas'!G105),IF(Configurações!$B$3="Simples","",IF('Escala Linhas'!CY9="","",'Escala Linhas'!CY9)))</f>
        <v/>
      </c>
      <c r="HA9">
        <f>IF($B9="",0,IF(Configurações!$B$3="Simples",IF(OR(HG9="TRAB",HG9="ATEST"),1,0),IF(AND(GW9&lt;&gt;"",GZ9&lt;&gt;""),1,0)))</f>
        <v>0</v>
      </c>
      <c r="HB9" s="72">
        <f>IF(AND(HA9=1,Configurações!$B$3&lt;&gt;"Simples"),MOD(GZ9-GW9,1)-HC9,0)</f>
        <v>0</v>
      </c>
      <c r="HC9" s="72">
        <f t="shared" si="54"/>
        <v>0</v>
      </c>
      <c r="HD9">
        <f t="shared" si="55"/>
        <v>0</v>
      </c>
      <c r="HE9">
        <f t="shared" si="56"/>
        <v>0</v>
      </c>
      <c r="HF9" s="38" t="str">
        <f>IF(HA9=0,"",IF(HD9&gt;Configurações!$B$15,"7DIA ","")&amp;IF(AND(WEEKDAY(GW$5)=1,HE9&gt;IF($D9="F",Configurações!$B$13,Configurações!$B$14)),"DOM ","")&amp;IF(Configurações!$B$3="Simples","",IF(ROUND(HB9*1440,0)&lt;=ROUND(Configurações!$B$11*1440,0),IF(ROUND(HC9*1440,0)&gt;0,"INT-INDEVIDO",""),IF(ROUND(HB9*1440,0)&lt;=ROUND(Configurações!$B$12*1440,0),IF(ROUND(HC9*1440,0)&lt;&gt;ROUND(Configurações!$B$8*1440,0),"INT-15MIN",""),IF(OR(ROUND(HC9*1440,0)&lt;ROUND(Configurações!$B$9*1440,0),ROUND(HC9*1440,0)&gt;ROUND(Configurações!$B$10*1440,0)),"INT-1H2H","")))))</f>
        <v/>
      </c>
      <c r="HG9" t="str">
        <f>IF(Configurações!$B$3="Simples",IF('Escala Simples'!Z9="Trabalho","TRAB",IF('Escala Simples'!Z9="Folga","FOLGA",IF('Escala Simples'!Z9="Atestado","ATEST",IF('Escala Simples'!Z9="Férias","FERIAS","")))),"")</f>
        <v/>
      </c>
      <c r="HH9" s="71" t="str">
        <f>IF(Configurações!$B$3="Colunas",IF('Escala Colunas'!G107="","",'Escala Colunas'!G107),IF(Configurações!$B$3="Simples","",IF('Escala Linhas'!DA9="","",'Escala Linhas'!DA9)))</f>
        <v/>
      </c>
      <c r="HI9" s="71" t="str">
        <f>IF(Configurações!$B$3="Colunas",IF('Escala Colunas'!G108="","",'Escala Colunas'!G108),IF(Configurações!$B$3="Simples","",IF('Escala Linhas'!DB9="","",'Escala Linhas'!DB9)))</f>
        <v/>
      </c>
      <c r="HJ9" s="71" t="str">
        <f>IF(Configurações!$B$3="Colunas",IF('Escala Colunas'!G109="","",'Escala Colunas'!G109),IF(Configurações!$B$3="Simples","",IF('Escala Linhas'!DC9="","",'Escala Linhas'!DC9)))</f>
        <v/>
      </c>
      <c r="HK9" s="71" t="str">
        <f>IF(Configurações!$B$3="Colunas",IF('Escala Colunas'!G110="","",'Escala Colunas'!G110),IF(Configurações!$B$3="Simples","",IF('Escala Linhas'!DD9="","",'Escala Linhas'!DD9)))</f>
        <v/>
      </c>
      <c r="HL9">
        <f>IF($B9="",0,IF(Configurações!$B$3="Simples",IF(OR(HR9="TRAB",HR9="ATEST"),1,0),IF(AND(HH9&lt;&gt;"",HK9&lt;&gt;""),1,0)))</f>
        <v>0</v>
      </c>
      <c r="HM9" s="72">
        <f>IF(AND(HL9=1,Configurações!$B$3&lt;&gt;"Simples"),MOD(HK9-HH9,1)-HN9,0)</f>
        <v>0</v>
      </c>
      <c r="HN9" s="72">
        <f t="shared" si="57"/>
        <v>0</v>
      </c>
      <c r="HO9">
        <f t="shared" si="58"/>
        <v>0</v>
      </c>
      <c r="HP9">
        <f t="shared" si="59"/>
        <v>0</v>
      </c>
      <c r="HQ9" s="38" t="str">
        <f>IF(HL9=0,"",IF(HO9&gt;Configurações!$B$15,"7DIA ","")&amp;IF(AND(WEEKDAY(HH$5)=1,HP9&gt;IF($D9="F",Configurações!$B$13,Configurações!$B$14)),"DOM ","")&amp;IF(Configurações!$B$3="Simples","",IF(ROUND(HM9*1440,0)&lt;=ROUND(Configurações!$B$11*1440,0),IF(ROUND(HN9*1440,0)&gt;0,"INT-INDEVIDO",""),IF(ROUND(HM9*1440,0)&lt;=ROUND(Configurações!$B$12*1440,0),IF(ROUND(HN9*1440,0)&lt;&gt;ROUND(Configurações!$B$8*1440,0),"INT-15MIN",""),IF(OR(ROUND(HN9*1440,0)&lt;ROUND(Configurações!$B$9*1440,0),ROUND(HN9*1440,0)&gt;ROUND(Configurações!$B$10*1440,0)),"INT-1H2H","")))))</f>
        <v/>
      </c>
      <c r="HR9" t="str">
        <f>IF(Configurações!$B$3="Simples",IF('Escala Simples'!AA9="Trabalho","TRAB",IF('Escala Simples'!AA9="Folga","FOLGA",IF('Escala Simples'!AA9="Atestado","ATEST",IF('Escala Simples'!AA9="Férias","FERIAS","")))),"")</f>
        <v/>
      </c>
      <c r="HS9" s="71" t="str">
        <f>IF(Configurações!$B$3="Colunas",IF('Escala Colunas'!G112="","",'Escala Colunas'!G112),IF(Configurações!$B$3="Simples","",IF('Escala Linhas'!DF9="","",'Escala Linhas'!DF9)))</f>
        <v/>
      </c>
      <c r="HT9" s="71" t="str">
        <f>IF(Configurações!$B$3="Colunas",IF('Escala Colunas'!G113="","",'Escala Colunas'!G113),IF(Configurações!$B$3="Simples","",IF('Escala Linhas'!DG9="","",'Escala Linhas'!DG9)))</f>
        <v/>
      </c>
      <c r="HU9" s="71" t="str">
        <f>IF(Configurações!$B$3="Colunas",IF('Escala Colunas'!G114="","",'Escala Colunas'!G114),IF(Configurações!$B$3="Simples","",IF('Escala Linhas'!DH9="","",'Escala Linhas'!DH9)))</f>
        <v/>
      </c>
      <c r="HV9" s="71" t="str">
        <f>IF(Configurações!$B$3="Colunas",IF('Escala Colunas'!G115="","",'Escala Colunas'!G115),IF(Configurações!$B$3="Simples","",IF('Escala Linhas'!DI9="","",'Escala Linhas'!DI9)))</f>
        <v/>
      </c>
      <c r="HW9">
        <f>IF($B9="",0,IF(Configurações!$B$3="Simples",IF(OR(IC9="TRAB",IC9="ATEST"),1,0),IF(AND(HS9&lt;&gt;"",HV9&lt;&gt;""),1,0)))</f>
        <v>0</v>
      </c>
      <c r="HX9" s="72">
        <f>IF(AND(HW9=1,Configurações!$B$3&lt;&gt;"Simples"),MOD(HV9-HS9,1)-HY9,0)</f>
        <v>0</v>
      </c>
      <c r="HY9" s="72">
        <f t="shared" si="60"/>
        <v>0</v>
      </c>
      <c r="HZ9">
        <f t="shared" si="61"/>
        <v>0</v>
      </c>
      <c r="IA9">
        <f t="shared" si="62"/>
        <v>0</v>
      </c>
      <c r="IB9" s="38" t="str">
        <f>IF(HW9=0,"",IF(HZ9&gt;Configurações!$B$15,"7DIA ","")&amp;IF(AND(WEEKDAY(HS$5)=1,IA9&gt;IF($D9="F",Configurações!$B$13,Configurações!$B$14)),"DOM ","")&amp;IF(Configurações!$B$3="Simples","",IF(ROUND(HX9*1440,0)&lt;=ROUND(Configurações!$B$11*1440,0),IF(ROUND(HY9*1440,0)&gt;0,"INT-INDEVIDO",""),IF(ROUND(HX9*1440,0)&lt;=ROUND(Configurações!$B$12*1440,0),IF(ROUND(HY9*1440,0)&lt;&gt;ROUND(Configurações!$B$8*1440,0),"INT-15MIN",""),IF(OR(ROUND(HY9*1440,0)&lt;ROUND(Configurações!$B$9*1440,0),ROUND(HY9*1440,0)&gt;ROUND(Configurações!$B$10*1440,0)),"INT-1H2H","")))))</f>
        <v/>
      </c>
      <c r="IC9" t="str">
        <f>IF(Configurações!$B$3="Simples",IF('Escala Simples'!AB9="Trabalho","TRAB",IF('Escala Simples'!AB9="Folga","FOLGA",IF('Escala Simples'!AB9="Atestado","ATEST",IF('Escala Simples'!AB9="Férias","FERIAS","")))),"")</f>
        <v/>
      </c>
      <c r="ID9" s="71" t="str">
        <f>IF(Configurações!$B$3="Colunas",IF('Escala Colunas'!G120="","",'Escala Colunas'!G120),IF(Configurações!$B$3="Simples","",IF('Escala Linhas'!DN9="","",'Escala Linhas'!DN9)))</f>
        <v/>
      </c>
      <c r="IE9" s="71" t="str">
        <f>IF(Configurações!$B$3="Colunas",IF('Escala Colunas'!G121="","",'Escala Colunas'!G121),IF(Configurações!$B$3="Simples","",IF('Escala Linhas'!DO9="","",'Escala Linhas'!DO9)))</f>
        <v/>
      </c>
      <c r="IF9" s="71" t="str">
        <f>IF(Configurações!$B$3="Colunas",IF('Escala Colunas'!G122="","",'Escala Colunas'!G122),IF(Configurações!$B$3="Simples","",IF('Escala Linhas'!DP9="","",'Escala Linhas'!DP9)))</f>
        <v/>
      </c>
      <c r="IG9" s="71" t="str">
        <f>IF(Configurações!$B$3="Colunas",IF('Escala Colunas'!G123="","",'Escala Colunas'!G123),IF(Configurações!$B$3="Simples","",IF('Escala Linhas'!DQ9="","",'Escala Linhas'!DQ9)))</f>
        <v/>
      </c>
      <c r="IH9">
        <f>IF($B9="",0,IF(Configurações!$B$3="Simples",IF(OR(IN9="TRAB",IN9="ATEST"),1,0),IF(AND(ID9&lt;&gt;"",IG9&lt;&gt;""),1,0)))</f>
        <v>0</v>
      </c>
      <c r="II9" s="72">
        <f>IF(AND(IH9=1,Configurações!$B$3&lt;&gt;"Simples"),MOD(IG9-ID9,1)-IJ9,0)</f>
        <v>0</v>
      </c>
      <c r="IJ9" s="72">
        <f t="shared" si="63"/>
        <v>0</v>
      </c>
      <c r="IK9">
        <f t="shared" si="64"/>
        <v>0</v>
      </c>
      <c r="IL9">
        <f t="shared" si="65"/>
        <v>0</v>
      </c>
      <c r="IM9" s="38" t="str">
        <f>IF(IH9=0,"",IF(IK9&gt;Configurações!$B$15,"7DIA ","")&amp;IF(AND(WEEKDAY(ID$5)=1,IL9&gt;IF($D9="F",Configurações!$B$13,Configurações!$B$14)),"DOM ","")&amp;IF(Configurações!$B$3="Simples","",IF(ROUND(II9*1440,0)&lt;=ROUND(Configurações!$B$11*1440,0),IF(ROUND(IJ9*1440,0)&gt;0,"INT-INDEVIDO",""),IF(ROUND(II9*1440,0)&lt;=ROUND(Configurações!$B$12*1440,0),IF(ROUND(IJ9*1440,0)&lt;&gt;ROUND(Configurações!$B$8*1440,0),"INT-15MIN",""),IF(OR(ROUND(IJ9*1440,0)&lt;ROUND(Configurações!$B$9*1440,0),ROUND(IJ9*1440,0)&gt;ROUND(Configurações!$B$10*1440,0)),"INT-1H2H","")))))</f>
        <v/>
      </c>
      <c r="IN9" t="str">
        <f>IF(Configurações!$B$3="Simples",IF('Escala Simples'!AE9="Trabalho","TRAB",IF('Escala Simples'!AE9="Folga","FOLGA",IF('Escala Simples'!AE9="Atestado","ATEST",IF('Escala Simples'!AE9="Férias","FERIAS","")))),"")</f>
        <v/>
      </c>
      <c r="IO9" s="71" t="str">
        <f>IF(Configurações!$B$3="Colunas",IF('Escala Colunas'!G125="","",'Escala Colunas'!G125),IF(Configurações!$B$3="Simples","",IF('Escala Linhas'!DS9="","",'Escala Linhas'!DS9)))</f>
        <v/>
      </c>
      <c r="IP9" s="71" t="str">
        <f>IF(Configurações!$B$3="Colunas",IF('Escala Colunas'!G126="","",'Escala Colunas'!G126),IF(Configurações!$B$3="Simples","",IF('Escala Linhas'!DT9="","",'Escala Linhas'!DT9)))</f>
        <v/>
      </c>
      <c r="IQ9" s="71" t="str">
        <f>IF(Configurações!$B$3="Colunas",IF('Escala Colunas'!G127="","",'Escala Colunas'!G127),IF(Configurações!$B$3="Simples","",IF('Escala Linhas'!DU9="","",'Escala Linhas'!DU9)))</f>
        <v/>
      </c>
      <c r="IR9" s="71" t="str">
        <f>IF(Configurações!$B$3="Colunas",IF('Escala Colunas'!G128="","",'Escala Colunas'!G128),IF(Configurações!$B$3="Simples","",IF('Escala Linhas'!DV9="","",'Escala Linhas'!DV9)))</f>
        <v/>
      </c>
      <c r="IS9">
        <f>IF($B9="",0,IF(Configurações!$B$3="Simples",IF(OR(IY9="TRAB",IY9="ATEST"),1,0),IF(AND(IO9&lt;&gt;"",IR9&lt;&gt;""),1,0)))</f>
        <v>0</v>
      </c>
      <c r="IT9" s="72">
        <f>IF(AND(IS9=1,Configurações!$B$3&lt;&gt;"Simples"),MOD(IR9-IO9,1)-IU9,0)</f>
        <v>0</v>
      </c>
      <c r="IU9" s="72">
        <f t="shared" si="66"/>
        <v>0</v>
      </c>
      <c r="IV9">
        <f t="shared" si="67"/>
        <v>0</v>
      </c>
      <c r="IW9">
        <f t="shared" si="68"/>
        <v>0</v>
      </c>
      <c r="IX9" s="38" t="str">
        <f>IF(IS9=0,"",IF(IV9&gt;Configurações!$B$15,"7DIA ","")&amp;IF(AND(WEEKDAY(IO$5)=1,IW9&gt;IF($D9="F",Configurações!$B$13,Configurações!$B$14)),"DOM ","")&amp;IF(Configurações!$B$3="Simples","",IF(ROUND(IT9*1440,0)&lt;=ROUND(Configurações!$B$11*1440,0),IF(ROUND(IU9*1440,0)&gt;0,"INT-INDEVIDO",""),IF(ROUND(IT9*1440,0)&lt;=ROUND(Configurações!$B$12*1440,0),IF(ROUND(IU9*1440,0)&lt;&gt;ROUND(Configurações!$B$8*1440,0),"INT-15MIN",""),IF(OR(ROUND(IU9*1440,0)&lt;ROUND(Configurações!$B$9*1440,0),ROUND(IU9*1440,0)&gt;ROUND(Configurações!$B$10*1440,0)),"INT-1H2H","")))))</f>
        <v/>
      </c>
      <c r="IY9" t="str">
        <f>IF(Configurações!$B$3="Simples",IF('Escala Simples'!AF9="Trabalho","TRAB",IF('Escala Simples'!AF9="Folga","FOLGA",IF('Escala Simples'!AF9="Atestado","ATEST",IF('Escala Simples'!AF9="Férias","FERIAS","")))),"")</f>
        <v/>
      </c>
      <c r="IZ9" s="71" t="str">
        <f>IF(Configurações!$B$3="Colunas",IF('Escala Colunas'!G130="","",'Escala Colunas'!G130),IF(Configurações!$B$3="Simples","",IF('Escala Linhas'!DX9="","",'Escala Linhas'!DX9)))</f>
        <v/>
      </c>
      <c r="JA9" s="71" t="str">
        <f>IF(Configurações!$B$3="Colunas",IF('Escala Colunas'!G131="","",'Escala Colunas'!G131),IF(Configurações!$B$3="Simples","",IF('Escala Linhas'!DY9="","",'Escala Linhas'!DY9)))</f>
        <v/>
      </c>
      <c r="JB9" s="71" t="str">
        <f>IF(Configurações!$B$3="Colunas",IF('Escala Colunas'!G132="","",'Escala Colunas'!G132),IF(Configurações!$B$3="Simples","",IF('Escala Linhas'!DZ9="","",'Escala Linhas'!DZ9)))</f>
        <v/>
      </c>
      <c r="JC9" s="71" t="str">
        <f>IF(Configurações!$B$3="Colunas",IF('Escala Colunas'!G133="","",'Escala Colunas'!G133),IF(Configurações!$B$3="Simples","",IF('Escala Linhas'!EA9="","",'Escala Linhas'!EA9)))</f>
        <v/>
      </c>
      <c r="JD9">
        <f>IF($B9="",0,IF(Configurações!$B$3="Simples",IF(OR(JJ9="TRAB",JJ9="ATEST"),1,0),IF(AND(IZ9&lt;&gt;"",JC9&lt;&gt;""),1,0)))</f>
        <v>0</v>
      </c>
      <c r="JE9" s="72">
        <f>IF(AND(JD9=1,Configurações!$B$3&lt;&gt;"Simples"),MOD(JC9-IZ9,1)-JF9,0)</f>
        <v>0</v>
      </c>
      <c r="JF9" s="72">
        <f t="shared" si="69"/>
        <v>0</v>
      </c>
      <c r="JG9">
        <f t="shared" si="70"/>
        <v>0</v>
      </c>
      <c r="JH9">
        <f t="shared" si="71"/>
        <v>0</v>
      </c>
      <c r="JI9" s="38" t="str">
        <f>IF(JD9=0,"",IF(JG9&gt;Configurações!$B$15,"7DIA ","")&amp;IF(AND(WEEKDAY(IZ$5)=1,JH9&gt;IF($D9="F",Configurações!$B$13,Configurações!$B$14)),"DOM ","")&amp;IF(Configurações!$B$3="Simples","",IF(ROUND(JE9*1440,0)&lt;=ROUND(Configurações!$B$11*1440,0),IF(ROUND(JF9*1440,0)&gt;0,"INT-INDEVIDO",""),IF(ROUND(JE9*1440,0)&lt;=ROUND(Configurações!$B$12*1440,0),IF(ROUND(JF9*1440,0)&lt;&gt;ROUND(Configurações!$B$8*1440,0),"INT-15MIN",""),IF(OR(ROUND(JF9*1440,0)&lt;ROUND(Configurações!$B$9*1440,0),ROUND(JF9*1440,0)&gt;ROUND(Configurações!$B$10*1440,0)),"INT-1H2H","")))))</f>
        <v/>
      </c>
      <c r="JJ9" t="str">
        <f>IF(Configurações!$B$3="Simples",IF('Escala Simples'!AG9="Trabalho","TRAB",IF('Escala Simples'!AG9="Folga","FOLGA",IF('Escala Simples'!AG9="Atestado","ATEST",IF('Escala Simples'!AG9="Férias","FERIAS","")))),"")</f>
        <v/>
      </c>
      <c r="JK9" s="71" t="str">
        <f>IF(Configurações!$B$3="Colunas",IF('Escala Colunas'!G135="","",'Escala Colunas'!G135),IF(Configurações!$B$3="Simples","",IF('Escala Linhas'!EC9="","",'Escala Linhas'!EC9)))</f>
        <v/>
      </c>
      <c r="JL9" s="71" t="str">
        <f>IF(Configurações!$B$3="Colunas",IF('Escala Colunas'!G136="","",'Escala Colunas'!G136),IF(Configurações!$B$3="Simples","",IF('Escala Linhas'!ED9="","",'Escala Linhas'!ED9)))</f>
        <v/>
      </c>
      <c r="JM9" s="71" t="str">
        <f>IF(Configurações!$B$3="Colunas",IF('Escala Colunas'!G137="","",'Escala Colunas'!G137),IF(Configurações!$B$3="Simples","",IF('Escala Linhas'!EE9="","",'Escala Linhas'!EE9)))</f>
        <v/>
      </c>
      <c r="JN9" s="71" t="str">
        <f>IF(Configurações!$B$3="Colunas",IF('Escala Colunas'!G138="","",'Escala Colunas'!G138),IF(Configurações!$B$3="Simples","",IF('Escala Linhas'!EF9="","",'Escala Linhas'!EF9)))</f>
        <v/>
      </c>
      <c r="JO9">
        <f>IF($B9="",0,IF(Configurações!$B$3="Simples",IF(OR(JU9="TRAB",JU9="ATEST"),1,0),IF(AND(JK9&lt;&gt;"",JN9&lt;&gt;""),1,0)))</f>
        <v>0</v>
      </c>
      <c r="JP9" s="72">
        <f>IF(AND(JO9=1,Configurações!$B$3&lt;&gt;"Simples"),MOD(JN9-JK9,1)-JQ9,0)</f>
        <v>0</v>
      </c>
      <c r="JQ9" s="72">
        <f t="shared" si="72"/>
        <v>0</v>
      </c>
      <c r="JR9">
        <f t="shared" si="73"/>
        <v>0</v>
      </c>
      <c r="JS9">
        <f t="shared" si="74"/>
        <v>0</v>
      </c>
      <c r="JT9" s="38" t="str">
        <f>IF(JO9=0,"",IF(JR9&gt;Configurações!$B$15,"7DIA ","")&amp;IF(AND(WEEKDAY(JK$5)=1,JS9&gt;IF($D9="F",Configurações!$B$13,Configurações!$B$14)),"DOM ","")&amp;IF(Configurações!$B$3="Simples","",IF(ROUND(JP9*1440,0)&lt;=ROUND(Configurações!$B$11*1440,0),IF(ROUND(JQ9*1440,0)&gt;0,"INT-INDEVIDO",""),IF(ROUND(JP9*1440,0)&lt;=ROUND(Configurações!$B$12*1440,0),IF(ROUND(JQ9*1440,0)&lt;&gt;ROUND(Configurações!$B$8*1440,0),"INT-15MIN",""),IF(OR(ROUND(JQ9*1440,0)&lt;ROUND(Configurações!$B$9*1440,0),ROUND(JQ9*1440,0)&gt;ROUND(Configurações!$B$10*1440,0)),"INT-1H2H","")))))</f>
        <v/>
      </c>
      <c r="JU9" t="str">
        <f>IF(Configurações!$B$3="Simples",IF('Escala Simples'!AH9="Trabalho","TRAB",IF('Escala Simples'!AH9="Folga","FOLGA",IF('Escala Simples'!AH9="Atestado","ATEST",IF('Escala Simples'!AH9="Férias","FERIAS","")))),"")</f>
        <v/>
      </c>
      <c r="JV9" s="71" t="str">
        <f>IF(Configurações!$B$3="Colunas",IF('Escala Colunas'!G140="","",'Escala Colunas'!G140),IF(Configurações!$B$3="Simples","",IF('Escala Linhas'!EH9="","",'Escala Linhas'!EH9)))</f>
        <v/>
      </c>
      <c r="JW9" s="71" t="str">
        <f>IF(Configurações!$B$3="Colunas",IF('Escala Colunas'!G141="","",'Escala Colunas'!G141),IF(Configurações!$B$3="Simples","",IF('Escala Linhas'!EI9="","",'Escala Linhas'!EI9)))</f>
        <v/>
      </c>
      <c r="JX9" s="71" t="str">
        <f>IF(Configurações!$B$3="Colunas",IF('Escala Colunas'!G142="","",'Escala Colunas'!G142),IF(Configurações!$B$3="Simples","",IF('Escala Linhas'!EJ9="","",'Escala Linhas'!EJ9)))</f>
        <v/>
      </c>
      <c r="JY9" s="71" t="str">
        <f>IF(Configurações!$B$3="Colunas",IF('Escala Colunas'!G143="","",'Escala Colunas'!G143),IF(Configurações!$B$3="Simples","",IF('Escala Linhas'!EK9="","",'Escala Linhas'!EK9)))</f>
        <v/>
      </c>
      <c r="JZ9">
        <f>IF($B9="",0,IF(Configurações!$B$3="Simples",IF(OR(KF9="TRAB",KF9="ATEST"),1,0),IF(AND(JV9&lt;&gt;"",JY9&lt;&gt;""),1,0)))</f>
        <v>0</v>
      </c>
      <c r="KA9" s="72">
        <f>IF(AND(JZ9=1,Configurações!$B$3&lt;&gt;"Simples"),MOD(JY9-JV9,1)-KB9,0)</f>
        <v>0</v>
      </c>
      <c r="KB9" s="72">
        <f t="shared" si="75"/>
        <v>0</v>
      </c>
      <c r="KC9">
        <f t="shared" si="76"/>
        <v>0</v>
      </c>
      <c r="KD9">
        <f t="shared" si="77"/>
        <v>0</v>
      </c>
      <c r="KE9" s="38" t="str">
        <f>IF(JZ9=0,"",IF(KC9&gt;Configurações!$B$15,"7DIA ","")&amp;IF(AND(WEEKDAY(JV$5)=1,KD9&gt;IF($D9="F",Configurações!$B$13,Configurações!$B$14)),"DOM ","")&amp;IF(Configurações!$B$3="Simples","",IF(ROUND(KA9*1440,0)&lt;=ROUND(Configurações!$B$11*1440,0),IF(ROUND(KB9*1440,0)&gt;0,"INT-INDEVIDO",""),IF(ROUND(KA9*1440,0)&lt;=ROUND(Configurações!$B$12*1440,0),IF(ROUND(KB9*1440,0)&lt;&gt;ROUND(Configurações!$B$8*1440,0),"INT-15MIN",""),IF(OR(ROUND(KB9*1440,0)&lt;ROUND(Configurações!$B$9*1440,0),ROUND(KB9*1440,0)&gt;ROUND(Configurações!$B$10*1440,0)),"INT-1H2H","")))))</f>
        <v/>
      </c>
      <c r="KF9" t="str">
        <f>IF(Configurações!$B$3="Simples",IF('Escala Simples'!AI9="Trabalho","TRAB",IF('Escala Simples'!AI9="Folga","FOLGA",IF('Escala Simples'!AI9="Atestado","ATEST",IF('Escala Simples'!AI9="Férias","FERIAS","")))),"")</f>
        <v/>
      </c>
      <c r="KG9" s="71" t="str">
        <f>IF(Configurações!$B$3="Colunas",IF('Escala Colunas'!G145="","",'Escala Colunas'!G145),IF(Configurações!$B$3="Simples","",IF('Escala Linhas'!EM9="","",'Escala Linhas'!EM9)))</f>
        <v/>
      </c>
      <c r="KH9" s="71" t="str">
        <f>IF(Configurações!$B$3="Colunas",IF('Escala Colunas'!G146="","",'Escala Colunas'!G146),IF(Configurações!$B$3="Simples","",IF('Escala Linhas'!EN9="","",'Escala Linhas'!EN9)))</f>
        <v/>
      </c>
      <c r="KI9" s="71" t="str">
        <f>IF(Configurações!$B$3="Colunas",IF('Escala Colunas'!G147="","",'Escala Colunas'!G147),IF(Configurações!$B$3="Simples","",IF('Escala Linhas'!EO9="","",'Escala Linhas'!EO9)))</f>
        <v/>
      </c>
      <c r="KJ9" s="71" t="str">
        <f>IF(Configurações!$B$3="Colunas",IF('Escala Colunas'!G148="","",'Escala Colunas'!G148),IF(Configurações!$B$3="Simples","",IF('Escala Linhas'!EP9="","",'Escala Linhas'!EP9)))</f>
        <v/>
      </c>
      <c r="KK9">
        <f>IF($B9="",0,IF(Configurações!$B$3="Simples",IF(OR(KQ9="TRAB",KQ9="ATEST"),1,0),IF(AND(KG9&lt;&gt;"",KJ9&lt;&gt;""),1,0)))</f>
        <v>0</v>
      </c>
      <c r="KL9" s="72">
        <f>IF(AND(KK9=1,Configurações!$B$3&lt;&gt;"Simples"),MOD(KJ9-KG9,1)-KM9,0)</f>
        <v>0</v>
      </c>
      <c r="KM9" s="72">
        <f t="shared" si="78"/>
        <v>0</v>
      </c>
      <c r="KN9">
        <f t="shared" si="79"/>
        <v>0</v>
      </c>
      <c r="KO9">
        <f t="shared" si="80"/>
        <v>0</v>
      </c>
      <c r="KP9" s="38" t="str">
        <f>IF(KK9=0,"",IF(KN9&gt;Configurações!$B$15,"7DIA ","")&amp;IF(AND(WEEKDAY(KG$5)=1,KO9&gt;IF($D9="F",Configurações!$B$13,Configurações!$B$14)),"DOM ","")&amp;IF(Configurações!$B$3="Simples","",IF(ROUND(KL9*1440,0)&lt;=ROUND(Configurações!$B$11*1440,0),IF(ROUND(KM9*1440,0)&gt;0,"INT-INDEVIDO",""),IF(ROUND(KL9*1440,0)&lt;=ROUND(Configurações!$B$12*1440,0),IF(ROUND(KM9*1440,0)&lt;&gt;ROUND(Configurações!$B$8*1440,0),"INT-15MIN",""),IF(OR(ROUND(KM9*1440,0)&lt;ROUND(Configurações!$B$9*1440,0),ROUND(KM9*1440,0)&gt;ROUND(Configurações!$B$10*1440,0)),"INT-1H2H","")))))</f>
        <v/>
      </c>
      <c r="KQ9" t="str">
        <f>IF(Configurações!$B$3="Simples",IF('Escala Simples'!AJ9="Trabalho","TRAB",IF('Escala Simples'!AJ9="Folga","FOLGA",IF('Escala Simples'!AJ9="Atestado","ATEST",IF('Escala Simples'!AJ9="Férias","FERIAS","")))),"")</f>
        <v/>
      </c>
      <c r="KR9" s="71" t="str">
        <f>IF(Configurações!$B$3="Colunas",IF('Escala Colunas'!G150="","",'Escala Colunas'!G150),IF(Configurações!$B$3="Simples","",IF('Escala Linhas'!ER9="","",'Escala Linhas'!ER9)))</f>
        <v/>
      </c>
      <c r="KS9" s="71" t="str">
        <f>IF(Configurações!$B$3="Colunas",IF('Escala Colunas'!G151="","",'Escala Colunas'!G151),IF(Configurações!$B$3="Simples","",IF('Escala Linhas'!ES9="","",'Escala Linhas'!ES9)))</f>
        <v/>
      </c>
      <c r="KT9" s="71" t="str">
        <f>IF(Configurações!$B$3="Colunas",IF('Escala Colunas'!G152="","",'Escala Colunas'!G152),IF(Configurações!$B$3="Simples","",IF('Escala Linhas'!ET9="","",'Escala Linhas'!ET9)))</f>
        <v/>
      </c>
      <c r="KU9" s="71" t="str">
        <f>IF(Configurações!$B$3="Colunas",IF('Escala Colunas'!G153="","",'Escala Colunas'!G153),IF(Configurações!$B$3="Simples","",IF('Escala Linhas'!EU9="","",'Escala Linhas'!EU9)))</f>
        <v/>
      </c>
      <c r="KV9">
        <f>IF($B9="",0,IF(Configurações!$B$3="Simples",IF(OR(LB9="TRAB",LB9="ATEST"),1,0),IF(AND(KR9&lt;&gt;"",KU9&lt;&gt;""),1,0)))</f>
        <v>0</v>
      </c>
      <c r="KW9" s="72">
        <f>IF(AND(KV9=1,Configurações!$B$3&lt;&gt;"Simples"),MOD(KU9-KR9,1)-KX9,0)</f>
        <v>0</v>
      </c>
      <c r="KX9" s="72">
        <f t="shared" si="81"/>
        <v>0</v>
      </c>
      <c r="KY9">
        <f t="shared" si="82"/>
        <v>0</v>
      </c>
      <c r="KZ9">
        <f t="shared" si="83"/>
        <v>0</v>
      </c>
      <c r="LA9" s="38" t="str">
        <f>IF(KV9=0,"",IF(KY9&gt;Configurações!$B$15,"7DIA ","")&amp;IF(AND(WEEKDAY(KR$5)=1,KZ9&gt;IF($D9="F",Configurações!$B$13,Configurações!$B$14)),"DOM ","")&amp;IF(Configurações!$B$3="Simples","",IF(ROUND(KW9*1440,0)&lt;=ROUND(Configurações!$B$11*1440,0),IF(ROUND(KX9*1440,0)&gt;0,"INT-INDEVIDO",""),IF(ROUND(KW9*1440,0)&lt;=ROUND(Configurações!$B$12*1440,0),IF(ROUND(KX9*1440,0)&lt;&gt;ROUND(Configurações!$B$8*1440,0),"INT-15MIN",""),IF(OR(ROUND(KX9*1440,0)&lt;ROUND(Configurações!$B$9*1440,0),ROUND(KX9*1440,0)&gt;ROUND(Configurações!$B$10*1440,0)),"INT-1H2H","")))))</f>
        <v/>
      </c>
      <c r="LB9" t="str">
        <f>IF(Configurações!$B$3="Simples",IF('Escala Simples'!AK9="Trabalho","TRAB",IF('Escala Simples'!AK9="Folga","FOLGA",IF('Escala Simples'!AK9="Atestado","ATEST",IF('Escala Simples'!AK9="Férias","FERIAS","")))),"")</f>
        <v/>
      </c>
      <c r="LC9" s="71" t="str">
        <f>IF(Configurações!$B$3="Colunas",IF('Escala Colunas'!G158="","",'Escala Colunas'!G158),IF(Configurações!$B$3="Simples","",IF('Escala Linhas'!EZ9="","",'Escala Linhas'!EZ9)))</f>
        <v/>
      </c>
      <c r="LD9" s="71" t="str">
        <f>IF(Configurações!$B$3="Colunas",IF('Escala Colunas'!G159="","",'Escala Colunas'!G159),IF(Configurações!$B$3="Simples","",IF('Escala Linhas'!FA9="","",'Escala Linhas'!FA9)))</f>
        <v/>
      </c>
      <c r="LE9" s="71" t="str">
        <f>IF(Configurações!$B$3="Colunas",IF('Escala Colunas'!G160="","",'Escala Colunas'!G160),IF(Configurações!$B$3="Simples","",IF('Escala Linhas'!FB9="","",'Escala Linhas'!FB9)))</f>
        <v/>
      </c>
      <c r="LF9" s="71" t="str">
        <f>IF(Configurações!$B$3="Colunas",IF('Escala Colunas'!G161="","",'Escala Colunas'!G161),IF(Configurações!$B$3="Simples","",IF('Escala Linhas'!FC9="","",'Escala Linhas'!FC9)))</f>
        <v/>
      </c>
      <c r="LG9">
        <f>IF($B9="",0,IF(Configurações!$B$3="Simples",IF(OR(LM9="TRAB",LM9="ATEST"),1,0),IF(AND(LC9&lt;&gt;"",LF9&lt;&gt;""),1,0)))</f>
        <v>0</v>
      </c>
      <c r="LH9" s="72">
        <f>IF(AND(LG9=1,Configurações!$B$3&lt;&gt;"Simples"),MOD(LF9-LC9,1)-LI9,0)</f>
        <v>0</v>
      </c>
      <c r="LI9" s="72">
        <f t="shared" si="84"/>
        <v>0</v>
      </c>
      <c r="LJ9">
        <f t="shared" si="85"/>
        <v>0</v>
      </c>
      <c r="LK9">
        <f t="shared" si="86"/>
        <v>0</v>
      </c>
      <c r="LL9" s="38" t="str">
        <f>IF(LG9=0,"",IF(LJ9&gt;Configurações!$B$15,"7DIA ","")&amp;IF(AND(WEEKDAY(LC$5)=1,LK9&gt;IF($D9="F",Configurações!$B$13,Configurações!$B$14)),"DOM ","")&amp;IF(Configurações!$B$3="Simples","",IF(ROUND(LH9*1440,0)&lt;=ROUND(Configurações!$B$11*1440,0),IF(ROUND(LI9*1440,0)&gt;0,"INT-INDEVIDO",""),IF(ROUND(LH9*1440,0)&lt;=ROUND(Configurações!$B$12*1440,0),IF(ROUND(LI9*1440,0)&lt;&gt;ROUND(Configurações!$B$8*1440,0),"INT-15MIN",""),IF(OR(ROUND(LI9*1440,0)&lt;ROUND(Configurações!$B$9*1440,0),ROUND(LI9*1440,0)&gt;ROUND(Configurações!$B$10*1440,0)),"INT-1H2H","")))))</f>
        <v/>
      </c>
      <c r="LM9" t="str">
        <f>IF(Configurações!$B$3="Simples",IF('Escala Simples'!AN9="Trabalho","TRAB",IF('Escala Simples'!AN9="Folga","FOLGA",IF('Escala Simples'!AN9="Atestado","ATEST",IF('Escala Simples'!AN9="Férias","FERIAS","")))),"")</f>
        <v/>
      </c>
      <c r="LN9" s="71" t="str">
        <f>IF(Configurações!$B$3="Colunas",IF('Escala Colunas'!G163="","",'Escala Colunas'!G163),IF(Configurações!$B$3="Simples","",IF('Escala Linhas'!FE9="","",'Escala Linhas'!FE9)))</f>
        <v/>
      </c>
      <c r="LO9" s="71" t="str">
        <f>IF(Configurações!$B$3="Colunas",IF('Escala Colunas'!G164="","",'Escala Colunas'!G164),IF(Configurações!$B$3="Simples","",IF('Escala Linhas'!FF9="","",'Escala Linhas'!FF9)))</f>
        <v/>
      </c>
      <c r="LP9" s="71" t="str">
        <f>IF(Configurações!$B$3="Colunas",IF('Escala Colunas'!G165="","",'Escala Colunas'!G165),IF(Configurações!$B$3="Simples","",IF('Escala Linhas'!FG9="","",'Escala Linhas'!FG9)))</f>
        <v/>
      </c>
      <c r="LQ9" s="71" t="str">
        <f>IF(Configurações!$B$3="Colunas",IF('Escala Colunas'!G166="","",'Escala Colunas'!G166),IF(Configurações!$B$3="Simples","",IF('Escala Linhas'!FH9="","",'Escala Linhas'!FH9)))</f>
        <v/>
      </c>
      <c r="LR9">
        <f>IF($B9="",0,IF(Configurações!$B$3="Simples",IF(OR(LX9="TRAB",LX9="ATEST"),1,0),IF(AND(LN9&lt;&gt;"",LQ9&lt;&gt;""),1,0)))</f>
        <v>0</v>
      </c>
      <c r="LS9" s="72">
        <f>IF(AND(LR9=1,Configurações!$B$3&lt;&gt;"Simples"),MOD(LQ9-LN9,1)-LT9,0)</f>
        <v>0</v>
      </c>
      <c r="LT9" s="72">
        <f t="shared" si="87"/>
        <v>0</v>
      </c>
      <c r="LU9">
        <f t="shared" si="88"/>
        <v>0</v>
      </c>
      <c r="LV9">
        <f t="shared" si="89"/>
        <v>0</v>
      </c>
      <c r="LW9" s="38" t="str">
        <f>IF(LR9=0,"",IF(LU9&gt;Configurações!$B$15,"7DIA ","")&amp;IF(AND(WEEKDAY(LN$5)=1,LV9&gt;IF($D9="F",Configurações!$B$13,Configurações!$B$14)),"DOM ","")&amp;IF(Configurações!$B$3="Simples","",IF(ROUND(LS9*1440,0)&lt;=ROUND(Configurações!$B$11*1440,0),IF(ROUND(LT9*1440,0)&gt;0,"INT-INDEVIDO",""),IF(ROUND(LS9*1440,0)&lt;=ROUND(Configurações!$B$12*1440,0),IF(ROUND(LT9*1440,0)&lt;&gt;ROUND(Configurações!$B$8*1440,0),"INT-15MIN",""),IF(OR(ROUND(LT9*1440,0)&lt;ROUND(Configurações!$B$9*1440,0),ROUND(LT9*1440,0)&gt;ROUND(Configurações!$B$10*1440,0)),"INT-1H2H","")))))</f>
        <v/>
      </c>
      <c r="LX9" t="str">
        <f>IF(Configurações!$B$3="Simples",IF('Escala Simples'!AO9="Trabalho","TRAB",IF('Escala Simples'!AO9="Folga","FOLGA",IF('Escala Simples'!AO9="Atestado","ATEST",IF('Escala Simples'!AO9="Férias","FERIAS","")))),"")</f>
        <v/>
      </c>
      <c r="LY9" s="71" t="str">
        <f>IF(Configurações!$B$3="Colunas",IF('Escala Colunas'!G168="","",'Escala Colunas'!G168),IF(Configurações!$B$3="Simples","",IF('Escala Linhas'!FJ9="","",'Escala Linhas'!FJ9)))</f>
        <v/>
      </c>
      <c r="LZ9" s="71" t="str">
        <f>IF(Configurações!$B$3="Colunas",IF('Escala Colunas'!G169="","",'Escala Colunas'!G169),IF(Configurações!$B$3="Simples","",IF('Escala Linhas'!FK9="","",'Escala Linhas'!FK9)))</f>
        <v/>
      </c>
      <c r="MA9" s="71" t="str">
        <f>IF(Configurações!$B$3="Colunas",IF('Escala Colunas'!G170="","",'Escala Colunas'!G170),IF(Configurações!$B$3="Simples","",IF('Escala Linhas'!FL9="","",'Escala Linhas'!FL9)))</f>
        <v/>
      </c>
      <c r="MB9" s="71" t="str">
        <f>IF(Configurações!$B$3="Colunas",IF('Escala Colunas'!G171="","",'Escala Colunas'!G171),IF(Configurações!$B$3="Simples","",IF('Escala Linhas'!FM9="","",'Escala Linhas'!FM9)))</f>
        <v/>
      </c>
      <c r="MC9">
        <f>IF($B9="",0,IF(Configurações!$B$3="Simples",IF(OR(MI9="TRAB",MI9="ATEST"),1,0),IF(AND(LY9&lt;&gt;"",MB9&lt;&gt;""),1,0)))</f>
        <v>0</v>
      </c>
      <c r="MD9" s="72">
        <f>IF(AND(MC9=1,Configurações!$B$3&lt;&gt;"Simples"),MOD(MB9-LY9,1)-ME9,0)</f>
        <v>0</v>
      </c>
      <c r="ME9" s="72">
        <f t="shared" si="90"/>
        <v>0</v>
      </c>
      <c r="MF9">
        <f t="shared" si="91"/>
        <v>0</v>
      </c>
      <c r="MG9">
        <f t="shared" si="92"/>
        <v>0</v>
      </c>
      <c r="MH9" s="38" t="str">
        <f>IF(MC9=0,"",IF(MF9&gt;Configurações!$B$15,"7DIA ","")&amp;IF(AND(WEEKDAY(LY$5)=1,MG9&gt;IF($D9="F",Configurações!$B$13,Configurações!$B$14)),"DOM ","")&amp;IF(Configurações!$B$3="Simples","",IF(ROUND(MD9*1440,0)&lt;=ROUND(Configurações!$B$11*1440,0),IF(ROUND(ME9*1440,0)&gt;0,"INT-INDEVIDO",""),IF(ROUND(MD9*1440,0)&lt;=ROUND(Configurações!$B$12*1440,0),IF(ROUND(ME9*1440,0)&lt;&gt;ROUND(Configurações!$B$8*1440,0),"INT-15MIN",""),IF(OR(ROUND(ME9*1440,0)&lt;ROUND(Configurações!$B$9*1440,0),ROUND(ME9*1440,0)&gt;ROUND(Configurações!$B$10*1440,0)),"INT-1H2H","")))))</f>
        <v/>
      </c>
      <c r="MI9" t="str">
        <f>IF(Configurações!$B$3="Simples",IF('Escala Simples'!AP9="Trabalho","TRAB",IF('Escala Simples'!AP9="Folga","FOLGA",IF('Escala Simples'!AP9="Atestado","ATEST",IF('Escala Simples'!AP9="Férias","FERIAS","")))),"")</f>
        <v/>
      </c>
      <c r="MJ9" s="71" t="str">
        <f>IF(Configurações!$B$3="Colunas",IF('Escala Colunas'!G173="","",'Escala Colunas'!G173),IF(Configurações!$B$3="Simples","",IF('Escala Linhas'!FO9="","",'Escala Linhas'!FO9)))</f>
        <v/>
      </c>
      <c r="MK9" s="71" t="str">
        <f>IF(Configurações!$B$3="Colunas",IF('Escala Colunas'!G174="","",'Escala Colunas'!G174),IF(Configurações!$B$3="Simples","",IF('Escala Linhas'!FP9="","",'Escala Linhas'!FP9)))</f>
        <v/>
      </c>
      <c r="ML9" s="71" t="str">
        <f>IF(Configurações!$B$3="Colunas",IF('Escala Colunas'!G175="","",'Escala Colunas'!G175),IF(Configurações!$B$3="Simples","",IF('Escala Linhas'!FQ9="","",'Escala Linhas'!FQ9)))</f>
        <v/>
      </c>
      <c r="MM9" s="71" t="str">
        <f>IF(Configurações!$B$3="Colunas",IF('Escala Colunas'!G176="","",'Escala Colunas'!G176),IF(Configurações!$B$3="Simples","",IF('Escala Linhas'!FR9="","",'Escala Linhas'!FR9)))</f>
        <v/>
      </c>
      <c r="MN9">
        <f>IF($B9="",0,IF(Configurações!$B$3="Simples",IF(OR(MT9="TRAB",MT9="ATEST"),1,0),IF(AND(MJ9&lt;&gt;"",MM9&lt;&gt;""),1,0)))</f>
        <v>0</v>
      </c>
      <c r="MO9" s="72">
        <f>IF(AND(MN9=1,Configurações!$B$3&lt;&gt;"Simples"),MOD(MM9-MJ9,1)-MP9,0)</f>
        <v>0</v>
      </c>
      <c r="MP9" s="72">
        <f t="shared" si="93"/>
        <v>0</v>
      </c>
      <c r="MQ9">
        <f t="shared" si="94"/>
        <v>0</v>
      </c>
      <c r="MR9">
        <f t="shared" si="95"/>
        <v>0</v>
      </c>
      <c r="MS9" s="38" t="str">
        <f>IF(MN9=0,"",IF(MQ9&gt;Configurações!$B$15,"7DIA ","")&amp;IF(AND(WEEKDAY(MJ$5)=1,MR9&gt;IF($D9="F",Configurações!$B$13,Configurações!$B$14)),"DOM ","")&amp;IF(Configurações!$B$3="Simples","",IF(ROUND(MO9*1440,0)&lt;=ROUND(Configurações!$B$11*1440,0),IF(ROUND(MP9*1440,0)&gt;0,"INT-INDEVIDO",""),IF(ROUND(MO9*1440,0)&lt;=ROUND(Configurações!$B$12*1440,0),IF(ROUND(MP9*1440,0)&lt;&gt;ROUND(Configurações!$B$8*1440,0),"INT-15MIN",""),IF(OR(ROUND(MP9*1440,0)&lt;ROUND(Configurações!$B$9*1440,0),ROUND(MP9*1440,0)&gt;ROUND(Configurações!$B$10*1440,0)),"INT-1H2H","")))))</f>
        <v/>
      </c>
      <c r="MT9" t="str">
        <f>IF(Configurações!$B$3="Simples",IF('Escala Simples'!AQ9="Trabalho","TRAB",IF('Escala Simples'!AQ9="Folga","FOLGA",IF('Escala Simples'!AQ9="Atestado","ATEST",IF('Escala Simples'!AQ9="Férias","FERIAS","")))),"")</f>
        <v/>
      </c>
      <c r="MU9" s="71" t="str">
        <f>IF(Configurações!$B$3="Colunas",IF('Escala Colunas'!G178="","",'Escala Colunas'!G178),IF(Configurações!$B$3="Simples","",IF('Escala Linhas'!FT9="","",'Escala Linhas'!FT9)))</f>
        <v/>
      </c>
      <c r="MV9" s="71" t="str">
        <f>IF(Configurações!$B$3="Colunas",IF('Escala Colunas'!G179="","",'Escala Colunas'!G179),IF(Configurações!$B$3="Simples","",IF('Escala Linhas'!FU9="","",'Escala Linhas'!FU9)))</f>
        <v/>
      </c>
      <c r="MW9" s="71" t="str">
        <f>IF(Configurações!$B$3="Colunas",IF('Escala Colunas'!G180="","",'Escala Colunas'!G180),IF(Configurações!$B$3="Simples","",IF('Escala Linhas'!FV9="","",'Escala Linhas'!FV9)))</f>
        <v/>
      </c>
      <c r="MX9" s="71" t="str">
        <f>IF(Configurações!$B$3="Colunas",IF('Escala Colunas'!G181="","",'Escala Colunas'!G181),IF(Configurações!$B$3="Simples","",IF('Escala Linhas'!FW9="","",'Escala Linhas'!FW9)))</f>
        <v/>
      </c>
      <c r="MY9">
        <f>IF($B9="",0,IF(Configurações!$B$3="Simples",IF(OR(NE9="TRAB",NE9="ATEST"),1,0),IF(AND(MU9&lt;&gt;"",MX9&lt;&gt;""),1,0)))</f>
        <v>0</v>
      </c>
      <c r="MZ9" s="72">
        <f>IF(AND(MY9=1,Configurações!$B$3&lt;&gt;"Simples"),MOD(MX9-MU9,1)-NA9,0)</f>
        <v>0</v>
      </c>
      <c r="NA9" s="72">
        <f t="shared" si="96"/>
        <v>0</v>
      </c>
      <c r="NB9">
        <f t="shared" si="97"/>
        <v>0</v>
      </c>
      <c r="NC9">
        <f t="shared" si="98"/>
        <v>0</v>
      </c>
      <c r="ND9" s="38" t="str">
        <f>IF(MY9=0,"",IF(NB9&gt;Configurações!$B$15,"7DIA ","")&amp;IF(AND(WEEKDAY(MU$5)=1,NC9&gt;IF($D9="F",Configurações!$B$13,Configurações!$B$14)),"DOM ","")&amp;IF(Configurações!$B$3="Simples","",IF(ROUND(MZ9*1440,0)&lt;=ROUND(Configurações!$B$11*1440,0),IF(ROUND(NA9*1440,0)&gt;0,"INT-INDEVIDO",""),IF(ROUND(MZ9*1440,0)&lt;=ROUND(Configurações!$B$12*1440,0),IF(ROUND(NA9*1440,0)&lt;&gt;ROUND(Configurações!$B$8*1440,0),"INT-15MIN",""),IF(OR(ROUND(NA9*1440,0)&lt;ROUND(Configurações!$B$9*1440,0),ROUND(NA9*1440,0)&gt;ROUND(Configurações!$B$10*1440,0)),"INT-1H2H","")))))</f>
        <v/>
      </c>
      <c r="NE9" t="str">
        <f>IF(Configurações!$B$3="Simples",IF('Escala Simples'!AR9="Trabalho","TRAB",IF('Escala Simples'!AR9="Folga","FOLGA",IF('Escala Simples'!AR9="Atestado","ATEST",IF('Escala Simples'!AR9="Férias","FERIAS","")))),"")</f>
        <v/>
      </c>
      <c r="NF9" s="71" t="str">
        <f>IF(Configurações!$B$3="Colunas",IF('Escala Colunas'!G183="","",'Escala Colunas'!G183),IF(Configurações!$B$3="Simples","",IF('Escala Linhas'!FY9="","",'Escala Linhas'!FY9)))</f>
        <v/>
      </c>
      <c r="NG9" s="71" t="str">
        <f>IF(Configurações!$B$3="Colunas",IF('Escala Colunas'!G184="","",'Escala Colunas'!G184),IF(Configurações!$B$3="Simples","",IF('Escala Linhas'!FZ9="","",'Escala Linhas'!FZ9)))</f>
        <v/>
      </c>
      <c r="NH9" s="71" t="str">
        <f>IF(Configurações!$B$3="Colunas",IF('Escala Colunas'!G185="","",'Escala Colunas'!G185),IF(Configurações!$B$3="Simples","",IF('Escala Linhas'!GA9="","",'Escala Linhas'!GA9)))</f>
        <v/>
      </c>
      <c r="NI9" s="71" t="str">
        <f>IF(Configurações!$B$3="Colunas",IF('Escala Colunas'!G186="","",'Escala Colunas'!G186),IF(Configurações!$B$3="Simples","",IF('Escala Linhas'!GB9="","",'Escala Linhas'!GB9)))</f>
        <v/>
      </c>
      <c r="NJ9">
        <f>IF($B9="",0,IF(Configurações!$B$3="Simples",IF(OR(NP9="TRAB",NP9="ATEST"),1,0),IF(AND(NF9&lt;&gt;"",NI9&lt;&gt;""),1,0)))</f>
        <v>0</v>
      </c>
      <c r="NK9" s="72">
        <f>IF(AND(NJ9=1,Configurações!$B$3&lt;&gt;"Simples"),MOD(NI9-NF9,1)-NL9,0)</f>
        <v>0</v>
      </c>
      <c r="NL9" s="72">
        <f t="shared" si="99"/>
        <v>0</v>
      </c>
      <c r="NM9">
        <f t="shared" si="100"/>
        <v>0</v>
      </c>
      <c r="NN9">
        <f t="shared" si="101"/>
        <v>0</v>
      </c>
      <c r="NO9" s="38" t="str">
        <f>IF(NJ9=0,"",IF(NM9&gt;Configurações!$B$15,"7DIA ","")&amp;IF(AND(WEEKDAY(NF$5)=1,NN9&gt;IF($D9="F",Configurações!$B$13,Configurações!$B$14)),"DOM ","")&amp;IF(Configurações!$B$3="Simples","",IF(ROUND(NK9*1440,0)&lt;=ROUND(Configurações!$B$11*1440,0),IF(ROUND(NL9*1440,0)&gt;0,"INT-INDEVIDO",""),IF(ROUND(NK9*1440,0)&lt;=ROUND(Configurações!$B$12*1440,0),IF(ROUND(NL9*1440,0)&lt;&gt;ROUND(Configurações!$B$8*1440,0),"INT-15MIN",""),IF(OR(ROUND(NL9*1440,0)&lt;ROUND(Configurações!$B$9*1440,0),ROUND(NL9*1440,0)&gt;ROUND(Configurações!$B$10*1440,0)),"INT-1H2H","")))))</f>
        <v/>
      </c>
      <c r="NP9" t="str">
        <f>IF(Configurações!$B$3="Simples",IF('Escala Simples'!AS9="Trabalho","TRAB",IF('Escala Simples'!AS9="Folga","FOLGA",IF('Escala Simples'!AS9="Atestado","ATEST",IF('Escala Simples'!AS9="Férias","FERIAS","")))),"")</f>
        <v/>
      </c>
      <c r="NQ9" s="71" t="str">
        <f>IF(Configurações!$B$3="Colunas",IF('Escala Colunas'!G188="","",'Escala Colunas'!G188),IF(Configurações!$B$3="Simples","",IF('Escala Linhas'!GD9="","",'Escala Linhas'!GD9)))</f>
        <v/>
      </c>
      <c r="NR9" s="71" t="str">
        <f>IF(Configurações!$B$3="Colunas",IF('Escala Colunas'!G189="","",'Escala Colunas'!G189),IF(Configurações!$B$3="Simples","",IF('Escala Linhas'!GE9="","",'Escala Linhas'!GE9)))</f>
        <v/>
      </c>
      <c r="NS9" s="71" t="str">
        <f>IF(Configurações!$B$3="Colunas",IF('Escala Colunas'!G190="","",'Escala Colunas'!G190),IF(Configurações!$B$3="Simples","",IF('Escala Linhas'!GF9="","",'Escala Linhas'!GF9)))</f>
        <v/>
      </c>
      <c r="NT9" s="71" t="str">
        <f>IF(Configurações!$B$3="Colunas",IF('Escala Colunas'!G191="","",'Escala Colunas'!G191),IF(Configurações!$B$3="Simples","",IF('Escala Linhas'!GG9="","",'Escala Linhas'!GG9)))</f>
        <v/>
      </c>
      <c r="NU9">
        <f>IF($B9="",0,IF(Configurações!$B$3="Simples",IF(OR(OA9="TRAB",OA9="ATEST"),1,0),IF(AND(NQ9&lt;&gt;"",NT9&lt;&gt;""),1,0)))</f>
        <v>0</v>
      </c>
      <c r="NV9" s="72">
        <f>IF(AND(NU9=1,Configurações!$B$3&lt;&gt;"Simples"),MOD(NT9-NQ9,1)-NW9,0)</f>
        <v>0</v>
      </c>
      <c r="NW9" s="72">
        <f t="shared" si="102"/>
        <v>0</v>
      </c>
      <c r="NX9">
        <f t="shared" si="103"/>
        <v>0</v>
      </c>
      <c r="NY9">
        <f t="shared" si="104"/>
        <v>0</v>
      </c>
      <c r="NZ9" s="38" t="str">
        <f>IF(NU9=0,"",IF(NX9&gt;Configurações!$B$15,"7DIA ","")&amp;IF(AND(WEEKDAY(NQ$5)=1,NY9&gt;IF($D9="F",Configurações!$B$13,Configurações!$B$14)),"DOM ","")&amp;IF(Configurações!$B$3="Simples","",IF(ROUND(NV9*1440,0)&lt;=ROUND(Configurações!$B$11*1440,0),IF(ROUND(NW9*1440,0)&gt;0,"INT-INDEVIDO",""),IF(ROUND(NV9*1440,0)&lt;=ROUND(Configurações!$B$12*1440,0),IF(ROUND(NW9*1440,0)&lt;&gt;ROUND(Configurações!$B$8*1440,0),"INT-15MIN",""),IF(OR(ROUND(NW9*1440,0)&lt;ROUND(Configurações!$B$9*1440,0),ROUND(NW9*1440,0)&gt;ROUND(Configurações!$B$10*1440,0)),"INT-1H2H","")))))</f>
        <v/>
      </c>
      <c r="OA9" t="str">
        <f>IF(Configurações!$B$3="Simples",IF('Escala Simples'!AT9="Trabalho","TRAB",IF('Escala Simples'!AT9="Folga","FOLGA",IF('Escala Simples'!AT9="Atestado","ATEST",IF('Escala Simples'!AT9="Férias","FERIAS","")))),"")</f>
        <v/>
      </c>
      <c r="OB9" s="72">
        <f>SUMIFS(Cálculos!$G9:$OA9,Cálculos!$G$4:$OA$4,"H",Cálculos!$G$3:$OA$3,1)</f>
        <v>1.0416666666666661</v>
      </c>
      <c r="OC9">
        <f>SUMIFS(Cálculos!$G9:$OA9,Cálculos!$G$4:$OA$4,"T",Cálculos!$G$3:$OA$3,1)</f>
        <v>5</v>
      </c>
      <c r="OD9" s="69" t="str">
        <f>IF($B9="","",IF(AND(Configurações!$B$3&lt;&gt;"Simples",ISNUMBER($C9),ROUND(OB9*1440,0)&gt;$C9*60),"Jornada semanal excedida: "&amp;TEXT(OB9,"[h]:mm")&amp;" (contratada "&amp;$C9&amp;"h) • ","")&amp;IF(IF(Configurações!$B$6="Sim",OC9&gt;6,OC9&gt;Configurações!$B$5),IF(Configurações!$B$6="Sim","Semana inteira sem folga — mínimo 1 folga (CCT/ACT) • ","Mais de "&amp;Configurações!$B$5&amp;" dias trabalhados — obrigatórias 2 folgas semanais • "),"")&amp;IF(COUNTIF(G9:CD9,"*7DIA*")&gt;0,"7º dia consecutivo de trabalho • ","")&amp;IF(COUNTIF(G9:CD9,"*DOM*")&gt;0,"Domingos consecutivos acima do permitido • ","")&amp;IF(COUNTIF(G9:CD9,"*INT-INDEVIDO*")&gt;0,"Intervalo indevido em jornada até 4h • ","")&amp;IF(COUNTIF(G9:CD9,"*INT-15MIN*")&gt;0,"Intervalo deve ser de 15 min (jornada 4h01–6h) • ","")&amp;IF(COUNTIF(G9:CD9,"*INT-1H2H*")&gt;0,"Intervalo fora de 1h–2h (jornada acima de 6h) • ",""))</f>
        <v xml:space="preserve">Intervalo deve ser de 15 min (jornada 4h01–6h) • </v>
      </c>
      <c r="OE9">
        <f>IF($B9="",0,IF(AND(Configurações!$B$3&lt;&gt;"Simples",ISNUMBER($C9),ROUND(OB9*1440,0)&gt;$C9*60),1,0))</f>
        <v>0</v>
      </c>
      <c r="OF9">
        <f>IF($B9="",0,IF(IF(Configurações!$B$6="Sim",OC9&gt;6,OC9&gt;Configurações!$B$5),1,0))</f>
        <v>0</v>
      </c>
      <c r="OG9" s="72">
        <f>SUMIFS(Cálculos!$G9:$OA9,Cálculos!$G$4:$OA$4,"H",Cálculos!$G$3:$OA$3,2)</f>
        <v>1.0416666666666652</v>
      </c>
      <c r="OH9">
        <f>SUMIFS(Cálculos!$G9:$OA9,Cálculos!$G$4:$OA$4,"T",Cálculos!$G$3:$OA$3,2)</f>
        <v>5</v>
      </c>
      <c r="OI9" s="69" t="str">
        <f>IF($B9="","",IF(AND(Configurações!$B$3&lt;&gt;"Simples",ISNUMBER($C9),ROUND(OG9*1440,0)&gt;$C9*60),"Jornada semanal excedida: "&amp;TEXT(OG9,"[h]:mm")&amp;" (contratada "&amp;$C9&amp;"h) • ","")&amp;IF(IF(Configurações!$B$6="Sim",OH9&gt;6,OH9&gt;Configurações!$B$5),IF(Configurações!$B$6="Sim","Semana inteira sem folga — mínimo 1 folga (CCT/ACT) • ","Mais de "&amp;Configurações!$B$5&amp;" dias trabalhados — obrigatórias 2 folgas semanais • "),"")&amp;IF(COUNTIF(CF9:FC9,"*7DIA*")&gt;0,"7º dia consecutivo de trabalho • ","")&amp;IF(COUNTIF(CF9:FC9,"*DOM*")&gt;0,"Domingos consecutivos acima do permitido • ","")&amp;IF(COUNTIF(CF9:FC9,"*INT-INDEVIDO*")&gt;0,"Intervalo indevido em jornada até 4h • ","")&amp;IF(COUNTIF(CF9:FC9,"*INT-15MIN*")&gt;0,"Intervalo deve ser de 15 min (jornada 4h01–6h) • ","")&amp;IF(COUNTIF(CF9:FC9,"*INT-1H2H*")&gt;0,"Intervalo fora de 1h–2h (jornada acima de 6h) • ",""))</f>
        <v/>
      </c>
      <c r="OJ9">
        <f>IF($B9="",0,IF(AND(Configurações!$B$3&lt;&gt;"Simples",ISNUMBER($C9),ROUND(OG9*1440,0)&gt;$C9*60),1,0))</f>
        <v>0</v>
      </c>
      <c r="OK9">
        <f>IF($B9="",0,IF(IF(Configurações!$B$6="Sim",OH9&gt;6,OH9&gt;Configurações!$B$5),1,0))</f>
        <v>0</v>
      </c>
      <c r="OL9" s="72">
        <f>SUMIFS(Cálculos!$G9:$OA9,Cálculos!$G$4:$OA$4,"H",Cálculos!$G$3:$OA$3,3)</f>
        <v>0</v>
      </c>
      <c r="OM9">
        <f>SUMIFS(Cálculos!$G9:$OA9,Cálculos!$G$4:$OA$4,"T",Cálculos!$G$3:$OA$3,3)</f>
        <v>0</v>
      </c>
      <c r="ON9" s="69" t="str">
        <f>IF($B9="","",IF(AND(Configurações!$B$3&lt;&gt;"Simples",ISNUMBER($C9),ROUND(OL9*1440,0)&gt;$C9*60),"Jornada semanal excedida: "&amp;TEXT(OL9,"[h]:mm")&amp;" (contratada "&amp;$C9&amp;"h) • ","")&amp;IF(IF(Configurações!$B$6="Sim",OM9&gt;6,OM9&gt;Configurações!$B$5),IF(Configurações!$B$6="Sim","Semana inteira sem folga — mínimo 1 folga (CCT/ACT) • ","Mais de "&amp;Configurações!$B$5&amp;" dias trabalhados — obrigatórias 2 folgas semanais • "),"")&amp;IF(COUNTIF(FE9:IB9,"*7DIA*")&gt;0,"7º dia consecutivo de trabalho • ","")&amp;IF(COUNTIF(FE9:IB9,"*DOM*")&gt;0,"Domingos consecutivos acima do permitido • ","")&amp;IF(COUNTIF(FE9:IB9,"*INT-INDEVIDO*")&gt;0,"Intervalo indevido em jornada até 4h • ","")&amp;IF(COUNTIF(FE9:IB9,"*INT-15MIN*")&gt;0,"Intervalo deve ser de 15 min (jornada 4h01–6h) • ","")&amp;IF(COUNTIF(FE9:IB9,"*INT-1H2H*")&gt;0,"Intervalo fora de 1h–2h (jornada acima de 6h) • ",""))</f>
        <v/>
      </c>
      <c r="OO9">
        <f>IF($B9="",0,IF(AND(Configurações!$B$3&lt;&gt;"Simples",ISNUMBER($C9),ROUND(OL9*1440,0)&gt;$C9*60),1,0))</f>
        <v>0</v>
      </c>
      <c r="OP9">
        <f>IF($B9="",0,IF(IF(Configurações!$B$6="Sim",OM9&gt;6,OM9&gt;Configurações!$B$5),1,0))</f>
        <v>0</v>
      </c>
      <c r="OQ9" s="72">
        <f>SUMIFS(Cálculos!$G9:$OA9,Cálculos!$G$4:$OA$4,"H",Cálculos!$G$3:$OA$3,4)</f>
        <v>0</v>
      </c>
      <c r="OR9">
        <f>SUMIFS(Cálculos!$G9:$OA9,Cálculos!$G$4:$OA$4,"T",Cálculos!$G$3:$OA$3,4)</f>
        <v>0</v>
      </c>
      <c r="OS9" s="69" t="str">
        <f>IF($B9="","",IF(AND(Configurações!$B$3&lt;&gt;"Simples",ISNUMBER($C9),ROUND(OQ9*1440,0)&gt;$C9*60),"Jornada semanal excedida: "&amp;TEXT(OQ9,"[h]:mm")&amp;" (contratada "&amp;$C9&amp;"h) • ","")&amp;IF(IF(Configurações!$B$6="Sim",OR9&gt;6,OR9&gt;Configurações!$B$5),IF(Configurações!$B$6="Sim","Semana inteira sem folga — mínimo 1 folga (CCT/ACT) • ","Mais de "&amp;Configurações!$B$5&amp;" dias trabalhados — obrigatórias 2 folgas semanais • "),"")&amp;IF(COUNTIF(ID9:LA9,"*7DIA*")&gt;0,"7º dia consecutivo de trabalho • ","")&amp;IF(COUNTIF(ID9:LA9,"*DOM*")&gt;0,"Domingos consecutivos acima do permitido • ","")&amp;IF(COUNTIF(ID9:LA9,"*INT-INDEVIDO*")&gt;0,"Intervalo indevido em jornada até 4h • ","")&amp;IF(COUNTIF(ID9:LA9,"*INT-15MIN*")&gt;0,"Intervalo deve ser de 15 min (jornada 4h01–6h) • ","")&amp;IF(COUNTIF(ID9:LA9,"*INT-1H2H*")&gt;0,"Intervalo fora de 1h–2h (jornada acima de 6h) • ",""))</f>
        <v/>
      </c>
      <c r="OT9">
        <f>IF($B9="",0,IF(AND(Configurações!$B$3&lt;&gt;"Simples",ISNUMBER($C9),ROUND(OQ9*1440,0)&gt;$C9*60),1,0))</f>
        <v>0</v>
      </c>
      <c r="OU9">
        <f>IF($B9="",0,IF(IF(Configurações!$B$6="Sim",OR9&gt;6,OR9&gt;Configurações!$B$5),1,0))</f>
        <v>0</v>
      </c>
      <c r="OV9" s="72">
        <f>SUMIFS(Cálculos!$G9:$OA9,Cálculos!$G$4:$OA$4,"H",Cálculos!$G$3:$OA$3,5)</f>
        <v>0</v>
      </c>
      <c r="OW9">
        <f>SUMIFS(Cálculos!$G9:$OA9,Cálculos!$G$4:$OA$4,"T",Cálculos!$G$3:$OA$3,5)</f>
        <v>0</v>
      </c>
      <c r="OX9" s="69" t="str">
        <f>IF($B9="","",IF(AND(Configurações!$B$3&lt;&gt;"Simples",ISNUMBER($C9),ROUND(OV9*1440,0)&gt;$C9*60),"Jornada semanal excedida: "&amp;TEXT(OV9,"[h]:mm")&amp;" (contratada "&amp;$C9&amp;"h) • ","")&amp;IF(IF(Configurações!$B$6="Sim",OW9&gt;6,OW9&gt;Configurações!$B$5),IF(Configurações!$B$6="Sim","Semana inteira sem folga — mínimo 1 folga (CCT/ACT) • ","Mais de "&amp;Configurações!$B$5&amp;" dias trabalhados — obrigatórias 2 folgas semanais • "),"")&amp;IF(COUNTIF(LC9:NZ9,"*7DIA*")&gt;0,"7º dia consecutivo de trabalho • ","")&amp;IF(COUNTIF(LC9:NZ9,"*DOM*")&gt;0,"Domingos consecutivos acima do permitido • ","")&amp;IF(COUNTIF(LC9:NZ9,"*INT-INDEVIDO*")&gt;0,"Intervalo indevido em jornada até 4h • ","")&amp;IF(COUNTIF(LC9:NZ9,"*INT-15MIN*")&gt;0,"Intervalo deve ser de 15 min (jornada 4h01–6h) • ","")&amp;IF(COUNTIF(LC9:NZ9,"*INT-1H2H*")&gt;0,"Intervalo fora de 1h–2h (jornada acima de 6h) • ",""))</f>
        <v/>
      </c>
      <c r="OY9">
        <f>IF($B9="",0,IF(AND(Configurações!$B$3&lt;&gt;"Simples",ISNUMBER($C9),ROUND(OV9*1440,0)&gt;$C9*60),1,0))</f>
        <v>0</v>
      </c>
      <c r="OZ9">
        <f>IF($B9="",0,IF(IF(Configurações!$B$6="Sim",OW9&gt;6,OW9&gt;Configurações!$B$5),1,0))</f>
        <v>0</v>
      </c>
      <c r="PA9">
        <f>IF($B9="",0,SUMPRODUCT((Cálculos!$G$4:$OA$4="T")*(Cálculos!$G$5:$OA$5&gt;=$PA$5)*(Cálculos!$G$5:$OA$5&lt;=$PB$5))-PE9)</f>
        <v>29</v>
      </c>
      <c r="PB9">
        <f>IF($B9="",0,PA9-SUMIFS(Cálculos!$G9:$OA9,Cálculos!$G$4:$OA$4,"T",Cálculos!$G$5:$OA$5,"&gt;="&amp;$PA$5,Cálculos!$G$5:$OA$5,"&lt;="&amp;$PB$5))</f>
        <v>19</v>
      </c>
      <c r="PC9">
        <f>ROUND(PA9*Configurações!$B$7/7,0)</f>
        <v>8</v>
      </c>
      <c r="PD9">
        <f>IF(AND(Configurações!$B$6="Sim",PA9&gt;0,PB9&lt;PC9),1,0)</f>
        <v>0</v>
      </c>
      <c r="PE9">
        <f>IF($B9="",0,COUNTIFS(Cálculos!$G$4:$OA$4,"ST",Cálculos!$G$5:$OA$5,"&gt;="&amp;$PA$5,Cálculos!$G$5:$OA$5,"&lt;="&amp;$PB$5,Cálculos!$G9:$OA9,"FERIAS"))</f>
        <v>0</v>
      </c>
      <c r="PF9">
        <f>IF($B9="",0,SUMPRODUCT((Cálculos!$G$4:$OA$4="T")*(Cálculos!$G$5:$OA$5&gt;=$PF$5)*(Cálculos!$G$5:$OA$5&lt;=$PG$5))-PJ9)</f>
        <v>6</v>
      </c>
      <c r="PG9">
        <f>IF($B9="",0,PF9-SUMIFS(Cálculos!$G9:$OA9,Cálculos!$G$4:$OA$4,"T",Cálculos!$G$5:$OA$5,"&gt;="&amp;$PF$5,Cálculos!$G$5:$OA$5,"&lt;="&amp;$PG$5))</f>
        <v>6</v>
      </c>
      <c r="PH9">
        <f>ROUND(PF9*Configurações!$B$7/7,0)</f>
        <v>2</v>
      </c>
      <c r="PI9">
        <f>IF(AND(Configurações!$B$6="Sim",PF9&gt;0,PG9&lt;PH9),1,0)</f>
        <v>0</v>
      </c>
      <c r="PJ9">
        <f>IF($B9="",0,COUNTIFS(Cálculos!$G$4:$OA$4,"ST",Cálculos!$G$5:$OA$5,"&gt;="&amp;$PF$5,Cálculos!$G$5:$OA$5,"&lt;="&amp;$PG$5,Cálculos!$G9:$OA9,"FERIAS"))</f>
        <v>0</v>
      </c>
      <c r="PK9">
        <f>IF($B9="",0,SUMPRODUCT((Cálculos!$G$4:$OA$4="T")*(Cálculos!$G$5:$OA$5&gt;=$PK$5)*(Cálculos!$G$5:$OA$5&lt;=$PL$5))-PO9)</f>
        <v>0</v>
      </c>
      <c r="PL9">
        <f>IF($B9="",0,PK9-SUMIFS(Cálculos!$G9:$OA9,Cálculos!$G$4:$OA$4,"T",Cálculos!$G$5:$OA$5,"&gt;="&amp;$PK$5,Cálculos!$G$5:$OA$5,"&lt;="&amp;$PL$5))</f>
        <v>0</v>
      </c>
      <c r="PM9">
        <f>ROUND(PK9*Configurações!$B$7/7,0)</f>
        <v>0</v>
      </c>
      <c r="PN9">
        <f>IF(AND(Configurações!$B$6="Sim",PK9&gt;0,PL9&lt;PM9),1,0)</f>
        <v>0</v>
      </c>
      <c r="PO9">
        <f>IF($B9="",0,COUNTIFS(Cálculos!$G$4:$OA$4,"ST",Cálculos!$G$5:$OA$5,"&gt;="&amp;$PK$5,Cálculos!$G$5:$OA$5,"&lt;="&amp;$PL$5,Cálculos!$G9:$OA9,"FERIAS"))</f>
        <v>0</v>
      </c>
      <c r="PP9" s="69" t="str">
        <f t="shared" si="105"/>
        <v xml:space="preserve">nov/2026 (29 dias no período): 19 folga(s), mín. 8 • dez/2026 (6 dias no período): 6 folga(s), mín. 2 • </v>
      </c>
    </row>
    <row r="10" spans="1:432" x14ac:dyDescent="0.25">
      <c r="A10" s="68">
        <f>IF($B10="","",4)</f>
        <v>4</v>
      </c>
      <c r="B10" s="69" t="str">
        <f>IF(Configurações!$B$3="Colunas",IF('Escala Colunas'!H$4="","",'Escala Colunas'!H$4),IF(Configurações!$B$3="Simples",IF('Escala Simples'!$B10="","",'Escala Simples'!$B10),IF('Escala Linhas'!$B10="","",'Escala Linhas'!$B10)))</f>
        <v>Diego Ferreira</v>
      </c>
      <c r="C10" s="70">
        <f>IF($B10="","",IFERROR(INDEX(Funcionários!$D$5:$D$84,MATCH($B10,Funcionários!$B$5:$B$84,0)),""))</f>
        <v>42</v>
      </c>
      <c r="D10" t="str">
        <f>IF($B10="","",IFERROR(INDEX(Funcionários!$C$5:$C$84,MATCH($B10,Funcionários!$B$5:$B$84,0)),""))</f>
        <v>M</v>
      </c>
      <c r="E10">
        <f>IF($B10="",0,IFERROR(N(INDEX(Funcionários!$E$5:$E$84,MATCH($B10,Funcionários!$B$5:$B$84,0))),0))</f>
        <v>0</v>
      </c>
      <c r="F10">
        <f>IF($B10="",0,IFERROR(N(INDEX(Funcionários!$F$5:$F$84,MATCH($B10,Funcionários!$B$5:$B$84,0))),0))</f>
        <v>0</v>
      </c>
      <c r="G10" s="71" t="str">
        <f>IF(Configurações!$B$3="Colunas",IF('Escala Colunas'!H6="","",'Escala Colunas'!H6),IF(Configurações!$B$3="Simples","",IF('Escala Linhas'!D10="","",'Escala Linhas'!D10)))</f>
        <v/>
      </c>
      <c r="H10" s="71" t="str">
        <f>IF(Configurações!$B$3="Colunas",IF('Escala Colunas'!H7="","",'Escala Colunas'!H7),IF(Configurações!$B$3="Simples","",IF('Escala Linhas'!E10="","",'Escala Linhas'!E10)))</f>
        <v/>
      </c>
      <c r="I10" s="71" t="str">
        <f>IF(Configurações!$B$3="Colunas",IF('Escala Colunas'!H8="","",'Escala Colunas'!H8),IF(Configurações!$B$3="Simples","",IF('Escala Linhas'!F10="","",'Escala Linhas'!F10)))</f>
        <v/>
      </c>
      <c r="J10" s="71" t="str">
        <f>IF(Configurações!$B$3="Colunas",IF('Escala Colunas'!H9="","",'Escala Colunas'!H9),IF(Configurações!$B$3="Simples","",IF('Escala Linhas'!G10="","",'Escala Linhas'!G10)))</f>
        <v/>
      </c>
      <c r="K10">
        <f>IF($B10="",0,IF(Configurações!$B$3="Simples",IF(OR(Q10="TRAB",Q10="ATEST"),1,0),IF(AND(G10&lt;&gt;"",J10&lt;&gt;""),1,0)))</f>
        <v>0</v>
      </c>
      <c r="L10" s="72">
        <f>IF(AND(K10=1,Configurações!$B$3&lt;&gt;"Simples"),MOD(J10-G10,1)-M10,0)</f>
        <v>0</v>
      </c>
      <c r="M10" s="72">
        <f t="shared" si="0"/>
        <v>0</v>
      </c>
      <c r="N10">
        <f t="shared" si="1"/>
        <v>0</v>
      </c>
      <c r="O10">
        <f t="shared" si="2"/>
        <v>0</v>
      </c>
      <c r="P10" s="38" t="str">
        <f>IF(K10=0,"",IF(N10&gt;Configurações!$B$15,"7DIA ","")&amp;IF(AND(WEEKDAY(G$5)=1,O10&gt;IF($D10="F",Configurações!$B$13,Configurações!$B$14)),"DOM ","")&amp;IF(Configurações!$B$3="Simples","",IF(ROUND(L10*1440,0)&lt;=ROUND(Configurações!$B$11*1440,0),IF(ROUND(M10*1440,0)&gt;0,"INT-INDEVIDO",""),IF(ROUND(L10*1440,0)&lt;=ROUND(Configurações!$B$12*1440,0),IF(ROUND(M10*1440,0)&lt;&gt;ROUND(Configurações!$B$8*1440,0),"INT-15MIN",""),IF(OR(ROUND(M10*1440,0)&lt;ROUND(Configurações!$B$9*1440,0),ROUND(M10*1440,0)&gt;ROUND(Configurações!$B$10*1440,0)),"INT-1H2H","")))))</f>
        <v/>
      </c>
      <c r="Q10" t="str">
        <f>IF(Configurações!$B$3="Simples",IF('Escala Simples'!D10="Trabalho","TRAB",IF('Escala Simples'!D10="Folga","FOLGA",IF('Escala Simples'!D10="Atestado","ATEST",IF('Escala Simples'!D10="Férias","FERIAS","")))),"")</f>
        <v/>
      </c>
      <c r="R10" s="71" t="str">
        <f>IF(Configurações!$B$3="Colunas",IF('Escala Colunas'!H11="","",'Escala Colunas'!H11),IF(Configurações!$B$3="Simples","",IF('Escala Linhas'!I10="","",'Escala Linhas'!I10)))</f>
        <v/>
      </c>
      <c r="S10" s="71" t="str">
        <f>IF(Configurações!$B$3="Colunas",IF('Escala Colunas'!H12="","",'Escala Colunas'!H12),IF(Configurações!$B$3="Simples","",IF('Escala Linhas'!J10="","",'Escala Linhas'!J10)))</f>
        <v/>
      </c>
      <c r="T10" s="71" t="str">
        <f>IF(Configurações!$B$3="Colunas",IF('Escala Colunas'!H13="","",'Escala Colunas'!H13),IF(Configurações!$B$3="Simples","",IF('Escala Linhas'!K10="","",'Escala Linhas'!K10)))</f>
        <v/>
      </c>
      <c r="U10" s="71" t="str">
        <f>IF(Configurações!$B$3="Colunas",IF('Escala Colunas'!H14="","",'Escala Colunas'!H14),IF(Configurações!$B$3="Simples","",IF('Escala Linhas'!L10="","",'Escala Linhas'!L10)))</f>
        <v/>
      </c>
      <c r="V10">
        <f>IF($B10="",0,IF(Configurações!$B$3="Simples",IF(OR(AB10="TRAB",AB10="ATEST"),1,0),IF(AND(R10&lt;&gt;"",U10&lt;&gt;""),1,0)))</f>
        <v>0</v>
      </c>
      <c r="W10" s="72">
        <f>IF(AND(V10=1,Configurações!$B$3&lt;&gt;"Simples"),MOD(U10-R10,1)-X10,0)</f>
        <v>0</v>
      </c>
      <c r="X10" s="72">
        <f t="shared" si="3"/>
        <v>0</v>
      </c>
      <c r="Y10">
        <f t="shared" si="4"/>
        <v>0</v>
      </c>
      <c r="Z10">
        <f t="shared" si="5"/>
        <v>0</v>
      </c>
      <c r="AA10" s="38" t="str">
        <f>IF(V10=0,"",IF(Y10&gt;Configurações!$B$15,"7DIA ","")&amp;IF(AND(WEEKDAY(R$5)=1,Z10&gt;IF($D10="F",Configurações!$B$13,Configurações!$B$14)),"DOM ","")&amp;IF(Configurações!$B$3="Simples","",IF(ROUND(W10*1440,0)&lt;=ROUND(Configurações!$B$11*1440,0),IF(ROUND(X10*1440,0)&gt;0,"INT-INDEVIDO",""),IF(ROUND(W10*1440,0)&lt;=ROUND(Configurações!$B$12*1440,0),IF(ROUND(X10*1440,0)&lt;&gt;ROUND(Configurações!$B$8*1440,0),"INT-15MIN",""),IF(OR(ROUND(X10*1440,0)&lt;ROUND(Configurações!$B$9*1440,0),ROUND(X10*1440,0)&gt;ROUND(Configurações!$B$10*1440,0)),"INT-1H2H","")))))</f>
        <v/>
      </c>
      <c r="AB10" t="str">
        <f>IF(Configurações!$B$3="Simples",IF('Escala Simples'!E10="Trabalho","TRAB",IF('Escala Simples'!E10="Folga","FOLGA",IF('Escala Simples'!E10="Atestado","ATEST",IF('Escala Simples'!E10="Férias","FERIAS","")))),"")</f>
        <v/>
      </c>
      <c r="AC10" s="71">
        <f>IF(Configurações!$B$3="Colunas",IF('Escala Colunas'!H16="","",'Escala Colunas'!H16),IF(Configurações!$B$3="Simples","",IF('Escala Linhas'!N10="","",'Escala Linhas'!N10)))</f>
        <v>0.58333333333333304</v>
      </c>
      <c r="AD10" s="71">
        <f>IF(Configurações!$B$3="Colunas",IF('Escala Colunas'!H17="","",'Escala Colunas'!H17),IF(Configurações!$B$3="Simples","",IF('Escala Linhas'!O10="","",'Escala Linhas'!O10)))</f>
        <v>0.75</v>
      </c>
      <c r="AE10" s="71">
        <f>IF(Configurações!$B$3="Colunas",IF('Escala Colunas'!H18="","",'Escala Colunas'!H18),IF(Configurações!$B$3="Simples","",IF('Escala Linhas'!P10="","",'Escala Linhas'!P10)))</f>
        <v>0.79166666666666696</v>
      </c>
      <c r="AF10" s="71">
        <f>IF(Configurações!$B$3="Colunas",IF('Escala Colunas'!H19="","",'Escala Colunas'!H19),IF(Configurações!$B$3="Simples","",IF('Escala Linhas'!Q10="","",'Escala Linhas'!Q10)))</f>
        <v>0.95833333333333304</v>
      </c>
      <c r="AG10">
        <f>IF($B10="",0,IF(Configurações!$B$3="Simples",IF(OR(AM10="TRAB",AM10="ATEST"),1,0),IF(AND(AC10&lt;&gt;"",AF10&lt;&gt;""),1,0)))</f>
        <v>1</v>
      </c>
      <c r="AH10" s="72">
        <f>IF(AND(AG10=1,Configurações!$B$3&lt;&gt;"Simples"),MOD(AF10-AC10,1)-AI10,0)</f>
        <v>0.33333333333333304</v>
      </c>
      <c r="AI10" s="72">
        <f t="shared" si="6"/>
        <v>4.1666666666666963E-2</v>
      </c>
      <c r="AJ10">
        <f t="shared" si="7"/>
        <v>1</v>
      </c>
      <c r="AK10">
        <f t="shared" si="8"/>
        <v>0</v>
      </c>
      <c r="AL10" s="38" t="str">
        <f>IF(AG10=0,"",IF(AJ10&gt;Configurações!$B$15,"7DIA ","")&amp;IF(AND(WEEKDAY(AC$5)=1,AK10&gt;IF($D10="F",Configurações!$B$13,Configurações!$B$14)),"DOM ","")&amp;IF(Configurações!$B$3="Simples","",IF(ROUND(AH10*1440,0)&lt;=ROUND(Configurações!$B$11*1440,0),IF(ROUND(AI10*1440,0)&gt;0,"INT-INDEVIDO",""),IF(ROUND(AH10*1440,0)&lt;=ROUND(Configurações!$B$12*1440,0),IF(ROUND(AI10*1440,0)&lt;&gt;ROUND(Configurações!$B$8*1440,0),"INT-15MIN",""),IF(OR(ROUND(AI10*1440,0)&lt;ROUND(Configurações!$B$9*1440,0),ROUND(AI10*1440,0)&gt;ROUND(Configurações!$B$10*1440,0)),"INT-1H2H","")))))</f>
        <v/>
      </c>
      <c r="AM10" t="str">
        <f>IF(Configurações!$B$3="Simples",IF('Escala Simples'!F10="Trabalho","TRAB",IF('Escala Simples'!F10="Folga","FOLGA",IF('Escala Simples'!F10="Atestado","ATEST",IF('Escala Simples'!F10="Férias","FERIAS","")))),"")</f>
        <v/>
      </c>
      <c r="AN10" s="71">
        <f>IF(Configurações!$B$3="Colunas",IF('Escala Colunas'!H21="","",'Escala Colunas'!H21),IF(Configurações!$B$3="Simples","",IF('Escala Linhas'!S10="","",'Escala Linhas'!S10)))</f>
        <v>0.58333333333333304</v>
      </c>
      <c r="AO10" s="71">
        <f>IF(Configurações!$B$3="Colunas",IF('Escala Colunas'!H22="","",'Escala Colunas'!H22),IF(Configurações!$B$3="Simples","",IF('Escala Linhas'!T10="","",'Escala Linhas'!T10)))</f>
        <v>0.75</v>
      </c>
      <c r="AP10" s="71">
        <f>IF(Configurações!$B$3="Colunas",IF('Escala Colunas'!H23="","",'Escala Colunas'!H23),IF(Configurações!$B$3="Simples","",IF('Escala Linhas'!U10="","",'Escala Linhas'!U10)))</f>
        <v>0.79166666666666696</v>
      </c>
      <c r="AQ10" s="71">
        <f>IF(Configurações!$B$3="Colunas",IF('Escala Colunas'!H24="","",'Escala Colunas'!H24),IF(Configurações!$B$3="Simples","",IF('Escala Linhas'!V10="","",'Escala Linhas'!V10)))</f>
        <v>0.95833333333333304</v>
      </c>
      <c r="AR10">
        <f>IF($B10="",0,IF(Configurações!$B$3="Simples",IF(OR(AX10="TRAB",AX10="ATEST"),1,0),IF(AND(AN10&lt;&gt;"",AQ10&lt;&gt;""),1,0)))</f>
        <v>1</v>
      </c>
      <c r="AS10" s="72">
        <f>IF(AND(AR10=1,Configurações!$B$3&lt;&gt;"Simples"),MOD(AQ10-AN10,1)-AT10,0)</f>
        <v>0.33333333333333304</v>
      </c>
      <c r="AT10" s="72">
        <f t="shared" si="9"/>
        <v>4.1666666666666963E-2</v>
      </c>
      <c r="AU10">
        <f t="shared" si="10"/>
        <v>2</v>
      </c>
      <c r="AV10">
        <f t="shared" si="11"/>
        <v>0</v>
      </c>
      <c r="AW10" s="38" t="str">
        <f>IF(AR10=0,"",IF(AU10&gt;Configurações!$B$15,"7DIA ","")&amp;IF(AND(WEEKDAY(AN$5)=1,AV10&gt;IF($D10="F",Configurações!$B$13,Configurações!$B$14)),"DOM ","")&amp;IF(Configurações!$B$3="Simples","",IF(ROUND(AS10*1440,0)&lt;=ROUND(Configurações!$B$11*1440,0),IF(ROUND(AT10*1440,0)&gt;0,"INT-INDEVIDO",""),IF(ROUND(AS10*1440,0)&lt;=ROUND(Configurações!$B$12*1440,0),IF(ROUND(AT10*1440,0)&lt;&gt;ROUND(Configurações!$B$8*1440,0),"INT-15MIN",""),IF(OR(ROUND(AT10*1440,0)&lt;ROUND(Configurações!$B$9*1440,0),ROUND(AT10*1440,0)&gt;ROUND(Configurações!$B$10*1440,0)),"INT-1H2H","")))))</f>
        <v/>
      </c>
      <c r="AX10" t="str">
        <f>IF(Configurações!$B$3="Simples",IF('Escala Simples'!G10="Trabalho","TRAB",IF('Escala Simples'!G10="Folga","FOLGA",IF('Escala Simples'!G10="Atestado","ATEST",IF('Escala Simples'!G10="Férias","FERIAS","")))),"")</f>
        <v/>
      </c>
      <c r="AY10" s="71">
        <f>IF(Configurações!$B$3="Colunas",IF('Escala Colunas'!H26="","",'Escala Colunas'!H26),IF(Configurações!$B$3="Simples","",IF('Escala Linhas'!X10="","",'Escala Linhas'!X10)))</f>
        <v>0.58333333333333304</v>
      </c>
      <c r="AZ10" s="71">
        <f>IF(Configurações!$B$3="Colunas",IF('Escala Colunas'!H27="","",'Escala Colunas'!H27),IF(Configurações!$B$3="Simples","",IF('Escala Linhas'!Y10="","",'Escala Linhas'!Y10)))</f>
        <v>0.75</v>
      </c>
      <c r="BA10" s="71">
        <f>IF(Configurações!$B$3="Colunas",IF('Escala Colunas'!H28="","",'Escala Colunas'!H28),IF(Configurações!$B$3="Simples","",IF('Escala Linhas'!Z10="","",'Escala Linhas'!Z10)))</f>
        <v>0.79166666666666696</v>
      </c>
      <c r="BB10" s="71">
        <f>IF(Configurações!$B$3="Colunas",IF('Escala Colunas'!H29="","",'Escala Colunas'!H29),IF(Configurações!$B$3="Simples","",IF('Escala Linhas'!AA10="","",'Escala Linhas'!AA10)))</f>
        <v>0.95833333333333304</v>
      </c>
      <c r="BC10">
        <f>IF($B10="",0,IF(Configurações!$B$3="Simples",IF(OR(BI10="TRAB",BI10="ATEST"),1,0),IF(AND(AY10&lt;&gt;"",BB10&lt;&gt;""),1,0)))</f>
        <v>1</v>
      </c>
      <c r="BD10" s="72">
        <f>IF(AND(BC10=1,Configurações!$B$3&lt;&gt;"Simples"),MOD(BB10-AY10,1)-BE10,0)</f>
        <v>0.33333333333333304</v>
      </c>
      <c r="BE10" s="72">
        <f t="shared" si="12"/>
        <v>4.1666666666666963E-2</v>
      </c>
      <c r="BF10">
        <f t="shared" si="13"/>
        <v>3</v>
      </c>
      <c r="BG10">
        <f t="shared" si="14"/>
        <v>0</v>
      </c>
      <c r="BH10" s="38" t="str">
        <f>IF(BC10=0,"",IF(BF10&gt;Configurações!$B$15,"7DIA ","")&amp;IF(AND(WEEKDAY(AY$5)=1,BG10&gt;IF($D10="F",Configurações!$B$13,Configurações!$B$14)),"DOM ","")&amp;IF(Configurações!$B$3="Simples","",IF(ROUND(BD10*1440,0)&lt;=ROUND(Configurações!$B$11*1440,0),IF(ROUND(BE10*1440,0)&gt;0,"INT-INDEVIDO",""),IF(ROUND(BD10*1440,0)&lt;=ROUND(Configurações!$B$12*1440,0),IF(ROUND(BE10*1440,0)&lt;&gt;ROUND(Configurações!$B$8*1440,0),"INT-15MIN",""),IF(OR(ROUND(BE10*1440,0)&lt;ROUND(Configurações!$B$9*1440,0),ROUND(BE10*1440,0)&gt;ROUND(Configurações!$B$10*1440,0)),"INT-1H2H","")))))</f>
        <v/>
      </c>
      <c r="BI10" t="str">
        <f>IF(Configurações!$B$3="Simples",IF('Escala Simples'!H10="Trabalho","TRAB",IF('Escala Simples'!H10="Folga","FOLGA",IF('Escala Simples'!H10="Atestado","ATEST",IF('Escala Simples'!H10="Férias","FERIAS","")))),"")</f>
        <v/>
      </c>
      <c r="BJ10" s="71">
        <f>IF(Configurações!$B$3="Colunas",IF('Escala Colunas'!H31="","",'Escala Colunas'!H31),IF(Configurações!$B$3="Simples","",IF('Escala Linhas'!AC10="","",'Escala Linhas'!AC10)))</f>
        <v>0.58333333333333304</v>
      </c>
      <c r="BK10" s="71">
        <f>IF(Configurações!$B$3="Colunas",IF('Escala Colunas'!H32="","",'Escala Colunas'!H32),IF(Configurações!$B$3="Simples","",IF('Escala Linhas'!AD10="","",'Escala Linhas'!AD10)))</f>
        <v>0.75</v>
      </c>
      <c r="BL10" s="71">
        <f>IF(Configurações!$B$3="Colunas",IF('Escala Colunas'!H33="","",'Escala Colunas'!H33),IF(Configurações!$B$3="Simples","",IF('Escala Linhas'!AE10="","",'Escala Linhas'!AE10)))</f>
        <v>0.79166666666666696</v>
      </c>
      <c r="BM10" s="71">
        <f>IF(Configurações!$B$3="Colunas",IF('Escala Colunas'!H34="","",'Escala Colunas'!H34),IF(Configurações!$B$3="Simples","",IF('Escala Linhas'!AF10="","",'Escala Linhas'!AF10)))</f>
        <v>0.95833333333333304</v>
      </c>
      <c r="BN10">
        <f>IF($B10="",0,IF(Configurações!$B$3="Simples",IF(OR(BT10="TRAB",BT10="ATEST"),1,0),IF(AND(BJ10&lt;&gt;"",BM10&lt;&gt;""),1,0)))</f>
        <v>1</v>
      </c>
      <c r="BO10" s="72">
        <f>IF(AND(BN10=1,Configurações!$B$3&lt;&gt;"Simples"),MOD(BM10-BJ10,1)-BP10,0)</f>
        <v>0.33333333333333304</v>
      </c>
      <c r="BP10" s="72">
        <f t="shared" si="15"/>
        <v>4.1666666666666963E-2</v>
      </c>
      <c r="BQ10">
        <f t="shared" si="16"/>
        <v>4</v>
      </c>
      <c r="BR10">
        <f t="shared" si="17"/>
        <v>0</v>
      </c>
      <c r="BS10" s="38" t="str">
        <f>IF(BN10=0,"",IF(BQ10&gt;Configurações!$B$15,"7DIA ","")&amp;IF(AND(WEEKDAY(BJ$5)=1,BR10&gt;IF($D10="F",Configurações!$B$13,Configurações!$B$14)),"DOM ","")&amp;IF(Configurações!$B$3="Simples","",IF(ROUND(BO10*1440,0)&lt;=ROUND(Configurações!$B$11*1440,0),IF(ROUND(BP10*1440,0)&gt;0,"INT-INDEVIDO",""),IF(ROUND(BO10*1440,0)&lt;=ROUND(Configurações!$B$12*1440,0),IF(ROUND(BP10*1440,0)&lt;&gt;ROUND(Configurações!$B$8*1440,0),"INT-15MIN",""),IF(OR(ROUND(BP10*1440,0)&lt;ROUND(Configurações!$B$9*1440,0),ROUND(BP10*1440,0)&gt;ROUND(Configurações!$B$10*1440,0)),"INT-1H2H","")))))</f>
        <v/>
      </c>
      <c r="BT10" t="str">
        <f>IF(Configurações!$B$3="Simples",IF('Escala Simples'!I10="Trabalho","TRAB",IF('Escala Simples'!I10="Folga","FOLGA",IF('Escala Simples'!I10="Atestado","ATEST",IF('Escala Simples'!I10="Férias","FERIAS","")))),"")</f>
        <v/>
      </c>
      <c r="BU10" s="71">
        <f>IF(Configurações!$B$3="Colunas",IF('Escala Colunas'!H36="","",'Escala Colunas'!H36),IF(Configurações!$B$3="Simples","",IF('Escala Linhas'!AH10="","",'Escala Linhas'!AH10)))</f>
        <v>0.58333333333333304</v>
      </c>
      <c r="BV10" s="71">
        <f>IF(Configurações!$B$3="Colunas",IF('Escala Colunas'!H37="","",'Escala Colunas'!H37),IF(Configurações!$B$3="Simples","",IF('Escala Linhas'!AI10="","",'Escala Linhas'!AI10)))</f>
        <v>0.75</v>
      </c>
      <c r="BW10" s="71">
        <f>IF(Configurações!$B$3="Colunas",IF('Escala Colunas'!H38="","",'Escala Colunas'!H38),IF(Configurações!$B$3="Simples","",IF('Escala Linhas'!AJ10="","",'Escala Linhas'!AJ10)))</f>
        <v>0.79166666666666696</v>
      </c>
      <c r="BX10" s="71">
        <f>IF(Configurações!$B$3="Colunas",IF('Escala Colunas'!H39="","",'Escala Colunas'!H39),IF(Configurações!$B$3="Simples","",IF('Escala Linhas'!AK10="","",'Escala Linhas'!AK10)))</f>
        <v>0.95833333333333304</v>
      </c>
      <c r="BY10">
        <f>IF($B10="",0,IF(Configurações!$B$3="Simples",IF(OR(CE10="TRAB",CE10="ATEST"),1,0),IF(AND(BU10&lt;&gt;"",BX10&lt;&gt;""),1,0)))</f>
        <v>1</v>
      </c>
      <c r="BZ10" s="72">
        <f>IF(AND(BY10=1,Configurações!$B$3&lt;&gt;"Simples"),MOD(BX10-BU10,1)-CA10,0)</f>
        <v>0.33333333333333304</v>
      </c>
      <c r="CA10" s="72">
        <f t="shared" si="18"/>
        <v>4.1666666666666963E-2</v>
      </c>
      <c r="CB10">
        <f t="shared" si="19"/>
        <v>5</v>
      </c>
      <c r="CC10">
        <f t="shared" si="20"/>
        <v>1</v>
      </c>
      <c r="CD10" s="38" t="str">
        <f>IF(BY10=0,"",IF(CB10&gt;Configurações!$B$15,"7DIA ","")&amp;IF(AND(WEEKDAY(BU$5)=1,CC10&gt;IF($D10="F",Configurações!$B$13,Configurações!$B$14)),"DOM ","")&amp;IF(Configurações!$B$3="Simples","",IF(ROUND(BZ10*1440,0)&lt;=ROUND(Configurações!$B$11*1440,0),IF(ROUND(CA10*1440,0)&gt;0,"INT-INDEVIDO",""),IF(ROUND(BZ10*1440,0)&lt;=ROUND(Configurações!$B$12*1440,0),IF(ROUND(CA10*1440,0)&lt;&gt;ROUND(Configurações!$B$8*1440,0),"INT-15MIN",""),IF(OR(ROUND(CA10*1440,0)&lt;ROUND(Configurações!$B$9*1440,0),ROUND(CA10*1440,0)&gt;ROUND(Configurações!$B$10*1440,0)),"INT-1H2H","")))))</f>
        <v/>
      </c>
      <c r="CE10" t="str">
        <f>IF(Configurações!$B$3="Simples",IF('Escala Simples'!J10="Trabalho","TRAB",IF('Escala Simples'!J10="Folga","FOLGA",IF('Escala Simples'!J10="Atestado","ATEST",IF('Escala Simples'!J10="Férias","FERIAS","")))),"")</f>
        <v/>
      </c>
      <c r="CF10" s="71">
        <f>IF(Configurações!$B$3="Colunas",IF('Escala Colunas'!H44="","",'Escala Colunas'!H44),IF(Configurações!$B$3="Simples","",IF('Escala Linhas'!AP10="","",'Escala Linhas'!AP10)))</f>
        <v>0.58333333333333304</v>
      </c>
      <c r="CG10" s="71">
        <f>IF(Configurações!$B$3="Colunas",IF('Escala Colunas'!H45="","",'Escala Colunas'!H45),IF(Configurações!$B$3="Simples","",IF('Escala Linhas'!AQ10="","",'Escala Linhas'!AQ10)))</f>
        <v>0.75</v>
      </c>
      <c r="CH10" s="71">
        <f>IF(Configurações!$B$3="Colunas",IF('Escala Colunas'!H46="","",'Escala Colunas'!H46),IF(Configurações!$B$3="Simples","",IF('Escala Linhas'!AR10="","",'Escala Linhas'!AR10)))</f>
        <v>0.79166666666666696</v>
      </c>
      <c r="CI10" s="71">
        <f>IF(Configurações!$B$3="Colunas",IF('Escala Colunas'!H47="","",'Escala Colunas'!H47),IF(Configurações!$B$3="Simples","",IF('Escala Linhas'!AS10="","",'Escala Linhas'!AS10)))</f>
        <v>0.95833333333333304</v>
      </c>
      <c r="CJ10">
        <f>IF($B10="",0,IF(Configurações!$B$3="Simples",IF(OR(CP10="TRAB",CP10="ATEST"),1,0),IF(AND(CF10&lt;&gt;"",CI10&lt;&gt;""),1,0)))</f>
        <v>1</v>
      </c>
      <c r="CK10" s="72">
        <f>IF(AND(CJ10=1,Configurações!$B$3&lt;&gt;"Simples"),MOD(CI10-CF10,1)-CL10,0)</f>
        <v>0.33333333333333304</v>
      </c>
      <c r="CL10" s="72">
        <f t="shared" si="21"/>
        <v>4.1666666666666963E-2</v>
      </c>
      <c r="CM10">
        <f t="shared" si="22"/>
        <v>6</v>
      </c>
      <c r="CN10">
        <f t="shared" si="23"/>
        <v>1</v>
      </c>
      <c r="CO10" s="38" t="str">
        <f>IF(CJ10=0,"",IF(CM10&gt;Configurações!$B$15,"7DIA ","")&amp;IF(AND(WEEKDAY(CF$5)=1,CN10&gt;IF($D10="F",Configurações!$B$13,Configurações!$B$14)),"DOM ","")&amp;IF(Configurações!$B$3="Simples","",IF(ROUND(CK10*1440,0)&lt;=ROUND(Configurações!$B$11*1440,0),IF(ROUND(CL10*1440,0)&gt;0,"INT-INDEVIDO",""),IF(ROUND(CK10*1440,0)&lt;=ROUND(Configurações!$B$12*1440,0),IF(ROUND(CL10*1440,0)&lt;&gt;ROUND(Configurações!$B$8*1440,0),"INT-15MIN",""),IF(OR(ROUND(CL10*1440,0)&lt;ROUND(Configurações!$B$9*1440,0),ROUND(CL10*1440,0)&gt;ROUND(Configurações!$B$10*1440,0)),"INT-1H2H","")))))</f>
        <v/>
      </c>
      <c r="CP10" t="str">
        <f>IF(Configurações!$B$3="Simples",IF('Escala Simples'!M10="Trabalho","TRAB",IF('Escala Simples'!M10="Folga","FOLGA",IF('Escala Simples'!M10="Atestado","ATEST",IF('Escala Simples'!M10="Férias","FERIAS","")))),"")</f>
        <v/>
      </c>
      <c r="CQ10" s="71">
        <f>IF(Configurações!$B$3="Colunas",IF('Escala Colunas'!H49="","",'Escala Colunas'!H49),IF(Configurações!$B$3="Simples","",IF('Escala Linhas'!AU10="","",'Escala Linhas'!AU10)))</f>
        <v>0.58333333333333304</v>
      </c>
      <c r="CR10" s="71">
        <f>IF(Configurações!$B$3="Colunas",IF('Escala Colunas'!H50="","",'Escala Colunas'!H50),IF(Configurações!$B$3="Simples","",IF('Escala Linhas'!AV10="","",'Escala Linhas'!AV10)))</f>
        <v>0.75</v>
      </c>
      <c r="CS10" s="71">
        <f>IF(Configurações!$B$3="Colunas",IF('Escala Colunas'!H51="","",'Escala Colunas'!H51),IF(Configurações!$B$3="Simples","",IF('Escala Linhas'!AW10="","",'Escala Linhas'!AW10)))</f>
        <v>0.79166666666666696</v>
      </c>
      <c r="CT10" s="71">
        <f>IF(Configurações!$B$3="Colunas",IF('Escala Colunas'!H52="","",'Escala Colunas'!H52),IF(Configurações!$B$3="Simples","",IF('Escala Linhas'!AX10="","",'Escala Linhas'!AX10)))</f>
        <v>0.95833333333333304</v>
      </c>
      <c r="CU10">
        <f>IF($B10="",0,IF(Configurações!$B$3="Simples",IF(OR(DA10="TRAB",DA10="ATEST"),1,0),IF(AND(CQ10&lt;&gt;"",CT10&lt;&gt;""),1,0)))</f>
        <v>1</v>
      </c>
      <c r="CV10" s="72">
        <f>IF(AND(CU10=1,Configurações!$B$3&lt;&gt;"Simples"),MOD(CT10-CQ10,1)-CW10,0)</f>
        <v>0.33333333333333304</v>
      </c>
      <c r="CW10" s="72">
        <f t="shared" si="24"/>
        <v>4.1666666666666963E-2</v>
      </c>
      <c r="CX10">
        <f t="shared" si="25"/>
        <v>7</v>
      </c>
      <c r="CY10">
        <f t="shared" si="26"/>
        <v>1</v>
      </c>
      <c r="CZ10" s="38" t="str">
        <f>IF(CU10=0,"",IF(CX10&gt;Configurações!$B$15,"7DIA ","")&amp;IF(AND(WEEKDAY(CQ$5)=1,CY10&gt;IF($D10="F",Configurações!$B$13,Configurações!$B$14)),"DOM ","")&amp;IF(Configurações!$B$3="Simples","",IF(ROUND(CV10*1440,0)&lt;=ROUND(Configurações!$B$11*1440,0),IF(ROUND(CW10*1440,0)&gt;0,"INT-INDEVIDO",""),IF(ROUND(CV10*1440,0)&lt;=ROUND(Configurações!$B$12*1440,0),IF(ROUND(CW10*1440,0)&lt;&gt;ROUND(Configurações!$B$8*1440,0),"INT-15MIN",""),IF(OR(ROUND(CW10*1440,0)&lt;ROUND(Configurações!$B$9*1440,0),ROUND(CW10*1440,0)&gt;ROUND(Configurações!$B$10*1440,0)),"INT-1H2H","")))))</f>
        <v xml:space="preserve">7DIA </v>
      </c>
      <c r="DA10" t="str">
        <f>IF(Configurações!$B$3="Simples",IF('Escala Simples'!N10="Trabalho","TRAB",IF('Escala Simples'!N10="Folga","FOLGA",IF('Escala Simples'!N10="Atestado","ATEST",IF('Escala Simples'!N10="Férias","FERIAS","")))),"")</f>
        <v/>
      </c>
      <c r="DB10" s="71" t="str">
        <f>IF(Configurações!$B$3="Colunas",IF('Escala Colunas'!H54="","",'Escala Colunas'!H54),IF(Configurações!$B$3="Simples","",IF('Escala Linhas'!AZ10="","",'Escala Linhas'!AZ10)))</f>
        <v/>
      </c>
      <c r="DC10" s="71" t="str">
        <f>IF(Configurações!$B$3="Colunas",IF('Escala Colunas'!H55="","",'Escala Colunas'!H55),IF(Configurações!$B$3="Simples","",IF('Escala Linhas'!BA10="","",'Escala Linhas'!BA10)))</f>
        <v/>
      </c>
      <c r="DD10" s="71" t="str">
        <f>IF(Configurações!$B$3="Colunas",IF('Escala Colunas'!H56="","",'Escala Colunas'!H56),IF(Configurações!$B$3="Simples","",IF('Escala Linhas'!BB10="","",'Escala Linhas'!BB10)))</f>
        <v/>
      </c>
      <c r="DE10" s="71" t="str">
        <f>IF(Configurações!$B$3="Colunas",IF('Escala Colunas'!H57="","",'Escala Colunas'!H57),IF(Configurações!$B$3="Simples","",IF('Escala Linhas'!BC10="","",'Escala Linhas'!BC10)))</f>
        <v/>
      </c>
      <c r="DF10">
        <f>IF($B10="",0,IF(Configurações!$B$3="Simples",IF(OR(DL10="TRAB",DL10="ATEST"),1,0),IF(AND(DB10&lt;&gt;"",DE10&lt;&gt;""),1,0)))</f>
        <v>0</v>
      </c>
      <c r="DG10" s="72">
        <f>IF(AND(DF10=1,Configurações!$B$3&lt;&gt;"Simples"),MOD(DE10-DB10,1)-DH10,0)</f>
        <v>0</v>
      </c>
      <c r="DH10" s="72">
        <f t="shared" si="27"/>
        <v>0</v>
      </c>
      <c r="DI10">
        <f t="shared" si="28"/>
        <v>0</v>
      </c>
      <c r="DJ10">
        <f t="shared" si="29"/>
        <v>1</v>
      </c>
      <c r="DK10" s="38" t="str">
        <f>IF(DF10=0,"",IF(DI10&gt;Configurações!$B$15,"7DIA ","")&amp;IF(AND(WEEKDAY(DB$5)=1,DJ10&gt;IF($D10="F",Configurações!$B$13,Configurações!$B$14)),"DOM ","")&amp;IF(Configurações!$B$3="Simples","",IF(ROUND(DG10*1440,0)&lt;=ROUND(Configurações!$B$11*1440,0),IF(ROUND(DH10*1440,0)&gt;0,"INT-INDEVIDO",""),IF(ROUND(DG10*1440,0)&lt;=ROUND(Configurações!$B$12*1440,0),IF(ROUND(DH10*1440,0)&lt;&gt;ROUND(Configurações!$B$8*1440,0),"INT-15MIN",""),IF(OR(ROUND(DH10*1440,0)&lt;ROUND(Configurações!$B$9*1440,0),ROUND(DH10*1440,0)&gt;ROUND(Configurações!$B$10*1440,0)),"INT-1H2H","")))))</f>
        <v/>
      </c>
      <c r="DL10" t="str">
        <f>IF(Configurações!$B$3="Simples",IF('Escala Simples'!O10="Trabalho","TRAB",IF('Escala Simples'!O10="Folga","FOLGA",IF('Escala Simples'!O10="Atestado","ATEST",IF('Escala Simples'!O10="Férias","FERIAS","")))),"")</f>
        <v/>
      </c>
      <c r="DM10" s="71">
        <f>IF(Configurações!$B$3="Colunas",IF('Escala Colunas'!H59="","",'Escala Colunas'!H59),IF(Configurações!$B$3="Simples","",IF('Escala Linhas'!BE10="","",'Escala Linhas'!BE10)))</f>
        <v>0.58333333333333304</v>
      </c>
      <c r="DN10" s="71">
        <f>IF(Configurações!$B$3="Colunas",IF('Escala Colunas'!H60="","",'Escala Colunas'!H60),IF(Configurações!$B$3="Simples","",IF('Escala Linhas'!BF10="","",'Escala Linhas'!BF10)))</f>
        <v>0.75</v>
      </c>
      <c r="DO10" s="71">
        <f>IF(Configurações!$B$3="Colunas",IF('Escala Colunas'!H61="","",'Escala Colunas'!H61),IF(Configurações!$B$3="Simples","",IF('Escala Linhas'!BG10="","",'Escala Linhas'!BG10)))</f>
        <v>0.79166666666666696</v>
      </c>
      <c r="DP10" s="71">
        <f>IF(Configurações!$B$3="Colunas",IF('Escala Colunas'!H62="","",'Escala Colunas'!H62),IF(Configurações!$B$3="Simples","",IF('Escala Linhas'!BH10="","",'Escala Linhas'!BH10)))</f>
        <v>0.95833333333333304</v>
      </c>
      <c r="DQ10">
        <f>IF($B10="",0,IF(Configurações!$B$3="Simples",IF(OR(DW10="TRAB",DW10="ATEST"),1,0),IF(AND(DM10&lt;&gt;"",DP10&lt;&gt;""),1,0)))</f>
        <v>1</v>
      </c>
      <c r="DR10" s="72">
        <f>IF(AND(DQ10=1,Configurações!$B$3&lt;&gt;"Simples"),MOD(DP10-DM10,1)-DS10,0)</f>
        <v>0.33333333333333304</v>
      </c>
      <c r="DS10" s="72">
        <f t="shared" si="30"/>
        <v>4.1666666666666963E-2</v>
      </c>
      <c r="DT10">
        <f t="shared" si="31"/>
        <v>1</v>
      </c>
      <c r="DU10">
        <f t="shared" si="32"/>
        <v>1</v>
      </c>
      <c r="DV10" s="38" t="str">
        <f>IF(DQ10=0,"",IF(DT10&gt;Configurações!$B$15,"7DIA ","")&amp;IF(AND(WEEKDAY(DM$5)=1,DU10&gt;IF($D10="F",Configurações!$B$13,Configurações!$B$14)),"DOM ","")&amp;IF(Configurações!$B$3="Simples","",IF(ROUND(DR10*1440,0)&lt;=ROUND(Configurações!$B$11*1440,0),IF(ROUND(DS10*1440,0)&gt;0,"INT-INDEVIDO",""),IF(ROUND(DR10*1440,0)&lt;=ROUND(Configurações!$B$12*1440,0),IF(ROUND(DS10*1440,0)&lt;&gt;ROUND(Configurações!$B$8*1440,0),"INT-15MIN",""),IF(OR(ROUND(DS10*1440,0)&lt;ROUND(Configurações!$B$9*1440,0),ROUND(DS10*1440,0)&gt;ROUND(Configurações!$B$10*1440,0)),"INT-1H2H","")))))</f>
        <v/>
      </c>
      <c r="DW10" t="str">
        <f>IF(Configurações!$B$3="Simples",IF('Escala Simples'!P10="Trabalho","TRAB",IF('Escala Simples'!P10="Folga","FOLGA",IF('Escala Simples'!P10="Atestado","ATEST",IF('Escala Simples'!P10="Férias","FERIAS","")))),"")</f>
        <v/>
      </c>
      <c r="DX10" s="71">
        <f>IF(Configurações!$B$3="Colunas",IF('Escala Colunas'!H64="","",'Escala Colunas'!H64),IF(Configurações!$B$3="Simples","",IF('Escala Linhas'!BJ10="","",'Escala Linhas'!BJ10)))</f>
        <v>0.58333333333333304</v>
      </c>
      <c r="DY10" s="71">
        <f>IF(Configurações!$B$3="Colunas",IF('Escala Colunas'!H65="","",'Escala Colunas'!H65),IF(Configurações!$B$3="Simples","",IF('Escala Linhas'!BK10="","",'Escala Linhas'!BK10)))</f>
        <v>0.75</v>
      </c>
      <c r="DZ10" s="71">
        <f>IF(Configurações!$B$3="Colunas",IF('Escala Colunas'!H66="","",'Escala Colunas'!H66),IF(Configurações!$B$3="Simples","",IF('Escala Linhas'!BL10="","",'Escala Linhas'!BL10)))</f>
        <v>0.79166666666666696</v>
      </c>
      <c r="EA10" s="71">
        <f>IF(Configurações!$B$3="Colunas",IF('Escala Colunas'!H67="","",'Escala Colunas'!H67),IF(Configurações!$B$3="Simples","",IF('Escala Linhas'!BM10="","",'Escala Linhas'!BM10)))</f>
        <v>0.95833333333333304</v>
      </c>
      <c r="EB10">
        <f>IF($B10="",0,IF(Configurações!$B$3="Simples",IF(OR(EH10="TRAB",EH10="ATEST"),1,0),IF(AND(DX10&lt;&gt;"",EA10&lt;&gt;""),1,0)))</f>
        <v>1</v>
      </c>
      <c r="EC10" s="72">
        <f>IF(AND(EB10=1,Configurações!$B$3&lt;&gt;"Simples"),MOD(EA10-DX10,1)-ED10,0)</f>
        <v>0.33333333333333304</v>
      </c>
      <c r="ED10" s="72">
        <f t="shared" si="33"/>
        <v>4.1666666666666963E-2</v>
      </c>
      <c r="EE10">
        <f t="shared" si="34"/>
        <v>2</v>
      </c>
      <c r="EF10">
        <f t="shared" si="35"/>
        <v>1</v>
      </c>
      <c r="EG10" s="38" t="str">
        <f>IF(EB10=0,"",IF(EE10&gt;Configurações!$B$15,"7DIA ","")&amp;IF(AND(WEEKDAY(DX$5)=1,EF10&gt;IF($D10="F",Configurações!$B$13,Configurações!$B$14)),"DOM ","")&amp;IF(Configurações!$B$3="Simples","",IF(ROUND(EC10*1440,0)&lt;=ROUND(Configurações!$B$11*1440,0),IF(ROUND(ED10*1440,0)&gt;0,"INT-INDEVIDO",""),IF(ROUND(EC10*1440,0)&lt;=ROUND(Configurações!$B$12*1440,0),IF(ROUND(ED10*1440,0)&lt;&gt;ROUND(Configurações!$B$8*1440,0),"INT-15MIN",""),IF(OR(ROUND(ED10*1440,0)&lt;ROUND(Configurações!$B$9*1440,0),ROUND(ED10*1440,0)&gt;ROUND(Configurações!$B$10*1440,0)),"INT-1H2H","")))))</f>
        <v/>
      </c>
      <c r="EH10" t="str">
        <f>IF(Configurações!$B$3="Simples",IF('Escala Simples'!Q10="Trabalho","TRAB",IF('Escala Simples'!Q10="Folga","FOLGA",IF('Escala Simples'!Q10="Atestado","ATEST",IF('Escala Simples'!Q10="Férias","FERIAS","")))),"")</f>
        <v/>
      </c>
      <c r="EI10" s="71">
        <f>IF(Configurações!$B$3="Colunas",IF('Escala Colunas'!H69="","",'Escala Colunas'!H69),IF(Configurações!$B$3="Simples","",IF('Escala Linhas'!BO10="","",'Escala Linhas'!BO10)))</f>
        <v>0.58333333333333304</v>
      </c>
      <c r="EJ10" s="71">
        <f>IF(Configurações!$B$3="Colunas",IF('Escala Colunas'!H70="","",'Escala Colunas'!H70),IF(Configurações!$B$3="Simples","",IF('Escala Linhas'!BP10="","",'Escala Linhas'!BP10)))</f>
        <v>0.75</v>
      </c>
      <c r="EK10" s="71">
        <f>IF(Configurações!$B$3="Colunas",IF('Escala Colunas'!H71="","",'Escala Colunas'!H71),IF(Configurações!$B$3="Simples","",IF('Escala Linhas'!BQ10="","",'Escala Linhas'!BQ10)))</f>
        <v>0.79166666666666696</v>
      </c>
      <c r="EL10" s="71">
        <f>IF(Configurações!$B$3="Colunas",IF('Escala Colunas'!H72="","",'Escala Colunas'!H72),IF(Configurações!$B$3="Simples","",IF('Escala Linhas'!BR10="","",'Escala Linhas'!BR10)))</f>
        <v>0.95833333333333304</v>
      </c>
      <c r="EM10">
        <f>IF($B10="",0,IF(Configurações!$B$3="Simples",IF(OR(ES10="TRAB",ES10="ATEST"),1,0),IF(AND(EI10&lt;&gt;"",EL10&lt;&gt;""),1,0)))</f>
        <v>1</v>
      </c>
      <c r="EN10" s="72">
        <f>IF(AND(EM10=1,Configurações!$B$3&lt;&gt;"Simples"),MOD(EL10-EI10,1)-EO10,0)</f>
        <v>0.33333333333333304</v>
      </c>
      <c r="EO10" s="72">
        <f t="shared" si="36"/>
        <v>4.1666666666666963E-2</v>
      </c>
      <c r="EP10">
        <f t="shared" si="37"/>
        <v>3</v>
      </c>
      <c r="EQ10">
        <f t="shared" si="38"/>
        <v>1</v>
      </c>
      <c r="ER10" s="38" t="str">
        <f>IF(EM10=0,"",IF(EP10&gt;Configurações!$B$15,"7DIA ","")&amp;IF(AND(WEEKDAY(EI$5)=1,EQ10&gt;IF($D10="F",Configurações!$B$13,Configurações!$B$14)),"DOM ","")&amp;IF(Configurações!$B$3="Simples","",IF(ROUND(EN10*1440,0)&lt;=ROUND(Configurações!$B$11*1440,0),IF(ROUND(EO10*1440,0)&gt;0,"INT-INDEVIDO",""),IF(ROUND(EN10*1440,0)&lt;=ROUND(Configurações!$B$12*1440,0),IF(ROUND(EO10*1440,0)&lt;&gt;ROUND(Configurações!$B$8*1440,0),"INT-15MIN",""),IF(OR(ROUND(EO10*1440,0)&lt;ROUND(Configurações!$B$9*1440,0),ROUND(EO10*1440,0)&gt;ROUND(Configurações!$B$10*1440,0)),"INT-1H2H","")))))</f>
        <v/>
      </c>
      <c r="ES10" t="str">
        <f>IF(Configurações!$B$3="Simples",IF('Escala Simples'!R10="Trabalho","TRAB",IF('Escala Simples'!R10="Folga","FOLGA",IF('Escala Simples'!R10="Atestado","ATEST",IF('Escala Simples'!R10="Férias","FERIAS","")))),"")</f>
        <v/>
      </c>
      <c r="ET10" s="71" t="str">
        <f>IF(Configurações!$B$3="Colunas",IF('Escala Colunas'!H74="","",'Escala Colunas'!H74),IF(Configurações!$B$3="Simples","",IF('Escala Linhas'!BT10="","",'Escala Linhas'!BT10)))</f>
        <v/>
      </c>
      <c r="EU10" s="71" t="str">
        <f>IF(Configurações!$B$3="Colunas",IF('Escala Colunas'!H75="","",'Escala Colunas'!H75),IF(Configurações!$B$3="Simples","",IF('Escala Linhas'!BU10="","",'Escala Linhas'!BU10)))</f>
        <v/>
      </c>
      <c r="EV10" s="71" t="str">
        <f>IF(Configurações!$B$3="Colunas",IF('Escala Colunas'!H76="","",'Escala Colunas'!H76),IF(Configurações!$B$3="Simples","",IF('Escala Linhas'!BV10="","",'Escala Linhas'!BV10)))</f>
        <v/>
      </c>
      <c r="EW10" s="71" t="str">
        <f>IF(Configurações!$B$3="Colunas",IF('Escala Colunas'!H77="","",'Escala Colunas'!H77),IF(Configurações!$B$3="Simples","",IF('Escala Linhas'!BW10="","",'Escala Linhas'!BW10)))</f>
        <v/>
      </c>
      <c r="EX10">
        <f>IF($B10="",0,IF(Configurações!$B$3="Simples",IF(OR(FD10="TRAB",FD10="ATEST"),1,0),IF(AND(ET10&lt;&gt;"",EW10&lt;&gt;""),1,0)))</f>
        <v>0</v>
      </c>
      <c r="EY10" s="72">
        <f>IF(AND(EX10=1,Configurações!$B$3&lt;&gt;"Simples"),MOD(EW10-ET10,1)-EZ10,0)</f>
        <v>0</v>
      </c>
      <c r="EZ10" s="72">
        <f t="shared" si="39"/>
        <v>0</v>
      </c>
      <c r="FA10">
        <f t="shared" si="40"/>
        <v>0</v>
      </c>
      <c r="FB10">
        <f t="shared" si="41"/>
        <v>0</v>
      </c>
      <c r="FC10" s="38" t="str">
        <f>IF(EX10=0,"",IF(FA10&gt;Configurações!$B$15,"7DIA ","")&amp;IF(AND(WEEKDAY(ET$5)=1,FB10&gt;IF($D10="F",Configurações!$B$13,Configurações!$B$14)),"DOM ","")&amp;IF(Configurações!$B$3="Simples","",IF(ROUND(EY10*1440,0)&lt;=ROUND(Configurações!$B$11*1440,0),IF(ROUND(EZ10*1440,0)&gt;0,"INT-INDEVIDO",""),IF(ROUND(EY10*1440,0)&lt;=ROUND(Configurações!$B$12*1440,0),IF(ROUND(EZ10*1440,0)&lt;&gt;ROUND(Configurações!$B$8*1440,0),"INT-15MIN",""),IF(OR(ROUND(EZ10*1440,0)&lt;ROUND(Configurações!$B$9*1440,0),ROUND(EZ10*1440,0)&gt;ROUND(Configurações!$B$10*1440,0)),"INT-1H2H","")))))</f>
        <v/>
      </c>
      <c r="FD10" t="str">
        <f>IF(Configurações!$B$3="Simples",IF('Escala Simples'!S10="Trabalho","TRAB",IF('Escala Simples'!S10="Folga","FOLGA",IF('Escala Simples'!S10="Atestado","ATEST",IF('Escala Simples'!S10="Férias","FERIAS","")))),"")</f>
        <v/>
      </c>
      <c r="FE10" s="71" t="str">
        <f>IF(Configurações!$B$3="Colunas",IF('Escala Colunas'!H82="","",'Escala Colunas'!H82),IF(Configurações!$B$3="Simples","",IF('Escala Linhas'!CB10="","",'Escala Linhas'!CB10)))</f>
        <v/>
      </c>
      <c r="FF10" s="71" t="str">
        <f>IF(Configurações!$B$3="Colunas",IF('Escala Colunas'!H83="","",'Escala Colunas'!H83),IF(Configurações!$B$3="Simples","",IF('Escala Linhas'!CC10="","",'Escala Linhas'!CC10)))</f>
        <v/>
      </c>
      <c r="FG10" s="71" t="str">
        <f>IF(Configurações!$B$3="Colunas",IF('Escala Colunas'!H84="","",'Escala Colunas'!H84),IF(Configurações!$B$3="Simples","",IF('Escala Linhas'!CD10="","",'Escala Linhas'!CD10)))</f>
        <v/>
      </c>
      <c r="FH10" s="71" t="str">
        <f>IF(Configurações!$B$3="Colunas",IF('Escala Colunas'!H85="","",'Escala Colunas'!H85),IF(Configurações!$B$3="Simples","",IF('Escala Linhas'!CE10="","",'Escala Linhas'!CE10)))</f>
        <v/>
      </c>
      <c r="FI10">
        <f>IF($B10="",0,IF(Configurações!$B$3="Simples",IF(OR(FO10="TRAB",FO10="ATEST"),1,0),IF(AND(FE10&lt;&gt;"",FH10&lt;&gt;""),1,0)))</f>
        <v>0</v>
      </c>
      <c r="FJ10" s="72">
        <f>IF(AND(FI10=1,Configurações!$B$3&lt;&gt;"Simples"),MOD(FH10-FE10,1)-FK10,0)</f>
        <v>0</v>
      </c>
      <c r="FK10" s="72">
        <f t="shared" si="42"/>
        <v>0</v>
      </c>
      <c r="FL10">
        <f t="shared" si="43"/>
        <v>0</v>
      </c>
      <c r="FM10">
        <f t="shared" si="44"/>
        <v>0</v>
      </c>
      <c r="FN10" s="38" t="str">
        <f>IF(FI10=0,"",IF(FL10&gt;Configurações!$B$15,"7DIA ","")&amp;IF(AND(WEEKDAY(FE$5)=1,FM10&gt;IF($D10="F",Configurações!$B$13,Configurações!$B$14)),"DOM ","")&amp;IF(Configurações!$B$3="Simples","",IF(ROUND(FJ10*1440,0)&lt;=ROUND(Configurações!$B$11*1440,0),IF(ROUND(FK10*1440,0)&gt;0,"INT-INDEVIDO",""),IF(ROUND(FJ10*1440,0)&lt;=ROUND(Configurações!$B$12*1440,0),IF(ROUND(FK10*1440,0)&lt;&gt;ROUND(Configurações!$B$8*1440,0),"INT-15MIN",""),IF(OR(ROUND(FK10*1440,0)&lt;ROUND(Configurações!$B$9*1440,0),ROUND(FK10*1440,0)&gt;ROUND(Configurações!$B$10*1440,0)),"INT-1H2H","")))))</f>
        <v/>
      </c>
      <c r="FO10" t="str">
        <f>IF(Configurações!$B$3="Simples",IF('Escala Simples'!V10="Trabalho","TRAB",IF('Escala Simples'!V10="Folga","FOLGA",IF('Escala Simples'!V10="Atestado","ATEST",IF('Escala Simples'!V10="Férias","FERIAS","")))),"")</f>
        <v/>
      </c>
      <c r="FP10" s="71" t="str">
        <f>IF(Configurações!$B$3="Colunas",IF('Escala Colunas'!H87="","",'Escala Colunas'!H87),IF(Configurações!$B$3="Simples","",IF('Escala Linhas'!CG10="","",'Escala Linhas'!CG10)))</f>
        <v/>
      </c>
      <c r="FQ10" s="71" t="str">
        <f>IF(Configurações!$B$3="Colunas",IF('Escala Colunas'!H88="","",'Escala Colunas'!H88),IF(Configurações!$B$3="Simples","",IF('Escala Linhas'!CH10="","",'Escala Linhas'!CH10)))</f>
        <v/>
      </c>
      <c r="FR10" s="71" t="str">
        <f>IF(Configurações!$B$3="Colunas",IF('Escala Colunas'!H89="","",'Escala Colunas'!H89),IF(Configurações!$B$3="Simples","",IF('Escala Linhas'!CI10="","",'Escala Linhas'!CI10)))</f>
        <v/>
      </c>
      <c r="FS10" s="71" t="str">
        <f>IF(Configurações!$B$3="Colunas",IF('Escala Colunas'!H90="","",'Escala Colunas'!H90),IF(Configurações!$B$3="Simples","",IF('Escala Linhas'!CJ10="","",'Escala Linhas'!CJ10)))</f>
        <v/>
      </c>
      <c r="FT10">
        <f>IF($B10="",0,IF(Configurações!$B$3="Simples",IF(OR(FZ10="TRAB",FZ10="ATEST"),1,0),IF(AND(FP10&lt;&gt;"",FS10&lt;&gt;""),1,0)))</f>
        <v>0</v>
      </c>
      <c r="FU10" s="72">
        <f>IF(AND(FT10=1,Configurações!$B$3&lt;&gt;"Simples"),MOD(FS10-FP10,1)-FV10,0)</f>
        <v>0</v>
      </c>
      <c r="FV10" s="72">
        <f t="shared" si="45"/>
        <v>0</v>
      </c>
      <c r="FW10">
        <f t="shared" si="46"/>
        <v>0</v>
      </c>
      <c r="FX10">
        <f t="shared" si="47"/>
        <v>0</v>
      </c>
      <c r="FY10" s="38" t="str">
        <f>IF(FT10=0,"",IF(FW10&gt;Configurações!$B$15,"7DIA ","")&amp;IF(AND(WEEKDAY(FP$5)=1,FX10&gt;IF($D10="F",Configurações!$B$13,Configurações!$B$14)),"DOM ","")&amp;IF(Configurações!$B$3="Simples","",IF(ROUND(FU10*1440,0)&lt;=ROUND(Configurações!$B$11*1440,0),IF(ROUND(FV10*1440,0)&gt;0,"INT-INDEVIDO",""),IF(ROUND(FU10*1440,0)&lt;=ROUND(Configurações!$B$12*1440,0),IF(ROUND(FV10*1440,0)&lt;&gt;ROUND(Configurações!$B$8*1440,0),"INT-15MIN",""),IF(OR(ROUND(FV10*1440,0)&lt;ROUND(Configurações!$B$9*1440,0),ROUND(FV10*1440,0)&gt;ROUND(Configurações!$B$10*1440,0)),"INT-1H2H","")))))</f>
        <v/>
      </c>
      <c r="FZ10" t="str">
        <f>IF(Configurações!$B$3="Simples",IF('Escala Simples'!W10="Trabalho","TRAB",IF('Escala Simples'!W10="Folga","FOLGA",IF('Escala Simples'!W10="Atestado","ATEST",IF('Escala Simples'!W10="Férias","FERIAS","")))),"")</f>
        <v/>
      </c>
      <c r="GA10" s="71" t="str">
        <f>IF(Configurações!$B$3="Colunas",IF('Escala Colunas'!H92="","",'Escala Colunas'!H92),IF(Configurações!$B$3="Simples","",IF('Escala Linhas'!CL10="","",'Escala Linhas'!CL10)))</f>
        <v/>
      </c>
      <c r="GB10" s="71" t="str">
        <f>IF(Configurações!$B$3="Colunas",IF('Escala Colunas'!H93="","",'Escala Colunas'!H93),IF(Configurações!$B$3="Simples","",IF('Escala Linhas'!CM10="","",'Escala Linhas'!CM10)))</f>
        <v/>
      </c>
      <c r="GC10" s="71" t="str">
        <f>IF(Configurações!$B$3="Colunas",IF('Escala Colunas'!H94="","",'Escala Colunas'!H94),IF(Configurações!$B$3="Simples","",IF('Escala Linhas'!CN10="","",'Escala Linhas'!CN10)))</f>
        <v/>
      </c>
      <c r="GD10" s="71" t="str">
        <f>IF(Configurações!$B$3="Colunas",IF('Escala Colunas'!H95="","",'Escala Colunas'!H95),IF(Configurações!$B$3="Simples","",IF('Escala Linhas'!CO10="","",'Escala Linhas'!CO10)))</f>
        <v/>
      </c>
      <c r="GE10">
        <f>IF($B10="",0,IF(Configurações!$B$3="Simples",IF(OR(GK10="TRAB",GK10="ATEST"),1,0),IF(AND(GA10&lt;&gt;"",GD10&lt;&gt;""),1,0)))</f>
        <v>0</v>
      </c>
      <c r="GF10" s="72">
        <f>IF(AND(GE10=1,Configurações!$B$3&lt;&gt;"Simples"),MOD(GD10-GA10,1)-GG10,0)</f>
        <v>0</v>
      </c>
      <c r="GG10" s="72">
        <f t="shared" si="48"/>
        <v>0</v>
      </c>
      <c r="GH10">
        <f t="shared" si="49"/>
        <v>0</v>
      </c>
      <c r="GI10">
        <f t="shared" si="50"/>
        <v>0</v>
      </c>
      <c r="GJ10" s="38" t="str">
        <f>IF(GE10=0,"",IF(GH10&gt;Configurações!$B$15,"7DIA ","")&amp;IF(AND(WEEKDAY(GA$5)=1,GI10&gt;IF($D10="F",Configurações!$B$13,Configurações!$B$14)),"DOM ","")&amp;IF(Configurações!$B$3="Simples","",IF(ROUND(GF10*1440,0)&lt;=ROUND(Configurações!$B$11*1440,0),IF(ROUND(GG10*1440,0)&gt;0,"INT-INDEVIDO",""),IF(ROUND(GF10*1440,0)&lt;=ROUND(Configurações!$B$12*1440,0),IF(ROUND(GG10*1440,0)&lt;&gt;ROUND(Configurações!$B$8*1440,0),"INT-15MIN",""),IF(OR(ROUND(GG10*1440,0)&lt;ROUND(Configurações!$B$9*1440,0),ROUND(GG10*1440,0)&gt;ROUND(Configurações!$B$10*1440,0)),"INT-1H2H","")))))</f>
        <v/>
      </c>
      <c r="GK10" t="str">
        <f>IF(Configurações!$B$3="Simples",IF('Escala Simples'!X10="Trabalho","TRAB",IF('Escala Simples'!X10="Folga","FOLGA",IF('Escala Simples'!X10="Atestado","ATEST",IF('Escala Simples'!X10="Férias","FERIAS","")))),"")</f>
        <v/>
      </c>
      <c r="GL10" s="71" t="str">
        <f>IF(Configurações!$B$3="Colunas",IF('Escala Colunas'!H97="","",'Escala Colunas'!H97),IF(Configurações!$B$3="Simples","",IF('Escala Linhas'!CQ10="","",'Escala Linhas'!CQ10)))</f>
        <v/>
      </c>
      <c r="GM10" s="71" t="str">
        <f>IF(Configurações!$B$3="Colunas",IF('Escala Colunas'!H98="","",'Escala Colunas'!H98),IF(Configurações!$B$3="Simples","",IF('Escala Linhas'!CR10="","",'Escala Linhas'!CR10)))</f>
        <v/>
      </c>
      <c r="GN10" s="71" t="str">
        <f>IF(Configurações!$B$3="Colunas",IF('Escala Colunas'!H99="","",'Escala Colunas'!H99),IF(Configurações!$B$3="Simples","",IF('Escala Linhas'!CS10="","",'Escala Linhas'!CS10)))</f>
        <v/>
      </c>
      <c r="GO10" s="71" t="str">
        <f>IF(Configurações!$B$3="Colunas",IF('Escala Colunas'!H100="","",'Escala Colunas'!H100),IF(Configurações!$B$3="Simples","",IF('Escala Linhas'!CT10="","",'Escala Linhas'!CT10)))</f>
        <v/>
      </c>
      <c r="GP10">
        <f>IF($B10="",0,IF(Configurações!$B$3="Simples",IF(OR(GV10="TRAB",GV10="ATEST"),1,0),IF(AND(GL10&lt;&gt;"",GO10&lt;&gt;""),1,0)))</f>
        <v>0</v>
      </c>
      <c r="GQ10" s="72">
        <f>IF(AND(GP10=1,Configurações!$B$3&lt;&gt;"Simples"),MOD(GO10-GL10,1)-GR10,0)</f>
        <v>0</v>
      </c>
      <c r="GR10" s="72">
        <f t="shared" si="51"/>
        <v>0</v>
      </c>
      <c r="GS10">
        <f t="shared" si="52"/>
        <v>0</v>
      </c>
      <c r="GT10">
        <f t="shared" si="53"/>
        <v>0</v>
      </c>
      <c r="GU10" s="38" t="str">
        <f>IF(GP10=0,"",IF(GS10&gt;Configurações!$B$15,"7DIA ","")&amp;IF(AND(WEEKDAY(GL$5)=1,GT10&gt;IF($D10="F",Configurações!$B$13,Configurações!$B$14)),"DOM ","")&amp;IF(Configurações!$B$3="Simples","",IF(ROUND(GQ10*1440,0)&lt;=ROUND(Configurações!$B$11*1440,0),IF(ROUND(GR10*1440,0)&gt;0,"INT-INDEVIDO",""),IF(ROUND(GQ10*1440,0)&lt;=ROUND(Configurações!$B$12*1440,0),IF(ROUND(GR10*1440,0)&lt;&gt;ROUND(Configurações!$B$8*1440,0),"INT-15MIN",""),IF(OR(ROUND(GR10*1440,0)&lt;ROUND(Configurações!$B$9*1440,0),ROUND(GR10*1440,0)&gt;ROUND(Configurações!$B$10*1440,0)),"INT-1H2H","")))))</f>
        <v/>
      </c>
      <c r="GV10" t="str">
        <f>IF(Configurações!$B$3="Simples",IF('Escala Simples'!Y10="Trabalho","TRAB",IF('Escala Simples'!Y10="Folga","FOLGA",IF('Escala Simples'!Y10="Atestado","ATEST",IF('Escala Simples'!Y10="Férias","FERIAS","")))),"")</f>
        <v/>
      </c>
      <c r="GW10" s="71" t="str">
        <f>IF(Configurações!$B$3="Colunas",IF('Escala Colunas'!H102="","",'Escala Colunas'!H102),IF(Configurações!$B$3="Simples","",IF('Escala Linhas'!CV10="","",'Escala Linhas'!CV10)))</f>
        <v/>
      </c>
      <c r="GX10" s="71" t="str">
        <f>IF(Configurações!$B$3="Colunas",IF('Escala Colunas'!H103="","",'Escala Colunas'!H103),IF(Configurações!$B$3="Simples","",IF('Escala Linhas'!CW10="","",'Escala Linhas'!CW10)))</f>
        <v/>
      </c>
      <c r="GY10" s="71" t="str">
        <f>IF(Configurações!$B$3="Colunas",IF('Escala Colunas'!H104="","",'Escala Colunas'!H104),IF(Configurações!$B$3="Simples","",IF('Escala Linhas'!CX10="","",'Escala Linhas'!CX10)))</f>
        <v/>
      </c>
      <c r="GZ10" s="71" t="str">
        <f>IF(Configurações!$B$3="Colunas",IF('Escala Colunas'!H105="","",'Escala Colunas'!H105),IF(Configurações!$B$3="Simples","",IF('Escala Linhas'!CY10="","",'Escala Linhas'!CY10)))</f>
        <v/>
      </c>
      <c r="HA10">
        <f>IF($B10="",0,IF(Configurações!$B$3="Simples",IF(OR(HG10="TRAB",HG10="ATEST"),1,0),IF(AND(GW10&lt;&gt;"",GZ10&lt;&gt;""),1,0)))</f>
        <v>0</v>
      </c>
      <c r="HB10" s="72">
        <f>IF(AND(HA10=1,Configurações!$B$3&lt;&gt;"Simples"),MOD(GZ10-GW10,1)-HC10,0)</f>
        <v>0</v>
      </c>
      <c r="HC10" s="72">
        <f t="shared" si="54"/>
        <v>0</v>
      </c>
      <c r="HD10">
        <f t="shared" si="55"/>
        <v>0</v>
      </c>
      <c r="HE10">
        <f t="shared" si="56"/>
        <v>0</v>
      </c>
      <c r="HF10" s="38" t="str">
        <f>IF(HA10=0,"",IF(HD10&gt;Configurações!$B$15,"7DIA ","")&amp;IF(AND(WEEKDAY(GW$5)=1,HE10&gt;IF($D10="F",Configurações!$B$13,Configurações!$B$14)),"DOM ","")&amp;IF(Configurações!$B$3="Simples","",IF(ROUND(HB10*1440,0)&lt;=ROUND(Configurações!$B$11*1440,0),IF(ROUND(HC10*1440,0)&gt;0,"INT-INDEVIDO",""),IF(ROUND(HB10*1440,0)&lt;=ROUND(Configurações!$B$12*1440,0),IF(ROUND(HC10*1440,0)&lt;&gt;ROUND(Configurações!$B$8*1440,0),"INT-15MIN",""),IF(OR(ROUND(HC10*1440,0)&lt;ROUND(Configurações!$B$9*1440,0),ROUND(HC10*1440,0)&gt;ROUND(Configurações!$B$10*1440,0)),"INT-1H2H","")))))</f>
        <v/>
      </c>
      <c r="HG10" t="str">
        <f>IF(Configurações!$B$3="Simples",IF('Escala Simples'!Z10="Trabalho","TRAB",IF('Escala Simples'!Z10="Folga","FOLGA",IF('Escala Simples'!Z10="Atestado","ATEST",IF('Escala Simples'!Z10="Férias","FERIAS","")))),"")</f>
        <v/>
      </c>
      <c r="HH10" s="71" t="str">
        <f>IF(Configurações!$B$3="Colunas",IF('Escala Colunas'!H107="","",'Escala Colunas'!H107),IF(Configurações!$B$3="Simples","",IF('Escala Linhas'!DA10="","",'Escala Linhas'!DA10)))</f>
        <v/>
      </c>
      <c r="HI10" s="71" t="str">
        <f>IF(Configurações!$B$3="Colunas",IF('Escala Colunas'!H108="","",'Escala Colunas'!H108),IF(Configurações!$B$3="Simples","",IF('Escala Linhas'!DB10="","",'Escala Linhas'!DB10)))</f>
        <v/>
      </c>
      <c r="HJ10" s="71" t="str">
        <f>IF(Configurações!$B$3="Colunas",IF('Escala Colunas'!H109="","",'Escala Colunas'!H109),IF(Configurações!$B$3="Simples","",IF('Escala Linhas'!DC10="","",'Escala Linhas'!DC10)))</f>
        <v/>
      </c>
      <c r="HK10" s="71" t="str">
        <f>IF(Configurações!$B$3="Colunas",IF('Escala Colunas'!H110="","",'Escala Colunas'!H110),IF(Configurações!$B$3="Simples","",IF('Escala Linhas'!DD10="","",'Escala Linhas'!DD10)))</f>
        <v/>
      </c>
      <c r="HL10">
        <f>IF($B10="",0,IF(Configurações!$B$3="Simples",IF(OR(HR10="TRAB",HR10="ATEST"),1,0),IF(AND(HH10&lt;&gt;"",HK10&lt;&gt;""),1,0)))</f>
        <v>0</v>
      </c>
      <c r="HM10" s="72">
        <f>IF(AND(HL10=1,Configurações!$B$3&lt;&gt;"Simples"),MOD(HK10-HH10,1)-HN10,0)</f>
        <v>0</v>
      </c>
      <c r="HN10" s="72">
        <f t="shared" si="57"/>
        <v>0</v>
      </c>
      <c r="HO10">
        <f t="shared" si="58"/>
        <v>0</v>
      </c>
      <c r="HP10">
        <f t="shared" si="59"/>
        <v>0</v>
      </c>
      <c r="HQ10" s="38" t="str">
        <f>IF(HL10=0,"",IF(HO10&gt;Configurações!$B$15,"7DIA ","")&amp;IF(AND(WEEKDAY(HH$5)=1,HP10&gt;IF($D10="F",Configurações!$B$13,Configurações!$B$14)),"DOM ","")&amp;IF(Configurações!$B$3="Simples","",IF(ROUND(HM10*1440,0)&lt;=ROUND(Configurações!$B$11*1440,0),IF(ROUND(HN10*1440,0)&gt;0,"INT-INDEVIDO",""),IF(ROUND(HM10*1440,0)&lt;=ROUND(Configurações!$B$12*1440,0),IF(ROUND(HN10*1440,0)&lt;&gt;ROUND(Configurações!$B$8*1440,0),"INT-15MIN",""),IF(OR(ROUND(HN10*1440,0)&lt;ROUND(Configurações!$B$9*1440,0),ROUND(HN10*1440,0)&gt;ROUND(Configurações!$B$10*1440,0)),"INT-1H2H","")))))</f>
        <v/>
      </c>
      <c r="HR10" t="str">
        <f>IF(Configurações!$B$3="Simples",IF('Escala Simples'!AA10="Trabalho","TRAB",IF('Escala Simples'!AA10="Folga","FOLGA",IF('Escala Simples'!AA10="Atestado","ATEST",IF('Escala Simples'!AA10="Férias","FERIAS","")))),"")</f>
        <v/>
      </c>
      <c r="HS10" s="71" t="str">
        <f>IF(Configurações!$B$3="Colunas",IF('Escala Colunas'!H112="","",'Escala Colunas'!H112),IF(Configurações!$B$3="Simples","",IF('Escala Linhas'!DF10="","",'Escala Linhas'!DF10)))</f>
        <v/>
      </c>
      <c r="HT10" s="71" t="str">
        <f>IF(Configurações!$B$3="Colunas",IF('Escala Colunas'!H113="","",'Escala Colunas'!H113),IF(Configurações!$B$3="Simples","",IF('Escala Linhas'!DG10="","",'Escala Linhas'!DG10)))</f>
        <v/>
      </c>
      <c r="HU10" s="71" t="str">
        <f>IF(Configurações!$B$3="Colunas",IF('Escala Colunas'!H114="","",'Escala Colunas'!H114),IF(Configurações!$B$3="Simples","",IF('Escala Linhas'!DH10="","",'Escala Linhas'!DH10)))</f>
        <v/>
      </c>
      <c r="HV10" s="71" t="str">
        <f>IF(Configurações!$B$3="Colunas",IF('Escala Colunas'!H115="","",'Escala Colunas'!H115),IF(Configurações!$B$3="Simples","",IF('Escala Linhas'!DI10="","",'Escala Linhas'!DI10)))</f>
        <v/>
      </c>
      <c r="HW10">
        <f>IF($B10="",0,IF(Configurações!$B$3="Simples",IF(OR(IC10="TRAB",IC10="ATEST"),1,0),IF(AND(HS10&lt;&gt;"",HV10&lt;&gt;""),1,0)))</f>
        <v>0</v>
      </c>
      <c r="HX10" s="72">
        <f>IF(AND(HW10=1,Configurações!$B$3&lt;&gt;"Simples"),MOD(HV10-HS10,1)-HY10,0)</f>
        <v>0</v>
      </c>
      <c r="HY10" s="72">
        <f t="shared" si="60"/>
        <v>0</v>
      </c>
      <c r="HZ10">
        <f t="shared" si="61"/>
        <v>0</v>
      </c>
      <c r="IA10">
        <f t="shared" si="62"/>
        <v>0</v>
      </c>
      <c r="IB10" s="38" t="str">
        <f>IF(HW10=0,"",IF(HZ10&gt;Configurações!$B$15,"7DIA ","")&amp;IF(AND(WEEKDAY(HS$5)=1,IA10&gt;IF($D10="F",Configurações!$B$13,Configurações!$B$14)),"DOM ","")&amp;IF(Configurações!$B$3="Simples","",IF(ROUND(HX10*1440,0)&lt;=ROUND(Configurações!$B$11*1440,0),IF(ROUND(HY10*1440,0)&gt;0,"INT-INDEVIDO",""),IF(ROUND(HX10*1440,0)&lt;=ROUND(Configurações!$B$12*1440,0),IF(ROUND(HY10*1440,0)&lt;&gt;ROUND(Configurações!$B$8*1440,0),"INT-15MIN",""),IF(OR(ROUND(HY10*1440,0)&lt;ROUND(Configurações!$B$9*1440,0),ROUND(HY10*1440,0)&gt;ROUND(Configurações!$B$10*1440,0)),"INT-1H2H","")))))</f>
        <v/>
      </c>
      <c r="IC10" t="str">
        <f>IF(Configurações!$B$3="Simples",IF('Escala Simples'!AB10="Trabalho","TRAB",IF('Escala Simples'!AB10="Folga","FOLGA",IF('Escala Simples'!AB10="Atestado","ATEST",IF('Escala Simples'!AB10="Férias","FERIAS","")))),"")</f>
        <v/>
      </c>
      <c r="ID10" s="71" t="str">
        <f>IF(Configurações!$B$3="Colunas",IF('Escala Colunas'!H120="","",'Escala Colunas'!H120),IF(Configurações!$B$3="Simples","",IF('Escala Linhas'!DN10="","",'Escala Linhas'!DN10)))</f>
        <v/>
      </c>
      <c r="IE10" s="71" t="str">
        <f>IF(Configurações!$B$3="Colunas",IF('Escala Colunas'!H121="","",'Escala Colunas'!H121),IF(Configurações!$B$3="Simples","",IF('Escala Linhas'!DO10="","",'Escala Linhas'!DO10)))</f>
        <v/>
      </c>
      <c r="IF10" s="71" t="str">
        <f>IF(Configurações!$B$3="Colunas",IF('Escala Colunas'!H122="","",'Escala Colunas'!H122),IF(Configurações!$B$3="Simples","",IF('Escala Linhas'!DP10="","",'Escala Linhas'!DP10)))</f>
        <v/>
      </c>
      <c r="IG10" s="71" t="str">
        <f>IF(Configurações!$B$3="Colunas",IF('Escala Colunas'!H123="","",'Escala Colunas'!H123),IF(Configurações!$B$3="Simples","",IF('Escala Linhas'!DQ10="","",'Escala Linhas'!DQ10)))</f>
        <v/>
      </c>
      <c r="IH10">
        <f>IF($B10="",0,IF(Configurações!$B$3="Simples",IF(OR(IN10="TRAB",IN10="ATEST"),1,0),IF(AND(ID10&lt;&gt;"",IG10&lt;&gt;""),1,0)))</f>
        <v>0</v>
      </c>
      <c r="II10" s="72">
        <f>IF(AND(IH10=1,Configurações!$B$3&lt;&gt;"Simples"),MOD(IG10-ID10,1)-IJ10,0)</f>
        <v>0</v>
      </c>
      <c r="IJ10" s="72">
        <f t="shared" si="63"/>
        <v>0</v>
      </c>
      <c r="IK10">
        <f t="shared" si="64"/>
        <v>0</v>
      </c>
      <c r="IL10">
        <f t="shared" si="65"/>
        <v>0</v>
      </c>
      <c r="IM10" s="38" t="str">
        <f>IF(IH10=0,"",IF(IK10&gt;Configurações!$B$15,"7DIA ","")&amp;IF(AND(WEEKDAY(ID$5)=1,IL10&gt;IF($D10="F",Configurações!$B$13,Configurações!$B$14)),"DOM ","")&amp;IF(Configurações!$B$3="Simples","",IF(ROUND(II10*1440,0)&lt;=ROUND(Configurações!$B$11*1440,0),IF(ROUND(IJ10*1440,0)&gt;0,"INT-INDEVIDO",""),IF(ROUND(II10*1440,0)&lt;=ROUND(Configurações!$B$12*1440,0),IF(ROUND(IJ10*1440,0)&lt;&gt;ROUND(Configurações!$B$8*1440,0),"INT-15MIN",""),IF(OR(ROUND(IJ10*1440,0)&lt;ROUND(Configurações!$B$9*1440,0),ROUND(IJ10*1440,0)&gt;ROUND(Configurações!$B$10*1440,0)),"INT-1H2H","")))))</f>
        <v/>
      </c>
      <c r="IN10" t="str">
        <f>IF(Configurações!$B$3="Simples",IF('Escala Simples'!AE10="Trabalho","TRAB",IF('Escala Simples'!AE10="Folga","FOLGA",IF('Escala Simples'!AE10="Atestado","ATEST",IF('Escala Simples'!AE10="Férias","FERIAS","")))),"")</f>
        <v/>
      </c>
      <c r="IO10" s="71" t="str">
        <f>IF(Configurações!$B$3="Colunas",IF('Escala Colunas'!H125="","",'Escala Colunas'!H125),IF(Configurações!$B$3="Simples","",IF('Escala Linhas'!DS10="","",'Escala Linhas'!DS10)))</f>
        <v/>
      </c>
      <c r="IP10" s="71" t="str">
        <f>IF(Configurações!$B$3="Colunas",IF('Escala Colunas'!H126="","",'Escala Colunas'!H126),IF(Configurações!$B$3="Simples","",IF('Escala Linhas'!DT10="","",'Escala Linhas'!DT10)))</f>
        <v/>
      </c>
      <c r="IQ10" s="71" t="str">
        <f>IF(Configurações!$B$3="Colunas",IF('Escala Colunas'!H127="","",'Escala Colunas'!H127),IF(Configurações!$B$3="Simples","",IF('Escala Linhas'!DU10="","",'Escala Linhas'!DU10)))</f>
        <v/>
      </c>
      <c r="IR10" s="71" t="str">
        <f>IF(Configurações!$B$3="Colunas",IF('Escala Colunas'!H128="","",'Escala Colunas'!H128),IF(Configurações!$B$3="Simples","",IF('Escala Linhas'!DV10="","",'Escala Linhas'!DV10)))</f>
        <v/>
      </c>
      <c r="IS10">
        <f>IF($B10="",0,IF(Configurações!$B$3="Simples",IF(OR(IY10="TRAB",IY10="ATEST"),1,0),IF(AND(IO10&lt;&gt;"",IR10&lt;&gt;""),1,0)))</f>
        <v>0</v>
      </c>
      <c r="IT10" s="72">
        <f>IF(AND(IS10=1,Configurações!$B$3&lt;&gt;"Simples"),MOD(IR10-IO10,1)-IU10,0)</f>
        <v>0</v>
      </c>
      <c r="IU10" s="72">
        <f t="shared" si="66"/>
        <v>0</v>
      </c>
      <c r="IV10">
        <f t="shared" si="67"/>
        <v>0</v>
      </c>
      <c r="IW10">
        <f t="shared" si="68"/>
        <v>0</v>
      </c>
      <c r="IX10" s="38" t="str">
        <f>IF(IS10=0,"",IF(IV10&gt;Configurações!$B$15,"7DIA ","")&amp;IF(AND(WEEKDAY(IO$5)=1,IW10&gt;IF($D10="F",Configurações!$B$13,Configurações!$B$14)),"DOM ","")&amp;IF(Configurações!$B$3="Simples","",IF(ROUND(IT10*1440,0)&lt;=ROUND(Configurações!$B$11*1440,0),IF(ROUND(IU10*1440,0)&gt;0,"INT-INDEVIDO",""),IF(ROUND(IT10*1440,0)&lt;=ROUND(Configurações!$B$12*1440,0),IF(ROUND(IU10*1440,0)&lt;&gt;ROUND(Configurações!$B$8*1440,0),"INT-15MIN",""),IF(OR(ROUND(IU10*1440,0)&lt;ROUND(Configurações!$B$9*1440,0),ROUND(IU10*1440,0)&gt;ROUND(Configurações!$B$10*1440,0)),"INT-1H2H","")))))</f>
        <v/>
      </c>
      <c r="IY10" t="str">
        <f>IF(Configurações!$B$3="Simples",IF('Escala Simples'!AF10="Trabalho","TRAB",IF('Escala Simples'!AF10="Folga","FOLGA",IF('Escala Simples'!AF10="Atestado","ATEST",IF('Escala Simples'!AF10="Férias","FERIAS","")))),"")</f>
        <v/>
      </c>
      <c r="IZ10" s="71" t="str">
        <f>IF(Configurações!$B$3="Colunas",IF('Escala Colunas'!H130="","",'Escala Colunas'!H130),IF(Configurações!$B$3="Simples","",IF('Escala Linhas'!DX10="","",'Escala Linhas'!DX10)))</f>
        <v/>
      </c>
      <c r="JA10" s="71" t="str">
        <f>IF(Configurações!$B$3="Colunas",IF('Escala Colunas'!H131="","",'Escala Colunas'!H131),IF(Configurações!$B$3="Simples","",IF('Escala Linhas'!DY10="","",'Escala Linhas'!DY10)))</f>
        <v/>
      </c>
      <c r="JB10" s="71" t="str">
        <f>IF(Configurações!$B$3="Colunas",IF('Escala Colunas'!H132="","",'Escala Colunas'!H132),IF(Configurações!$B$3="Simples","",IF('Escala Linhas'!DZ10="","",'Escala Linhas'!DZ10)))</f>
        <v/>
      </c>
      <c r="JC10" s="71" t="str">
        <f>IF(Configurações!$B$3="Colunas",IF('Escala Colunas'!H133="","",'Escala Colunas'!H133),IF(Configurações!$B$3="Simples","",IF('Escala Linhas'!EA10="","",'Escala Linhas'!EA10)))</f>
        <v/>
      </c>
      <c r="JD10">
        <f>IF($B10="",0,IF(Configurações!$B$3="Simples",IF(OR(JJ10="TRAB",JJ10="ATEST"),1,0),IF(AND(IZ10&lt;&gt;"",JC10&lt;&gt;""),1,0)))</f>
        <v>0</v>
      </c>
      <c r="JE10" s="72">
        <f>IF(AND(JD10=1,Configurações!$B$3&lt;&gt;"Simples"),MOD(JC10-IZ10,1)-JF10,0)</f>
        <v>0</v>
      </c>
      <c r="JF10" s="72">
        <f t="shared" si="69"/>
        <v>0</v>
      </c>
      <c r="JG10">
        <f t="shared" si="70"/>
        <v>0</v>
      </c>
      <c r="JH10">
        <f t="shared" si="71"/>
        <v>0</v>
      </c>
      <c r="JI10" s="38" t="str">
        <f>IF(JD10=0,"",IF(JG10&gt;Configurações!$B$15,"7DIA ","")&amp;IF(AND(WEEKDAY(IZ$5)=1,JH10&gt;IF($D10="F",Configurações!$B$13,Configurações!$B$14)),"DOM ","")&amp;IF(Configurações!$B$3="Simples","",IF(ROUND(JE10*1440,0)&lt;=ROUND(Configurações!$B$11*1440,0),IF(ROUND(JF10*1440,0)&gt;0,"INT-INDEVIDO",""),IF(ROUND(JE10*1440,0)&lt;=ROUND(Configurações!$B$12*1440,0),IF(ROUND(JF10*1440,0)&lt;&gt;ROUND(Configurações!$B$8*1440,0),"INT-15MIN",""),IF(OR(ROUND(JF10*1440,0)&lt;ROUND(Configurações!$B$9*1440,0),ROUND(JF10*1440,0)&gt;ROUND(Configurações!$B$10*1440,0)),"INT-1H2H","")))))</f>
        <v/>
      </c>
      <c r="JJ10" t="str">
        <f>IF(Configurações!$B$3="Simples",IF('Escala Simples'!AG10="Trabalho","TRAB",IF('Escala Simples'!AG10="Folga","FOLGA",IF('Escala Simples'!AG10="Atestado","ATEST",IF('Escala Simples'!AG10="Férias","FERIAS","")))),"")</f>
        <v/>
      </c>
      <c r="JK10" s="71" t="str">
        <f>IF(Configurações!$B$3="Colunas",IF('Escala Colunas'!H135="","",'Escala Colunas'!H135),IF(Configurações!$B$3="Simples","",IF('Escala Linhas'!EC10="","",'Escala Linhas'!EC10)))</f>
        <v/>
      </c>
      <c r="JL10" s="71" t="str">
        <f>IF(Configurações!$B$3="Colunas",IF('Escala Colunas'!H136="","",'Escala Colunas'!H136),IF(Configurações!$B$3="Simples","",IF('Escala Linhas'!ED10="","",'Escala Linhas'!ED10)))</f>
        <v/>
      </c>
      <c r="JM10" s="71" t="str">
        <f>IF(Configurações!$B$3="Colunas",IF('Escala Colunas'!H137="","",'Escala Colunas'!H137),IF(Configurações!$B$3="Simples","",IF('Escala Linhas'!EE10="","",'Escala Linhas'!EE10)))</f>
        <v/>
      </c>
      <c r="JN10" s="71" t="str">
        <f>IF(Configurações!$B$3="Colunas",IF('Escala Colunas'!H138="","",'Escala Colunas'!H138),IF(Configurações!$B$3="Simples","",IF('Escala Linhas'!EF10="","",'Escala Linhas'!EF10)))</f>
        <v/>
      </c>
      <c r="JO10">
        <f>IF($B10="",0,IF(Configurações!$B$3="Simples",IF(OR(JU10="TRAB",JU10="ATEST"),1,0),IF(AND(JK10&lt;&gt;"",JN10&lt;&gt;""),1,0)))</f>
        <v>0</v>
      </c>
      <c r="JP10" s="72">
        <f>IF(AND(JO10=1,Configurações!$B$3&lt;&gt;"Simples"),MOD(JN10-JK10,1)-JQ10,0)</f>
        <v>0</v>
      </c>
      <c r="JQ10" s="72">
        <f t="shared" si="72"/>
        <v>0</v>
      </c>
      <c r="JR10">
        <f t="shared" si="73"/>
        <v>0</v>
      </c>
      <c r="JS10">
        <f t="shared" si="74"/>
        <v>0</v>
      </c>
      <c r="JT10" s="38" t="str">
        <f>IF(JO10=0,"",IF(JR10&gt;Configurações!$B$15,"7DIA ","")&amp;IF(AND(WEEKDAY(JK$5)=1,JS10&gt;IF($D10="F",Configurações!$B$13,Configurações!$B$14)),"DOM ","")&amp;IF(Configurações!$B$3="Simples","",IF(ROUND(JP10*1440,0)&lt;=ROUND(Configurações!$B$11*1440,0),IF(ROUND(JQ10*1440,0)&gt;0,"INT-INDEVIDO",""),IF(ROUND(JP10*1440,0)&lt;=ROUND(Configurações!$B$12*1440,0),IF(ROUND(JQ10*1440,0)&lt;&gt;ROUND(Configurações!$B$8*1440,0),"INT-15MIN",""),IF(OR(ROUND(JQ10*1440,0)&lt;ROUND(Configurações!$B$9*1440,0),ROUND(JQ10*1440,0)&gt;ROUND(Configurações!$B$10*1440,0)),"INT-1H2H","")))))</f>
        <v/>
      </c>
      <c r="JU10" t="str">
        <f>IF(Configurações!$B$3="Simples",IF('Escala Simples'!AH10="Trabalho","TRAB",IF('Escala Simples'!AH10="Folga","FOLGA",IF('Escala Simples'!AH10="Atestado","ATEST",IF('Escala Simples'!AH10="Férias","FERIAS","")))),"")</f>
        <v/>
      </c>
      <c r="JV10" s="71" t="str">
        <f>IF(Configurações!$B$3="Colunas",IF('Escala Colunas'!H140="","",'Escala Colunas'!H140),IF(Configurações!$B$3="Simples","",IF('Escala Linhas'!EH10="","",'Escala Linhas'!EH10)))</f>
        <v/>
      </c>
      <c r="JW10" s="71" t="str">
        <f>IF(Configurações!$B$3="Colunas",IF('Escala Colunas'!H141="","",'Escala Colunas'!H141),IF(Configurações!$B$3="Simples","",IF('Escala Linhas'!EI10="","",'Escala Linhas'!EI10)))</f>
        <v/>
      </c>
      <c r="JX10" s="71" t="str">
        <f>IF(Configurações!$B$3="Colunas",IF('Escala Colunas'!H142="","",'Escala Colunas'!H142),IF(Configurações!$B$3="Simples","",IF('Escala Linhas'!EJ10="","",'Escala Linhas'!EJ10)))</f>
        <v/>
      </c>
      <c r="JY10" s="71" t="str">
        <f>IF(Configurações!$B$3="Colunas",IF('Escala Colunas'!H143="","",'Escala Colunas'!H143),IF(Configurações!$B$3="Simples","",IF('Escala Linhas'!EK10="","",'Escala Linhas'!EK10)))</f>
        <v/>
      </c>
      <c r="JZ10">
        <f>IF($B10="",0,IF(Configurações!$B$3="Simples",IF(OR(KF10="TRAB",KF10="ATEST"),1,0),IF(AND(JV10&lt;&gt;"",JY10&lt;&gt;""),1,0)))</f>
        <v>0</v>
      </c>
      <c r="KA10" s="72">
        <f>IF(AND(JZ10=1,Configurações!$B$3&lt;&gt;"Simples"),MOD(JY10-JV10,1)-KB10,0)</f>
        <v>0</v>
      </c>
      <c r="KB10" s="72">
        <f t="shared" si="75"/>
        <v>0</v>
      </c>
      <c r="KC10">
        <f t="shared" si="76"/>
        <v>0</v>
      </c>
      <c r="KD10">
        <f t="shared" si="77"/>
        <v>0</v>
      </c>
      <c r="KE10" s="38" t="str">
        <f>IF(JZ10=0,"",IF(KC10&gt;Configurações!$B$15,"7DIA ","")&amp;IF(AND(WEEKDAY(JV$5)=1,KD10&gt;IF($D10="F",Configurações!$B$13,Configurações!$B$14)),"DOM ","")&amp;IF(Configurações!$B$3="Simples","",IF(ROUND(KA10*1440,0)&lt;=ROUND(Configurações!$B$11*1440,0),IF(ROUND(KB10*1440,0)&gt;0,"INT-INDEVIDO",""),IF(ROUND(KA10*1440,0)&lt;=ROUND(Configurações!$B$12*1440,0),IF(ROUND(KB10*1440,0)&lt;&gt;ROUND(Configurações!$B$8*1440,0),"INT-15MIN",""),IF(OR(ROUND(KB10*1440,0)&lt;ROUND(Configurações!$B$9*1440,0),ROUND(KB10*1440,0)&gt;ROUND(Configurações!$B$10*1440,0)),"INT-1H2H","")))))</f>
        <v/>
      </c>
      <c r="KF10" t="str">
        <f>IF(Configurações!$B$3="Simples",IF('Escala Simples'!AI10="Trabalho","TRAB",IF('Escala Simples'!AI10="Folga","FOLGA",IF('Escala Simples'!AI10="Atestado","ATEST",IF('Escala Simples'!AI10="Férias","FERIAS","")))),"")</f>
        <v/>
      </c>
      <c r="KG10" s="71" t="str">
        <f>IF(Configurações!$B$3="Colunas",IF('Escala Colunas'!H145="","",'Escala Colunas'!H145),IF(Configurações!$B$3="Simples","",IF('Escala Linhas'!EM10="","",'Escala Linhas'!EM10)))</f>
        <v/>
      </c>
      <c r="KH10" s="71" t="str">
        <f>IF(Configurações!$B$3="Colunas",IF('Escala Colunas'!H146="","",'Escala Colunas'!H146),IF(Configurações!$B$3="Simples","",IF('Escala Linhas'!EN10="","",'Escala Linhas'!EN10)))</f>
        <v/>
      </c>
      <c r="KI10" s="71" t="str">
        <f>IF(Configurações!$B$3="Colunas",IF('Escala Colunas'!H147="","",'Escala Colunas'!H147),IF(Configurações!$B$3="Simples","",IF('Escala Linhas'!EO10="","",'Escala Linhas'!EO10)))</f>
        <v/>
      </c>
      <c r="KJ10" s="71" t="str">
        <f>IF(Configurações!$B$3="Colunas",IF('Escala Colunas'!H148="","",'Escala Colunas'!H148),IF(Configurações!$B$3="Simples","",IF('Escala Linhas'!EP10="","",'Escala Linhas'!EP10)))</f>
        <v/>
      </c>
      <c r="KK10">
        <f>IF($B10="",0,IF(Configurações!$B$3="Simples",IF(OR(KQ10="TRAB",KQ10="ATEST"),1,0),IF(AND(KG10&lt;&gt;"",KJ10&lt;&gt;""),1,0)))</f>
        <v>0</v>
      </c>
      <c r="KL10" s="72">
        <f>IF(AND(KK10=1,Configurações!$B$3&lt;&gt;"Simples"),MOD(KJ10-KG10,1)-KM10,0)</f>
        <v>0</v>
      </c>
      <c r="KM10" s="72">
        <f t="shared" si="78"/>
        <v>0</v>
      </c>
      <c r="KN10">
        <f t="shared" si="79"/>
        <v>0</v>
      </c>
      <c r="KO10">
        <f t="shared" si="80"/>
        <v>0</v>
      </c>
      <c r="KP10" s="38" t="str">
        <f>IF(KK10=0,"",IF(KN10&gt;Configurações!$B$15,"7DIA ","")&amp;IF(AND(WEEKDAY(KG$5)=1,KO10&gt;IF($D10="F",Configurações!$B$13,Configurações!$B$14)),"DOM ","")&amp;IF(Configurações!$B$3="Simples","",IF(ROUND(KL10*1440,0)&lt;=ROUND(Configurações!$B$11*1440,0),IF(ROUND(KM10*1440,0)&gt;0,"INT-INDEVIDO",""),IF(ROUND(KL10*1440,0)&lt;=ROUND(Configurações!$B$12*1440,0),IF(ROUND(KM10*1440,0)&lt;&gt;ROUND(Configurações!$B$8*1440,0),"INT-15MIN",""),IF(OR(ROUND(KM10*1440,0)&lt;ROUND(Configurações!$B$9*1440,0),ROUND(KM10*1440,0)&gt;ROUND(Configurações!$B$10*1440,0)),"INT-1H2H","")))))</f>
        <v/>
      </c>
      <c r="KQ10" t="str">
        <f>IF(Configurações!$B$3="Simples",IF('Escala Simples'!AJ10="Trabalho","TRAB",IF('Escala Simples'!AJ10="Folga","FOLGA",IF('Escala Simples'!AJ10="Atestado","ATEST",IF('Escala Simples'!AJ10="Férias","FERIAS","")))),"")</f>
        <v/>
      </c>
      <c r="KR10" s="71" t="str">
        <f>IF(Configurações!$B$3="Colunas",IF('Escala Colunas'!H150="","",'Escala Colunas'!H150),IF(Configurações!$B$3="Simples","",IF('Escala Linhas'!ER10="","",'Escala Linhas'!ER10)))</f>
        <v/>
      </c>
      <c r="KS10" s="71" t="str">
        <f>IF(Configurações!$B$3="Colunas",IF('Escala Colunas'!H151="","",'Escala Colunas'!H151),IF(Configurações!$B$3="Simples","",IF('Escala Linhas'!ES10="","",'Escala Linhas'!ES10)))</f>
        <v/>
      </c>
      <c r="KT10" s="71" t="str">
        <f>IF(Configurações!$B$3="Colunas",IF('Escala Colunas'!H152="","",'Escala Colunas'!H152),IF(Configurações!$B$3="Simples","",IF('Escala Linhas'!ET10="","",'Escala Linhas'!ET10)))</f>
        <v/>
      </c>
      <c r="KU10" s="71" t="str">
        <f>IF(Configurações!$B$3="Colunas",IF('Escala Colunas'!H153="","",'Escala Colunas'!H153),IF(Configurações!$B$3="Simples","",IF('Escala Linhas'!EU10="","",'Escala Linhas'!EU10)))</f>
        <v/>
      </c>
      <c r="KV10">
        <f>IF($B10="",0,IF(Configurações!$B$3="Simples",IF(OR(LB10="TRAB",LB10="ATEST"),1,0),IF(AND(KR10&lt;&gt;"",KU10&lt;&gt;""),1,0)))</f>
        <v>0</v>
      </c>
      <c r="KW10" s="72">
        <f>IF(AND(KV10=1,Configurações!$B$3&lt;&gt;"Simples"),MOD(KU10-KR10,1)-KX10,0)</f>
        <v>0</v>
      </c>
      <c r="KX10" s="72">
        <f t="shared" si="81"/>
        <v>0</v>
      </c>
      <c r="KY10">
        <f t="shared" si="82"/>
        <v>0</v>
      </c>
      <c r="KZ10">
        <f t="shared" si="83"/>
        <v>0</v>
      </c>
      <c r="LA10" s="38" t="str">
        <f>IF(KV10=0,"",IF(KY10&gt;Configurações!$B$15,"7DIA ","")&amp;IF(AND(WEEKDAY(KR$5)=1,KZ10&gt;IF($D10="F",Configurações!$B$13,Configurações!$B$14)),"DOM ","")&amp;IF(Configurações!$B$3="Simples","",IF(ROUND(KW10*1440,0)&lt;=ROUND(Configurações!$B$11*1440,0),IF(ROUND(KX10*1440,0)&gt;0,"INT-INDEVIDO",""),IF(ROUND(KW10*1440,0)&lt;=ROUND(Configurações!$B$12*1440,0),IF(ROUND(KX10*1440,0)&lt;&gt;ROUND(Configurações!$B$8*1440,0),"INT-15MIN",""),IF(OR(ROUND(KX10*1440,0)&lt;ROUND(Configurações!$B$9*1440,0),ROUND(KX10*1440,0)&gt;ROUND(Configurações!$B$10*1440,0)),"INT-1H2H","")))))</f>
        <v/>
      </c>
      <c r="LB10" t="str">
        <f>IF(Configurações!$B$3="Simples",IF('Escala Simples'!AK10="Trabalho","TRAB",IF('Escala Simples'!AK10="Folga","FOLGA",IF('Escala Simples'!AK10="Atestado","ATEST",IF('Escala Simples'!AK10="Férias","FERIAS","")))),"")</f>
        <v/>
      </c>
      <c r="LC10" s="71" t="str">
        <f>IF(Configurações!$B$3="Colunas",IF('Escala Colunas'!H158="","",'Escala Colunas'!H158),IF(Configurações!$B$3="Simples","",IF('Escala Linhas'!EZ10="","",'Escala Linhas'!EZ10)))</f>
        <v/>
      </c>
      <c r="LD10" s="71" t="str">
        <f>IF(Configurações!$B$3="Colunas",IF('Escala Colunas'!H159="","",'Escala Colunas'!H159),IF(Configurações!$B$3="Simples","",IF('Escala Linhas'!FA10="","",'Escala Linhas'!FA10)))</f>
        <v/>
      </c>
      <c r="LE10" s="71" t="str">
        <f>IF(Configurações!$B$3="Colunas",IF('Escala Colunas'!H160="","",'Escala Colunas'!H160),IF(Configurações!$B$3="Simples","",IF('Escala Linhas'!FB10="","",'Escala Linhas'!FB10)))</f>
        <v/>
      </c>
      <c r="LF10" s="71" t="str">
        <f>IF(Configurações!$B$3="Colunas",IF('Escala Colunas'!H161="","",'Escala Colunas'!H161),IF(Configurações!$B$3="Simples","",IF('Escala Linhas'!FC10="","",'Escala Linhas'!FC10)))</f>
        <v/>
      </c>
      <c r="LG10">
        <f>IF($B10="",0,IF(Configurações!$B$3="Simples",IF(OR(LM10="TRAB",LM10="ATEST"),1,0),IF(AND(LC10&lt;&gt;"",LF10&lt;&gt;""),1,0)))</f>
        <v>0</v>
      </c>
      <c r="LH10" s="72">
        <f>IF(AND(LG10=1,Configurações!$B$3&lt;&gt;"Simples"),MOD(LF10-LC10,1)-LI10,0)</f>
        <v>0</v>
      </c>
      <c r="LI10" s="72">
        <f t="shared" si="84"/>
        <v>0</v>
      </c>
      <c r="LJ10">
        <f t="shared" si="85"/>
        <v>0</v>
      </c>
      <c r="LK10">
        <f t="shared" si="86"/>
        <v>0</v>
      </c>
      <c r="LL10" s="38" t="str">
        <f>IF(LG10=0,"",IF(LJ10&gt;Configurações!$B$15,"7DIA ","")&amp;IF(AND(WEEKDAY(LC$5)=1,LK10&gt;IF($D10="F",Configurações!$B$13,Configurações!$B$14)),"DOM ","")&amp;IF(Configurações!$B$3="Simples","",IF(ROUND(LH10*1440,0)&lt;=ROUND(Configurações!$B$11*1440,0),IF(ROUND(LI10*1440,0)&gt;0,"INT-INDEVIDO",""),IF(ROUND(LH10*1440,0)&lt;=ROUND(Configurações!$B$12*1440,0),IF(ROUND(LI10*1440,0)&lt;&gt;ROUND(Configurações!$B$8*1440,0),"INT-15MIN",""),IF(OR(ROUND(LI10*1440,0)&lt;ROUND(Configurações!$B$9*1440,0),ROUND(LI10*1440,0)&gt;ROUND(Configurações!$B$10*1440,0)),"INT-1H2H","")))))</f>
        <v/>
      </c>
      <c r="LM10" t="str">
        <f>IF(Configurações!$B$3="Simples",IF('Escala Simples'!AN10="Trabalho","TRAB",IF('Escala Simples'!AN10="Folga","FOLGA",IF('Escala Simples'!AN10="Atestado","ATEST",IF('Escala Simples'!AN10="Férias","FERIAS","")))),"")</f>
        <v/>
      </c>
      <c r="LN10" s="71" t="str">
        <f>IF(Configurações!$B$3="Colunas",IF('Escala Colunas'!H163="","",'Escala Colunas'!H163),IF(Configurações!$B$3="Simples","",IF('Escala Linhas'!FE10="","",'Escala Linhas'!FE10)))</f>
        <v/>
      </c>
      <c r="LO10" s="71" t="str">
        <f>IF(Configurações!$B$3="Colunas",IF('Escala Colunas'!H164="","",'Escala Colunas'!H164),IF(Configurações!$B$3="Simples","",IF('Escala Linhas'!FF10="","",'Escala Linhas'!FF10)))</f>
        <v/>
      </c>
      <c r="LP10" s="71" t="str">
        <f>IF(Configurações!$B$3="Colunas",IF('Escala Colunas'!H165="","",'Escala Colunas'!H165),IF(Configurações!$B$3="Simples","",IF('Escala Linhas'!FG10="","",'Escala Linhas'!FG10)))</f>
        <v/>
      </c>
      <c r="LQ10" s="71" t="str">
        <f>IF(Configurações!$B$3="Colunas",IF('Escala Colunas'!H166="","",'Escala Colunas'!H166),IF(Configurações!$B$3="Simples","",IF('Escala Linhas'!FH10="","",'Escala Linhas'!FH10)))</f>
        <v/>
      </c>
      <c r="LR10">
        <f>IF($B10="",0,IF(Configurações!$B$3="Simples",IF(OR(LX10="TRAB",LX10="ATEST"),1,0),IF(AND(LN10&lt;&gt;"",LQ10&lt;&gt;""),1,0)))</f>
        <v>0</v>
      </c>
      <c r="LS10" s="72">
        <f>IF(AND(LR10=1,Configurações!$B$3&lt;&gt;"Simples"),MOD(LQ10-LN10,1)-LT10,0)</f>
        <v>0</v>
      </c>
      <c r="LT10" s="72">
        <f t="shared" si="87"/>
        <v>0</v>
      </c>
      <c r="LU10">
        <f t="shared" si="88"/>
        <v>0</v>
      </c>
      <c r="LV10">
        <f t="shared" si="89"/>
        <v>0</v>
      </c>
      <c r="LW10" s="38" t="str">
        <f>IF(LR10=0,"",IF(LU10&gt;Configurações!$B$15,"7DIA ","")&amp;IF(AND(WEEKDAY(LN$5)=1,LV10&gt;IF($D10="F",Configurações!$B$13,Configurações!$B$14)),"DOM ","")&amp;IF(Configurações!$B$3="Simples","",IF(ROUND(LS10*1440,0)&lt;=ROUND(Configurações!$B$11*1440,0),IF(ROUND(LT10*1440,0)&gt;0,"INT-INDEVIDO",""),IF(ROUND(LS10*1440,0)&lt;=ROUND(Configurações!$B$12*1440,0),IF(ROUND(LT10*1440,0)&lt;&gt;ROUND(Configurações!$B$8*1440,0),"INT-15MIN",""),IF(OR(ROUND(LT10*1440,0)&lt;ROUND(Configurações!$B$9*1440,0),ROUND(LT10*1440,0)&gt;ROUND(Configurações!$B$10*1440,0)),"INT-1H2H","")))))</f>
        <v/>
      </c>
      <c r="LX10" t="str">
        <f>IF(Configurações!$B$3="Simples",IF('Escala Simples'!AO10="Trabalho","TRAB",IF('Escala Simples'!AO10="Folga","FOLGA",IF('Escala Simples'!AO10="Atestado","ATEST",IF('Escala Simples'!AO10="Férias","FERIAS","")))),"")</f>
        <v/>
      </c>
      <c r="LY10" s="71" t="str">
        <f>IF(Configurações!$B$3="Colunas",IF('Escala Colunas'!H168="","",'Escala Colunas'!H168),IF(Configurações!$B$3="Simples","",IF('Escala Linhas'!FJ10="","",'Escala Linhas'!FJ10)))</f>
        <v/>
      </c>
      <c r="LZ10" s="71" t="str">
        <f>IF(Configurações!$B$3="Colunas",IF('Escala Colunas'!H169="","",'Escala Colunas'!H169),IF(Configurações!$B$3="Simples","",IF('Escala Linhas'!FK10="","",'Escala Linhas'!FK10)))</f>
        <v/>
      </c>
      <c r="MA10" s="71" t="str">
        <f>IF(Configurações!$B$3="Colunas",IF('Escala Colunas'!H170="","",'Escala Colunas'!H170),IF(Configurações!$B$3="Simples","",IF('Escala Linhas'!FL10="","",'Escala Linhas'!FL10)))</f>
        <v/>
      </c>
      <c r="MB10" s="71" t="str">
        <f>IF(Configurações!$B$3="Colunas",IF('Escala Colunas'!H171="","",'Escala Colunas'!H171),IF(Configurações!$B$3="Simples","",IF('Escala Linhas'!FM10="","",'Escala Linhas'!FM10)))</f>
        <v/>
      </c>
      <c r="MC10">
        <f>IF($B10="",0,IF(Configurações!$B$3="Simples",IF(OR(MI10="TRAB",MI10="ATEST"),1,0),IF(AND(LY10&lt;&gt;"",MB10&lt;&gt;""),1,0)))</f>
        <v>0</v>
      </c>
      <c r="MD10" s="72">
        <f>IF(AND(MC10=1,Configurações!$B$3&lt;&gt;"Simples"),MOD(MB10-LY10,1)-ME10,0)</f>
        <v>0</v>
      </c>
      <c r="ME10" s="72">
        <f t="shared" si="90"/>
        <v>0</v>
      </c>
      <c r="MF10">
        <f t="shared" si="91"/>
        <v>0</v>
      </c>
      <c r="MG10">
        <f t="shared" si="92"/>
        <v>0</v>
      </c>
      <c r="MH10" s="38" t="str">
        <f>IF(MC10=0,"",IF(MF10&gt;Configurações!$B$15,"7DIA ","")&amp;IF(AND(WEEKDAY(LY$5)=1,MG10&gt;IF($D10="F",Configurações!$B$13,Configurações!$B$14)),"DOM ","")&amp;IF(Configurações!$B$3="Simples","",IF(ROUND(MD10*1440,0)&lt;=ROUND(Configurações!$B$11*1440,0),IF(ROUND(ME10*1440,0)&gt;0,"INT-INDEVIDO",""),IF(ROUND(MD10*1440,0)&lt;=ROUND(Configurações!$B$12*1440,0),IF(ROUND(ME10*1440,0)&lt;&gt;ROUND(Configurações!$B$8*1440,0),"INT-15MIN",""),IF(OR(ROUND(ME10*1440,0)&lt;ROUND(Configurações!$B$9*1440,0),ROUND(ME10*1440,0)&gt;ROUND(Configurações!$B$10*1440,0)),"INT-1H2H","")))))</f>
        <v/>
      </c>
      <c r="MI10" t="str">
        <f>IF(Configurações!$B$3="Simples",IF('Escala Simples'!AP10="Trabalho","TRAB",IF('Escala Simples'!AP10="Folga","FOLGA",IF('Escala Simples'!AP10="Atestado","ATEST",IF('Escala Simples'!AP10="Férias","FERIAS","")))),"")</f>
        <v/>
      </c>
      <c r="MJ10" s="71" t="str">
        <f>IF(Configurações!$B$3="Colunas",IF('Escala Colunas'!H173="","",'Escala Colunas'!H173),IF(Configurações!$B$3="Simples","",IF('Escala Linhas'!FO10="","",'Escala Linhas'!FO10)))</f>
        <v/>
      </c>
      <c r="MK10" s="71" t="str">
        <f>IF(Configurações!$B$3="Colunas",IF('Escala Colunas'!H174="","",'Escala Colunas'!H174),IF(Configurações!$B$3="Simples","",IF('Escala Linhas'!FP10="","",'Escala Linhas'!FP10)))</f>
        <v/>
      </c>
      <c r="ML10" s="71" t="str">
        <f>IF(Configurações!$B$3="Colunas",IF('Escala Colunas'!H175="","",'Escala Colunas'!H175),IF(Configurações!$B$3="Simples","",IF('Escala Linhas'!FQ10="","",'Escala Linhas'!FQ10)))</f>
        <v/>
      </c>
      <c r="MM10" s="71" t="str">
        <f>IF(Configurações!$B$3="Colunas",IF('Escala Colunas'!H176="","",'Escala Colunas'!H176),IF(Configurações!$B$3="Simples","",IF('Escala Linhas'!FR10="","",'Escala Linhas'!FR10)))</f>
        <v/>
      </c>
      <c r="MN10">
        <f>IF($B10="",0,IF(Configurações!$B$3="Simples",IF(OR(MT10="TRAB",MT10="ATEST"),1,0),IF(AND(MJ10&lt;&gt;"",MM10&lt;&gt;""),1,0)))</f>
        <v>0</v>
      </c>
      <c r="MO10" s="72">
        <f>IF(AND(MN10=1,Configurações!$B$3&lt;&gt;"Simples"),MOD(MM10-MJ10,1)-MP10,0)</f>
        <v>0</v>
      </c>
      <c r="MP10" s="72">
        <f t="shared" si="93"/>
        <v>0</v>
      </c>
      <c r="MQ10">
        <f t="shared" si="94"/>
        <v>0</v>
      </c>
      <c r="MR10">
        <f t="shared" si="95"/>
        <v>0</v>
      </c>
      <c r="MS10" s="38" t="str">
        <f>IF(MN10=0,"",IF(MQ10&gt;Configurações!$B$15,"7DIA ","")&amp;IF(AND(WEEKDAY(MJ$5)=1,MR10&gt;IF($D10="F",Configurações!$B$13,Configurações!$B$14)),"DOM ","")&amp;IF(Configurações!$B$3="Simples","",IF(ROUND(MO10*1440,0)&lt;=ROUND(Configurações!$B$11*1440,0),IF(ROUND(MP10*1440,0)&gt;0,"INT-INDEVIDO",""),IF(ROUND(MO10*1440,0)&lt;=ROUND(Configurações!$B$12*1440,0),IF(ROUND(MP10*1440,0)&lt;&gt;ROUND(Configurações!$B$8*1440,0),"INT-15MIN",""),IF(OR(ROUND(MP10*1440,0)&lt;ROUND(Configurações!$B$9*1440,0),ROUND(MP10*1440,0)&gt;ROUND(Configurações!$B$10*1440,0)),"INT-1H2H","")))))</f>
        <v/>
      </c>
      <c r="MT10" t="str">
        <f>IF(Configurações!$B$3="Simples",IF('Escala Simples'!AQ10="Trabalho","TRAB",IF('Escala Simples'!AQ10="Folga","FOLGA",IF('Escala Simples'!AQ10="Atestado","ATEST",IF('Escala Simples'!AQ10="Férias","FERIAS","")))),"")</f>
        <v/>
      </c>
      <c r="MU10" s="71" t="str">
        <f>IF(Configurações!$B$3="Colunas",IF('Escala Colunas'!H178="","",'Escala Colunas'!H178),IF(Configurações!$B$3="Simples","",IF('Escala Linhas'!FT10="","",'Escala Linhas'!FT10)))</f>
        <v/>
      </c>
      <c r="MV10" s="71" t="str">
        <f>IF(Configurações!$B$3="Colunas",IF('Escala Colunas'!H179="","",'Escala Colunas'!H179),IF(Configurações!$B$3="Simples","",IF('Escala Linhas'!FU10="","",'Escala Linhas'!FU10)))</f>
        <v/>
      </c>
      <c r="MW10" s="71" t="str">
        <f>IF(Configurações!$B$3="Colunas",IF('Escala Colunas'!H180="","",'Escala Colunas'!H180),IF(Configurações!$B$3="Simples","",IF('Escala Linhas'!FV10="","",'Escala Linhas'!FV10)))</f>
        <v/>
      </c>
      <c r="MX10" s="71" t="str">
        <f>IF(Configurações!$B$3="Colunas",IF('Escala Colunas'!H181="","",'Escala Colunas'!H181),IF(Configurações!$B$3="Simples","",IF('Escala Linhas'!FW10="","",'Escala Linhas'!FW10)))</f>
        <v/>
      </c>
      <c r="MY10">
        <f>IF($B10="",0,IF(Configurações!$B$3="Simples",IF(OR(NE10="TRAB",NE10="ATEST"),1,0),IF(AND(MU10&lt;&gt;"",MX10&lt;&gt;""),1,0)))</f>
        <v>0</v>
      </c>
      <c r="MZ10" s="72">
        <f>IF(AND(MY10=1,Configurações!$B$3&lt;&gt;"Simples"),MOD(MX10-MU10,1)-NA10,0)</f>
        <v>0</v>
      </c>
      <c r="NA10" s="72">
        <f t="shared" si="96"/>
        <v>0</v>
      </c>
      <c r="NB10">
        <f t="shared" si="97"/>
        <v>0</v>
      </c>
      <c r="NC10">
        <f t="shared" si="98"/>
        <v>0</v>
      </c>
      <c r="ND10" s="38" t="str">
        <f>IF(MY10=0,"",IF(NB10&gt;Configurações!$B$15,"7DIA ","")&amp;IF(AND(WEEKDAY(MU$5)=1,NC10&gt;IF($D10="F",Configurações!$B$13,Configurações!$B$14)),"DOM ","")&amp;IF(Configurações!$B$3="Simples","",IF(ROUND(MZ10*1440,0)&lt;=ROUND(Configurações!$B$11*1440,0),IF(ROUND(NA10*1440,0)&gt;0,"INT-INDEVIDO",""),IF(ROUND(MZ10*1440,0)&lt;=ROUND(Configurações!$B$12*1440,0),IF(ROUND(NA10*1440,0)&lt;&gt;ROUND(Configurações!$B$8*1440,0),"INT-15MIN",""),IF(OR(ROUND(NA10*1440,0)&lt;ROUND(Configurações!$B$9*1440,0),ROUND(NA10*1440,0)&gt;ROUND(Configurações!$B$10*1440,0)),"INT-1H2H","")))))</f>
        <v/>
      </c>
      <c r="NE10" t="str">
        <f>IF(Configurações!$B$3="Simples",IF('Escala Simples'!AR10="Trabalho","TRAB",IF('Escala Simples'!AR10="Folga","FOLGA",IF('Escala Simples'!AR10="Atestado","ATEST",IF('Escala Simples'!AR10="Férias","FERIAS","")))),"")</f>
        <v/>
      </c>
      <c r="NF10" s="71" t="str">
        <f>IF(Configurações!$B$3="Colunas",IF('Escala Colunas'!H183="","",'Escala Colunas'!H183),IF(Configurações!$B$3="Simples","",IF('Escala Linhas'!FY10="","",'Escala Linhas'!FY10)))</f>
        <v/>
      </c>
      <c r="NG10" s="71" t="str">
        <f>IF(Configurações!$B$3="Colunas",IF('Escala Colunas'!H184="","",'Escala Colunas'!H184),IF(Configurações!$B$3="Simples","",IF('Escala Linhas'!FZ10="","",'Escala Linhas'!FZ10)))</f>
        <v/>
      </c>
      <c r="NH10" s="71" t="str">
        <f>IF(Configurações!$B$3="Colunas",IF('Escala Colunas'!H185="","",'Escala Colunas'!H185),IF(Configurações!$B$3="Simples","",IF('Escala Linhas'!GA10="","",'Escala Linhas'!GA10)))</f>
        <v/>
      </c>
      <c r="NI10" s="71" t="str">
        <f>IF(Configurações!$B$3="Colunas",IF('Escala Colunas'!H186="","",'Escala Colunas'!H186),IF(Configurações!$B$3="Simples","",IF('Escala Linhas'!GB10="","",'Escala Linhas'!GB10)))</f>
        <v/>
      </c>
      <c r="NJ10">
        <f>IF($B10="",0,IF(Configurações!$B$3="Simples",IF(OR(NP10="TRAB",NP10="ATEST"),1,0),IF(AND(NF10&lt;&gt;"",NI10&lt;&gt;""),1,0)))</f>
        <v>0</v>
      </c>
      <c r="NK10" s="72">
        <f>IF(AND(NJ10=1,Configurações!$B$3&lt;&gt;"Simples"),MOD(NI10-NF10,1)-NL10,0)</f>
        <v>0</v>
      </c>
      <c r="NL10" s="72">
        <f t="shared" si="99"/>
        <v>0</v>
      </c>
      <c r="NM10">
        <f t="shared" si="100"/>
        <v>0</v>
      </c>
      <c r="NN10">
        <f t="shared" si="101"/>
        <v>0</v>
      </c>
      <c r="NO10" s="38" t="str">
        <f>IF(NJ10=0,"",IF(NM10&gt;Configurações!$B$15,"7DIA ","")&amp;IF(AND(WEEKDAY(NF$5)=1,NN10&gt;IF($D10="F",Configurações!$B$13,Configurações!$B$14)),"DOM ","")&amp;IF(Configurações!$B$3="Simples","",IF(ROUND(NK10*1440,0)&lt;=ROUND(Configurações!$B$11*1440,0),IF(ROUND(NL10*1440,0)&gt;0,"INT-INDEVIDO",""),IF(ROUND(NK10*1440,0)&lt;=ROUND(Configurações!$B$12*1440,0),IF(ROUND(NL10*1440,0)&lt;&gt;ROUND(Configurações!$B$8*1440,0),"INT-15MIN",""),IF(OR(ROUND(NL10*1440,0)&lt;ROUND(Configurações!$B$9*1440,0),ROUND(NL10*1440,0)&gt;ROUND(Configurações!$B$10*1440,0)),"INT-1H2H","")))))</f>
        <v/>
      </c>
      <c r="NP10" t="str">
        <f>IF(Configurações!$B$3="Simples",IF('Escala Simples'!AS10="Trabalho","TRAB",IF('Escala Simples'!AS10="Folga","FOLGA",IF('Escala Simples'!AS10="Atestado","ATEST",IF('Escala Simples'!AS10="Férias","FERIAS","")))),"")</f>
        <v/>
      </c>
      <c r="NQ10" s="71" t="str">
        <f>IF(Configurações!$B$3="Colunas",IF('Escala Colunas'!H188="","",'Escala Colunas'!H188),IF(Configurações!$B$3="Simples","",IF('Escala Linhas'!GD10="","",'Escala Linhas'!GD10)))</f>
        <v/>
      </c>
      <c r="NR10" s="71" t="str">
        <f>IF(Configurações!$B$3="Colunas",IF('Escala Colunas'!H189="","",'Escala Colunas'!H189),IF(Configurações!$B$3="Simples","",IF('Escala Linhas'!GE10="","",'Escala Linhas'!GE10)))</f>
        <v/>
      </c>
      <c r="NS10" s="71" t="str">
        <f>IF(Configurações!$B$3="Colunas",IF('Escala Colunas'!H190="","",'Escala Colunas'!H190),IF(Configurações!$B$3="Simples","",IF('Escala Linhas'!GF10="","",'Escala Linhas'!GF10)))</f>
        <v/>
      </c>
      <c r="NT10" s="71" t="str">
        <f>IF(Configurações!$B$3="Colunas",IF('Escala Colunas'!H191="","",'Escala Colunas'!H191),IF(Configurações!$B$3="Simples","",IF('Escala Linhas'!GG10="","",'Escala Linhas'!GG10)))</f>
        <v/>
      </c>
      <c r="NU10">
        <f>IF($B10="",0,IF(Configurações!$B$3="Simples",IF(OR(OA10="TRAB",OA10="ATEST"),1,0),IF(AND(NQ10&lt;&gt;"",NT10&lt;&gt;""),1,0)))</f>
        <v>0</v>
      </c>
      <c r="NV10" s="72">
        <f>IF(AND(NU10=1,Configurações!$B$3&lt;&gt;"Simples"),MOD(NT10-NQ10,1)-NW10,0)</f>
        <v>0</v>
      </c>
      <c r="NW10" s="72">
        <f t="shared" si="102"/>
        <v>0</v>
      </c>
      <c r="NX10">
        <f t="shared" si="103"/>
        <v>0</v>
      </c>
      <c r="NY10">
        <f t="shared" si="104"/>
        <v>0</v>
      </c>
      <c r="NZ10" s="38" t="str">
        <f>IF(NU10=0,"",IF(NX10&gt;Configurações!$B$15,"7DIA ","")&amp;IF(AND(WEEKDAY(NQ$5)=1,NY10&gt;IF($D10="F",Configurações!$B$13,Configurações!$B$14)),"DOM ","")&amp;IF(Configurações!$B$3="Simples","",IF(ROUND(NV10*1440,0)&lt;=ROUND(Configurações!$B$11*1440,0),IF(ROUND(NW10*1440,0)&gt;0,"INT-INDEVIDO",""),IF(ROUND(NV10*1440,0)&lt;=ROUND(Configurações!$B$12*1440,0),IF(ROUND(NW10*1440,0)&lt;&gt;ROUND(Configurações!$B$8*1440,0),"INT-15MIN",""),IF(OR(ROUND(NW10*1440,0)&lt;ROUND(Configurações!$B$9*1440,0),ROUND(NW10*1440,0)&gt;ROUND(Configurações!$B$10*1440,0)),"INT-1H2H","")))))</f>
        <v/>
      </c>
      <c r="OA10" t="str">
        <f>IF(Configurações!$B$3="Simples",IF('Escala Simples'!AT10="Trabalho","TRAB",IF('Escala Simples'!AT10="Folga","FOLGA",IF('Escala Simples'!AT10="Atestado","ATEST",IF('Escala Simples'!AT10="Férias","FERIAS","")))),"")</f>
        <v/>
      </c>
      <c r="OB10" s="72">
        <f>SUMIFS(Cálculos!$G10:$OA10,Cálculos!$G$4:$OA$4,"H",Cálculos!$G$3:$OA$3,1)</f>
        <v>1.6666666666666652</v>
      </c>
      <c r="OC10">
        <f>SUMIFS(Cálculos!$G10:$OA10,Cálculos!$G$4:$OA$4,"T",Cálculos!$G$3:$OA$3,1)</f>
        <v>5</v>
      </c>
      <c r="OD10" s="69" t="str">
        <f>IF($B10="","",IF(AND(Configurações!$B$3&lt;&gt;"Simples",ISNUMBER($C10),ROUND(OB10*1440,0)&gt;$C10*60),"Jornada semanal excedida: "&amp;TEXT(OB10,"[h]:mm")&amp;" (contratada "&amp;$C10&amp;"h) • ","")&amp;IF(IF(Configurações!$B$6="Sim",OC10&gt;6,OC10&gt;Configurações!$B$5),IF(Configurações!$B$6="Sim","Semana inteira sem folga — mínimo 1 folga (CCT/ACT) • ","Mais de "&amp;Configurações!$B$5&amp;" dias trabalhados — obrigatórias 2 folgas semanais • "),"")&amp;IF(COUNTIF(G10:CD10,"*7DIA*")&gt;0,"7º dia consecutivo de trabalho • ","")&amp;IF(COUNTIF(G10:CD10,"*DOM*")&gt;0,"Domingos consecutivos acima do permitido • ","")&amp;IF(COUNTIF(G10:CD10,"*INT-INDEVIDO*")&gt;0,"Intervalo indevido em jornada até 4h • ","")&amp;IF(COUNTIF(G10:CD10,"*INT-15MIN*")&gt;0,"Intervalo deve ser de 15 min (jornada 4h01–6h) • ","")&amp;IF(COUNTIF(G10:CD10,"*INT-1H2H*")&gt;0,"Intervalo fora de 1h–2h (jornada acima de 6h) • ",""))</f>
        <v/>
      </c>
      <c r="OE10">
        <f>IF($B10="",0,IF(AND(Configurações!$B$3&lt;&gt;"Simples",ISNUMBER($C10),ROUND(OB10*1440,0)&gt;$C10*60),1,0))</f>
        <v>0</v>
      </c>
      <c r="OF10">
        <f>IF($B10="",0,IF(IF(Configurações!$B$6="Sim",OC10&gt;6,OC10&gt;Configurações!$B$5),1,0))</f>
        <v>0</v>
      </c>
      <c r="OG10" s="72">
        <f>SUMIFS(Cálculos!$G10:$OA10,Cálculos!$G$4:$OA$4,"H",Cálculos!$G$3:$OA$3,2)</f>
        <v>1.6666666666666652</v>
      </c>
      <c r="OH10">
        <f>SUMIFS(Cálculos!$G10:$OA10,Cálculos!$G$4:$OA$4,"T",Cálculos!$G$3:$OA$3,2)</f>
        <v>5</v>
      </c>
      <c r="OI10" s="69" t="str">
        <f>IF($B10="","",IF(AND(Configurações!$B$3&lt;&gt;"Simples",ISNUMBER($C10),ROUND(OG10*1440,0)&gt;$C10*60),"Jornada semanal excedida: "&amp;TEXT(OG10,"[h]:mm")&amp;" (contratada "&amp;$C10&amp;"h) • ","")&amp;IF(IF(Configurações!$B$6="Sim",OH10&gt;6,OH10&gt;Configurações!$B$5),IF(Configurações!$B$6="Sim","Semana inteira sem folga — mínimo 1 folga (CCT/ACT) • ","Mais de "&amp;Configurações!$B$5&amp;" dias trabalhados — obrigatórias 2 folgas semanais • "),"")&amp;IF(COUNTIF(CF10:FC10,"*7DIA*")&gt;0,"7º dia consecutivo de trabalho • ","")&amp;IF(COUNTIF(CF10:FC10,"*DOM*")&gt;0,"Domingos consecutivos acima do permitido • ","")&amp;IF(COUNTIF(CF10:FC10,"*INT-INDEVIDO*")&gt;0,"Intervalo indevido em jornada até 4h • ","")&amp;IF(COUNTIF(CF10:FC10,"*INT-15MIN*")&gt;0,"Intervalo deve ser de 15 min (jornada 4h01–6h) • ","")&amp;IF(COUNTIF(CF10:FC10,"*INT-1H2H*")&gt;0,"Intervalo fora de 1h–2h (jornada acima de 6h) • ",""))</f>
        <v xml:space="preserve">7º dia consecutivo de trabalho • </v>
      </c>
      <c r="OJ10">
        <f>IF($B10="",0,IF(AND(Configurações!$B$3&lt;&gt;"Simples",ISNUMBER($C10),ROUND(OG10*1440,0)&gt;$C10*60),1,0))</f>
        <v>0</v>
      </c>
      <c r="OK10">
        <f>IF($B10="",0,IF(IF(Configurações!$B$6="Sim",OH10&gt;6,OH10&gt;Configurações!$B$5),1,0))</f>
        <v>0</v>
      </c>
      <c r="OL10" s="72">
        <f>SUMIFS(Cálculos!$G10:$OA10,Cálculos!$G$4:$OA$4,"H",Cálculos!$G$3:$OA$3,3)</f>
        <v>0</v>
      </c>
      <c r="OM10">
        <f>SUMIFS(Cálculos!$G10:$OA10,Cálculos!$G$4:$OA$4,"T",Cálculos!$G$3:$OA$3,3)</f>
        <v>0</v>
      </c>
      <c r="ON10" s="69" t="str">
        <f>IF($B10="","",IF(AND(Configurações!$B$3&lt;&gt;"Simples",ISNUMBER($C10),ROUND(OL10*1440,0)&gt;$C10*60),"Jornada semanal excedida: "&amp;TEXT(OL10,"[h]:mm")&amp;" (contratada "&amp;$C10&amp;"h) • ","")&amp;IF(IF(Configurações!$B$6="Sim",OM10&gt;6,OM10&gt;Configurações!$B$5),IF(Configurações!$B$6="Sim","Semana inteira sem folga — mínimo 1 folga (CCT/ACT) • ","Mais de "&amp;Configurações!$B$5&amp;" dias trabalhados — obrigatórias 2 folgas semanais • "),"")&amp;IF(COUNTIF(FE10:IB10,"*7DIA*")&gt;0,"7º dia consecutivo de trabalho • ","")&amp;IF(COUNTIF(FE10:IB10,"*DOM*")&gt;0,"Domingos consecutivos acima do permitido • ","")&amp;IF(COUNTIF(FE10:IB10,"*INT-INDEVIDO*")&gt;0,"Intervalo indevido em jornada até 4h • ","")&amp;IF(COUNTIF(FE10:IB10,"*INT-15MIN*")&gt;0,"Intervalo deve ser de 15 min (jornada 4h01–6h) • ","")&amp;IF(COUNTIF(FE10:IB10,"*INT-1H2H*")&gt;0,"Intervalo fora de 1h–2h (jornada acima de 6h) • ",""))</f>
        <v/>
      </c>
      <c r="OO10">
        <f>IF($B10="",0,IF(AND(Configurações!$B$3&lt;&gt;"Simples",ISNUMBER($C10),ROUND(OL10*1440,0)&gt;$C10*60),1,0))</f>
        <v>0</v>
      </c>
      <c r="OP10">
        <f>IF($B10="",0,IF(IF(Configurações!$B$6="Sim",OM10&gt;6,OM10&gt;Configurações!$B$5),1,0))</f>
        <v>0</v>
      </c>
      <c r="OQ10" s="72">
        <f>SUMIFS(Cálculos!$G10:$OA10,Cálculos!$G$4:$OA$4,"H",Cálculos!$G$3:$OA$3,4)</f>
        <v>0</v>
      </c>
      <c r="OR10">
        <f>SUMIFS(Cálculos!$G10:$OA10,Cálculos!$G$4:$OA$4,"T",Cálculos!$G$3:$OA$3,4)</f>
        <v>0</v>
      </c>
      <c r="OS10" s="69" t="str">
        <f>IF($B10="","",IF(AND(Configurações!$B$3&lt;&gt;"Simples",ISNUMBER($C10),ROUND(OQ10*1440,0)&gt;$C10*60),"Jornada semanal excedida: "&amp;TEXT(OQ10,"[h]:mm")&amp;" (contratada "&amp;$C10&amp;"h) • ","")&amp;IF(IF(Configurações!$B$6="Sim",OR10&gt;6,OR10&gt;Configurações!$B$5),IF(Configurações!$B$6="Sim","Semana inteira sem folga — mínimo 1 folga (CCT/ACT) • ","Mais de "&amp;Configurações!$B$5&amp;" dias trabalhados — obrigatórias 2 folgas semanais • "),"")&amp;IF(COUNTIF(ID10:LA10,"*7DIA*")&gt;0,"7º dia consecutivo de trabalho • ","")&amp;IF(COUNTIF(ID10:LA10,"*DOM*")&gt;0,"Domingos consecutivos acima do permitido • ","")&amp;IF(COUNTIF(ID10:LA10,"*INT-INDEVIDO*")&gt;0,"Intervalo indevido em jornada até 4h • ","")&amp;IF(COUNTIF(ID10:LA10,"*INT-15MIN*")&gt;0,"Intervalo deve ser de 15 min (jornada 4h01–6h) • ","")&amp;IF(COUNTIF(ID10:LA10,"*INT-1H2H*")&gt;0,"Intervalo fora de 1h–2h (jornada acima de 6h) • ",""))</f>
        <v/>
      </c>
      <c r="OT10">
        <f>IF($B10="",0,IF(AND(Configurações!$B$3&lt;&gt;"Simples",ISNUMBER($C10),ROUND(OQ10*1440,0)&gt;$C10*60),1,0))</f>
        <v>0</v>
      </c>
      <c r="OU10">
        <f>IF($B10="",0,IF(IF(Configurações!$B$6="Sim",OR10&gt;6,OR10&gt;Configurações!$B$5),1,0))</f>
        <v>0</v>
      </c>
      <c r="OV10" s="72">
        <f>SUMIFS(Cálculos!$G10:$OA10,Cálculos!$G$4:$OA$4,"H",Cálculos!$G$3:$OA$3,5)</f>
        <v>0</v>
      </c>
      <c r="OW10">
        <f>SUMIFS(Cálculos!$G10:$OA10,Cálculos!$G$4:$OA$4,"T",Cálculos!$G$3:$OA$3,5)</f>
        <v>0</v>
      </c>
      <c r="OX10" s="69" t="str">
        <f>IF($B10="","",IF(AND(Configurações!$B$3&lt;&gt;"Simples",ISNUMBER($C10),ROUND(OV10*1440,0)&gt;$C10*60),"Jornada semanal excedida: "&amp;TEXT(OV10,"[h]:mm")&amp;" (contratada "&amp;$C10&amp;"h) • ","")&amp;IF(IF(Configurações!$B$6="Sim",OW10&gt;6,OW10&gt;Configurações!$B$5),IF(Configurações!$B$6="Sim","Semana inteira sem folga — mínimo 1 folga (CCT/ACT) • ","Mais de "&amp;Configurações!$B$5&amp;" dias trabalhados — obrigatórias 2 folgas semanais • "),"")&amp;IF(COUNTIF(LC10:NZ10,"*7DIA*")&gt;0,"7º dia consecutivo de trabalho • ","")&amp;IF(COUNTIF(LC10:NZ10,"*DOM*")&gt;0,"Domingos consecutivos acima do permitido • ","")&amp;IF(COUNTIF(LC10:NZ10,"*INT-INDEVIDO*")&gt;0,"Intervalo indevido em jornada até 4h • ","")&amp;IF(COUNTIF(LC10:NZ10,"*INT-15MIN*")&gt;0,"Intervalo deve ser de 15 min (jornada 4h01–6h) • ","")&amp;IF(COUNTIF(LC10:NZ10,"*INT-1H2H*")&gt;0,"Intervalo fora de 1h–2h (jornada acima de 6h) • ",""))</f>
        <v/>
      </c>
      <c r="OY10">
        <f>IF($B10="",0,IF(AND(Configurações!$B$3&lt;&gt;"Simples",ISNUMBER($C10),ROUND(OV10*1440,0)&gt;$C10*60),1,0))</f>
        <v>0</v>
      </c>
      <c r="OZ10">
        <f>IF($B10="",0,IF(IF(Configurações!$B$6="Sim",OW10&gt;6,OW10&gt;Configurações!$B$5),1,0))</f>
        <v>0</v>
      </c>
      <c r="PA10">
        <f>IF($B10="",0,SUMPRODUCT((Cálculos!$G$4:$OA$4="T")*(Cálculos!$G$5:$OA$5&gt;=$PA$5)*(Cálculos!$G$5:$OA$5&lt;=$PB$5))-PE10)</f>
        <v>29</v>
      </c>
      <c r="PB10">
        <f>IF($B10="",0,PA10-SUMIFS(Cálculos!$G10:$OA10,Cálculos!$G$4:$OA$4,"T",Cálculos!$G$5:$OA$5,"&gt;="&amp;$PA$5,Cálculos!$G$5:$OA$5,"&lt;="&amp;$PB$5))</f>
        <v>19</v>
      </c>
      <c r="PC10">
        <f>ROUND(PA10*Configurações!$B$7/7,0)</f>
        <v>8</v>
      </c>
      <c r="PD10">
        <f>IF(AND(Configurações!$B$6="Sim",PA10&gt;0,PB10&lt;PC10),1,0)</f>
        <v>0</v>
      </c>
      <c r="PE10">
        <f>IF($B10="",0,COUNTIFS(Cálculos!$G$4:$OA$4,"ST",Cálculos!$G$5:$OA$5,"&gt;="&amp;$PA$5,Cálculos!$G$5:$OA$5,"&lt;="&amp;$PB$5,Cálculos!$G10:$OA10,"FERIAS"))</f>
        <v>0</v>
      </c>
      <c r="PF10">
        <f>IF($B10="",0,SUMPRODUCT((Cálculos!$G$4:$OA$4="T")*(Cálculos!$G$5:$OA$5&gt;=$PF$5)*(Cálculos!$G$5:$OA$5&lt;=$PG$5))-PJ10)</f>
        <v>6</v>
      </c>
      <c r="PG10">
        <f>IF($B10="",0,PF10-SUMIFS(Cálculos!$G10:$OA10,Cálculos!$G$4:$OA$4,"T",Cálculos!$G$5:$OA$5,"&gt;="&amp;$PF$5,Cálculos!$G$5:$OA$5,"&lt;="&amp;$PG$5))</f>
        <v>6</v>
      </c>
      <c r="PH10">
        <f>ROUND(PF10*Configurações!$B$7/7,0)</f>
        <v>2</v>
      </c>
      <c r="PI10">
        <f>IF(AND(Configurações!$B$6="Sim",PF10&gt;0,PG10&lt;PH10),1,0)</f>
        <v>0</v>
      </c>
      <c r="PJ10">
        <f>IF($B10="",0,COUNTIFS(Cálculos!$G$4:$OA$4,"ST",Cálculos!$G$5:$OA$5,"&gt;="&amp;$PF$5,Cálculos!$G$5:$OA$5,"&lt;="&amp;$PG$5,Cálculos!$G10:$OA10,"FERIAS"))</f>
        <v>0</v>
      </c>
      <c r="PK10">
        <f>IF($B10="",0,SUMPRODUCT((Cálculos!$G$4:$OA$4="T")*(Cálculos!$G$5:$OA$5&gt;=$PK$5)*(Cálculos!$G$5:$OA$5&lt;=$PL$5))-PO10)</f>
        <v>0</v>
      </c>
      <c r="PL10">
        <f>IF($B10="",0,PK10-SUMIFS(Cálculos!$G10:$OA10,Cálculos!$G$4:$OA$4,"T",Cálculos!$G$5:$OA$5,"&gt;="&amp;$PK$5,Cálculos!$G$5:$OA$5,"&lt;="&amp;$PL$5))</f>
        <v>0</v>
      </c>
      <c r="PM10">
        <f>ROUND(PK10*Configurações!$B$7/7,0)</f>
        <v>0</v>
      </c>
      <c r="PN10">
        <f>IF(AND(Configurações!$B$6="Sim",PK10&gt;0,PL10&lt;PM10),1,0)</f>
        <v>0</v>
      </c>
      <c r="PO10">
        <f>IF($B10="",0,COUNTIFS(Cálculos!$G$4:$OA$4,"ST",Cálculos!$G$5:$OA$5,"&gt;="&amp;$PK$5,Cálculos!$G$5:$OA$5,"&lt;="&amp;$PL$5,Cálculos!$G10:$OA10,"FERIAS"))</f>
        <v>0</v>
      </c>
      <c r="PP10" s="69" t="str">
        <f t="shared" si="105"/>
        <v xml:space="preserve">nov/2026 (29 dias no período): 19 folga(s), mín. 8 • dez/2026 (6 dias no período): 6 folga(s), mín. 2 • </v>
      </c>
    </row>
    <row r="11" spans="1:432" x14ac:dyDescent="0.25">
      <c r="A11" s="68">
        <f>IF($B11="","",5)</f>
        <v>5</v>
      </c>
      <c r="B11" s="69" t="str">
        <f>IF(Configurações!$B$3="Colunas",IF('Escala Colunas'!I$4="","",'Escala Colunas'!I$4),IF(Configurações!$B$3="Simples",IF('Escala Simples'!$B11="","",'Escala Simples'!$B11),IF('Escala Linhas'!$B11="","",'Escala Linhas'!$B11)))</f>
        <v>Eduarda Lima</v>
      </c>
      <c r="C11" s="70">
        <f>IF($B11="","",IFERROR(INDEX(Funcionários!$D$5:$D$84,MATCH($B11,Funcionários!$B$5:$B$84,0)),""))</f>
        <v>20</v>
      </c>
      <c r="D11" t="str">
        <f>IF($B11="","",IFERROR(INDEX(Funcionários!$C$5:$C$84,MATCH($B11,Funcionários!$B$5:$B$84,0)),""))</f>
        <v>F</v>
      </c>
      <c r="E11">
        <f>IF($B11="",0,IFERROR(N(INDEX(Funcionários!$E$5:$E$84,MATCH($B11,Funcionários!$B$5:$B$84,0))),0))</f>
        <v>0</v>
      </c>
      <c r="F11">
        <f>IF($B11="",0,IFERROR(N(INDEX(Funcionários!$F$5:$F$84,MATCH($B11,Funcionários!$B$5:$B$84,0))),0))</f>
        <v>0</v>
      </c>
      <c r="G11" s="71">
        <f>IF(Configurações!$B$3="Colunas",IF('Escala Colunas'!I6="","",'Escala Colunas'!I6),IF(Configurações!$B$3="Simples","",IF('Escala Linhas'!D11="","",'Escala Linhas'!D11)))</f>
        <v>0.33333333333333298</v>
      </c>
      <c r="H11" s="71" t="str">
        <f>IF(Configurações!$B$3="Colunas",IF('Escala Colunas'!I7="","",'Escala Colunas'!I7),IF(Configurações!$B$3="Simples","",IF('Escala Linhas'!E11="","",'Escala Linhas'!E11)))</f>
        <v/>
      </c>
      <c r="I11" s="71" t="str">
        <f>IF(Configurações!$B$3="Colunas",IF('Escala Colunas'!I8="","",'Escala Colunas'!I8),IF(Configurações!$B$3="Simples","",IF('Escala Linhas'!F11="","",'Escala Linhas'!F11)))</f>
        <v/>
      </c>
      <c r="J11" s="71">
        <f>IF(Configurações!$B$3="Colunas",IF('Escala Colunas'!I9="","",'Escala Colunas'!I9),IF(Configurações!$B$3="Simples","",IF('Escala Linhas'!G11="","",'Escala Linhas'!G11)))</f>
        <v>0.47916666666666702</v>
      </c>
      <c r="K11">
        <f>IF($B11="",0,IF(Configurações!$B$3="Simples",IF(OR(Q11="TRAB",Q11="ATEST"),1,0),IF(AND(G11&lt;&gt;"",J11&lt;&gt;""),1,0)))</f>
        <v>1</v>
      </c>
      <c r="L11" s="72">
        <f>IF(AND(K11=1,Configurações!$B$3&lt;&gt;"Simples"),MOD(J11-G11,1)-M11,0)</f>
        <v>0.14583333333333404</v>
      </c>
      <c r="M11" s="72">
        <f t="shared" si="0"/>
        <v>0</v>
      </c>
      <c r="N11">
        <f t="shared" si="1"/>
        <v>1</v>
      </c>
      <c r="O11">
        <f t="shared" si="2"/>
        <v>0</v>
      </c>
      <c r="P11" s="38" t="str">
        <f>IF(K11=0,"",IF(N11&gt;Configurações!$B$15,"7DIA ","")&amp;IF(AND(WEEKDAY(G$5)=1,O11&gt;IF($D11="F",Configurações!$B$13,Configurações!$B$14)),"DOM ","")&amp;IF(Configurações!$B$3="Simples","",IF(ROUND(L11*1440,0)&lt;=ROUND(Configurações!$B$11*1440,0),IF(ROUND(M11*1440,0)&gt;0,"INT-INDEVIDO",""),IF(ROUND(L11*1440,0)&lt;=ROUND(Configurações!$B$12*1440,0),IF(ROUND(M11*1440,0)&lt;&gt;ROUND(Configurações!$B$8*1440,0),"INT-15MIN",""),IF(OR(ROUND(M11*1440,0)&lt;ROUND(Configurações!$B$9*1440,0),ROUND(M11*1440,0)&gt;ROUND(Configurações!$B$10*1440,0)),"INT-1H2H","")))))</f>
        <v/>
      </c>
      <c r="Q11" t="str">
        <f>IF(Configurações!$B$3="Simples",IF('Escala Simples'!D11="Trabalho","TRAB",IF('Escala Simples'!D11="Folga","FOLGA",IF('Escala Simples'!D11="Atestado","ATEST",IF('Escala Simples'!D11="Férias","FERIAS","")))),"")</f>
        <v/>
      </c>
      <c r="R11" s="71">
        <f>IF(Configurações!$B$3="Colunas",IF('Escala Colunas'!I11="","",'Escala Colunas'!I11),IF(Configurações!$B$3="Simples","",IF('Escala Linhas'!I11="","",'Escala Linhas'!I11)))</f>
        <v>0.33333333333333298</v>
      </c>
      <c r="S11" s="71">
        <f>IF(Configurações!$B$3="Colunas",IF('Escala Colunas'!I12="","",'Escala Colunas'!I12),IF(Configurações!$B$3="Simples","",IF('Escala Linhas'!J11="","",'Escala Linhas'!J11)))</f>
        <v>0.375</v>
      </c>
      <c r="T11" s="71">
        <f>IF(Configurações!$B$3="Colunas",IF('Escala Colunas'!I13="","",'Escala Colunas'!I13),IF(Configurações!$B$3="Simples","",IF('Escala Linhas'!K11="","",'Escala Linhas'!K11)))</f>
        <v>0.38541666666666702</v>
      </c>
      <c r="U11" s="71">
        <f>IF(Configurações!$B$3="Colunas",IF('Escala Colunas'!I14="","",'Escala Colunas'!I14),IF(Configurações!$B$3="Simples","",IF('Escala Linhas'!L11="","",'Escala Linhas'!L11)))</f>
        <v>0.48958333333333298</v>
      </c>
      <c r="V11">
        <f>IF($B11="",0,IF(Configurações!$B$3="Simples",IF(OR(AB11="TRAB",AB11="ATEST"),1,0),IF(AND(R11&lt;&gt;"",U11&lt;&gt;""),1,0)))</f>
        <v>1</v>
      </c>
      <c r="W11" s="72">
        <f>IF(AND(V11=1,Configurações!$B$3&lt;&gt;"Simples"),MOD(U11-R11,1)-X11,0)</f>
        <v>0.14583333333333298</v>
      </c>
      <c r="X11" s="72">
        <f t="shared" si="3"/>
        <v>1.0416666666667018E-2</v>
      </c>
      <c r="Y11">
        <f t="shared" si="4"/>
        <v>2</v>
      </c>
      <c r="Z11">
        <f t="shared" si="5"/>
        <v>0</v>
      </c>
      <c r="AA11" s="38" t="str">
        <f>IF(V11=0,"",IF(Y11&gt;Configurações!$B$15,"7DIA ","")&amp;IF(AND(WEEKDAY(R$5)=1,Z11&gt;IF($D11="F",Configurações!$B$13,Configurações!$B$14)),"DOM ","")&amp;IF(Configurações!$B$3="Simples","",IF(ROUND(W11*1440,0)&lt;=ROUND(Configurações!$B$11*1440,0),IF(ROUND(X11*1440,0)&gt;0,"INT-INDEVIDO",""),IF(ROUND(W11*1440,0)&lt;=ROUND(Configurações!$B$12*1440,0),IF(ROUND(X11*1440,0)&lt;&gt;ROUND(Configurações!$B$8*1440,0),"INT-15MIN",""),IF(OR(ROUND(X11*1440,0)&lt;ROUND(Configurações!$B$9*1440,0),ROUND(X11*1440,0)&gt;ROUND(Configurações!$B$10*1440,0)),"INT-1H2H","")))))</f>
        <v>INT-INDEVIDO</v>
      </c>
      <c r="AB11" t="str">
        <f>IF(Configurações!$B$3="Simples",IF('Escala Simples'!E11="Trabalho","TRAB",IF('Escala Simples'!E11="Folga","FOLGA",IF('Escala Simples'!E11="Atestado","ATEST",IF('Escala Simples'!E11="Férias","FERIAS","")))),"")</f>
        <v/>
      </c>
      <c r="AC11" s="71">
        <f>IF(Configurações!$B$3="Colunas",IF('Escala Colunas'!I16="","",'Escala Colunas'!I16),IF(Configurações!$B$3="Simples","",IF('Escala Linhas'!N11="","",'Escala Linhas'!N11)))</f>
        <v>0.33333333333333298</v>
      </c>
      <c r="AD11" s="71" t="str">
        <f>IF(Configurações!$B$3="Colunas",IF('Escala Colunas'!I17="","",'Escala Colunas'!I17),IF(Configurações!$B$3="Simples","",IF('Escala Linhas'!O11="","",'Escala Linhas'!O11)))</f>
        <v/>
      </c>
      <c r="AE11" s="71" t="str">
        <f>IF(Configurações!$B$3="Colunas",IF('Escala Colunas'!I18="","",'Escala Colunas'!I18),IF(Configurações!$B$3="Simples","",IF('Escala Linhas'!P11="","",'Escala Linhas'!P11)))</f>
        <v/>
      </c>
      <c r="AF11" s="71">
        <f>IF(Configurações!$B$3="Colunas",IF('Escala Colunas'!I19="","",'Escala Colunas'!I19),IF(Configurações!$B$3="Simples","",IF('Escala Linhas'!Q11="","",'Escala Linhas'!Q11)))</f>
        <v>0.47916666666666702</v>
      </c>
      <c r="AG11">
        <f>IF($B11="",0,IF(Configurações!$B$3="Simples",IF(OR(AM11="TRAB",AM11="ATEST"),1,0),IF(AND(AC11&lt;&gt;"",AF11&lt;&gt;""),1,0)))</f>
        <v>1</v>
      </c>
      <c r="AH11" s="72">
        <f>IF(AND(AG11=1,Configurações!$B$3&lt;&gt;"Simples"),MOD(AF11-AC11,1)-AI11,0)</f>
        <v>0.14583333333333404</v>
      </c>
      <c r="AI11" s="72">
        <f t="shared" si="6"/>
        <v>0</v>
      </c>
      <c r="AJ11">
        <f t="shared" si="7"/>
        <v>3</v>
      </c>
      <c r="AK11">
        <f t="shared" si="8"/>
        <v>0</v>
      </c>
      <c r="AL11" s="38" t="str">
        <f>IF(AG11=0,"",IF(AJ11&gt;Configurações!$B$15,"7DIA ","")&amp;IF(AND(WEEKDAY(AC$5)=1,AK11&gt;IF($D11="F",Configurações!$B$13,Configurações!$B$14)),"DOM ","")&amp;IF(Configurações!$B$3="Simples","",IF(ROUND(AH11*1440,0)&lt;=ROUND(Configurações!$B$11*1440,0),IF(ROUND(AI11*1440,0)&gt;0,"INT-INDEVIDO",""),IF(ROUND(AH11*1440,0)&lt;=ROUND(Configurações!$B$12*1440,0),IF(ROUND(AI11*1440,0)&lt;&gt;ROUND(Configurações!$B$8*1440,0),"INT-15MIN",""),IF(OR(ROUND(AI11*1440,0)&lt;ROUND(Configurações!$B$9*1440,0),ROUND(AI11*1440,0)&gt;ROUND(Configurações!$B$10*1440,0)),"INT-1H2H","")))))</f>
        <v/>
      </c>
      <c r="AM11" t="str">
        <f>IF(Configurações!$B$3="Simples",IF('Escala Simples'!F11="Trabalho","TRAB",IF('Escala Simples'!F11="Folga","FOLGA",IF('Escala Simples'!F11="Atestado","ATEST",IF('Escala Simples'!F11="Férias","FERIAS","")))),"")</f>
        <v/>
      </c>
      <c r="AN11" s="71">
        <f>IF(Configurações!$B$3="Colunas",IF('Escala Colunas'!I21="","",'Escala Colunas'!I21),IF(Configurações!$B$3="Simples","",IF('Escala Linhas'!S11="","",'Escala Linhas'!S11)))</f>
        <v>0.33333333333333298</v>
      </c>
      <c r="AO11" s="71" t="str">
        <f>IF(Configurações!$B$3="Colunas",IF('Escala Colunas'!I22="","",'Escala Colunas'!I22),IF(Configurações!$B$3="Simples","",IF('Escala Linhas'!T11="","",'Escala Linhas'!T11)))</f>
        <v/>
      </c>
      <c r="AP11" s="71" t="str">
        <f>IF(Configurações!$B$3="Colunas",IF('Escala Colunas'!I23="","",'Escala Colunas'!I23),IF(Configurações!$B$3="Simples","",IF('Escala Linhas'!U11="","",'Escala Linhas'!U11)))</f>
        <v/>
      </c>
      <c r="AQ11" s="71">
        <f>IF(Configurações!$B$3="Colunas",IF('Escala Colunas'!I24="","",'Escala Colunas'!I24),IF(Configurações!$B$3="Simples","",IF('Escala Linhas'!V11="","",'Escala Linhas'!V11)))</f>
        <v>0.47916666666666702</v>
      </c>
      <c r="AR11">
        <f>IF($B11="",0,IF(Configurações!$B$3="Simples",IF(OR(AX11="TRAB",AX11="ATEST"),1,0),IF(AND(AN11&lt;&gt;"",AQ11&lt;&gt;""),1,0)))</f>
        <v>1</v>
      </c>
      <c r="AS11" s="72">
        <f>IF(AND(AR11=1,Configurações!$B$3&lt;&gt;"Simples"),MOD(AQ11-AN11,1)-AT11,0)</f>
        <v>0.14583333333333404</v>
      </c>
      <c r="AT11" s="72">
        <f t="shared" si="9"/>
        <v>0</v>
      </c>
      <c r="AU11">
        <f t="shared" si="10"/>
        <v>4</v>
      </c>
      <c r="AV11">
        <f t="shared" si="11"/>
        <v>0</v>
      </c>
      <c r="AW11" s="38" t="str">
        <f>IF(AR11=0,"",IF(AU11&gt;Configurações!$B$15,"7DIA ","")&amp;IF(AND(WEEKDAY(AN$5)=1,AV11&gt;IF($D11="F",Configurações!$B$13,Configurações!$B$14)),"DOM ","")&amp;IF(Configurações!$B$3="Simples","",IF(ROUND(AS11*1440,0)&lt;=ROUND(Configurações!$B$11*1440,0),IF(ROUND(AT11*1440,0)&gt;0,"INT-INDEVIDO",""),IF(ROUND(AS11*1440,0)&lt;=ROUND(Configurações!$B$12*1440,0),IF(ROUND(AT11*1440,0)&lt;&gt;ROUND(Configurações!$B$8*1440,0),"INT-15MIN",""),IF(OR(ROUND(AT11*1440,0)&lt;ROUND(Configurações!$B$9*1440,0),ROUND(AT11*1440,0)&gt;ROUND(Configurações!$B$10*1440,0)),"INT-1H2H","")))))</f>
        <v/>
      </c>
      <c r="AX11" t="str">
        <f>IF(Configurações!$B$3="Simples",IF('Escala Simples'!G11="Trabalho","TRAB",IF('Escala Simples'!G11="Folga","FOLGA",IF('Escala Simples'!G11="Atestado","ATEST",IF('Escala Simples'!G11="Férias","FERIAS","")))),"")</f>
        <v/>
      </c>
      <c r="AY11" s="71">
        <f>IF(Configurações!$B$3="Colunas",IF('Escala Colunas'!I26="","",'Escala Colunas'!I26),IF(Configurações!$B$3="Simples","",IF('Escala Linhas'!X11="","",'Escala Linhas'!X11)))</f>
        <v>0.33333333333333298</v>
      </c>
      <c r="AZ11" s="71" t="str">
        <f>IF(Configurações!$B$3="Colunas",IF('Escala Colunas'!I27="","",'Escala Colunas'!I27),IF(Configurações!$B$3="Simples","",IF('Escala Linhas'!Y11="","",'Escala Linhas'!Y11)))</f>
        <v/>
      </c>
      <c r="BA11" s="71" t="str">
        <f>IF(Configurações!$B$3="Colunas",IF('Escala Colunas'!I28="","",'Escala Colunas'!I28),IF(Configurações!$B$3="Simples","",IF('Escala Linhas'!Z11="","",'Escala Linhas'!Z11)))</f>
        <v/>
      </c>
      <c r="BB11" s="71">
        <f>IF(Configurações!$B$3="Colunas",IF('Escala Colunas'!I29="","",'Escala Colunas'!I29),IF(Configurações!$B$3="Simples","",IF('Escala Linhas'!AA11="","",'Escala Linhas'!AA11)))</f>
        <v>0.47916666666666702</v>
      </c>
      <c r="BC11">
        <f>IF($B11="",0,IF(Configurações!$B$3="Simples",IF(OR(BI11="TRAB",BI11="ATEST"),1,0),IF(AND(AY11&lt;&gt;"",BB11&lt;&gt;""),1,0)))</f>
        <v>1</v>
      </c>
      <c r="BD11" s="72">
        <f>IF(AND(BC11=1,Configurações!$B$3&lt;&gt;"Simples"),MOD(BB11-AY11,1)-BE11,0)</f>
        <v>0.14583333333333404</v>
      </c>
      <c r="BE11" s="72">
        <f t="shared" si="12"/>
        <v>0</v>
      </c>
      <c r="BF11">
        <f t="shared" si="13"/>
        <v>5</v>
      </c>
      <c r="BG11">
        <f t="shared" si="14"/>
        <v>0</v>
      </c>
      <c r="BH11" s="38" t="str">
        <f>IF(BC11=0,"",IF(BF11&gt;Configurações!$B$15,"7DIA ","")&amp;IF(AND(WEEKDAY(AY$5)=1,BG11&gt;IF($D11="F",Configurações!$B$13,Configurações!$B$14)),"DOM ","")&amp;IF(Configurações!$B$3="Simples","",IF(ROUND(BD11*1440,0)&lt;=ROUND(Configurações!$B$11*1440,0),IF(ROUND(BE11*1440,0)&gt;0,"INT-INDEVIDO",""),IF(ROUND(BD11*1440,0)&lt;=ROUND(Configurações!$B$12*1440,0),IF(ROUND(BE11*1440,0)&lt;&gt;ROUND(Configurações!$B$8*1440,0),"INT-15MIN",""),IF(OR(ROUND(BE11*1440,0)&lt;ROUND(Configurações!$B$9*1440,0),ROUND(BE11*1440,0)&gt;ROUND(Configurações!$B$10*1440,0)),"INT-1H2H","")))))</f>
        <v/>
      </c>
      <c r="BI11" t="str">
        <f>IF(Configurações!$B$3="Simples",IF('Escala Simples'!H11="Trabalho","TRAB",IF('Escala Simples'!H11="Folga","FOLGA",IF('Escala Simples'!H11="Atestado","ATEST",IF('Escala Simples'!H11="Férias","FERIAS","")))),"")</f>
        <v/>
      </c>
      <c r="BJ11" s="71" t="str">
        <f>IF(Configurações!$B$3="Colunas",IF('Escala Colunas'!I31="","",'Escala Colunas'!I31),IF(Configurações!$B$3="Simples","",IF('Escala Linhas'!AC11="","",'Escala Linhas'!AC11)))</f>
        <v/>
      </c>
      <c r="BK11" s="71" t="str">
        <f>IF(Configurações!$B$3="Colunas",IF('Escala Colunas'!I32="","",'Escala Colunas'!I32),IF(Configurações!$B$3="Simples","",IF('Escala Linhas'!AD11="","",'Escala Linhas'!AD11)))</f>
        <v/>
      </c>
      <c r="BL11" s="71" t="str">
        <f>IF(Configurações!$B$3="Colunas",IF('Escala Colunas'!I33="","",'Escala Colunas'!I33),IF(Configurações!$B$3="Simples","",IF('Escala Linhas'!AE11="","",'Escala Linhas'!AE11)))</f>
        <v/>
      </c>
      <c r="BM11" s="71" t="str">
        <f>IF(Configurações!$B$3="Colunas",IF('Escala Colunas'!I34="","",'Escala Colunas'!I34),IF(Configurações!$B$3="Simples","",IF('Escala Linhas'!AF11="","",'Escala Linhas'!AF11)))</f>
        <v/>
      </c>
      <c r="BN11">
        <f>IF($B11="",0,IF(Configurações!$B$3="Simples",IF(OR(BT11="TRAB",BT11="ATEST"),1,0),IF(AND(BJ11&lt;&gt;"",BM11&lt;&gt;""),1,0)))</f>
        <v>0</v>
      </c>
      <c r="BO11" s="72">
        <f>IF(AND(BN11=1,Configurações!$B$3&lt;&gt;"Simples"),MOD(BM11-BJ11,1)-BP11,0)</f>
        <v>0</v>
      </c>
      <c r="BP11" s="72">
        <f t="shared" si="15"/>
        <v>0</v>
      </c>
      <c r="BQ11">
        <f t="shared" si="16"/>
        <v>0</v>
      </c>
      <c r="BR11">
        <f t="shared" si="17"/>
        <v>0</v>
      </c>
      <c r="BS11" s="38" t="str">
        <f>IF(BN11=0,"",IF(BQ11&gt;Configurações!$B$15,"7DIA ","")&amp;IF(AND(WEEKDAY(BJ$5)=1,BR11&gt;IF($D11="F",Configurações!$B$13,Configurações!$B$14)),"DOM ","")&amp;IF(Configurações!$B$3="Simples","",IF(ROUND(BO11*1440,0)&lt;=ROUND(Configurações!$B$11*1440,0),IF(ROUND(BP11*1440,0)&gt;0,"INT-INDEVIDO",""),IF(ROUND(BO11*1440,0)&lt;=ROUND(Configurações!$B$12*1440,0),IF(ROUND(BP11*1440,0)&lt;&gt;ROUND(Configurações!$B$8*1440,0),"INT-15MIN",""),IF(OR(ROUND(BP11*1440,0)&lt;ROUND(Configurações!$B$9*1440,0),ROUND(BP11*1440,0)&gt;ROUND(Configurações!$B$10*1440,0)),"INT-1H2H","")))))</f>
        <v/>
      </c>
      <c r="BT11" t="str">
        <f>IF(Configurações!$B$3="Simples",IF('Escala Simples'!I11="Trabalho","TRAB",IF('Escala Simples'!I11="Folga","FOLGA",IF('Escala Simples'!I11="Atestado","ATEST",IF('Escala Simples'!I11="Férias","FERIAS","")))),"")</f>
        <v/>
      </c>
      <c r="BU11" s="71" t="str">
        <f>IF(Configurações!$B$3="Colunas",IF('Escala Colunas'!I36="","",'Escala Colunas'!I36),IF(Configurações!$B$3="Simples","",IF('Escala Linhas'!AH11="","",'Escala Linhas'!AH11)))</f>
        <v/>
      </c>
      <c r="BV11" s="71" t="str">
        <f>IF(Configurações!$B$3="Colunas",IF('Escala Colunas'!I37="","",'Escala Colunas'!I37),IF(Configurações!$B$3="Simples","",IF('Escala Linhas'!AI11="","",'Escala Linhas'!AI11)))</f>
        <v/>
      </c>
      <c r="BW11" s="71" t="str">
        <f>IF(Configurações!$B$3="Colunas",IF('Escala Colunas'!I38="","",'Escala Colunas'!I38),IF(Configurações!$B$3="Simples","",IF('Escala Linhas'!AJ11="","",'Escala Linhas'!AJ11)))</f>
        <v/>
      </c>
      <c r="BX11" s="71" t="str">
        <f>IF(Configurações!$B$3="Colunas",IF('Escala Colunas'!I39="","",'Escala Colunas'!I39),IF(Configurações!$B$3="Simples","",IF('Escala Linhas'!AK11="","",'Escala Linhas'!AK11)))</f>
        <v/>
      </c>
      <c r="BY11">
        <f>IF($B11="",0,IF(Configurações!$B$3="Simples",IF(OR(CE11="TRAB",CE11="ATEST"),1,0),IF(AND(BU11&lt;&gt;"",BX11&lt;&gt;""),1,0)))</f>
        <v>0</v>
      </c>
      <c r="BZ11" s="72">
        <f>IF(AND(BY11=1,Configurações!$B$3&lt;&gt;"Simples"),MOD(BX11-BU11,1)-CA11,0)</f>
        <v>0</v>
      </c>
      <c r="CA11" s="72">
        <f t="shared" si="18"/>
        <v>0</v>
      </c>
      <c r="CB11">
        <f t="shared" si="19"/>
        <v>0</v>
      </c>
      <c r="CC11">
        <f t="shared" si="20"/>
        <v>0</v>
      </c>
      <c r="CD11" s="38" t="str">
        <f>IF(BY11=0,"",IF(CB11&gt;Configurações!$B$15,"7DIA ","")&amp;IF(AND(WEEKDAY(BU$5)=1,CC11&gt;IF($D11="F",Configurações!$B$13,Configurações!$B$14)),"DOM ","")&amp;IF(Configurações!$B$3="Simples","",IF(ROUND(BZ11*1440,0)&lt;=ROUND(Configurações!$B$11*1440,0),IF(ROUND(CA11*1440,0)&gt;0,"INT-INDEVIDO",""),IF(ROUND(BZ11*1440,0)&lt;=ROUND(Configurações!$B$12*1440,0),IF(ROUND(CA11*1440,0)&lt;&gt;ROUND(Configurações!$B$8*1440,0),"INT-15MIN",""),IF(OR(ROUND(CA11*1440,0)&lt;ROUND(Configurações!$B$9*1440,0),ROUND(CA11*1440,0)&gt;ROUND(Configurações!$B$10*1440,0)),"INT-1H2H","")))))</f>
        <v/>
      </c>
      <c r="CE11" t="str">
        <f>IF(Configurações!$B$3="Simples",IF('Escala Simples'!J11="Trabalho","TRAB",IF('Escala Simples'!J11="Folga","FOLGA",IF('Escala Simples'!J11="Atestado","ATEST",IF('Escala Simples'!J11="Férias","FERIAS","")))),"")</f>
        <v/>
      </c>
      <c r="CF11" s="71">
        <f>IF(Configurações!$B$3="Colunas",IF('Escala Colunas'!I44="","",'Escala Colunas'!I44),IF(Configurações!$B$3="Simples","",IF('Escala Linhas'!AP11="","",'Escala Linhas'!AP11)))</f>
        <v>0.33333333333333298</v>
      </c>
      <c r="CG11" s="71" t="str">
        <f>IF(Configurações!$B$3="Colunas",IF('Escala Colunas'!I45="","",'Escala Colunas'!I45),IF(Configurações!$B$3="Simples","",IF('Escala Linhas'!AQ11="","",'Escala Linhas'!AQ11)))</f>
        <v/>
      </c>
      <c r="CH11" s="71" t="str">
        <f>IF(Configurações!$B$3="Colunas",IF('Escala Colunas'!I46="","",'Escala Colunas'!I46),IF(Configurações!$B$3="Simples","",IF('Escala Linhas'!AR11="","",'Escala Linhas'!AR11)))</f>
        <v/>
      </c>
      <c r="CI11" s="71">
        <f>IF(Configurações!$B$3="Colunas",IF('Escala Colunas'!I47="","",'Escala Colunas'!I47),IF(Configurações!$B$3="Simples","",IF('Escala Linhas'!AS11="","",'Escala Linhas'!AS11)))</f>
        <v>0.47916666666666702</v>
      </c>
      <c r="CJ11">
        <f>IF($B11="",0,IF(Configurações!$B$3="Simples",IF(OR(CP11="TRAB",CP11="ATEST"),1,0),IF(AND(CF11&lt;&gt;"",CI11&lt;&gt;""),1,0)))</f>
        <v>1</v>
      </c>
      <c r="CK11" s="72">
        <f>IF(AND(CJ11=1,Configurações!$B$3&lt;&gt;"Simples"),MOD(CI11-CF11,1)-CL11,0)</f>
        <v>0.14583333333333404</v>
      </c>
      <c r="CL11" s="72">
        <f t="shared" si="21"/>
        <v>0</v>
      </c>
      <c r="CM11">
        <f t="shared" si="22"/>
        <v>1</v>
      </c>
      <c r="CN11">
        <f t="shared" si="23"/>
        <v>0</v>
      </c>
      <c r="CO11" s="38" t="str">
        <f>IF(CJ11=0,"",IF(CM11&gt;Configurações!$B$15,"7DIA ","")&amp;IF(AND(WEEKDAY(CF$5)=1,CN11&gt;IF($D11="F",Configurações!$B$13,Configurações!$B$14)),"DOM ","")&amp;IF(Configurações!$B$3="Simples","",IF(ROUND(CK11*1440,0)&lt;=ROUND(Configurações!$B$11*1440,0),IF(ROUND(CL11*1440,0)&gt;0,"INT-INDEVIDO",""),IF(ROUND(CK11*1440,0)&lt;=ROUND(Configurações!$B$12*1440,0),IF(ROUND(CL11*1440,0)&lt;&gt;ROUND(Configurações!$B$8*1440,0),"INT-15MIN",""),IF(OR(ROUND(CL11*1440,0)&lt;ROUND(Configurações!$B$9*1440,0),ROUND(CL11*1440,0)&gt;ROUND(Configurações!$B$10*1440,0)),"INT-1H2H","")))))</f>
        <v/>
      </c>
      <c r="CP11" t="str">
        <f>IF(Configurações!$B$3="Simples",IF('Escala Simples'!M11="Trabalho","TRAB",IF('Escala Simples'!M11="Folga","FOLGA",IF('Escala Simples'!M11="Atestado","ATEST",IF('Escala Simples'!M11="Férias","FERIAS","")))),"")</f>
        <v/>
      </c>
      <c r="CQ11" s="71">
        <f>IF(Configurações!$B$3="Colunas",IF('Escala Colunas'!I49="","",'Escala Colunas'!I49),IF(Configurações!$B$3="Simples","",IF('Escala Linhas'!AU11="","",'Escala Linhas'!AU11)))</f>
        <v>0.33333333333333298</v>
      </c>
      <c r="CR11" s="71" t="str">
        <f>IF(Configurações!$B$3="Colunas",IF('Escala Colunas'!I50="","",'Escala Colunas'!I50),IF(Configurações!$B$3="Simples","",IF('Escala Linhas'!AV11="","",'Escala Linhas'!AV11)))</f>
        <v/>
      </c>
      <c r="CS11" s="71" t="str">
        <f>IF(Configurações!$B$3="Colunas",IF('Escala Colunas'!I51="","",'Escala Colunas'!I51),IF(Configurações!$B$3="Simples","",IF('Escala Linhas'!AW11="","",'Escala Linhas'!AW11)))</f>
        <v/>
      </c>
      <c r="CT11" s="71">
        <f>IF(Configurações!$B$3="Colunas",IF('Escala Colunas'!I52="","",'Escala Colunas'!I52),IF(Configurações!$B$3="Simples","",IF('Escala Linhas'!AX11="","",'Escala Linhas'!AX11)))</f>
        <v>0.47916666666666702</v>
      </c>
      <c r="CU11">
        <f>IF($B11="",0,IF(Configurações!$B$3="Simples",IF(OR(DA11="TRAB",DA11="ATEST"),1,0),IF(AND(CQ11&lt;&gt;"",CT11&lt;&gt;""),1,0)))</f>
        <v>1</v>
      </c>
      <c r="CV11" s="72">
        <f>IF(AND(CU11=1,Configurações!$B$3&lt;&gt;"Simples"),MOD(CT11-CQ11,1)-CW11,0)</f>
        <v>0.14583333333333404</v>
      </c>
      <c r="CW11" s="72">
        <f t="shared" si="24"/>
        <v>0</v>
      </c>
      <c r="CX11">
        <f t="shared" si="25"/>
        <v>2</v>
      </c>
      <c r="CY11">
        <f t="shared" si="26"/>
        <v>0</v>
      </c>
      <c r="CZ11" s="38" t="str">
        <f>IF(CU11=0,"",IF(CX11&gt;Configurações!$B$15,"7DIA ","")&amp;IF(AND(WEEKDAY(CQ$5)=1,CY11&gt;IF($D11="F",Configurações!$B$13,Configurações!$B$14)),"DOM ","")&amp;IF(Configurações!$B$3="Simples","",IF(ROUND(CV11*1440,0)&lt;=ROUND(Configurações!$B$11*1440,0),IF(ROUND(CW11*1440,0)&gt;0,"INT-INDEVIDO",""),IF(ROUND(CV11*1440,0)&lt;=ROUND(Configurações!$B$12*1440,0),IF(ROUND(CW11*1440,0)&lt;&gt;ROUND(Configurações!$B$8*1440,0),"INT-15MIN",""),IF(OR(ROUND(CW11*1440,0)&lt;ROUND(Configurações!$B$9*1440,0),ROUND(CW11*1440,0)&gt;ROUND(Configurações!$B$10*1440,0)),"INT-1H2H","")))))</f>
        <v/>
      </c>
      <c r="DA11" t="str">
        <f>IF(Configurações!$B$3="Simples",IF('Escala Simples'!N11="Trabalho","TRAB",IF('Escala Simples'!N11="Folga","FOLGA",IF('Escala Simples'!N11="Atestado","ATEST",IF('Escala Simples'!N11="Férias","FERIAS","")))),"")</f>
        <v/>
      </c>
      <c r="DB11" s="71">
        <f>IF(Configurações!$B$3="Colunas",IF('Escala Colunas'!I54="","",'Escala Colunas'!I54),IF(Configurações!$B$3="Simples","",IF('Escala Linhas'!AZ11="","",'Escala Linhas'!AZ11)))</f>
        <v>0.33333333333333298</v>
      </c>
      <c r="DC11" s="71" t="str">
        <f>IF(Configurações!$B$3="Colunas",IF('Escala Colunas'!I55="","",'Escala Colunas'!I55),IF(Configurações!$B$3="Simples","",IF('Escala Linhas'!BA11="","",'Escala Linhas'!BA11)))</f>
        <v/>
      </c>
      <c r="DD11" s="71" t="str">
        <f>IF(Configurações!$B$3="Colunas",IF('Escala Colunas'!I56="","",'Escala Colunas'!I56),IF(Configurações!$B$3="Simples","",IF('Escala Linhas'!BB11="","",'Escala Linhas'!BB11)))</f>
        <v/>
      </c>
      <c r="DE11" s="71">
        <f>IF(Configurações!$B$3="Colunas",IF('Escala Colunas'!I57="","",'Escala Colunas'!I57),IF(Configurações!$B$3="Simples","",IF('Escala Linhas'!BC11="","",'Escala Linhas'!BC11)))</f>
        <v>0.47916666666666702</v>
      </c>
      <c r="DF11">
        <f>IF($B11="",0,IF(Configurações!$B$3="Simples",IF(OR(DL11="TRAB",DL11="ATEST"),1,0),IF(AND(DB11&lt;&gt;"",DE11&lt;&gt;""),1,0)))</f>
        <v>1</v>
      </c>
      <c r="DG11" s="72">
        <f>IF(AND(DF11=1,Configurações!$B$3&lt;&gt;"Simples"),MOD(DE11-DB11,1)-DH11,0)</f>
        <v>0.14583333333333404</v>
      </c>
      <c r="DH11" s="72">
        <f t="shared" si="27"/>
        <v>0</v>
      </c>
      <c r="DI11">
        <f t="shared" si="28"/>
        <v>3</v>
      </c>
      <c r="DJ11">
        <f t="shared" si="29"/>
        <v>0</v>
      </c>
      <c r="DK11" s="38" t="str">
        <f>IF(DF11=0,"",IF(DI11&gt;Configurações!$B$15,"7DIA ","")&amp;IF(AND(WEEKDAY(DB$5)=1,DJ11&gt;IF($D11="F",Configurações!$B$13,Configurações!$B$14)),"DOM ","")&amp;IF(Configurações!$B$3="Simples","",IF(ROUND(DG11*1440,0)&lt;=ROUND(Configurações!$B$11*1440,0),IF(ROUND(DH11*1440,0)&gt;0,"INT-INDEVIDO",""),IF(ROUND(DG11*1440,0)&lt;=ROUND(Configurações!$B$12*1440,0),IF(ROUND(DH11*1440,0)&lt;&gt;ROUND(Configurações!$B$8*1440,0),"INT-15MIN",""),IF(OR(ROUND(DH11*1440,0)&lt;ROUND(Configurações!$B$9*1440,0),ROUND(DH11*1440,0)&gt;ROUND(Configurações!$B$10*1440,0)),"INT-1H2H","")))))</f>
        <v/>
      </c>
      <c r="DL11" t="str">
        <f>IF(Configurações!$B$3="Simples",IF('Escala Simples'!O11="Trabalho","TRAB",IF('Escala Simples'!O11="Folga","FOLGA",IF('Escala Simples'!O11="Atestado","ATEST",IF('Escala Simples'!O11="Férias","FERIAS","")))),"")</f>
        <v/>
      </c>
      <c r="DM11" s="71">
        <f>IF(Configurações!$B$3="Colunas",IF('Escala Colunas'!I59="","",'Escala Colunas'!I59),IF(Configurações!$B$3="Simples","",IF('Escala Linhas'!BE11="","",'Escala Linhas'!BE11)))</f>
        <v>0.33333333333333298</v>
      </c>
      <c r="DN11" s="71" t="str">
        <f>IF(Configurações!$B$3="Colunas",IF('Escala Colunas'!I60="","",'Escala Colunas'!I60),IF(Configurações!$B$3="Simples","",IF('Escala Linhas'!BF11="","",'Escala Linhas'!BF11)))</f>
        <v/>
      </c>
      <c r="DO11" s="71" t="str">
        <f>IF(Configurações!$B$3="Colunas",IF('Escala Colunas'!I61="","",'Escala Colunas'!I61),IF(Configurações!$B$3="Simples","",IF('Escala Linhas'!BG11="","",'Escala Linhas'!BG11)))</f>
        <v/>
      </c>
      <c r="DP11" s="71">
        <f>IF(Configurações!$B$3="Colunas",IF('Escala Colunas'!I62="","",'Escala Colunas'!I62),IF(Configurações!$B$3="Simples","",IF('Escala Linhas'!BH11="","",'Escala Linhas'!BH11)))</f>
        <v>0.47916666666666702</v>
      </c>
      <c r="DQ11">
        <f>IF($B11="",0,IF(Configurações!$B$3="Simples",IF(OR(DW11="TRAB",DW11="ATEST"),1,0),IF(AND(DM11&lt;&gt;"",DP11&lt;&gt;""),1,0)))</f>
        <v>1</v>
      </c>
      <c r="DR11" s="72">
        <f>IF(AND(DQ11=1,Configurações!$B$3&lt;&gt;"Simples"),MOD(DP11-DM11,1)-DS11,0)</f>
        <v>0.14583333333333404</v>
      </c>
      <c r="DS11" s="72">
        <f t="shared" si="30"/>
        <v>0</v>
      </c>
      <c r="DT11">
        <f t="shared" si="31"/>
        <v>4</v>
      </c>
      <c r="DU11">
        <f t="shared" si="32"/>
        <v>0</v>
      </c>
      <c r="DV11" s="38" t="str">
        <f>IF(DQ11=0,"",IF(DT11&gt;Configurações!$B$15,"7DIA ","")&amp;IF(AND(WEEKDAY(DM$5)=1,DU11&gt;IF($D11="F",Configurações!$B$13,Configurações!$B$14)),"DOM ","")&amp;IF(Configurações!$B$3="Simples","",IF(ROUND(DR11*1440,0)&lt;=ROUND(Configurações!$B$11*1440,0),IF(ROUND(DS11*1440,0)&gt;0,"INT-INDEVIDO",""),IF(ROUND(DR11*1440,0)&lt;=ROUND(Configurações!$B$12*1440,0),IF(ROUND(DS11*1440,0)&lt;&gt;ROUND(Configurações!$B$8*1440,0),"INT-15MIN",""),IF(OR(ROUND(DS11*1440,0)&lt;ROUND(Configurações!$B$9*1440,0),ROUND(DS11*1440,0)&gt;ROUND(Configurações!$B$10*1440,0)),"INT-1H2H","")))))</f>
        <v/>
      </c>
      <c r="DW11" t="str">
        <f>IF(Configurações!$B$3="Simples",IF('Escala Simples'!P11="Trabalho","TRAB",IF('Escala Simples'!P11="Folga","FOLGA",IF('Escala Simples'!P11="Atestado","ATEST",IF('Escala Simples'!P11="Férias","FERIAS","")))),"")</f>
        <v/>
      </c>
      <c r="DX11" s="71">
        <f>IF(Configurações!$B$3="Colunas",IF('Escala Colunas'!I64="","",'Escala Colunas'!I64),IF(Configurações!$B$3="Simples","",IF('Escala Linhas'!BJ11="","",'Escala Linhas'!BJ11)))</f>
        <v>0.33333333333333298</v>
      </c>
      <c r="DY11" s="71" t="str">
        <f>IF(Configurações!$B$3="Colunas",IF('Escala Colunas'!I65="","",'Escala Colunas'!I65),IF(Configurações!$B$3="Simples","",IF('Escala Linhas'!BK11="","",'Escala Linhas'!BK11)))</f>
        <v/>
      </c>
      <c r="DZ11" s="71" t="str">
        <f>IF(Configurações!$B$3="Colunas",IF('Escala Colunas'!I66="","",'Escala Colunas'!I66),IF(Configurações!$B$3="Simples","",IF('Escala Linhas'!BL11="","",'Escala Linhas'!BL11)))</f>
        <v/>
      </c>
      <c r="EA11" s="71">
        <f>IF(Configurações!$B$3="Colunas",IF('Escala Colunas'!I67="","",'Escala Colunas'!I67),IF(Configurações!$B$3="Simples","",IF('Escala Linhas'!BM11="","",'Escala Linhas'!BM11)))</f>
        <v>0.47916666666666702</v>
      </c>
      <c r="EB11">
        <f>IF($B11="",0,IF(Configurações!$B$3="Simples",IF(OR(EH11="TRAB",EH11="ATEST"),1,0),IF(AND(DX11&lt;&gt;"",EA11&lt;&gt;""),1,0)))</f>
        <v>1</v>
      </c>
      <c r="EC11" s="72">
        <f>IF(AND(EB11=1,Configurações!$B$3&lt;&gt;"Simples"),MOD(EA11-DX11,1)-ED11,0)</f>
        <v>0.14583333333333404</v>
      </c>
      <c r="ED11" s="72">
        <f t="shared" si="33"/>
        <v>0</v>
      </c>
      <c r="EE11">
        <f t="shared" si="34"/>
        <v>5</v>
      </c>
      <c r="EF11">
        <f t="shared" si="35"/>
        <v>0</v>
      </c>
      <c r="EG11" s="38" t="str">
        <f>IF(EB11=0,"",IF(EE11&gt;Configurações!$B$15,"7DIA ","")&amp;IF(AND(WEEKDAY(DX$5)=1,EF11&gt;IF($D11="F",Configurações!$B$13,Configurações!$B$14)),"DOM ","")&amp;IF(Configurações!$B$3="Simples","",IF(ROUND(EC11*1440,0)&lt;=ROUND(Configurações!$B$11*1440,0),IF(ROUND(ED11*1440,0)&gt;0,"INT-INDEVIDO",""),IF(ROUND(EC11*1440,0)&lt;=ROUND(Configurações!$B$12*1440,0),IF(ROUND(ED11*1440,0)&lt;&gt;ROUND(Configurações!$B$8*1440,0),"INT-15MIN",""),IF(OR(ROUND(ED11*1440,0)&lt;ROUND(Configurações!$B$9*1440,0),ROUND(ED11*1440,0)&gt;ROUND(Configurações!$B$10*1440,0)),"INT-1H2H","")))))</f>
        <v/>
      </c>
      <c r="EH11" t="str">
        <f>IF(Configurações!$B$3="Simples",IF('Escala Simples'!Q11="Trabalho","TRAB",IF('Escala Simples'!Q11="Folga","FOLGA",IF('Escala Simples'!Q11="Atestado","ATEST",IF('Escala Simples'!Q11="Férias","FERIAS","")))),"")</f>
        <v/>
      </c>
      <c r="EI11" s="71" t="str">
        <f>IF(Configurações!$B$3="Colunas",IF('Escala Colunas'!I69="","",'Escala Colunas'!I69),IF(Configurações!$B$3="Simples","",IF('Escala Linhas'!BO11="","",'Escala Linhas'!BO11)))</f>
        <v/>
      </c>
      <c r="EJ11" s="71" t="str">
        <f>IF(Configurações!$B$3="Colunas",IF('Escala Colunas'!I70="","",'Escala Colunas'!I70),IF(Configurações!$B$3="Simples","",IF('Escala Linhas'!BP11="","",'Escala Linhas'!BP11)))</f>
        <v/>
      </c>
      <c r="EK11" s="71" t="str">
        <f>IF(Configurações!$B$3="Colunas",IF('Escala Colunas'!I71="","",'Escala Colunas'!I71),IF(Configurações!$B$3="Simples","",IF('Escala Linhas'!BQ11="","",'Escala Linhas'!BQ11)))</f>
        <v/>
      </c>
      <c r="EL11" s="71" t="str">
        <f>IF(Configurações!$B$3="Colunas",IF('Escala Colunas'!I72="","",'Escala Colunas'!I72),IF(Configurações!$B$3="Simples","",IF('Escala Linhas'!BR11="","",'Escala Linhas'!BR11)))</f>
        <v/>
      </c>
      <c r="EM11">
        <f>IF($B11="",0,IF(Configurações!$B$3="Simples",IF(OR(ES11="TRAB",ES11="ATEST"),1,0),IF(AND(EI11&lt;&gt;"",EL11&lt;&gt;""),1,0)))</f>
        <v>0</v>
      </c>
      <c r="EN11" s="72">
        <f>IF(AND(EM11=1,Configurações!$B$3&lt;&gt;"Simples"),MOD(EL11-EI11,1)-EO11,0)</f>
        <v>0</v>
      </c>
      <c r="EO11" s="72">
        <f t="shared" si="36"/>
        <v>0</v>
      </c>
      <c r="EP11">
        <f t="shared" si="37"/>
        <v>0</v>
      </c>
      <c r="EQ11">
        <f t="shared" si="38"/>
        <v>0</v>
      </c>
      <c r="ER11" s="38" t="str">
        <f>IF(EM11=0,"",IF(EP11&gt;Configurações!$B$15,"7DIA ","")&amp;IF(AND(WEEKDAY(EI$5)=1,EQ11&gt;IF($D11="F",Configurações!$B$13,Configurações!$B$14)),"DOM ","")&amp;IF(Configurações!$B$3="Simples","",IF(ROUND(EN11*1440,0)&lt;=ROUND(Configurações!$B$11*1440,0),IF(ROUND(EO11*1440,0)&gt;0,"INT-INDEVIDO",""),IF(ROUND(EN11*1440,0)&lt;=ROUND(Configurações!$B$12*1440,0),IF(ROUND(EO11*1440,0)&lt;&gt;ROUND(Configurações!$B$8*1440,0),"INT-15MIN",""),IF(OR(ROUND(EO11*1440,0)&lt;ROUND(Configurações!$B$9*1440,0),ROUND(EO11*1440,0)&gt;ROUND(Configurações!$B$10*1440,0)),"INT-1H2H","")))))</f>
        <v/>
      </c>
      <c r="ES11" t="str">
        <f>IF(Configurações!$B$3="Simples",IF('Escala Simples'!R11="Trabalho","TRAB",IF('Escala Simples'!R11="Folga","FOLGA",IF('Escala Simples'!R11="Atestado","ATEST",IF('Escala Simples'!R11="Férias","FERIAS","")))),"")</f>
        <v/>
      </c>
      <c r="ET11" s="71" t="str">
        <f>IF(Configurações!$B$3="Colunas",IF('Escala Colunas'!I74="","",'Escala Colunas'!I74),IF(Configurações!$B$3="Simples","",IF('Escala Linhas'!BT11="","",'Escala Linhas'!BT11)))</f>
        <v/>
      </c>
      <c r="EU11" s="71" t="str">
        <f>IF(Configurações!$B$3="Colunas",IF('Escala Colunas'!I75="","",'Escala Colunas'!I75),IF(Configurações!$B$3="Simples","",IF('Escala Linhas'!BU11="","",'Escala Linhas'!BU11)))</f>
        <v/>
      </c>
      <c r="EV11" s="71" t="str">
        <f>IF(Configurações!$B$3="Colunas",IF('Escala Colunas'!I76="","",'Escala Colunas'!I76),IF(Configurações!$B$3="Simples","",IF('Escala Linhas'!BV11="","",'Escala Linhas'!BV11)))</f>
        <v/>
      </c>
      <c r="EW11" s="71" t="str">
        <f>IF(Configurações!$B$3="Colunas",IF('Escala Colunas'!I77="","",'Escala Colunas'!I77),IF(Configurações!$B$3="Simples","",IF('Escala Linhas'!BW11="","",'Escala Linhas'!BW11)))</f>
        <v/>
      </c>
      <c r="EX11">
        <f>IF($B11="",0,IF(Configurações!$B$3="Simples",IF(OR(FD11="TRAB",FD11="ATEST"),1,0),IF(AND(ET11&lt;&gt;"",EW11&lt;&gt;""),1,0)))</f>
        <v>0</v>
      </c>
      <c r="EY11" s="72">
        <f>IF(AND(EX11=1,Configurações!$B$3&lt;&gt;"Simples"),MOD(EW11-ET11,1)-EZ11,0)</f>
        <v>0</v>
      </c>
      <c r="EZ11" s="72">
        <f t="shared" si="39"/>
        <v>0</v>
      </c>
      <c r="FA11">
        <f t="shared" si="40"/>
        <v>0</v>
      </c>
      <c r="FB11">
        <f t="shared" si="41"/>
        <v>0</v>
      </c>
      <c r="FC11" s="38" t="str">
        <f>IF(EX11=0,"",IF(FA11&gt;Configurações!$B$15,"7DIA ","")&amp;IF(AND(WEEKDAY(ET$5)=1,FB11&gt;IF($D11="F",Configurações!$B$13,Configurações!$B$14)),"DOM ","")&amp;IF(Configurações!$B$3="Simples","",IF(ROUND(EY11*1440,0)&lt;=ROUND(Configurações!$B$11*1440,0),IF(ROUND(EZ11*1440,0)&gt;0,"INT-INDEVIDO",""),IF(ROUND(EY11*1440,0)&lt;=ROUND(Configurações!$B$12*1440,0),IF(ROUND(EZ11*1440,0)&lt;&gt;ROUND(Configurações!$B$8*1440,0),"INT-15MIN",""),IF(OR(ROUND(EZ11*1440,0)&lt;ROUND(Configurações!$B$9*1440,0),ROUND(EZ11*1440,0)&gt;ROUND(Configurações!$B$10*1440,0)),"INT-1H2H","")))))</f>
        <v/>
      </c>
      <c r="FD11" t="str">
        <f>IF(Configurações!$B$3="Simples",IF('Escala Simples'!S11="Trabalho","TRAB",IF('Escala Simples'!S11="Folga","FOLGA",IF('Escala Simples'!S11="Atestado","ATEST",IF('Escala Simples'!S11="Férias","FERIAS","")))),"")</f>
        <v/>
      </c>
      <c r="FE11" s="71" t="str">
        <f>IF(Configurações!$B$3="Colunas",IF('Escala Colunas'!I82="","",'Escala Colunas'!I82),IF(Configurações!$B$3="Simples","",IF('Escala Linhas'!CB11="","",'Escala Linhas'!CB11)))</f>
        <v/>
      </c>
      <c r="FF11" s="71" t="str">
        <f>IF(Configurações!$B$3="Colunas",IF('Escala Colunas'!I83="","",'Escala Colunas'!I83),IF(Configurações!$B$3="Simples","",IF('Escala Linhas'!CC11="","",'Escala Linhas'!CC11)))</f>
        <v/>
      </c>
      <c r="FG11" s="71" t="str">
        <f>IF(Configurações!$B$3="Colunas",IF('Escala Colunas'!I84="","",'Escala Colunas'!I84),IF(Configurações!$B$3="Simples","",IF('Escala Linhas'!CD11="","",'Escala Linhas'!CD11)))</f>
        <v/>
      </c>
      <c r="FH11" s="71" t="str">
        <f>IF(Configurações!$B$3="Colunas",IF('Escala Colunas'!I85="","",'Escala Colunas'!I85),IF(Configurações!$B$3="Simples","",IF('Escala Linhas'!CE11="","",'Escala Linhas'!CE11)))</f>
        <v/>
      </c>
      <c r="FI11">
        <f>IF($B11="",0,IF(Configurações!$B$3="Simples",IF(OR(FO11="TRAB",FO11="ATEST"),1,0),IF(AND(FE11&lt;&gt;"",FH11&lt;&gt;""),1,0)))</f>
        <v>0</v>
      </c>
      <c r="FJ11" s="72">
        <f>IF(AND(FI11=1,Configurações!$B$3&lt;&gt;"Simples"),MOD(FH11-FE11,1)-FK11,0)</f>
        <v>0</v>
      </c>
      <c r="FK11" s="72">
        <f t="shared" si="42"/>
        <v>0</v>
      </c>
      <c r="FL11">
        <f t="shared" si="43"/>
        <v>0</v>
      </c>
      <c r="FM11">
        <f t="shared" si="44"/>
        <v>0</v>
      </c>
      <c r="FN11" s="38" t="str">
        <f>IF(FI11=0,"",IF(FL11&gt;Configurações!$B$15,"7DIA ","")&amp;IF(AND(WEEKDAY(FE$5)=1,FM11&gt;IF($D11="F",Configurações!$B$13,Configurações!$B$14)),"DOM ","")&amp;IF(Configurações!$B$3="Simples","",IF(ROUND(FJ11*1440,0)&lt;=ROUND(Configurações!$B$11*1440,0),IF(ROUND(FK11*1440,0)&gt;0,"INT-INDEVIDO",""),IF(ROUND(FJ11*1440,0)&lt;=ROUND(Configurações!$B$12*1440,0),IF(ROUND(FK11*1440,0)&lt;&gt;ROUND(Configurações!$B$8*1440,0),"INT-15MIN",""),IF(OR(ROUND(FK11*1440,0)&lt;ROUND(Configurações!$B$9*1440,0),ROUND(FK11*1440,0)&gt;ROUND(Configurações!$B$10*1440,0)),"INT-1H2H","")))))</f>
        <v/>
      </c>
      <c r="FO11" t="str">
        <f>IF(Configurações!$B$3="Simples",IF('Escala Simples'!V11="Trabalho","TRAB",IF('Escala Simples'!V11="Folga","FOLGA",IF('Escala Simples'!V11="Atestado","ATEST",IF('Escala Simples'!V11="Férias","FERIAS","")))),"")</f>
        <v/>
      </c>
      <c r="FP11" s="71" t="str">
        <f>IF(Configurações!$B$3="Colunas",IF('Escala Colunas'!I87="","",'Escala Colunas'!I87),IF(Configurações!$B$3="Simples","",IF('Escala Linhas'!CG11="","",'Escala Linhas'!CG11)))</f>
        <v/>
      </c>
      <c r="FQ11" s="71" t="str">
        <f>IF(Configurações!$B$3="Colunas",IF('Escala Colunas'!I88="","",'Escala Colunas'!I88),IF(Configurações!$B$3="Simples","",IF('Escala Linhas'!CH11="","",'Escala Linhas'!CH11)))</f>
        <v/>
      </c>
      <c r="FR11" s="71" t="str">
        <f>IF(Configurações!$B$3="Colunas",IF('Escala Colunas'!I89="","",'Escala Colunas'!I89),IF(Configurações!$B$3="Simples","",IF('Escala Linhas'!CI11="","",'Escala Linhas'!CI11)))</f>
        <v/>
      </c>
      <c r="FS11" s="71" t="str">
        <f>IF(Configurações!$B$3="Colunas",IF('Escala Colunas'!I90="","",'Escala Colunas'!I90),IF(Configurações!$B$3="Simples","",IF('Escala Linhas'!CJ11="","",'Escala Linhas'!CJ11)))</f>
        <v/>
      </c>
      <c r="FT11">
        <f>IF($B11="",0,IF(Configurações!$B$3="Simples",IF(OR(FZ11="TRAB",FZ11="ATEST"),1,0),IF(AND(FP11&lt;&gt;"",FS11&lt;&gt;""),1,0)))</f>
        <v>0</v>
      </c>
      <c r="FU11" s="72">
        <f>IF(AND(FT11=1,Configurações!$B$3&lt;&gt;"Simples"),MOD(FS11-FP11,1)-FV11,0)</f>
        <v>0</v>
      </c>
      <c r="FV11" s="72">
        <f t="shared" si="45"/>
        <v>0</v>
      </c>
      <c r="FW11">
        <f t="shared" si="46"/>
        <v>0</v>
      </c>
      <c r="FX11">
        <f t="shared" si="47"/>
        <v>0</v>
      </c>
      <c r="FY11" s="38" t="str">
        <f>IF(FT11=0,"",IF(FW11&gt;Configurações!$B$15,"7DIA ","")&amp;IF(AND(WEEKDAY(FP$5)=1,FX11&gt;IF($D11="F",Configurações!$B$13,Configurações!$B$14)),"DOM ","")&amp;IF(Configurações!$B$3="Simples","",IF(ROUND(FU11*1440,0)&lt;=ROUND(Configurações!$B$11*1440,0),IF(ROUND(FV11*1440,0)&gt;0,"INT-INDEVIDO",""),IF(ROUND(FU11*1440,0)&lt;=ROUND(Configurações!$B$12*1440,0),IF(ROUND(FV11*1440,0)&lt;&gt;ROUND(Configurações!$B$8*1440,0),"INT-15MIN",""),IF(OR(ROUND(FV11*1440,0)&lt;ROUND(Configurações!$B$9*1440,0),ROUND(FV11*1440,0)&gt;ROUND(Configurações!$B$10*1440,0)),"INT-1H2H","")))))</f>
        <v/>
      </c>
      <c r="FZ11" t="str">
        <f>IF(Configurações!$B$3="Simples",IF('Escala Simples'!W11="Trabalho","TRAB",IF('Escala Simples'!W11="Folga","FOLGA",IF('Escala Simples'!W11="Atestado","ATEST",IF('Escala Simples'!W11="Férias","FERIAS","")))),"")</f>
        <v/>
      </c>
      <c r="GA11" s="71" t="str">
        <f>IF(Configurações!$B$3="Colunas",IF('Escala Colunas'!I92="","",'Escala Colunas'!I92),IF(Configurações!$B$3="Simples","",IF('Escala Linhas'!CL11="","",'Escala Linhas'!CL11)))</f>
        <v/>
      </c>
      <c r="GB11" s="71" t="str">
        <f>IF(Configurações!$B$3="Colunas",IF('Escala Colunas'!I93="","",'Escala Colunas'!I93),IF(Configurações!$B$3="Simples","",IF('Escala Linhas'!CM11="","",'Escala Linhas'!CM11)))</f>
        <v/>
      </c>
      <c r="GC11" s="71" t="str">
        <f>IF(Configurações!$B$3="Colunas",IF('Escala Colunas'!I94="","",'Escala Colunas'!I94),IF(Configurações!$B$3="Simples","",IF('Escala Linhas'!CN11="","",'Escala Linhas'!CN11)))</f>
        <v/>
      </c>
      <c r="GD11" s="71" t="str">
        <f>IF(Configurações!$B$3="Colunas",IF('Escala Colunas'!I95="","",'Escala Colunas'!I95),IF(Configurações!$B$3="Simples","",IF('Escala Linhas'!CO11="","",'Escala Linhas'!CO11)))</f>
        <v/>
      </c>
      <c r="GE11">
        <f>IF($B11="",0,IF(Configurações!$B$3="Simples",IF(OR(GK11="TRAB",GK11="ATEST"),1,0),IF(AND(GA11&lt;&gt;"",GD11&lt;&gt;""),1,0)))</f>
        <v>0</v>
      </c>
      <c r="GF11" s="72">
        <f>IF(AND(GE11=1,Configurações!$B$3&lt;&gt;"Simples"),MOD(GD11-GA11,1)-GG11,0)</f>
        <v>0</v>
      </c>
      <c r="GG11" s="72">
        <f t="shared" si="48"/>
        <v>0</v>
      </c>
      <c r="GH11">
        <f t="shared" si="49"/>
        <v>0</v>
      </c>
      <c r="GI11">
        <f t="shared" si="50"/>
        <v>0</v>
      </c>
      <c r="GJ11" s="38" t="str">
        <f>IF(GE11=0,"",IF(GH11&gt;Configurações!$B$15,"7DIA ","")&amp;IF(AND(WEEKDAY(GA$5)=1,GI11&gt;IF($D11="F",Configurações!$B$13,Configurações!$B$14)),"DOM ","")&amp;IF(Configurações!$B$3="Simples","",IF(ROUND(GF11*1440,0)&lt;=ROUND(Configurações!$B$11*1440,0),IF(ROUND(GG11*1440,0)&gt;0,"INT-INDEVIDO",""),IF(ROUND(GF11*1440,0)&lt;=ROUND(Configurações!$B$12*1440,0),IF(ROUND(GG11*1440,0)&lt;&gt;ROUND(Configurações!$B$8*1440,0),"INT-15MIN",""),IF(OR(ROUND(GG11*1440,0)&lt;ROUND(Configurações!$B$9*1440,0),ROUND(GG11*1440,0)&gt;ROUND(Configurações!$B$10*1440,0)),"INT-1H2H","")))))</f>
        <v/>
      </c>
      <c r="GK11" t="str">
        <f>IF(Configurações!$B$3="Simples",IF('Escala Simples'!X11="Trabalho","TRAB",IF('Escala Simples'!X11="Folga","FOLGA",IF('Escala Simples'!X11="Atestado","ATEST",IF('Escala Simples'!X11="Férias","FERIAS","")))),"")</f>
        <v/>
      </c>
      <c r="GL11" s="71" t="str">
        <f>IF(Configurações!$B$3="Colunas",IF('Escala Colunas'!I97="","",'Escala Colunas'!I97),IF(Configurações!$B$3="Simples","",IF('Escala Linhas'!CQ11="","",'Escala Linhas'!CQ11)))</f>
        <v/>
      </c>
      <c r="GM11" s="71" t="str">
        <f>IF(Configurações!$B$3="Colunas",IF('Escala Colunas'!I98="","",'Escala Colunas'!I98),IF(Configurações!$B$3="Simples","",IF('Escala Linhas'!CR11="","",'Escala Linhas'!CR11)))</f>
        <v/>
      </c>
      <c r="GN11" s="71" t="str">
        <f>IF(Configurações!$B$3="Colunas",IF('Escala Colunas'!I99="","",'Escala Colunas'!I99),IF(Configurações!$B$3="Simples","",IF('Escala Linhas'!CS11="","",'Escala Linhas'!CS11)))</f>
        <v/>
      </c>
      <c r="GO11" s="71" t="str">
        <f>IF(Configurações!$B$3="Colunas",IF('Escala Colunas'!I100="","",'Escala Colunas'!I100),IF(Configurações!$B$3="Simples","",IF('Escala Linhas'!CT11="","",'Escala Linhas'!CT11)))</f>
        <v/>
      </c>
      <c r="GP11">
        <f>IF($B11="",0,IF(Configurações!$B$3="Simples",IF(OR(GV11="TRAB",GV11="ATEST"),1,0),IF(AND(GL11&lt;&gt;"",GO11&lt;&gt;""),1,0)))</f>
        <v>0</v>
      </c>
      <c r="GQ11" s="72">
        <f>IF(AND(GP11=1,Configurações!$B$3&lt;&gt;"Simples"),MOD(GO11-GL11,1)-GR11,0)</f>
        <v>0</v>
      </c>
      <c r="GR11" s="72">
        <f t="shared" si="51"/>
        <v>0</v>
      </c>
      <c r="GS11">
        <f t="shared" si="52"/>
        <v>0</v>
      </c>
      <c r="GT11">
        <f t="shared" si="53"/>
        <v>0</v>
      </c>
      <c r="GU11" s="38" t="str">
        <f>IF(GP11=0,"",IF(GS11&gt;Configurações!$B$15,"7DIA ","")&amp;IF(AND(WEEKDAY(GL$5)=1,GT11&gt;IF($D11="F",Configurações!$B$13,Configurações!$B$14)),"DOM ","")&amp;IF(Configurações!$B$3="Simples","",IF(ROUND(GQ11*1440,0)&lt;=ROUND(Configurações!$B$11*1440,0),IF(ROUND(GR11*1440,0)&gt;0,"INT-INDEVIDO",""),IF(ROUND(GQ11*1440,0)&lt;=ROUND(Configurações!$B$12*1440,0),IF(ROUND(GR11*1440,0)&lt;&gt;ROUND(Configurações!$B$8*1440,0),"INT-15MIN",""),IF(OR(ROUND(GR11*1440,0)&lt;ROUND(Configurações!$B$9*1440,0),ROUND(GR11*1440,0)&gt;ROUND(Configurações!$B$10*1440,0)),"INT-1H2H","")))))</f>
        <v/>
      </c>
      <c r="GV11" t="str">
        <f>IF(Configurações!$B$3="Simples",IF('Escala Simples'!Y11="Trabalho","TRAB",IF('Escala Simples'!Y11="Folga","FOLGA",IF('Escala Simples'!Y11="Atestado","ATEST",IF('Escala Simples'!Y11="Férias","FERIAS","")))),"")</f>
        <v/>
      </c>
      <c r="GW11" s="71" t="str">
        <f>IF(Configurações!$B$3="Colunas",IF('Escala Colunas'!I102="","",'Escala Colunas'!I102),IF(Configurações!$B$3="Simples","",IF('Escala Linhas'!CV11="","",'Escala Linhas'!CV11)))</f>
        <v/>
      </c>
      <c r="GX11" s="71" t="str">
        <f>IF(Configurações!$B$3="Colunas",IF('Escala Colunas'!I103="","",'Escala Colunas'!I103),IF(Configurações!$B$3="Simples","",IF('Escala Linhas'!CW11="","",'Escala Linhas'!CW11)))</f>
        <v/>
      </c>
      <c r="GY11" s="71" t="str">
        <f>IF(Configurações!$B$3="Colunas",IF('Escala Colunas'!I104="","",'Escala Colunas'!I104),IF(Configurações!$B$3="Simples","",IF('Escala Linhas'!CX11="","",'Escala Linhas'!CX11)))</f>
        <v/>
      </c>
      <c r="GZ11" s="71" t="str">
        <f>IF(Configurações!$B$3="Colunas",IF('Escala Colunas'!I105="","",'Escala Colunas'!I105),IF(Configurações!$B$3="Simples","",IF('Escala Linhas'!CY11="","",'Escala Linhas'!CY11)))</f>
        <v/>
      </c>
      <c r="HA11">
        <f>IF($B11="",0,IF(Configurações!$B$3="Simples",IF(OR(HG11="TRAB",HG11="ATEST"),1,0),IF(AND(GW11&lt;&gt;"",GZ11&lt;&gt;""),1,0)))</f>
        <v>0</v>
      </c>
      <c r="HB11" s="72">
        <f>IF(AND(HA11=1,Configurações!$B$3&lt;&gt;"Simples"),MOD(GZ11-GW11,1)-HC11,0)</f>
        <v>0</v>
      </c>
      <c r="HC11" s="72">
        <f t="shared" si="54"/>
        <v>0</v>
      </c>
      <c r="HD11">
        <f t="shared" si="55"/>
        <v>0</v>
      </c>
      <c r="HE11">
        <f t="shared" si="56"/>
        <v>0</v>
      </c>
      <c r="HF11" s="38" t="str">
        <f>IF(HA11=0,"",IF(HD11&gt;Configurações!$B$15,"7DIA ","")&amp;IF(AND(WEEKDAY(GW$5)=1,HE11&gt;IF($D11="F",Configurações!$B$13,Configurações!$B$14)),"DOM ","")&amp;IF(Configurações!$B$3="Simples","",IF(ROUND(HB11*1440,0)&lt;=ROUND(Configurações!$B$11*1440,0),IF(ROUND(HC11*1440,0)&gt;0,"INT-INDEVIDO",""),IF(ROUND(HB11*1440,0)&lt;=ROUND(Configurações!$B$12*1440,0),IF(ROUND(HC11*1440,0)&lt;&gt;ROUND(Configurações!$B$8*1440,0),"INT-15MIN",""),IF(OR(ROUND(HC11*1440,0)&lt;ROUND(Configurações!$B$9*1440,0),ROUND(HC11*1440,0)&gt;ROUND(Configurações!$B$10*1440,0)),"INT-1H2H","")))))</f>
        <v/>
      </c>
      <c r="HG11" t="str">
        <f>IF(Configurações!$B$3="Simples",IF('Escala Simples'!Z11="Trabalho","TRAB",IF('Escala Simples'!Z11="Folga","FOLGA",IF('Escala Simples'!Z11="Atestado","ATEST",IF('Escala Simples'!Z11="Férias","FERIAS","")))),"")</f>
        <v/>
      </c>
      <c r="HH11" s="71" t="str">
        <f>IF(Configurações!$B$3="Colunas",IF('Escala Colunas'!I107="","",'Escala Colunas'!I107),IF(Configurações!$B$3="Simples","",IF('Escala Linhas'!DA11="","",'Escala Linhas'!DA11)))</f>
        <v/>
      </c>
      <c r="HI11" s="71" t="str">
        <f>IF(Configurações!$B$3="Colunas",IF('Escala Colunas'!I108="","",'Escala Colunas'!I108),IF(Configurações!$B$3="Simples","",IF('Escala Linhas'!DB11="","",'Escala Linhas'!DB11)))</f>
        <v/>
      </c>
      <c r="HJ11" s="71" t="str">
        <f>IF(Configurações!$B$3="Colunas",IF('Escala Colunas'!I109="","",'Escala Colunas'!I109),IF(Configurações!$B$3="Simples","",IF('Escala Linhas'!DC11="","",'Escala Linhas'!DC11)))</f>
        <v/>
      </c>
      <c r="HK11" s="71" t="str">
        <f>IF(Configurações!$B$3="Colunas",IF('Escala Colunas'!I110="","",'Escala Colunas'!I110),IF(Configurações!$B$3="Simples","",IF('Escala Linhas'!DD11="","",'Escala Linhas'!DD11)))</f>
        <v/>
      </c>
      <c r="HL11">
        <f>IF($B11="",0,IF(Configurações!$B$3="Simples",IF(OR(HR11="TRAB",HR11="ATEST"),1,0),IF(AND(HH11&lt;&gt;"",HK11&lt;&gt;""),1,0)))</f>
        <v>0</v>
      </c>
      <c r="HM11" s="72">
        <f>IF(AND(HL11=1,Configurações!$B$3&lt;&gt;"Simples"),MOD(HK11-HH11,1)-HN11,0)</f>
        <v>0</v>
      </c>
      <c r="HN11" s="72">
        <f t="shared" si="57"/>
        <v>0</v>
      </c>
      <c r="HO11">
        <f t="shared" si="58"/>
        <v>0</v>
      </c>
      <c r="HP11">
        <f t="shared" si="59"/>
        <v>0</v>
      </c>
      <c r="HQ11" s="38" t="str">
        <f>IF(HL11=0,"",IF(HO11&gt;Configurações!$B$15,"7DIA ","")&amp;IF(AND(WEEKDAY(HH$5)=1,HP11&gt;IF($D11="F",Configurações!$B$13,Configurações!$B$14)),"DOM ","")&amp;IF(Configurações!$B$3="Simples","",IF(ROUND(HM11*1440,0)&lt;=ROUND(Configurações!$B$11*1440,0),IF(ROUND(HN11*1440,0)&gt;0,"INT-INDEVIDO",""),IF(ROUND(HM11*1440,0)&lt;=ROUND(Configurações!$B$12*1440,0),IF(ROUND(HN11*1440,0)&lt;&gt;ROUND(Configurações!$B$8*1440,0),"INT-15MIN",""),IF(OR(ROUND(HN11*1440,0)&lt;ROUND(Configurações!$B$9*1440,0),ROUND(HN11*1440,0)&gt;ROUND(Configurações!$B$10*1440,0)),"INT-1H2H","")))))</f>
        <v/>
      </c>
      <c r="HR11" t="str">
        <f>IF(Configurações!$B$3="Simples",IF('Escala Simples'!AA11="Trabalho","TRAB",IF('Escala Simples'!AA11="Folga","FOLGA",IF('Escala Simples'!AA11="Atestado","ATEST",IF('Escala Simples'!AA11="Férias","FERIAS","")))),"")</f>
        <v/>
      </c>
      <c r="HS11" s="71" t="str">
        <f>IF(Configurações!$B$3="Colunas",IF('Escala Colunas'!I112="","",'Escala Colunas'!I112),IF(Configurações!$B$3="Simples","",IF('Escala Linhas'!DF11="","",'Escala Linhas'!DF11)))</f>
        <v/>
      </c>
      <c r="HT11" s="71" t="str">
        <f>IF(Configurações!$B$3="Colunas",IF('Escala Colunas'!I113="","",'Escala Colunas'!I113),IF(Configurações!$B$3="Simples","",IF('Escala Linhas'!DG11="","",'Escala Linhas'!DG11)))</f>
        <v/>
      </c>
      <c r="HU11" s="71" t="str">
        <f>IF(Configurações!$B$3="Colunas",IF('Escala Colunas'!I114="","",'Escala Colunas'!I114),IF(Configurações!$B$3="Simples","",IF('Escala Linhas'!DH11="","",'Escala Linhas'!DH11)))</f>
        <v/>
      </c>
      <c r="HV11" s="71" t="str">
        <f>IF(Configurações!$B$3="Colunas",IF('Escala Colunas'!I115="","",'Escala Colunas'!I115),IF(Configurações!$B$3="Simples","",IF('Escala Linhas'!DI11="","",'Escala Linhas'!DI11)))</f>
        <v/>
      </c>
      <c r="HW11">
        <f>IF($B11="",0,IF(Configurações!$B$3="Simples",IF(OR(IC11="TRAB",IC11="ATEST"),1,0),IF(AND(HS11&lt;&gt;"",HV11&lt;&gt;""),1,0)))</f>
        <v>0</v>
      </c>
      <c r="HX11" s="72">
        <f>IF(AND(HW11=1,Configurações!$B$3&lt;&gt;"Simples"),MOD(HV11-HS11,1)-HY11,0)</f>
        <v>0</v>
      </c>
      <c r="HY11" s="72">
        <f t="shared" si="60"/>
        <v>0</v>
      </c>
      <c r="HZ11">
        <f t="shared" si="61"/>
        <v>0</v>
      </c>
      <c r="IA11">
        <f t="shared" si="62"/>
        <v>0</v>
      </c>
      <c r="IB11" s="38" t="str">
        <f>IF(HW11=0,"",IF(HZ11&gt;Configurações!$B$15,"7DIA ","")&amp;IF(AND(WEEKDAY(HS$5)=1,IA11&gt;IF($D11="F",Configurações!$B$13,Configurações!$B$14)),"DOM ","")&amp;IF(Configurações!$B$3="Simples","",IF(ROUND(HX11*1440,0)&lt;=ROUND(Configurações!$B$11*1440,0),IF(ROUND(HY11*1440,0)&gt;0,"INT-INDEVIDO",""),IF(ROUND(HX11*1440,0)&lt;=ROUND(Configurações!$B$12*1440,0),IF(ROUND(HY11*1440,0)&lt;&gt;ROUND(Configurações!$B$8*1440,0),"INT-15MIN",""),IF(OR(ROUND(HY11*1440,0)&lt;ROUND(Configurações!$B$9*1440,0),ROUND(HY11*1440,0)&gt;ROUND(Configurações!$B$10*1440,0)),"INT-1H2H","")))))</f>
        <v/>
      </c>
      <c r="IC11" t="str">
        <f>IF(Configurações!$B$3="Simples",IF('Escala Simples'!AB11="Trabalho","TRAB",IF('Escala Simples'!AB11="Folga","FOLGA",IF('Escala Simples'!AB11="Atestado","ATEST",IF('Escala Simples'!AB11="Férias","FERIAS","")))),"")</f>
        <v/>
      </c>
      <c r="ID11" s="71" t="str">
        <f>IF(Configurações!$B$3="Colunas",IF('Escala Colunas'!I120="","",'Escala Colunas'!I120),IF(Configurações!$B$3="Simples","",IF('Escala Linhas'!DN11="","",'Escala Linhas'!DN11)))</f>
        <v/>
      </c>
      <c r="IE11" s="71" t="str">
        <f>IF(Configurações!$B$3="Colunas",IF('Escala Colunas'!I121="","",'Escala Colunas'!I121),IF(Configurações!$B$3="Simples","",IF('Escala Linhas'!DO11="","",'Escala Linhas'!DO11)))</f>
        <v/>
      </c>
      <c r="IF11" s="71" t="str">
        <f>IF(Configurações!$B$3="Colunas",IF('Escala Colunas'!I122="","",'Escala Colunas'!I122),IF(Configurações!$B$3="Simples","",IF('Escala Linhas'!DP11="","",'Escala Linhas'!DP11)))</f>
        <v/>
      </c>
      <c r="IG11" s="71" t="str">
        <f>IF(Configurações!$B$3="Colunas",IF('Escala Colunas'!I123="","",'Escala Colunas'!I123),IF(Configurações!$B$3="Simples","",IF('Escala Linhas'!DQ11="","",'Escala Linhas'!DQ11)))</f>
        <v/>
      </c>
      <c r="IH11">
        <f>IF($B11="",0,IF(Configurações!$B$3="Simples",IF(OR(IN11="TRAB",IN11="ATEST"),1,0),IF(AND(ID11&lt;&gt;"",IG11&lt;&gt;""),1,0)))</f>
        <v>0</v>
      </c>
      <c r="II11" s="72">
        <f>IF(AND(IH11=1,Configurações!$B$3&lt;&gt;"Simples"),MOD(IG11-ID11,1)-IJ11,0)</f>
        <v>0</v>
      </c>
      <c r="IJ11" s="72">
        <f t="shared" si="63"/>
        <v>0</v>
      </c>
      <c r="IK11">
        <f t="shared" si="64"/>
        <v>0</v>
      </c>
      <c r="IL11">
        <f t="shared" si="65"/>
        <v>0</v>
      </c>
      <c r="IM11" s="38" t="str">
        <f>IF(IH11=0,"",IF(IK11&gt;Configurações!$B$15,"7DIA ","")&amp;IF(AND(WEEKDAY(ID$5)=1,IL11&gt;IF($D11="F",Configurações!$B$13,Configurações!$B$14)),"DOM ","")&amp;IF(Configurações!$B$3="Simples","",IF(ROUND(II11*1440,0)&lt;=ROUND(Configurações!$B$11*1440,0),IF(ROUND(IJ11*1440,0)&gt;0,"INT-INDEVIDO",""),IF(ROUND(II11*1440,0)&lt;=ROUND(Configurações!$B$12*1440,0),IF(ROUND(IJ11*1440,0)&lt;&gt;ROUND(Configurações!$B$8*1440,0),"INT-15MIN",""),IF(OR(ROUND(IJ11*1440,0)&lt;ROUND(Configurações!$B$9*1440,0),ROUND(IJ11*1440,0)&gt;ROUND(Configurações!$B$10*1440,0)),"INT-1H2H","")))))</f>
        <v/>
      </c>
      <c r="IN11" t="str">
        <f>IF(Configurações!$B$3="Simples",IF('Escala Simples'!AE11="Trabalho","TRAB",IF('Escala Simples'!AE11="Folga","FOLGA",IF('Escala Simples'!AE11="Atestado","ATEST",IF('Escala Simples'!AE11="Férias","FERIAS","")))),"")</f>
        <v/>
      </c>
      <c r="IO11" s="71" t="str">
        <f>IF(Configurações!$B$3="Colunas",IF('Escala Colunas'!I125="","",'Escala Colunas'!I125),IF(Configurações!$B$3="Simples","",IF('Escala Linhas'!DS11="","",'Escala Linhas'!DS11)))</f>
        <v/>
      </c>
      <c r="IP11" s="71" t="str">
        <f>IF(Configurações!$B$3="Colunas",IF('Escala Colunas'!I126="","",'Escala Colunas'!I126),IF(Configurações!$B$3="Simples","",IF('Escala Linhas'!DT11="","",'Escala Linhas'!DT11)))</f>
        <v/>
      </c>
      <c r="IQ11" s="71" t="str">
        <f>IF(Configurações!$B$3="Colunas",IF('Escala Colunas'!I127="","",'Escala Colunas'!I127),IF(Configurações!$B$3="Simples","",IF('Escala Linhas'!DU11="","",'Escala Linhas'!DU11)))</f>
        <v/>
      </c>
      <c r="IR11" s="71" t="str">
        <f>IF(Configurações!$B$3="Colunas",IF('Escala Colunas'!I128="","",'Escala Colunas'!I128),IF(Configurações!$B$3="Simples","",IF('Escala Linhas'!DV11="","",'Escala Linhas'!DV11)))</f>
        <v/>
      </c>
      <c r="IS11">
        <f>IF($B11="",0,IF(Configurações!$B$3="Simples",IF(OR(IY11="TRAB",IY11="ATEST"),1,0),IF(AND(IO11&lt;&gt;"",IR11&lt;&gt;""),1,0)))</f>
        <v>0</v>
      </c>
      <c r="IT11" s="72">
        <f>IF(AND(IS11=1,Configurações!$B$3&lt;&gt;"Simples"),MOD(IR11-IO11,1)-IU11,0)</f>
        <v>0</v>
      </c>
      <c r="IU11" s="72">
        <f t="shared" si="66"/>
        <v>0</v>
      </c>
      <c r="IV11">
        <f t="shared" si="67"/>
        <v>0</v>
      </c>
      <c r="IW11">
        <f t="shared" si="68"/>
        <v>0</v>
      </c>
      <c r="IX11" s="38" t="str">
        <f>IF(IS11=0,"",IF(IV11&gt;Configurações!$B$15,"7DIA ","")&amp;IF(AND(WEEKDAY(IO$5)=1,IW11&gt;IF($D11="F",Configurações!$B$13,Configurações!$B$14)),"DOM ","")&amp;IF(Configurações!$B$3="Simples","",IF(ROUND(IT11*1440,0)&lt;=ROUND(Configurações!$B$11*1440,0),IF(ROUND(IU11*1440,0)&gt;0,"INT-INDEVIDO",""),IF(ROUND(IT11*1440,0)&lt;=ROUND(Configurações!$B$12*1440,0),IF(ROUND(IU11*1440,0)&lt;&gt;ROUND(Configurações!$B$8*1440,0),"INT-15MIN",""),IF(OR(ROUND(IU11*1440,0)&lt;ROUND(Configurações!$B$9*1440,0),ROUND(IU11*1440,0)&gt;ROUND(Configurações!$B$10*1440,0)),"INT-1H2H","")))))</f>
        <v/>
      </c>
      <c r="IY11" t="str">
        <f>IF(Configurações!$B$3="Simples",IF('Escala Simples'!AF11="Trabalho","TRAB",IF('Escala Simples'!AF11="Folga","FOLGA",IF('Escala Simples'!AF11="Atestado","ATEST",IF('Escala Simples'!AF11="Férias","FERIAS","")))),"")</f>
        <v/>
      </c>
      <c r="IZ11" s="71" t="str">
        <f>IF(Configurações!$B$3="Colunas",IF('Escala Colunas'!I130="","",'Escala Colunas'!I130),IF(Configurações!$B$3="Simples","",IF('Escala Linhas'!DX11="","",'Escala Linhas'!DX11)))</f>
        <v/>
      </c>
      <c r="JA11" s="71" t="str">
        <f>IF(Configurações!$B$3="Colunas",IF('Escala Colunas'!I131="","",'Escala Colunas'!I131),IF(Configurações!$B$3="Simples","",IF('Escala Linhas'!DY11="","",'Escala Linhas'!DY11)))</f>
        <v/>
      </c>
      <c r="JB11" s="71" t="str">
        <f>IF(Configurações!$B$3="Colunas",IF('Escala Colunas'!I132="","",'Escala Colunas'!I132),IF(Configurações!$B$3="Simples","",IF('Escala Linhas'!DZ11="","",'Escala Linhas'!DZ11)))</f>
        <v/>
      </c>
      <c r="JC11" s="71" t="str">
        <f>IF(Configurações!$B$3="Colunas",IF('Escala Colunas'!I133="","",'Escala Colunas'!I133),IF(Configurações!$B$3="Simples","",IF('Escala Linhas'!EA11="","",'Escala Linhas'!EA11)))</f>
        <v/>
      </c>
      <c r="JD11">
        <f>IF($B11="",0,IF(Configurações!$B$3="Simples",IF(OR(JJ11="TRAB",JJ11="ATEST"),1,0),IF(AND(IZ11&lt;&gt;"",JC11&lt;&gt;""),1,0)))</f>
        <v>0</v>
      </c>
      <c r="JE11" s="72">
        <f>IF(AND(JD11=1,Configurações!$B$3&lt;&gt;"Simples"),MOD(JC11-IZ11,1)-JF11,0)</f>
        <v>0</v>
      </c>
      <c r="JF11" s="72">
        <f t="shared" si="69"/>
        <v>0</v>
      </c>
      <c r="JG11">
        <f t="shared" si="70"/>
        <v>0</v>
      </c>
      <c r="JH11">
        <f t="shared" si="71"/>
        <v>0</v>
      </c>
      <c r="JI11" s="38" t="str">
        <f>IF(JD11=0,"",IF(JG11&gt;Configurações!$B$15,"7DIA ","")&amp;IF(AND(WEEKDAY(IZ$5)=1,JH11&gt;IF($D11="F",Configurações!$B$13,Configurações!$B$14)),"DOM ","")&amp;IF(Configurações!$B$3="Simples","",IF(ROUND(JE11*1440,0)&lt;=ROUND(Configurações!$B$11*1440,0),IF(ROUND(JF11*1440,0)&gt;0,"INT-INDEVIDO",""),IF(ROUND(JE11*1440,0)&lt;=ROUND(Configurações!$B$12*1440,0),IF(ROUND(JF11*1440,0)&lt;&gt;ROUND(Configurações!$B$8*1440,0),"INT-15MIN",""),IF(OR(ROUND(JF11*1440,0)&lt;ROUND(Configurações!$B$9*1440,0),ROUND(JF11*1440,0)&gt;ROUND(Configurações!$B$10*1440,0)),"INT-1H2H","")))))</f>
        <v/>
      </c>
      <c r="JJ11" t="str">
        <f>IF(Configurações!$B$3="Simples",IF('Escala Simples'!AG11="Trabalho","TRAB",IF('Escala Simples'!AG11="Folga","FOLGA",IF('Escala Simples'!AG11="Atestado","ATEST",IF('Escala Simples'!AG11="Férias","FERIAS","")))),"")</f>
        <v/>
      </c>
      <c r="JK11" s="71" t="str">
        <f>IF(Configurações!$B$3="Colunas",IF('Escala Colunas'!I135="","",'Escala Colunas'!I135),IF(Configurações!$B$3="Simples","",IF('Escala Linhas'!EC11="","",'Escala Linhas'!EC11)))</f>
        <v/>
      </c>
      <c r="JL11" s="71" t="str">
        <f>IF(Configurações!$B$3="Colunas",IF('Escala Colunas'!I136="","",'Escala Colunas'!I136),IF(Configurações!$B$3="Simples","",IF('Escala Linhas'!ED11="","",'Escala Linhas'!ED11)))</f>
        <v/>
      </c>
      <c r="JM11" s="71" t="str">
        <f>IF(Configurações!$B$3="Colunas",IF('Escala Colunas'!I137="","",'Escala Colunas'!I137),IF(Configurações!$B$3="Simples","",IF('Escala Linhas'!EE11="","",'Escala Linhas'!EE11)))</f>
        <v/>
      </c>
      <c r="JN11" s="71" t="str">
        <f>IF(Configurações!$B$3="Colunas",IF('Escala Colunas'!I138="","",'Escala Colunas'!I138),IF(Configurações!$B$3="Simples","",IF('Escala Linhas'!EF11="","",'Escala Linhas'!EF11)))</f>
        <v/>
      </c>
      <c r="JO11">
        <f>IF($B11="",0,IF(Configurações!$B$3="Simples",IF(OR(JU11="TRAB",JU11="ATEST"),1,0),IF(AND(JK11&lt;&gt;"",JN11&lt;&gt;""),1,0)))</f>
        <v>0</v>
      </c>
      <c r="JP11" s="72">
        <f>IF(AND(JO11=1,Configurações!$B$3&lt;&gt;"Simples"),MOD(JN11-JK11,1)-JQ11,0)</f>
        <v>0</v>
      </c>
      <c r="JQ11" s="72">
        <f t="shared" si="72"/>
        <v>0</v>
      </c>
      <c r="JR11">
        <f t="shared" si="73"/>
        <v>0</v>
      </c>
      <c r="JS11">
        <f t="shared" si="74"/>
        <v>0</v>
      </c>
      <c r="JT11" s="38" t="str">
        <f>IF(JO11=0,"",IF(JR11&gt;Configurações!$B$15,"7DIA ","")&amp;IF(AND(WEEKDAY(JK$5)=1,JS11&gt;IF($D11="F",Configurações!$B$13,Configurações!$B$14)),"DOM ","")&amp;IF(Configurações!$B$3="Simples","",IF(ROUND(JP11*1440,0)&lt;=ROUND(Configurações!$B$11*1440,0),IF(ROUND(JQ11*1440,0)&gt;0,"INT-INDEVIDO",""),IF(ROUND(JP11*1440,0)&lt;=ROUND(Configurações!$B$12*1440,0),IF(ROUND(JQ11*1440,0)&lt;&gt;ROUND(Configurações!$B$8*1440,0),"INT-15MIN",""),IF(OR(ROUND(JQ11*1440,0)&lt;ROUND(Configurações!$B$9*1440,0),ROUND(JQ11*1440,0)&gt;ROUND(Configurações!$B$10*1440,0)),"INT-1H2H","")))))</f>
        <v/>
      </c>
      <c r="JU11" t="str">
        <f>IF(Configurações!$B$3="Simples",IF('Escala Simples'!AH11="Trabalho","TRAB",IF('Escala Simples'!AH11="Folga","FOLGA",IF('Escala Simples'!AH11="Atestado","ATEST",IF('Escala Simples'!AH11="Férias","FERIAS","")))),"")</f>
        <v/>
      </c>
      <c r="JV11" s="71" t="str">
        <f>IF(Configurações!$B$3="Colunas",IF('Escala Colunas'!I140="","",'Escala Colunas'!I140),IF(Configurações!$B$3="Simples","",IF('Escala Linhas'!EH11="","",'Escala Linhas'!EH11)))</f>
        <v/>
      </c>
      <c r="JW11" s="71" t="str">
        <f>IF(Configurações!$B$3="Colunas",IF('Escala Colunas'!I141="","",'Escala Colunas'!I141),IF(Configurações!$B$3="Simples","",IF('Escala Linhas'!EI11="","",'Escala Linhas'!EI11)))</f>
        <v/>
      </c>
      <c r="JX11" s="71" t="str">
        <f>IF(Configurações!$B$3="Colunas",IF('Escala Colunas'!I142="","",'Escala Colunas'!I142),IF(Configurações!$B$3="Simples","",IF('Escala Linhas'!EJ11="","",'Escala Linhas'!EJ11)))</f>
        <v/>
      </c>
      <c r="JY11" s="71" t="str">
        <f>IF(Configurações!$B$3="Colunas",IF('Escala Colunas'!I143="","",'Escala Colunas'!I143),IF(Configurações!$B$3="Simples","",IF('Escala Linhas'!EK11="","",'Escala Linhas'!EK11)))</f>
        <v/>
      </c>
      <c r="JZ11">
        <f>IF($B11="",0,IF(Configurações!$B$3="Simples",IF(OR(KF11="TRAB",KF11="ATEST"),1,0),IF(AND(JV11&lt;&gt;"",JY11&lt;&gt;""),1,0)))</f>
        <v>0</v>
      </c>
      <c r="KA11" s="72">
        <f>IF(AND(JZ11=1,Configurações!$B$3&lt;&gt;"Simples"),MOD(JY11-JV11,1)-KB11,0)</f>
        <v>0</v>
      </c>
      <c r="KB11" s="72">
        <f t="shared" si="75"/>
        <v>0</v>
      </c>
      <c r="KC11">
        <f t="shared" si="76"/>
        <v>0</v>
      </c>
      <c r="KD11">
        <f t="shared" si="77"/>
        <v>0</v>
      </c>
      <c r="KE11" s="38" t="str">
        <f>IF(JZ11=0,"",IF(KC11&gt;Configurações!$B$15,"7DIA ","")&amp;IF(AND(WEEKDAY(JV$5)=1,KD11&gt;IF($D11="F",Configurações!$B$13,Configurações!$B$14)),"DOM ","")&amp;IF(Configurações!$B$3="Simples","",IF(ROUND(KA11*1440,0)&lt;=ROUND(Configurações!$B$11*1440,0),IF(ROUND(KB11*1440,0)&gt;0,"INT-INDEVIDO",""),IF(ROUND(KA11*1440,0)&lt;=ROUND(Configurações!$B$12*1440,0),IF(ROUND(KB11*1440,0)&lt;&gt;ROUND(Configurações!$B$8*1440,0),"INT-15MIN",""),IF(OR(ROUND(KB11*1440,0)&lt;ROUND(Configurações!$B$9*1440,0),ROUND(KB11*1440,0)&gt;ROUND(Configurações!$B$10*1440,0)),"INT-1H2H","")))))</f>
        <v/>
      </c>
      <c r="KF11" t="str">
        <f>IF(Configurações!$B$3="Simples",IF('Escala Simples'!AI11="Trabalho","TRAB",IF('Escala Simples'!AI11="Folga","FOLGA",IF('Escala Simples'!AI11="Atestado","ATEST",IF('Escala Simples'!AI11="Férias","FERIAS","")))),"")</f>
        <v/>
      </c>
      <c r="KG11" s="71" t="str">
        <f>IF(Configurações!$B$3="Colunas",IF('Escala Colunas'!I145="","",'Escala Colunas'!I145),IF(Configurações!$B$3="Simples","",IF('Escala Linhas'!EM11="","",'Escala Linhas'!EM11)))</f>
        <v/>
      </c>
      <c r="KH11" s="71" t="str">
        <f>IF(Configurações!$B$3="Colunas",IF('Escala Colunas'!I146="","",'Escala Colunas'!I146),IF(Configurações!$B$3="Simples","",IF('Escala Linhas'!EN11="","",'Escala Linhas'!EN11)))</f>
        <v/>
      </c>
      <c r="KI11" s="71" t="str">
        <f>IF(Configurações!$B$3="Colunas",IF('Escala Colunas'!I147="","",'Escala Colunas'!I147),IF(Configurações!$B$3="Simples","",IF('Escala Linhas'!EO11="","",'Escala Linhas'!EO11)))</f>
        <v/>
      </c>
      <c r="KJ11" s="71" t="str">
        <f>IF(Configurações!$B$3="Colunas",IF('Escala Colunas'!I148="","",'Escala Colunas'!I148),IF(Configurações!$B$3="Simples","",IF('Escala Linhas'!EP11="","",'Escala Linhas'!EP11)))</f>
        <v/>
      </c>
      <c r="KK11">
        <f>IF($B11="",0,IF(Configurações!$B$3="Simples",IF(OR(KQ11="TRAB",KQ11="ATEST"),1,0),IF(AND(KG11&lt;&gt;"",KJ11&lt;&gt;""),1,0)))</f>
        <v>0</v>
      </c>
      <c r="KL11" s="72">
        <f>IF(AND(KK11=1,Configurações!$B$3&lt;&gt;"Simples"),MOD(KJ11-KG11,1)-KM11,0)</f>
        <v>0</v>
      </c>
      <c r="KM11" s="72">
        <f t="shared" si="78"/>
        <v>0</v>
      </c>
      <c r="KN11">
        <f t="shared" si="79"/>
        <v>0</v>
      </c>
      <c r="KO11">
        <f t="shared" si="80"/>
        <v>0</v>
      </c>
      <c r="KP11" s="38" t="str">
        <f>IF(KK11=0,"",IF(KN11&gt;Configurações!$B$15,"7DIA ","")&amp;IF(AND(WEEKDAY(KG$5)=1,KO11&gt;IF($D11="F",Configurações!$B$13,Configurações!$B$14)),"DOM ","")&amp;IF(Configurações!$B$3="Simples","",IF(ROUND(KL11*1440,0)&lt;=ROUND(Configurações!$B$11*1440,0),IF(ROUND(KM11*1440,0)&gt;0,"INT-INDEVIDO",""),IF(ROUND(KL11*1440,0)&lt;=ROUND(Configurações!$B$12*1440,0),IF(ROUND(KM11*1440,0)&lt;&gt;ROUND(Configurações!$B$8*1440,0),"INT-15MIN",""),IF(OR(ROUND(KM11*1440,0)&lt;ROUND(Configurações!$B$9*1440,0),ROUND(KM11*1440,0)&gt;ROUND(Configurações!$B$10*1440,0)),"INT-1H2H","")))))</f>
        <v/>
      </c>
      <c r="KQ11" t="str">
        <f>IF(Configurações!$B$3="Simples",IF('Escala Simples'!AJ11="Trabalho","TRAB",IF('Escala Simples'!AJ11="Folga","FOLGA",IF('Escala Simples'!AJ11="Atestado","ATEST",IF('Escala Simples'!AJ11="Férias","FERIAS","")))),"")</f>
        <v/>
      </c>
      <c r="KR11" s="71" t="str">
        <f>IF(Configurações!$B$3="Colunas",IF('Escala Colunas'!I150="","",'Escala Colunas'!I150),IF(Configurações!$B$3="Simples","",IF('Escala Linhas'!ER11="","",'Escala Linhas'!ER11)))</f>
        <v/>
      </c>
      <c r="KS11" s="71" t="str">
        <f>IF(Configurações!$B$3="Colunas",IF('Escala Colunas'!I151="","",'Escala Colunas'!I151),IF(Configurações!$B$3="Simples","",IF('Escala Linhas'!ES11="","",'Escala Linhas'!ES11)))</f>
        <v/>
      </c>
      <c r="KT11" s="71" t="str">
        <f>IF(Configurações!$B$3="Colunas",IF('Escala Colunas'!I152="","",'Escala Colunas'!I152),IF(Configurações!$B$3="Simples","",IF('Escala Linhas'!ET11="","",'Escala Linhas'!ET11)))</f>
        <v/>
      </c>
      <c r="KU11" s="71" t="str">
        <f>IF(Configurações!$B$3="Colunas",IF('Escala Colunas'!I153="","",'Escala Colunas'!I153),IF(Configurações!$B$3="Simples","",IF('Escala Linhas'!EU11="","",'Escala Linhas'!EU11)))</f>
        <v/>
      </c>
      <c r="KV11">
        <f>IF($B11="",0,IF(Configurações!$B$3="Simples",IF(OR(LB11="TRAB",LB11="ATEST"),1,0),IF(AND(KR11&lt;&gt;"",KU11&lt;&gt;""),1,0)))</f>
        <v>0</v>
      </c>
      <c r="KW11" s="72">
        <f>IF(AND(KV11=1,Configurações!$B$3&lt;&gt;"Simples"),MOD(KU11-KR11,1)-KX11,0)</f>
        <v>0</v>
      </c>
      <c r="KX11" s="72">
        <f t="shared" si="81"/>
        <v>0</v>
      </c>
      <c r="KY11">
        <f t="shared" si="82"/>
        <v>0</v>
      </c>
      <c r="KZ11">
        <f t="shared" si="83"/>
        <v>0</v>
      </c>
      <c r="LA11" s="38" t="str">
        <f>IF(KV11=0,"",IF(KY11&gt;Configurações!$B$15,"7DIA ","")&amp;IF(AND(WEEKDAY(KR$5)=1,KZ11&gt;IF($D11="F",Configurações!$B$13,Configurações!$B$14)),"DOM ","")&amp;IF(Configurações!$B$3="Simples","",IF(ROUND(KW11*1440,0)&lt;=ROUND(Configurações!$B$11*1440,0),IF(ROUND(KX11*1440,0)&gt;0,"INT-INDEVIDO",""),IF(ROUND(KW11*1440,0)&lt;=ROUND(Configurações!$B$12*1440,0),IF(ROUND(KX11*1440,0)&lt;&gt;ROUND(Configurações!$B$8*1440,0),"INT-15MIN",""),IF(OR(ROUND(KX11*1440,0)&lt;ROUND(Configurações!$B$9*1440,0),ROUND(KX11*1440,0)&gt;ROUND(Configurações!$B$10*1440,0)),"INT-1H2H","")))))</f>
        <v/>
      </c>
      <c r="LB11" t="str">
        <f>IF(Configurações!$B$3="Simples",IF('Escala Simples'!AK11="Trabalho","TRAB",IF('Escala Simples'!AK11="Folga","FOLGA",IF('Escala Simples'!AK11="Atestado","ATEST",IF('Escala Simples'!AK11="Férias","FERIAS","")))),"")</f>
        <v/>
      </c>
      <c r="LC11" s="71" t="str">
        <f>IF(Configurações!$B$3="Colunas",IF('Escala Colunas'!I158="","",'Escala Colunas'!I158),IF(Configurações!$B$3="Simples","",IF('Escala Linhas'!EZ11="","",'Escala Linhas'!EZ11)))</f>
        <v/>
      </c>
      <c r="LD11" s="71" t="str">
        <f>IF(Configurações!$B$3="Colunas",IF('Escala Colunas'!I159="","",'Escala Colunas'!I159),IF(Configurações!$B$3="Simples","",IF('Escala Linhas'!FA11="","",'Escala Linhas'!FA11)))</f>
        <v/>
      </c>
      <c r="LE11" s="71" t="str">
        <f>IF(Configurações!$B$3="Colunas",IF('Escala Colunas'!I160="","",'Escala Colunas'!I160),IF(Configurações!$B$3="Simples","",IF('Escala Linhas'!FB11="","",'Escala Linhas'!FB11)))</f>
        <v/>
      </c>
      <c r="LF11" s="71" t="str">
        <f>IF(Configurações!$B$3="Colunas",IF('Escala Colunas'!I161="","",'Escala Colunas'!I161),IF(Configurações!$B$3="Simples","",IF('Escala Linhas'!FC11="","",'Escala Linhas'!FC11)))</f>
        <v/>
      </c>
      <c r="LG11">
        <f>IF($B11="",0,IF(Configurações!$B$3="Simples",IF(OR(LM11="TRAB",LM11="ATEST"),1,0),IF(AND(LC11&lt;&gt;"",LF11&lt;&gt;""),1,0)))</f>
        <v>0</v>
      </c>
      <c r="LH11" s="72">
        <f>IF(AND(LG11=1,Configurações!$B$3&lt;&gt;"Simples"),MOD(LF11-LC11,1)-LI11,0)</f>
        <v>0</v>
      </c>
      <c r="LI11" s="72">
        <f t="shared" si="84"/>
        <v>0</v>
      </c>
      <c r="LJ11">
        <f t="shared" si="85"/>
        <v>0</v>
      </c>
      <c r="LK11">
        <f t="shared" si="86"/>
        <v>0</v>
      </c>
      <c r="LL11" s="38" t="str">
        <f>IF(LG11=0,"",IF(LJ11&gt;Configurações!$B$15,"7DIA ","")&amp;IF(AND(WEEKDAY(LC$5)=1,LK11&gt;IF($D11="F",Configurações!$B$13,Configurações!$B$14)),"DOM ","")&amp;IF(Configurações!$B$3="Simples","",IF(ROUND(LH11*1440,0)&lt;=ROUND(Configurações!$B$11*1440,0),IF(ROUND(LI11*1440,0)&gt;0,"INT-INDEVIDO",""),IF(ROUND(LH11*1440,0)&lt;=ROUND(Configurações!$B$12*1440,0),IF(ROUND(LI11*1440,0)&lt;&gt;ROUND(Configurações!$B$8*1440,0),"INT-15MIN",""),IF(OR(ROUND(LI11*1440,0)&lt;ROUND(Configurações!$B$9*1440,0),ROUND(LI11*1440,0)&gt;ROUND(Configurações!$B$10*1440,0)),"INT-1H2H","")))))</f>
        <v/>
      </c>
      <c r="LM11" t="str">
        <f>IF(Configurações!$B$3="Simples",IF('Escala Simples'!AN11="Trabalho","TRAB",IF('Escala Simples'!AN11="Folga","FOLGA",IF('Escala Simples'!AN11="Atestado","ATEST",IF('Escala Simples'!AN11="Férias","FERIAS","")))),"")</f>
        <v/>
      </c>
      <c r="LN11" s="71" t="str">
        <f>IF(Configurações!$B$3="Colunas",IF('Escala Colunas'!I163="","",'Escala Colunas'!I163),IF(Configurações!$B$3="Simples","",IF('Escala Linhas'!FE11="","",'Escala Linhas'!FE11)))</f>
        <v/>
      </c>
      <c r="LO11" s="71" t="str">
        <f>IF(Configurações!$B$3="Colunas",IF('Escala Colunas'!I164="","",'Escala Colunas'!I164),IF(Configurações!$B$3="Simples","",IF('Escala Linhas'!FF11="","",'Escala Linhas'!FF11)))</f>
        <v/>
      </c>
      <c r="LP11" s="71" t="str">
        <f>IF(Configurações!$B$3="Colunas",IF('Escala Colunas'!I165="","",'Escala Colunas'!I165),IF(Configurações!$B$3="Simples","",IF('Escala Linhas'!FG11="","",'Escala Linhas'!FG11)))</f>
        <v/>
      </c>
      <c r="LQ11" s="71" t="str">
        <f>IF(Configurações!$B$3="Colunas",IF('Escala Colunas'!I166="","",'Escala Colunas'!I166),IF(Configurações!$B$3="Simples","",IF('Escala Linhas'!FH11="","",'Escala Linhas'!FH11)))</f>
        <v/>
      </c>
      <c r="LR11">
        <f>IF($B11="",0,IF(Configurações!$B$3="Simples",IF(OR(LX11="TRAB",LX11="ATEST"),1,0),IF(AND(LN11&lt;&gt;"",LQ11&lt;&gt;""),1,0)))</f>
        <v>0</v>
      </c>
      <c r="LS11" s="72">
        <f>IF(AND(LR11=1,Configurações!$B$3&lt;&gt;"Simples"),MOD(LQ11-LN11,1)-LT11,0)</f>
        <v>0</v>
      </c>
      <c r="LT11" s="72">
        <f t="shared" si="87"/>
        <v>0</v>
      </c>
      <c r="LU11">
        <f t="shared" si="88"/>
        <v>0</v>
      </c>
      <c r="LV11">
        <f t="shared" si="89"/>
        <v>0</v>
      </c>
      <c r="LW11" s="38" t="str">
        <f>IF(LR11=0,"",IF(LU11&gt;Configurações!$B$15,"7DIA ","")&amp;IF(AND(WEEKDAY(LN$5)=1,LV11&gt;IF($D11="F",Configurações!$B$13,Configurações!$B$14)),"DOM ","")&amp;IF(Configurações!$B$3="Simples","",IF(ROUND(LS11*1440,0)&lt;=ROUND(Configurações!$B$11*1440,0),IF(ROUND(LT11*1440,0)&gt;0,"INT-INDEVIDO",""),IF(ROUND(LS11*1440,0)&lt;=ROUND(Configurações!$B$12*1440,0),IF(ROUND(LT11*1440,0)&lt;&gt;ROUND(Configurações!$B$8*1440,0),"INT-15MIN",""),IF(OR(ROUND(LT11*1440,0)&lt;ROUND(Configurações!$B$9*1440,0),ROUND(LT11*1440,0)&gt;ROUND(Configurações!$B$10*1440,0)),"INT-1H2H","")))))</f>
        <v/>
      </c>
      <c r="LX11" t="str">
        <f>IF(Configurações!$B$3="Simples",IF('Escala Simples'!AO11="Trabalho","TRAB",IF('Escala Simples'!AO11="Folga","FOLGA",IF('Escala Simples'!AO11="Atestado","ATEST",IF('Escala Simples'!AO11="Férias","FERIAS","")))),"")</f>
        <v/>
      </c>
      <c r="LY11" s="71" t="str">
        <f>IF(Configurações!$B$3="Colunas",IF('Escala Colunas'!I168="","",'Escala Colunas'!I168),IF(Configurações!$B$3="Simples","",IF('Escala Linhas'!FJ11="","",'Escala Linhas'!FJ11)))</f>
        <v/>
      </c>
      <c r="LZ11" s="71" t="str">
        <f>IF(Configurações!$B$3="Colunas",IF('Escala Colunas'!I169="","",'Escala Colunas'!I169),IF(Configurações!$B$3="Simples","",IF('Escala Linhas'!FK11="","",'Escala Linhas'!FK11)))</f>
        <v/>
      </c>
      <c r="MA11" s="71" t="str">
        <f>IF(Configurações!$B$3="Colunas",IF('Escala Colunas'!I170="","",'Escala Colunas'!I170),IF(Configurações!$B$3="Simples","",IF('Escala Linhas'!FL11="","",'Escala Linhas'!FL11)))</f>
        <v/>
      </c>
      <c r="MB11" s="71" t="str">
        <f>IF(Configurações!$B$3="Colunas",IF('Escala Colunas'!I171="","",'Escala Colunas'!I171),IF(Configurações!$B$3="Simples","",IF('Escala Linhas'!FM11="","",'Escala Linhas'!FM11)))</f>
        <v/>
      </c>
      <c r="MC11">
        <f>IF($B11="",0,IF(Configurações!$B$3="Simples",IF(OR(MI11="TRAB",MI11="ATEST"),1,0),IF(AND(LY11&lt;&gt;"",MB11&lt;&gt;""),1,0)))</f>
        <v>0</v>
      </c>
      <c r="MD11" s="72">
        <f>IF(AND(MC11=1,Configurações!$B$3&lt;&gt;"Simples"),MOD(MB11-LY11,1)-ME11,0)</f>
        <v>0</v>
      </c>
      <c r="ME11" s="72">
        <f t="shared" si="90"/>
        <v>0</v>
      </c>
      <c r="MF11">
        <f t="shared" si="91"/>
        <v>0</v>
      </c>
      <c r="MG11">
        <f t="shared" si="92"/>
        <v>0</v>
      </c>
      <c r="MH11" s="38" t="str">
        <f>IF(MC11=0,"",IF(MF11&gt;Configurações!$B$15,"7DIA ","")&amp;IF(AND(WEEKDAY(LY$5)=1,MG11&gt;IF($D11="F",Configurações!$B$13,Configurações!$B$14)),"DOM ","")&amp;IF(Configurações!$B$3="Simples","",IF(ROUND(MD11*1440,0)&lt;=ROUND(Configurações!$B$11*1440,0),IF(ROUND(ME11*1440,0)&gt;0,"INT-INDEVIDO",""),IF(ROUND(MD11*1440,0)&lt;=ROUND(Configurações!$B$12*1440,0),IF(ROUND(ME11*1440,0)&lt;&gt;ROUND(Configurações!$B$8*1440,0),"INT-15MIN",""),IF(OR(ROUND(ME11*1440,0)&lt;ROUND(Configurações!$B$9*1440,0),ROUND(ME11*1440,0)&gt;ROUND(Configurações!$B$10*1440,0)),"INT-1H2H","")))))</f>
        <v/>
      </c>
      <c r="MI11" t="str">
        <f>IF(Configurações!$B$3="Simples",IF('Escala Simples'!AP11="Trabalho","TRAB",IF('Escala Simples'!AP11="Folga","FOLGA",IF('Escala Simples'!AP11="Atestado","ATEST",IF('Escala Simples'!AP11="Férias","FERIAS","")))),"")</f>
        <v/>
      </c>
      <c r="MJ11" s="71" t="str">
        <f>IF(Configurações!$B$3="Colunas",IF('Escala Colunas'!I173="","",'Escala Colunas'!I173),IF(Configurações!$B$3="Simples","",IF('Escala Linhas'!FO11="","",'Escala Linhas'!FO11)))</f>
        <v/>
      </c>
      <c r="MK11" s="71" t="str">
        <f>IF(Configurações!$B$3="Colunas",IF('Escala Colunas'!I174="","",'Escala Colunas'!I174),IF(Configurações!$B$3="Simples","",IF('Escala Linhas'!FP11="","",'Escala Linhas'!FP11)))</f>
        <v/>
      </c>
      <c r="ML11" s="71" t="str">
        <f>IF(Configurações!$B$3="Colunas",IF('Escala Colunas'!I175="","",'Escala Colunas'!I175),IF(Configurações!$B$3="Simples","",IF('Escala Linhas'!FQ11="","",'Escala Linhas'!FQ11)))</f>
        <v/>
      </c>
      <c r="MM11" s="71" t="str">
        <f>IF(Configurações!$B$3="Colunas",IF('Escala Colunas'!I176="","",'Escala Colunas'!I176),IF(Configurações!$B$3="Simples","",IF('Escala Linhas'!FR11="","",'Escala Linhas'!FR11)))</f>
        <v/>
      </c>
      <c r="MN11">
        <f>IF($B11="",0,IF(Configurações!$B$3="Simples",IF(OR(MT11="TRAB",MT11="ATEST"),1,0),IF(AND(MJ11&lt;&gt;"",MM11&lt;&gt;""),1,0)))</f>
        <v>0</v>
      </c>
      <c r="MO11" s="72">
        <f>IF(AND(MN11=1,Configurações!$B$3&lt;&gt;"Simples"),MOD(MM11-MJ11,1)-MP11,0)</f>
        <v>0</v>
      </c>
      <c r="MP11" s="72">
        <f t="shared" si="93"/>
        <v>0</v>
      </c>
      <c r="MQ11">
        <f t="shared" si="94"/>
        <v>0</v>
      </c>
      <c r="MR11">
        <f t="shared" si="95"/>
        <v>0</v>
      </c>
      <c r="MS11" s="38" t="str">
        <f>IF(MN11=0,"",IF(MQ11&gt;Configurações!$B$15,"7DIA ","")&amp;IF(AND(WEEKDAY(MJ$5)=1,MR11&gt;IF($D11="F",Configurações!$B$13,Configurações!$B$14)),"DOM ","")&amp;IF(Configurações!$B$3="Simples","",IF(ROUND(MO11*1440,0)&lt;=ROUND(Configurações!$B$11*1440,0),IF(ROUND(MP11*1440,0)&gt;0,"INT-INDEVIDO",""),IF(ROUND(MO11*1440,0)&lt;=ROUND(Configurações!$B$12*1440,0),IF(ROUND(MP11*1440,0)&lt;&gt;ROUND(Configurações!$B$8*1440,0),"INT-15MIN",""),IF(OR(ROUND(MP11*1440,0)&lt;ROUND(Configurações!$B$9*1440,0),ROUND(MP11*1440,0)&gt;ROUND(Configurações!$B$10*1440,0)),"INT-1H2H","")))))</f>
        <v/>
      </c>
      <c r="MT11" t="str">
        <f>IF(Configurações!$B$3="Simples",IF('Escala Simples'!AQ11="Trabalho","TRAB",IF('Escala Simples'!AQ11="Folga","FOLGA",IF('Escala Simples'!AQ11="Atestado","ATEST",IF('Escala Simples'!AQ11="Férias","FERIAS","")))),"")</f>
        <v/>
      </c>
      <c r="MU11" s="71" t="str">
        <f>IF(Configurações!$B$3="Colunas",IF('Escala Colunas'!I178="","",'Escala Colunas'!I178),IF(Configurações!$B$3="Simples","",IF('Escala Linhas'!FT11="","",'Escala Linhas'!FT11)))</f>
        <v/>
      </c>
      <c r="MV11" s="71" t="str">
        <f>IF(Configurações!$B$3="Colunas",IF('Escala Colunas'!I179="","",'Escala Colunas'!I179),IF(Configurações!$B$3="Simples","",IF('Escala Linhas'!FU11="","",'Escala Linhas'!FU11)))</f>
        <v/>
      </c>
      <c r="MW11" s="71" t="str">
        <f>IF(Configurações!$B$3="Colunas",IF('Escala Colunas'!I180="","",'Escala Colunas'!I180),IF(Configurações!$B$3="Simples","",IF('Escala Linhas'!FV11="","",'Escala Linhas'!FV11)))</f>
        <v/>
      </c>
      <c r="MX11" s="71" t="str">
        <f>IF(Configurações!$B$3="Colunas",IF('Escala Colunas'!I181="","",'Escala Colunas'!I181),IF(Configurações!$B$3="Simples","",IF('Escala Linhas'!FW11="","",'Escala Linhas'!FW11)))</f>
        <v/>
      </c>
      <c r="MY11">
        <f>IF($B11="",0,IF(Configurações!$B$3="Simples",IF(OR(NE11="TRAB",NE11="ATEST"),1,0),IF(AND(MU11&lt;&gt;"",MX11&lt;&gt;""),1,0)))</f>
        <v>0</v>
      </c>
      <c r="MZ11" s="72">
        <f>IF(AND(MY11=1,Configurações!$B$3&lt;&gt;"Simples"),MOD(MX11-MU11,1)-NA11,0)</f>
        <v>0</v>
      </c>
      <c r="NA11" s="72">
        <f t="shared" si="96"/>
        <v>0</v>
      </c>
      <c r="NB11">
        <f t="shared" si="97"/>
        <v>0</v>
      </c>
      <c r="NC11">
        <f t="shared" si="98"/>
        <v>0</v>
      </c>
      <c r="ND11" s="38" t="str">
        <f>IF(MY11=0,"",IF(NB11&gt;Configurações!$B$15,"7DIA ","")&amp;IF(AND(WEEKDAY(MU$5)=1,NC11&gt;IF($D11="F",Configurações!$B$13,Configurações!$B$14)),"DOM ","")&amp;IF(Configurações!$B$3="Simples","",IF(ROUND(MZ11*1440,0)&lt;=ROUND(Configurações!$B$11*1440,0),IF(ROUND(NA11*1440,0)&gt;0,"INT-INDEVIDO",""),IF(ROUND(MZ11*1440,0)&lt;=ROUND(Configurações!$B$12*1440,0),IF(ROUND(NA11*1440,0)&lt;&gt;ROUND(Configurações!$B$8*1440,0),"INT-15MIN",""),IF(OR(ROUND(NA11*1440,0)&lt;ROUND(Configurações!$B$9*1440,0),ROUND(NA11*1440,0)&gt;ROUND(Configurações!$B$10*1440,0)),"INT-1H2H","")))))</f>
        <v/>
      </c>
      <c r="NE11" t="str">
        <f>IF(Configurações!$B$3="Simples",IF('Escala Simples'!AR11="Trabalho","TRAB",IF('Escala Simples'!AR11="Folga","FOLGA",IF('Escala Simples'!AR11="Atestado","ATEST",IF('Escala Simples'!AR11="Férias","FERIAS","")))),"")</f>
        <v/>
      </c>
      <c r="NF11" s="71" t="str">
        <f>IF(Configurações!$B$3="Colunas",IF('Escala Colunas'!I183="","",'Escala Colunas'!I183),IF(Configurações!$B$3="Simples","",IF('Escala Linhas'!FY11="","",'Escala Linhas'!FY11)))</f>
        <v/>
      </c>
      <c r="NG11" s="71" t="str">
        <f>IF(Configurações!$B$3="Colunas",IF('Escala Colunas'!I184="","",'Escala Colunas'!I184),IF(Configurações!$B$3="Simples","",IF('Escala Linhas'!FZ11="","",'Escala Linhas'!FZ11)))</f>
        <v/>
      </c>
      <c r="NH11" s="71" t="str">
        <f>IF(Configurações!$B$3="Colunas",IF('Escala Colunas'!I185="","",'Escala Colunas'!I185),IF(Configurações!$B$3="Simples","",IF('Escala Linhas'!GA11="","",'Escala Linhas'!GA11)))</f>
        <v/>
      </c>
      <c r="NI11" s="71" t="str">
        <f>IF(Configurações!$B$3="Colunas",IF('Escala Colunas'!I186="","",'Escala Colunas'!I186),IF(Configurações!$B$3="Simples","",IF('Escala Linhas'!GB11="","",'Escala Linhas'!GB11)))</f>
        <v/>
      </c>
      <c r="NJ11">
        <f>IF($B11="",0,IF(Configurações!$B$3="Simples",IF(OR(NP11="TRAB",NP11="ATEST"),1,0),IF(AND(NF11&lt;&gt;"",NI11&lt;&gt;""),1,0)))</f>
        <v>0</v>
      </c>
      <c r="NK11" s="72">
        <f>IF(AND(NJ11=1,Configurações!$B$3&lt;&gt;"Simples"),MOD(NI11-NF11,1)-NL11,0)</f>
        <v>0</v>
      </c>
      <c r="NL11" s="72">
        <f t="shared" si="99"/>
        <v>0</v>
      </c>
      <c r="NM11">
        <f t="shared" si="100"/>
        <v>0</v>
      </c>
      <c r="NN11">
        <f t="shared" si="101"/>
        <v>0</v>
      </c>
      <c r="NO11" s="38" t="str">
        <f>IF(NJ11=0,"",IF(NM11&gt;Configurações!$B$15,"7DIA ","")&amp;IF(AND(WEEKDAY(NF$5)=1,NN11&gt;IF($D11="F",Configurações!$B$13,Configurações!$B$14)),"DOM ","")&amp;IF(Configurações!$B$3="Simples","",IF(ROUND(NK11*1440,0)&lt;=ROUND(Configurações!$B$11*1440,0),IF(ROUND(NL11*1440,0)&gt;0,"INT-INDEVIDO",""),IF(ROUND(NK11*1440,0)&lt;=ROUND(Configurações!$B$12*1440,0),IF(ROUND(NL11*1440,0)&lt;&gt;ROUND(Configurações!$B$8*1440,0),"INT-15MIN",""),IF(OR(ROUND(NL11*1440,0)&lt;ROUND(Configurações!$B$9*1440,0),ROUND(NL11*1440,0)&gt;ROUND(Configurações!$B$10*1440,0)),"INT-1H2H","")))))</f>
        <v/>
      </c>
      <c r="NP11" t="str">
        <f>IF(Configurações!$B$3="Simples",IF('Escala Simples'!AS11="Trabalho","TRAB",IF('Escala Simples'!AS11="Folga","FOLGA",IF('Escala Simples'!AS11="Atestado","ATEST",IF('Escala Simples'!AS11="Férias","FERIAS","")))),"")</f>
        <v/>
      </c>
      <c r="NQ11" s="71" t="str">
        <f>IF(Configurações!$B$3="Colunas",IF('Escala Colunas'!I188="","",'Escala Colunas'!I188),IF(Configurações!$B$3="Simples","",IF('Escala Linhas'!GD11="","",'Escala Linhas'!GD11)))</f>
        <v/>
      </c>
      <c r="NR11" s="71" t="str">
        <f>IF(Configurações!$B$3="Colunas",IF('Escala Colunas'!I189="","",'Escala Colunas'!I189),IF(Configurações!$B$3="Simples","",IF('Escala Linhas'!GE11="","",'Escala Linhas'!GE11)))</f>
        <v/>
      </c>
      <c r="NS11" s="71" t="str">
        <f>IF(Configurações!$B$3="Colunas",IF('Escala Colunas'!I190="","",'Escala Colunas'!I190),IF(Configurações!$B$3="Simples","",IF('Escala Linhas'!GF11="","",'Escala Linhas'!GF11)))</f>
        <v/>
      </c>
      <c r="NT11" s="71" t="str">
        <f>IF(Configurações!$B$3="Colunas",IF('Escala Colunas'!I191="","",'Escala Colunas'!I191),IF(Configurações!$B$3="Simples","",IF('Escala Linhas'!GG11="","",'Escala Linhas'!GG11)))</f>
        <v/>
      </c>
      <c r="NU11">
        <f>IF($B11="",0,IF(Configurações!$B$3="Simples",IF(OR(OA11="TRAB",OA11="ATEST"),1,0),IF(AND(NQ11&lt;&gt;"",NT11&lt;&gt;""),1,0)))</f>
        <v>0</v>
      </c>
      <c r="NV11" s="72">
        <f>IF(AND(NU11=1,Configurações!$B$3&lt;&gt;"Simples"),MOD(NT11-NQ11,1)-NW11,0)</f>
        <v>0</v>
      </c>
      <c r="NW11" s="72">
        <f t="shared" si="102"/>
        <v>0</v>
      </c>
      <c r="NX11">
        <f t="shared" si="103"/>
        <v>0</v>
      </c>
      <c r="NY11">
        <f t="shared" si="104"/>
        <v>0</v>
      </c>
      <c r="NZ11" s="38" t="str">
        <f>IF(NU11=0,"",IF(NX11&gt;Configurações!$B$15,"7DIA ","")&amp;IF(AND(WEEKDAY(NQ$5)=1,NY11&gt;IF($D11="F",Configurações!$B$13,Configurações!$B$14)),"DOM ","")&amp;IF(Configurações!$B$3="Simples","",IF(ROUND(NV11*1440,0)&lt;=ROUND(Configurações!$B$11*1440,0),IF(ROUND(NW11*1440,0)&gt;0,"INT-INDEVIDO",""),IF(ROUND(NV11*1440,0)&lt;=ROUND(Configurações!$B$12*1440,0),IF(ROUND(NW11*1440,0)&lt;&gt;ROUND(Configurações!$B$8*1440,0),"INT-15MIN",""),IF(OR(ROUND(NW11*1440,0)&lt;ROUND(Configurações!$B$9*1440,0),ROUND(NW11*1440,0)&gt;ROUND(Configurações!$B$10*1440,0)),"INT-1H2H","")))))</f>
        <v/>
      </c>
      <c r="OA11" t="str">
        <f>IF(Configurações!$B$3="Simples",IF('Escala Simples'!AT11="Trabalho","TRAB",IF('Escala Simples'!AT11="Folga","FOLGA",IF('Escala Simples'!AT11="Atestado","ATEST",IF('Escala Simples'!AT11="Férias","FERIAS","")))),"")</f>
        <v/>
      </c>
      <c r="OB11" s="72">
        <f>SUMIFS(Cálculos!$G11:$OA11,Cálculos!$G$4:$OA$4,"H",Cálculos!$G$3:$OA$3,1)</f>
        <v>0.72916666666666907</v>
      </c>
      <c r="OC11">
        <f>SUMIFS(Cálculos!$G11:$OA11,Cálculos!$G$4:$OA$4,"T",Cálculos!$G$3:$OA$3,1)</f>
        <v>5</v>
      </c>
      <c r="OD11" s="69" t="str">
        <f>IF($B11="","",IF(AND(Configurações!$B$3&lt;&gt;"Simples",ISNUMBER($C11),ROUND(OB11*1440,0)&gt;$C11*60),"Jornada semanal excedida: "&amp;TEXT(OB11,"[h]:mm")&amp;" (contratada "&amp;$C11&amp;"h) • ","")&amp;IF(IF(Configurações!$B$6="Sim",OC11&gt;6,OC11&gt;Configurações!$B$5),IF(Configurações!$B$6="Sim","Semana inteira sem folga — mínimo 1 folga (CCT/ACT) • ","Mais de "&amp;Configurações!$B$5&amp;" dias trabalhados — obrigatórias 2 folgas semanais • "),"")&amp;IF(COUNTIF(G11:CD11,"*7DIA*")&gt;0,"7º dia consecutivo de trabalho • ","")&amp;IF(COUNTIF(G11:CD11,"*DOM*")&gt;0,"Domingos consecutivos acima do permitido • ","")&amp;IF(COUNTIF(G11:CD11,"*INT-INDEVIDO*")&gt;0,"Intervalo indevido em jornada até 4h • ","")&amp;IF(COUNTIF(G11:CD11,"*INT-15MIN*")&gt;0,"Intervalo deve ser de 15 min (jornada 4h01–6h) • ","")&amp;IF(COUNTIF(G11:CD11,"*INT-1H2H*")&gt;0,"Intervalo fora de 1h–2h (jornada acima de 6h) • ",""))</f>
        <v xml:space="preserve">Intervalo indevido em jornada até 4h • </v>
      </c>
      <c r="OE11">
        <f>IF($B11="",0,IF(AND(Configurações!$B$3&lt;&gt;"Simples",ISNUMBER($C11),ROUND(OB11*1440,0)&gt;$C11*60),1,0))</f>
        <v>0</v>
      </c>
      <c r="OF11">
        <f>IF($B11="",0,IF(IF(Configurações!$B$6="Sim",OC11&gt;6,OC11&gt;Configurações!$B$5),1,0))</f>
        <v>0</v>
      </c>
      <c r="OG11" s="72">
        <f>SUMIFS(Cálculos!$G11:$OA11,Cálculos!$G$4:$OA$4,"H",Cálculos!$G$3:$OA$3,2)</f>
        <v>0.72916666666667018</v>
      </c>
      <c r="OH11">
        <f>SUMIFS(Cálculos!$G11:$OA11,Cálculos!$G$4:$OA$4,"T",Cálculos!$G$3:$OA$3,2)</f>
        <v>5</v>
      </c>
      <c r="OI11" s="69" t="str">
        <f>IF($B11="","",IF(AND(Configurações!$B$3&lt;&gt;"Simples",ISNUMBER($C11),ROUND(OG11*1440,0)&gt;$C11*60),"Jornada semanal excedida: "&amp;TEXT(OG11,"[h]:mm")&amp;" (contratada "&amp;$C11&amp;"h) • ","")&amp;IF(IF(Configurações!$B$6="Sim",OH11&gt;6,OH11&gt;Configurações!$B$5),IF(Configurações!$B$6="Sim","Semana inteira sem folga — mínimo 1 folga (CCT/ACT) • ","Mais de "&amp;Configurações!$B$5&amp;" dias trabalhados — obrigatórias 2 folgas semanais • "),"")&amp;IF(COUNTIF(CF11:FC11,"*7DIA*")&gt;0,"7º dia consecutivo de trabalho • ","")&amp;IF(COUNTIF(CF11:FC11,"*DOM*")&gt;0,"Domingos consecutivos acima do permitido • ","")&amp;IF(COUNTIF(CF11:FC11,"*INT-INDEVIDO*")&gt;0,"Intervalo indevido em jornada até 4h • ","")&amp;IF(COUNTIF(CF11:FC11,"*INT-15MIN*")&gt;0,"Intervalo deve ser de 15 min (jornada 4h01–6h) • ","")&amp;IF(COUNTIF(CF11:FC11,"*INT-1H2H*")&gt;0,"Intervalo fora de 1h–2h (jornada acima de 6h) • ",""))</f>
        <v/>
      </c>
      <c r="OJ11">
        <f>IF($B11="",0,IF(AND(Configurações!$B$3&lt;&gt;"Simples",ISNUMBER($C11),ROUND(OG11*1440,0)&gt;$C11*60),1,0))</f>
        <v>0</v>
      </c>
      <c r="OK11">
        <f>IF($B11="",0,IF(IF(Configurações!$B$6="Sim",OH11&gt;6,OH11&gt;Configurações!$B$5),1,0))</f>
        <v>0</v>
      </c>
      <c r="OL11" s="72">
        <f>SUMIFS(Cálculos!$G11:$OA11,Cálculos!$G$4:$OA$4,"H",Cálculos!$G$3:$OA$3,3)</f>
        <v>0</v>
      </c>
      <c r="OM11">
        <f>SUMIFS(Cálculos!$G11:$OA11,Cálculos!$G$4:$OA$4,"T",Cálculos!$G$3:$OA$3,3)</f>
        <v>0</v>
      </c>
      <c r="ON11" s="69" t="str">
        <f>IF($B11="","",IF(AND(Configurações!$B$3&lt;&gt;"Simples",ISNUMBER($C11),ROUND(OL11*1440,0)&gt;$C11*60),"Jornada semanal excedida: "&amp;TEXT(OL11,"[h]:mm")&amp;" (contratada "&amp;$C11&amp;"h) • ","")&amp;IF(IF(Configurações!$B$6="Sim",OM11&gt;6,OM11&gt;Configurações!$B$5),IF(Configurações!$B$6="Sim","Semana inteira sem folga — mínimo 1 folga (CCT/ACT) • ","Mais de "&amp;Configurações!$B$5&amp;" dias trabalhados — obrigatórias 2 folgas semanais • "),"")&amp;IF(COUNTIF(FE11:IB11,"*7DIA*")&gt;0,"7º dia consecutivo de trabalho • ","")&amp;IF(COUNTIF(FE11:IB11,"*DOM*")&gt;0,"Domingos consecutivos acima do permitido • ","")&amp;IF(COUNTIF(FE11:IB11,"*INT-INDEVIDO*")&gt;0,"Intervalo indevido em jornada até 4h • ","")&amp;IF(COUNTIF(FE11:IB11,"*INT-15MIN*")&gt;0,"Intervalo deve ser de 15 min (jornada 4h01–6h) • ","")&amp;IF(COUNTIF(FE11:IB11,"*INT-1H2H*")&gt;0,"Intervalo fora de 1h–2h (jornada acima de 6h) • ",""))</f>
        <v/>
      </c>
      <c r="OO11">
        <f>IF($B11="",0,IF(AND(Configurações!$B$3&lt;&gt;"Simples",ISNUMBER($C11),ROUND(OL11*1440,0)&gt;$C11*60),1,0))</f>
        <v>0</v>
      </c>
      <c r="OP11">
        <f>IF($B11="",0,IF(IF(Configurações!$B$6="Sim",OM11&gt;6,OM11&gt;Configurações!$B$5),1,0))</f>
        <v>0</v>
      </c>
      <c r="OQ11" s="72">
        <f>SUMIFS(Cálculos!$G11:$OA11,Cálculos!$G$4:$OA$4,"H",Cálculos!$G$3:$OA$3,4)</f>
        <v>0</v>
      </c>
      <c r="OR11">
        <f>SUMIFS(Cálculos!$G11:$OA11,Cálculos!$G$4:$OA$4,"T",Cálculos!$G$3:$OA$3,4)</f>
        <v>0</v>
      </c>
      <c r="OS11" s="69" t="str">
        <f>IF($B11="","",IF(AND(Configurações!$B$3&lt;&gt;"Simples",ISNUMBER($C11),ROUND(OQ11*1440,0)&gt;$C11*60),"Jornada semanal excedida: "&amp;TEXT(OQ11,"[h]:mm")&amp;" (contratada "&amp;$C11&amp;"h) • ","")&amp;IF(IF(Configurações!$B$6="Sim",OR11&gt;6,OR11&gt;Configurações!$B$5),IF(Configurações!$B$6="Sim","Semana inteira sem folga — mínimo 1 folga (CCT/ACT) • ","Mais de "&amp;Configurações!$B$5&amp;" dias trabalhados — obrigatórias 2 folgas semanais • "),"")&amp;IF(COUNTIF(ID11:LA11,"*7DIA*")&gt;0,"7º dia consecutivo de trabalho • ","")&amp;IF(COUNTIF(ID11:LA11,"*DOM*")&gt;0,"Domingos consecutivos acima do permitido • ","")&amp;IF(COUNTIF(ID11:LA11,"*INT-INDEVIDO*")&gt;0,"Intervalo indevido em jornada até 4h • ","")&amp;IF(COUNTIF(ID11:LA11,"*INT-15MIN*")&gt;0,"Intervalo deve ser de 15 min (jornada 4h01–6h) • ","")&amp;IF(COUNTIF(ID11:LA11,"*INT-1H2H*")&gt;0,"Intervalo fora de 1h–2h (jornada acima de 6h) • ",""))</f>
        <v/>
      </c>
      <c r="OT11">
        <f>IF($B11="",0,IF(AND(Configurações!$B$3&lt;&gt;"Simples",ISNUMBER($C11),ROUND(OQ11*1440,0)&gt;$C11*60),1,0))</f>
        <v>0</v>
      </c>
      <c r="OU11">
        <f>IF($B11="",0,IF(IF(Configurações!$B$6="Sim",OR11&gt;6,OR11&gt;Configurações!$B$5),1,0))</f>
        <v>0</v>
      </c>
      <c r="OV11" s="72">
        <f>SUMIFS(Cálculos!$G11:$OA11,Cálculos!$G$4:$OA$4,"H",Cálculos!$G$3:$OA$3,5)</f>
        <v>0</v>
      </c>
      <c r="OW11">
        <f>SUMIFS(Cálculos!$G11:$OA11,Cálculos!$G$4:$OA$4,"T",Cálculos!$G$3:$OA$3,5)</f>
        <v>0</v>
      </c>
      <c r="OX11" s="69" t="str">
        <f>IF($B11="","",IF(AND(Configurações!$B$3&lt;&gt;"Simples",ISNUMBER($C11),ROUND(OV11*1440,0)&gt;$C11*60),"Jornada semanal excedida: "&amp;TEXT(OV11,"[h]:mm")&amp;" (contratada "&amp;$C11&amp;"h) • ","")&amp;IF(IF(Configurações!$B$6="Sim",OW11&gt;6,OW11&gt;Configurações!$B$5),IF(Configurações!$B$6="Sim","Semana inteira sem folga — mínimo 1 folga (CCT/ACT) • ","Mais de "&amp;Configurações!$B$5&amp;" dias trabalhados — obrigatórias 2 folgas semanais • "),"")&amp;IF(COUNTIF(LC11:NZ11,"*7DIA*")&gt;0,"7º dia consecutivo de trabalho • ","")&amp;IF(COUNTIF(LC11:NZ11,"*DOM*")&gt;0,"Domingos consecutivos acima do permitido • ","")&amp;IF(COUNTIF(LC11:NZ11,"*INT-INDEVIDO*")&gt;0,"Intervalo indevido em jornada até 4h • ","")&amp;IF(COUNTIF(LC11:NZ11,"*INT-15MIN*")&gt;0,"Intervalo deve ser de 15 min (jornada 4h01–6h) • ","")&amp;IF(COUNTIF(LC11:NZ11,"*INT-1H2H*")&gt;0,"Intervalo fora de 1h–2h (jornada acima de 6h) • ",""))</f>
        <v/>
      </c>
      <c r="OY11">
        <f>IF($B11="",0,IF(AND(Configurações!$B$3&lt;&gt;"Simples",ISNUMBER($C11),ROUND(OV11*1440,0)&gt;$C11*60),1,0))</f>
        <v>0</v>
      </c>
      <c r="OZ11">
        <f>IF($B11="",0,IF(IF(Configurações!$B$6="Sim",OW11&gt;6,OW11&gt;Configurações!$B$5),1,0))</f>
        <v>0</v>
      </c>
      <c r="PA11">
        <f>IF($B11="",0,SUMPRODUCT((Cálculos!$G$4:$OA$4="T")*(Cálculos!$G$5:$OA$5&gt;=$PA$5)*(Cálculos!$G$5:$OA$5&lt;=$PB$5))-PE11)</f>
        <v>29</v>
      </c>
      <c r="PB11">
        <f>IF($B11="",0,PA11-SUMIFS(Cálculos!$G11:$OA11,Cálculos!$G$4:$OA$4,"T",Cálculos!$G$5:$OA$5,"&gt;="&amp;$PA$5,Cálculos!$G$5:$OA$5,"&lt;="&amp;$PB$5))</f>
        <v>19</v>
      </c>
      <c r="PC11">
        <f>ROUND(PA11*Configurações!$B$7/7,0)</f>
        <v>8</v>
      </c>
      <c r="PD11">
        <f>IF(AND(Configurações!$B$6="Sim",PA11&gt;0,PB11&lt;PC11),1,0)</f>
        <v>0</v>
      </c>
      <c r="PE11">
        <f>IF($B11="",0,COUNTIFS(Cálculos!$G$4:$OA$4,"ST",Cálculos!$G$5:$OA$5,"&gt;="&amp;$PA$5,Cálculos!$G$5:$OA$5,"&lt;="&amp;$PB$5,Cálculos!$G11:$OA11,"FERIAS"))</f>
        <v>0</v>
      </c>
      <c r="PF11">
        <f>IF($B11="",0,SUMPRODUCT((Cálculos!$G$4:$OA$4="T")*(Cálculos!$G$5:$OA$5&gt;=$PF$5)*(Cálculos!$G$5:$OA$5&lt;=$PG$5))-PJ11)</f>
        <v>6</v>
      </c>
      <c r="PG11">
        <f>IF($B11="",0,PF11-SUMIFS(Cálculos!$G11:$OA11,Cálculos!$G$4:$OA$4,"T",Cálculos!$G$5:$OA$5,"&gt;="&amp;$PF$5,Cálculos!$G$5:$OA$5,"&lt;="&amp;$PG$5))</f>
        <v>6</v>
      </c>
      <c r="PH11">
        <f>ROUND(PF11*Configurações!$B$7/7,0)</f>
        <v>2</v>
      </c>
      <c r="PI11">
        <f>IF(AND(Configurações!$B$6="Sim",PF11&gt;0,PG11&lt;PH11),1,0)</f>
        <v>0</v>
      </c>
      <c r="PJ11">
        <f>IF($B11="",0,COUNTIFS(Cálculos!$G$4:$OA$4,"ST",Cálculos!$G$5:$OA$5,"&gt;="&amp;$PF$5,Cálculos!$G$5:$OA$5,"&lt;="&amp;$PG$5,Cálculos!$G11:$OA11,"FERIAS"))</f>
        <v>0</v>
      </c>
      <c r="PK11">
        <f>IF($B11="",0,SUMPRODUCT((Cálculos!$G$4:$OA$4="T")*(Cálculos!$G$5:$OA$5&gt;=$PK$5)*(Cálculos!$G$5:$OA$5&lt;=$PL$5))-PO11)</f>
        <v>0</v>
      </c>
      <c r="PL11">
        <f>IF($B11="",0,PK11-SUMIFS(Cálculos!$G11:$OA11,Cálculos!$G$4:$OA$4,"T",Cálculos!$G$5:$OA$5,"&gt;="&amp;$PK$5,Cálculos!$G$5:$OA$5,"&lt;="&amp;$PL$5))</f>
        <v>0</v>
      </c>
      <c r="PM11">
        <f>ROUND(PK11*Configurações!$B$7/7,0)</f>
        <v>0</v>
      </c>
      <c r="PN11">
        <f>IF(AND(Configurações!$B$6="Sim",PK11&gt;0,PL11&lt;PM11),1,0)</f>
        <v>0</v>
      </c>
      <c r="PO11">
        <f>IF($B11="",0,COUNTIFS(Cálculos!$G$4:$OA$4,"ST",Cálculos!$G$5:$OA$5,"&gt;="&amp;$PK$5,Cálculos!$G$5:$OA$5,"&lt;="&amp;$PL$5,Cálculos!$G11:$OA11,"FERIAS"))</f>
        <v>0</v>
      </c>
      <c r="PP11" s="69" t="str">
        <f t="shared" si="105"/>
        <v xml:space="preserve">nov/2026 (29 dias no período): 19 folga(s), mín. 8 • dez/2026 (6 dias no período): 6 folga(s), mín. 2 • </v>
      </c>
    </row>
    <row r="12" spans="1:432" x14ac:dyDescent="0.25">
      <c r="A12" s="68">
        <f>IF($B12="","",6)</f>
        <v>6</v>
      </c>
      <c r="B12" s="69" t="str">
        <f>IF(Configurações!$B$3="Colunas",IF('Escala Colunas'!J$4="","",'Escala Colunas'!J$4),IF(Configurações!$B$3="Simples",IF('Escala Simples'!$B12="","",'Escala Simples'!$B12),IF('Escala Linhas'!$B12="","",'Escala Linhas'!$B12)))</f>
        <v>Felipe Rocha</v>
      </c>
      <c r="C12" s="70">
        <f>IF($B12="","",IFERROR(INDEX(Funcionários!$D$5:$D$84,MATCH($B12,Funcionários!$B$5:$B$84,0)),""))</f>
        <v>40</v>
      </c>
      <c r="D12" t="str">
        <f>IF($B12="","",IFERROR(INDEX(Funcionários!$C$5:$C$84,MATCH($B12,Funcionários!$B$5:$B$84,0)),""))</f>
        <v>M</v>
      </c>
      <c r="E12">
        <f>IF($B12="",0,IFERROR(N(INDEX(Funcionários!$E$5:$E$84,MATCH($B12,Funcionários!$B$5:$B$84,0))),0))</f>
        <v>2</v>
      </c>
      <c r="F12">
        <f>IF($B12="",0,IFERROR(N(INDEX(Funcionários!$F$5:$F$84,MATCH($B12,Funcionários!$B$5:$B$84,0))),0))</f>
        <v>0</v>
      </c>
      <c r="G12" s="71">
        <f>IF(Configurações!$B$3="Colunas",IF('Escala Colunas'!J6="","",'Escala Colunas'!J6),IF(Configurações!$B$3="Simples","",IF('Escala Linhas'!D12="","",'Escala Linhas'!D12)))</f>
        <v>0.91666666666666696</v>
      </c>
      <c r="H12" s="71">
        <f>IF(Configurações!$B$3="Colunas",IF('Escala Colunas'!J7="","",'Escala Colunas'!J7),IF(Configurações!$B$3="Simples","",IF('Escala Linhas'!E12="","",'Escala Linhas'!E12)))</f>
        <v>8.3333333333333301E-2</v>
      </c>
      <c r="I12" s="71">
        <f>IF(Configurações!$B$3="Colunas",IF('Escala Colunas'!J8="","",'Escala Colunas'!J8),IF(Configurações!$B$3="Simples","",IF('Escala Linhas'!F12="","",'Escala Linhas'!F12)))</f>
        <v>0.125</v>
      </c>
      <c r="J12" s="71">
        <f>IF(Configurações!$B$3="Colunas",IF('Escala Colunas'!J9="","",'Escala Colunas'!J9),IF(Configurações!$B$3="Simples","",IF('Escala Linhas'!G12="","",'Escala Linhas'!G12)))</f>
        <v>0.25</v>
      </c>
      <c r="K12">
        <f>IF($B12="",0,IF(Configurações!$B$3="Simples",IF(OR(Q12="TRAB",Q12="ATEST"),1,0),IF(AND(G12&lt;&gt;"",J12&lt;&gt;""),1,0)))</f>
        <v>1</v>
      </c>
      <c r="L12" s="72">
        <f>IF(AND(K12=1,Configurações!$B$3&lt;&gt;"Simples"),MOD(J12-G12,1)-M12,0)</f>
        <v>0.29166666666666635</v>
      </c>
      <c r="M12" s="72">
        <f t="shared" si="0"/>
        <v>4.1666666666666699E-2</v>
      </c>
      <c r="N12">
        <f t="shared" si="1"/>
        <v>1</v>
      </c>
      <c r="O12">
        <f t="shared" si="2"/>
        <v>2</v>
      </c>
      <c r="P12" s="38" t="str">
        <f>IF(K12=0,"",IF(N12&gt;Configurações!$B$15,"7DIA ","")&amp;IF(AND(WEEKDAY(G$5)=1,O12&gt;IF($D12="F",Configurações!$B$13,Configurações!$B$14)),"DOM ","")&amp;IF(Configurações!$B$3="Simples","",IF(ROUND(L12*1440,0)&lt;=ROUND(Configurações!$B$11*1440,0),IF(ROUND(M12*1440,0)&gt;0,"INT-INDEVIDO",""),IF(ROUND(L12*1440,0)&lt;=ROUND(Configurações!$B$12*1440,0),IF(ROUND(M12*1440,0)&lt;&gt;ROUND(Configurações!$B$8*1440,0),"INT-15MIN",""),IF(OR(ROUND(M12*1440,0)&lt;ROUND(Configurações!$B$9*1440,0),ROUND(M12*1440,0)&gt;ROUND(Configurações!$B$10*1440,0)),"INT-1H2H","")))))</f>
        <v/>
      </c>
      <c r="Q12" t="str">
        <f>IF(Configurações!$B$3="Simples",IF('Escala Simples'!D12="Trabalho","TRAB",IF('Escala Simples'!D12="Folga","FOLGA",IF('Escala Simples'!D12="Atestado","ATEST",IF('Escala Simples'!D12="Férias","FERIAS","")))),"")</f>
        <v/>
      </c>
      <c r="R12" s="71">
        <f>IF(Configurações!$B$3="Colunas",IF('Escala Colunas'!J11="","",'Escala Colunas'!J11),IF(Configurações!$B$3="Simples","",IF('Escala Linhas'!I12="","",'Escala Linhas'!I12)))</f>
        <v>0.91666666666666696</v>
      </c>
      <c r="S12" s="71">
        <f>IF(Configurações!$B$3="Colunas",IF('Escala Colunas'!J12="","",'Escala Colunas'!J12),IF(Configurações!$B$3="Simples","",IF('Escala Linhas'!J12="","",'Escala Linhas'!J12)))</f>
        <v>8.3333333333333301E-2</v>
      </c>
      <c r="T12" s="71">
        <f>IF(Configurações!$B$3="Colunas",IF('Escala Colunas'!J13="","",'Escala Colunas'!J13),IF(Configurações!$B$3="Simples","",IF('Escala Linhas'!K12="","",'Escala Linhas'!K12)))</f>
        <v>0.125</v>
      </c>
      <c r="U12" s="71">
        <f>IF(Configurações!$B$3="Colunas",IF('Escala Colunas'!J14="","",'Escala Colunas'!J14),IF(Configurações!$B$3="Simples","",IF('Escala Linhas'!L12="","",'Escala Linhas'!L12)))</f>
        <v>0.25</v>
      </c>
      <c r="V12">
        <f>IF($B12="",0,IF(Configurações!$B$3="Simples",IF(OR(AB12="TRAB",AB12="ATEST"),1,0),IF(AND(R12&lt;&gt;"",U12&lt;&gt;""),1,0)))</f>
        <v>1</v>
      </c>
      <c r="W12" s="72">
        <f>IF(AND(V12=1,Configurações!$B$3&lt;&gt;"Simples"),MOD(U12-R12,1)-X12,0)</f>
        <v>0.29166666666666635</v>
      </c>
      <c r="X12" s="72">
        <f t="shared" si="3"/>
        <v>4.1666666666666699E-2</v>
      </c>
      <c r="Y12">
        <f t="shared" si="4"/>
        <v>2</v>
      </c>
      <c r="Z12">
        <f t="shared" si="5"/>
        <v>2</v>
      </c>
      <c r="AA12" s="38" t="str">
        <f>IF(V12=0,"",IF(Y12&gt;Configurações!$B$15,"7DIA ","")&amp;IF(AND(WEEKDAY(R$5)=1,Z12&gt;IF($D12="F",Configurações!$B$13,Configurações!$B$14)),"DOM ","")&amp;IF(Configurações!$B$3="Simples","",IF(ROUND(W12*1440,0)&lt;=ROUND(Configurações!$B$11*1440,0),IF(ROUND(X12*1440,0)&gt;0,"INT-INDEVIDO",""),IF(ROUND(W12*1440,0)&lt;=ROUND(Configurações!$B$12*1440,0),IF(ROUND(X12*1440,0)&lt;&gt;ROUND(Configurações!$B$8*1440,0),"INT-15MIN",""),IF(OR(ROUND(X12*1440,0)&lt;ROUND(Configurações!$B$9*1440,0),ROUND(X12*1440,0)&gt;ROUND(Configurações!$B$10*1440,0)),"INT-1H2H","")))))</f>
        <v/>
      </c>
      <c r="AB12" t="str">
        <f>IF(Configurações!$B$3="Simples",IF('Escala Simples'!E12="Trabalho","TRAB",IF('Escala Simples'!E12="Folga","FOLGA",IF('Escala Simples'!E12="Atestado","ATEST",IF('Escala Simples'!E12="Férias","FERIAS","")))),"")</f>
        <v/>
      </c>
      <c r="AC12" s="71">
        <f>IF(Configurações!$B$3="Colunas",IF('Escala Colunas'!J16="","",'Escala Colunas'!J16),IF(Configurações!$B$3="Simples","",IF('Escala Linhas'!N12="","",'Escala Linhas'!N12)))</f>
        <v>0.91666666666666696</v>
      </c>
      <c r="AD12" s="71">
        <f>IF(Configurações!$B$3="Colunas",IF('Escala Colunas'!J17="","",'Escala Colunas'!J17),IF(Configurações!$B$3="Simples","",IF('Escala Linhas'!O12="","",'Escala Linhas'!O12)))</f>
        <v>8.3333333333333301E-2</v>
      </c>
      <c r="AE12" s="71">
        <f>IF(Configurações!$B$3="Colunas",IF('Escala Colunas'!J18="","",'Escala Colunas'!J18),IF(Configurações!$B$3="Simples","",IF('Escala Linhas'!P12="","",'Escala Linhas'!P12)))</f>
        <v>0.125</v>
      </c>
      <c r="AF12" s="71">
        <f>IF(Configurações!$B$3="Colunas",IF('Escala Colunas'!J19="","",'Escala Colunas'!J19),IF(Configurações!$B$3="Simples","",IF('Escala Linhas'!Q12="","",'Escala Linhas'!Q12)))</f>
        <v>0.25</v>
      </c>
      <c r="AG12">
        <f>IF($B12="",0,IF(Configurações!$B$3="Simples",IF(OR(AM12="TRAB",AM12="ATEST"),1,0),IF(AND(AC12&lt;&gt;"",AF12&lt;&gt;""),1,0)))</f>
        <v>1</v>
      </c>
      <c r="AH12" s="72">
        <f>IF(AND(AG12=1,Configurações!$B$3&lt;&gt;"Simples"),MOD(AF12-AC12,1)-AI12,0)</f>
        <v>0.29166666666666635</v>
      </c>
      <c r="AI12" s="72">
        <f t="shared" si="6"/>
        <v>4.1666666666666699E-2</v>
      </c>
      <c r="AJ12">
        <f t="shared" si="7"/>
        <v>3</v>
      </c>
      <c r="AK12">
        <f t="shared" si="8"/>
        <v>2</v>
      </c>
      <c r="AL12" s="38" t="str">
        <f>IF(AG12=0,"",IF(AJ12&gt;Configurações!$B$15,"7DIA ","")&amp;IF(AND(WEEKDAY(AC$5)=1,AK12&gt;IF($D12="F",Configurações!$B$13,Configurações!$B$14)),"DOM ","")&amp;IF(Configurações!$B$3="Simples","",IF(ROUND(AH12*1440,0)&lt;=ROUND(Configurações!$B$11*1440,0),IF(ROUND(AI12*1440,0)&gt;0,"INT-INDEVIDO",""),IF(ROUND(AH12*1440,0)&lt;=ROUND(Configurações!$B$12*1440,0),IF(ROUND(AI12*1440,0)&lt;&gt;ROUND(Configurações!$B$8*1440,0),"INT-15MIN",""),IF(OR(ROUND(AI12*1440,0)&lt;ROUND(Configurações!$B$9*1440,0),ROUND(AI12*1440,0)&gt;ROUND(Configurações!$B$10*1440,0)),"INT-1H2H","")))))</f>
        <v/>
      </c>
      <c r="AM12" t="str">
        <f>IF(Configurações!$B$3="Simples",IF('Escala Simples'!F12="Trabalho","TRAB",IF('Escala Simples'!F12="Folga","FOLGA",IF('Escala Simples'!F12="Atestado","ATEST",IF('Escala Simples'!F12="Férias","FERIAS","")))),"")</f>
        <v/>
      </c>
      <c r="AN12" s="71">
        <f>IF(Configurações!$B$3="Colunas",IF('Escala Colunas'!J21="","",'Escala Colunas'!J21),IF(Configurações!$B$3="Simples","",IF('Escala Linhas'!S12="","",'Escala Linhas'!S12)))</f>
        <v>0.91666666666666696</v>
      </c>
      <c r="AO12" s="71">
        <f>IF(Configurações!$B$3="Colunas",IF('Escala Colunas'!J22="","",'Escala Colunas'!J22),IF(Configurações!$B$3="Simples","",IF('Escala Linhas'!T12="","",'Escala Linhas'!T12)))</f>
        <v>8.3333333333333301E-2</v>
      </c>
      <c r="AP12" s="71">
        <f>IF(Configurações!$B$3="Colunas",IF('Escala Colunas'!J23="","",'Escala Colunas'!J23),IF(Configurações!$B$3="Simples","",IF('Escala Linhas'!U12="","",'Escala Linhas'!U12)))</f>
        <v>0.125</v>
      </c>
      <c r="AQ12" s="71">
        <f>IF(Configurações!$B$3="Colunas",IF('Escala Colunas'!J24="","",'Escala Colunas'!J24),IF(Configurações!$B$3="Simples","",IF('Escala Linhas'!V12="","",'Escala Linhas'!V12)))</f>
        <v>0.25</v>
      </c>
      <c r="AR12">
        <f>IF($B12="",0,IF(Configurações!$B$3="Simples",IF(OR(AX12="TRAB",AX12="ATEST"),1,0),IF(AND(AN12&lt;&gt;"",AQ12&lt;&gt;""),1,0)))</f>
        <v>1</v>
      </c>
      <c r="AS12" s="72">
        <f>IF(AND(AR12=1,Configurações!$B$3&lt;&gt;"Simples"),MOD(AQ12-AN12,1)-AT12,0)</f>
        <v>0.29166666666666635</v>
      </c>
      <c r="AT12" s="72">
        <f t="shared" si="9"/>
        <v>4.1666666666666699E-2</v>
      </c>
      <c r="AU12">
        <f t="shared" si="10"/>
        <v>4</v>
      </c>
      <c r="AV12">
        <f t="shared" si="11"/>
        <v>2</v>
      </c>
      <c r="AW12" s="38" t="str">
        <f>IF(AR12=0,"",IF(AU12&gt;Configurações!$B$15,"7DIA ","")&amp;IF(AND(WEEKDAY(AN$5)=1,AV12&gt;IF($D12="F",Configurações!$B$13,Configurações!$B$14)),"DOM ","")&amp;IF(Configurações!$B$3="Simples","",IF(ROUND(AS12*1440,0)&lt;=ROUND(Configurações!$B$11*1440,0),IF(ROUND(AT12*1440,0)&gt;0,"INT-INDEVIDO",""),IF(ROUND(AS12*1440,0)&lt;=ROUND(Configurações!$B$12*1440,0),IF(ROUND(AT12*1440,0)&lt;&gt;ROUND(Configurações!$B$8*1440,0),"INT-15MIN",""),IF(OR(ROUND(AT12*1440,0)&lt;ROUND(Configurações!$B$9*1440,0),ROUND(AT12*1440,0)&gt;ROUND(Configurações!$B$10*1440,0)),"INT-1H2H","")))))</f>
        <v/>
      </c>
      <c r="AX12" t="str">
        <f>IF(Configurações!$B$3="Simples",IF('Escala Simples'!G12="Trabalho","TRAB",IF('Escala Simples'!G12="Folga","FOLGA",IF('Escala Simples'!G12="Atestado","ATEST",IF('Escala Simples'!G12="Férias","FERIAS","")))),"")</f>
        <v/>
      </c>
      <c r="AY12" s="71" t="str">
        <f>IF(Configurações!$B$3="Colunas",IF('Escala Colunas'!J26="","",'Escala Colunas'!J26),IF(Configurações!$B$3="Simples","",IF('Escala Linhas'!X12="","",'Escala Linhas'!X12)))</f>
        <v/>
      </c>
      <c r="AZ12" s="71" t="str">
        <f>IF(Configurações!$B$3="Colunas",IF('Escala Colunas'!J27="","",'Escala Colunas'!J27),IF(Configurações!$B$3="Simples","",IF('Escala Linhas'!Y12="","",'Escala Linhas'!Y12)))</f>
        <v/>
      </c>
      <c r="BA12" s="71" t="str">
        <f>IF(Configurações!$B$3="Colunas",IF('Escala Colunas'!J28="","",'Escala Colunas'!J28),IF(Configurações!$B$3="Simples","",IF('Escala Linhas'!Z12="","",'Escala Linhas'!Z12)))</f>
        <v/>
      </c>
      <c r="BB12" s="71" t="str">
        <f>IF(Configurações!$B$3="Colunas",IF('Escala Colunas'!J29="","",'Escala Colunas'!J29),IF(Configurações!$B$3="Simples","",IF('Escala Linhas'!AA12="","",'Escala Linhas'!AA12)))</f>
        <v/>
      </c>
      <c r="BC12">
        <f>IF($B12="",0,IF(Configurações!$B$3="Simples",IF(OR(BI12="TRAB",BI12="ATEST"),1,0),IF(AND(AY12&lt;&gt;"",BB12&lt;&gt;""),1,0)))</f>
        <v>0</v>
      </c>
      <c r="BD12" s="72">
        <f>IF(AND(BC12=1,Configurações!$B$3&lt;&gt;"Simples"),MOD(BB12-AY12,1)-BE12,0)</f>
        <v>0</v>
      </c>
      <c r="BE12" s="72">
        <f t="shared" si="12"/>
        <v>0</v>
      </c>
      <c r="BF12">
        <f t="shared" si="13"/>
        <v>0</v>
      </c>
      <c r="BG12">
        <f t="shared" si="14"/>
        <v>2</v>
      </c>
      <c r="BH12" s="38" t="str">
        <f>IF(BC12=0,"",IF(BF12&gt;Configurações!$B$15,"7DIA ","")&amp;IF(AND(WEEKDAY(AY$5)=1,BG12&gt;IF($D12="F",Configurações!$B$13,Configurações!$B$14)),"DOM ","")&amp;IF(Configurações!$B$3="Simples","",IF(ROUND(BD12*1440,0)&lt;=ROUND(Configurações!$B$11*1440,0),IF(ROUND(BE12*1440,0)&gt;0,"INT-INDEVIDO",""),IF(ROUND(BD12*1440,0)&lt;=ROUND(Configurações!$B$12*1440,0),IF(ROUND(BE12*1440,0)&lt;&gt;ROUND(Configurações!$B$8*1440,0),"INT-15MIN",""),IF(OR(ROUND(BE12*1440,0)&lt;ROUND(Configurações!$B$9*1440,0),ROUND(BE12*1440,0)&gt;ROUND(Configurações!$B$10*1440,0)),"INT-1H2H","")))))</f>
        <v/>
      </c>
      <c r="BI12" t="str">
        <f>IF(Configurações!$B$3="Simples",IF('Escala Simples'!H12="Trabalho","TRAB",IF('Escala Simples'!H12="Folga","FOLGA",IF('Escala Simples'!H12="Atestado","ATEST",IF('Escala Simples'!H12="Férias","FERIAS","")))),"")</f>
        <v/>
      </c>
      <c r="BJ12" s="71" t="str">
        <f>IF(Configurações!$B$3="Colunas",IF('Escala Colunas'!J31="","",'Escala Colunas'!J31),IF(Configurações!$B$3="Simples","",IF('Escala Linhas'!AC12="","",'Escala Linhas'!AC12)))</f>
        <v/>
      </c>
      <c r="BK12" s="71" t="str">
        <f>IF(Configurações!$B$3="Colunas",IF('Escala Colunas'!J32="","",'Escala Colunas'!J32),IF(Configurações!$B$3="Simples","",IF('Escala Linhas'!AD12="","",'Escala Linhas'!AD12)))</f>
        <v/>
      </c>
      <c r="BL12" s="71" t="str">
        <f>IF(Configurações!$B$3="Colunas",IF('Escala Colunas'!J33="","",'Escala Colunas'!J33),IF(Configurações!$B$3="Simples","",IF('Escala Linhas'!AE12="","",'Escala Linhas'!AE12)))</f>
        <v/>
      </c>
      <c r="BM12" s="71" t="str">
        <f>IF(Configurações!$B$3="Colunas",IF('Escala Colunas'!J34="","",'Escala Colunas'!J34),IF(Configurações!$B$3="Simples","",IF('Escala Linhas'!AF12="","",'Escala Linhas'!AF12)))</f>
        <v/>
      </c>
      <c r="BN12">
        <f>IF($B12="",0,IF(Configurações!$B$3="Simples",IF(OR(BT12="TRAB",BT12="ATEST"),1,0),IF(AND(BJ12&lt;&gt;"",BM12&lt;&gt;""),1,0)))</f>
        <v>0</v>
      </c>
      <c r="BO12" s="72">
        <f>IF(AND(BN12=1,Configurações!$B$3&lt;&gt;"Simples"),MOD(BM12-BJ12,1)-BP12,0)</f>
        <v>0</v>
      </c>
      <c r="BP12" s="72">
        <f t="shared" si="15"/>
        <v>0</v>
      </c>
      <c r="BQ12">
        <f t="shared" si="16"/>
        <v>0</v>
      </c>
      <c r="BR12">
        <f t="shared" si="17"/>
        <v>2</v>
      </c>
      <c r="BS12" s="38" t="str">
        <f>IF(BN12=0,"",IF(BQ12&gt;Configurações!$B$15,"7DIA ","")&amp;IF(AND(WEEKDAY(BJ$5)=1,BR12&gt;IF($D12="F",Configurações!$B$13,Configurações!$B$14)),"DOM ","")&amp;IF(Configurações!$B$3="Simples","",IF(ROUND(BO12*1440,0)&lt;=ROUND(Configurações!$B$11*1440,0),IF(ROUND(BP12*1440,0)&gt;0,"INT-INDEVIDO",""),IF(ROUND(BO12*1440,0)&lt;=ROUND(Configurações!$B$12*1440,0),IF(ROUND(BP12*1440,0)&lt;&gt;ROUND(Configurações!$B$8*1440,0),"INT-15MIN",""),IF(OR(ROUND(BP12*1440,0)&lt;ROUND(Configurações!$B$9*1440,0),ROUND(BP12*1440,0)&gt;ROUND(Configurações!$B$10*1440,0)),"INT-1H2H","")))))</f>
        <v/>
      </c>
      <c r="BT12" t="str">
        <f>IF(Configurações!$B$3="Simples",IF('Escala Simples'!I12="Trabalho","TRAB",IF('Escala Simples'!I12="Folga","FOLGA",IF('Escala Simples'!I12="Atestado","ATEST",IF('Escala Simples'!I12="Férias","FERIAS","")))),"")</f>
        <v/>
      </c>
      <c r="BU12" s="71">
        <f>IF(Configurações!$B$3="Colunas",IF('Escala Colunas'!J36="","",'Escala Colunas'!J36),IF(Configurações!$B$3="Simples","",IF('Escala Linhas'!AH12="","",'Escala Linhas'!AH12)))</f>
        <v>0.91666666666666696</v>
      </c>
      <c r="BV12" s="71">
        <f>IF(Configurações!$B$3="Colunas",IF('Escala Colunas'!J37="","",'Escala Colunas'!J37),IF(Configurações!$B$3="Simples","",IF('Escala Linhas'!AI12="","",'Escala Linhas'!AI12)))</f>
        <v>8.3333333333333301E-2</v>
      </c>
      <c r="BW12" s="71">
        <f>IF(Configurações!$B$3="Colunas",IF('Escala Colunas'!J38="","",'Escala Colunas'!J38),IF(Configurações!$B$3="Simples","",IF('Escala Linhas'!AJ12="","",'Escala Linhas'!AJ12)))</f>
        <v>0.125</v>
      </c>
      <c r="BX12" s="71">
        <f>IF(Configurações!$B$3="Colunas",IF('Escala Colunas'!J39="","",'Escala Colunas'!J39),IF(Configurações!$B$3="Simples","",IF('Escala Linhas'!AK12="","",'Escala Linhas'!AK12)))</f>
        <v>0.25</v>
      </c>
      <c r="BY12">
        <f>IF($B12="",0,IF(Configurações!$B$3="Simples",IF(OR(CE12="TRAB",CE12="ATEST"),1,0),IF(AND(BU12&lt;&gt;"",BX12&lt;&gt;""),1,0)))</f>
        <v>1</v>
      </c>
      <c r="BZ12" s="72">
        <f>IF(AND(BY12=1,Configurações!$B$3&lt;&gt;"Simples"),MOD(BX12-BU12,1)-CA12,0)</f>
        <v>0.29166666666666635</v>
      </c>
      <c r="CA12" s="72">
        <f t="shared" si="18"/>
        <v>4.1666666666666699E-2</v>
      </c>
      <c r="CB12">
        <f t="shared" si="19"/>
        <v>1</v>
      </c>
      <c r="CC12">
        <f t="shared" si="20"/>
        <v>3</v>
      </c>
      <c r="CD12" s="38" t="str">
        <f>IF(BY12=0,"",IF(CB12&gt;Configurações!$B$15,"7DIA ","")&amp;IF(AND(WEEKDAY(BU$5)=1,CC12&gt;IF($D12="F",Configurações!$B$13,Configurações!$B$14)),"DOM ","")&amp;IF(Configurações!$B$3="Simples","",IF(ROUND(BZ12*1440,0)&lt;=ROUND(Configurações!$B$11*1440,0),IF(ROUND(CA12*1440,0)&gt;0,"INT-INDEVIDO",""),IF(ROUND(BZ12*1440,0)&lt;=ROUND(Configurações!$B$12*1440,0),IF(ROUND(CA12*1440,0)&lt;&gt;ROUND(Configurações!$B$8*1440,0),"INT-15MIN",""),IF(OR(ROUND(CA12*1440,0)&lt;ROUND(Configurações!$B$9*1440,0),ROUND(CA12*1440,0)&gt;ROUND(Configurações!$B$10*1440,0)),"INT-1H2H","")))))</f>
        <v xml:space="preserve">DOM </v>
      </c>
      <c r="CE12" t="str">
        <f>IF(Configurações!$B$3="Simples",IF('Escala Simples'!J12="Trabalho","TRAB",IF('Escala Simples'!J12="Folga","FOLGA",IF('Escala Simples'!J12="Atestado","ATEST",IF('Escala Simples'!J12="Férias","FERIAS","")))),"")</f>
        <v/>
      </c>
      <c r="CF12" s="71">
        <f>IF(Configurações!$B$3="Colunas",IF('Escala Colunas'!J44="","",'Escala Colunas'!J44),IF(Configurações!$B$3="Simples","",IF('Escala Linhas'!AP12="","",'Escala Linhas'!AP12)))</f>
        <v>0.91666666666666696</v>
      </c>
      <c r="CG12" s="71">
        <f>IF(Configurações!$B$3="Colunas",IF('Escala Colunas'!J45="","",'Escala Colunas'!J45),IF(Configurações!$B$3="Simples","",IF('Escala Linhas'!AQ12="","",'Escala Linhas'!AQ12)))</f>
        <v>8.3333333333333301E-2</v>
      </c>
      <c r="CH12" s="71">
        <f>IF(Configurações!$B$3="Colunas",IF('Escala Colunas'!J46="","",'Escala Colunas'!J46),IF(Configurações!$B$3="Simples","",IF('Escala Linhas'!AR12="","",'Escala Linhas'!AR12)))</f>
        <v>0.125</v>
      </c>
      <c r="CI12" s="71">
        <f>IF(Configurações!$B$3="Colunas",IF('Escala Colunas'!J47="","",'Escala Colunas'!J47),IF(Configurações!$B$3="Simples","",IF('Escala Linhas'!AS12="","",'Escala Linhas'!AS12)))</f>
        <v>0.25</v>
      </c>
      <c r="CJ12">
        <f>IF($B12="",0,IF(Configurações!$B$3="Simples",IF(OR(CP12="TRAB",CP12="ATEST"),1,0),IF(AND(CF12&lt;&gt;"",CI12&lt;&gt;""),1,0)))</f>
        <v>1</v>
      </c>
      <c r="CK12" s="72">
        <f>IF(AND(CJ12=1,Configurações!$B$3&lt;&gt;"Simples"),MOD(CI12-CF12,1)-CL12,0)</f>
        <v>0.29166666666666635</v>
      </c>
      <c r="CL12" s="72">
        <f t="shared" si="21"/>
        <v>4.1666666666666699E-2</v>
      </c>
      <c r="CM12">
        <f t="shared" si="22"/>
        <v>2</v>
      </c>
      <c r="CN12">
        <f t="shared" si="23"/>
        <v>3</v>
      </c>
      <c r="CO12" s="38" t="str">
        <f>IF(CJ12=0,"",IF(CM12&gt;Configurações!$B$15,"7DIA ","")&amp;IF(AND(WEEKDAY(CF$5)=1,CN12&gt;IF($D12="F",Configurações!$B$13,Configurações!$B$14)),"DOM ","")&amp;IF(Configurações!$B$3="Simples","",IF(ROUND(CK12*1440,0)&lt;=ROUND(Configurações!$B$11*1440,0),IF(ROUND(CL12*1440,0)&gt;0,"INT-INDEVIDO",""),IF(ROUND(CK12*1440,0)&lt;=ROUND(Configurações!$B$12*1440,0),IF(ROUND(CL12*1440,0)&lt;&gt;ROUND(Configurações!$B$8*1440,0),"INT-15MIN",""),IF(OR(ROUND(CL12*1440,0)&lt;ROUND(Configurações!$B$9*1440,0),ROUND(CL12*1440,0)&gt;ROUND(Configurações!$B$10*1440,0)),"INT-1H2H","")))))</f>
        <v/>
      </c>
      <c r="CP12" t="str">
        <f>IF(Configurações!$B$3="Simples",IF('Escala Simples'!M12="Trabalho","TRAB",IF('Escala Simples'!M12="Folga","FOLGA",IF('Escala Simples'!M12="Atestado","ATEST",IF('Escala Simples'!M12="Férias","FERIAS","")))),"")</f>
        <v/>
      </c>
      <c r="CQ12" s="71">
        <f>IF(Configurações!$B$3="Colunas",IF('Escala Colunas'!J49="","",'Escala Colunas'!J49),IF(Configurações!$B$3="Simples","",IF('Escala Linhas'!AU12="","",'Escala Linhas'!AU12)))</f>
        <v>0.91666666666666696</v>
      </c>
      <c r="CR12" s="71">
        <f>IF(Configurações!$B$3="Colunas",IF('Escala Colunas'!J50="","",'Escala Colunas'!J50),IF(Configurações!$B$3="Simples","",IF('Escala Linhas'!AV12="","",'Escala Linhas'!AV12)))</f>
        <v>8.3333333333333301E-2</v>
      </c>
      <c r="CS12" s="71">
        <f>IF(Configurações!$B$3="Colunas",IF('Escala Colunas'!J51="","",'Escala Colunas'!J51),IF(Configurações!$B$3="Simples","",IF('Escala Linhas'!AW12="","",'Escala Linhas'!AW12)))</f>
        <v>0.125</v>
      </c>
      <c r="CT12" s="71">
        <f>IF(Configurações!$B$3="Colunas",IF('Escala Colunas'!J52="","",'Escala Colunas'!J52),IF(Configurações!$B$3="Simples","",IF('Escala Linhas'!AX12="","",'Escala Linhas'!AX12)))</f>
        <v>0.25</v>
      </c>
      <c r="CU12">
        <f>IF($B12="",0,IF(Configurações!$B$3="Simples",IF(OR(DA12="TRAB",DA12="ATEST"),1,0),IF(AND(CQ12&lt;&gt;"",CT12&lt;&gt;""),1,0)))</f>
        <v>1</v>
      </c>
      <c r="CV12" s="72">
        <f>IF(AND(CU12=1,Configurações!$B$3&lt;&gt;"Simples"),MOD(CT12-CQ12,1)-CW12,0)</f>
        <v>0.29166666666666635</v>
      </c>
      <c r="CW12" s="72">
        <f t="shared" si="24"/>
        <v>4.1666666666666699E-2</v>
      </c>
      <c r="CX12">
        <f t="shared" si="25"/>
        <v>3</v>
      </c>
      <c r="CY12">
        <f t="shared" si="26"/>
        <v>3</v>
      </c>
      <c r="CZ12" s="38" t="str">
        <f>IF(CU12=0,"",IF(CX12&gt;Configurações!$B$15,"7DIA ","")&amp;IF(AND(WEEKDAY(CQ$5)=1,CY12&gt;IF($D12="F",Configurações!$B$13,Configurações!$B$14)),"DOM ","")&amp;IF(Configurações!$B$3="Simples","",IF(ROUND(CV12*1440,0)&lt;=ROUND(Configurações!$B$11*1440,0),IF(ROUND(CW12*1440,0)&gt;0,"INT-INDEVIDO",""),IF(ROUND(CV12*1440,0)&lt;=ROUND(Configurações!$B$12*1440,0),IF(ROUND(CW12*1440,0)&lt;&gt;ROUND(Configurações!$B$8*1440,0),"INT-15MIN",""),IF(OR(ROUND(CW12*1440,0)&lt;ROUND(Configurações!$B$9*1440,0),ROUND(CW12*1440,0)&gt;ROUND(Configurações!$B$10*1440,0)),"INT-1H2H","")))))</f>
        <v/>
      </c>
      <c r="DA12" t="str">
        <f>IF(Configurações!$B$3="Simples",IF('Escala Simples'!N12="Trabalho","TRAB",IF('Escala Simples'!N12="Folga","FOLGA",IF('Escala Simples'!N12="Atestado","ATEST",IF('Escala Simples'!N12="Férias","FERIAS","")))),"")</f>
        <v/>
      </c>
      <c r="DB12" s="71">
        <f>IF(Configurações!$B$3="Colunas",IF('Escala Colunas'!J54="","",'Escala Colunas'!J54),IF(Configurações!$B$3="Simples","",IF('Escala Linhas'!AZ12="","",'Escala Linhas'!AZ12)))</f>
        <v>0.91666666666666696</v>
      </c>
      <c r="DC12" s="71">
        <f>IF(Configurações!$B$3="Colunas",IF('Escala Colunas'!J55="","",'Escala Colunas'!J55),IF(Configurações!$B$3="Simples","",IF('Escala Linhas'!BA12="","",'Escala Linhas'!BA12)))</f>
        <v>8.3333333333333301E-2</v>
      </c>
      <c r="DD12" s="71">
        <f>IF(Configurações!$B$3="Colunas",IF('Escala Colunas'!J56="","",'Escala Colunas'!J56),IF(Configurações!$B$3="Simples","",IF('Escala Linhas'!BB12="","",'Escala Linhas'!BB12)))</f>
        <v>0.125</v>
      </c>
      <c r="DE12" s="71">
        <f>IF(Configurações!$B$3="Colunas",IF('Escala Colunas'!J57="","",'Escala Colunas'!J57),IF(Configurações!$B$3="Simples","",IF('Escala Linhas'!BC12="","",'Escala Linhas'!BC12)))</f>
        <v>0.25</v>
      </c>
      <c r="DF12">
        <f>IF($B12="",0,IF(Configurações!$B$3="Simples",IF(OR(DL12="TRAB",DL12="ATEST"),1,0),IF(AND(DB12&lt;&gt;"",DE12&lt;&gt;""),1,0)))</f>
        <v>1</v>
      </c>
      <c r="DG12" s="72">
        <f>IF(AND(DF12=1,Configurações!$B$3&lt;&gt;"Simples"),MOD(DE12-DB12,1)-DH12,0)</f>
        <v>0.29166666666666635</v>
      </c>
      <c r="DH12" s="72">
        <f t="shared" si="27"/>
        <v>4.1666666666666699E-2</v>
      </c>
      <c r="DI12">
        <f t="shared" si="28"/>
        <v>4</v>
      </c>
      <c r="DJ12">
        <f t="shared" si="29"/>
        <v>3</v>
      </c>
      <c r="DK12" s="38" t="str">
        <f>IF(DF12=0,"",IF(DI12&gt;Configurações!$B$15,"7DIA ","")&amp;IF(AND(WEEKDAY(DB$5)=1,DJ12&gt;IF($D12="F",Configurações!$B$13,Configurações!$B$14)),"DOM ","")&amp;IF(Configurações!$B$3="Simples","",IF(ROUND(DG12*1440,0)&lt;=ROUND(Configurações!$B$11*1440,0),IF(ROUND(DH12*1440,0)&gt;0,"INT-INDEVIDO",""),IF(ROUND(DG12*1440,0)&lt;=ROUND(Configurações!$B$12*1440,0),IF(ROUND(DH12*1440,0)&lt;&gt;ROUND(Configurações!$B$8*1440,0),"INT-15MIN",""),IF(OR(ROUND(DH12*1440,0)&lt;ROUND(Configurações!$B$9*1440,0),ROUND(DH12*1440,0)&gt;ROUND(Configurações!$B$10*1440,0)),"INT-1H2H","")))))</f>
        <v/>
      </c>
      <c r="DL12" t="str">
        <f>IF(Configurações!$B$3="Simples",IF('Escala Simples'!O12="Trabalho","TRAB",IF('Escala Simples'!O12="Folga","FOLGA",IF('Escala Simples'!O12="Atestado","ATEST",IF('Escala Simples'!O12="Férias","FERIAS","")))),"")</f>
        <v/>
      </c>
      <c r="DM12" s="71">
        <f>IF(Configurações!$B$3="Colunas",IF('Escala Colunas'!J59="","",'Escala Colunas'!J59),IF(Configurações!$B$3="Simples","",IF('Escala Linhas'!BE12="","",'Escala Linhas'!BE12)))</f>
        <v>0.91666666666666696</v>
      </c>
      <c r="DN12" s="71">
        <f>IF(Configurações!$B$3="Colunas",IF('Escala Colunas'!J60="","",'Escala Colunas'!J60),IF(Configurações!$B$3="Simples","",IF('Escala Linhas'!BF12="","",'Escala Linhas'!BF12)))</f>
        <v>8.3333333333333301E-2</v>
      </c>
      <c r="DO12" s="71">
        <f>IF(Configurações!$B$3="Colunas",IF('Escala Colunas'!J61="","",'Escala Colunas'!J61),IF(Configurações!$B$3="Simples","",IF('Escala Linhas'!BG12="","",'Escala Linhas'!BG12)))</f>
        <v>0.125</v>
      </c>
      <c r="DP12" s="71">
        <f>IF(Configurações!$B$3="Colunas",IF('Escala Colunas'!J62="","",'Escala Colunas'!J62),IF(Configurações!$B$3="Simples","",IF('Escala Linhas'!BH12="","",'Escala Linhas'!BH12)))</f>
        <v>0.25</v>
      </c>
      <c r="DQ12">
        <f>IF($B12="",0,IF(Configurações!$B$3="Simples",IF(OR(DW12="TRAB",DW12="ATEST"),1,0),IF(AND(DM12&lt;&gt;"",DP12&lt;&gt;""),1,0)))</f>
        <v>1</v>
      </c>
      <c r="DR12" s="72">
        <f>IF(AND(DQ12=1,Configurações!$B$3&lt;&gt;"Simples"),MOD(DP12-DM12,1)-DS12,0)</f>
        <v>0.29166666666666635</v>
      </c>
      <c r="DS12" s="72">
        <f t="shared" si="30"/>
        <v>4.1666666666666699E-2</v>
      </c>
      <c r="DT12">
        <f t="shared" si="31"/>
        <v>5</v>
      </c>
      <c r="DU12">
        <f t="shared" si="32"/>
        <v>3</v>
      </c>
      <c r="DV12" s="38" t="str">
        <f>IF(DQ12=0,"",IF(DT12&gt;Configurações!$B$15,"7DIA ","")&amp;IF(AND(WEEKDAY(DM$5)=1,DU12&gt;IF($D12="F",Configurações!$B$13,Configurações!$B$14)),"DOM ","")&amp;IF(Configurações!$B$3="Simples","",IF(ROUND(DR12*1440,0)&lt;=ROUND(Configurações!$B$11*1440,0),IF(ROUND(DS12*1440,0)&gt;0,"INT-INDEVIDO",""),IF(ROUND(DR12*1440,0)&lt;=ROUND(Configurações!$B$12*1440,0),IF(ROUND(DS12*1440,0)&lt;&gt;ROUND(Configurações!$B$8*1440,0),"INT-15MIN",""),IF(OR(ROUND(DS12*1440,0)&lt;ROUND(Configurações!$B$9*1440,0),ROUND(DS12*1440,0)&gt;ROUND(Configurações!$B$10*1440,0)),"INT-1H2H","")))))</f>
        <v/>
      </c>
      <c r="DW12" t="str">
        <f>IF(Configurações!$B$3="Simples",IF('Escala Simples'!P12="Trabalho","TRAB",IF('Escala Simples'!P12="Folga","FOLGA",IF('Escala Simples'!P12="Atestado","ATEST",IF('Escala Simples'!P12="Férias","FERIAS","")))),"")</f>
        <v/>
      </c>
      <c r="DX12" s="71">
        <f>IF(Configurações!$B$3="Colunas",IF('Escala Colunas'!J64="","",'Escala Colunas'!J64),IF(Configurações!$B$3="Simples","",IF('Escala Linhas'!BJ12="","",'Escala Linhas'!BJ12)))</f>
        <v>0.91666666666666696</v>
      </c>
      <c r="DY12" s="71">
        <f>IF(Configurações!$B$3="Colunas",IF('Escala Colunas'!J65="","",'Escala Colunas'!J65),IF(Configurações!$B$3="Simples","",IF('Escala Linhas'!BK12="","",'Escala Linhas'!BK12)))</f>
        <v>8.3333333333333301E-2</v>
      </c>
      <c r="DZ12" s="71">
        <f>IF(Configurações!$B$3="Colunas",IF('Escala Colunas'!J66="","",'Escala Colunas'!J66),IF(Configurações!$B$3="Simples","",IF('Escala Linhas'!BL12="","",'Escala Linhas'!BL12)))</f>
        <v>0.125</v>
      </c>
      <c r="EA12" s="71">
        <f>IF(Configurações!$B$3="Colunas",IF('Escala Colunas'!J67="","",'Escala Colunas'!J67),IF(Configurações!$B$3="Simples","",IF('Escala Linhas'!BM12="","",'Escala Linhas'!BM12)))</f>
        <v>0.25</v>
      </c>
      <c r="EB12">
        <f>IF($B12="",0,IF(Configurações!$B$3="Simples",IF(OR(EH12="TRAB",EH12="ATEST"),1,0),IF(AND(DX12&lt;&gt;"",EA12&lt;&gt;""),1,0)))</f>
        <v>1</v>
      </c>
      <c r="EC12" s="72">
        <f>IF(AND(EB12=1,Configurações!$B$3&lt;&gt;"Simples"),MOD(EA12-DX12,1)-ED12,0)</f>
        <v>0.29166666666666635</v>
      </c>
      <c r="ED12" s="72">
        <f t="shared" si="33"/>
        <v>4.1666666666666699E-2</v>
      </c>
      <c r="EE12">
        <f t="shared" si="34"/>
        <v>6</v>
      </c>
      <c r="EF12">
        <f t="shared" si="35"/>
        <v>3</v>
      </c>
      <c r="EG12" s="38" t="str">
        <f>IF(EB12=0,"",IF(EE12&gt;Configurações!$B$15,"7DIA ","")&amp;IF(AND(WEEKDAY(DX$5)=1,EF12&gt;IF($D12="F",Configurações!$B$13,Configurações!$B$14)),"DOM ","")&amp;IF(Configurações!$B$3="Simples","",IF(ROUND(EC12*1440,0)&lt;=ROUND(Configurações!$B$11*1440,0),IF(ROUND(ED12*1440,0)&gt;0,"INT-INDEVIDO",""),IF(ROUND(EC12*1440,0)&lt;=ROUND(Configurações!$B$12*1440,0),IF(ROUND(ED12*1440,0)&lt;&gt;ROUND(Configurações!$B$8*1440,0),"INT-15MIN",""),IF(OR(ROUND(ED12*1440,0)&lt;ROUND(Configurações!$B$9*1440,0),ROUND(ED12*1440,0)&gt;ROUND(Configurações!$B$10*1440,0)),"INT-1H2H","")))))</f>
        <v/>
      </c>
      <c r="EH12" t="str">
        <f>IF(Configurações!$B$3="Simples",IF('Escala Simples'!Q12="Trabalho","TRAB",IF('Escala Simples'!Q12="Folga","FOLGA",IF('Escala Simples'!Q12="Atestado","ATEST",IF('Escala Simples'!Q12="Férias","FERIAS","")))),"")</f>
        <v/>
      </c>
      <c r="EI12" s="71" t="str">
        <f>IF(Configurações!$B$3="Colunas",IF('Escala Colunas'!J69="","",'Escala Colunas'!J69),IF(Configurações!$B$3="Simples","",IF('Escala Linhas'!BO12="","",'Escala Linhas'!BO12)))</f>
        <v/>
      </c>
      <c r="EJ12" s="71" t="str">
        <f>IF(Configurações!$B$3="Colunas",IF('Escala Colunas'!J70="","",'Escala Colunas'!J70),IF(Configurações!$B$3="Simples","",IF('Escala Linhas'!BP12="","",'Escala Linhas'!BP12)))</f>
        <v/>
      </c>
      <c r="EK12" s="71" t="str">
        <f>IF(Configurações!$B$3="Colunas",IF('Escala Colunas'!J71="","",'Escala Colunas'!J71),IF(Configurações!$B$3="Simples","",IF('Escala Linhas'!BQ12="","",'Escala Linhas'!BQ12)))</f>
        <v/>
      </c>
      <c r="EL12" s="71" t="str">
        <f>IF(Configurações!$B$3="Colunas",IF('Escala Colunas'!J72="","",'Escala Colunas'!J72),IF(Configurações!$B$3="Simples","",IF('Escala Linhas'!BR12="","",'Escala Linhas'!BR12)))</f>
        <v/>
      </c>
      <c r="EM12">
        <f>IF($B12="",0,IF(Configurações!$B$3="Simples",IF(OR(ES12="TRAB",ES12="ATEST"),1,0),IF(AND(EI12&lt;&gt;"",EL12&lt;&gt;""),1,0)))</f>
        <v>0</v>
      </c>
      <c r="EN12" s="72">
        <f>IF(AND(EM12=1,Configurações!$B$3&lt;&gt;"Simples"),MOD(EL12-EI12,1)-EO12,0)</f>
        <v>0</v>
      </c>
      <c r="EO12" s="72">
        <f t="shared" si="36"/>
        <v>0</v>
      </c>
      <c r="EP12">
        <f t="shared" si="37"/>
        <v>0</v>
      </c>
      <c r="EQ12">
        <f t="shared" si="38"/>
        <v>3</v>
      </c>
      <c r="ER12" s="38" t="str">
        <f>IF(EM12=0,"",IF(EP12&gt;Configurações!$B$15,"7DIA ","")&amp;IF(AND(WEEKDAY(EI$5)=1,EQ12&gt;IF($D12="F",Configurações!$B$13,Configurações!$B$14)),"DOM ","")&amp;IF(Configurações!$B$3="Simples","",IF(ROUND(EN12*1440,0)&lt;=ROUND(Configurações!$B$11*1440,0),IF(ROUND(EO12*1440,0)&gt;0,"INT-INDEVIDO",""),IF(ROUND(EN12*1440,0)&lt;=ROUND(Configurações!$B$12*1440,0),IF(ROUND(EO12*1440,0)&lt;&gt;ROUND(Configurações!$B$8*1440,0),"INT-15MIN",""),IF(OR(ROUND(EO12*1440,0)&lt;ROUND(Configurações!$B$9*1440,0),ROUND(EO12*1440,0)&gt;ROUND(Configurações!$B$10*1440,0)),"INT-1H2H","")))))</f>
        <v/>
      </c>
      <c r="ES12" t="str">
        <f>IF(Configurações!$B$3="Simples",IF('Escala Simples'!R12="Trabalho","TRAB",IF('Escala Simples'!R12="Folga","FOLGA",IF('Escala Simples'!R12="Atestado","ATEST",IF('Escala Simples'!R12="Férias","FERIAS","")))),"")</f>
        <v/>
      </c>
      <c r="ET12" s="71" t="str">
        <f>IF(Configurações!$B$3="Colunas",IF('Escala Colunas'!J74="","",'Escala Colunas'!J74),IF(Configurações!$B$3="Simples","",IF('Escala Linhas'!BT12="","",'Escala Linhas'!BT12)))</f>
        <v/>
      </c>
      <c r="EU12" s="71" t="str">
        <f>IF(Configurações!$B$3="Colunas",IF('Escala Colunas'!J75="","",'Escala Colunas'!J75),IF(Configurações!$B$3="Simples","",IF('Escala Linhas'!BU12="","",'Escala Linhas'!BU12)))</f>
        <v/>
      </c>
      <c r="EV12" s="71" t="str">
        <f>IF(Configurações!$B$3="Colunas",IF('Escala Colunas'!J76="","",'Escala Colunas'!J76),IF(Configurações!$B$3="Simples","",IF('Escala Linhas'!BV12="","",'Escala Linhas'!BV12)))</f>
        <v/>
      </c>
      <c r="EW12" s="71" t="str">
        <f>IF(Configurações!$B$3="Colunas",IF('Escala Colunas'!J77="","",'Escala Colunas'!J77),IF(Configurações!$B$3="Simples","",IF('Escala Linhas'!BW12="","",'Escala Linhas'!BW12)))</f>
        <v/>
      </c>
      <c r="EX12">
        <f>IF($B12="",0,IF(Configurações!$B$3="Simples",IF(OR(FD12="TRAB",FD12="ATEST"),1,0),IF(AND(ET12&lt;&gt;"",EW12&lt;&gt;""),1,0)))</f>
        <v>0</v>
      </c>
      <c r="EY12" s="72">
        <f>IF(AND(EX12=1,Configurações!$B$3&lt;&gt;"Simples"),MOD(EW12-ET12,1)-EZ12,0)</f>
        <v>0</v>
      </c>
      <c r="EZ12" s="72">
        <f t="shared" si="39"/>
        <v>0</v>
      </c>
      <c r="FA12">
        <f t="shared" si="40"/>
        <v>0</v>
      </c>
      <c r="FB12">
        <f t="shared" si="41"/>
        <v>0</v>
      </c>
      <c r="FC12" s="38" t="str">
        <f>IF(EX12=0,"",IF(FA12&gt;Configurações!$B$15,"7DIA ","")&amp;IF(AND(WEEKDAY(ET$5)=1,FB12&gt;IF($D12="F",Configurações!$B$13,Configurações!$B$14)),"DOM ","")&amp;IF(Configurações!$B$3="Simples","",IF(ROUND(EY12*1440,0)&lt;=ROUND(Configurações!$B$11*1440,0),IF(ROUND(EZ12*1440,0)&gt;0,"INT-INDEVIDO",""),IF(ROUND(EY12*1440,0)&lt;=ROUND(Configurações!$B$12*1440,0),IF(ROUND(EZ12*1440,0)&lt;&gt;ROUND(Configurações!$B$8*1440,0),"INT-15MIN",""),IF(OR(ROUND(EZ12*1440,0)&lt;ROUND(Configurações!$B$9*1440,0),ROUND(EZ12*1440,0)&gt;ROUND(Configurações!$B$10*1440,0)),"INT-1H2H","")))))</f>
        <v/>
      </c>
      <c r="FD12" t="str">
        <f>IF(Configurações!$B$3="Simples",IF('Escala Simples'!S12="Trabalho","TRAB",IF('Escala Simples'!S12="Folga","FOLGA",IF('Escala Simples'!S12="Atestado","ATEST",IF('Escala Simples'!S12="Férias","FERIAS","")))),"")</f>
        <v/>
      </c>
      <c r="FE12" s="71" t="str">
        <f>IF(Configurações!$B$3="Colunas",IF('Escala Colunas'!J82="","",'Escala Colunas'!J82),IF(Configurações!$B$3="Simples","",IF('Escala Linhas'!CB12="","",'Escala Linhas'!CB12)))</f>
        <v/>
      </c>
      <c r="FF12" s="71" t="str">
        <f>IF(Configurações!$B$3="Colunas",IF('Escala Colunas'!J83="","",'Escala Colunas'!J83),IF(Configurações!$B$3="Simples","",IF('Escala Linhas'!CC12="","",'Escala Linhas'!CC12)))</f>
        <v/>
      </c>
      <c r="FG12" s="71" t="str">
        <f>IF(Configurações!$B$3="Colunas",IF('Escala Colunas'!J84="","",'Escala Colunas'!J84),IF(Configurações!$B$3="Simples","",IF('Escala Linhas'!CD12="","",'Escala Linhas'!CD12)))</f>
        <v/>
      </c>
      <c r="FH12" s="71" t="str">
        <f>IF(Configurações!$B$3="Colunas",IF('Escala Colunas'!J85="","",'Escala Colunas'!J85),IF(Configurações!$B$3="Simples","",IF('Escala Linhas'!CE12="","",'Escala Linhas'!CE12)))</f>
        <v/>
      </c>
      <c r="FI12">
        <f>IF($B12="",0,IF(Configurações!$B$3="Simples",IF(OR(FO12="TRAB",FO12="ATEST"),1,0),IF(AND(FE12&lt;&gt;"",FH12&lt;&gt;""),1,0)))</f>
        <v>0</v>
      </c>
      <c r="FJ12" s="72">
        <f>IF(AND(FI12=1,Configurações!$B$3&lt;&gt;"Simples"),MOD(FH12-FE12,1)-FK12,0)</f>
        <v>0</v>
      </c>
      <c r="FK12" s="72">
        <f t="shared" si="42"/>
        <v>0</v>
      </c>
      <c r="FL12">
        <f t="shared" si="43"/>
        <v>0</v>
      </c>
      <c r="FM12">
        <f t="shared" si="44"/>
        <v>0</v>
      </c>
      <c r="FN12" s="38" t="str">
        <f>IF(FI12=0,"",IF(FL12&gt;Configurações!$B$15,"7DIA ","")&amp;IF(AND(WEEKDAY(FE$5)=1,FM12&gt;IF($D12="F",Configurações!$B$13,Configurações!$B$14)),"DOM ","")&amp;IF(Configurações!$B$3="Simples","",IF(ROUND(FJ12*1440,0)&lt;=ROUND(Configurações!$B$11*1440,0),IF(ROUND(FK12*1440,0)&gt;0,"INT-INDEVIDO",""),IF(ROUND(FJ12*1440,0)&lt;=ROUND(Configurações!$B$12*1440,0),IF(ROUND(FK12*1440,0)&lt;&gt;ROUND(Configurações!$B$8*1440,0),"INT-15MIN",""),IF(OR(ROUND(FK12*1440,0)&lt;ROUND(Configurações!$B$9*1440,0),ROUND(FK12*1440,0)&gt;ROUND(Configurações!$B$10*1440,0)),"INT-1H2H","")))))</f>
        <v/>
      </c>
      <c r="FO12" t="str">
        <f>IF(Configurações!$B$3="Simples",IF('Escala Simples'!V12="Trabalho","TRAB",IF('Escala Simples'!V12="Folga","FOLGA",IF('Escala Simples'!V12="Atestado","ATEST",IF('Escala Simples'!V12="Férias","FERIAS","")))),"")</f>
        <v/>
      </c>
      <c r="FP12" s="71" t="str">
        <f>IF(Configurações!$B$3="Colunas",IF('Escala Colunas'!J87="","",'Escala Colunas'!J87),IF(Configurações!$B$3="Simples","",IF('Escala Linhas'!CG12="","",'Escala Linhas'!CG12)))</f>
        <v/>
      </c>
      <c r="FQ12" s="71" t="str">
        <f>IF(Configurações!$B$3="Colunas",IF('Escala Colunas'!J88="","",'Escala Colunas'!J88),IF(Configurações!$B$3="Simples","",IF('Escala Linhas'!CH12="","",'Escala Linhas'!CH12)))</f>
        <v/>
      </c>
      <c r="FR12" s="71" t="str">
        <f>IF(Configurações!$B$3="Colunas",IF('Escala Colunas'!J89="","",'Escala Colunas'!J89),IF(Configurações!$B$3="Simples","",IF('Escala Linhas'!CI12="","",'Escala Linhas'!CI12)))</f>
        <v/>
      </c>
      <c r="FS12" s="71" t="str">
        <f>IF(Configurações!$B$3="Colunas",IF('Escala Colunas'!J90="","",'Escala Colunas'!J90),IF(Configurações!$B$3="Simples","",IF('Escala Linhas'!CJ12="","",'Escala Linhas'!CJ12)))</f>
        <v/>
      </c>
      <c r="FT12">
        <f>IF($B12="",0,IF(Configurações!$B$3="Simples",IF(OR(FZ12="TRAB",FZ12="ATEST"),1,0),IF(AND(FP12&lt;&gt;"",FS12&lt;&gt;""),1,0)))</f>
        <v>0</v>
      </c>
      <c r="FU12" s="72">
        <f>IF(AND(FT12=1,Configurações!$B$3&lt;&gt;"Simples"),MOD(FS12-FP12,1)-FV12,0)</f>
        <v>0</v>
      </c>
      <c r="FV12" s="72">
        <f t="shared" si="45"/>
        <v>0</v>
      </c>
      <c r="FW12">
        <f t="shared" si="46"/>
        <v>0</v>
      </c>
      <c r="FX12">
        <f t="shared" si="47"/>
        <v>0</v>
      </c>
      <c r="FY12" s="38" t="str">
        <f>IF(FT12=0,"",IF(FW12&gt;Configurações!$B$15,"7DIA ","")&amp;IF(AND(WEEKDAY(FP$5)=1,FX12&gt;IF($D12="F",Configurações!$B$13,Configurações!$B$14)),"DOM ","")&amp;IF(Configurações!$B$3="Simples","",IF(ROUND(FU12*1440,0)&lt;=ROUND(Configurações!$B$11*1440,0),IF(ROUND(FV12*1440,0)&gt;0,"INT-INDEVIDO",""),IF(ROUND(FU12*1440,0)&lt;=ROUND(Configurações!$B$12*1440,0),IF(ROUND(FV12*1440,0)&lt;&gt;ROUND(Configurações!$B$8*1440,0),"INT-15MIN",""),IF(OR(ROUND(FV12*1440,0)&lt;ROUND(Configurações!$B$9*1440,0),ROUND(FV12*1440,0)&gt;ROUND(Configurações!$B$10*1440,0)),"INT-1H2H","")))))</f>
        <v/>
      </c>
      <c r="FZ12" t="str">
        <f>IF(Configurações!$B$3="Simples",IF('Escala Simples'!W12="Trabalho","TRAB",IF('Escala Simples'!W12="Folga","FOLGA",IF('Escala Simples'!W12="Atestado","ATEST",IF('Escala Simples'!W12="Férias","FERIAS","")))),"")</f>
        <v/>
      </c>
      <c r="GA12" s="71" t="str">
        <f>IF(Configurações!$B$3="Colunas",IF('Escala Colunas'!J92="","",'Escala Colunas'!J92),IF(Configurações!$B$3="Simples","",IF('Escala Linhas'!CL12="","",'Escala Linhas'!CL12)))</f>
        <v/>
      </c>
      <c r="GB12" s="71" t="str">
        <f>IF(Configurações!$B$3="Colunas",IF('Escala Colunas'!J93="","",'Escala Colunas'!J93),IF(Configurações!$B$3="Simples","",IF('Escala Linhas'!CM12="","",'Escala Linhas'!CM12)))</f>
        <v/>
      </c>
      <c r="GC12" s="71" t="str">
        <f>IF(Configurações!$B$3="Colunas",IF('Escala Colunas'!J94="","",'Escala Colunas'!J94),IF(Configurações!$B$3="Simples","",IF('Escala Linhas'!CN12="","",'Escala Linhas'!CN12)))</f>
        <v/>
      </c>
      <c r="GD12" s="71" t="str">
        <f>IF(Configurações!$B$3="Colunas",IF('Escala Colunas'!J95="","",'Escala Colunas'!J95),IF(Configurações!$B$3="Simples","",IF('Escala Linhas'!CO12="","",'Escala Linhas'!CO12)))</f>
        <v/>
      </c>
      <c r="GE12">
        <f>IF($B12="",0,IF(Configurações!$B$3="Simples",IF(OR(GK12="TRAB",GK12="ATEST"),1,0),IF(AND(GA12&lt;&gt;"",GD12&lt;&gt;""),1,0)))</f>
        <v>0</v>
      </c>
      <c r="GF12" s="72">
        <f>IF(AND(GE12=1,Configurações!$B$3&lt;&gt;"Simples"),MOD(GD12-GA12,1)-GG12,0)</f>
        <v>0</v>
      </c>
      <c r="GG12" s="72">
        <f t="shared" si="48"/>
        <v>0</v>
      </c>
      <c r="GH12">
        <f t="shared" si="49"/>
        <v>0</v>
      </c>
      <c r="GI12">
        <f t="shared" si="50"/>
        <v>0</v>
      </c>
      <c r="GJ12" s="38" t="str">
        <f>IF(GE12=0,"",IF(GH12&gt;Configurações!$B$15,"7DIA ","")&amp;IF(AND(WEEKDAY(GA$5)=1,GI12&gt;IF($D12="F",Configurações!$B$13,Configurações!$B$14)),"DOM ","")&amp;IF(Configurações!$B$3="Simples","",IF(ROUND(GF12*1440,0)&lt;=ROUND(Configurações!$B$11*1440,0),IF(ROUND(GG12*1440,0)&gt;0,"INT-INDEVIDO",""),IF(ROUND(GF12*1440,0)&lt;=ROUND(Configurações!$B$12*1440,0),IF(ROUND(GG12*1440,0)&lt;&gt;ROUND(Configurações!$B$8*1440,0),"INT-15MIN",""),IF(OR(ROUND(GG12*1440,0)&lt;ROUND(Configurações!$B$9*1440,0),ROUND(GG12*1440,0)&gt;ROUND(Configurações!$B$10*1440,0)),"INT-1H2H","")))))</f>
        <v/>
      </c>
      <c r="GK12" t="str">
        <f>IF(Configurações!$B$3="Simples",IF('Escala Simples'!X12="Trabalho","TRAB",IF('Escala Simples'!X12="Folga","FOLGA",IF('Escala Simples'!X12="Atestado","ATEST",IF('Escala Simples'!X12="Férias","FERIAS","")))),"")</f>
        <v/>
      </c>
      <c r="GL12" s="71" t="str">
        <f>IF(Configurações!$B$3="Colunas",IF('Escala Colunas'!J97="","",'Escala Colunas'!J97),IF(Configurações!$B$3="Simples","",IF('Escala Linhas'!CQ12="","",'Escala Linhas'!CQ12)))</f>
        <v/>
      </c>
      <c r="GM12" s="71" t="str">
        <f>IF(Configurações!$B$3="Colunas",IF('Escala Colunas'!J98="","",'Escala Colunas'!J98),IF(Configurações!$B$3="Simples","",IF('Escala Linhas'!CR12="","",'Escala Linhas'!CR12)))</f>
        <v/>
      </c>
      <c r="GN12" s="71" t="str">
        <f>IF(Configurações!$B$3="Colunas",IF('Escala Colunas'!J99="","",'Escala Colunas'!J99),IF(Configurações!$B$3="Simples","",IF('Escala Linhas'!CS12="","",'Escala Linhas'!CS12)))</f>
        <v/>
      </c>
      <c r="GO12" s="71" t="str">
        <f>IF(Configurações!$B$3="Colunas",IF('Escala Colunas'!J100="","",'Escala Colunas'!J100),IF(Configurações!$B$3="Simples","",IF('Escala Linhas'!CT12="","",'Escala Linhas'!CT12)))</f>
        <v/>
      </c>
      <c r="GP12">
        <f>IF($B12="",0,IF(Configurações!$B$3="Simples",IF(OR(GV12="TRAB",GV12="ATEST"),1,0),IF(AND(GL12&lt;&gt;"",GO12&lt;&gt;""),1,0)))</f>
        <v>0</v>
      </c>
      <c r="GQ12" s="72">
        <f>IF(AND(GP12=1,Configurações!$B$3&lt;&gt;"Simples"),MOD(GO12-GL12,1)-GR12,0)</f>
        <v>0</v>
      </c>
      <c r="GR12" s="72">
        <f t="shared" si="51"/>
        <v>0</v>
      </c>
      <c r="GS12">
        <f t="shared" si="52"/>
        <v>0</v>
      </c>
      <c r="GT12">
        <f t="shared" si="53"/>
        <v>0</v>
      </c>
      <c r="GU12" s="38" t="str">
        <f>IF(GP12=0,"",IF(GS12&gt;Configurações!$B$15,"7DIA ","")&amp;IF(AND(WEEKDAY(GL$5)=1,GT12&gt;IF($D12="F",Configurações!$B$13,Configurações!$B$14)),"DOM ","")&amp;IF(Configurações!$B$3="Simples","",IF(ROUND(GQ12*1440,0)&lt;=ROUND(Configurações!$B$11*1440,0),IF(ROUND(GR12*1440,0)&gt;0,"INT-INDEVIDO",""),IF(ROUND(GQ12*1440,0)&lt;=ROUND(Configurações!$B$12*1440,0),IF(ROUND(GR12*1440,0)&lt;&gt;ROUND(Configurações!$B$8*1440,0),"INT-15MIN",""),IF(OR(ROUND(GR12*1440,0)&lt;ROUND(Configurações!$B$9*1440,0),ROUND(GR12*1440,0)&gt;ROUND(Configurações!$B$10*1440,0)),"INT-1H2H","")))))</f>
        <v/>
      </c>
      <c r="GV12" t="str">
        <f>IF(Configurações!$B$3="Simples",IF('Escala Simples'!Y12="Trabalho","TRAB",IF('Escala Simples'!Y12="Folga","FOLGA",IF('Escala Simples'!Y12="Atestado","ATEST",IF('Escala Simples'!Y12="Férias","FERIAS","")))),"")</f>
        <v/>
      </c>
      <c r="GW12" s="71" t="str">
        <f>IF(Configurações!$B$3="Colunas",IF('Escala Colunas'!J102="","",'Escala Colunas'!J102),IF(Configurações!$B$3="Simples","",IF('Escala Linhas'!CV12="","",'Escala Linhas'!CV12)))</f>
        <v/>
      </c>
      <c r="GX12" s="71" t="str">
        <f>IF(Configurações!$B$3="Colunas",IF('Escala Colunas'!J103="","",'Escala Colunas'!J103),IF(Configurações!$B$3="Simples","",IF('Escala Linhas'!CW12="","",'Escala Linhas'!CW12)))</f>
        <v/>
      </c>
      <c r="GY12" s="71" t="str">
        <f>IF(Configurações!$B$3="Colunas",IF('Escala Colunas'!J104="","",'Escala Colunas'!J104),IF(Configurações!$B$3="Simples","",IF('Escala Linhas'!CX12="","",'Escala Linhas'!CX12)))</f>
        <v/>
      </c>
      <c r="GZ12" s="71" t="str">
        <f>IF(Configurações!$B$3="Colunas",IF('Escala Colunas'!J105="","",'Escala Colunas'!J105),IF(Configurações!$B$3="Simples","",IF('Escala Linhas'!CY12="","",'Escala Linhas'!CY12)))</f>
        <v/>
      </c>
      <c r="HA12">
        <f>IF($B12="",0,IF(Configurações!$B$3="Simples",IF(OR(HG12="TRAB",HG12="ATEST"),1,0),IF(AND(GW12&lt;&gt;"",GZ12&lt;&gt;""),1,0)))</f>
        <v>0</v>
      </c>
      <c r="HB12" s="72">
        <f>IF(AND(HA12=1,Configurações!$B$3&lt;&gt;"Simples"),MOD(GZ12-GW12,1)-HC12,0)</f>
        <v>0</v>
      </c>
      <c r="HC12" s="72">
        <f t="shared" si="54"/>
        <v>0</v>
      </c>
      <c r="HD12">
        <f t="shared" si="55"/>
        <v>0</v>
      </c>
      <c r="HE12">
        <f t="shared" si="56"/>
        <v>0</v>
      </c>
      <c r="HF12" s="38" t="str">
        <f>IF(HA12=0,"",IF(HD12&gt;Configurações!$B$15,"7DIA ","")&amp;IF(AND(WEEKDAY(GW$5)=1,HE12&gt;IF($D12="F",Configurações!$B$13,Configurações!$B$14)),"DOM ","")&amp;IF(Configurações!$B$3="Simples","",IF(ROUND(HB12*1440,0)&lt;=ROUND(Configurações!$B$11*1440,0),IF(ROUND(HC12*1440,0)&gt;0,"INT-INDEVIDO",""),IF(ROUND(HB12*1440,0)&lt;=ROUND(Configurações!$B$12*1440,0),IF(ROUND(HC12*1440,0)&lt;&gt;ROUND(Configurações!$B$8*1440,0),"INT-15MIN",""),IF(OR(ROUND(HC12*1440,0)&lt;ROUND(Configurações!$B$9*1440,0),ROUND(HC12*1440,0)&gt;ROUND(Configurações!$B$10*1440,0)),"INT-1H2H","")))))</f>
        <v/>
      </c>
      <c r="HG12" t="str">
        <f>IF(Configurações!$B$3="Simples",IF('Escala Simples'!Z12="Trabalho","TRAB",IF('Escala Simples'!Z12="Folga","FOLGA",IF('Escala Simples'!Z12="Atestado","ATEST",IF('Escala Simples'!Z12="Férias","FERIAS","")))),"")</f>
        <v/>
      </c>
      <c r="HH12" s="71" t="str">
        <f>IF(Configurações!$B$3="Colunas",IF('Escala Colunas'!J107="","",'Escala Colunas'!J107),IF(Configurações!$B$3="Simples","",IF('Escala Linhas'!DA12="","",'Escala Linhas'!DA12)))</f>
        <v/>
      </c>
      <c r="HI12" s="71" t="str">
        <f>IF(Configurações!$B$3="Colunas",IF('Escala Colunas'!J108="","",'Escala Colunas'!J108),IF(Configurações!$B$3="Simples","",IF('Escala Linhas'!DB12="","",'Escala Linhas'!DB12)))</f>
        <v/>
      </c>
      <c r="HJ12" s="71" t="str">
        <f>IF(Configurações!$B$3="Colunas",IF('Escala Colunas'!J109="","",'Escala Colunas'!J109),IF(Configurações!$B$3="Simples","",IF('Escala Linhas'!DC12="","",'Escala Linhas'!DC12)))</f>
        <v/>
      </c>
      <c r="HK12" s="71" t="str">
        <f>IF(Configurações!$B$3="Colunas",IF('Escala Colunas'!J110="","",'Escala Colunas'!J110),IF(Configurações!$B$3="Simples","",IF('Escala Linhas'!DD12="","",'Escala Linhas'!DD12)))</f>
        <v/>
      </c>
      <c r="HL12">
        <f>IF($B12="",0,IF(Configurações!$B$3="Simples",IF(OR(HR12="TRAB",HR12="ATEST"),1,0),IF(AND(HH12&lt;&gt;"",HK12&lt;&gt;""),1,0)))</f>
        <v>0</v>
      </c>
      <c r="HM12" s="72">
        <f>IF(AND(HL12=1,Configurações!$B$3&lt;&gt;"Simples"),MOD(HK12-HH12,1)-HN12,0)</f>
        <v>0</v>
      </c>
      <c r="HN12" s="72">
        <f t="shared" si="57"/>
        <v>0</v>
      </c>
      <c r="HO12">
        <f t="shared" si="58"/>
        <v>0</v>
      </c>
      <c r="HP12">
        <f t="shared" si="59"/>
        <v>0</v>
      </c>
      <c r="HQ12" s="38" t="str">
        <f>IF(HL12=0,"",IF(HO12&gt;Configurações!$B$15,"7DIA ","")&amp;IF(AND(WEEKDAY(HH$5)=1,HP12&gt;IF($D12="F",Configurações!$B$13,Configurações!$B$14)),"DOM ","")&amp;IF(Configurações!$B$3="Simples","",IF(ROUND(HM12*1440,0)&lt;=ROUND(Configurações!$B$11*1440,0),IF(ROUND(HN12*1440,0)&gt;0,"INT-INDEVIDO",""),IF(ROUND(HM12*1440,0)&lt;=ROUND(Configurações!$B$12*1440,0),IF(ROUND(HN12*1440,0)&lt;&gt;ROUND(Configurações!$B$8*1440,0),"INT-15MIN",""),IF(OR(ROUND(HN12*1440,0)&lt;ROUND(Configurações!$B$9*1440,0),ROUND(HN12*1440,0)&gt;ROUND(Configurações!$B$10*1440,0)),"INT-1H2H","")))))</f>
        <v/>
      </c>
      <c r="HR12" t="str">
        <f>IF(Configurações!$B$3="Simples",IF('Escala Simples'!AA12="Trabalho","TRAB",IF('Escala Simples'!AA12="Folga","FOLGA",IF('Escala Simples'!AA12="Atestado","ATEST",IF('Escala Simples'!AA12="Férias","FERIAS","")))),"")</f>
        <v/>
      </c>
      <c r="HS12" s="71" t="str">
        <f>IF(Configurações!$B$3="Colunas",IF('Escala Colunas'!J112="","",'Escala Colunas'!J112),IF(Configurações!$B$3="Simples","",IF('Escala Linhas'!DF12="","",'Escala Linhas'!DF12)))</f>
        <v/>
      </c>
      <c r="HT12" s="71" t="str">
        <f>IF(Configurações!$B$3="Colunas",IF('Escala Colunas'!J113="","",'Escala Colunas'!J113),IF(Configurações!$B$3="Simples","",IF('Escala Linhas'!DG12="","",'Escala Linhas'!DG12)))</f>
        <v/>
      </c>
      <c r="HU12" s="71" t="str">
        <f>IF(Configurações!$B$3="Colunas",IF('Escala Colunas'!J114="","",'Escala Colunas'!J114),IF(Configurações!$B$3="Simples","",IF('Escala Linhas'!DH12="","",'Escala Linhas'!DH12)))</f>
        <v/>
      </c>
      <c r="HV12" s="71" t="str">
        <f>IF(Configurações!$B$3="Colunas",IF('Escala Colunas'!J115="","",'Escala Colunas'!J115),IF(Configurações!$B$3="Simples","",IF('Escala Linhas'!DI12="","",'Escala Linhas'!DI12)))</f>
        <v/>
      </c>
      <c r="HW12">
        <f>IF($B12="",0,IF(Configurações!$B$3="Simples",IF(OR(IC12="TRAB",IC12="ATEST"),1,0),IF(AND(HS12&lt;&gt;"",HV12&lt;&gt;""),1,0)))</f>
        <v>0</v>
      </c>
      <c r="HX12" s="72">
        <f>IF(AND(HW12=1,Configurações!$B$3&lt;&gt;"Simples"),MOD(HV12-HS12,1)-HY12,0)</f>
        <v>0</v>
      </c>
      <c r="HY12" s="72">
        <f t="shared" si="60"/>
        <v>0</v>
      </c>
      <c r="HZ12">
        <f t="shared" si="61"/>
        <v>0</v>
      </c>
      <c r="IA12">
        <f t="shared" si="62"/>
        <v>0</v>
      </c>
      <c r="IB12" s="38" t="str">
        <f>IF(HW12=0,"",IF(HZ12&gt;Configurações!$B$15,"7DIA ","")&amp;IF(AND(WEEKDAY(HS$5)=1,IA12&gt;IF($D12="F",Configurações!$B$13,Configurações!$B$14)),"DOM ","")&amp;IF(Configurações!$B$3="Simples","",IF(ROUND(HX12*1440,0)&lt;=ROUND(Configurações!$B$11*1440,0),IF(ROUND(HY12*1440,0)&gt;0,"INT-INDEVIDO",""),IF(ROUND(HX12*1440,0)&lt;=ROUND(Configurações!$B$12*1440,0),IF(ROUND(HY12*1440,0)&lt;&gt;ROUND(Configurações!$B$8*1440,0),"INT-15MIN",""),IF(OR(ROUND(HY12*1440,0)&lt;ROUND(Configurações!$B$9*1440,0),ROUND(HY12*1440,0)&gt;ROUND(Configurações!$B$10*1440,0)),"INT-1H2H","")))))</f>
        <v/>
      </c>
      <c r="IC12" t="str">
        <f>IF(Configurações!$B$3="Simples",IF('Escala Simples'!AB12="Trabalho","TRAB",IF('Escala Simples'!AB12="Folga","FOLGA",IF('Escala Simples'!AB12="Atestado","ATEST",IF('Escala Simples'!AB12="Férias","FERIAS","")))),"")</f>
        <v/>
      </c>
      <c r="ID12" s="71" t="str">
        <f>IF(Configurações!$B$3="Colunas",IF('Escala Colunas'!J120="","",'Escala Colunas'!J120),IF(Configurações!$B$3="Simples","",IF('Escala Linhas'!DN12="","",'Escala Linhas'!DN12)))</f>
        <v/>
      </c>
      <c r="IE12" s="71" t="str">
        <f>IF(Configurações!$B$3="Colunas",IF('Escala Colunas'!J121="","",'Escala Colunas'!J121),IF(Configurações!$B$3="Simples","",IF('Escala Linhas'!DO12="","",'Escala Linhas'!DO12)))</f>
        <v/>
      </c>
      <c r="IF12" s="71" t="str">
        <f>IF(Configurações!$B$3="Colunas",IF('Escala Colunas'!J122="","",'Escala Colunas'!J122),IF(Configurações!$B$3="Simples","",IF('Escala Linhas'!DP12="","",'Escala Linhas'!DP12)))</f>
        <v/>
      </c>
      <c r="IG12" s="71" t="str">
        <f>IF(Configurações!$B$3="Colunas",IF('Escala Colunas'!J123="","",'Escala Colunas'!J123),IF(Configurações!$B$3="Simples","",IF('Escala Linhas'!DQ12="","",'Escala Linhas'!DQ12)))</f>
        <v/>
      </c>
      <c r="IH12">
        <f>IF($B12="",0,IF(Configurações!$B$3="Simples",IF(OR(IN12="TRAB",IN12="ATEST"),1,0),IF(AND(ID12&lt;&gt;"",IG12&lt;&gt;""),1,0)))</f>
        <v>0</v>
      </c>
      <c r="II12" s="72">
        <f>IF(AND(IH12=1,Configurações!$B$3&lt;&gt;"Simples"),MOD(IG12-ID12,1)-IJ12,0)</f>
        <v>0</v>
      </c>
      <c r="IJ12" s="72">
        <f t="shared" si="63"/>
        <v>0</v>
      </c>
      <c r="IK12">
        <f t="shared" si="64"/>
        <v>0</v>
      </c>
      <c r="IL12">
        <f t="shared" si="65"/>
        <v>0</v>
      </c>
      <c r="IM12" s="38" t="str">
        <f>IF(IH12=0,"",IF(IK12&gt;Configurações!$B$15,"7DIA ","")&amp;IF(AND(WEEKDAY(ID$5)=1,IL12&gt;IF($D12="F",Configurações!$B$13,Configurações!$B$14)),"DOM ","")&amp;IF(Configurações!$B$3="Simples","",IF(ROUND(II12*1440,0)&lt;=ROUND(Configurações!$B$11*1440,0),IF(ROUND(IJ12*1440,0)&gt;0,"INT-INDEVIDO",""),IF(ROUND(II12*1440,0)&lt;=ROUND(Configurações!$B$12*1440,0),IF(ROUND(IJ12*1440,0)&lt;&gt;ROUND(Configurações!$B$8*1440,0),"INT-15MIN",""),IF(OR(ROUND(IJ12*1440,0)&lt;ROUND(Configurações!$B$9*1440,0),ROUND(IJ12*1440,0)&gt;ROUND(Configurações!$B$10*1440,0)),"INT-1H2H","")))))</f>
        <v/>
      </c>
      <c r="IN12" t="str">
        <f>IF(Configurações!$B$3="Simples",IF('Escala Simples'!AE12="Trabalho","TRAB",IF('Escala Simples'!AE12="Folga","FOLGA",IF('Escala Simples'!AE12="Atestado","ATEST",IF('Escala Simples'!AE12="Férias","FERIAS","")))),"")</f>
        <v/>
      </c>
      <c r="IO12" s="71" t="str">
        <f>IF(Configurações!$B$3="Colunas",IF('Escala Colunas'!J125="","",'Escala Colunas'!J125),IF(Configurações!$B$3="Simples","",IF('Escala Linhas'!DS12="","",'Escala Linhas'!DS12)))</f>
        <v/>
      </c>
      <c r="IP12" s="71" t="str">
        <f>IF(Configurações!$B$3="Colunas",IF('Escala Colunas'!J126="","",'Escala Colunas'!J126),IF(Configurações!$B$3="Simples","",IF('Escala Linhas'!DT12="","",'Escala Linhas'!DT12)))</f>
        <v/>
      </c>
      <c r="IQ12" s="71" t="str">
        <f>IF(Configurações!$B$3="Colunas",IF('Escala Colunas'!J127="","",'Escala Colunas'!J127),IF(Configurações!$B$3="Simples","",IF('Escala Linhas'!DU12="","",'Escala Linhas'!DU12)))</f>
        <v/>
      </c>
      <c r="IR12" s="71" t="str">
        <f>IF(Configurações!$B$3="Colunas",IF('Escala Colunas'!J128="","",'Escala Colunas'!J128),IF(Configurações!$B$3="Simples","",IF('Escala Linhas'!DV12="","",'Escala Linhas'!DV12)))</f>
        <v/>
      </c>
      <c r="IS12">
        <f>IF($B12="",0,IF(Configurações!$B$3="Simples",IF(OR(IY12="TRAB",IY12="ATEST"),1,0),IF(AND(IO12&lt;&gt;"",IR12&lt;&gt;""),1,0)))</f>
        <v>0</v>
      </c>
      <c r="IT12" s="72">
        <f>IF(AND(IS12=1,Configurações!$B$3&lt;&gt;"Simples"),MOD(IR12-IO12,1)-IU12,0)</f>
        <v>0</v>
      </c>
      <c r="IU12" s="72">
        <f t="shared" si="66"/>
        <v>0</v>
      </c>
      <c r="IV12">
        <f t="shared" si="67"/>
        <v>0</v>
      </c>
      <c r="IW12">
        <f t="shared" si="68"/>
        <v>0</v>
      </c>
      <c r="IX12" s="38" t="str">
        <f>IF(IS12=0,"",IF(IV12&gt;Configurações!$B$15,"7DIA ","")&amp;IF(AND(WEEKDAY(IO$5)=1,IW12&gt;IF($D12="F",Configurações!$B$13,Configurações!$B$14)),"DOM ","")&amp;IF(Configurações!$B$3="Simples","",IF(ROUND(IT12*1440,0)&lt;=ROUND(Configurações!$B$11*1440,0),IF(ROUND(IU12*1440,0)&gt;0,"INT-INDEVIDO",""),IF(ROUND(IT12*1440,0)&lt;=ROUND(Configurações!$B$12*1440,0),IF(ROUND(IU12*1440,0)&lt;&gt;ROUND(Configurações!$B$8*1440,0),"INT-15MIN",""),IF(OR(ROUND(IU12*1440,0)&lt;ROUND(Configurações!$B$9*1440,0),ROUND(IU12*1440,0)&gt;ROUND(Configurações!$B$10*1440,0)),"INT-1H2H","")))))</f>
        <v/>
      </c>
      <c r="IY12" t="str">
        <f>IF(Configurações!$B$3="Simples",IF('Escala Simples'!AF12="Trabalho","TRAB",IF('Escala Simples'!AF12="Folga","FOLGA",IF('Escala Simples'!AF12="Atestado","ATEST",IF('Escala Simples'!AF12="Férias","FERIAS","")))),"")</f>
        <v/>
      </c>
      <c r="IZ12" s="71" t="str">
        <f>IF(Configurações!$B$3="Colunas",IF('Escala Colunas'!J130="","",'Escala Colunas'!J130),IF(Configurações!$B$3="Simples","",IF('Escala Linhas'!DX12="","",'Escala Linhas'!DX12)))</f>
        <v/>
      </c>
      <c r="JA12" s="71" t="str">
        <f>IF(Configurações!$B$3="Colunas",IF('Escala Colunas'!J131="","",'Escala Colunas'!J131),IF(Configurações!$B$3="Simples","",IF('Escala Linhas'!DY12="","",'Escala Linhas'!DY12)))</f>
        <v/>
      </c>
      <c r="JB12" s="71" t="str">
        <f>IF(Configurações!$B$3="Colunas",IF('Escala Colunas'!J132="","",'Escala Colunas'!J132),IF(Configurações!$B$3="Simples","",IF('Escala Linhas'!DZ12="","",'Escala Linhas'!DZ12)))</f>
        <v/>
      </c>
      <c r="JC12" s="71" t="str">
        <f>IF(Configurações!$B$3="Colunas",IF('Escala Colunas'!J133="","",'Escala Colunas'!J133),IF(Configurações!$B$3="Simples","",IF('Escala Linhas'!EA12="","",'Escala Linhas'!EA12)))</f>
        <v/>
      </c>
      <c r="JD12">
        <f>IF($B12="",0,IF(Configurações!$B$3="Simples",IF(OR(JJ12="TRAB",JJ12="ATEST"),1,0),IF(AND(IZ12&lt;&gt;"",JC12&lt;&gt;""),1,0)))</f>
        <v>0</v>
      </c>
      <c r="JE12" s="72">
        <f>IF(AND(JD12=1,Configurações!$B$3&lt;&gt;"Simples"),MOD(JC12-IZ12,1)-JF12,0)</f>
        <v>0</v>
      </c>
      <c r="JF12" s="72">
        <f t="shared" si="69"/>
        <v>0</v>
      </c>
      <c r="JG12">
        <f t="shared" si="70"/>
        <v>0</v>
      </c>
      <c r="JH12">
        <f t="shared" si="71"/>
        <v>0</v>
      </c>
      <c r="JI12" s="38" t="str">
        <f>IF(JD12=0,"",IF(JG12&gt;Configurações!$B$15,"7DIA ","")&amp;IF(AND(WEEKDAY(IZ$5)=1,JH12&gt;IF($D12="F",Configurações!$B$13,Configurações!$B$14)),"DOM ","")&amp;IF(Configurações!$B$3="Simples","",IF(ROUND(JE12*1440,0)&lt;=ROUND(Configurações!$B$11*1440,0),IF(ROUND(JF12*1440,0)&gt;0,"INT-INDEVIDO",""),IF(ROUND(JE12*1440,0)&lt;=ROUND(Configurações!$B$12*1440,0),IF(ROUND(JF12*1440,0)&lt;&gt;ROUND(Configurações!$B$8*1440,0),"INT-15MIN",""),IF(OR(ROUND(JF12*1440,0)&lt;ROUND(Configurações!$B$9*1440,0),ROUND(JF12*1440,0)&gt;ROUND(Configurações!$B$10*1440,0)),"INT-1H2H","")))))</f>
        <v/>
      </c>
      <c r="JJ12" t="str">
        <f>IF(Configurações!$B$3="Simples",IF('Escala Simples'!AG12="Trabalho","TRAB",IF('Escala Simples'!AG12="Folga","FOLGA",IF('Escala Simples'!AG12="Atestado","ATEST",IF('Escala Simples'!AG12="Férias","FERIAS","")))),"")</f>
        <v/>
      </c>
      <c r="JK12" s="71" t="str">
        <f>IF(Configurações!$B$3="Colunas",IF('Escala Colunas'!J135="","",'Escala Colunas'!J135),IF(Configurações!$B$3="Simples","",IF('Escala Linhas'!EC12="","",'Escala Linhas'!EC12)))</f>
        <v/>
      </c>
      <c r="JL12" s="71" t="str">
        <f>IF(Configurações!$B$3="Colunas",IF('Escala Colunas'!J136="","",'Escala Colunas'!J136),IF(Configurações!$B$3="Simples","",IF('Escala Linhas'!ED12="","",'Escala Linhas'!ED12)))</f>
        <v/>
      </c>
      <c r="JM12" s="71" t="str">
        <f>IF(Configurações!$B$3="Colunas",IF('Escala Colunas'!J137="","",'Escala Colunas'!J137),IF(Configurações!$B$3="Simples","",IF('Escala Linhas'!EE12="","",'Escala Linhas'!EE12)))</f>
        <v/>
      </c>
      <c r="JN12" s="71" t="str">
        <f>IF(Configurações!$B$3="Colunas",IF('Escala Colunas'!J138="","",'Escala Colunas'!J138),IF(Configurações!$B$3="Simples","",IF('Escala Linhas'!EF12="","",'Escala Linhas'!EF12)))</f>
        <v/>
      </c>
      <c r="JO12">
        <f>IF($B12="",0,IF(Configurações!$B$3="Simples",IF(OR(JU12="TRAB",JU12="ATEST"),1,0),IF(AND(JK12&lt;&gt;"",JN12&lt;&gt;""),1,0)))</f>
        <v>0</v>
      </c>
      <c r="JP12" s="72">
        <f>IF(AND(JO12=1,Configurações!$B$3&lt;&gt;"Simples"),MOD(JN12-JK12,1)-JQ12,0)</f>
        <v>0</v>
      </c>
      <c r="JQ12" s="72">
        <f t="shared" si="72"/>
        <v>0</v>
      </c>
      <c r="JR12">
        <f t="shared" si="73"/>
        <v>0</v>
      </c>
      <c r="JS12">
        <f t="shared" si="74"/>
        <v>0</v>
      </c>
      <c r="JT12" s="38" t="str">
        <f>IF(JO12=0,"",IF(JR12&gt;Configurações!$B$15,"7DIA ","")&amp;IF(AND(WEEKDAY(JK$5)=1,JS12&gt;IF($D12="F",Configurações!$B$13,Configurações!$B$14)),"DOM ","")&amp;IF(Configurações!$B$3="Simples","",IF(ROUND(JP12*1440,0)&lt;=ROUND(Configurações!$B$11*1440,0),IF(ROUND(JQ12*1440,0)&gt;0,"INT-INDEVIDO",""),IF(ROUND(JP12*1440,0)&lt;=ROUND(Configurações!$B$12*1440,0),IF(ROUND(JQ12*1440,0)&lt;&gt;ROUND(Configurações!$B$8*1440,0),"INT-15MIN",""),IF(OR(ROUND(JQ12*1440,0)&lt;ROUND(Configurações!$B$9*1440,0),ROUND(JQ12*1440,0)&gt;ROUND(Configurações!$B$10*1440,0)),"INT-1H2H","")))))</f>
        <v/>
      </c>
      <c r="JU12" t="str">
        <f>IF(Configurações!$B$3="Simples",IF('Escala Simples'!AH12="Trabalho","TRAB",IF('Escala Simples'!AH12="Folga","FOLGA",IF('Escala Simples'!AH12="Atestado","ATEST",IF('Escala Simples'!AH12="Férias","FERIAS","")))),"")</f>
        <v/>
      </c>
      <c r="JV12" s="71" t="str">
        <f>IF(Configurações!$B$3="Colunas",IF('Escala Colunas'!J140="","",'Escala Colunas'!J140),IF(Configurações!$B$3="Simples","",IF('Escala Linhas'!EH12="","",'Escala Linhas'!EH12)))</f>
        <v/>
      </c>
      <c r="JW12" s="71" t="str">
        <f>IF(Configurações!$B$3="Colunas",IF('Escala Colunas'!J141="","",'Escala Colunas'!J141),IF(Configurações!$B$3="Simples","",IF('Escala Linhas'!EI12="","",'Escala Linhas'!EI12)))</f>
        <v/>
      </c>
      <c r="JX12" s="71" t="str">
        <f>IF(Configurações!$B$3="Colunas",IF('Escala Colunas'!J142="","",'Escala Colunas'!J142),IF(Configurações!$B$3="Simples","",IF('Escala Linhas'!EJ12="","",'Escala Linhas'!EJ12)))</f>
        <v/>
      </c>
      <c r="JY12" s="71" t="str">
        <f>IF(Configurações!$B$3="Colunas",IF('Escala Colunas'!J143="","",'Escala Colunas'!J143),IF(Configurações!$B$3="Simples","",IF('Escala Linhas'!EK12="","",'Escala Linhas'!EK12)))</f>
        <v/>
      </c>
      <c r="JZ12">
        <f>IF($B12="",0,IF(Configurações!$B$3="Simples",IF(OR(KF12="TRAB",KF12="ATEST"),1,0),IF(AND(JV12&lt;&gt;"",JY12&lt;&gt;""),1,0)))</f>
        <v>0</v>
      </c>
      <c r="KA12" s="72">
        <f>IF(AND(JZ12=1,Configurações!$B$3&lt;&gt;"Simples"),MOD(JY12-JV12,1)-KB12,0)</f>
        <v>0</v>
      </c>
      <c r="KB12" s="72">
        <f t="shared" si="75"/>
        <v>0</v>
      </c>
      <c r="KC12">
        <f t="shared" si="76"/>
        <v>0</v>
      </c>
      <c r="KD12">
        <f t="shared" si="77"/>
        <v>0</v>
      </c>
      <c r="KE12" s="38" t="str">
        <f>IF(JZ12=0,"",IF(KC12&gt;Configurações!$B$15,"7DIA ","")&amp;IF(AND(WEEKDAY(JV$5)=1,KD12&gt;IF($D12="F",Configurações!$B$13,Configurações!$B$14)),"DOM ","")&amp;IF(Configurações!$B$3="Simples","",IF(ROUND(KA12*1440,0)&lt;=ROUND(Configurações!$B$11*1440,0),IF(ROUND(KB12*1440,0)&gt;0,"INT-INDEVIDO",""),IF(ROUND(KA12*1440,0)&lt;=ROUND(Configurações!$B$12*1440,0),IF(ROUND(KB12*1440,0)&lt;&gt;ROUND(Configurações!$B$8*1440,0),"INT-15MIN",""),IF(OR(ROUND(KB12*1440,0)&lt;ROUND(Configurações!$B$9*1440,0),ROUND(KB12*1440,0)&gt;ROUND(Configurações!$B$10*1440,0)),"INT-1H2H","")))))</f>
        <v/>
      </c>
      <c r="KF12" t="str">
        <f>IF(Configurações!$B$3="Simples",IF('Escala Simples'!AI12="Trabalho","TRAB",IF('Escala Simples'!AI12="Folga","FOLGA",IF('Escala Simples'!AI12="Atestado","ATEST",IF('Escala Simples'!AI12="Férias","FERIAS","")))),"")</f>
        <v/>
      </c>
      <c r="KG12" s="71" t="str">
        <f>IF(Configurações!$B$3="Colunas",IF('Escala Colunas'!J145="","",'Escala Colunas'!J145),IF(Configurações!$B$3="Simples","",IF('Escala Linhas'!EM12="","",'Escala Linhas'!EM12)))</f>
        <v/>
      </c>
      <c r="KH12" s="71" t="str">
        <f>IF(Configurações!$B$3="Colunas",IF('Escala Colunas'!J146="","",'Escala Colunas'!J146),IF(Configurações!$B$3="Simples","",IF('Escala Linhas'!EN12="","",'Escala Linhas'!EN12)))</f>
        <v/>
      </c>
      <c r="KI12" s="71" t="str">
        <f>IF(Configurações!$B$3="Colunas",IF('Escala Colunas'!J147="","",'Escala Colunas'!J147),IF(Configurações!$B$3="Simples","",IF('Escala Linhas'!EO12="","",'Escala Linhas'!EO12)))</f>
        <v/>
      </c>
      <c r="KJ12" s="71" t="str">
        <f>IF(Configurações!$B$3="Colunas",IF('Escala Colunas'!J148="","",'Escala Colunas'!J148),IF(Configurações!$B$3="Simples","",IF('Escala Linhas'!EP12="","",'Escala Linhas'!EP12)))</f>
        <v/>
      </c>
      <c r="KK12">
        <f>IF($B12="",0,IF(Configurações!$B$3="Simples",IF(OR(KQ12="TRAB",KQ12="ATEST"),1,0),IF(AND(KG12&lt;&gt;"",KJ12&lt;&gt;""),1,0)))</f>
        <v>0</v>
      </c>
      <c r="KL12" s="72">
        <f>IF(AND(KK12=1,Configurações!$B$3&lt;&gt;"Simples"),MOD(KJ12-KG12,1)-KM12,0)</f>
        <v>0</v>
      </c>
      <c r="KM12" s="72">
        <f t="shared" si="78"/>
        <v>0</v>
      </c>
      <c r="KN12">
        <f t="shared" si="79"/>
        <v>0</v>
      </c>
      <c r="KO12">
        <f t="shared" si="80"/>
        <v>0</v>
      </c>
      <c r="KP12" s="38" t="str">
        <f>IF(KK12=0,"",IF(KN12&gt;Configurações!$B$15,"7DIA ","")&amp;IF(AND(WEEKDAY(KG$5)=1,KO12&gt;IF($D12="F",Configurações!$B$13,Configurações!$B$14)),"DOM ","")&amp;IF(Configurações!$B$3="Simples","",IF(ROUND(KL12*1440,0)&lt;=ROUND(Configurações!$B$11*1440,0),IF(ROUND(KM12*1440,0)&gt;0,"INT-INDEVIDO",""),IF(ROUND(KL12*1440,0)&lt;=ROUND(Configurações!$B$12*1440,0),IF(ROUND(KM12*1440,0)&lt;&gt;ROUND(Configurações!$B$8*1440,0),"INT-15MIN",""),IF(OR(ROUND(KM12*1440,0)&lt;ROUND(Configurações!$B$9*1440,0),ROUND(KM12*1440,0)&gt;ROUND(Configurações!$B$10*1440,0)),"INT-1H2H","")))))</f>
        <v/>
      </c>
      <c r="KQ12" t="str">
        <f>IF(Configurações!$B$3="Simples",IF('Escala Simples'!AJ12="Trabalho","TRAB",IF('Escala Simples'!AJ12="Folga","FOLGA",IF('Escala Simples'!AJ12="Atestado","ATEST",IF('Escala Simples'!AJ12="Férias","FERIAS","")))),"")</f>
        <v/>
      </c>
      <c r="KR12" s="71" t="str">
        <f>IF(Configurações!$B$3="Colunas",IF('Escala Colunas'!J150="","",'Escala Colunas'!J150),IF(Configurações!$B$3="Simples","",IF('Escala Linhas'!ER12="","",'Escala Linhas'!ER12)))</f>
        <v/>
      </c>
      <c r="KS12" s="71" t="str">
        <f>IF(Configurações!$B$3="Colunas",IF('Escala Colunas'!J151="","",'Escala Colunas'!J151),IF(Configurações!$B$3="Simples","",IF('Escala Linhas'!ES12="","",'Escala Linhas'!ES12)))</f>
        <v/>
      </c>
      <c r="KT12" s="71" t="str">
        <f>IF(Configurações!$B$3="Colunas",IF('Escala Colunas'!J152="","",'Escala Colunas'!J152),IF(Configurações!$B$3="Simples","",IF('Escala Linhas'!ET12="","",'Escala Linhas'!ET12)))</f>
        <v/>
      </c>
      <c r="KU12" s="71" t="str">
        <f>IF(Configurações!$B$3="Colunas",IF('Escala Colunas'!J153="","",'Escala Colunas'!J153),IF(Configurações!$B$3="Simples","",IF('Escala Linhas'!EU12="","",'Escala Linhas'!EU12)))</f>
        <v/>
      </c>
      <c r="KV12">
        <f>IF($B12="",0,IF(Configurações!$B$3="Simples",IF(OR(LB12="TRAB",LB12="ATEST"),1,0),IF(AND(KR12&lt;&gt;"",KU12&lt;&gt;""),1,0)))</f>
        <v>0</v>
      </c>
      <c r="KW12" s="72">
        <f>IF(AND(KV12=1,Configurações!$B$3&lt;&gt;"Simples"),MOD(KU12-KR12,1)-KX12,0)</f>
        <v>0</v>
      </c>
      <c r="KX12" s="72">
        <f t="shared" si="81"/>
        <v>0</v>
      </c>
      <c r="KY12">
        <f t="shared" si="82"/>
        <v>0</v>
      </c>
      <c r="KZ12">
        <f t="shared" si="83"/>
        <v>0</v>
      </c>
      <c r="LA12" s="38" t="str">
        <f>IF(KV12=0,"",IF(KY12&gt;Configurações!$B$15,"7DIA ","")&amp;IF(AND(WEEKDAY(KR$5)=1,KZ12&gt;IF($D12="F",Configurações!$B$13,Configurações!$B$14)),"DOM ","")&amp;IF(Configurações!$B$3="Simples","",IF(ROUND(KW12*1440,0)&lt;=ROUND(Configurações!$B$11*1440,0),IF(ROUND(KX12*1440,0)&gt;0,"INT-INDEVIDO",""),IF(ROUND(KW12*1440,0)&lt;=ROUND(Configurações!$B$12*1440,0),IF(ROUND(KX12*1440,0)&lt;&gt;ROUND(Configurações!$B$8*1440,0),"INT-15MIN",""),IF(OR(ROUND(KX12*1440,0)&lt;ROUND(Configurações!$B$9*1440,0),ROUND(KX12*1440,0)&gt;ROUND(Configurações!$B$10*1440,0)),"INT-1H2H","")))))</f>
        <v/>
      </c>
      <c r="LB12" t="str">
        <f>IF(Configurações!$B$3="Simples",IF('Escala Simples'!AK12="Trabalho","TRAB",IF('Escala Simples'!AK12="Folga","FOLGA",IF('Escala Simples'!AK12="Atestado","ATEST",IF('Escala Simples'!AK12="Férias","FERIAS","")))),"")</f>
        <v/>
      </c>
      <c r="LC12" s="71" t="str">
        <f>IF(Configurações!$B$3="Colunas",IF('Escala Colunas'!J158="","",'Escala Colunas'!J158),IF(Configurações!$B$3="Simples","",IF('Escala Linhas'!EZ12="","",'Escala Linhas'!EZ12)))</f>
        <v/>
      </c>
      <c r="LD12" s="71" t="str">
        <f>IF(Configurações!$B$3="Colunas",IF('Escala Colunas'!J159="","",'Escala Colunas'!J159),IF(Configurações!$B$3="Simples","",IF('Escala Linhas'!FA12="","",'Escala Linhas'!FA12)))</f>
        <v/>
      </c>
      <c r="LE12" s="71" t="str">
        <f>IF(Configurações!$B$3="Colunas",IF('Escala Colunas'!J160="","",'Escala Colunas'!J160),IF(Configurações!$B$3="Simples","",IF('Escala Linhas'!FB12="","",'Escala Linhas'!FB12)))</f>
        <v/>
      </c>
      <c r="LF12" s="71" t="str">
        <f>IF(Configurações!$B$3="Colunas",IF('Escala Colunas'!J161="","",'Escala Colunas'!J161),IF(Configurações!$B$3="Simples","",IF('Escala Linhas'!FC12="","",'Escala Linhas'!FC12)))</f>
        <v/>
      </c>
      <c r="LG12">
        <f>IF($B12="",0,IF(Configurações!$B$3="Simples",IF(OR(LM12="TRAB",LM12="ATEST"),1,0),IF(AND(LC12&lt;&gt;"",LF12&lt;&gt;""),1,0)))</f>
        <v>0</v>
      </c>
      <c r="LH12" s="72">
        <f>IF(AND(LG12=1,Configurações!$B$3&lt;&gt;"Simples"),MOD(LF12-LC12,1)-LI12,0)</f>
        <v>0</v>
      </c>
      <c r="LI12" s="72">
        <f t="shared" si="84"/>
        <v>0</v>
      </c>
      <c r="LJ12">
        <f t="shared" si="85"/>
        <v>0</v>
      </c>
      <c r="LK12">
        <f t="shared" si="86"/>
        <v>0</v>
      </c>
      <c r="LL12" s="38" t="str">
        <f>IF(LG12=0,"",IF(LJ12&gt;Configurações!$B$15,"7DIA ","")&amp;IF(AND(WEEKDAY(LC$5)=1,LK12&gt;IF($D12="F",Configurações!$B$13,Configurações!$B$14)),"DOM ","")&amp;IF(Configurações!$B$3="Simples","",IF(ROUND(LH12*1440,0)&lt;=ROUND(Configurações!$B$11*1440,0),IF(ROUND(LI12*1440,0)&gt;0,"INT-INDEVIDO",""),IF(ROUND(LH12*1440,0)&lt;=ROUND(Configurações!$B$12*1440,0),IF(ROUND(LI12*1440,0)&lt;&gt;ROUND(Configurações!$B$8*1440,0),"INT-15MIN",""),IF(OR(ROUND(LI12*1440,0)&lt;ROUND(Configurações!$B$9*1440,0),ROUND(LI12*1440,0)&gt;ROUND(Configurações!$B$10*1440,0)),"INT-1H2H","")))))</f>
        <v/>
      </c>
      <c r="LM12" t="str">
        <f>IF(Configurações!$B$3="Simples",IF('Escala Simples'!AN12="Trabalho","TRAB",IF('Escala Simples'!AN12="Folga","FOLGA",IF('Escala Simples'!AN12="Atestado","ATEST",IF('Escala Simples'!AN12="Férias","FERIAS","")))),"")</f>
        <v/>
      </c>
      <c r="LN12" s="71" t="str">
        <f>IF(Configurações!$B$3="Colunas",IF('Escala Colunas'!J163="","",'Escala Colunas'!J163),IF(Configurações!$B$3="Simples","",IF('Escala Linhas'!FE12="","",'Escala Linhas'!FE12)))</f>
        <v/>
      </c>
      <c r="LO12" s="71" t="str">
        <f>IF(Configurações!$B$3="Colunas",IF('Escala Colunas'!J164="","",'Escala Colunas'!J164),IF(Configurações!$B$3="Simples","",IF('Escala Linhas'!FF12="","",'Escala Linhas'!FF12)))</f>
        <v/>
      </c>
      <c r="LP12" s="71" t="str">
        <f>IF(Configurações!$B$3="Colunas",IF('Escala Colunas'!J165="","",'Escala Colunas'!J165),IF(Configurações!$B$3="Simples","",IF('Escala Linhas'!FG12="","",'Escala Linhas'!FG12)))</f>
        <v/>
      </c>
      <c r="LQ12" s="71" t="str">
        <f>IF(Configurações!$B$3="Colunas",IF('Escala Colunas'!J166="","",'Escala Colunas'!J166),IF(Configurações!$B$3="Simples","",IF('Escala Linhas'!FH12="","",'Escala Linhas'!FH12)))</f>
        <v/>
      </c>
      <c r="LR12">
        <f>IF($B12="",0,IF(Configurações!$B$3="Simples",IF(OR(LX12="TRAB",LX12="ATEST"),1,0),IF(AND(LN12&lt;&gt;"",LQ12&lt;&gt;""),1,0)))</f>
        <v>0</v>
      </c>
      <c r="LS12" s="72">
        <f>IF(AND(LR12=1,Configurações!$B$3&lt;&gt;"Simples"),MOD(LQ12-LN12,1)-LT12,0)</f>
        <v>0</v>
      </c>
      <c r="LT12" s="72">
        <f t="shared" si="87"/>
        <v>0</v>
      </c>
      <c r="LU12">
        <f t="shared" si="88"/>
        <v>0</v>
      </c>
      <c r="LV12">
        <f t="shared" si="89"/>
        <v>0</v>
      </c>
      <c r="LW12" s="38" t="str">
        <f>IF(LR12=0,"",IF(LU12&gt;Configurações!$B$15,"7DIA ","")&amp;IF(AND(WEEKDAY(LN$5)=1,LV12&gt;IF($D12="F",Configurações!$B$13,Configurações!$B$14)),"DOM ","")&amp;IF(Configurações!$B$3="Simples","",IF(ROUND(LS12*1440,0)&lt;=ROUND(Configurações!$B$11*1440,0),IF(ROUND(LT12*1440,0)&gt;0,"INT-INDEVIDO",""),IF(ROUND(LS12*1440,0)&lt;=ROUND(Configurações!$B$12*1440,0),IF(ROUND(LT12*1440,0)&lt;&gt;ROUND(Configurações!$B$8*1440,0),"INT-15MIN",""),IF(OR(ROUND(LT12*1440,0)&lt;ROUND(Configurações!$B$9*1440,0),ROUND(LT12*1440,0)&gt;ROUND(Configurações!$B$10*1440,0)),"INT-1H2H","")))))</f>
        <v/>
      </c>
      <c r="LX12" t="str">
        <f>IF(Configurações!$B$3="Simples",IF('Escala Simples'!AO12="Trabalho","TRAB",IF('Escala Simples'!AO12="Folga","FOLGA",IF('Escala Simples'!AO12="Atestado","ATEST",IF('Escala Simples'!AO12="Férias","FERIAS","")))),"")</f>
        <v/>
      </c>
      <c r="LY12" s="71" t="str">
        <f>IF(Configurações!$B$3="Colunas",IF('Escala Colunas'!J168="","",'Escala Colunas'!J168),IF(Configurações!$B$3="Simples","",IF('Escala Linhas'!FJ12="","",'Escala Linhas'!FJ12)))</f>
        <v/>
      </c>
      <c r="LZ12" s="71" t="str">
        <f>IF(Configurações!$B$3="Colunas",IF('Escala Colunas'!J169="","",'Escala Colunas'!J169),IF(Configurações!$B$3="Simples","",IF('Escala Linhas'!FK12="","",'Escala Linhas'!FK12)))</f>
        <v/>
      </c>
      <c r="MA12" s="71" t="str">
        <f>IF(Configurações!$B$3="Colunas",IF('Escala Colunas'!J170="","",'Escala Colunas'!J170),IF(Configurações!$B$3="Simples","",IF('Escala Linhas'!FL12="","",'Escala Linhas'!FL12)))</f>
        <v/>
      </c>
      <c r="MB12" s="71" t="str">
        <f>IF(Configurações!$B$3="Colunas",IF('Escala Colunas'!J171="","",'Escala Colunas'!J171),IF(Configurações!$B$3="Simples","",IF('Escala Linhas'!FM12="","",'Escala Linhas'!FM12)))</f>
        <v/>
      </c>
      <c r="MC12">
        <f>IF($B12="",0,IF(Configurações!$B$3="Simples",IF(OR(MI12="TRAB",MI12="ATEST"),1,0),IF(AND(LY12&lt;&gt;"",MB12&lt;&gt;""),1,0)))</f>
        <v>0</v>
      </c>
      <c r="MD12" s="72">
        <f>IF(AND(MC12=1,Configurações!$B$3&lt;&gt;"Simples"),MOD(MB12-LY12,1)-ME12,0)</f>
        <v>0</v>
      </c>
      <c r="ME12" s="72">
        <f t="shared" si="90"/>
        <v>0</v>
      </c>
      <c r="MF12">
        <f t="shared" si="91"/>
        <v>0</v>
      </c>
      <c r="MG12">
        <f t="shared" si="92"/>
        <v>0</v>
      </c>
      <c r="MH12" s="38" t="str">
        <f>IF(MC12=0,"",IF(MF12&gt;Configurações!$B$15,"7DIA ","")&amp;IF(AND(WEEKDAY(LY$5)=1,MG12&gt;IF($D12="F",Configurações!$B$13,Configurações!$B$14)),"DOM ","")&amp;IF(Configurações!$B$3="Simples","",IF(ROUND(MD12*1440,0)&lt;=ROUND(Configurações!$B$11*1440,0),IF(ROUND(ME12*1440,0)&gt;0,"INT-INDEVIDO",""),IF(ROUND(MD12*1440,0)&lt;=ROUND(Configurações!$B$12*1440,0),IF(ROUND(ME12*1440,0)&lt;&gt;ROUND(Configurações!$B$8*1440,0),"INT-15MIN",""),IF(OR(ROUND(ME12*1440,0)&lt;ROUND(Configurações!$B$9*1440,0),ROUND(ME12*1440,0)&gt;ROUND(Configurações!$B$10*1440,0)),"INT-1H2H","")))))</f>
        <v/>
      </c>
      <c r="MI12" t="str">
        <f>IF(Configurações!$B$3="Simples",IF('Escala Simples'!AP12="Trabalho","TRAB",IF('Escala Simples'!AP12="Folga","FOLGA",IF('Escala Simples'!AP12="Atestado","ATEST",IF('Escala Simples'!AP12="Férias","FERIAS","")))),"")</f>
        <v/>
      </c>
      <c r="MJ12" s="71" t="str">
        <f>IF(Configurações!$B$3="Colunas",IF('Escala Colunas'!J173="","",'Escala Colunas'!J173),IF(Configurações!$B$3="Simples","",IF('Escala Linhas'!FO12="","",'Escala Linhas'!FO12)))</f>
        <v/>
      </c>
      <c r="MK12" s="71" t="str">
        <f>IF(Configurações!$B$3="Colunas",IF('Escala Colunas'!J174="","",'Escala Colunas'!J174),IF(Configurações!$B$3="Simples","",IF('Escala Linhas'!FP12="","",'Escala Linhas'!FP12)))</f>
        <v/>
      </c>
      <c r="ML12" s="71" t="str">
        <f>IF(Configurações!$B$3="Colunas",IF('Escala Colunas'!J175="","",'Escala Colunas'!J175),IF(Configurações!$B$3="Simples","",IF('Escala Linhas'!FQ12="","",'Escala Linhas'!FQ12)))</f>
        <v/>
      </c>
      <c r="MM12" s="71" t="str">
        <f>IF(Configurações!$B$3="Colunas",IF('Escala Colunas'!J176="","",'Escala Colunas'!J176),IF(Configurações!$B$3="Simples","",IF('Escala Linhas'!FR12="","",'Escala Linhas'!FR12)))</f>
        <v/>
      </c>
      <c r="MN12">
        <f>IF($B12="",0,IF(Configurações!$B$3="Simples",IF(OR(MT12="TRAB",MT12="ATEST"),1,0),IF(AND(MJ12&lt;&gt;"",MM12&lt;&gt;""),1,0)))</f>
        <v>0</v>
      </c>
      <c r="MO12" s="72">
        <f>IF(AND(MN12=1,Configurações!$B$3&lt;&gt;"Simples"),MOD(MM12-MJ12,1)-MP12,0)</f>
        <v>0</v>
      </c>
      <c r="MP12" s="72">
        <f t="shared" si="93"/>
        <v>0</v>
      </c>
      <c r="MQ12">
        <f t="shared" si="94"/>
        <v>0</v>
      </c>
      <c r="MR12">
        <f t="shared" si="95"/>
        <v>0</v>
      </c>
      <c r="MS12" s="38" t="str">
        <f>IF(MN12=0,"",IF(MQ12&gt;Configurações!$B$15,"7DIA ","")&amp;IF(AND(WEEKDAY(MJ$5)=1,MR12&gt;IF($D12="F",Configurações!$B$13,Configurações!$B$14)),"DOM ","")&amp;IF(Configurações!$B$3="Simples","",IF(ROUND(MO12*1440,0)&lt;=ROUND(Configurações!$B$11*1440,0),IF(ROUND(MP12*1440,0)&gt;0,"INT-INDEVIDO",""),IF(ROUND(MO12*1440,0)&lt;=ROUND(Configurações!$B$12*1440,0),IF(ROUND(MP12*1440,0)&lt;&gt;ROUND(Configurações!$B$8*1440,0),"INT-15MIN",""),IF(OR(ROUND(MP12*1440,0)&lt;ROUND(Configurações!$B$9*1440,0),ROUND(MP12*1440,0)&gt;ROUND(Configurações!$B$10*1440,0)),"INT-1H2H","")))))</f>
        <v/>
      </c>
      <c r="MT12" t="str">
        <f>IF(Configurações!$B$3="Simples",IF('Escala Simples'!AQ12="Trabalho","TRAB",IF('Escala Simples'!AQ12="Folga","FOLGA",IF('Escala Simples'!AQ12="Atestado","ATEST",IF('Escala Simples'!AQ12="Férias","FERIAS","")))),"")</f>
        <v/>
      </c>
      <c r="MU12" s="71" t="str">
        <f>IF(Configurações!$B$3="Colunas",IF('Escala Colunas'!J178="","",'Escala Colunas'!J178),IF(Configurações!$B$3="Simples","",IF('Escala Linhas'!FT12="","",'Escala Linhas'!FT12)))</f>
        <v/>
      </c>
      <c r="MV12" s="71" t="str">
        <f>IF(Configurações!$B$3="Colunas",IF('Escala Colunas'!J179="","",'Escala Colunas'!J179),IF(Configurações!$B$3="Simples","",IF('Escala Linhas'!FU12="","",'Escala Linhas'!FU12)))</f>
        <v/>
      </c>
      <c r="MW12" s="71" t="str">
        <f>IF(Configurações!$B$3="Colunas",IF('Escala Colunas'!J180="","",'Escala Colunas'!J180),IF(Configurações!$B$3="Simples","",IF('Escala Linhas'!FV12="","",'Escala Linhas'!FV12)))</f>
        <v/>
      </c>
      <c r="MX12" s="71" t="str">
        <f>IF(Configurações!$B$3="Colunas",IF('Escala Colunas'!J181="","",'Escala Colunas'!J181),IF(Configurações!$B$3="Simples","",IF('Escala Linhas'!FW12="","",'Escala Linhas'!FW12)))</f>
        <v/>
      </c>
      <c r="MY12">
        <f>IF($B12="",0,IF(Configurações!$B$3="Simples",IF(OR(NE12="TRAB",NE12="ATEST"),1,0),IF(AND(MU12&lt;&gt;"",MX12&lt;&gt;""),1,0)))</f>
        <v>0</v>
      </c>
      <c r="MZ12" s="72">
        <f>IF(AND(MY12=1,Configurações!$B$3&lt;&gt;"Simples"),MOD(MX12-MU12,1)-NA12,0)</f>
        <v>0</v>
      </c>
      <c r="NA12" s="72">
        <f t="shared" si="96"/>
        <v>0</v>
      </c>
      <c r="NB12">
        <f t="shared" si="97"/>
        <v>0</v>
      </c>
      <c r="NC12">
        <f t="shared" si="98"/>
        <v>0</v>
      </c>
      <c r="ND12" s="38" t="str">
        <f>IF(MY12=0,"",IF(NB12&gt;Configurações!$B$15,"7DIA ","")&amp;IF(AND(WEEKDAY(MU$5)=1,NC12&gt;IF($D12="F",Configurações!$B$13,Configurações!$B$14)),"DOM ","")&amp;IF(Configurações!$B$3="Simples","",IF(ROUND(MZ12*1440,0)&lt;=ROUND(Configurações!$B$11*1440,0),IF(ROUND(NA12*1440,0)&gt;0,"INT-INDEVIDO",""),IF(ROUND(MZ12*1440,0)&lt;=ROUND(Configurações!$B$12*1440,0),IF(ROUND(NA12*1440,0)&lt;&gt;ROUND(Configurações!$B$8*1440,0),"INT-15MIN",""),IF(OR(ROUND(NA12*1440,0)&lt;ROUND(Configurações!$B$9*1440,0),ROUND(NA12*1440,0)&gt;ROUND(Configurações!$B$10*1440,0)),"INT-1H2H","")))))</f>
        <v/>
      </c>
      <c r="NE12" t="str">
        <f>IF(Configurações!$B$3="Simples",IF('Escala Simples'!AR12="Trabalho","TRAB",IF('Escala Simples'!AR12="Folga","FOLGA",IF('Escala Simples'!AR12="Atestado","ATEST",IF('Escala Simples'!AR12="Férias","FERIAS","")))),"")</f>
        <v/>
      </c>
      <c r="NF12" s="71" t="str">
        <f>IF(Configurações!$B$3="Colunas",IF('Escala Colunas'!J183="","",'Escala Colunas'!J183),IF(Configurações!$B$3="Simples","",IF('Escala Linhas'!FY12="","",'Escala Linhas'!FY12)))</f>
        <v/>
      </c>
      <c r="NG12" s="71" t="str">
        <f>IF(Configurações!$B$3="Colunas",IF('Escala Colunas'!J184="","",'Escala Colunas'!J184),IF(Configurações!$B$3="Simples","",IF('Escala Linhas'!FZ12="","",'Escala Linhas'!FZ12)))</f>
        <v/>
      </c>
      <c r="NH12" s="71" t="str">
        <f>IF(Configurações!$B$3="Colunas",IF('Escala Colunas'!J185="","",'Escala Colunas'!J185),IF(Configurações!$B$3="Simples","",IF('Escala Linhas'!GA12="","",'Escala Linhas'!GA12)))</f>
        <v/>
      </c>
      <c r="NI12" s="71" t="str">
        <f>IF(Configurações!$B$3="Colunas",IF('Escala Colunas'!J186="","",'Escala Colunas'!J186),IF(Configurações!$B$3="Simples","",IF('Escala Linhas'!GB12="","",'Escala Linhas'!GB12)))</f>
        <v/>
      </c>
      <c r="NJ12">
        <f>IF($B12="",0,IF(Configurações!$B$3="Simples",IF(OR(NP12="TRAB",NP12="ATEST"),1,0),IF(AND(NF12&lt;&gt;"",NI12&lt;&gt;""),1,0)))</f>
        <v>0</v>
      </c>
      <c r="NK12" s="72">
        <f>IF(AND(NJ12=1,Configurações!$B$3&lt;&gt;"Simples"),MOD(NI12-NF12,1)-NL12,0)</f>
        <v>0</v>
      </c>
      <c r="NL12" s="72">
        <f t="shared" si="99"/>
        <v>0</v>
      </c>
      <c r="NM12">
        <f t="shared" si="100"/>
        <v>0</v>
      </c>
      <c r="NN12">
        <f t="shared" si="101"/>
        <v>0</v>
      </c>
      <c r="NO12" s="38" t="str">
        <f>IF(NJ12=0,"",IF(NM12&gt;Configurações!$B$15,"7DIA ","")&amp;IF(AND(WEEKDAY(NF$5)=1,NN12&gt;IF($D12="F",Configurações!$B$13,Configurações!$B$14)),"DOM ","")&amp;IF(Configurações!$B$3="Simples","",IF(ROUND(NK12*1440,0)&lt;=ROUND(Configurações!$B$11*1440,0),IF(ROUND(NL12*1440,0)&gt;0,"INT-INDEVIDO",""),IF(ROUND(NK12*1440,0)&lt;=ROUND(Configurações!$B$12*1440,0),IF(ROUND(NL12*1440,0)&lt;&gt;ROUND(Configurações!$B$8*1440,0),"INT-15MIN",""),IF(OR(ROUND(NL12*1440,0)&lt;ROUND(Configurações!$B$9*1440,0),ROUND(NL12*1440,0)&gt;ROUND(Configurações!$B$10*1440,0)),"INT-1H2H","")))))</f>
        <v/>
      </c>
      <c r="NP12" t="str">
        <f>IF(Configurações!$B$3="Simples",IF('Escala Simples'!AS12="Trabalho","TRAB",IF('Escala Simples'!AS12="Folga","FOLGA",IF('Escala Simples'!AS12="Atestado","ATEST",IF('Escala Simples'!AS12="Férias","FERIAS","")))),"")</f>
        <v/>
      </c>
      <c r="NQ12" s="71" t="str">
        <f>IF(Configurações!$B$3="Colunas",IF('Escala Colunas'!J188="","",'Escala Colunas'!J188),IF(Configurações!$B$3="Simples","",IF('Escala Linhas'!GD12="","",'Escala Linhas'!GD12)))</f>
        <v/>
      </c>
      <c r="NR12" s="71" t="str">
        <f>IF(Configurações!$B$3="Colunas",IF('Escala Colunas'!J189="","",'Escala Colunas'!J189),IF(Configurações!$B$3="Simples","",IF('Escala Linhas'!GE12="","",'Escala Linhas'!GE12)))</f>
        <v/>
      </c>
      <c r="NS12" s="71" t="str">
        <f>IF(Configurações!$B$3="Colunas",IF('Escala Colunas'!J190="","",'Escala Colunas'!J190),IF(Configurações!$B$3="Simples","",IF('Escala Linhas'!GF12="","",'Escala Linhas'!GF12)))</f>
        <v/>
      </c>
      <c r="NT12" s="71" t="str">
        <f>IF(Configurações!$B$3="Colunas",IF('Escala Colunas'!J191="","",'Escala Colunas'!J191),IF(Configurações!$B$3="Simples","",IF('Escala Linhas'!GG12="","",'Escala Linhas'!GG12)))</f>
        <v/>
      </c>
      <c r="NU12">
        <f>IF($B12="",0,IF(Configurações!$B$3="Simples",IF(OR(OA12="TRAB",OA12="ATEST"),1,0),IF(AND(NQ12&lt;&gt;"",NT12&lt;&gt;""),1,0)))</f>
        <v>0</v>
      </c>
      <c r="NV12" s="72">
        <f>IF(AND(NU12=1,Configurações!$B$3&lt;&gt;"Simples"),MOD(NT12-NQ12,1)-NW12,0)</f>
        <v>0</v>
      </c>
      <c r="NW12" s="72">
        <f t="shared" si="102"/>
        <v>0</v>
      </c>
      <c r="NX12">
        <f t="shared" si="103"/>
        <v>0</v>
      </c>
      <c r="NY12">
        <f t="shared" si="104"/>
        <v>0</v>
      </c>
      <c r="NZ12" s="38" t="str">
        <f>IF(NU12=0,"",IF(NX12&gt;Configurações!$B$15,"7DIA ","")&amp;IF(AND(WEEKDAY(NQ$5)=1,NY12&gt;IF($D12="F",Configurações!$B$13,Configurações!$B$14)),"DOM ","")&amp;IF(Configurações!$B$3="Simples","",IF(ROUND(NV12*1440,0)&lt;=ROUND(Configurações!$B$11*1440,0),IF(ROUND(NW12*1440,0)&gt;0,"INT-INDEVIDO",""),IF(ROUND(NV12*1440,0)&lt;=ROUND(Configurações!$B$12*1440,0),IF(ROUND(NW12*1440,0)&lt;&gt;ROUND(Configurações!$B$8*1440,0),"INT-15MIN",""),IF(OR(ROUND(NW12*1440,0)&lt;ROUND(Configurações!$B$9*1440,0),ROUND(NW12*1440,0)&gt;ROUND(Configurações!$B$10*1440,0)),"INT-1H2H","")))))</f>
        <v/>
      </c>
      <c r="OA12" t="str">
        <f>IF(Configurações!$B$3="Simples",IF('Escala Simples'!AT12="Trabalho","TRAB",IF('Escala Simples'!AT12="Folga","FOLGA",IF('Escala Simples'!AT12="Atestado","ATEST",IF('Escala Simples'!AT12="Férias","FERIAS","")))),"")</f>
        <v/>
      </c>
      <c r="OB12" s="72">
        <f>SUMIFS(Cálculos!$G12:$OA12,Cálculos!$G$4:$OA$4,"H",Cálculos!$G$3:$OA$3,1)</f>
        <v>1.4583333333333317</v>
      </c>
      <c r="OC12">
        <f>SUMIFS(Cálculos!$G12:$OA12,Cálculos!$G$4:$OA$4,"T",Cálculos!$G$3:$OA$3,1)</f>
        <v>5</v>
      </c>
      <c r="OD12" s="69" t="str">
        <f>IF($B12="","",IF(AND(Configurações!$B$3&lt;&gt;"Simples",ISNUMBER($C12),ROUND(OB12*1440,0)&gt;$C12*60),"Jornada semanal excedida: "&amp;TEXT(OB12,"[h]:mm")&amp;" (contratada "&amp;$C12&amp;"h) • ","")&amp;IF(IF(Configurações!$B$6="Sim",OC12&gt;6,OC12&gt;Configurações!$B$5),IF(Configurações!$B$6="Sim","Semana inteira sem folga — mínimo 1 folga (CCT/ACT) • ","Mais de "&amp;Configurações!$B$5&amp;" dias trabalhados — obrigatórias 2 folgas semanais • "),"")&amp;IF(COUNTIF(G12:CD12,"*7DIA*")&gt;0,"7º dia consecutivo de trabalho • ","")&amp;IF(COUNTIF(G12:CD12,"*DOM*")&gt;0,"Domingos consecutivos acima do permitido • ","")&amp;IF(COUNTIF(G12:CD12,"*INT-INDEVIDO*")&gt;0,"Intervalo indevido em jornada até 4h • ","")&amp;IF(COUNTIF(G12:CD12,"*INT-15MIN*")&gt;0,"Intervalo deve ser de 15 min (jornada 4h01–6h) • ","")&amp;IF(COUNTIF(G12:CD12,"*INT-1H2H*")&gt;0,"Intervalo fora de 1h–2h (jornada acima de 6h) • ",""))</f>
        <v xml:space="preserve">Domingos consecutivos acima do permitido • </v>
      </c>
      <c r="OE12">
        <f>IF($B12="",0,IF(AND(Configurações!$B$3&lt;&gt;"Simples",ISNUMBER($C12),ROUND(OB12*1440,0)&gt;$C12*60),1,0))</f>
        <v>0</v>
      </c>
      <c r="OF12">
        <f>IF($B12="",0,IF(IF(Configurações!$B$6="Sim",OC12&gt;6,OC12&gt;Configurações!$B$5),1,0))</f>
        <v>0</v>
      </c>
      <c r="OG12" s="72">
        <f>SUMIFS(Cálculos!$G12:$OA12,Cálculos!$G$4:$OA$4,"H",Cálculos!$G$3:$OA$3,2)</f>
        <v>1.4583333333333317</v>
      </c>
      <c r="OH12">
        <f>SUMIFS(Cálculos!$G12:$OA12,Cálculos!$G$4:$OA$4,"T",Cálculos!$G$3:$OA$3,2)</f>
        <v>5</v>
      </c>
      <c r="OI12" s="69" t="str">
        <f>IF($B12="","",IF(AND(Configurações!$B$3&lt;&gt;"Simples",ISNUMBER($C12),ROUND(OG12*1440,0)&gt;$C12*60),"Jornada semanal excedida: "&amp;TEXT(OG12,"[h]:mm")&amp;" (contratada "&amp;$C12&amp;"h) • ","")&amp;IF(IF(Configurações!$B$6="Sim",OH12&gt;6,OH12&gt;Configurações!$B$5),IF(Configurações!$B$6="Sim","Semana inteira sem folga — mínimo 1 folga (CCT/ACT) • ","Mais de "&amp;Configurações!$B$5&amp;" dias trabalhados — obrigatórias 2 folgas semanais • "),"")&amp;IF(COUNTIF(CF12:FC12,"*7DIA*")&gt;0,"7º dia consecutivo de trabalho • ","")&amp;IF(COUNTIF(CF12:FC12,"*DOM*")&gt;0,"Domingos consecutivos acima do permitido • ","")&amp;IF(COUNTIF(CF12:FC12,"*INT-INDEVIDO*")&gt;0,"Intervalo indevido em jornada até 4h • ","")&amp;IF(COUNTIF(CF12:FC12,"*INT-15MIN*")&gt;0,"Intervalo deve ser de 15 min (jornada 4h01–6h) • ","")&amp;IF(COUNTIF(CF12:FC12,"*INT-1H2H*")&gt;0,"Intervalo fora de 1h–2h (jornada acima de 6h) • ",""))</f>
        <v/>
      </c>
      <c r="OJ12">
        <f>IF($B12="",0,IF(AND(Configurações!$B$3&lt;&gt;"Simples",ISNUMBER($C12),ROUND(OG12*1440,0)&gt;$C12*60),1,0))</f>
        <v>0</v>
      </c>
      <c r="OK12">
        <f>IF($B12="",0,IF(IF(Configurações!$B$6="Sim",OH12&gt;6,OH12&gt;Configurações!$B$5),1,0))</f>
        <v>0</v>
      </c>
      <c r="OL12" s="72">
        <f>SUMIFS(Cálculos!$G12:$OA12,Cálculos!$G$4:$OA$4,"H",Cálculos!$G$3:$OA$3,3)</f>
        <v>0</v>
      </c>
      <c r="OM12">
        <f>SUMIFS(Cálculos!$G12:$OA12,Cálculos!$G$4:$OA$4,"T",Cálculos!$G$3:$OA$3,3)</f>
        <v>0</v>
      </c>
      <c r="ON12" s="69" t="str">
        <f>IF($B12="","",IF(AND(Configurações!$B$3&lt;&gt;"Simples",ISNUMBER($C12),ROUND(OL12*1440,0)&gt;$C12*60),"Jornada semanal excedida: "&amp;TEXT(OL12,"[h]:mm")&amp;" (contratada "&amp;$C12&amp;"h) • ","")&amp;IF(IF(Configurações!$B$6="Sim",OM12&gt;6,OM12&gt;Configurações!$B$5),IF(Configurações!$B$6="Sim","Semana inteira sem folga — mínimo 1 folga (CCT/ACT) • ","Mais de "&amp;Configurações!$B$5&amp;" dias trabalhados — obrigatórias 2 folgas semanais • "),"")&amp;IF(COUNTIF(FE12:IB12,"*7DIA*")&gt;0,"7º dia consecutivo de trabalho • ","")&amp;IF(COUNTIF(FE12:IB12,"*DOM*")&gt;0,"Domingos consecutivos acima do permitido • ","")&amp;IF(COUNTIF(FE12:IB12,"*INT-INDEVIDO*")&gt;0,"Intervalo indevido em jornada até 4h • ","")&amp;IF(COUNTIF(FE12:IB12,"*INT-15MIN*")&gt;0,"Intervalo deve ser de 15 min (jornada 4h01–6h) • ","")&amp;IF(COUNTIF(FE12:IB12,"*INT-1H2H*")&gt;0,"Intervalo fora de 1h–2h (jornada acima de 6h) • ",""))</f>
        <v/>
      </c>
      <c r="OO12">
        <f>IF($B12="",0,IF(AND(Configurações!$B$3&lt;&gt;"Simples",ISNUMBER($C12),ROUND(OL12*1440,0)&gt;$C12*60),1,0))</f>
        <v>0</v>
      </c>
      <c r="OP12">
        <f>IF($B12="",0,IF(IF(Configurações!$B$6="Sim",OM12&gt;6,OM12&gt;Configurações!$B$5),1,0))</f>
        <v>0</v>
      </c>
      <c r="OQ12" s="72">
        <f>SUMIFS(Cálculos!$G12:$OA12,Cálculos!$G$4:$OA$4,"H",Cálculos!$G$3:$OA$3,4)</f>
        <v>0</v>
      </c>
      <c r="OR12">
        <f>SUMIFS(Cálculos!$G12:$OA12,Cálculos!$G$4:$OA$4,"T",Cálculos!$G$3:$OA$3,4)</f>
        <v>0</v>
      </c>
      <c r="OS12" s="69" t="str">
        <f>IF($B12="","",IF(AND(Configurações!$B$3&lt;&gt;"Simples",ISNUMBER($C12),ROUND(OQ12*1440,0)&gt;$C12*60),"Jornada semanal excedida: "&amp;TEXT(OQ12,"[h]:mm")&amp;" (contratada "&amp;$C12&amp;"h) • ","")&amp;IF(IF(Configurações!$B$6="Sim",OR12&gt;6,OR12&gt;Configurações!$B$5),IF(Configurações!$B$6="Sim","Semana inteira sem folga — mínimo 1 folga (CCT/ACT) • ","Mais de "&amp;Configurações!$B$5&amp;" dias trabalhados — obrigatórias 2 folgas semanais • "),"")&amp;IF(COUNTIF(ID12:LA12,"*7DIA*")&gt;0,"7º dia consecutivo de trabalho • ","")&amp;IF(COUNTIF(ID12:LA12,"*DOM*")&gt;0,"Domingos consecutivos acima do permitido • ","")&amp;IF(COUNTIF(ID12:LA12,"*INT-INDEVIDO*")&gt;0,"Intervalo indevido em jornada até 4h • ","")&amp;IF(COUNTIF(ID12:LA12,"*INT-15MIN*")&gt;0,"Intervalo deve ser de 15 min (jornada 4h01–6h) • ","")&amp;IF(COUNTIF(ID12:LA12,"*INT-1H2H*")&gt;0,"Intervalo fora de 1h–2h (jornada acima de 6h) • ",""))</f>
        <v/>
      </c>
      <c r="OT12">
        <f>IF($B12="",0,IF(AND(Configurações!$B$3&lt;&gt;"Simples",ISNUMBER($C12),ROUND(OQ12*1440,0)&gt;$C12*60),1,0))</f>
        <v>0</v>
      </c>
      <c r="OU12">
        <f>IF($B12="",0,IF(IF(Configurações!$B$6="Sim",OR12&gt;6,OR12&gt;Configurações!$B$5),1,0))</f>
        <v>0</v>
      </c>
      <c r="OV12" s="72">
        <f>SUMIFS(Cálculos!$G12:$OA12,Cálculos!$G$4:$OA$4,"H",Cálculos!$G$3:$OA$3,5)</f>
        <v>0</v>
      </c>
      <c r="OW12">
        <f>SUMIFS(Cálculos!$G12:$OA12,Cálculos!$G$4:$OA$4,"T",Cálculos!$G$3:$OA$3,5)</f>
        <v>0</v>
      </c>
      <c r="OX12" s="69" t="str">
        <f>IF($B12="","",IF(AND(Configurações!$B$3&lt;&gt;"Simples",ISNUMBER($C12),ROUND(OV12*1440,0)&gt;$C12*60),"Jornada semanal excedida: "&amp;TEXT(OV12,"[h]:mm")&amp;" (contratada "&amp;$C12&amp;"h) • ","")&amp;IF(IF(Configurações!$B$6="Sim",OW12&gt;6,OW12&gt;Configurações!$B$5),IF(Configurações!$B$6="Sim","Semana inteira sem folga — mínimo 1 folga (CCT/ACT) • ","Mais de "&amp;Configurações!$B$5&amp;" dias trabalhados — obrigatórias 2 folgas semanais • "),"")&amp;IF(COUNTIF(LC12:NZ12,"*7DIA*")&gt;0,"7º dia consecutivo de trabalho • ","")&amp;IF(COUNTIF(LC12:NZ12,"*DOM*")&gt;0,"Domingos consecutivos acima do permitido • ","")&amp;IF(COUNTIF(LC12:NZ12,"*INT-INDEVIDO*")&gt;0,"Intervalo indevido em jornada até 4h • ","")&amp;IF(COUNTIF(LC12:NZ12,"*INT-15MIN*")&gt;0,"Intervalo deve ser de 15 min (jornada 4h01–6h) • ","")&amp;IF(COUNTIF(LC12:NZ12,"*INT-1H2H*")&gt;0,"Intervalo fora de 1h–2h (jornada acima de 6h) • ",""))</f>
        <v/>
      </c>
      <c r="OY12">
        <f>IF($B12="",0,IF(AND(Configurações!$B$3&lt;&gt;"Simples",ISNUMBER($C12),ROUND(OV12*1440,0)&gt;$C12*60),1,0))</f>
        <v>0</v>
      </c>
      <c r="OZ12">
        <f>IF($B12="",0,IF(IF(Configurações!$B$6="Sim",OW12&gt;6,OW12&gt;Configurações!$B$5),1,0))</f>
        <v>0</v>
      </c>
      <c r="PA12">
        <f>IF($B12="",0,SUMPRODUCT((Cálculos!$G$4:$OA$4="T")*(Cálculos!$G$5:$OA$5&gt;=$PA$5)*(Cálculos!$G$5:$OA$5&lt;=$PB$5))-PE12)</f>
        <v>29</v>
      </c>
      <c r="PB12">
        <f>IF($B12="",0,PA12-SUMIFS(Cálculos!$G12:$OA12,Cálculos!$G$4:$OA$4,"T",Cálculos!$G$5:$OA$5,"&gt;="&amp;$PA$5,Cálculos!$G$5:$OA$5,"&lt;="&amp;$PB$5))</f>
        <v>19</v>
      </c>
      <c r="PC12">
        <f>ROUND(PA12*Configurações!$B$7/7,0)</f>
        <v>8</v>
      </c>
      <c r="PD12">
        <f>IF(AND(Configurações!$B$6="Sim",PA12&gt;0,PB12&lt;PC12),1,0)</f>
        <v>0</v>
      </c>
      <c r="PE12">
        <f>IF($B12="",0,COUNTIFS(Cálculos!$G$4:$OA$4,"ST",Cálculos!$G$5:$OA$5,"&gt;="&amp;$PA$5,Cálculos!$G$5:$OA$5,"&lt;="&amp;$PB$5,Cálculos!$G12:$OA12,"FERIAS"))</f>
        <v>0</v>
      </c>
      <c r="PF12">
        <f>IF($B12="",0,SUMPRODUCT((Cálculos!$G$4:$OA$4="T")*(Cálculos!$G$5:$OA$5&gt;=$PF$5)*(Cálculos!$G$5:$OA$5&lt;=$PG$5))-PJ12)</f>
        <v>6</v>
      </c>
      <c r="PG12">
        <f>IF($B12="",0,PF12-SUMIFS(Cálculos!$G12:$OA12,Cálculos!$G$4:$OA$4,"T",Cálculos!$G$5:$OA$5,"&gt;="&amp;$PF$5,Cálculos!$G$5:$OA$5,"&lt;="&amp;$PG$5))</f>
        <v>6</v>
      </c>
      <c r="PH12">
        <f>ROUND(PF12*Configurações!$B$7/7,0)</f>
        <v>2</v>
      </c>
      <c r="PI12">
        <f>IF(AND(Configurações!$B$6="Sim",PF12&gt;0,PG12&lt;PH12),1,0)</f>
        <v>0</v>
      </c>
      <c r="PJ12">
        <f>IF($B12="",0,COUNTIFS(Cálculos!$G$4:$OA$4,"ST",Cálculos!$G$5:$OA$5,"&gt;="&amp;$PF$5,Cálculos!$G$5:$OA$5,"&lt;="&amp;$PG$5,Cálculos!$G12:$OA12,"FERIAS"))</f>
        <v>0</v>
      </c>
      <c r="PK12">
        <f>IF($B12="",0,SUMPRODUCT((Cálculos!$G$4:$OA$4="T")*(Cálculos!$G$5:$OA$5&gt;=$PK$5)*(Cálculos!$G$5:$OA$5&lt;=$PL$5))-PO12)</f>
        <v>0</v>
      </c>
      <c r="PL12">
        <f>IF($B12="",0,PK12-SUMIFS(Cálculos!$G12:$OA12,Cálculos!$G$4:$OA$4,"T",Cálculos!$G$5:$OA$5,"&gt;="&amp;$PK$5,Cálculos!$G$5:$OA$5,"&lt;="&amp;$PL$5))</f>
        <v>0</v>
      </c>
      <c r="PM12">
        <f>ROUND(PK12*Configurações!$B$7/7,0)</f>
        <v>0</v>
      </c>
      <c r="PN12">
        <f>IF(AND(Configurações!$B$6="Sim",PK12&gt;0,PL12&lt;PM12),1,0)</f>
        <v>0</v>
      </c>
      <c r="PO12">
        <f>IF($B12="",0,COUNTIFS(Cálculos!$G$4:$OA$4,"ST",Cálculos!$G$5:$OA$5,"&gt;="&amp;$PK$5,Cálculos!$G$5:$OA$5,"&lt;="&amp;$PL$5,Cálculos!$G12:$OA12,"FERIAS"))</f>
        <v>0</v>
      </c>
      <c r="PP12" s="69" t="str">
        <f t="shared" si="105"/>
        <v xml:space="preserve">nov/2026 (29 dias no período): 19 folga(s), mín. 8 • dez/2026 (6 dias no período): 6 folga(s), mín. 2 • </v>
      </c>
    </row>
    <row r="13" spans="1:432" x14ac:dyDescent="0.25">
      <c r="A13" s="68" t="str">
        <f>IF($B13="","",7)</f>
        <v/>
      </c>
      <c r="B13" s="69" t="str">
        <f>IF(Configurações!$B$3="Colunas",IF('Escala Colunas'!K$4="","",'Escala Colunas'!K$4),IF(Configurações!$B$3="Simples",IF('Escala Simples'!$B13="","",'Escala Simples'!$B13),IF('Escala Linhas'!$B13="","",'Escala Linhas'!$B13)))</f>
        <v/>
      </c>
      <c r="C13" s="70" t="str">
        <f>IF($B13="","",IFERROR(INDEX(Funcionários!$D$5:$D$84,MATCH($B13,Funcionários!$B$5:$B$84,0)),""))</f>
        <v/>
      </c>
      <c r="D13" t="str">
        <f>IF($B13="","",IFERROR(INDEX(Funcionários!$C$5:$C$84,MATCH($B13,Funcionários!$B$5:$B$84,0)),""))</f>
        <v/>
      </c>
      <c r="E13">
        <f>IF($B13="",0,IFERROR(N(INDEX(Funcionários!$E$5:$E$84,MATCH($B13,Funcionários!$B$5:$B$84,0))),0))</f>
        <v>0</v>
      </c>
      <c r="F13">
        <f>IF($B13="",0,IFERROR(N(INDEX(Funcionários!$F$5:$F$84,MATCH($B13,Funcionários!$B$5:$B$84,0))),0))</f>
        <v>0</v>
      </c>
      <c r="G13" s="71" t="str">
        <f>IF(Configurações!$B$3="Colunas",IF('Escala Colunas'!K6="","",'Escala Colunas'!K6),IF(Configurações!$B$3="Simples","",IF('Escala Linhas'!D13="","",'Escala Linhas'!D13)))</f>
        <v/>
      </c>
      <c r="H13" s="71" t="str">
        <f>IF(Configurações!$B$3="Colunas",IF('Escala Colunas'!K7="","",'Escala Colunas'!K7),IF(Configurações!$B$3="Simples","",IF('Escala Linhas'!E13="","",'Escala Linhas'!E13)))</f>
        <v/>
      </c>
      <c r="I13" s="71" t="str">
        <f>IF(Configurações!$B$3="Colunas",IF('Escala Colunas'!K8="","",'Escala Colunas'!K8),IF(Configurações!$B$3="Simples","",IF('Escala Linhas'!F13="","",'Escala Linhas'!F13)))</f>
        <v/>
      </c>
      <c r="J13" s="71" t="str">
        <f>IF(Configurações!$B$3="Colunas",IF('Escala Colunas'!K9="","",'Escala Colunas'!K9),IF(Configurações!$B$3="Simples","",IF('Escala Linhas'!G13="","",'Escala Linhas'!G13)))</f>
        <v/>
      </c>
      <c r="K13">
        <f>IF($B13="",0,IF(Configurações!$B$3="Simples",IF(OR(Q13="TRAB",Q13="ATEST"),1,0),IF(AND(G13&lt;&gt;"",J13&lt;&gt;""),1,0)))</f>
        <v>0</v>
      </c>
      <c r="L13" s="72">
        <f>IF(AND(K13=1,Configurações!$B$3&lt;&gt;"Simples"),MOD(J13-G13,1)-M13,0)</f>
        <v>0</v>
      </c>
      <c r="M13" s="72">
        <f t="shared" si="0"/>
        <v>0</v>
      </c>
      <c r="N13">
        <f t="shared" si="1"/>
        <v>0</v>
      </c>
      <c r="O13">
        <f t="shared" si="2"/>
        <v>0</v>
      </c>
      <c r="P13" s="38" t="str">
        <f>IF(K13=0,"",IF(N13&gt;Configurações!$B$15,"7DIA ","")&amp;IF(AND(WEEKDAY(G$5)=1,O13&gt;IF($D13="F",Configurações!$B$13,Configurações!$B$14)),"DOM ","")&amp;IF(Configurações!$B$3="Simples","",IF(ROUND(L13*1440,0)&lt;=ROUND(Configurações!$B$11*1440,0),IF(ROUND(M13*1440,0)&gt;0,"INT-INDEVIDO",""),IF(ROUND(L13*1440,0)&lt;=ROUND(Configurações!$B$12*1440,0),IF(ROUND(M13*1440,0)&lt;&gt;ROUND(Configurações!$B$8*1440,0),"INT-15MIN",""),IF(OR(ROUND(M13*1440,0)&lt;ROUND(Configurações!$B$9*1440,0),ROUND(M13*1440,0)&gt;ROUND(Configurações!$B$10*1440,0)),"INT-1H2H","")))))</f>
        <v/>
      </c>
      <c r="Q13" t="str">
        <f>IF(Configurações!$B$3="Simples",IF('Escala Simples'!D13="Trabalho","TRAB",IF('Escala Simples'!D13="Folga","FOLGA",IF('Escala Simples'!D13="Atestado","ATEST",IF('Escala Simples'!D13="Férias","FERIAS","")))),"")</f>
        <v/>
      </c>
      <c r="R13" s="71" t="str">
        <f>IF(Configurações!$B$3="Colunas",IF('Escala Colunas'!K11="","",'Escala Colunas'!K11),IF(Configurações!$B$3="Simples","",IF('Escala Linhas'!I13="","",'Escala Linhas'!I13)))</f>
        <v/>
      </c>
      <c r="S13" s="71" t="str">
        <f>IF(Configurações!$B$3="Colunas",IF('Escala Colunas'!K12="","",'Escala Colunas'!K12),IF(Configurações!$B$3="Simples","",IF('Escala Linhas'!J13="","",'Escala Linhas'!J13)))</f>
        <v/>
      </c>
      <c r="T13" s="71" t="str">
        <f>IF(Configurações!$B$3="Colunas",IF('Escala Colunas'!K13="","",'Escala Colunas'!K13),IF(Configurações!$B$3="Simples","",IF('Escala Linhas'!K13="","",'Escala Linhas'!K13)))</f>
        <v/>
      </c>
      <c r="U13" s="71" t="str">
        <f>IF(Configurações!$B$3="Colunas",IF('Escala Colunas'!K14="","",'Escala Colunas'!K14),IF(Configurações!$B$3="Simples","",IF('Escala Linhas'!L13="","",'Escala Linhas'!L13)))</f>
        <v/>
      </c>
      <c r="V13">
        <f>IF($B13="",0,IF(Configurações!$B$3="Simples",IF(OR(AB13="TRAB",AB13="ATEST"),1,0),IF(AND(R13&lt;&gt;"",U13&lt;&gt;""),1,0)))</f>
        <v>0</v>
      </c>
      <c r="W13" s="72">
        <f>IF(AND(V13=1,Configurações!$B$3&lt;&gt;"Simples"),MOD(U13-R13,1)-X13,0)</f>
        <v>0</v>
      </c>
      <c r="X13" s="72">
        <f t="shared" si="3"/>
        <v>0</v>
      </c>
      <c r="Y13">
        <f t="shared" si="4"/>
        <v>0</v>
      </c>
      <c r="Z13">
        <f t="shared" si="5"/>
        <v>0</v>
      </c>
      <c r="AA13" s="38" t="str">
        <f>IF(V13=0,"",IF(Y13&gt;Configurações!$B$15,"7DIA ","")&amp;IF(AND(WEEKDAY(R$5)=1,Z13&gt;IF($D13="F",Configurações!$B$13,Configurações!$B$14)),"DOM ","")&amp;IF(Configurações!$B$3="Simples","",IF(ROUND(W13*1440,0)&lt;=ROUND(Configurações!$B$11*1440,0),IF(ROUND(X13*1440,0)&gt;0,"INT-INDEVIDO",""),IF(ROUND(W13*1440,0)&lt;=ROUND(Configurações!$B$12*1440,0),IF(ROUND(X13*1440,0)&lt;&gt;ROUND(Configurações!$B$8*1440,0),"INT-15MIN",""),IF(OR(ROUND(X13*1440,0)&lt;ROUND(Configurações!$B$9*1440,0),ROUND(X13*1440,0)&gt;ROUND(Configurações!$B$10*1440,0)),"INT-1H2H","")))))</f>
        <v/>
      </c>
      <c r="AB13" t="str">
        <f>IF(Configurações!$B$3="Simples",IF('Escala Simples'!E13="Trabalho","TRAB",IF('Escala Simples'!E13="Folga","FOLGA",IF('Escala Simples'!E13="Atestado","ATEST",IF('Escala Simples'!E13="Férias","FERIAS","")))),"")</f>
        <v/>
      </c>
      <c r="AC13" s="71" t="str">
        <f>IF(Configurações!$B$3="Colunas",IF('Escala Colunas'!K16="","",'Escala Colunas'!K16),IF(Configurações!$B$3="Simples","",IF('Escala Linhas'!N13="","",'Escala Linhas'!N13)))</f>
        <v/>
      </c>
      <c r="AD13" s="71" t="str">
        <f>IF(Configurações!$B$3="Colunas",IF('Escala Colunas'!K17="","",'Escala Colunas'!K17),IF(Configurações!$B$3="Simples","",IF('Escala Linhas'!O13="","",'Escala Linhas'!O13)))</f>
        <v/>
      </c>
      <c r="AE13" s="71" t="str">
        <f>IF(Configurações!$B$3="Colunas",IF('Escala Colunas'!K18="","",'Escala Colunas'!K18),IF(Configurações!$B$3="Simples","",IF('Escala Linhas'!P13="","",'Escala Linhas'!P13)))</f>
        <v/>
      </c>
      <c r="AF13" s="71" t="str">
        <f>IF(Configurações!$B$3="Colunas",IF('Escala Colunas'!K19="","",'Escala Colunas'!K19),IF(Configurações!$B$3="Simples","",IF('Escala Linhas'!Q13="","",'Escala Linhas'!Q13)))</f>
        <v/>
      </c>
      <c r="AG13">
        <f>IF($B13="",0,IF(Configurações!$B$3="Simples",IF(OR(AM13="TRAB",AM13="ATEST"),1,0),IF(AND(AC13&lt;&gt;"",AF13&lt;&gt;""),1,0)))</f>
        <v>0</v>
      </c>
      <c r="AH13" s="72">
        <f>IF(AND(AG13=1,Configurações!$B$3&lt;&gt;"Simples"),MOD(AF13-AC13,1)-AI13,0)</f>
        <v>0</v>
      </c>
      <c r="AI13" s="72">
        <f t="shared" si="6"/>
        <v>0</v>
      </c>
      <c r="AJ13">
        <f t="shared" si="7"/>
        <v>0</v>
      </c>
      <c r="AK13">
        <f t="shared" si="8"/>
        <v>0</v>
      </c>
      <c r="AL13" s="38" t="str">
        <f>IF(AG13=0,"",IF(AJ13&gt;Configurações!$B$15,"7DIA ","")&amp;IF(AND(WEEKDAY(AC$5)=1,AK13&gt;IF($D13="F",Configurações!$B$13,Configurações!$B$14)),"DOM ","")&amp;IF(Configurações!$B$3="Simples","",IF(ROUND(AH13*1440,0)&lt;=ROUND(Configurações!$B$11*1440,0),IF(ROUND(AI13*1440,0)&gt;0,"INT-INDEVIDO",""),IF(ROUND(AH13*1440,0)&lt;=ROUND(Configurações!$B$12*1440,0),IF(ROUND(AI13*1440,0)&lt;&gt;ROUND(Configurações!$B$8*1440,0),"INT-15MIN",""),IF(OR(ROUND(AI13*1440,0)&lt;ROUND(Configurações!$B$9*1440,0),ROUND(AI13*1440,0)&gt;ROUND(Configurações!$B$10*1440,0)),"INT-1H2H","")))))</f>
        <v/>
      </c>
      <c r="AM13" t="str">
        <f>IF(Configurações!$B$3="Simples",IF('Escala Simples'!F13="Trabalho","TRAB",IF('Escala Simples'!F13="Folga","FOLGA",IF('Escala Simples'!F13="Atestado","ATEST",IF('Escala Simples'!F13="Férias","FERIAS","")))),"")</f>
        <v/>
      </c>
      <c r="AN13" s="71" t="str">
        <f>IF(Configurações!$B$3="Colunas",IF('Escala Colunas'!K21="","",'Escala Colunas'!K21),IF(Configurações!$B$3="Simples","",IF('Escala Linhas'!S13="","",'Escala Linhas'!S13)))</f>
        <v/>
      </c>
      <c r="AO13" s="71" t="str">
        <f>IF(Configurações!$B$3="Colunas",IF('Escala Colunas'!K22="","",'Escala Colunas'!K22),IF(Configurações!$B$3="Simples","",IF('Escala Linhas'!T13="","",'Escala Linhas'!T13)))</f>
        <v/>
      </c>
      <c r="AP13" s="71" t="str">
        <f>IF(Configurações!$B$3="Colunas",IF('Escala Colunas'!K23="","",'Escala Colunas'!K23),IF(Configurações!$B$3="Simples","",IF('Escala Linhas'!U13="","",'Escala Linhas'!U13)))</f>
        <v/>
      </c>
      <c r="AQ13" s="71" t="str">
        <f>IF(Configurações!$B$3="Colunas",IF('Escala Colunas'!K24="","",'Escala Colunas'!K24),IF(Configurações!$B$3="Simples","",IF('Escala Linhas'!V13="","",'Escala Linhas'!V13)))</f>
        <v/>
      </c>
      <c r="AR13">
        <f>IF($B13="",0,IF(Configurações!$B$3="Simples",IF(OR(AX13="TRAB",AX13="ATEST"),1,0),IF(AND(AN13&lt;&gt;"",AQ13&lt;&gt;""),1,0)))</f>
        <v>0</v>
      </c>
      <c r="AS13" s="72">
        <f>IF(AND(AR13=1,Configurações!$B$3&lt;&gt;"Simples"),MOD(AQ13-AN13,1)-AT13,0)</f>
        <v>0</v>
      </c>
      <c r="AT13" s="72">
        <f t="shared" si="9"/>
        <v>0</v>
      </c>
      <c r="AU13">
        <f t="shared" si="10"/>
        <v>0</v>
      </c>
      <c r="AV13">
        <f t="shared" si="11"/>
        <v>0</v>
      </c>
      <c r="AW13" s="38" t="str">
        <f>IF(AR13=0,"",IF(AU13&gt;Configurações!$B$15,"7DIA ","")&amp;IF(AND(WEEKDAY(AN$5)=1,AV13&gt;IF($D13="F",Configurações!$B$13,Configurações!$B$14)),"DOM ","")&amp;IF(Configurações!$B$3="Simples","",IF(ROUND(AS13*1440,0)&lt;=ROUND(Configurações!$B$11*1440,0),IF(ROUND(AT13*1440,0)&gt;0,"INT-INDEVIDO",""),IF(ROUND(AS13*1440,0)&lt;=ROUND(Configurações!$B$12*1440,0),IF(ROUND(AT13*1440,0)&lt;&gt;ROUND(Configurações!$B$8*1440,0),"INT-15MIN",""),IF(OR(ROUND(AT13*1440,0)&lt;ROUND(Configurações!$B$9*1440,0),ROUND(AT13*1440,0)&gt;ROUND(Configurações!$B$10*1440,0)),"INT-1H2H","")))))</f>
        <v/>
      </c>
      <c r="AX13" t="str">
        <f>IF(Configurações!$B$3="Simples",IF('Escala Simples'!G13="Trabalho","TRAB",IF('Escala Simples'!G13="Folga","FOLGA",IF('Escala Simples'!G13="Atestado","ATEST",IF('Escala Simples'!G13="Férias","FERIAS","")))),"")</f>
        <v/>
      </c>
      <c r="AY13" s="71" t="str">
        <f>IF(Configurações!$B$3="Colunas",IF('Escala Colunas'!K26="","",'Escala Colunas'!K26),IF(Configurações!$B$3="Simples","",IF('Escala Linhas'!X13="","",'Escala Linhas'!X13)))</f>
        <v/>
      </c>
      <c r="AZ13" s="71" t="str">
        <f>IF(Configurações!$B$3="Colunas",IF('Escala Colunas'!K27="","",'Escala Colunas'!K27),IF(Configurações!$B$3="Simples","",IF('Escala Linhas'!Y13="","",'Escala Linhas'!Y13)))</f>
        <v/>
      </c>
      <c r="BA13" s="71" t="str">
        <f>IF(Configurações!$B$3="Colunas",IF('Escala Colunas'!K28="","",'Escala Colunas'!K28),IF(Configurações!$B$3="Simples","",IF('Escala Linhas'!Z13="","",'Escala Linhas'!Z13)))</f>
        <v/>
      </c>
      <c r="BB13" s="71" t="str">
        <f>IF(Configurações!$B$3="Colunas",IF('Escala Colunas'!K29="","",'Escala Colunas'!K29),IF(Configurações!$B$3="Simples","",IF('Escala Linhas'!AA13="","",'Escala Linhas'!AA13)))</f>
        <v/>
      </c>
      <c r="BC13">
        <f>IF($B13="",0,IF(Configurações!$B$3="Simples",IF(OR(BI13="TRAB",BI13="ATEST"),1,0),IF(AND(AY13&lt;&gt;"",BB13&lt;&gt;""),1,0)))</f>
        <v>0</v>
      </c>
      <c r="BD13" s="72">
        <f>IF(AND(BC13=1,Configurações!$B$3&lt;&gt;"Simples"),MOD(BB13-AY13,1)-BE13,0)</f>
        <v>0</v>
      </c>
      <c r="BE13" s="72">
        <f t="shared" si="12"/>
        <v>0</v>
      </c>
      <c r="BF13">
        <f t="shared" si="13"/>
        <v>0</v>
      </c>
      <c r="BG13">
        <f t="shared" si="14"/>
        <v>0</v>
      </c>
      <c r="BH13" s="38" t="str">
        <f>IF(BC13=0,"",IF(BF13&gt;Configurações!$B$15,"7DIA ","")&amp;IF(AND(WEEKDAY(AY$5)=1,BG13&gt;IF($D13="F",Configurações!$B$13,Configurações!$B$14)),"DOM ","")&amp;IF(Configurações!$B$3="Simples","",IF(ROUND(BD13*1440,0)&lt;=ROUND(Configurações!$B$11*1440,0),IF(ROUND(BE13*1440,0)&gt;0,"INT-INDEVIDO",""),IF(ROUND(BD13*1440,0)&lt;=ROUND(Configurações!$B$12*1440,0),IF(ROUND(BE13*1440,0)&lt;&gt;ROUND(Configurações!$B$8*1440,0),"INT-15MIN",""),IF(OR(ROUND(BE13*1440,0)&lt;ROUND(Configurações!$B$9*1440,0),ROUND(BE13*1440,0)&gt;ROUND(Configurações!$B$10*1440,0)),"INT-1H2H","")))))</f>
        <v/>
      </c>
      <c r="BI13" t="str">
        <f>IF(Configurações!$B$3="Simples",IF('Escala Simples'!H13="Trabalho","TRAB",IF('Escala Simples'!H13="Folga","FOLGA",IF('Escala Simples'!H13="Atestado","ATEST",IF('Escala Simples'!H13="Férias","FERIAS","")))),"")</f>
        <v/>
      </c>
      <c r="BJ13" s="71" t="str">
        <f>IF(Configurações!$B$3="Colunas",IF('Escala Colunas'!K31="","",'Escala Colunas'!K31),IF(Configurações!$B$3="Simples","",IF('Escala Linhas'!AC13="","",'Escala Linhas'!AC13)))</f>
        <v/>
      </c>
      <c r="BK13" s="71" t="str">
        <f>IF(Configurações!$B$3="Colunas",IF('Escala Colunas'!K32="","",'Escala Colunas'!K32),IF(Configurações!$B$3="Simples","",IF('Escala Linhas'!AD13="","",'Escala Linhas'!AD13)))</f>
        <v/>
      </c>
      <c r="BL13" s="71" t="str">
        <f>IF(Configurações!$B$3="Colunas",IF('Escala Colunas'!K33="","",'Escala Colunas'!K33),IF(Configurações!$B$3="Simples","",IF('Escala Linhas'!AE13="","",'Escala Linhas'!AE13)))</f>
        <v/>
      </c>
      <c r="BM13" s="71" t="str">
        <f>IF(Configurações!$B$3="Colunas",IF('Escala Colunas'!K34="","",'Escala Colunas'!K34),IF(Configurações!$B$3="Simples","",IF('Escala Linhas'!AF13="","",'Escala Linhas'!AF13)))</f>
        <v/>
      </c>
      <c r="BN13">
        <f>IF($B13="",0,IF(Configurações!$B$3="Simples",IF(OR(BT13="TRAB",BT13="ATEST"),1,0),IF(AND(BJ13&lt;&gt;"",BM13&lt;&gt;""),1,0)))</f>
        <v>0</v>
      </c>
      <c r="BO13" s="72">
        <f>IF(AND(BN13=1,Configurações!$B$3&lt;&gt;"Simples"),MOD(BM13-BJ13,1)-BP13,0)</f>
        <v>0</v>
      </c>
      <c r="BP13" s="72">
        <f t="shared" si="15"/>
        <v>0</v>
      </c>
      <c r="BQ13">
        <f t="shared" si="16"/>
        <v>0</v>
      </c>
      <c r="BR13">
        <f t="shared" si="17"/>
        <v>0</v>
      </c>
      <c r="BS13" s="38" t="str">
        <f>IF(BN13=0,"",IF(BQ13&gt;Configurações!$B$15,"7DIA ","")&amp;IF(AND(WEEKDAY(BJ$5)=1,BR13&gt;IF($D13="F",Configurações!$B$13,Configurações!$B$14)),"DOM ","")&amp;IF(Configurações!$B$3="Simples","",IF(ROUND(BO13*1440,0)&lt;=ROUND(Configurações!$B$11*1440,0),IF(ROUND(BP13*1440,0)&gt;0,"INT-INDEVIDO",""),IF(ROUND(BO13*1440,0)&lt;=ROUND(Configurações!$B$12*1440,0),IF(ROUND(BP13*1440,0)&lt;&gt;ROUND(Configurações!$B$8*1440,0),"INT-15MIN",""),IF(OR(ROUND(BP13*1440,0)&lt;ROUND(Configurações!$B$9*1440,0),ROUND(BP13*1440,0)&gt;ROUND(Configurações!$B$10*1440,0)),"INT-1H2H","")))))</f>
        <v/>
      </c>
      <c r="BT13" t="str">
        <f>IF(Configurações!$B$3="Simples",IF('Escala Simples'!I13="Trabalho","TRAB",IF('Escala Simples'!I13="Folga","FOLGA",IF('Escala Simples'!I13="Atestado","ATEST",IF('Escala Simples'!I13="Férias","FERIAS","")))),"")</f>
        <v/>
      </c>
      <c r="BU13" s="71" t="str">
        <f>IF(Configurações!$B$3="Colunas",IF('Escala Colunas'!K36="","",'Escala Colunas'!K36),IF(Configurações!$B$3="Simples","",IF('Escala Linhas'!AH13="","",'Escala Linhas'!AH13)))</f>
        <v/>
      </c>
      <c r="BV13" s="71" t="str">
        <f>IF(Configurações!$B$3="Colunas",IF('Escala Colunas'!K37="","",'Escala Colunas'!K37),IF(Configurações!$B$3="Simples","",IF('Escala Linhas'!AI13="","",'Escala Linhas'!AI13)))</f>
        <v/>
      </c>
      <c r="BW13" s="71" t="str">
        <f>IF(Configurações!$B$3="Colunas",IF('Escala Colunas'!K38="","",'Escala Colunas'!K38),IF(Configurações!$B$3="Simples","",IF('Escala Linhas'!AJ13="","",'Escala Linhas'!AJ13)))</f>
        <v/>
      </c>
      <c r="BX13" s="71" t="str">
        <f>IF(Configurações!$B$3="Colunas",IF('Escala Colunas'!K39="","",'Escala Colunas'!K39),IF(Configurações!$B$3="Simples","",IF('Escala Linhas'!AK13="","",'Escala Linhas'!AK13)))</f>
        <v/>
      </c>
      <c r="BY13">
        <f>IF($B13="",0,IF(Configurações!$B$3="Simples",IF(OR(CE13="TRAB",CE13="ATEST"),1,0),IF(AND(BU13&lt;&gt;"",BX13&lt;&gt;""),1,0)))</f>
        <v>0</v>
      </c>
      <c r="BZ13" s="72">
        <f>IF(AND(BY13=1,Configurações!$B$3&lt;&gt;"Simples"),MOD(BX13-BU13,1)-CA13,0)</f>
        <v>0</v>
      </c>
      <c r="CA13" s="72">
        <f t="shared" si="18"/>
        <v>0</v>
      </c>
      <c r="CB13">
        <f t="shared" si="19"/>
        <v>0</v>
      </c>
      <c r="CC13">
        <f t="shared" si="20"/>
        <v>0</v>
      </c>
      <c r="CD13" s="38" t="str">
        <f>IF(BY13=0,"",IF(CB13&gt;Configurações!$B$15,"7DIA ","")&amp;IF(AND(WEEKDAY(BU$5)=1,CC13&gt;IF($D13="F",Configurações!$B$13,Configurações!$B$14)),"DOM ","")&amp;IF(Configurações!$B$3="Simples","",IF(ROUND(BZ13*1440,0)&lt;=ROUND(Configurações!$B$11*1440,0),IF(ROUND(CA13*1440,0)&gt;0,"INT-INDEVIDO",""),IF(ROUND(BZ13*1440,0)&lt;=ROUND(Configurações!$B$12*1440,0),IF(ROUND(CA13*1440,0)&lt;&gt;ROUND(Configurações!$B$8*1440,0),"INT-15MIN",""),IF(OR(ROUND(CA13*1440,0)&lt;ROUND(Configurações!$B$9*1440,0),ROUND(CA13*1440,0)&gt;ROUND(Configurações!$B$10*1440,0)),"INT-1H2H","")))))</f>
        <v/>
      </c>
      <c r="CE13" t="str">
        <f>IF(Configurações!$B$3="Simples",IF('Escala Simples'!J13="Trabalho","TRAB",IF('Escala Simples'!J13="Folga","FOLGA",IF('Escala Simples'!J13="Atestado","ATEST",IF('Escala Simples'!J13="Férias","FERIAS","")))),"")</f>
        <v/>
      </c>
      <c r="CF13" s="71" t="str">
        <f>IF(Configurações!$B$3="Colunas",IF('Escala Colunas'!K44="","",'Escala Colunas'!K44),IF(Configurações!$B$3="Simples","",IF('Escala Linhas'!AP13="","",'Escala Linhas'!AP13)))</f>
        <v/>
      </c>
      <c r="CG13" s="71" t="str">
        <f>IF(Configurações!$B$3="Colunas",IF('Escala Colunas'!K45="","",'Escala Colunas'!K45),IF(Configurações!$B$3="Simples","",IF('Escala Linhas'!AQ13="","",'Escala Linhas'!AQ13)))</f>
        <v/>
      </c>
      <c r="CH13" s="71" t="str">
        <f>IF(Configurações!$B$3="Colunas",IF('Escala Colunas'!K46="","",'Escala Colunas'!K46),IF(Configurações!$B$3="Simples","",IF('Escala Linhas'!AR13="","",'Escala Linhas'!AR13)))</f>
        <v/>
      </c>
      <c r="CI13" s="71" t="str">
        <f>IF(Configurações!$B$3="Colunas",IF('Escala Colunas'!K47="","",'Escala Colunas'!K47),IF(Configurações!$B$3="Simples","",IF('Escala Linhas'!AS13="","",'Escala Linhas'!AS13)))</f>
        <v/>
      </c>
      <c r="CJ13">
        <f>IF($B13="",0,IF(Configurações!$B$3="Simples",IF(OR(CP13="TRAB",CP13="ATEST"),1,0),IF(AND(CF13&lt;&gt;"",CI13&lt;&gt;""),1,0)))</f>
        <v>0</v>
      </c>
      <c r="CK13" s="72">
        <f>IF(AND(CJ13=1,Configurações!$B$3&lt;&gt;"Simples"),MOD(CI13-CF13,1)-CL13,0)</f>
        <v>0</v>
      </c>
      <c r="CL13" s="72">
        <f t="shared" si="21"/>
        <v>0</v>
      </c>
      <c r="CM13">
        <f t="shared" si="22"/>
        <v>0</v>
      </c>
      <c r="CN13">
        <f t="shared" si="23"/>
        <v>0</v>
      </c>
      <c r="CO13" s="38" t="str">
        <f>IF(CJ13=0,"",IF(CM13&gt;Configurações!$B$15,"7DIA ","")&amp;IF(AND(WEEKDAY(CF$5)=1,CN13&gt;IF($D13="F",Configurações!$B$13,Configurações!$B$14)),"DOM ","")&amp;IF(Configurações!$B$3="Simples","",IF(ROUND(CK13*1440,0)&lt;=ROUND(Configurações!$B$11*1440,0),IF(ROUND(CL13*1440,0)&gt;0,"INT-INDEVIDO",""),IF(ROUND(CK13*1440,0)&lt;=ROUND(Configurações!$B$12*1440,0),IF(ROUND(CL13*1440,0)&lt;&gt;ROUND(Configurações!$B$8*1440,0),"INT-15MIN",""),IF(OR(ROUND(CL13*1440,0)&lt;ROUND(Configurações!$B$9*1440,0),ROUND(CL13*1440,0)&gt;ROUND(Configurações!$B$10*1440,0)),"INT-1H2H","")))))</f>
        <v/>
      </c>
      <c r="CP13" t="str">
        <f>IF(Configurações!$B$3="Simples",IF('Escala Simples'!M13="Trabalho","TRAB",IF('Escala Simples'!M13="Folga","FOLGA",IF('Escala Simples'!M13="Atestado","ATEST",IF('Escala Simples'!M13="Férias","FERIAS","")))),"")</f>
        <v/>
      </c>
      <c r="CQ13" s="71" t="str">
        <f>IF(Configurações!$B$3="Colunas",IF('Escala Colunas'!K49="","",'Escala Colunas'!K49),IF(Configurações!$B$3="Simples","",IF('Escala Linhas'!AU13="","",'Escala Linhas'!AU13)))</f>
        <v/>
      </c>
      <c r="CR13" s="71" t="str">
        <f>IF(Configurações!$B$3="Colunas",IF('Escala Colunas'!K50="","",'Escala Colunas'!K50),IF(Configurações!$B$3="Simples","",IF('Escala Linhas'!AV13="","",'Escala Linhas'!AV13)))</f>
        <v/>
      </c>
      <c r="CS13" s="71" t="str">
        <f>IF(Configurações!$B$3="Colunas",IF('Escala Colunas'!K51="","",'Escala Colunas'!K51),IF(Configurações!$B$3="Simples","",IF('Escala Linhas'!AW13="","",'Escala Linhas'!AW13)))</f>
        <v/>
      </c>
      <c r="CT13" s="71" t="str">
        <f>IF(Configurações!$B$3="Colunas",IF('Escala Colunas'!K52="","",'Escala Colunas'!K52),IF(Configurações!$B$3="Simples","",IF('Escala Linhas'!AX13="","",'Escala Linhas'!AX13)))</f>
        <v/>
      </c>
      <c r="CU13">
        <f>IF($B13="",0,IF(Configurações!$B$3="Simples",IF(OR(DA13="TRAB",DA13="ATEST"),1,0),IF(AND(CQ13&lt;&gt;"",CT13&lt;&gt;""),1,0)))</f>
        <v>0</v>
      </c>
      <c r="CV13" s="72">
        <f>IF(AND(CU13=1,Configurações!$B$3&lt;&gt;"Simples"),MOD(CT13-CQ13,1)-CW13,0)</f>
        <v>0</v>
      </c>
      <c r="CW13" s="72">
        <f t="shared" si="24"/>
        <v>0</v>
      </c>
      <c r="CX13">
        <f t="shared" si="25"/>
        <v>0</v>
      </c>
      <c r="CY13">
        <f t="shared" si="26"/>
        <v>0</v>
      </c>
      <c r="CZ13" s="38" t="str">
        <f>IF(CU13=0,"",IF(CX13&gt;Configurações!$B$15,"7DIA ","")&amp;IF(AND(WEEKDAY(CQ$5)=1,CY13&gt;IF($D13="F",Configurações!$B$13,Configurações!$B$14)),"DOM ","")&amp;IF(Configurações!$B$3="Simples","",IF(ROUND(CV13*1440,0)&lt;=ROUND(Configurações!$B$11*1440,0),IF(ROUND(CW13*1440,0)&gt;0,"INT-INDEVIDO",""),IF(ROUND(CV13*1440,0)&lt;=ROUND(Configurações!$B$12*1440,0),IF(ROUND(CW13*1440,0)&lt;&gt;ROUND(Configurações!$B$8*1440,0),"INT-15MIN",""),IF(OR(ROUND(CW13*1440,0)&lt;ROUND(Configurações!$B$9*1440,0),ROUND(CW13*1440,0)&gt;ROUND(Configurações!$B$10*1440,0)),"INT-1H2H","")))))</f>
        <v/>
      </c>
      <c r="DA13" t="str">
        <f>IF(Configurações!$B$3="Simples",IF('Escala Simples'!N13="Trabalho","TRAB",IF('Escala Simples'!N13="Folga","FOLGA",IF('Escala Simples'!N13="Atestado","ATEST",IF('Escala Simples'!N13="Férias","FERIAS","")))),"")</f>
        <v/>
      </c>
      <c r="DB13" s="71" t="str">
        <f>IF(Configurações!$B$3="Colunas",IF('Escala Colunas'!K54="","",'Escala Colunas'!K54),IF(Configurações!$B$3="Simples","",IF('Escala Linhas'!AZ13="","",'Escala Linhas'!AZ13)))</f>
        <v/>
      </c>
      <c r="DC13" s="71" t="str">
        <f>IF(Configurações!$B$3="Colunas",IF('Escala Colunas'!K55="","",'Escala Colunas'!K55),IF(Configurações!$B$3="Simples","",IF('Escala Linhas'!BA13="","",'Escala Linhas'!BA13)))</f>
        <v/>
      </c>
      <c r="DD13" s="71" t="str">
        <f>IF(Configurações!$B$3="Colunas",IF('Escala Colunas'!K56="","",'Escala Colunas'!K56),IF(Configurações!$B$3="Simples","",IF('Escala Linhas'!BB13="","",'Escala Linhas'!BB13)))</f>
        <v/>
      </c>
      <c r="DE13" s="71" t="str">
        <f>IF(Configurações!$B$3="Colunas",IF('Escala Colunas'!K57="","",'Escala Colunas'!K57),IF(Configurações!$B$3="Simples","",IF('Escala Linhas'!BC13="","",'Escala Linhas'!BC13)))</f>
        <v/>
      </c>
      <c r="DF13">
        <f>IF($B13="",0,IF(Configurações!$B$3="Simples",IF(OR(DL13="TRAB",DL13="ATEST"),1,0),IF(AND(DB13&lt;&gt;"",DE13&lt;&gt;""),1,0)))</f>
        <v>0</v>
      </c>
      <c r="DG13" s="72">
        <f>IF(AND(DF13=1,Configurações!$B$3&lt;&gt;"Simples"),MOD(DE13-DB13,1)-DH13,0)</f>
        <v>0</v>
      </c>
      <c r="DH13" s="72">
        <f t="shared" si="27"/>
        <v>0</v>
      </c>
      <c r="DI13">
        <f t="shared" si="28"/>
        <v>0</v>
      </c>
      <c r="DJ13">
        <f t="shared" si="29"/>
        <v>0</v>
      </c>
      <c r="DK13" s="38" t="str">
        <f>IF(DF13=0,"",IF(DI13&gt;Configurações!$B$15,"7DIA ","")&amp;IF(AND(WEEKDAY(DB$5)=1,DJ13&gt;IF($D13="F",Configurações!$B$13,Configurações!$B$14)),"DOM ","")&amp;IF(Configurações!$B$3="Simples","",IF(ROUND(DG13*1440,0)&lt;=ROUND(Configurações!$B$11*1440,0),IF(ROUND(DH13*1440,0)&gt;0,"INT-INDEVIDO",""),IF(ROUND(DG13*1440,0)&lt;=ROUND(Configurações!$B$12*1440,0),IF(ROUND(DH13*1440,0)&lt;&gt;ROUND(Configurações!$B$8*1440,0),"INT-15MIN",""),IF(OR(ROUND(DH13*1440,0)&lt;ROUND(Configurações!$B$9*1440,0),ROUND(DH13*1440,0)&gt;ROUND(Configurações!$B$10*1440,0)),"INT-1H2H","")))))</f>
        <v/>
      </c>
      <c r="DL13" t="str">
        <f>IF(Configurações!$B$3="Simples",IF('Escala Simples'!O13="Trabalho","TRAB",IF('Escala Simples'!O13="Folga","FOLGA",IF('Escala Simples'!O13="Atestado","ATEST",IF('Escala Simples'!O13="Férias","FERIAS","")))),"")</f>
        <v/>
      </c>
      <c r="DM13" s="71" t="str">
        <f>IF(Configurações!$B$3="Colunas",IF('Escala Colunas'!K59="","",'Escala Colunas'!K59),IF(Configurações!$B$3="Simples","",IF('Escala Linhas'!BE13="","",'Escala Linhas'!BE13)))</f>
        <v/>
      </c>
      <c r="DN13" s="71" t="str">
        <f>IF(Configurações!$B$3="Colunas",IF('Escala Colunas'!K60="","",'Escala Colunas'!K60),IF(Configurações!$B$3="Simples","",IF('Escala Linhas'!BF13="","",'Escala Linhas'!BF13)))</f>
        <v/>
      </c>
      <c r="DO13" s="71" t="str">
        <f>IF(Configurações!$B$3="Colunas",IF('Escala Colunas'!K61="","",'Escala Colunas'!K61),IF(Configurações!$B$3="Simples","",IF('Escala Linhas'!BG13="","",'Escala Linhas'!BG13)))</f>
        <v/>
      </c>
      <c r="DP13" s="71" t="str">
        <f>IF(Configurações!$B$3="Colunas",IF('Escala Colunas'!K62="","",'Escala Colunas'!K62),IF(Configurações!$B$3="Simples","",IF('Escala Linhas'!BH13="","",'Escala Linhas'!BH13)))</f>
        <v/>
      </c>
      <c r="DQ13">
        <f>IF($B13="",0,IF(Configurações!$B$3="Simples",IF(OR(DW13="TRAB",DW13="ATEST"),1,0),IF(AND(DM13&lt;&gt;"",DP13&lt;&gt;""),1,0)))</f>
        <v>0</v>
      </c>
      <c r="DR13" s="72">
        <f>IF(AND(DQ13=1,Configurações!$B$3&lt;&gt;"Simples"),MOD(DP13-DM13,1)-DS13,0)</f>
        <v>0</v>
      </c>
      <c r="DS13" s="72">
        <f t="shared" si="30"/>
        <v>0</v>
      </c>
      <c r="DT13">
        <f t="shared" si="31"/>
        <v>0</v>
      </c>
      <c r="DU13">
        <f t="shared" si="32"/>
        <v>0</v>
      </c>
      <c r="DV13" s="38" t="str">
        <f>IF(DQ13=0,"",IF(DT13&gt;Configurações!$B$15,"7DIA ","")&amp;IF(AND(WEEKDAY(DM$5)=1,DU13&gt;IF($D13="F",Configurações!$B$13,Configurações!$B$14)),"DOM ","")&amp;IF(Configurações!$B$3="Simples","",IF(ROUND(DR13*1440,0)&lt;=ROUND(Configurações!$B$11*1440,0),IF(ROUND(DS13*1440,0)&gt;0,"INT-INDEVIDO",""),IF(ROUND(DR13*1440,0)&lt;=ROUND(Configurações!$B$12*1440,0),IF(ROUND(DS13*1440,0)&lt;&gt;ROUND(Configurações!$B$8*1440,0),"INT-15MIN",""),IF(OR(ROUND(DS13*1440,0)&lt;ROUND(Configurações!$B$9*1440,0),ROUND(DS13*1440,0)&gt;ROUND(Configurações!$B$10*1440,0)),"INT-1H2H","")))))</f>
        <v/>
      </c>
      <c r="DW13" t="str">
        <f>IF(Configurações!$B$3="Simples",IF('Escala Simples'!P13="Trabalho","TRAB",IF('Escala Simples'!P13="Folga","FOLGA",IF('Escala Simples'!P13="Atestado","ATEST",IF('Escala Simples'!P13="Férias","FERIAS","")))),"")</f>
        <v/>
      </c>
      <c r="DX13" s="71" t="str">
        <f>IF(Configurações!$B$3="Colunas",IF('Escala Colunas'!K64="","",'Escala Colunas'!K64),IF(Configurações!$B$3="Simples","",IF('Escala Linhas'!BJ13="","",'Escala Linhas'!BJ13)))</f>
        <v/>
      </c>
      <c r="DY13" s="71" t="str">
        <f>IF(Configurações!$B$3="Colunas",IF('Escala Colunas'!K65="","",'Escala Colunas'!K65),IF(Configurações!$B$3="Simples","",IF('Escala Linhas'!BK13="","",'Escala Linhas'!BK13)))</f>
        <v/>
      </c>
      <c r="DZ13" s="71" t="str">
        <f>IF(Configurações!$B$3="Colunas",IF('Escala Colunas'!K66="","",'Escala Colunas'!K66),IF(Configurações!$B$3="Simples","",IF('Escala Linhas'!BL13="","",'Escala Linhas'!BL13)))</f>
        <v/>
      </c>
      <c r="EA13" s="71" t="str">
        <f>IF(Configurações!$B$3="Colunas",IF('Escala Colunas'!K67="","",'Escala Colunas'!K67),IF(Configurações!$B$3="Simples","",IF('Escala Linhas'!BM13="","",'Escala Linhas'!BM13)))</f>
        <v/>
      </c>
      <c r="EB13">
        <f>IF($B13="",0,IF(Configurações!$B$3="Simples",IF(OR(EH13="TRAB",EH13="ATEST"),1,0),IF(AND(DX13&lt;&gt;"",EA13&lt;&gt;""),1,0)))</f>
        <v>0</v>
      </c>
      <c r="EC13" s="72">
        <f>IF(AND(EB13=1,Configurações!$B$3&lt;&gt;"Simples"),MOD(EA13-DX13,1)-ED13,0)</f>
        <v>0</v>
      </c>
      <c r="ED13" s="72">
        <f t="shared" si="33"/>
        <v>0</v>
      </c>
      <c r="EE13">
        <f t="shared" si="34"/>
        <v>0</v>
      </c>
      <c r="EF13">
        <f t="shared" si="35"/>
        <v>0</v>
      </c>
      <c r="EG13" s="38" t="str">
        <f>IF(EB13=0,"",IF(EE13&gt;Configurações!$B$15,"7DIA ","")&amp;IF(AND(WEEKDAY(DX$5)=1,EF13&gt;IF($D13="F",Configurações!$B$13,Configurações!$B$14)),"DOM ","")&amp;IF(Configurações!$B$3="Simples","",IF(ROUND(EC13*1440,0)&lt;=ROUND(Configurações!$B$11*1440,0),IF(ROUND(ED13*1440,0)&gt;0,"INT-INDEVIDO",""),IF(ROUND(EC13*1440,0)&lt;=ROUND(Configurações!$B$12*1440,0),IF(ROUND(ED13*1440,0)&lt;&gt;ROUND(Configurações!$B$8*1440,0),"INT-15MIN",""),IF(OR(ROUND(ED13*1440,0)&lt;ROUND(Configurações!$B$9*1440,0),ROUND(ED13*1440,0)&gt;ROUND(Configurações!$B$10*1440,0)),"INT-1H2H","")))))</f>
        <v/>
      </c>
      <c r="EH13" t="str">
        <f>IF(Configurações!$B$3="Simples",IF('Escala Simples'!Q13="Trabalho","TRAB",IF('Escala Simples'!Q13="Folga","FOLGA",IF('Escala Simples'!Q13="Atestado","ATEST",IF('Escala Simples'!Q13="Férias","FERIAS","")))),"")</f>
        <v/>
      </c>
      <c r="EI13" s="71" t="str">
        <f>IF(Configurações!$B$3="Colunas",IF('Escala Colunas'!K69="","",'Escala Colunas'!K69),IF(Configurações!$B$3="Simples","",IF('Escala Linhas'!BO13="","",'Escala Linhas'!BO13)))</f>
        <v/>
      </c>
      <c r="EJ13" s="71" t="str">
        <f>IF(Configurações!$B$3="Colunas",IF('Escala Colunas'!K70="","",'Escala Colunas'!K70),IF(Configurações!$B$3="Simples","",IF('Escala Linhas'!BP13="","",'Escala Linhas'!BP13)))</f>
        <v/>
      </c>
      <c r="EK13" s="71" t="str">
        <f>IF(Configurações!$B$3="Colunas",IF('Escala Colunas'!K71="","",'Escala Colunas'!K71),IF(Configurações!$B$3="Simples","",IF('Escala Linhas'!BQ13="","",'Escala Linhas'!BQ13)))</f>
        <v/>
      </c>
      <c r="EL13" s="71" t="str">
        <f>IF(Configurações!$B$3="Colunas",IF('Escala Colunas'!K72="","",'Escala Colunas'!K72),IF(Configurações!$B$3="Simples","",IF('Escala Linhas'!BR13="","",'Escala Linhas'!BR13)))</f>
        <v/>
      </c>
      <c r="EM13">
        <f>IF($B13="",0,IF(Configurações!$B$3="Simples",IF(OR(ES13="TRAB",ES13="ATEST"),1,0),IF(AND(EI13&lt;&gt;"",EL13&lt;&gt;""),1,0)))</f>
        <v>0</v>
      </c>
      <c r="EN13" s="72">
        <f>IF(AND(EM13=1,Configurações!$B$3&lt;&gt;"Simples"),MOD(EL13-EI13,1)-EO13,0)</f>
        <v>0</v>
      </c>
      <c r="EO13" s="72">
        <f t="shared" si="36"/>
        <v>0</v>
      </c>
      <c r="EP13">
        <f t="shared" si="37"/>
        <v>0</v>
      </c>
      <c r="EQ13">
        <f t="shared" si="38"/>
        <v>0</v>
      </c>
      <c r="ER13" s="38" t="str">
        <f>IF(EM13=0,"",IF(EP13&gt;Configurações!$B$15,"7DIA ","")&amp;IF(AND(WEEKDAY(EI$5)=1,EQ13&gt;IF($D13="F",Configurações!$B$13,Configurações!$B$14)),"DOM ","")&amp;IF(Configurações!$B$3="Simples","",IF(ROUND(EN13*1440,0)&lt;=ROUND(Configurações!$B$11*1440,0),IF(ROUND(EO13*1440,0)&gt;0,"INT-INDEVIDO",""),IF(ROUND(EN13*1440,0)&lt;=ROUND(Configurações!$B$12*1440,0),IF(ROUND(EO13*1440,0)&lt;&gt;ROUND(Configurações!$B$8*1440,0),"INT-15MIN",""),IF(OR(ROUND(EO13*1440,0)&lt;ROUND(Configurações!$B$9*1440,0),ROUND(EO13*1440,0)&gt;ROUND(Configurações!$B$10*1440,0)),"INT-1H2H","")))))</f>
        <v/>
      </c>
      <c r="ES13" t="str">
        <f>IF(Configurações!$B$3="Simples",IF('Escala Simples'!R13="Trabalho","TRAB",IF('Escala Simples'!R13="Folga","FOLGA",IF('Escala Simples'!R13="Atestado","ATEST",IF('Escala Simples'!R13="Férias","FERIAS","")))),"")</f>
        <v/>
      </c>
      <c r="ET13" s="71" t="str">
        <f>IF(Configurações!$B$3="Colunas",IF('Escala Colunas'!K74="","",'Escala Colunas'!K74),IF(Configurações!$B$3="Simples","",IF('Escala Linhas'!BT13="","",'Escala Linhas'!BT13)))</f>
        <v/>
      </c>
      <c r="EU13" s="71" t="str">
        <f>IF(Configurações!$B$3="Colunas",IF('Escala Colunas'!K75="","",'Escala Colunas'!K75),IF(Configurações!$B$3="Simples","",IF('Escala Linhas'!BU13="","",'Escala Linhas'!BU13)))</f>
        <v/>
      </c>
      <c r="EV13" s="71" t="str">
        <f>IF(Configurações!$B$3="Colunas",IF('Escala Colunas'!K76="","",'Escala Colunas'!K76),IF(Configurações!$B$3="Simples","",IF('Escala Linhas'!BV13="","",'Escala Linhas'!BV13)))</f>
        <v/>
      </c>
      <c r="EW13" s="71" t="str">
        <f>IF(Configurações!$B$3="Colunas",IF('Escala Colunas'!K77="","",'Escala Colunas'!K77),IF(Configurações!$B$3="Simples","",IF('Escala Linhas'!BW13="","",'Escala Linhas'!BW13)))</f>
        <v/>
      </c>
      <c r="EX13">
        <f>IF($B13="",0,IF(Configurações!$B$3="Simples",IF(OR(FD13="TRAB",FD13="ATEST"),1,0),IF(AND(ET13&lt;&gt;"",EW13&lt;&gt;""),1,0)))</f>
        <v>0</v>
      </c>
      <c r="EY13" s="72">
        <f>IF(AND(EX13=1,Configurações!$B$3&lt;&gt;"Simples"),MOD(EW13-ET13,1)-EZ13,0)</f>
        <v>0</v>
      </c>
      <c r="EZ13" s="72">
        <f t="shared" si="39"/>
        <v>0</v>
      </c>
      <c r="FA13">
        <f t="shared" si="40"/>
        <v>0</v>
      </c>
      <c r="FB13">
        <f t="shared" si="41"/>
        <v>0</v>
      </c>
      <c r="FC13" s="38" t="str">
        <f>IF(EX13=0,"",IF(FA13&gt;Configurações!$B$15,"7DIA ","")&amp;IF(AND(WEEKDAY(ET$5)=1,FB13&gt;IF($D13="F",Configurações!$B$13,Configurações!$B$14)),"DOM ","")&amp;IF(Configurações!$B$3="Simples","",IF(ROUND(EY13*1440,0)&lt;=ROUND(Configurações!$B$11*1440,0),IF(ROUND(EZ13*1440,0)&gt;0,"INT-INDEVIDO",""),IF(ROUND(EY13*1440,0)&lt;=ROUND(Configurações!$B$12*1440,0),IF(ROUND(EZ13*1440,0)&lt;&gt;ROUND(Configurações!$B$8*1440,0),"INT-15MIN",""),IF(OR(ROUND(EZ13*1440,0)&lt;ROUND(Configurações!$B$9*1440,0),ROUND(EZ13*1440,0)&gt;ROUND(Configurações!$B$10*1440,0)),"INT-1H2H","")))))</f>
        <v/>
      </c>
      <c r="FD13" t="str">
        <f>IF(Configurações!$B$3="Simples",IF('Escala Simples'!S13="Trabalho","TRAB",IF('Escala Simples'!S13="Folga","FOLGA",IF('Escala Simples'!S13="Atestado","ATEST",IF('Escala Simples'!S13="Férias","FERIAS","")))),"")</f>
        <v/>
      </c>
      <c r="FE13" s="71" t="str">
        <f>IF(Configurações!$B$3="Colunas",IF('Escala Colunas'!K82="","",'Escala Colunas'!K82),IF(Configurações!$B$3="Simples","",IF('Escala Linhas'!CB13="","",'Escala Linhas'!CB13)))</f>
        <v/>
      </c>
      <c r="FF13" s="71" t="str">
        <f>IF(Configurações!$B$3="Colunas",IF('Escala Colunas'!K83="","",'Escala Colunas'!K83),IF(Configurações!$B$3="Simples","",IF('Escala Linhas'!CC13="","",'Escala Linhas'!CC13)))</f>
        <v/>
      </c>
      <c r="FG13" s="71" t="str">
        <f>IF(Configurações!$B$3="Colunas",IF('Escala Colunas'!K84="","",'Escala Colunas'!K84),IF(Configurações!$B$3="Simples","",IF('Escala Linhas'!CD13="","",'Escala Linhas'!CD13)))</f>
        <v/>
      </c>
      <c r="FH13" s="71" t="str">
        <f>IF(Configurações!$B$3="Colunas",IF('Escala Colunas'!K85="","",'Escala Colunas'!K85),IF(Configurações!$B$3="Simples","",IF('Escala Linhas'!CE13="","",'Escala Linhas'!CE13)))</f>
        <v/>
      </c>
      <c r="FI13">
        <f>IF($B13="",0,IF(Configurações!$B$3="Simples",IF(OR(FO13="TRAB",FO13="ATEST"),1,0),IF(AND(FE13&lt;&gt;"",FH13&lt;&gt;""),1,0)))</f>
        <v>0</v>
      </c>
      <c r="FJ13" s="72">
        <f>IF(AND(FI13=1,Configurações!$B$3&lt;&gt;"Simples"),MOD(FH13-FE13,1)-FK13,0)</f>
        <v>0</v>
      </c>
      <c r="FK13" s="72">
        <f t="shared" si="42"/>
        <v>0</v>
      </c>
      <c r="FL13">
        <f t="shared" si="43"/>
        <v>0</v>
      </c>
      <c r="FM13">
        <f t="shared" si="44"/>
        <v>0</v>
      </c>
      <c r="FN13" s="38" t="str">
        <f>IF(FI13=0,"",IF(FL13&gt;Configurações!$B$15,"7DIA ","")&amp;IF(AND(WEEKDAY(FE$5)=1,FM13&gt;IF($D13="F",Configurações!$B$13,Configurações!$B$14)),"DOM ","")&amp;IF(Configurações!$B$3="Simples","",IF(ROUND(FJ13*1440,0)&lt;=ROUND(Configurações!$B$11*1440,0),IF(ROUND(FK13*1440,0)&gt;0,"INT-INDEVIDO",""),IF(ROUND(FJ13*1440,0)&lt;=ROUND(Configurações!$B$12*1440,0),IF(ROUND(FK13*1440,0)&lt;&gt;ROUND(Configurações!$B$8*1440,0),"INT-15MIN",""),IF(OR(ROUND(FK13*1440,0)&lt;ROUND(Configurações!$B$9*1440,0),ROUND(FK13*1440,0)&gt;ROUND(Configurações!$B$10*1440,0)),"INT-1H2H","")))))</f>
        <v/>
      </c>
      <c r="FO13" t="str">
        <f>IF(Configurações!$B$3="Simples",IF('Escala Simples'!V13="Trabalho","TRAB",IF('Escala Simples'!V13="Folga","FOLGA",IF('Escala Simples'!V13="Atestado","ATEST",IF('Escala Simples'!V13="Férias","FERIAS","")))),"")</f>
        <v/>
      </c>
      <c r="FP13" s="71" t="str">
        <f>IF(Configurações!$B$3="Colunas",IF('Escala Colunas'!K87="","",'Escala Colunas'!K87),IF(Configurações!$B$3="Simples","",IF('Escala Linhas'!CG13="","",'Escala Linhas'!CG13)))</f>
        <v/>
      </c>
      <c r="FQ13" s="71" t="str">
        <f>IF(Configurações!$B$3="Colunas",IF('Escala Colunas'!K88="","",'Escala Colunas'!K88),IF(Configurações!$B$3="Simples","",IF('Escala Linhas'!CH13="","",'Escala Linhas'!CH13)))</f>
        <v/>
      </c>
      <c r="FR13" s="71" t="str">
        <f>IF(Configurações!$B$3="Colunas",IF('Escala Colunas'!K89="","",'Escala Colunas'!K89),IF(Configurações!$B$3="Simples","",IF('Escala Linhas'!CI13="","",'Escala Linhas'!CI13)))</f>
        <v/>
      </c>
      <c r="FS13" s="71" t="str">
        <f>IF(Configurações!$B$3="Colunas",IF('Escala Colunas'!K90="","",'Escala Colunas'!K90),IF(Configurações!$B$3="Simples","",IF('Escala Linhas'!CJ13="","",'Escala Linhas'!CJ13)))</f>
        <v/>
      </c>
      <c r="FT13">
        <f>IF($B13="",0,IF(Configurações!$B$3="Simples",IF(OR(FZ13="TRAB",FZ13="ATEST"),1,0),IF(AND(FP13&lt;&gt;"",FS13&lt;&gt;""),1,0)))</f>
        <v>0</v>
      </c>
      <c r="FU13" s="72">
        <f>IF(AND(FT13=1,Configurações!$B$3&lt;&gt;"Simples"),MOD(FS13-FP13,1)-FV13,0)</f>
        <v>0</v>
      </c>
      <c r="FV13" s="72">
        <f t="shared" si="45"/>
        <v>0</v>
      </c>
      <c r="FW13">
        <f t="shared" si="46"/>
        <v>0</v>
      </c>
      <c r="FX13">
        <f t="shared" si="47"/>
        <v>0</v>
      </c>
      <c r="FY13" s="38" t="str">
        <f>IF(FT13=0,"",IF(FW13&gt;Configurações!$B$15,"7DIA ","")&amp;IF(AND(WEEKDAY(FP$5)=1,FX13&gt;IF($D13="F",Configurações!$B$13,Configurações!$B$14)),"DOM ","")&amp;IF(Configurações!$B$3="Simples","",IF(ROUND(FU13*1440,0)&lt;=ROUND(Configurações!$B$11*1440,0),IF(ROUND(FV13*1440,0)&gt;0,"INT-INDEVIDO",""),IF(ROUND(FU13*1440,0)&lt;=ROUND(Configurações!$B$12*1440,0),IF(ROUND(FV13*1440,0)&lt;&gt;ROUND(Configurações!$B$8*1440,0),"INT-15MIN",""),IF(OR(ROUND(FV13*1440,0)&lt;ROUND(Configurações!$B$9*1440,0),ROUND(FV13*1440,0)&gt;ROUND(Configurações!$B$10*1440,0)),"INT-1H2H","")))))</f>
        <v/>
      </c>
      <c r="FZ13" t="str">
        <f>IF(Configurações!$B$3="Simples",IF('Escala Simples'!W13="Trabalho","TRAB",IF('Escala Simples'!W13="Folga","FOLGA",IF('Escala Simples'!W13="Atestado","ATEST",IF('Escala Simples'!W13="Férias","FERIAS","")))),"")</f>
        <v/>
      </c>
      <c r="GA13" s="71" t="str">
        <f>IF(Configurações!$B$3="Colunas",IF('Escala Colunas'!K92="","",'Escala Colunas'!K92),IF(Configurações!$B$3="Simples","",IF('Escala Linhas'!CL13="","",'Escala Linhas'!CL13)))</f>
        <v/>
      </c>
      <c r="GB13" s="71" t="str">
        <f>IF(Configurações!$B$3="Colunas",IF('Escala Colunas'!K93="","",'Escala Colunas'!K93),IF(Configurações!$B$3="Simples","",IF('Escala Linhas'!CM13="","",'Escala Linhas'!CM13)))</f>
        <v/>
      </c>
      <c r="GC13" s="71" t="str">
        <f>IF(Configurações!$B$3="Colunas",IF('Escala Colunas'!K94="","",'Escala Colunas'!K94),IF(Configurações!$B$3="Simples","",IF('Escala Linhas'!CN13="","",'Escala Linhas'!CN13)))</f>
        <v/>
      </c>
      <c r="GD13" s="71" t="str">
        <f>IF(Configurações!$B$3="Colunas",IF('Escala Colunas'!K95="","",'Escala Colunas'!K95),IF(Configurações!$B$3="Simples","",IF('Escala Linhas'!CO13="","",'Escala Linhas'!CO13)))</f>
        <v/>
      </c>
      <c r="GE13">
        <f>IF($B13="",0,IF(Configurações!$B$3="Simples",IF(OR(GK13="TRAB",GK13="ATEST"),1,0),IF(AND(GA13&lt;&gt;"",GD13&lt;&gt;""),1,0)))</f>
        <v>0</v>
      </c>
      <c r="GF13" s="72">
        <f>IF(AND(GE13=1,Configurações!$B$3&lt;&gt;"Simples"),MOD(GD13-GA13,1)-GG13,0)</f>
        <v>0</v>
      </c>
      <c r="GG13" s="72">
        <f t="shared" si="48"/>
        <v>0</v>
      </c>
      <c r="GH13">
        <f t="shared" si="49"/>
        <v>0</v>
      </c>
      <c r="GI13">
        <f t="shared" si="50"/>
        <v>0</v>
      </c>
      <c r="GJ13" s="38" t="str">
        <f>IF(GE13=0,"",IF(GH13&gt;Configurações!$B$15,"7DIA ","")&amp;IF(AND(WEEKDAY(GA$5)=1,GI13&gt;IF($D13="F",Configurações!$B$13,Configurações!$B$14)),"DOM ","")&amp;IF(Configurações!$B$3="Simples","",IF(ROUND(GF13*1440,0)&lt;=ROUND(Configurações!$B$11*1440,0),IF(ROUND(GG13*1440,0)&gt;0,"INT-INDEVIDO",""),IF(ROUND(GF13*1440,0)&lt;=ROUND(Configurações!$B$12*1440,0),IF(ROUND(GG13*1440,0)&lt;&gt;ROUND(Configurações!$B$8*1440,0),"INT-15MIN",""),IF(OR(ROUND(GG13*1440,0)&lt;ROUND(Configurações!$B$9*1440,0),ROUND(GG13*1440,0)&gt;ROUND(Configurações!$B$10*1440,0)),"INT-1H2H","")))))</f>
        <v/>
      </c>
      <c r="GK13" t="str">
        <f>IF(Configurações!$B$3="Simples",IF('Escala Simples'!X13="Trabalho","TRAB",IF('Escala Simples'!X13="Folga","FOLGA",IF('Escala Simples'!X13="Atestado","ATEST",IF('Escala Simples'!X13="Férias","FERIAS","")))),"")</f>
        <v/>
      </c>
      <c r="GL13" s="71" t="str">
        <f>IF(Configurações!$B$3="Colunas",IF('Escala Colunas'!K97="","",'Escala Colunas'!K97),IF(Configurações!$B$3="Simples","",IF('Escala Linhas'!CQ13="","",'Escala Linhas'!CQ13)))</f>
        <v/>
      </c>
      <c r="GM13" s="71" t="str">
        <f>IF(Configurações!$B$3="Colunas",IF('Escala Colunas'!K98="","",'Escala Colunas'!K98),IF(Configurações!$B$3="Simples","",IF('Escala Linhas'!CR13="","",'Escala Linhas'!CR13)))</f>
        <v/>
      </c>
      <c r="GN13" s="71" t="str">
        <f>IF(Configurações!$B$3="Colunas",IF('Escala Colunas'!K99="","",'Escala Colunas'!K99),IF(Configurações!$B$3="Simples","",IF('Escala Linhas'!CS13="","",'Escala Linhas'!CS13)))</f>
        <v/>
      </c>
      <c r="GO13" s="71" t="str">
        <f>IF(Configurações!$B$3="Colunas",IF('Escala Colunas'!K100="","",'Escala Colunas'!K100),IF(Configurações!$B$3="Simples","",IF('Escala Linhas'!CT13="","",'Escala Linhas'!CT13)))</f>
        <v/>
      </c>
      <c r="GP13">
        <f>IF($B13="",0,IF(Configurações!$B$3="Simples",IF(OR(GV13="TRAB",GV13="ATEST"),1,0),IF(AND(GL13&lt;&gt;"",GO13&lt;&gt;""),1,0)))</f>
        <v>0</v>
      </c>
      <c r="GQ13" s="72">
        <f>IF(AND(GP13=1,Configurações!$B$3&lt;&gt;"Simples"),MOD(GO13-GL13,1)-GR13,0)</f>
        <v>0</v>
      </c>
      <c r="GR13" s="72">
        <f t="shared" si="51"/>
        <v>0</v>
      </c>
      <c r="GS13">
        <f t="shared" si="52"/>
        <v>0</v>
      </c>
      <c r="GT13">
        <f t="shared" si="53"/>
        <v>0</v>
      </c>
      <c r="GU13" s="38" t="str">
        <f>IF(GP13=0,"",IF(GS13&gt;Configurações!$B$15,"7DIA ","")&amp;IF(AND(WEEKDAY(GL$5)=1,GT13&gt;IF($D13="F",Configurações!$B$13,Configurações!$B$14)),"DOM ","")&amp;IF(Configurações!$B$3="Simples","",IF(ROUND(GQ13*1440,0)&lt;=ROUND(Configurações!$B$11*1440,0),IF(ROUND(GR13*1440,0)&gt;0,"INT-INDEVIDO",""),IF(ROUND(GQ13*1440,0)&lt;=ROUND(Configurações!$B$12*1440,0),IF(ROUND(GR13*1440,0)&lt;&gt;ROUND(Configurações!$B$8*1440,0),"INT-15MIN",""),IF(OR(ROUND(GR13*1440,0)&lt;ROUND(Configurações!$B$9*1440,0),ROUND(GR13*1440,0)&gt;ROUND(Configurações!$B$10*1440,0)),"INT-1H2H","")))))</f>
        <v/>
      </c>
      <c r="GV13" t="str">
        <f>IF(Configurações!$B$3="Simples",IF('Escala Simples'!Y13="Trabalho","TRAB",IF('Escala Simples'!Y13="Folga","FOLGA",IF('Escala Simples'!Y13="Atestado","ATEST",IF('Escala Simples'!Y13="Férias","FERIAS","")))),"")</f>
        <v/>
      </c>
      <c r="GW13" s="71" t="str">
        <f>IF(Configurações!$B$3="Colunas",IF('Escala Colunas'!K102="","",'Escala Colunas'!K102),IF(Configurações!$B$3="Simples","",IF('Escala Linhas'!CV13="","",'Escala Linhas'!CV13)))</f>
        <v/>
      </c>
      <c r="GX13" s="71" t="str">
        <f>IF(Configurações!$B$3="Colunas",IF('Escala Colunas'!K103="","",'Escala Colunas'!K103),IF(Configurações!$B$3="Simples","",IF('Escala Linhas'!CW13="","",'Escala Linhas'!CW13)))</f>
        <v/>
      </c>
      <c r="GY13" s="71" t="str">
        <f>IF(Configurações!$B$3="Colunas",IF('Escala Colunas'!K104="","",'Escala Colunas'!K104),IF(Configurações!$B$3="Simples","",IF('Escala Linhas'!CX13="","",'Escala Linhas'!CX13)))</f>
        <v/>
      </c>
      <c r="GZ13" s="71" t="str">
        <f>IF(Configurações!$B$3="Colunas",IF('Escala Colunas'!K105="","",'Escala Colunas'!K105),IF(Configurações!$B$3="Simples","",IF('Escala Linhas'!CY13="","",'Escala Linhas'!CY13)))</f>
        <v/>
      </c>
      <c r="HA13">
        <f>IF($B13="",0,IF(Configurações!$B$3="Simples",IF(OR(HG13="TRAB",HG13="ATEST"),1,0),IF(AND(GW13&lt;&gt;"",GZ13&lt;&gt;""),1,0)))</f>
        <v>0</v>
      </c>
      <c r="HB13" s="72">
        <f>IF(AND(HA13=1,Configurações!$B$3&lt;&gt;"Simples"),MOD(GZ13-GW13,1)-HC13,0)</f>
        <v>0</v>
      </c>
      <c r="HC13" s="72">
        <f t="shared" si="54"/>
        <v>0</v>
      </c>
      <c r="HD13">
        <f t="shared" si="55"/>
        <v>0</v>
      </c>
      <c r="HE13">
        <f t="shared" si="56"/>
        <v>0</v>
      </c>
      <c r="HF13" s="38" t="str">
        <f>IF(HA13=0,"",IF(HD13&gt;Configurações!$B$15,"7DIA ","")&amp;IF(AND(WEEKDAY(GW$5)=1,HE13&gt;IF($D13="F",Configurações!$B$13,Configurações!$B$14)),"DOM ","")&amp;IF(Configurações!$B$3="Simples","",IF(ROUND(HB13*1440,0)&lt;=ROUND(Configurações!$B$11*1440,0),IF(ROUND(HC13*1440,0)&gt;0,"INT-INDEVIDO",""),IF(ROUND(HB13*1440,0)&lt;=ROUND(Configurações!$B$12*1440,0),IF(ROUND(HC13*1440,0)&lt;&gt;ROUND(Configurações!$B$8*1440,0),"INT-15MIN",""),IF(OR(ROUND(HC13*1440,0)&lt;ROUND(Configurações!$B$9*1440,0),ROUND(HC13*1440,0)&gt;ROUND(Configurações!$B$10*1440,0)),"INT-1H2H","")))))</f>
        <v/>
      </c>
      <c r="HG13" t="str">
        <f>IF(Configurações!$B$3="Simples",IF('Escala Simples'!Z13="Trabalho","TRAB",IF('Escala Simples'!Z13="Folga","FOLGA",IF('Escala Simples'!Z13="Atestado","ATEST",IF('Escala Simples'!Z13="Férias","FERIAS","")))),"")</f>
        <v/>
      </c>
      <c r="HH13" s="71" t="str">
        <f>IF(Configurações!$B$3="Colunas",IF('Escala Colunas'!K107="","",'Escala Colunas'!K107),IF(Configurações!$B$3="Simples","",IF('Escala Linhas'!DA13="","",'Escala Linhas'!DA13)))</f>
        <v/>
      </c>
      <c r="HI13" s="71" t="str">
        <f>IF(Configurações!$B$3="Colunas",IF('Escala Colunas'!K108="","",'Escala Colunas'!K108),IF(Configurações!$B$3="Simples","",IF('Escala Linhas'!DB13="","",'Escala Linhas'!DB13)))</f>
        <v/>
      </c>
      <c r="HJ13" s="71" t="str">
        <f>IF(Configurações!$B$3="Colunas",IF('Escala Colunas'!K109="","",'Escala Colunas'!K109),IF(Configurações!$B$3="Simples","",IF('Escala Linhas'!DC13="","",'Escala Linhas'!DC13)))</f>
        <v/>
      </c>
      <c r="HK13" s="71" t="str">
        <f>IF(Configurações!$B$3="Colunas",IF('Escala Colunas'!K110="","",'Escala Colunas'!K110),IF(Configurações!$B$3="Simples","",IF('Escala Linhas'!DD13="","",'Escala Linhas'!DD13)))</f>
        <v/>
      </c>
      <c r="HL13">
        <f>IF($B13="",0,IF(Configurações!$B$3="Simples",IF(OR(HR13="TRAB",HR13="ATEST"),1,0),IF(AND(HH13&lt;&gt;"",HK13&lt;&gt;""),1,0)))</f>
        <v>0</v>
      </c>
      <c r="HM13" s="72">
        <f>IF(AND(HL13=1,Configurações!$B$3&lt;&gt;"Simples"),MOD(HK13-HH13,1)-HN13,0)</f>
        <v>0</v>
      </c>
      <c r="HN13" s="72">
        <f t="shared" si="57"/>
        <v>0</v>
      </c>
      <c r="HO13">
        <f t="shared" si="58"/>
        <v>0</v>
      </c>
      <c r="HP13">
        <f t="shared" si="59"/>
        <v>0</v>
      </c>
      <c r="HQ13" s="38" t="str">
        <f>IF(HL13=0,"",IF(HO13&gt;Configurações!$B$15,"7DIA ","")&amp;IF(AND(WEEKDAY(HH$5)=1,HP13&gt;IF($D13="F",Configurações!$B$13,Configurações!$B$14)),"DOM ","")&amp;IF(Configurações!$B$3="Simples","",IF(ROUND(HM13*1440,0)&lt;=ROUND(Configurações!$B$11*1440,0),IF(ROUND(HN13*1440,0)&gt;0,"INT-INDEVIDO",""),IF(ROUND(HM13*1440,0)&lt;=ROUND(Configurações!$B$12*1440,0),IF(ROUND(HN13*1440,0)&lt;&gt;ROUND(Configurações!$B$8*1440,0),"INT-15MIN",""),IF(OR(ROUND(HN13*1440,0)&lt;ROUND(Configurações!$B$9*1440,0),ROUND(HN13*1440,0)&gt;ROUND(Configurações!$B$10*1440,0)),"INT-1H2H","")))))</f>
        <v/>
      </c>
      <c r="HR13" t="str">
        <f>IF(Configurações!$B$3="Simples",IF('Escala Simples'!AA13="Trabalho","TRAB",IF('Escala Simples'!AA13="Folga","FOLGA",IF('Escala Simples'!AA13="Atestado","ATEST",IF('Escala Simples'!AA13="Férias","FERIAS","")))),"")</f>
        <v/>
      </c>
      <c r="HS13" s="71" t="str">
        <f>IF(Configurações!$B$3="Colunas",IF('Escala Colunas'!K112="","",'Escala Colunas'!K112),IF(Configurações!$B$3="Simples","",IF('Escala Linhas'!DF13="","",'Escala Linhas'!DF13)))</f>
        <v/>
      </c>
      <c r="HT13" s="71" t="str">
        <f>IF(Configurações!$B$3="Colunas",IF('Escala Colunas'!K113="","",'Escala Colunas'!K113),IF(Configurações!$B$3="Simples","",IF('Escala Linhas'!DG13="","",'Escala Linhas'!DG13)))</f>
        <v/>
      </c>
      <c r="HU13" s="71" t="str">
        <f>IF(Configurações!$B$3="Colunas",IF('Escala Colunas'!K114="","",'Escala Colunas'!K114),IF(Configurações!$B$3="Simples","",IF('Escala Linhas'!DH13="","",'Escala Linhas'!DH13)))</f>
        <v/>
      </c>
      <c r="HV13" s="71" t="str">
        <f>IF(Configurações!$B$3="Colunas",IF('Escala Colunas'!K115="","",'Escala Colunas'!K115),IF(Configurações!$B$3="Simples","",IF('Escala Linhas'!DI13="","",'Escala Linhas'!DI13)))</f>
        <v/>
      </c>
      <c r="HW13">
        <f>IF($B13="",0,IF(Configurações!$B$3="Simples",IF(OR(IC13="TRAB",IC13="ATEST"),1,0),IF(AND(HS13&lt;&gt;"",HV13&lt;&gt;""),1,0)))</f>
        <v>0</v>
      </c>
      <c r="HX13" s="72">
        <f>IF(AND(HW13=1,Configurações!$B$3&lt;&gt;"Simples"),MOD(HV13-HS13,1)-HY13,0)</f>
        <v>0</v>
      </c>
      <c r="HY13" s="72">
        <f t="shared" si="60"/>
        <v>0</v>
      </c>
      <c r="HZ13">
        <f t="shared" si="61"/>
        <v>0</v>
      </c>
      <c r="IA13">
        <f t="shared" si="62"/>
        <v>0</v>
      </c>
      <c r="IB13" s="38" t="str">
        <f>IF(HW13=0,"",IF(HZ13&gt;Configurações!$B$15,"7DIA ","")&amp;IF(AND(WEEKDAY(HS$5)=1,IA13&gt;IF($D13="F",Configurações!$B$13,Configurações!$B$14)),"DOM ","")&amp;IF(Configurações!$B$3="Simples","",IF(ROUND(HX13*1440,0)&lt;=ROUND(Configurações!$B$11*1440,0),IF(ROUND(HY13*1440,0)&gt;0,"INT-INDEVIDO",""),IF(ROUND(HX13*1440,0)&lt;=ROUND(Configurações!$B$12*1440,0),IF(ROUND(HY13*1440,0)&lt;&gt;ROUND(Configurações!$B$8*1440,0),"INT-15MIN",""),IF(OR(ROUND(HY13*1440,0)&lt;ROUND(Configurações!$B$9*1440,0),ROUND(HY13*1440,0)&gt;ROUND(Configurações!$B$10*1440,0)),"INT-1H2H","")))))</f>
        <v/>
      </c>
      <c r="IC13" t="str">
        <f>IF(Configurações!$B$3="Simples",IF('Escala Simples'!AB13="Trabalho","TRAB",IF('Escala Simples'!AB13="Folga","FOLGA",IF('Escala Simples'!AB13="Atestado","ATEST",IF('Escala Simples'!AB13="Férias","FERIAS","")))),"")</f>
        <v/>
      </c>
      <c r="ID13" s="71" t="str">
        <f>IF(Configurações!$B$3="Colunas",IF('Escala Colunas'!K120="","",'Escala Colunas'!K120),IF(Configurações!$B$3="Simples","",IF('Escala Linhas'!DN13="","",'Escala Linhas'!DN13)))</f>
        <v/>
      </c>
      <c r="IE13" s="71" t="str">
        <f>IF(Configurações!$B$3="Colunas",IF('Escala Colunas'!K121="","",'Escala Colunas'!K121),IF(Configurações!$B$3="Simples","",IF('Escala Linhas'!DO13="","",'Escala Linhas'!DO13)))</f>
        <v/>
      </c>
      <c r="IF13" s="71" t="str">
        <f>IF(Configurações!$B$3="Colunas",IF('Escala Colunas'!K122="","",'Escala Colunas'!K122),IF(Configurações!$B$3="Simples","",IF('Escala Linhas'!DP13="","",'Escala Linhas'!DP13)))</f>
        <v/>
      </c>
      <c r="IG13" s="71" t="str">
        <f>IF(Configurações!$B$3="Colunas",IF('Escala Colunas'!K123="","",'Escala Colunas'!K123),IF(Configurações!$B$3="Simples","",IF('Escala Linhas'!DQ13="","",'Escala Linhas'!DQ13)))</f>
        <v/>
      </c>
      <c r="IH13">
        <f>IF($B13="",0,IF(Configurações!$B$3="Simples",IF(OR(IN13="TRAB",IN13="ATEST"),1,0),IF(AND(ID13&lt;&gt;"",IG13&lt;&gt;""),1,0)))</f>
        <v>0</v>
      </c>
      <c r="II13" s="72">
        <f>IF(AND(IH13=1,Configurações!$B$3&lt;&gt;"Simples"),MOD(IG13-ID13,1)-IJ13,0)</f>
        <v>0</v>
      </c>
      <c r="IJ13" s="72">
        <f t="shared" si="63"/>
        <v>0</v>
      </c>
      <c r="IK13">
        <f t="shared" si="64"/>
        <v>0</v>
      </c>
      <c r="IL13">
        <f t="shared" si="65"/>
        <v>0</v>
      </c>
      <c r="IM13" s="38" t="str">
        <f>IF(IH13=0,"",IF(IK13&gt;Configurações!$B$15,"7DIA ","")&amp;IF(AND(WEEKDAY(ID$5)=1,IL13&gt;IF($D13="F",Configurações!$B$13,Configurações!$B$14)),"DOM ","")&amp;IF(Configurações!$B$3="Simples","",IF(ROUND(II13*1440,0)&lt;=ROUND(Configurações!$B$11*1440,0),IF(ROUND(IJ13*1440,0)&gt;0,"INT-INDEVIDO",""),IF(ROUND(II13*1440,0)&lt;=ROUND(Configurações!$B$12*1440,0),IF(ROUND(IJ13*1440,0)&lt;&gt;ROUND(Configurações!$B$8*1440,0),"INT-15MIN",""),IF(OR(ROUND(IJ13*1440,0)&lt;ROUND(Configurações!$B$9*1440,0),ROUND(IJ13*1440,0)&gt;ROUND(Configurações!$B$10*1440,0)),"INT-1H2H","")))))</f>
        <v/>
      </c>
      <c r="IN13" t="str">
        <f>IF(Configurações!$B$3="Simples",IF('Escala Simples'!AE13="Trabalho","TRAB",IF('Escala Simples'!AE13="Folga","FOLGA",IF('Escala Simples'!AE13="Atestado","ATEST",IF('Escala Simples'!AE13="Férias","FERIAS","")))),"")</f>
        <v/>
      </c>
      <c r="IO13" s="71" t="str">
        <f>IF(Configurações!$B$3="Colunas",IF('Escala Colunas'!K125="","",'Escala Colunas'!K125),IF(Configurações!$B$3="Simples","",IF('Escala Linhas'!DS13="","",'Escala Linhas'!DS13)))</f>
        <v/>
      </c>
      <c r="IP13" s="71" t="str">
        <f>IF(Configurações!$B$3="Colunas",IF('Escala Colunas'!K126="","",'Escala Colunas'!K126),IF(Configurações!$B$3="Simples","",IF('Escala Linhas'!DT13="","",'Escala Linhas'!DT13)))</f>
        <v/>
      </c>
      <c r="IQ13" s="71" t="str">
        <f>IF(Configurações!$B$3="Colunas",IF('Escala Colunas'!K127="","",'Escala Colunas'!K127),IF(Configurações!$B$3="Simples","",IF('Escala Linhas'!DU13="","",'Escala Linhas'!DU13)))</f>
        <v/>
      </c>
      <c r="IR13" s="71" t="str">
        <f>IF(Configurações!$B$3="Colunas",IF('Escala Colunas'!K128="","",'Escala Colunas'!K128),IF(Configurações!$B$3="Simples","",IF('Escala Linhas'!DV13="","",'Escala Linhas'!DV13)))</f>
        <v/>
      </c>
      <c r="IS13">
        <f>IF($B13="",0,IF(Configurações!$B$3="Simples",IF(OR(IY13="TRAB",IY13="ATEST"),1,0),IF(AND(IO13&lt;&gt;"",IR13&lt;&gt;""),1,0)))</f>
        <v>0</v>
      </c>
      <c r="IT13" s="72">
        <f>IF(AND(IS13=1,Configurações!$B$3&lt;&gt;"Simples"),MOD(IR13-IO13,1)-IU13,0)</f>
        <v>0</v>
      </c>
      <c r="IU13" s="72">
        <f t="shared" si="66"/>
        <v>0</v>
      </c>
      <c r="IV13">
        <f t="shared" si="67"/>
        <v>0</v>
      </c>
      <c r="IW13">
        <f t="shared" si="68"/>
        <v>0</v>
      </c>
      <c r="IX13" s="38" t="str">
        <f>IF(IS13=0,"",IF(IV13&gt;Configurações!$B$15,"7DIA ","")&amp;IF(AND(WEEKDAY(IO$5)=1,IW13&gt;IF($D13="F",Configurações!$B$13,Configurações!$B$14)),"DOM ","")&amp;IF(Configurações!$B$3="Simples","",IF(ROUND(IT13*1440,0)&lt;=ROUND(Configurações!$B$11*1440,0),IF(ROUND(IU13*1440,0)&gt;0,"INT-INDEVIDO",""),IF(ROUND(IT13*1440,0)&lt;=ROUND(Configurações!$B$12*1440,0),IF(ROUND(IU13*1440,0)&lt;&gt;ROUND(Configurações!$B$8*1440,0),"INT-15MIN",""),IF(OR(ROUND(IU13*1440,0)&lt;ROUND(Configurações!$B$9*1440,0),ROUND(IU13*1440,0)&gt;ROUND(Configurações!$B$10*1440,0)),"INT-1H2H","")))))</f>
        <v/>
      </c>
      <c r="IY13" t="str">
        <f>IF(Configurações!$B$3="Simples",IF('Escala Simples'!AF13="Trabalho","TRAB",IF('Escala Simples'!AF13="Folga","FOLGA",IF('Escala Simples'!AF13="Atestado","ATEST",IF('Escala Simples'!AF13="Férias","FERIAS","")))),"")</f>
        <v/>
      </c>
      <c r="IZ13" s="71" t="str">
        <f>IF(Configurações!$B$3="Colunas",IF('Escala Colunas'!K130="","",'Escala Colunas'!K130),IF(Configurações!$B$3="Simples","",IF('Escala Linhas'!DX13="","",'Escala Linhas'!DX13)))</f>
        <v/>
      </c>
      <c r="JA13" s="71" t="str">
        <f>IF(Configurações!$B$3="Colunas",IF('Escala Colunas'!K131="","",'Escala Colunas'!K131),IF(Configurações!$B$3="Simples","",IF('Escala Linhas'!DY13="","",'Escala Linhas'!DY13)))</f>
        <v/>
      </c>
      <c r="JB13" s="71" t="str">
        <f>IF(Configurações!$B$3="Colunas",IF('Escala Colunas'!K132="","",'Escala Colunas'!K132),IF(Configurações!$B$3="Simples","",IF('Escala Linhas'!DZ13="","",'Escala Linhas'!DZ13)))</f>
        <v/>
      </c>
      <c r="JC13" s="71" t="str">
        <f>IF(Configurações!$B$3="Colunas",IF('Escala Colunas'!K133="","",'Escala Colunas'!K133),IF(Configurações!$B$3="Simples","",IF('Escala Linhas'!EA13="","",'Escala Linhas'!EA13)))</f>
        <v/>
      </c>
      <c r="JD13">
        <f>IF($B13="",0,IF(Configurações!$B$3="Simples",IF(OR(JJ13="TRAB",JJ13="ATEST"),1,0),IF(AND(IZ13&lt;&gt;"",JC13&lt;&gt;""),1,0)))</f>
        <v>0</v>
      </c>
      <c r="JE13" s="72">
        <f>IF(AND(JD13=1,Configurações!$B$3&lt;&gt;"Simples"),MOD(JC13-IZ13,1)-JF13,0)</f>
        <v>0</v>
      </c>
      <c r="JF13" s="72">
        <f t="shared" si="69"/>
        <v>0</v>
      </c>
      <c r="JG13">
        <f t="shared" si="70"/>
        <v>0</v>
      </c>
      <c r="JH13">
        <f t="shared" si="71"/>
        <v>0</v>
      </c>
      <c r="JI13" s="38" t="str">
        <f>IF(JD13=0,"",IF(JG13&gt;Configurações!$B$15,"7DIA ","")&amp;IF(AND(WEEKDAY(IZ$5)=1,JH13&gt;IF($D13="F",Configurações!$B$13,Configurações!$B$14)),"DOM ","")&amp;IF(Configurações!$B$3="Simples","",IF(ROUND(JE13*1440,0)&lt;=ROUND(Configurações!$B$11*1440,0),IF(ROUND(JF13*1440,0)&gt;0,"INT-INDEVIDO",""),IF(ROUND(JE13*1440,0)&lt;=ROUND(Configurações!$B$12*1440,0),IF(ROUND(JF13*1440,0)&lt;&gt;ROUND(Configurações!$B$8*1440,0),"INT-15MIN",""),IF(OR(ROUND(JF13*1440,0)&lt;ROUND(Configurações!$B$9*1440,0),ROUND(JF13*1440,0)&gt;ROUND(Configurações!$B$10*1440,0)),"INT-1H2H","")))))</f>
        <v/>
      </c>
      <c r="JJ13" t="str">
        <f>IF(Configurações!$B$3="Simples",IF('Escala Simples'!AG13="Trabalho","TRAB",IF('Escala Simples'!AG13="Folga","FOLGA",IF('Escala Simples'!AG13="Atestado","ATEST",IF('Escala Simples'!AG13="Férias","FERIAS","")))),"")</f>
        <v/>
      </c>
      <c r="JK13" s="71" t="str">
        <f>IF(Configurações!$B$3="Colunas",IF('Escala Colunas'!K135="","",'Escala Colunas'!K135),IF(Configurações!$B$3="Simples","",IF('Escala Linhas'!EC13="","",'Escala Linhas'!EC13)))</f>
        <v/>
      </c>
      <c r="JL13" s="71" t="str">
        <f>IF(Configurações!$B$3="Colunas",IF('Escala Colunas'!K136="","",'Escala Colunas'!K136),IF(Configurações!$B$3="Simples","",IF('Escala Linhas'!ED13="","",'Escala Linhas'!ED13)))</f>
        <v/>
      </c>
      <c r="JM13" s="71" t="str">
        <f>IF(Configurações!$B$3="Colunas",IF('Escala Colunas'!K137="","",'Escala Colunas'!K137),IF(Configurações!$B$3="Simples","",IF('Escala Linhas'!EE13="","",'Escala Linhas'!EE13)))</f>
        <v/>
      </c>
      <c r="JN13" s="71" t="str">
        <f>IF(Configurações!$B$3="Colunas",IF('Escala Colunas'!K138="","",'Escala Colunas'!K138),IF(Configurações!$B$3="Simples","",IF('Escala Linhas'!EF13="","",'Escala Linhas'!EF13)))</f>
        <v/>
      </c>
      <c r="JO13">
        <f>IF($B13="",0,IF(Configurações!$B$3="Simples",IF(OR(JU13="TRAB",JU13="ATEST"),1,0),IF(AND(JK13&lt;&gt;"",JN13&lt;&gt;""),1,0)))</f>
        <v>0</v>
      </c>
      <c r="JP13" s="72">
        <f>IF(AND(JO13=1,Configurações!$B$3&lt;&gt;"Simples"),MOD(JN13-JK13,1)-JQ13,0)</f>
        <v>0</v>
      </c>
      <c r="JQ13" s="72">
        <f t="shared" si="72"/>
        <v>0</v>
      </c>
      <c r="JR13">
        <f t="shared" si="73"/>
        <v>0</v>
      </c>
      <c r="JS13">
        <f t="shared" si="74"/>
        <v>0</v>
      </c>
      <c r="JT13" s="38" t="str">
        <f>IF(JO13=0,"",IF(JR13&gt;Configurações!$B$15,"7DIA ","")&amp;IF(AND(WEEKDAY(JK$5)=1,JS13&gt;IF($D13="F",Configurações!$B$13,Configurações!$B$14)),"DOM ","")&amp;IF(Configurações!$B$3="Simples","",IF(ROUND(JP13*1440,0)&lt;=ROUND(Configurações!$B$11*1440,0),IF(ROUND(JQ13*1440,0)&gt;0,"INT-INDEVIDO",""),IF(ROUND(JP13*1440,0)&lt;=ROUND(Configurações!$B$12*1440,0),IF(ROUND(JQ13*1440,0)&lt;&gt;ROUND(Configurações!$B$8*1440,0),"INT-15MIN",""),IF(OR(ROUND(JQ13*1440,0)&lt;ROUND(Configurações!$B$9*1440,0),ROUND(JQ13*1440,0)&gt;ROUND(Configurações!$B$10*1440,0)),"INT-1H2H","")))))</f>
        <v/>
      </c>
      <c r="JU13" t="str">
        <f>IF(Configurações!$B$3="Simples",IF('Escala Simples'!AH13="Trabalho","TRAB",IF('Escala Simples'!AH13="Folga","FOLGA",IF('Escala Simples'!AH13="Atestado","ATEST",IF('Escala Simples'!AH13="Férias","FERIAS","")))),"")</f>
        <v/>
      </c>
      <c r="JV13" s="71" t="str">
        <f>IF(Configurações!$B$3="Colunas",IF('Escala Colunas'!K140="","",'Escala Colunas'!K140),IF(Configurações!$B$3="Simples","",IF('Escala Linhas'!EH13="","",'Escala Linhas'!EH13)))</f>
        <v/>
      </c>
      <c r="JW13" s="71" t="str">
        <f>IF(Configurações!$B$3="Colunas",IF('Escala Colunas'!K141="","",'Escala Colunas'!K141),IF(Configurações!$B$3="Simples","",IF('Escala Linhas'!EI13="","",'Escala Linhas'!EI13)))</f>
        <v/>
      </c>
      <c r="JX13" s="71" t="str">
        <f>IF(Configurações!$B$3="Colunas",IF('Escala Colunas'!K142="","",'Escala Colunas'!K142),IF(Configurações!$B$3="Simples","",IF('Escala Linhas'!EJ13="","",'Escala Linhas'!EJ13)))</f>
        <v/>
      </c>
      <c r="JY13" s="71" t="str">
        <f>IF(Configurações!$B$3="Colunas",IF('Escala Colunas'!K143="","",'Escala Colunas'!K143),IF(Configurações!$B$3="Simples","",IF('Escala Linhas'!EK13="","",'Escala Linhas'!EK13)))</f>
        <v/>
      </c>
      <c r="JZ13">
        <f>IF($B13="",0,IF(Configurações!$B$3="Simples",IF(OR(KF13="TRAB",KF13="ATEST"),1,0),IF(AND(JV13&lt;&gt;"",JY13&lt;&gt;""),1,0)))</f>
        <v>0</v>
      </c>
      <c r="KA13" s="72">
        <f>IF(AND(JZ13=1,Configurações!$B$3&lt;&gt;"Simples"),MOD(JY13-JV13,1)-KB13,0)</f>
        <v>0</v>
      </c>
      <c r="KB13" s="72">
        <f t="shared" si="75"/>
        <v>0</v>
      </c>
      <c r="KC13">
        <f t="shared" si="76"/>
        <v>0</v>
      </c>
      <c r="KD13">
        <f t="shared" si="77"/>
        <v>0</v>
      </c>
      <c r="KE13" s="38" t="str">
        <f>IF(JZ13=0,"",IF(KC13&gt;Configurações!$B$15,"7DIA ","")&amp;IF(AND(WEEKDAY(JV$5)=1,KD13&gt;IF($D13="F",Configurações!$B$13,Configurações!$B$14)),"DOM ","")&amp;IF(Configurações!$B$3="Simples","",IF(ROUND(KA13*1440,0)&lt;=ROUND(Configurações!$B$11*1440,0),IF(ROUND(KB13*1440,0)&gt;0,"INT-INDEVIDO",""),IF(ROUND(KA13*1440,0)&lt;=ROUND(Configurações!$B$12*1440,0),IF(ROUND(KB13*1440,0)&lt;&gt;ROUND(Configurações!$B$8*1440,0),"INT-15MIN",""),IF(OR(ROUND(KB13*1440,0)&lt;ROUND(Configurações!$B$9*1440,0),ROUND(KB13*1440,0)&gt;ROUND(Configurações!$B$10*1440,0)),"INT-1H2H","")))))</f>
        <v/>
      </c>
      <c r="KF13" t="str">
        <f>IF(Configurações!$B$3="Simples",IF('Escala Simples'!AI13="Trabalho","TRAB",IF('Escala Simples'!AI13="Folga","FOLGA",IF('Escala Simples'!AI13="Atestado","ATEST",IF('Escala Simples'!AI13="Férias","FERIAS","")))),"")</f>
        <v/>
      </c>
      <c r="KG13" s="71" t="str">
        <f>IF(Configurações!$B$3="Colunas",IF('Escala Colunas'!K145="","",'Escala Colunas'!K145),IF(Configurações!$B$3="Simples","",IF('Escala Linhas'!EM13="","",'Escala Linhas'!EM13)))</f>
        <v/>
      </c>
      <c r="KH13" s="71" t="str">
        <f>IF(Configurações!$B$3="Colunas",IF('Escala Colunas'!K146="","",'Escala Colunas'!K146),IF(Configurações!$B$3="Simples","",IF('Escala Linhas'!EN13="","",'Escala Linhas'!EN13)))</f>
        <v/>
      </c>
      <c r="KI13" s="71" t="str">
        <f>IF(Configurações!$B$3="Colunas",IF('Escala Colunas'!K147="","",'Escala Colunas'!K147),IF(Configurações!$B$3="Simples","",IF('Escala Linhas'!EO13="","",'Escala Linhas'!EO13)))</f>
        <v/>
      </c>
      <c r="KJ13" s="71" t="str">
        <f>IF(Configurações!$B$3="Colunas",IF('Escala Colunas'!K148="","",'Escala Colunas'!K148),IF(Configurações!$B$3="Simples","",IF('Escala Linhas'!EP13="","",'Escala Linhas'!EP13)))</f>
        <v/>
      </c>
      <c r="KK13">
        <f>IF($B13="",0,IF(Configurações!$B$3="Simples",IF(OR(KQ13="TRAB",KQ13="ATEST"),1,0),IF(AND(KG13&lt;&gt;"",KJ13&lt;&gt;""),1,0)))</f>
        <v>0</v>
      </c>
      <c r="KL13" s="72">
        <f>IF(AND(KK13=1,Configurações!$B$3&lt;&gt;"Simples"),MOD(KJ13-KG13,1)-KM13,0)</f>
        <v>0</v>
      </c>
      <c r="KM13" s="72">
        <f t="shared" si="78"/>
        <v>0</v>
      </c>
      <c r="KN13">
        <f t="shared" si="79"/>
        <v>0</v>
      </c>
      <c r="KO13">
        <f t="shared" si="80"/>
        <v>0</v>
      </c>
      <c r="KP13" s="38" t="str">
        <f>IF(KK13=0,"",IF(KN13&gt;Configurações!$B$15,"7DIA ","")&amp;IF(AND(WEEKDAY(KG$5)=1,KO13&gt;IF($D13="F",Configurações!$B$13,Configurações!$B$14)),"DOM ","")&amp;IF(Configurações!$B$3="Simples","",IF(ROUND(KL13*1440,0)&lt;=ROUND(Configurações!$B$11*1440,0),IF(ROUND(KM13*1440,0)&gt;0,"INT-INDEVIDO",""),IF(ROUND(KL13*1440,0)&lt;=ROUND(Configurações!$B$12*1440,0),IF(ROUND(KM13*1440,0)&lt;&gt;ROUND(Configurações!$B$8*1440,0),"INT-15MIN",""),IF(OR(ROUND(KM13*1440,0)&lt;ROUND(Configurações!$B$9*1440,0),ROUND(KM13*1440,0)&gt;ROUND(Configurações!$B$10*1440,0)),"INT-1H2H","")))))</f>
        <v/>
      </c>
      <c r="KQ13" t="str">
        <f>IF(Configurações!$B$3="Simples",IF('Escala Simples'!AJ13="Trabalho","TRAB",IF('Escala Simples'!AJ13="Folga","FOLGA",IF('Escala Simples'!AJ13="Atestado","ATEST",IF('Escala Simples'!AJ13="Férias","FERIAS","")))),"")</f>
        <v/>
      </c>
      <c r="KR13" s="71" t="str">
        <f>IF(Configurações!$B$3="Colunas",IF('Escala Colunas'!K150="","",'Escala Colunas'!K150),IF(Configurações!$B$3="Simples","",IF('Escala Linhas'!ER13="","",'Escala Linhas'!ER13)))</f>
        <v/>
      </c>
      <c r="KS13" s="71" t="str">
        <f>IF(Configurações!$B$3="Colunas",IF('Escala Colunas'!K151="","",'Escala Colunas'!K151),IF(Configurações!$B$3="Simples","",IF('Escala Linhas'!ES13="","",'Escala Linhas'!ES13)))</f>
        <v/>
      </c>
      <c r="KT13" s="71" t="str">
        <f>IF(Configurações!$B$3="Colunas",IF('Escala Colunas'!K152="","",'Escala Colunas'!K152),IF(Configurações!$B$3="Simples","",IF('Escala Linhas'!ET13="","",'Escala Linhas'!ET13)))</f>
        <v/>
      </c>
      <c r="KU13" s="71" t="str">
        <f>IF(Configurações!$B$3="Colunas",IF('Escala Colunas'!K153="","",'Escala Colunas'!K153),IF(Configurações!$B$3="Simples","",IF('Escala Linhas'!EU13="","",'Escala Linhas'!EU13)))</f>
        <v/>
      </c>
      <c r="KV13">
        <f>IF($B13="",0,IF(Configurações!$B$3="Simples",IF(OR(LB13="TRAB",LB13="ATEST"),1,0),IF(AND(KR13&lt;&gt;"",KU13&lt;&gt;""),1,0)))</f>
        <v>0</v>
      </c>
      <c r="KW13" s="72">
        <f>IF(AND(KV13=1,Configurações!$B$3&lt;&gt;"Simples"),MOD(KU13-KR13,1)-KX13,0)</f>
        <v>0</v>
      </c>
      <c r="KX13" s="72">
        <f t="shared" si="81"/>
        <v>0</v>
      </c>
      <c r="KY13">
        <f t="shared" si="82"/>
        <v>0</v>
      </c>
      <c r="KZ13">
        <f t="shared" si="83"/>
        <v>0</v>
      </c>
      <c r="LA13" s="38" t="str">
        <f>IF(KV13=0,"",IF(KY13&gt;Configurações!$B$15,"7DIA ","")&amp;IF(AND(WEEKDAY(KR$5)=1,KZ13&gt;IF($D13="F",Configurações!$B$13,Configurações!$B$14)),"DOM ","")&amp;IF(Configurações!$B$3="Simples","",IF(ROUND(KW13*1440,0)&lt;=ROUND(Configurações!$B$11*1440,0),IF(ROUND(KX13*1440,0)&gt;0,"INT-INDEVIDO",""),IF(ROUND(KW13*1440,0)&lt;=ROUND(Configurações!$B$12*1440,0),IF(ROUND(KX13*1440,0)&lt;&gt;ROUND(Configurações!$B$8*1440,0),"INT-15MIN",""),IF(OR(ROUND(KX13*1440,0)&lt;ROUND(Configurações!$B$9*1440,0),ROUND(KX13*1440,0)&gt;ROUND(Configurações!$B$10*1440,0)),"INT-1H2H","")))))</f>
        <v/>
      </c>
      <c r="LB13" t="str">
        <f>IF(Configurações!$B$3="Simples",IF('Escala Simples'!AK13="Trabalho","TRAB",IF('Escala Simples'!AK13="Folga","FOLGA",IF('Escala Simples'!AK13="Atestado","ATEST",IF('Escala Simples'!AK13="Férias","FERIAS","")))),"")</f>
        <v/>
      </c>
      <c r="LC13" s="71" t="str">
        <f>IF(Configurações!$B$3="Colunas",IF('Escala Colunas'!K158="","",'Escala Colunas'!K158),IF(Configurações!$B$3="Simples","",IF('Escala Linhas'!EZ13="","",'Escala Linhas'!EZ13)))</f>
        <v/>
      </c>
      <c r="LD13" s="71" t="str">
        <f>IF(Configurações!$B$3="Colunas",IF('Escala Colunas'!K159="","",'Escala Colunas'!K159),IF(Configurações!$B$3="Simples","",IF('Escala Linhas'!FA13="","",'Escala Linhas'!FA13)))</f>
        <v/>
      </c>
      <c r="LE13" s="71" t="str">
        <f>IF(Configurações!$B$3="Colunas",IF('Escala Colunas'!K160="","",'Escala Colunas'!K160),IF(Configurações!$B$3="Simples","",IF('Escala Linhas'!FB13="","",'Escala Linhas'!FB13)))</f>
        <v/>
      </c>
      <c r="LF13" s="71" t="str">
        <f>IF(Configurações!$B$3="Colunas",IF('Escala Colunas'!K161="","",'Escala Colunas'!K161),IF(Configurações!$B$3="Simples","",IF('Escala Linhas'!FC13="","",'Escala Linhas'!FC13)))</f>
        <v/>
      </c>
      <c r="LG13">
        <f>IF($B13="",0,IF(Configurações!$B$3="Simples",IF(OR(LM13="TRAB",LM13="ATEST"),1,0),IF(AND(LC13&lt;&gt;"",LF13&lt;&gt;""),1,0)))</f>
        <v>0</v>
      </c>
      <c r="LH13" s="72">
        <f>IF(AND(LG13=1,Configurações!$B$3&lt;&gt;"Simples"),MOD(LF13-LC13,1)-LI13,0)</f>
        <v>0</v>
      </c>
      <c r="LI13" s="72">
        <f t="shared" si="84"/>
        <v>0</v>
      </c>
      <c r="LJ13">
        <f t="shared" si="85"/>
        <v>0</v>
      </c>
      <c r="LK13">
        <f t="shared" si="86"/>
        <v>0</v>
      </c>
      <c r="LL13" s="38" t="str">
        <f>IF(LG13=0,"",IF(LJ13&gt;Configurações!$B$15,"7DIA ","")&amp;IF(AND(WEEKDAY(LC$5)=1,LK13&gt;IF($D13="F",Configurações!$B$13,Configurações!$B$14)),"DOM ","")&amp;IF(Configurações!$B$3="Simples","",IF(ROUND(LH13*1440,0)&lt;=ROUND(Configurações!$B$11*1440,0),IF(ROUND(LI13*1440,0)&gt;0,"INT-INDEVIDO",""),IF(ROUND(LH13*1440,0)&lt;=ROUND(Configurações!$B$12*1440,0),IF(ROUND(LI13*1440,0)&lt;&gt;ROUND(Configurações!$B$8*1440,0),"INT-15MIN",""),IF(OR(ROUND(LI13*1440,0)&lt;ROUND(Configurações!$B$9*1440,0),ROUND(LI13*1440,0)&gt;ROUND(Configurações!$B$10*1440,0)),"INT-1H2H","")))))</f>
        <v/>
      </c>
      <c r="LM13" t="str">
        <f>IF(Configurações!$B$3="Simples",IF('Escala Simples'!AN13="Trabalho","TRAB",IF('Escala Simples'!AN13="Folga","FOLGA",IF('Escala Simples'!AN13="Atestado","ATEST",IF('Escala Simples'!AN13="Férias","FERIAS","")))),"")</f>
        <v/>
      </c>
      <c r="LN13" s="71" t="str">
        <f>IF(Configurações!$B$3="Colunas",IF('Escala Colunas'!K163="","",'Escala Colunas'!K163),IF(Configurações!$B$3="Simples","",IF('Escala Linhas'!FE13="","",'Escala Linhas'!FE13)))</f>
        <v/>
      </c>
      <c r="LO13" s="71" t="str">
        <f>IF(Configurações!$B$3="Colunas",IF('Escala Colunas'!K164="","",'Escala Colunas'!K164),IF(Configurações!$B$3="Simples","",IF('Escala Linhas'!FF13="","",'Escala Linhas'!FF13)))</f>
        <v/>
      </c>
      <c r="LP13" s="71" t="str">
        <f>IF(Configurações!$B$3="Colunas",IF('Escala Colunas'!K165="","",'Escala Colunas'!K165),IF(Configurações!$B$3="Simples","",IF('Escala Linhas'!FG13="","",'Escala Linhas'!FG13)))</f>
        <v/>
      </c>
      <c r="LQ13" s="71" t="str">
        <f>IF(Configurações!$B$3="Colunas",IF('Escala Colunas'!K166="","",'Escala Colunas'!K166),IF(Configurações!$B$3="Simples","",IF('Escala Linhas'!FH13="","",'Escala Linhas'!FH13)))</f>
        <v/>
      </c>
      <c r="LR13">
        <f>IF($B13="",0,IF(Configurações!$B$3="Simples",IF(OR(LX13="TRAB",LX13="ATEST"),1,0),IF(AND(LN13&lt;&gt;"",LQ13&lt;&gt;""),1,0)))</f>
        <v>0</v>
      </c>
      <c r="LS13" s="72">
        <f>IF(AND(LR13=1,Configurações!$B$3&lt;&gt;"Simples"),MOD(LQ13-LN13,1)-LT13,0)</f>
        <v>0</v>
      </c>
      <c r="LT13" s="72">
        <f t="shared" si="87"/>
        <v>0</v>
      </c>
      <c r="LU13">
        <f t="shared" si="88"/>
        <v>0</v>
      </c>
      <c r="LV13">
        <f t="shared" si="89"/>
        <v>0</v>
      </c>
      <c r="LW13" s="38" t="str">
        <f>IF(LR13=0,"",IF(LU13&gt;Configurações!$B$15,"7DIA ","")&amp;IF(AND(WEEKDAY(LN$5)=1,LV13&gt;IF($D13="F",Configurações!$B$13,Configurações!$B$14)),"DOM ","")&amp;IF(Configurações!$B$3="Simples","",IF(ROUND(LS13*1440,0)&lt;=ROUND(Configurações!$B$11*1440,0),IF(ROUND(LT13*1440,0)&gt;0,"INT-INDEVIDO",""),IF(ROUND(LS13*1440,0)&lt;=ROUND(Configurações!$B$12*1440,0),IF(ROUND(LT13*1440,0)&lt;&gt;ROUND(Configurações!$B$8*1440,0),"INT-15MIN",""),IF(OR(ROUND(LT13*1440,0)&lt;ROUND(Configurações!$B$9*1440,0),ROUND(LT13*1440,0)&gt;ROUND(Configurações!$B$10*1440,0)),"INT-1H2H","")))))</f>
        <v/>
      </c>
      <c r="LX13" t="str">
        <f>IF(Configurações!$B$3="Simples",IF('Escala Simples'!AO13="Trabalho","TRAB",IF('Escala Simples'!AO13="Folga","FOLGA",IF('Escala Simples'!AO13="Atestado","ATEST",IF('Escala Simples'!AO13="Férias","FERIAS","")))),"")</f>
        <v/>
      </c>
      <c r="LY13" s="71" t="str">
        <f>IF(Configurações!$B$3="Colunas",IF('Escala Colunas'!K168="","",'Escala Colunas'!K168),IF(Configurações!$B$3="Simples","",IF('Escala Linhas'!FJ13="","",'Escala Linhas'!FJ13)))</f>
        <v/>
      </c>
      <c r="LZ13" s="71" t="str">
        <f>IF(Configurações!$B$3="Colunas",IF('Escala Colunas'!K169="","",'Escala Colunas'!K169),IF(Configurações!$B$3="Simples","",IF('Escala Linhas'!FK13="","",'Escala Linhas'!FK13)))</f>
        <v/>
      </c>
      <c r="MA13" s="71" t="str">
        <f>IF(Configurações!$B$3="Colunas",IF('Escala Colunas'!K170="","",'Escala Colunas'!K170),IF(Configurações!$B$3="Simples","",IF('Escala Linhas'!FL13="","",'Escala Linhas'!FL13)))</f>
        <v/>
      </c>
      <c r="MB13" s="71" t="str">
        <f>IF(Configurações!$B$3="Colunas",IF('Escala Colunas'!K171="","",'Escala Colunas'!K171),IF(Configurações!$B$3="Simples","",IF('Escala Linhas'!FM13="","",'Escala Linhas'!FM13)))</f>
        <v/>
      </c>
      <c r="MC13">
        <f>IF($B13="",0,IF(Configurações!$B$3="Simples",IF(OR(MI13="TRAB",MI13="ATEST"),1,0),IF(AND(LY13&lt;&gt;"",MB13&lt;&gt;""),1,0)))</f>
        <v>0</v>
      </c>
      <c r="MD13" s="72">
        <f>IF(AND(MC13=1,Configurações!$B$3&lt;&gt;"Simples"),MOD(MB13-LY13,1)-ME13,0)</f>
        <v>0</v>
      </c>
      <c r="ME13" s="72">
        <f t="shared" si="90"/>
        <v>0</v>
      </c>
      <c r="MF13">
        <f t="shared" si="91"/>
        <v>0</v>
      </c>
      <c r="MG13">
        <f t="shared" si="92"/>
        <v>0</v>
      </c>
      <c r="MH13" s="38" t="str">
        <f>IF(MC13=0,"",IF(MF13&gt;Configurações!$B$15,"7DIA ","")&amp;IF(AND(WEEKDAY(LY$5)=1,MG13&gt;IF($D13="F",Configurações!$B$13,Configurações!$B$14)),"DOM ","")&amp;IF(Configurações!$B$3="Simples","",IF(ROUND(MD13*1440,0)&lt;=ROUND(Configurações!$B$11*1440,0),IF(ROUND(ME13*1440,0)&gt;0,"INT-INDEVIDO",""),IF(ROUND(MD13*1440,0)&lt;=ROUND(Configurações!$B$12*1440,0),IF(ROUND(ME13*1440,0)&lt;&gt;ROUND(Configurações!$B$8*1440,0),"INT-15MIN",""),IF(OR(ROUND(ME13*1440,0)&lt;ROUND(Configurações!$B$9*1440,0),ROUND(ME13*1440,0)&gt;ROUND(Configurações!$B$10*1440,0)),"INT-1H2H","")))))</f>
        <v/>
      </c>
      <c r="MI13" t="str">
        <f>IF(Configurações!$B$3="Simples",IF('Escala Simples'!AP13="Trabalho","TRAB",IF('Escala Simples'!AP13="Folga","FOLGA",IF('Escala Simples'!AP13="Atestado","ATEST",IF('Escala Simples'!AP13="Férias","FERIAS","")))),"")</f>
        <v/>
      </c>
      <c r="MJ13" s="71" t="str">
        <f>IF(Configurações!$B$3="Colunas",IF('Escala Colunas'!K173="","",'Escala Colunas'!K173),IF(Configurações!$B$3="Simples","",IF('Escala Linhas'!FO13="","",'Escala Linhas'!FO13)))</f>
        <v/>
      </c>
      <c r="MK13" s="71" t="str">
        <f>IF(Configurações!$B$3="Colunas",IF('Escala Colunas'!K174="","",'Escala Colunas'!K174),IF(Configurações!$B$3="Simples","",IF('Escala Linhas'!FP13="","",'Escala Linhas'!FP13)))</f>
        <v/>
      </c>
      <c r="ML13" s="71" t="str">
        <f>IF(Configurações!$B$3="Colunas",IF('Escala Colunas'!K175="","",'Escala Colunas'!K175),IF(Configurações!$B$3="Simples","",IF('Escala Linhas'!FQ13="","",'Escala Linhas'!FQ13)))</f>
        <v/>
      </c>
      <c r="MM13" s="71" t="str">
        <f>IF(Configurações!$B$3="Colunas",IF('Escala Colunas'!K176="","",'Escala Colunas'!K176),IF(Configurações!$B$3="Simples","",IF('Escala Linhas'!FR13="","",'Escala Linhas'!FR13)))</f>
        <v/>
      </c>
      <c r="MN13">
        <f>IF($B13="",0,IF(Configurações!$B$3="Simples",IF(OR(MT13="TRAB",MT13="ATEST"),1,0),IF(AND(MJ13&lt;&gt;"",MM13&lt;&gt;""),1,0)))</f>
        <v>0</v>
      </c>
      <c r="MO13" s="72">
        <f>IF(AND(MN13=1,Configurações!$B$3&lt;&gt;"Simples"),MOD(MM13-MJ13,1)-MP13,0)</f>
        <v>0</v>
      </c>
      <c r="MP13" s="72">
        <f t="shared" si="93"/>
        <v>0</v>
      </c>
      <c r="MQ13">
        <f t="shared" si="94"/>
        <v>0</v>
      </c>
      <c r="MR13">
        <f t="shared" si="95"/>
        <v>0</v>
      </c>
      <c r="MS13" s="38" t="str">
        <f>IF(MN13=0,"",IF(MQ13&gt;Configurações!$B$15,"7DIA ","")&amp;IF(AND(WEEKDAY(MJ$5)=1,MR13&gt;IF($D13="F",Configurações!$B$13,Configurações!$B$14)),"DOM ","")&amp;IF(Configurações!$B$3="Simples","",IF(ROUND(MO13*1440,0)&lt;=ROUND(Configurações!$B$11*1440,0),IF(ROUND(MP13*1440,0)&gt;0,"INT-INDEVIDO",""),IF(ROUND(MO13*1440,0)&lt;=ROUND(Configurações!$B$12*1440,0),IF(ROUND(MP13*1440,0)&lt;&gt;ROUND(Configurações!$B$8*1440,0),"INT-15MIN",""),IF(OR(ROUND(MP13*1440,0)&lt;ROUND(Configurações!$B$9*1440,0),ROUND(MP13*1440,0)&gt;ROUND(Configurações!$B$10*1440,0)),"INT-1H2H","")))))</f>
        <v/>
      </c>
      <c r="MT13" t="str">
        <f>IF(Configurações!$B$3="Simples",IF('Escala Simples'!AQ13="Trabalho","TRAB",IF('Escala Simples'!AQ13="Folga","FOLGA",IF('Escala Simples'!AQ13="Atestado","ATEST",IF('Escala Simples'!AQ13="Férias","FERIAS","")))),"")</f>
        <v/>
      </c>
      <c r="MU13" s="71" t="str">
        <f>IF(Configurações!$B$3="Colunas",IF('Escala Colunas'!K178="","",'Escala Colunas'!K178),IF(Configurações!$B$3="Simples","",IF('Escala Linhas'!FT13="","",'Escala Linhas'!FT13)))</f>
        <v/>
      </c>
      <c r="MV13" s="71" t="str">
        <f>IF(Configurações!$B$3="Colunas",IF('Escala Colunas'!K179="","",'Escala Colunas'!K179),IF(Configurações!$B$3="Simples","",IF('Escala Linhas'!FU13="","",'Escala Linhas'!FU13)))</f>
        <v/>
      </c>
      <c r="MW13" s="71" t="str">
        <f>IF(Configurações!$B$3="Colunas",IF('Escala Colunas'!K180="","",'Escala Colunas'!K180),IF(Configurações!$B$3="Simples","",IF('Escala Linhas'!FV13="","",'Escala Linhas'!FV13)))</f>
        <v/>
      </c>
      <c r="MX13" s="71" t="str">
        <f>IF(Configurações!$B$3="Colunas",IF('Escala Colunas'!K181="","",'Escala Colunas'!K181),IF(Configurações!$B$3="Simples","",IF('Escala Linhas'!FW13="","",'Escala Linhas'!FW13)))</f>
        <v/>
      </c>
      <c r="MY13">
        <f>IF($B13="",0,IF(Configurações!$B$3="Simples",IF(OR(NE13="TRAB",NE13="ATEST"),1,0),IF(AND(MU13&lt;&gt;"",MX13&lt;&gt;""),1,0)))</f>
        <v>0</v>
      </c>
      <c r="MZ13" s="72">
        <f>IF(AND(MY13=1,Configurações!$B$3&lt;&gt;"Simples"),MOD(MX13-MU13,1)-NA13,0)</f>
        <v>0</v>
      </c>
      <c r="NA13" s="72">
        <f t="shared" si="96"/>
        <v>0</v>
      </c>
      <c r="NB13">
        <f t="shared" si="97"/>
        <v>0</v>
      </c>
      <c r="NC13">
        <f t="shared" si="98"/>
        <v>0</v>
      </c>
      <c r="ND13" s="38" t="str">
        <f>IF(MY13=0,"",IF(NB13&gt;Configurações!$B$15,"7DIA ","")&amp;IF(AND(WEEKDAY(MU$5)=1,NC13&gt;IF($D13="F",Configurações!$B$13,Configurações!$B$14)),"DOM ","")&amp;IF(Configurações!$B$3="Simples","",IF(ROUND(MZ13*1440,0)&lt;=ROUND(Configurações!$B$11*1440,0),IF(ROUND(NA13*1440,0)&gt;0,"INT-INDEVIDO",""),IF(ROUND(MZ13*1440,0)&lt;=ROUND(Configurações!$B$12*1440,0),IF(ROUND(NA13*1440,0)&lt;&gt;ROUND(Configurações!$B$8*1440,0),"INT-15MIN",""),IF(OR(ROUND(NA13*1440,0)&lt;ROUND(Configurações!$B$9*1440,0),ROUND(NA13*1440,0)&gt;ROUND(Configurações!$B$10*1440,0)),"INT-1H2H","")))))</f>
        <v/>
      </c>
      <c r="NE13" t="str">
        <f>IF(Configurações!$B$3="Simples",IF('Escala Simples'!AR13="Trabalho","TRAB",IF('Escala Simples'!AR13="Folga","FOLGA",IF('Escala Simples'!AR13="Atestado","ATEST",IF('Escala Simples'!AR13="Férias","FERIAS","")))),"")</f>
        <v/>
      </c>
      <c r="NF13" s="71" t="str">
        <f>IF(Configurações!$B$3="Colunas",IF('Escala Colunas'!K183="","",'Escala Colunas'!K183),IF(Configurações!$B$3="Simples","",IF('Escala Linhas'!FY13="","",'Escala Linhas'!FY13)))</f>
        <v/>
      </c>
      <c r="NG13" s="71" t="str">
        <f>IF(Configurações!$B$3="Colunas",IF('Escala Colunas'!K184="","",'Escala Colunas'!K184),IF(Configurações!$B$3="Simples","",IF('Escala Linhas'!FZ13="","",'Escala Linhas'!FZ13)))</f>
        <v/>
      </c>
      <c r="NH13" s="71" t="str">
        <f>IF(Configurações!$B$3="Colunas",IF('Escala Colunas'!K185="","",'Escala Colunas'!K185),IF(Configurações!$B$3="Simples","",IF('Escala Linhas'!GA13="","",'Escala Linhas'!GA13)))</f>
        <v/>
      </c>
      <c r="NI13" s="71" t="str">
        <f>IF(Configurações!$B$3="Colunas",IF('Escala Colunas'!K186="","",'Escala Colunas'!K186),IF(Configurações!$B$3="Simples","",IF('Escala Linhas'!GB13="","",'Escala Linhas'!GB13)))</f>
        <v/>
      </c>
      <c r="NJ13">
        <f>IF($B13="",0,IF(Configurações!$B$3="Simples",IF(OR(NP13="TRAB",NP13="ATEST"),1,0),IF(AND(NF13&lt;&gt;"",NI13&lt;&gt;""),1,0)))</f>
        <v>0</v>
      </c>
      <c r="NK13" s="72">
        <f>IF(AND(NJ13=1,Configurações!$B$3&lt;&gt;"Simples"),MOD(NI13-NF13,1)-NL13,0)</f>
        <v>0</v>
      </c>
      <c r="NL13" s="72">
        <f t="shared" si="99"/>
        <v>0</v>
      </c>
      <c r="NM13">
        <f t="shared" si="100"/>
        <v>0</v>
      </c>
      <c r="NN13">
        <f t="shared" si="101"/>
        <v>0</v>
      </c>
      <c r="NO13" s="38" t="str">
        <f>IF(NJ13=0,"",IF(NM13&gt;Configurações!$B$15,"7DIA ","")&amp;IF(AND(WEEKDAY(NF$5)=1,NN13&gt;IF($D13="F",Configurações!$B$13,Configurações!$B$14)),"DOM ","")&amp;IF(Configurações!$B$3="Simples","",IF(ROUND(NK13*1440,0)&lt;=ROUND(Configurações!$B$11*1440,0),IF(ROUND(NL13*1440,0)&gt;0,"INT-INDEVIDO",""),IF(ROUND(NK13*1440,0)&lt;=ROUND(Configurações!$B$12*1440,0),IF(ROUND(NL13*1440,0)&lt;&gt;ROUND(Configurações!$B$8*1440,0),"INT-15MIN",""),IF(OR(ROUND(NL13*1440,0)&lt;ROUND(Configurações!$B$9*1440,0),ROUND(NL13*1440,0)&gt;ROUND(Configurações!$B$10*1440,0)),"INT-1H2H","")))))</f>
        <v/>
      </c>
      <c r="NP13" t="str">
        <f>IF(Configurações!$B$3="Simples",IF('Escala Simples'!AS13="Trabalho","TRAB",IF('Escala Simples'!AS13="Folga","FOLGA",IF('Escala Simples'!AS13="Atestado","ATEST",IF('Escala Simples'!AS13="Férias","FERIAS","")))),"")</f>
        <v/>
      </c>
      <c r="NQ13" s="71" t="str">
        <f>IF(Configurações!$B$3="Colunas",IF('Escala Colunas'!K188="","",'Escala Colunas'!K188),IF(Configurações!$B$3="Simples","",IF('Escala Linhas'!GD13="","",'Escala Linhas'!GD13)))</f>
        <v/>
      </c>
      <c r="NR13" s="71" t="str">
        <f>IF(Configurações!$B$3="Colunas",IF('Escala Colunas'!K189="","",'Escala Colunas'!K189),IF(Configurações!$B$3="Simples","",IF('Escala Linhas'!GE13="","",'Escala Linhas'!GE13)))</f>
        <v/>
      </c>
      <c r="NS13" s="71" t="str">
        <f>IF(Configurações!$B$3="Colunas",IF('Escala Colunas'!K190="","",'Escala Colunas'!K190),IF(Configurações!$B$3="Simples","",IF('Escala Linhas'!GF13="","",'Escala Linhas'!GF13)))</f>
        <v/>
      </c>
      <c r="NT13" s="71" t="str">
        <f>IF(Configurações!$B$3="Colunas",IF('Escala Colunas'!K191="","",'Escala Colunas'!K191),IF(Configurações!$B$3="Simples","",IF('Escala Linhas'!GG13="","",'Escala Linhas'!GG13)))</f>
        <v/>
      </c>
      <c r="NU13">
        <f>IF($B13="",0,IF(Configurações!$B$3="Simples",IF(OR(OA13="TRAB",OA13="ATEST"),1,0),IF(AND(NQ13&lt;&gt;"",NT13&lt;&gt;""),1,0)))</f>
        <v>0</v>
      </c>
      <c r="NV13" s="72">
        <f>IF(AND(NU13=1,Configurações!$B$3&lt;&gt;"Simples"),MOD(NT13-NQ13,1)-NW13,0)</f>
        <v>0</v>
      </c>
      <c r="NW13" s="72">
        <f t="shared" si="102"/>
        <v>0</v>
      </c>
      <c r="NX13">
        <f t="shared" si="103"/>
        <v>0</v>
      </c>
      <c r="NY13">
        <f t="shared" si="104"/>
        <v>0</v>
      </c>
      <c r="NZ13" s="38" t="str">
        <f>IF(NU13=0,"",IF(NX13&gt;Configurações!$B$15,"7DIA ","")&amp;IF(AND(WEEKDAY(NQ$5)=1,NY13&gt;IF($D13="F",Configurações!$B$13,Configurações!$B$14)),"DOM ","")&amp;IF(Configurações!$B$3="Simples","",IF(ROUND(NV13*1440,0)&lt;=ROUND(Configurações!$B$11*1440,0),IF(ROUND(NW13*1440,0)&gt;0,"INT-INDEVIDO",""),IF(ROUND(NV13*1440,0)&lt;=ROUND(Configurações!$B$12*1440,0),IF(ROUND(NW13*1440,0)&lt;&gt;ROUND(Configurações!$B$8*1440,0),"INT-15MIN",""),IF(OR(ROUND(NW13*1440,0)&lt;ROUND(Configurações!$B$9*1440,0),ROUND(NW13*1440,0)&gt;ROUND(Configurações!$B$10*1440,0)),"INT-1H2H","")))))</f>
        <v/>
      </c>
      <c r="OA13" t="str">
        <f>IF(Configurações!$B$3="Simples",IF('Escala Simples'!AT13="Trabalho","TRAB",IF('Escala Simples'!AT13="Folga","FOLGA",IF('Escala Simples'!AT13="Atestado","ATEST",IF('Escala Simples'!AT13="Férias","FERIAS","")))),"")</f>
        <v/>
      </c>
      <c r="OB13" s="72">
        <f>SUMIFS(Cálculos!$G13:$OA13,Cálculos!$G$4:$OA$4,"H",Cálculos!$G$3:$OA$3,1)</f>
        <v>0</v>
      </c>
      <c r="OC13">
        <f>SUMIFS(Cálculos!$G13:$OA13,Cálculos!$G$4:$OA$4,"T",Cálculos!$G$3:$OA$3,1)</f>
        <v>0</v>
      </c>
      <c r="OD13" s="69" t="str">
        <f>IF($B13="","",IF(AND(Configurações!$B$3&lt;&gt;"Simples",ISNUMBER($C13),ROUND(OB13*1440,0)&gt;$C13*60),"Jornada semanal excedida: "&amp;TEXT(OB13,"[h]:mm")&amp;" (contratada "&amp;$C13&amp;"h) • ","")&amp;IF(IF(Configurações!$B$6="Sim",OC13&gt;6,OC13&gt;Configurações!$B$5),IF(Configurações!$B$6="Sim","Semana inteira sem folga — mínimo 1 folga (CCT/ACT) • ","Mais de "&amp;Configurações!$B$5&amp;" dias trabalhados — obrigatórias 2 folgas semanais • "),"")&amp;IF(COUNTIF(G13:CD13,"*7DIA*")&gt;0,"7º dia consecutivo de trabalho • ","")&amp;IF(COUNTIF(G13:CD13,"*DOM*")&gt;0,"Domingos consecutivos acima do permitido • ","")&amp;IF(COUNTIF(G13:CD13,"*INT-INDEVIDO*")&gt;0,"Intervalo indevido em jornada até 4h • ","")&amp;IF(COUNTIF(G13:CD13,"*INT-15MIN*")&gt;0,"Intervalo deve ser de 15 min (jornada 4h01–6h) • ","")&amp;IF(COUNTIF(G13:CD13,"*INT-1H2H*")&gt;0,"Intervalo fora de 1h–2h (jornada acima de 6h) • ",""))</f>
        <v/>
      </c>
      <c r="OE13">
        <f>IF($B13="",0,IF(AND(Configurações!$B$3&lt;&gt;"Simples",ISNUMBER($C13),ROUND(OB13*1440,0)&gt;$C13*60),1,0))</f>
        <v>0</v>
      </c>
      <c r="OF13">
        <f>IF($B13="",0,IF(IF(Configurações!$B$6="Sim",OC13&gt;6,OC13&gt;Configurações!$B$5),1,0))</f>
        <v>0</v>
      </c>
      <c r="OG13" s="72">
        <f>SUMIFS(Cálculos!$G13:$OA13,Cálculos!$G$4:$OA$4,"H",Cálculos!$G$3:$OA$3,2)</f>
        <v>0</v>
      </c>
      <c r="OH13">
        <f>SUMIFS(Cálculos!$G13:$OA13,Cálculos!$G$4:$OA$4,"T",Cálculos!$G$3:$OA$3,2)</f>
        <v>0</v>
      </c>
      <c r="OI13" s="69" t="str">
        <f>IF($B13="","",IF(AND(Configurações!$B$3&lt;&gt;"Simples",ISNUMBER($C13),ROUND(OG13*1440,0)&gt;$C13*60),"Jornada semanal excedida: "&amp;TEXT(OG13,"[h]:mm")&amp;" (contratada "&amp;$C13&amp;"h) • ","")&amp;IF(IF(Configurações!$B$6="Sim",OH13&gt;6,OH13&gt;Configurações!$B$5),IF(Configurações!$B$6="Sim","Semana inteira sem folga — mínimo 1 folga (CCT/ACT) • ","Mais de "&amp;Configurações!$B$5&amp;" dias trabalhados — obrigatórias 2 folgas semanais • "),"")&amp;IF(COUNTIF(CF13:FC13,"*7DIA*")&gt;0,"7º dia consecutivo de trabalho • ","")&amp;IF(COUNTIF(CF13:FC13,"*DOM*")&gt;0,"Domingos consecutivos acima do permitido • ","")&amp;IF(COUNTIF(CF13:FC13,"*INT-INDEVIDO*")&gt;0,"Intervalo indevido em jornada até 4h • ","")&amp;IF(COUNTIF(CF13:FC13,"*INT-15MIN*")&gt;0,"Intervalo deve ser de 15 min (jornada 4h01–6h) • ","")&amp;IF(COUNTIF(CF13:FC13,"*INT-1H2H*")&gt;0,"Intervalo fora de 1h–2h (jornada acima de 6h) • ",""))</f>
        <v/>
      </c>
      <c r="OJ13">
        <f>IF($B13="",0,IF(AND(Configurações!$B$3&lt;&gt;"Simples",ISNUMBER($C13),ROUND(OG13*1440,0)&gt;$C13*60),1,0))</f>
        <v>0</v>
      </c>
      <c r="OK13">
        <f>IF($B13="",0,IF(IF(Configurações!$B$6="Sim",OH13&gt;6,OH13&gt;Configurações!$B$5),1,0))</f>
        <v>0</v>
      </c>
      <c r="OL13" s="72">
        <f>SUMIFS(Cálculos!$G13:$OA13,Cálculos!$G$4:$OA$4,"H",Cálculos!$G$3:$OA$3,3)</f>
        <v>0</v>
      </c>
      <c r="OM13">
        <f>SUMIFS(Cálculos!$G13:$OA13,Cálculos!$G$4:$OA$4,"T",Cálculos!$G$3:$OA$3,3)</f>
        <v>0</v>
      </c>
      <c r="ON13" s="69" t="str">
        <f>IF($B13="","",IF(AND(Configurações!$B$3&lt;&gt;"Simples",ISNUMBER($C13),ROUND(OL13*1440,0)&gt;$C13*60),"Jornada semanal excedida: "&amp;TEXT(OL13,"[h]:mm")&amp;" (contratada "&amp;$C13&amp;"h) • ","")&amp;IF(IF(Configurações!$B$6="Sim",OM13&gt;6,OM13&gt;Configurações!$B$5),IF(Configurações!$B$6="Sim","Semana inteira sem folga — mínimo 1 folga (CCT/ACT) • ","Mais de "&amp;Configurações!$B$5&amp;" dias trabalhados — obrigatórias 2 folgas semanais • "),"")&amp;IF(COUNTIF(FE13:IB13,"*7DIA*")&gt;0,"7º dia consecutivo de trabalho • ","")&amp;IF(COUNTIF(FE13:IB13,"*DOM*")&gt;0,"Domingos consecutivos acima do permitido • ","")&amp;IF(COUNTIF(FE13:IB13,"*INT-INDEVIDO*")&gt;0,"Intervalo indevido em jornada até 4h • ","")&amp;IF(COUNTIF(FE13:IB13,"*INT-15MIN*")&gt;0,"Intervalo deve ser de 15 min (jornada 4h01–6h) • ","")&amp;IF(COUNTIF(FE13:IB13,"*INT-1H2H*")&gt;0,"Intervalo fora de 1h–2h (jornada acima de 6h) • ",""))</f>
        <v/>
      </c>
      <c r="OO13">
        <f>IF($B13="",0,IF(AND(Configurações!$B$3&lt;&gt;"Simples",ISNUMBER($C13),ROUND(OL13*1440,0)&gt;$C13*60),1,0))</f>
        <v>0</v>
      </c>
      <c r="OP13">
        <f>IF($B13="",0,IF(IF(Configurações!$B$6="Sim",OM13&gt;6,OM13&gt;Configurações!$B$5),1,0))</f>
        <v>0</v>
      </c>
      <c r="OQ13" s="72">
        <f>SUMIFS(Cálculos!$G13:$OA13,Cálculos!$G$4:$OA$4,"H",Cálculos!$G$3:$OA$3,4)</f>
        <v>0</v>
      </c>
      <c r="OR13">
        <f>SUMIFS(Cálculos!$G13:$OA13,Cálculos!$G$4:$OA$4,"T",Cálculos!$G$3:$OA$3,4)</f>
        <v>0</v>
      </c>
      <c r="OS13" s="69" t="str">
        <f>IF($B13="","",IF(AND(Configurações!$B$3&lt;&gt;"Simples",ISNUMBER($C13),ROUND(OQ13*1440,0)&gt;$C13*60),"Jornada semanal excedida: "&amp;TEXT(OQ13,"[h]:mm")&amp;" (contratada "&amp;$C13&amp;"h) • ","")&amp;IF(IF(Configurações!$B$6="Sim",OR13&gt;6,OR13&gt;Configurações!$B$5),IF(Configurações!$B$6="Sim","Semana inteira sem folga — mínimo 1 folga (CCT/ACT) • ","Mais de "&amp;Configurações!$B$5&amp;" dias trabalhados — obrigatórias 2 folgas semanais • "),"")&amp;IF(COUNTIF(ID13:LA13,"*7DIA*")&gt;0,"7º dia consecutivo de trabalho • ","")&amp;IF(COUNTIF(ID13:LA13,"*DOM*")&gt;0,"Domingos consecutivos acima do permitido • ","")&amp;IF(COUNTIF(ID13:LA13,"*INT-INDEVIDO*")&gt;0,"Intervalo indevido em jornada até 4h • ","")&amp;IF(COUNTIF(ID13:LA13,"*INT-15MIN*")&gt;0,"Intervalo deve ser de 15 min (jornada 4h01–6h) • ","")&amp;IF(COUNTIF(ID13:LA13,"*INT-1H2H*")&gt;0,"Intervalo fora de 1h–2h (jornada acima de 6h) • ",""))</f>
        <v/>
      </c>
      <c r="OT13">
        <f>IF($B13="",0,IF(AND(Configurações!$B$3&lt;&gt;"Simples",ISNUMBER($C13),ROUND(OQ13*1440,0)&gt;$C13*60),1,0))</f>
        <v>0</v>
      </c>
      <c r="OU13">
        <f>IF($B13="",0,IF(IF(Configurações!$B$6="Sim",OR13&gt;6,OR13&gt;Configurações!$B$5),1,0))</f>
        <v>0</v>
      </c>
      <c r="OV13" s="72">
        <f>SUMIFS(Cálculos!$G13:$OA13,Cálculos!$G$4:$OA$4,"H",Cálculos!$G$3:$OA$3,5)</f>
        <v>0</v>
      </c>
      <c r="OW13">
        <f>SUMIFS(Cálculos!$G13:$OA13,Cálculos!$G$4:$OA$4,"T",Cálculos!$G$3:$OA$3,5)</f>
        <v>0</v>
      </c>
      <c r="OX13" s="69" t="str">
        <f>IF($B13="","",IF(AND(Configurações!$B$3&lt;&gt;"Simples",ISNUMBER($C13),ROUND(OV13*1440,0)&gt;$C13*60),"Jornada semanal excedida: "&amp;TEXT(OV13,"[h]:mm")&amp;" (contratada "&amp;$C13&amp;"h) • ","")&amp;IF(IF(Configurações!$B$6="Sim",OW13&gt;6,OW13&gt;Configurações!$B$5),IF(Configurações!$B$6="Sim","Semana inteira sem folga — mínimo 1 folga (CCT/ACT) • ","Mais de "&amp;Configurações!$B$5&amp;" dias trabalhados — obrigatórias 2 folgas semanais • "),"")&amp;IF(COUNTIF(LC13:NZ13,"*7DIA*")&gt;0,"7º dia consecutivo de trabalho • ","")&amp;IF(COUNTIF(LC13:NZ13,"*DOM*")&gt;0,"Domingos consecutivos acima do permitido • ","")&amp;IF(COUNTIF(LC13:NZ13,"*INT-INDEVIDO*")&gt;0,"Intervalo indevido em jornada até 4h • ","")&amp;IF(COUNTIF(LC13:NZ13,"*INT-15MIN*")&gt;0,"Intervalo deve ser de 15 min (jornada 4h01–6h) • ","")&amp;IF(COUNTIF(LC13:NZ13,"*INT-1H2H*")&gt;0,"Intervalo fora de 1h–2h (jornada acima de 6h) • ",""))</f>
        <v/>
      </c>
      <c r="OY13">
        <f>IF($B13="",0,IF(AND(Configurações!$B$3&lt;&gt;"Simples",ISNUMBER($C13),ROUND(OV13*1440,0)&gt;$C13*60),1,0))</f>
        <v>0</v>
      </c>
      <c r="OZ13">
        <f>IF($B13="",0,IF(IF(Configurações!$B$6="Sim",OW13&gt;6,OW13&gt;Configurações!$B$5),1,0))</f>
        <v>0</v>
      </c>
      <c r="PA13">
        <f>IF($B13="",0,SUMPRODUCT((Cálculos!$G$4:$OA$4="T")*(Cálculos!$G$5:$OA$5&gt;=$PA$5)*(Cálculos!$G$5:$OA$5&lt;=$PB$5))-PE13)</f>
        <v>0</v>
      </c>
      <c r="PB13">
        <f>IF($B13="",0,PA13-SUMIFS(Cálculos!$G13:$OA13,Cálculos!$G$4:$OA$4,"T",Cálculos!$G$5:$OA$5,"&gt;="&amp;$PA$5,Cálculos!$G$5:$OA$5,"&lt;="&amp;$PB$5))</f>
        <v>0</v>
      </c>
      <c r="PC13">
        <f>ROUND(PA13*Configurações!$B$7/7,0)</f>
        <v>0</v>
      </c>
      <c r="PD13">
        <f>IF(AND(Configurações!$B$6="Sim",PA13&gt;0,PB13&lt;PC13),1,0)</f>
        <v>0</v>
      </c>
      <c r="PE13">
        <f>IF($B13="",0,COUNTIFS(Cálculos!$G$4:$OA$4,"ST",Cálculos!$G$5:$OA$5,"&gt;="&amp;$PA$5,Cálculos!$G$5:$OA$5,"&lt;="&amp;$PB$5,Cálculos!$G13:$OA13,"FERIAS"))</f>
        <v>0</v>
      </c>
      <c r="PF13">
        <f>IF($B13="",0,SUMPRODUCT((Cálculos!$G$4:$OA$4="T")*(Cálculos!$G$5:$OA$5&gt;=$PF$5)*(Cálculos!$G$5:$OA$5&lt;=$PG$5))-PJ13)</f>
        <v>0</v>
      </c>
      <c r="PG13">
        <f>IF($B13="",0,PF13-SUMIFS(Cálculos!$G13:$OA13,Cálculos!$G$4:$OA$4,"T",Cálculos!$G$5:$OA$5,"&gt;="&amp;$PF$5,Cálculos!$G$5:$OA$5,"&lt;="&amp;$PG$5))</f>
        <v>0</v>
      </c>
      <c r="PH13">
        <f>ROUND(PF13*Configurações!$B$7/7,0)</f>
        <v>0</v>
      </c>
      <c r="PI13">
        <f>IF(AND(Configurações!$B$6="Sim",PF13&gt;0,PG13&lt;PH13),1,0)</f>
        <v>0</v>
      </c>
      <c r="PJ13">
        <f>IF($B13="",0,COUNTIFS(Cálculos!$G$4:$OA$4,"ST",Cálculos!$G$5:$OA$5,"&gt;="&amp;$PF$5,Cálculos!$G$5:$OA$5,"&lt;="&amp;$PG$5,Cálculos!$G13:$OA13,"FERIAS"))</f>
        <v>0</v>
      </c>
      <c r="PK13">
        <f>IF($B13="",0,SUMPRODUCT((Cálculos!$G$4:$OA$4="T")*(Cálculos!$G$5:$OA$5&gt;=$PK$5)*(Cálculos!$G$5:$OA$5&lt;=$PL$5))-PO13)</f>
        <v>0</v>
      </c>
      <c r="PL13">
        <f>IF($B13="",0,PK13-SUMIFS(Cálculos!$G13:$OA13,Cálculos!$G$4:$OA$4,"T",Cálculos!$G$5:$OA$5,"&gt;="&amp;$PK$5,Cálculos!$G$5:$OA$5,"&lt;="&amp;$PL$5))</f>
        <v>0</v>
      </c>
      <c r="PM13">
        <f>ROUND(PK13*Configurações!$B$7/7,0)</f>
        <v>0</v>
      </c>
      <c r="PN13">
        <f>IF(AND(Configurações!$B$6="Sim",PK13&gt;0,PL13&lt;PM13),1,0)</f>
        <v>0</v>
      </c>
      <c r="PO13">
        <f>IF($B13="",0,COUNTIFS(Cálculos!$G$4:$OA$4,"ST",Cálculos!$G$5:$OA$5,"&gt;="&amp;$PK$5,Cálculos!$G$5:$OA$5,"&lt;="&amp;$PL$5,Cálculos!$G13:$OA13,"FERIAS"))</f>
        <v>0</v>
      </c>
      <c r="PP13" s="69" t="str">
        <f t="shared" si="105"/>
        <v/>
      </c>
    </row>
    <row r="14" spans="1:432" x14ac:dyDescent="0.25">
      <c r="A14" s="68" t="str">
        <f>IF($B14="","",8)</f>
        <v/>
      </c>
      <c r="B14" s="69" t="str">
        <f>IF(Configurações!$B$3="Colunas",IF('Escala Colunas'!L$4="","",'Escala Colunas'!L$4),IF(Configurações!$B$3="Simples",IF('Escala Simples'!$B14="","",'Escala Simples'!$B14),IF('Escala Linhas'!$B14="","",'Escala Linhas'!$B14)))</f>
        <v/>
      </c>
      <c r="C14" s="70" t="str">
        <f>IF($B14="","",IFERROR(INDEX(Funcionários!$D$5:$D$84,MATCH($B14,Funcionários!$B$5:$B$84,0)),""))</f>
        <v/>
      </c>
      <c r="D14" t="str">
        <f>IF($B14="","",IFERROR(INDEX(Funcionários!$C$5:$C$84,MATCH($B14,Funcionários!$B$5:$B$84,0)),""))</f>
        <v/>
      </c>
      <c r="E14">
        <f>IF($B14="",0,IFERROR(N(INDEX(Funcionários!$E$5:$E$84,MATCH($B14,Funcionários!$B$5:$B$84,0))),0))</f>
        <v>0</v>
      </c>
      <c r="F14">
        <f>IF($B14="",0,IFERROR(N(INDEX(Funcionários!$F$5:$F$84,MATCH($B14,Funcionários!$B$5:$B$84,0))),0))</f>
        <v>0</v>
      </c>
      <c r="G14" s="71" t="str">
        <f>IF(Configurações!$B$3="Colunas",IF('Escala Colunas'!L6="","",'Escala Colunas'!L6),IF(Configurações!$B$3="Simples","",IF('Escala Linhas'!D14="","",'Escala Linhas'!D14)))</f>
        <v/>
      </c>
      <c r="H14" s="71" t="str">
        <f>IF(Configurações!$B$3="Colunas",IF('Escala Colunas'!L7="","",'Escala Colunas'!L7),IF(Configurações!$B$3="Simples","",IF('Escala Linhas'!E14="","",'Escala Linhas'!E14)))</f>
        <v/>
      </c>
      <c r="I14" s="71" t="str">
        <f>IF(Configurações!$B$3="Colunas",IF('Escala Colunas'!L8="","",'Escala Colunas'!L8),IF(Configurações!$B$3="Simples","",IF('Escala Linhas'!F14="","",'Escala Linhas'!F14)))</f>
        <v/>
      </c>
      <c r="J14" s="71" t="str">
        <f>IF(Configurações!$B$3="Colunas",IF('Escala Colunas'!L9="","",'Escala Colunas'!L9),IF(Configurações!$B$3="Simples","",IF('Escala Linhas'!G14="","",'Escala Linhas'!G14)))</f>
        <v/>
      </c>
      <c r="K14">
        <f>IF($B14="",0,IF(Configurações!$B$3="Simples",IF(OR(Q14="TRAB",Q14="ATEST"),1,0),IF(AND(G14&lt;&gt;"",J14&lt;&gt;""),1,0)))</f>
        <v>0</v>
      </c>
      <c r="L14" s="72">
        <f>IF(AND(K14=1,Configurações!$B$3&lt;&gt;"Simples"),MOD(J14-G14,1)-M14,0)</f>
        <v>0</v>
      </c>
      <c r="M14" s="72">
        <f t="shared" si="0"/>
        <v>0</v>
      </c>
      <c r="N14">
        <f t="shared" si="1"/>
        <v>0</v>
      </c>
      <c r="O14">
        <f t="shared" si="2"/>
        <v>0</v>
      </c>
      <c r="P14" s="38" t="str">
        <f>IF(K14=0,"",IF(N14&gt;Configurações!$B$15,"7DIA ","")&amp;IF(AND(WEEKDAY(G$5)=1,O14&gt;IF($D14="F",Configurações!$B$13,Configurações!$B$14)),"DOM ","")&amp;IF(Configurações!$B$3="Simples","",IF(ROUND(L14*1440,0)&lt;=ROUND(Configurações!$B$11*1440,0),IF(ROUND(M14*1440,0)&gt;0,"INT-INDEVIDO",""),IF(ROUND(L14*1440,0)&lt;=ROUND(Configurações!$B$12*1440,0),IF(ROUND(M14*1440,0)&lt;&gt;ROUND(Configurações!$B$8*1440,0),"INT-15MIN",""),IF(OR(ROUND(M14*1440,0)&lt;ROUND(Configurações!$B$9*1440,0),ROUND(M14*1440,0)&gt;ROUND(Configurações!$B$10*1440,0)),"INT-1H2H","")))))</f>
        <v/>
      </c>
      <c r="Q14" t="str">
        <f>IF(Configurações!$B$3="Simples",IF('Escala Simples'!D14="Trabalho","TRAB",IF('Escala Simples'!D14="Folga","FOLGA",IF('Escala Simples'!D14="Atestado","ATEST",IF('Escala Simples'!D14="Férias","FERIAS","")))),"")</f>
        <v/>
      </c>
      <c r="R14" s="71" t="str">
        <f>IF(Configurações!$B$3="Colunas",IF('Escala Colunas'!L11="","",'Escala Colunas'!L11),IF(Configurações!$B$3="Simples","",IF('Escala Linhas'!I14="","",'Escala Linhas'!I14)))</f>
        <v/>
      </c>
      <c r="S14" s="71" t="str">
        <f>IF(Configurações!$B$3="Colunas",IF('Escala Colunas'!L12="","",'Escala Colunas'!L12),IF(Configurações!$B$3="Simples","",IF('Escala Linhas'!J14="","",'Escala Linhas'!J14)))</f>
        <v/>
      </c>
      <c r="T14" s="71" t="str">
        <f>IF(Configurações!$B$3="Colunas",IF('Escala Colunas'!L13="","",'Escala Colunas'!L13),IF(Configurações!$B$3="Simples","",IF('Escala Linhas'!K14="","",'Escala Linhas'!K14)))</f>
        <v/>
      </c>
      <c r="U14" s="71" t="str">
        <f>IF(Configurações!$B$3="Colunas",IF('Escala Colunas'!L14="","",'Escala Colunas'!L14),IF(Configurações!$B$3="Simples","",IF('Escala Linhas'!L14="","",'Escala Linhas'!L14)))</f>
        <v/>
      </c>
      <c r="V14">
        <f>IF($B14="",0,IF(Configurações!$B$3="Simples",IF(OR(AB14="TRAB",AB14="ATEST"),1,0),IF(AND(R14&lt;&gt;"",U14&lt;&gt;""),1,0)))</f>
        <v>0</v>
      </c>
      <c r="W14" s="72">
        <f>IF(AND(V14=1,Configurações!$B$3&lt;&gt;"Simples"),MOD(U14-R14,1)-X14,0)</f>
        <v>0</v>
      </c>
      <c r="X14" s="72">
        <f t="shared" si="3"/>
        <v>0</v>
      </c>
      <c r="Y14">
        <f t="shared" si="4"/>
        <v>0</v>
      </c>
      <c r="Z14">
        <f t="shared" si="5"/>
        <v>0</v>
      </c>
      <c r="AA14" s="38" t="str">
        <f>IF(V14=0,"",IF(Y14&gt;Configurações!$B$15,"7DIA ","")&amp;IF(AND(WEEKDAY(R$5)=1,Z14&gt;IF($D14="F",Configurações!$B$13,Configurações!$B$14)),"DOM ","")&amp;IF(Configurações!$B$3="Simples","",IF(ROUND(W14*1440,0)&lt;=ROUND(Configurações!$B$11*1440,0),IF(ROUND(X14*1440,0)&gt;0,"INT-INDEVIDO",""),IF(ROUND(W14*1440,0)&lt;=ROUND(Configurações!$B$12*1440,0),IF(ROUND(X14*1440,0)&lt;&gt;ROUND(Configurações!$B$8*1440,0),"INT-15MIN",""),IF(OR(ROUND(X14*1440,0)&lt;ROUND(Configurações!$B$9*1440,0),ROUND(X14*1440,0)&gt;ROUND(Configurações!$B$10*1440,0)),"INT-1H2H","")))))</f>
        <v/>
      </c>
      <c r="AB14" t="str">
        <f>IF(Configurações!$B$3="Simples",IF('Escala Simples'!E14="Trabalho","TRAB",IF('Escala Simples'!E14="Folga","FOLGA",IF('Escala Simples'!E14="Atestado","ATEST",IF('Escala Simples'!E14="Férias","FERIAS","")))),"")</f>
        <v/>
      </c>
      <c r="AC14" s="71" t="str">
        <f>IF(Configurações!$B$3="Colunas",IF('Escala Colunas'!L16="","",'Escala Colunas'!L16),IF(Configurações!$B$3="Simples","",IF('Escala Linhas'!N14="","",'Escala Linhas'!N14)))</f>
        <v/>
      </c>
      <c r="AD14" s="71" t="str">
        <f>IF(Configurações!$B$3="Colunas",IF('Escala Colunas'!L17="","",'Escala Colunas'!L17),IF(Configurações!$B$3="Simples","",IF('Escala Linhas'!O14="","",'Escala Linhas'!O14)))</f>
        <v/>
      </c>
      <c r="AE14" s="71" t="str">
        <f>IF(Configurações!$B$3="Colunas",IF('Escala Colunas'!L18="","",'Escala Colunas'!L18),IF(Configurações!$B$3="Simples","",IF('Escala Linhas'!P14="","",'Escala Linhas'!P14)))</f>
        <v/>
      </c>
      <c r="AF14" s="71" t="str">
        <f>IF(Configurações!$B$3="Colunas",IF('Escala Colunas'!L19="","",'Escala Colunas'!L19),IF(Configurações!$B$3="Simples","",IF('Escala Linhas'!Q14="","",'Escala Linhas'!Q14)))</f>
        <v/>
      </c>
      <c r="AG14">
        <f>IF($B14="",0,IF(Configurações!$B$3="Simples",IF(OR(AM14="TRAB",AM14="ATEST"),1,0),IF(AND(AC14&lt;&gt;"",AF14&lt;&gt;""),1,0)))</f>
        <v>0</v>
      </c>
      <c r="AH14" s="72">
        <f>IF(AND(AG14=1,Configurações!$B$3&lt;&gt;"Simples"),MOD(AF14-AC14,1)-AI14,0)</f>
        <v>0</v>
      </c>
      <c r="AI14" s="72">
        <f t="shared" si="6"/>
        <v>0</v>
      </c>
      <c r="AJ14">
        <f t="shared" si="7"/>
        <v>0</v>
      </c>
      <c r="AK14">
        <f t="shared" si="8"/>
        <v>0</v>
      </c>
      <c r="AL14" s="38" t="str">
        <f>IF(AG14=0,"",IF(AJ14&gt;Configurações!$B$15,"7DIA ","")&amp;IF(AND(WEEKDAY(AC$5)=1,AK14&gt;IF($D14="F",Configurações!$B$13,Configurações!$B$14)),"DOM ","")&amp;IF(Configurações!$B$3="Simples","",IF(ROUND(AH14*1440,0)&lt;=ROUND(Configurações!$B$11*1440,0),IF(ROUND(AI14*1440,0)&gt;0,"INT-INDEVIDO",""),IF(ROUND(AH14*1440,0)&lt;=ROUND(Configurações!$B$12*1440,0),IF(ROUND(AI14*1440,0)&lt;&gt;ROUND(Configurações!$B$8*1440,0),"INT-15MIN",""),IF(OR(ROUND(AI14*1440,0)&lt;ROUND(Configurações!$B$9*1440,0),ROUND(AI14*1440,0)&gt;ROUND(Configurações!$B$10*1440,0)),"INT-1H2H","")))))</f>
        <v/>
      </c>
      <c r="AM14" t="str">
        <f>IF(Configurações!$B$3="Simples",IF('Escala Simples'!F14="Trabalho","TRAB",IF('Escala Simples'!F14="Folga","FOLGA",IF('Escala Simples'!F14="Atestado","ATEST",IF('Escala Simples'!F14="Férias","FERIAS","")))),"")</f>
        <v/>
      </c>
      <c r="AN14" s="71" t="str">
        <f>IF(Configurações!$B$3="Colunas",IF('Escala Colunas'!L21="","",'Escala Colunas'!L21),IF(Configurações!$B$3="Simples","",IF('Escala Linhas'!S14="","",'Escala Linhas'!S14)))</f>
        <v/>
      </c>
      <c r="AO14" s="71" t="str">
        <f>IF(Configurações!$B$3="Colunas",IF('Escala Colunas'!L22="","",'Escala Colunas'!L22),IF(Configurações!$B$3="Simples","",IF('Escala Linhas'!T14="","",'Escala Linhas'!T14)))</f>
        <v/>
      </c>
      <c r="AP14" s="71" t="str">
        <f>IF(Configurações!$B$3="Colunas",IF('Escala Colunas'!L23="","",'Escala Colunas'!L23),IF(Configurações!$B$3="Simples","",IF('Escala Linhas'!U14="","",'Escala Linhas'!U14)))</f>
        <v/>
      </c>
      <c r="AQ14" s="71" t="str">
        <f>IF(Configurações!$B$3="Colunas",IF('Escala Colunas'!L24="","",'Escala Colunas'!L24),IF(Configurações!$B$3="Simples","",IF('Escala Linhas'!V14="","",'Escala Linhas'!V14)))</f>
        <v/>
      </c>
      <c r="AR14">
        <f>IF($B14="",0,IF(Configurações!$B$3="Simples",IF(OR(AX14="TRAB",AX14="ATEST"),1,0),IF(AND(AN14&lt;&gt;"",AQ14&lt;&gt;""),1,0)))</f>
        <v>0</v>
      </c>
      <c r="AS14" s="72">
        <f>IF(AND(AR14=1,Configurações!$B$3&lt;&gt;"Simples"),MOD(AQ14-AN14,1)-AT14,0)</f>
        <v>0</v>
      </c>
      <c r="AT14" s="72">
        <f t="shared" si="9"/>
        <v>0</v>
      </c>
      <c r="AU14">
        <f t="shared" si="10"/>
        <v>0</v>
      </c>
      <c r="AV14">
        <f t="shared" si="11"/>
        <v>0</v>
      </c>
      <c r="AW14" s="38" t="str">
        <f>IF(AR14=0,"",IF(AU14&gt;Configurações!$B$15,"7DIA ","")&amp;IF(AND(WEEKDAY(AN$5)=1,AV14&gt;IF($D14="F",Configurações!$B$13,Configurações!$B$14)),"DOM ","")&amp;IF(Configurações!$B$3="Simples","",IF(ROUND(AS14*1440,0)&lt;=ROUND(Configurações!$B$11*1440,0),IF(ROUND(AT14*1440,0)&gt;0,"INT-INDEVIDO",""),IF(ROUND(AS14*1440,0)&lt;=ROUND(Configurações!$B$12*1440,0),IF(ROUND(AT14*1440,0)&lt;&gt;ROUND(Configurações!$B$8*1440,0),"INT-15MIN",""),IF(OR(ROUND(AT14*1440,0)&lt;ROUND(Configurações!$B$9*1440,0),ROUND(AT14*1440,0)&gt;ROUND(Configurações!$B$10*1440,0)),"INT-1H2H","")))))</f>
        <v/>
      </c>
      <c r="AX14" t="str">
        <f>IF(Configurações!$B$3="Simples",IF('Escala Simples'!G14="Trabalho","TRAB",IF('Escala Simples'!G14="Folga","FOLGA",IF('Escala Simples'!G14="Atestado","ATEST",IF('Escala Simples'!G14="Férias","FERIAS","")))),"")</f>
        <v/>
      </c>
      <c r="AY14" s="71" t="str">
        <f>IF(Configurações!$B$3="Colunas",IF('Escala Colunas'!L26="","",'Escala Colunas'!L26),IF(Configurações!$B$3="Simples","",IF('Escala Linhas'!X14="","",'Escala Linhas'!X14)))</f>
        <v/>
      </c>
      <c r="AZ14" s="71" t="str">
        <f>IF(Configurações!$B$3="Colunas",IF('Escala Colunas'!L27="","",'Escala Colunas'!L27),IF(Configurações!$B$3="Simples","",IF('Escala Linhas'!Y14="","",'Escala Linhas'!Y14)))</f>
        <v/>
      </c>
      <c r="BA14" s="71" t="str">
        <f>IF(Configurações!$B$3="Colunas",IF('Escala Colunas'!L28="","",'Escala Colunas'!L28),IF(Configurações!$B$3="Simples","",IF('Escala Linhas'!Z14="","",'Escala Linhas'!Z14)))</f>
        <v/>
      </c>
      <c r="BB14" s="71" t="str">
        <f>IF(Configurações!$B$3="Colunas",IF('Escala Colunas'!L29="","",'Escala Colunas'!L29),IF(Configurações!$B$3="Simples","",IF('Escala Linhas'!AA14="","",'Escala Linhas'!AA14)))</f>
        <v/>
      </c>
      <c r="BC14">
        <f>IF($B14="",0,IF(Configurações!$B$3="Simples",IF(OR(BI14="TRAB",BI14="ATEST"),1,0),IF(AND(AY14&lt;&gt;"",BB14&lt;&gt;""),1,0)))</f>
        <v>0</v>
      </c>
      <c r="BD14" s="72">
        <f>IF(AND(BC14=1,Configurações!$B$3&lt;&gt;"Simples"),MOD(BB14-AY14,1)-BE14,0)</f>
        <v>0</v>
      </c>
      <c r="BE14" s="72">
        <f t="shared" si="12"/>
        <v>0</v>
      </c>
      <c r="BF14">
        <f t="shared" si="13"/>
        <v>0</v>
      </c>
      <c r="BG14">
        <f t="shared" si="14"/>
        <v>0</v>
      </c>
      <c r="BH14" s="38" t="str">
        <f>IF(BC14=0,"",IF(BF14&gt;Configurações!$B$15,"7DIA ","")&amp;IF(AND(WEEKDAY(AY$5)=1,BG14&gt;IF($D14="F",Configurações!$B$13,Configurações!$B$14)),"DOM ","")&amp;IF(Configurações!$B$3="Simples","",IF(ROUND(BD14*1440,0)&lt;=ROUND(Configurações!$B$11*1440,0),IF(ROUND(BE14*1440,0)&gt;0,"INT-INDEVIDO",""),IF(ROUND(BD14*1440,0)&lt;=ROUND(Configurações!$B$12*1440,0),IF(ROUND(BE14*1440,0)&lt;&gt;ROUND(Configurações!$B$8*1440,0),"INT-15MIN",""),IF(OR(ROUND(BE14*1440,0)&lt;ROUND(Configurações!$B$9*1440,0),ROUND(BE14*1440,0)&gt;ROUND(Configurações!$B$10*1440,0)),"INT-1H2H","")))))</f>
        <v/>
      </c>
      <c r="BI14" t="str">
        <f>IF(Configurações!$B$3="Simples",IF('Escala Simples'!H14="Trabalho","TRAB",IF('Escala Simples'!H14="Folga","FOLGA",IF('Escala Simples'!H14="Atestado","ATEST",IF('Escala Simples'!H14="Férias","FERIAS","")))),"")</f>
        <v/>
      </c>
      <c r="BJ14" s="71" t="str">
        <f>IF(Configurações!$B$3="Colunas",IF('Escala Colunas'!L31="","",'Escala Colunas'!L31),IF(Configurações!$B$3="Simples","",IF('Escala Linhas'!AC14="","",'Escala Linhas'!AC14)))</f>
        <v/>
      </c>
      <c r="BK14" s="71" t="str">
        <f>IF(Configurações!$B$3="Colunas",IF('Escala Colunas'!L32="","",'Escala Colunas'!L32),IF(Configurações!$B$3="Simples","",IF('Escala Linhas'!AD14="","",'Escala Linhas'!AD14)))</f>
        <v/>
      </c>
      <c r="BL14" s="71" t="str">
        <f>IF(Configurações!$B$3="Colunas",IF('Escala Colunas'!L33="","",'Escala Colunas'!L33),IF(Configurações!$B$3="Simples","",IF('Escala Linhas'!AE14="","",'Escala Linhas'!AE14)))</f>
        <v/>
      </c>
      <c r="BM14" s="71" t="str">
        <f>IF(Configurações!$B$3="Colunas",IF('Escala Colunas'!L34="","",'Escala Colunas'!L34),IF(Configurações!$B$3="Simples","",IF('Escala Linhas'!AF14="","",'Escala Linhas'!AF14)))</f>
        <v/>
      </c>
      <c r="BN14">
        <f>IF($B14="",0,IF(Configurações!$B$3="Simples",IF(OR(BT14="TRAB",BT14="ATEST"),1,0),IF(AND(BJ14&lt;&gt;"",BM14&lt;&gt;""),1,0)))</f>
        <v>0</v>
      </c>
      <c r="BO14" s="72">
        <f>IF(AND(BN14=1,Configurações!$B$3&lt;&gt;"Simples"),MOD(BM14-BJ14,1)-BP14,0)</f>
        <v>0</v>
      </c>
      <c r="BP14" s="72">
        <f t="shared" si="15"/>
        <v>0</v>
      </c>
      <c r="BQ14">
        <f t="shared" si="16"/>
        <v>0</v>
      </c>
      <c r="BR14">
        <f t="shared" si="17"/>
        <v>0</v>
      </c>
      <c r="BS14" s="38" t="str">
        <f>IF(BN14=0,"",IF(BQ14&gt;Configurações!$B$15,"7DIA ","")&amp;IF(AND(WEEKDAY(BJ$5)=1,BR14&gt;IF($D14="F",Configurações!$B$13,Configurações!$B$14)),"DOM ","")&amp;IF(Configurações!$B$3="Simples","",IF(ROUND(BO14*1440,0)&lt;=ROUND(Configurações!$B$11*1440,0),IF(ROUND(BP14*1440,0)&gt;0,"INT-INDEVIDO",""),IF(ROUND(BO14*1440,0)&lt;=ROUND(Configurações!$B$12*1440,0),IF(ROUND(BP14*1440,0)&lt;&gt;ROUND(Configurações!$B$8*1440,0),"INT-15MIN",""),IF(OR(ROUND(BP14*1440,0)&lt;ROUND(Configurações!$B$9*1440,0),ROUND(BP14*1440,0)&gt;ROUND(Configurações!$B$10*1440,0)),"INT-1H2H","")))))</f>
        <v/>
      </c>
      <c r="BT14" t="str">
        <f>IF(Configurações!$B$3="Simples",IF('Escala Simples'!I14="Trabalho","TRAB",IF('Escala Simples'!I14="Folga","FOLGA",IF('Escala Simples'!I14="Atestado","ATEST",IF('Escala Simples'!I14="Férias","FERIAS","")))),"")</f>
        <v/>
      </c>
      <c r="BU14" s="71" t="str">
        <f>IF(Configurações!$B$3="Colunas",IF('Escala Colunas'!L36="","",'Escala Colunas'!L36),IF(Configurações!$B$3="Simples","",IF('Escala Linhas'!AH14="","",'Escala Linhas'!AH14)))</f>
        <v/>
      </c>
      <c r="BV14" s="71" t="str">
        <f>IF(Configurações!$B$3="Colunas",IF('Escala Colunas'!L37="","",'Escala Colunas'!L37),IF(Configurações!$B$3="Simples","",IF('Escala Linhas'!AI14="","",'Escala Linhas'!AI14)))</f>
        <v/>
      </c>
      <c r="BW14" s="71" t="str">
        <f>IF(Configurações!$B$3="Colunas",IF('Escala Colunas'!L38="","",'Escala Colunas'!L38),IF(Configurações!$B$3="Simples","",IF('Escala Linhas'!AJ14="","",'Escala Linhas'!AJ14)))</f>
        <v/>
      </c>
      <c r="BX14" s="71" t="str">
        <f>IF(Configurações!$B$3="Colunas",IF('Escala Colunas'!L39="","",'Escala Colunas'!L39),IF(Configurações!$B$3="Simples","",IF('Escala Linhas'!AK14="","",'Escala Linhas'!AK14)))</f>
        <v/>
      </c>
      <c r="BY14">
        <f>IF($B14="",0,IF(Configurações!$B$3="Simples",IF(OR(CE14="TRAB",CE14="ATEST"),1,0),IF(AND(BU14&lt;&gt;"",BX14&lt;&gt;""),1,0)))</f>
        <v>0</v>
      </c>
      <c r="BZ14" s="72">
        <f>IF(AND(BY14=1,Configurações!$B$3&lt;&gt;"Simples"),MOD(BX14-BU14,1)-CA14,0)</f>
        <v>0</v>
      </c>
      <c r="CA14" s="72">
        <f t="shared" si="18"/>
        <v>0</v>
      </c>
      <c r="CB14">
        <f t="shared" si="19"/>
        <v>0</v>
      </c>
      <c r="CC14">
        <f t="shared" si="20"/>
        <v>0</v>
      </c>
      <c r="CD14" s="38" t="str">
        <f>IF(BY14=0,"",IF(CB14&gt;Configurações!$B$15,"7DIA ","")&amp;IF(AND(WEEKDAY(BU$5)=1,CC14&gt;IF($D14="F",Configurações!$B$13,Configurações!$B$14)),"DOM ","")&amp;IF(Configurações!$B$3="Simples","",IF(ROUND(BZ14*1440,0)&lt;=ROUND(Configurações!$B$11*1440,0),IF(ROUND(CA14*1440,0)&gt;0,"INT-INDEVIDO",""),IF(ROUND(BZ14*1440,0)&lt;=ROUND(Configurações!$B$12*1440,0),IF(ROUND(CA14*1440,0)&lt;&gt;ROUND(Configurações!$B$8*1440,0),"INT-15MIN",""),IF(OR(ROUND(CA14*1440,0)&lt;ROUND(Configurações!$B$9*1440,0),ROUND(CA14*1440,0)&gt;ROUND(Configurações!$B$10*1440,0)),"INT-1H2H","")))))</f>
        <v/>
      </c>
      <c r="CE14" t="str">
        <f>IF(Configurações!$B$3="Simples",IF('Escala Simples'!J14="Trabalho","TRAB",IF('Escala Simples'!J14="Folga","FOLGA",IF('Escala Simples'!J14="Atestado","ATEST",IF('Escala Simples'!J14="Férias","FERIAS","")))),"")</f>
        <v/>
      </c>
      <c r="CF14" s="71" t="str">
        <f>IF(Configurações!$B$3="Colunas",IF('Escala Colunas'!L44="","",'Escala Colunas'!L44),IF(Configurações!$B$3="Simples","",IF('Escala Linhas'!AP14="","",'Escala Linhas'!AP14)))</f>
        <v/>
      </c>
      <c r="CG14" s="71" t="str">
        <f>IF(Configurações!$B$3="Colunas",IF('Escala Colunas'!L45="","",'Escala Colunas'!L45),IF(Configurações!$B$3="Simples","",IF('Escala Linhas'!AQ14="","",'Escala Linhas'!AQ14)))</f>
        <v/>
      </c>
      <c r="CH14" s="71" t="str">
        <f>IF(Configurações!$B$3="Colunas",IF('Escala Colunas'!L46="","",'Escala Colunas'!L46),IF(Configurações!$B$3="Simples","",IF('Escala Linhas'!AR14="","",'Escala Linhas'!AR14)))</f>
        <v/>
      </c>
      <c r="CI14" s="71" t="str">
        <f>IF(Configurações!$B$3="Colunas",IF('Escala Colunas'!L47="","",'Escala Colunas'!L47),IF(Configurações!$B$3="Simples","",IF('Escala Linhas'!AS14="","",'Escala Linhas'!AS14)))</f>
        <v/>
      </c>
      <c r="CJ14">
        <f>IF($B14="",0,IF(Configurações!$B$3="Simples",IF(OR(CP14="TRAB",CP14="ATEST"),1,0),IF(AND(CF14&lt;&gt;"",CI14&lt;&gt;""),1,0)))</f>
        <v>0</v>
      </c>
      <c r="CK14" s="72">
        <f>IF(AND(CJ14=1,Configurações!$B$3&lt;&gt;"Simples"),MOD(CI14-CF14,1)-CL14,0)</f>
        <v>0</v>
      </c>
      <c r="CL14" s="72">
        <f t="shared" si="21"/>
        <v>0</v>
      </c>
      <c r="CM14">
        <f t="shared" si="22"/>
        <v>0</v>
      </c>
      <c r="CN14">
        <f t="shared" si="23"/>
        <v>0</v>
      </c>
      <c r="CO14" s="38" t="str">
        <f>IF(CJ14=0,"",IF(CM14&gt;Configurações!$B$15,"7DIA ","")&amp;IF(AND(WEEKDAY(CF$5)=1,CN14&gt;IF($D14="F",Configurações!$B$13,Configurações!$B$14)),"DOM ","")&amp;IF(Configurações!$B$3="Simples","",IF(ROUND(CK14*1440,0)&lt;=ROUND(Configurações!$B$11*1440,0),IF(ROUND(CL14*1440,0)&gt;0,"INT-INDEVIDO",""),IF(ROUND(CK14*1440,0)&lt;=ROUND(Configurações!$B$12*1440,0),IF(ROUND(CL14*1440,0)&lt;&gt;ROUND(Configurações!$B$8*1440,0),"INT-15MIN",""),IF(OR(ROUND(CL14*1440,0)&lt;ROUND(Configurações!$B$9*1440,0),ROUND(CL14*1440,0)&gt;ROUND(Configurações!$B$10*1440,0)),"INT-1H2H","")))))</f>
        <v/>
      </c>
      <c r="CP14" t="str">
        <f>IF(Configurações!$B$3="Simples",IF('Escala Simples'!M14="Trabalho","TRAB",IF('Escala Simples'!M14="Folga","FOLGA",IF('Escala Simples'!M14="Atestado","ATEST",IF('Escala Simples'!M14="Férias","FERIAS","")))),"")</f>
        <v/>
      </c>
      <c r="CQ14" s="71" t="str">
        <f>IF(Configurações!$B$3="Colunas",IF('Escala Colunas'!L49="","",'Escala Colunas'!L49),IF(Configurações!$B$3="Simples","",IF('Escala Linhas'!AU14="","",'Escala Linhas'!AU14)))</f>
        <v/>
      </c>
      <c r="CR14" s="71" t="str">
        <f>IF(Configurações!$B$3="Colunas",IF('Escala Colunas'!L50="","",'Escala Colunas'!L50),IF(Configurações!$B$3="Simples","",IF('Escala Linhas'!AV14="","",'Escala Linhas'!AV14)))</f>
        <v/>
      </c>
      <c r="CS14" s="71" t="str">
        <f>IF(Configurações!$B$3="Colunas",IF('Escala Colunas'!L51="","",'Escala Colunas'!L51),IF(Configurações!$B$3="Simples","",IF('Escala Linhas'!AW14="","",'Escala Linhas'!AW14)))</f>
        <v/>
      </c>
      <c r="CT14" s="71" t="str">
        <f>IF(Configurações!$B$3="Colunas",IF('Escala Colunas'!L52="","",'Escala Colunas'!L52),IF(Configurações!$B$3="Simples","",IF('Escala Linhas'!AX14="","",'Escala Linhas'!AX14)))</f>
        <v/>
      </c>
      <c r="CU14">
        <f>IF($B14="",0,IF(Configurações!$B$3="Simples",IF(OR(DA14="TRAB",DA14="ATEST"),1,0),IF(AND(CQ14&lt;&gt;"",CT14&lt;&gt;""),1,0)))</f>
        <v>0</v>
      </c>
      <c r="CV14" s="72">
        <f>IF(AND(CU14=1,Configurações!$B$3&lt;&gt;"Simples"),MOD(CT14-CQ14,1)-CW14,0)</f>
        <v>0</v>
      </c>
      <c r="CW14" s="72">
        <f t="shared" si="24"/>
        <v>0</v>
      </c>
      <c r="CX14">
        <f t="shared" si="25"/>
        <v>0</v>
      </c>
      <c r="CY14">
        <f t="shared" si="26"/>
        <v>0</v>
      </c>
      <c r="CZ14" s="38" t="str">
        <f>IF(CU14=0,"",IF(CX14&gt;Configurações!$B$15,"7DIA ","")&amp;IF(AND(WEEKDAY(CQ$5)=1,CY14&gt;IF($D14="F",Configurações!$B$13,Configurações!$B$14)),"DOM ","")&amp;IF(Configurações!$B$3="Simples","",IF(ROUND(CV14*1440,0)&lt;=ROUND(Configurações!$B$11*1440,0),IF(ROUND(CW14*1440,0)&gt;0,"INT-INDEVIDO",""),IF(ROUND(CV14*1440,0)&lt;=ROUND(Configurações!$B$12*1440,0),IF(ROUND(CW14*1440,0)&lt;&gt;ROUND(Configurações!$B$8*1440,0),"INT-15MIN",""),IF(OR(ROUND(CW14*1440,0)&lt;ROUND(Configurações!$B$9*1440,0),ROUND(CW14*1440,0)&gt;ROUND(Configurações!$B$10*1440,0)),"INT-1H2H","")))))</f>
        <v/>
      </c>
      <c r="DA14" t="str">
        <f>IF(Configurações!$B$3="Simples",IF('Escala Simples'!N14="Trabalho","TRAB",IF('Escala Simples'!N14="Folga","FOLGA",IF('Escala Simples'!N14="Atestado","ATEST",IF('Escala Simples'!N14="Férias","FERIAS","")))),"")</f>
        <v/>
      </c>
      <c r="DB14" s="71" t="str">
        <f>IF(Configurações!$B$3="Colunas",IF('Escala Colunas'!L54="","",'Escala Colunas'!L54),IF(Configurações!$B$3="Simples","",IF('Escala Linhas'!AZ14="","",'Escala Linhas'!AZ14)))</f>
        <v/>
      </c>
      <c r="DC14" s="71" t="str">
        <f>IF(Configurações!$B$3="Colunas",IF('Escala Colunas'!L55="","",'Escala Colunas'!L55),IF(Configurações!$B$3="Simples","",IF('Escala Linhas'!BA14="","",'Escala Linhas'!BA14)))</f>
        <v/>
      </c>
      <c r="DD14" s="71" t="str">
        <f>IF(Configurações!$B$3="Colunas",IF('Escala Colunas'!L56="","",'Escala Colunas'!L56),IF(Configurações!$B$3="Simples","",IF('Escala Linhas'!BB14="","",'Escala Linhas'!BB14)))</f>
        <v/>
      </c>
      <c r="DE14" s="71" t="str">
        <f>IF(Configurações!$B$3="Colunas",IF('Escala Colunas'!L57="","",'Escala Colunas'!L57),IF(Configurações!$B$3="Simples","",IF('Escala Linhas'!BC14="","",'Escala Linhas'!BC14)))</f>
        <v/>
      </c>
      <c r="DF14">
        <f>IF($B14="",0,IF(Configurações!$B$3="Simples",IF(OR(DL14="TRAB",DL14="ATEST"),1,0),IF(AND(DB14&lt;&gt;"",DE14&lt;&gt;""),1,0)))</f>
        <v>0</v>
      </c>
      <c r="DG14" s="72">
        <f>IF(AND(DF14=1,Configurações!$B$3&lt;&gt;"Simples"),MOD(DE14-DB14,1)-DH14,0)</f>
        <v>0</v>
      </c>
      <c r="DH14" s="72">
        <f t="shared" si="27"/>
        <v>0</v>
      </c>
      <c r="DI14">
        <f t="shared" si="28"/>
        <v>0</v>
      </c>
      <c r="DJ14">
        <f t="shared" si="29"/>
        <v>0</v>
      </c>
      <c r="DK14" s="38" t="str">
        <f>IF(DF14=0,"",IF(DI14&gt;Configurações!$B$15,"7DIA ","")&amp;IF(AND(WEEKDAY(DB$5)=1,DJ14&gt;IF($D14="F",Configurações!$B$13,Configurações!$B$14)),"DOM ","")&amp;IF(Configurações!$B$3="Simples","",IF(ROUND(DG14*1440,0)&lt;=ROUND(Configurações!$B$11*1440,0),IF(ROUND(DH14*1440,0)&gt;0,"INT-INDEVIDO",""),IF(ROUND(DG14*1440,0)&lt;=ROUND(Configurações!$B$12*1440,0),IF(ROUND(DH14*1440,0)&lt;&gt;ROUND(Configurações!$B$8*1440,0),"INT-15MIN",""),IF(OR(ROUND(DH14*1440,0)&lt;ROUND(Configurações!$B$9*1440,0),ROUND(DH14*1440,0)&gt;ROUND(Configurações!$B$10*1440,0)),"INT-1H2H","")))))</f>
        <v/>
      </c>
      <c r="DL14" t="str">
        <f>IF(Configurações!$B$3="Simples",IF('Escala Simples'!O14="Trabalho","TRAB",IF('Escala Simples'!O14="Folga","FOLGA",IF('Escala Simples'!O14="Atestado","ATEST",IF('Escala Simples'!O14="Férias","FERIAS","")))),"")</f>
        <v/>
      </c>
      <c r="DM14" s="71" t="str">
        <f>IF(Configurações!$B$3="Colunas",IF('Escala Colunas'!L59="","",'Escala Colunas'!L59),IF(Configurações!$B$3="Simples","",IF('Escala Linhas'!BE14="","",'Escala Linhas'!BE14)))</f>
        <v/>
      </c>
      <c r="DN14" s="71" t="str">
        <f>IF(Configurações!$B$3="Colunas",IF('Escala Colunas'!L60="","",'Escala Colunas'!L60),IF(Configurações!$B$3="Simples","",IF('Escala Linhas'!BF14="","",'Escala Linhas'!BF14)))</f>
        <v/>
      </c>
      <c r="DO14" s="71" t="str">
        <f>IF(Configurações!$B$3="Colunas",IF('Escala Colunas'!L61="","",'Escala Colunas'!L61),IF(Configurações!$B$3="Simples","",IF('Escala Linhas'!BG14="","",'Escala Linhas'!BG14)))</f>
        <v/>
      </c>
      <c r="DP14" s="71" t="str">
        <f>IF(Configurações!$B$3="Colunas",IF('Escala Colunas'!L62="","",'Escala Colunas'!L62),IF(Configurações!$B$3="Simples","",IF('Escala Linhas'!BH14="","",'Escala Linhas'!BH14)))</f>
        <v/>
      </c>
      <c r="DQ14">
        <f>IF($B14="",0,IF(Configurações!$B$3="Simples",IF(OR(DW14="TRAB",DW14="ATEST"),1,0),IF(AND(DM14&lt;&gt;"",DP14&lt;&gt;""),1,0)))</f>
        <v>0</v>
      </c>
      <c r="DR14" s="72">
        <f>IF(AND(DQ14=1,Configurações!$B$3&lt;&gt;"Simples"),MOD(DP14-DM14,1)-DS14,0)</f>
        <v>0</v>
      </c>
      <c r="DS14" s="72">
        <f t="shared" si="30"/>
        <v>0</v>
      </c>
      <c r="DT14">
        <f t="shared" si="31"/>
        <v>0</v>
      </c>
      <c r="DU14">
        <f t="shared" si="32"/>
        <v>0</v>
      </c>
      <c r="DV14" s="38" t="str">
        <f>IF(DQ14=0,"",IF(DT14&gt;Configurações!$B$15,"7DIA ","")&amp;IF(AND(WEEKDAY(DM$5)=1,DU14&gt;IF($D14="F",Configurações!$B$13,Configurações!$B$14)),"DOM ","")&amp;IF(Configurações!$B$3="Simples","",IF(ROUND(DR14*1440,0)&lt;=ROUND(Configurações!$B$11*1440,0),IF(ROUND(DS14*1440,0)&gt;0,"INT-INDEVIDO",""),IF(ROUND(DR14*1440,0)&lt;=ROUND(Configurações!$B$12*1440,0),IF(ROUND(DS14*1440,0)&lt;&gt;ROUND(Configurações!$B$8*1440,0),"INT-15MIN",""),IF(OR(ROUND(DS14*1440,0)&lt;ROUND(Configurações!$B$9*1440,0),ROUND(DS14*1440,0)&gt;ROUND(Configurações!$B$10*1440,0)),"INT-1H2H","")))))</f>
        <v/>
      </c>
      <c r="DW14" t="str">
        <f>IF(Configurações!$B$3="Simples",IF('Escala Simples'!P14="Trabalho","TRAB",IF('Escala Simples'!P14="Folga","FOLGA",IF('Escala Simples'!P14="Atestado","ATEST",IF('Escala Simples'!P14="Férias","FERIAS","")))),"")</f>
        <v/>
      </c>
      <c r="DX14" s="71" t="str">
        <f>IF(Configurações!$B$3="Colunas",IF('Escala Colunas'!L64="","",'Escala Colunas'!L64),IF(Configurações!$B$3="Simples","",IF('Escala Linhas'!BJ14="","",'Escala Linhas'!BJ14)))</f>
        <v/>
      </c>
      <c r="DY14" s="71" t="str">
        <f>IF(Configurações!$B$3="Colunas",IF('Escala Colunas'!L65="","",'Escala Colunas'!L65),IF(Configurações!$B$3="Simples","",IF('Escala Linhas'!BK14="","",'Escala Linhas'!BK14)))</f>
        <v/>
      </c>
      <c r="DZ14" s="71" t="str">
        <f>IF(Configurações!$B$3="Colunas",IF('Escala Colunas'!L66="","",'Escala Colunas'!L66),IF(Configurações!$B$3="Simples","",IF('Escala Linhas'!BL14="","",'Escala Linhas'!BL14)))</f>
        <v/>
      </c>
      <c r="EA14" s="71" t="str">
        <f>IF(Configurações!$B$3="Colunas",IF('Escala Colunas'!L67="","",'Escala Colunas'!L67),IF(Configurações!$B$3="Simples","",IF('Escala Linhas'!BM14="","",'Escala Linhas'!BM14)))</f>
        <v/>
      </c>
      <c r="EB14">
        <f>IF($B14="",0,IF(Configurações!$B$3="Simples",IF(OR(EH14="TRAB",EH14="ATEST"),1,0),IF(AND(DX14&lt;&gt;"",EA14&lt;&gt;""),1,0)))</f>
        <v>0</v>
      </c>
      <c r="EC14" s="72">
        <f>IF(AND(EB14=1,Configurações!$B$3&lt;&gt;"Simples"),MOD(EA14-DX14,1)-ED14,0)</f>
        <v>0</v>
      </c>
      <c r="ED14" s="72">
        <f t="shared" si="33"/>
        <v>0</v>
      </c>
      <c r="EE14">
        <f t="shared" si="34"/>
        <v>0</v>
      </c>
      <c r="EF14">
        <f t="shared" si="35"/>
        <v>0</v>
      </c>
      <c r="EG14" s="38" t="str">
        <f>IF(EB14=0,"",IF(EE14&gt;Configurações!$B$15,"7DIA ","")&amp;IF(AND(WEEKDAY(DX$5)=1,EF14&gt;IF($D14="F",Configurações!$B$13,Configurações!$B$14)),"DOM ","")&amp;IF(Configurações!$B$3="Simples","",IF(ROUND(EC14*1440,0)&lt;=ROUND(Configurações!$B$11*1440,0),IF(ROUND(ED14*1440,0)&gt;0,"INT-INDEVIDO",""),IF(ROUND(EC14*1440,0)&lt;=ROUND(Configurações!$B$12*1440,0),IF(ROUND(ED14*1440,0)&lt;&gt;ROUND(Configurações!$B$8*1440,0),"INT-15MIN",""),IF(OR(ROUND(ED14*1440,0)&lt;ROUND(Configurações!$B$9*1440,0),ROUND(ED14*1440,0)&gt;ROUND(Configurações!$B$10*1440,0)),"INT-1H2H","")))))</f>
        <v/>
      </c>
      <c r="EH14" t="str">
        <f>IF(Configurações!$B$3="Simples",IF('Escala Simples'!Q14="Trabalho","TRAB",IF('Escala Simples'!Q14="Folga","FOLGA",IF('Escala Simples'!Q14="Atestado","ATEST",IF('Escala Simples'!Q14="Férias","FERIAS","")))),"")</f>
        <v/>
      </c>
      <c r="EI14" s="71" t="str">
        <f>IF(Configurações!$B$3="Colunas",IF('Escala Colunas'!L69="","",'Escala Colunas'!L69),IF(Configurações!$B$3="Simples","",IF('Escala Linhas'!BO14="","",'Escala Linhas'!BO14)))</f>
        <v/>
      </c>
      <c r="EJ14" s="71" t="str">
        <f>IF(Configurações!$B$3="Colunas",IF('Escala Colunas'!L70="","",'Escala Colunas'!L70),IF(Configurações!$B$3="Simples","",IF('Escala Linhas'!BP14="","",'Escala Linhas'!BP14)))</f>
        <v/>
      </c>
      <c r="EK14" s="71" t="str">
        <f>IF(Configurações!$B$3="Colunas",IF('Escala Colunas'!L71="","",'Escala Colunas'!L71),IF(Configurações!$B$3="Simples","",IF('Escala Linhas'!BQ14="","",'Escala Linhas'!BQ14)))</f>
        <v/>
      </c>
      <c r="EL14" s="71" t="str">
        <f>IF(Configurações!$B$3="Colunas",IF('Escala Colunas'!L72="","",'Escala Colunas'!L72),IF(Configurações!$B$3="Simples","",IF('Escala Linhas'!BR14="","",'Escala Linhas'!BR14)))</f>
        <v/>
      </c>
      <c r="EM14">
        <f>IF($B14="",0,IF(Configurações!$B$3="Simples",IF(OR(ES14="TRAB",ES14="ATEST"),1,0),IF(AND(EI14&lt;&gt;"",EL14&lt;&gt;""),1,0)))</f>
        <v>0</v>
      </c>
      <c r="EN14" s="72">
        <f>IF(AND(EM14=1,Configurações!$B$3&lt;&gt;"Simples"),MOD(EL14-EI14,1)-EO14,0)</f>
        <v>0</v>
      </c>
      <c r="EO14" s="72">
        <f t="shared" si="36"/>
        <v>0</v>
      </c>
      <c r="EP14">
        <f t="shared" si="37"/>
        <v>0</v>
      </c>
      <c r="EQ14">
        <f t="shared" si="38"/>
        <v>0</v>
      </c>
      <c r="ER14" s="38" t="str">
        <f>IF(EM14=0,"",IF(EP14&gt;Configurações!$B$15,"7DIA ","")&amp;IF(AND(WEEKDAY(EI$5)=1,EQ14&gt;IF($D14="F",Configurações!$B$13,Configurações!$B$14)),"DOM ","")&amp;IF(Configurações!$B$3="Simples","",IF(ROUND(EN14*1440,0)&lt;=ROUND(Configurações!$B$11*1440,0),IF(ROUND(EO14*1440,0)&gt;0,"INT-INDEVIDO",""),IF(ROUND(EN14*1440,0)&lt;=ROUND(Configurações!$B$12*1440,0),IF(ROUND(EO14*1440,0)&lt;&gt;ROUND(Configurações!$B$8*1440,0),"INT-15MIN",""),IF(OR(ROUND(EO14*1440,0)&lt;ROUND(Configurações!$B$9*1440,0),ROUND(EO14*1440,0)&gt;ROUND(Configurações!$B$10*1440,0)),"INT-1H2H","")))))</f>
        <v/>
      </c>
      <c r="ES14" t="str">
        <f>IF(Configurações!$B$3="Simples",IF('Escala Simples'!R14="Trabalho","TRAB",IF('Escala Simples'!R14="Folga","FOLGA",IF('Escala Simples'!R14="Atestado","ATEST",IF('Escala Simples'!R14="Férias","FERIAS","")))),"")</f>
        <v/>
      </c>
      <c r="ET14" s="71" t="str">
        <f>IF(Configurações!$B$3="Colunas",IF('Escala Colunas'!L74="","",'Escala Colunas'!L74),IF(Configurações!$B$3="Simples","",IF('Escala Linhas'!BT14="","",'Escala Linhas'!BT14)))</f>
        <v/>
      </c>
      <c r="EU14" s="71" t="str">
        <f>IF(Configurações!$B$3="Colunas",IF('Escala Colunas'!L75="","",'Escala Colunas'!L75),IF(Configurações!$B$3="Simples","",IF('Escala Linhas'!BU14="","",'Escala Linhas'!BU14)))</f>
        <v/>
      </c>
      <c r="EV14" s="71" t="str">
        <f>IF(Configurações!$B$3="Colunas",IF('Escala Colunas'!L76="","",'Escala Colunas'!L76),IF(Configurações!$B$3="Simples","",IF('Escala Linhas'!BV14="","",'Escala Linhas'!BV14)))</f>
        <v/>
      </c>
      <c r="EW14" s="71" t="str">
        <f>IF(Configurações!$B$3="Colunas",IF('Escala Colunas'!L77="","",'Escala Colunas'!L77),IF(Configurações!$B$3="Simples","",IF('Escala Linhas'!BW14="","",'Escala Linhas'!BW14)))</f>
        <v/>
      </c>
      <c r="EX14">
        <f>IF($B14="",0,IF(Configurações!$B$3="Simples",IF(OR(FD14="TRAB",FD14="ATEST"),1,0),IF(AND(ET14&lt;&gt;"",EW14&lt;&gt;""),1,0)))</f>
        <v>0</v>
      </c>
      <c r="EY14" s="72">
        <f>IF(AND(EX14=1,Configurações!$B$3&lt;&gt;"Simples"),MOD(EW14-ET14,1)-EZ14,0)</f>
        <v>0</v>
      </c>
      <c r="EZ14" s="72">
        <f t="shared" si="39"/>
        <v>0</v>
      </c>
      <c r="FA14">
        <f t="shared" si="40"/>
        <v>0</v>
      </c>
      <c r="FB14">
        <f t="shared" si="41"/>
        <v>0</v>
      </c>
      <c r="FC14" s="38" t="str">
        <f>IF(EX14=0,"",IF(FA14&gt;Configurações!$B$15,"7DIA ","")&amp;IF(AND(WEEKDAY(ET$5)=1,FB14&gt;IF($D14="F",Configurações!$B$13,Configurações!$B$14)),"DOM ","")&amp;IF(Configurações!$B$3="Simples","",IF(ROUND(EY14*1440,0)&lt;=ROUND(Configurações!$B$11*1440,0),IF(ROUND(EZ14*1440,0)&gt;0,"INT-INDEVIDO",""),IF(ROUND(EY14*1440,0)&lt;=ROUND(Configurações!$B$12*1440,0),IF(ROUND(EZ14*1440,0)&lt;&gt;ROUND(Configurações!$B$8*1440,0),"INT-15MIN",""),IF(OR(ROUND(EZ14*1440,0)&lt;ROUND(Configurações!$B$9*1440,0),ROUND(EZ14*1440,0)&gt;ROUND(Configurações!$B$10*1440,0)),"INT-1H2H","")))))</f>
        <v/>
      </c>
      <c r="FD14" t="str">
        <f>IF(Configurações!$B$3="Simples",IF('Escala Simples'!S14="Trabalho","TRAB",IF('Escala Simples'!S14="Folga","FOLGA",IF('Escala Simples'!S14="Atestado","ATEST",IF('Escala Simples'!S14="Férias","FERIAS","")))),"")</f>
        <v/>
      </c>
      <c r="FE14" s="71" t="str">
        <f>IF(Configurações!$B$3="Colunas",IF('Escala Colunas'!L82="","",'Escala Colunas'!L82),IF(Configurações!$B$3="Simples","",IF('Escala Linhas'!CB14="","",'Escala Linhas'!CB14)))</f>
        <v/>
      </c>
      <c r="FF14" s="71" t="str">
        <f>IF(Configurações!$B$3="Colunas",IF('Escala Colunas'!L83="","",'Escala Colunas'!L83),IF(Configurações!$B$3="Simples","",IF('Escala Linhas'!CC14="","",'Escala Linhas'!CC14)))</f>
        <v/>
      </c>
      <c r="FG14" s="71" t="str">
        <f>IF(Configurações!$B$3="Colunas",IF('Escala Colunas'!L84="","",'Escala Colunas'!L84),IF(Configurações!$B$3="Simples","",IF('Escala Linhas'!CD14="","",'Escala Linhas'!CD14)))</f>
        <v/>
      </c>
      <c r="FH14" s="71" t="str">
        <f>IF(Configurações!$B$3="Colunas",IF('Escala Colunas'!L85="","",'Escala Colunas'!L85),IF(Configurações!$B$3="Simples","",IF('Escala Linhas'!CE14="","",'Escala Linhas'!CE14)))</f>
        <v/>
      </c>
      <c r="FI14">
        <f>IF($B14="",0,IF(Configurações!$B$3="Simples",IF(OR(FO14="TRAB",FO14="ATEST"),1,0),IF(AND(FE14&lt;&gt;"",FH14&lt;&gt;""),1,0)))</f>
        <v>0</v>
      </c>
      <c r="FJ14" s="72">
        <f>IF(AND(FI14=1,Configurações!$B$3&lt;&gt;"Simples"),MOD(FH14-FE14,1)-FK14,0)</f>
        <v>0</v>
      </c>
      <c r="FK14" s="72">
        <f t="shared" si="42"/>
        <v>0</v>
      </c>
      <c r="FL14">
        <f t="shared" si="43"/>
        <v>0</v>
      </c>
      <c r="FM14">
        <f t="shared" si="44"/>
        <v>0</v>
      </c>
      <c r="FN14" s="38" t="str">
        <f>IF(FI14=0,"",IF(FL14&gt;Configurações!$B$15,"7DIA ","")&amp;IF(AND(WEEKDAY(FE$5)=1,FM14&gt;IF($D14="F",Configurações!$B$13,Configurações!$B$14)),"DOM ","")&amp;IF(Configurações!$B$3="Simples","",IF(ROUND(FJ14*1440,0)&lt;=ROUND(Configurações!$B$11*1440,0),IF(ROUND(FK14*1440,0)&gt;0,"INT-INDEVIDO",""),IF(ROUND(FJ14*1440,0)&lt;=ROUND(Configurações!$B$12*1440,0),IF(ROUND(FK14*1440,0)&lt;&gt;ROUND(Configurações!$B$8*1440,0),"INT-15MIN",""),IF(OR(ROUND(FK14*1440,0)&lt;ROUND(Configurações!$B$9*1440,0),ROUND(FK14*1440,0)&gt;ROUND(Configurações!$B$10*1440,0)),"INT-1H2H","")))))</f>
        <v/>
      </c>
      <c r="FO14" t="str">
        <f>IF(Configurações!$B$3="Simples",IF('Escala Simples'!V14="Trabalho","TRAB",IF('Escala Simples'!V14="Folga","FOLGA",IF('Escala Simples'!V14="Atestado","ATEST",IF('Escala Simples'!V14="Férias","FERIAS","")))),"")</f>
        <v/>
      </c>
      <c r="FP14" s="71" t="str">
        <f>IF(Configurações!$B$3="Colunas",IF('Escala Colunas'!L87="","",'Escala Colunas'!L87),IF(Configurações!$B$3="Simples","",IF('Escala Linhas'!CG14="","",'Escala Linhas'!CG14)))</f>
        <v/>
      </c>
      <c r="FQ14" s="71" t="str">
        <f>IF(Configurações!$B$3="Colunas",IF('Escala Colunas'!L88="","",'Escala Colunas'!L88),IF(Configurações!$B$3="Simples","",IF('Escala Linhas'!CH14="","",'Escala Linhas'!CH14)))</f>
        <v/>
      </c>
      <c r="FR14" s="71" t="str">
        <f>IF(Configurações!$B$3="Colunas",IF('Escala Colunas'!L89="","",'Escala Colunas'!L89),IF(Configurações!$B$3="Simples","",IF('Escala Linhas'!CI14="","",'Escala Linhas'!CI14)))</f>
        <v/>
      </c>
      <c r="FS14" s="71" t="str">
        <f>IF(Configurações!$B$3="Colunas",IF('Escala Colunas'!L90="","",'Escala Colunas'!L90),IF(Configurações!$B$3="Simples","",IF('Escala Linhas'!CJ14="","",'Escala Linhas'!CJ14)))</f>
        <v/>
      </c>
      <c r="FT14">
        <f>IF($B14="",0,IF(Configurações!$B$3="Simples",IF(OR(FZ14="TRAB",FZ14="ATEST"),1,0),IF(AND(FP14&lt;&gt;"",FS14&lt;&gt;""),1,0)))</f>
        <v>0</v>
      </c>
      <c r="FU14" s="72">
        <f>IF(AND(FT14=1,Configurações!$B$3&lt;&gt;"Simples"),MOD(FS14-FP14,1)-FV14,0)</f>
        <v>0</v>
      </c>
      <c r="FV14" s="72">
        <f t="shared" si="45"/>
        <v>0</v>
      </c>
      <c r="FW14">
        <f t="shared" si="46"/>
        <v>0</v>
      </c>
      <c r="FX14">
        <f t="shared" si="47"/>
        <v>0</v>
      </c>
      <c r="FY14" s="38" t="str">
        <f>IF(FT14=0,"",IF(FW14&gt;Configurações!$B$15,"7DIA ","")&amp;IF(AND(WEEKDAY(FP$5)=1,FX14&gt;IF($D14="F",Configurações!$B$13,Configurações!$B$14)),"DOM ","")&amp;IF(Configurações!$B$3="Simples","",IF(ROUND(FU14*1440,0)&lt;=ROUND(Configurações!$B$11*1440,0),IF(ROUND(FV14*1440,0)&gt;0,"INT-INDEVIDO",""),IF(ROUND(FU14*1440,0)&lt;=ROUND(Configurações!$B$12*1440,0),IF(ROUND(FV14*1440,0)&lt;&gt;ROUND(Configurações!$B$8*1440,0),"INT-15MIN",""),IF(OR(ROUND(FV14*1440,0)&lt;ROUND(Configurações!$B$9*1440,0),ROUND(FV14*1440,0)&gt;ROUND(Configurações!$B$10*1440,0)),"INT-1H2H","")))))</f>
        <v/>
      </c>
      <c r="FZ14" t="str">
        <f>IF(Configurações!$B$3="Simples",IF('Escala Simples'!W14="Trabalho","TRAB",IF('Escala Simples'!W14="Folga","FOLGA",IF('Escala Simples'!W14="Atestado","ATEST",IF('Escala Simples'!W14="Férias","FERIAS","")))),"")</f>
        <v/>
      </c>
      <c r="GA14" s="71" t="str">
        <f>IF(Configurações!$B$3="Colunas",IF('Escala Colunas'!L92="","",'Escala Colunas'!L92),IF(Configurações!$B$3="Simples","",IF('Escala Linhas'!CL14="","",'Escala Linhas'!CL14)))</f>
        <v/>
      </c>
      <c r="GB14" s="71" t="str">
        <f>IF(Configurações!$B$3="Colunas",IF('Escala Colunas'!L93="","",'Escala Colunas'!L93),IF(Configurações!$B$3="Simples","",IF('Escala Linhas'!CM14="","",'Escala Linhas'!CM14)))</f>
        <v/>
      </c>
      <c r="GC14" s="71" t="str">
        <f>IF(Configurações!$B$3="Colunas",IF('Escala Colunas'!L94="","",'Escala Colunas'!L94),IF(Configurações!$B$3="Simples","",IF('Escala Linhas'!CN14="","",'Escala Linhas'!CN14)))</f>
        <v/>
      </c>
      <c r="GD14" s="71" t="str">
        <f>IF(Configurações!$B$3="Colunas",IF('Escala Colunas'!L95="","",'Escala Colunas'!L95),IF(Configurações!$B$3="Simples","",IF('Escala Linhas'!CO14="","",'Escala Linhas'!CO14)))</f>
        <v/>
      </c>
      <c r="GE14">
        <f>IF($B14="",0,IF(Configurações!$B$3="Simples",IF(OR(GK14="TRAB",GK14="ATEST"),1,0),IF(AND(GA14&lt;&gt;"",GD14&lt;&gt;""),1,0)))</f>
        <v>0</v>
      </c>
      <c r="GF14" s="72">
        <f>IF(AND(GE14=1,Configurações!$B$3&lt;&gt;"Simples"),MOD(GD14-GA14,1)-GG14,0)</f>
        <v>0</v>
      </c>
      <c r="GG14" s="72">
        <f t="shared" si="48"/>
        <v>0</v>
      </c>
      <c r="GH14">
        <f t="shared" si="49"/>
        <v>0</v>
      </c>
      <c r="GI14">
        <f t="shared" si="50"/>
        <v>0</v>
      </c>
      <c r="GJ14" s="38" t="str">
        <f>IF(GE14=0,"",IF(GH14&gt;Configurações!$B$15,"7DIA ","")&amp;IF(AND(WEEKDAY(GA$5)=1,GI14&gt;IF($D14="F",Configurações!$B$13,Configurações!$B$14)),"DOM ","")&amp;IF(Configurações!$B$3="Simples","",IF(ROUND(GF14*1440,0)&lt;=ROUND(Configurações!$B$11*1440,0),IF(ROUND(GG14*1440,0)&gt;0,"INT-INDEVIDO",""),IF(ROUND(GF14*1440,0)&lt;=ROUND(Configurações!$B$12*1440,0),IF(ROUND(GG14*1440,0)&lt;&gt;ROUND(Configurações!$B$8*1440,0),"INT-15MIN",""),IF(OR(ROUND(GG14*1440,0)&lt;ROUND(Configurações!$B$9*1440,0),ROUND(GG14*1440,0)&gt;ROUND(Configurações!$B$10*1440,0)),"INT-1H2H","")))))</f>
        <v/>
      </c>
      <c r="GK14" t="str">
        <f>IF(Configurações!$B$3="Simples",IF('Escala Simples'!X14="Trabalho","TRAB",IF('Escala Simples'!X14="Folga","FOLGA",IF('Escala Simples'!X14="Atestado","ATEST",IF('Escala Simples'!X14="Férias","FERIAS","")))),"")</f>
        <v/>
      </c>
      <c r="GL14" s="71" t="str">
        <f>IF(Configurações!$B$3="Colunas",IF('Escala Colunas'!L97="","",'Escala Colunas'!L97),IF(Configurações!$B$3="Simples","",IF('Escala Linhas'!CQ14="","",'Escala Linhas'!CQ14)))</f>
        <v/>
      </c>
      <c r="GM14" s="71" t="str">
        <f>IF(Configurações!$B$3="Colunas",IF('Escala Colunas'!L98="","",'Escala Colunas'!L98),IF(Configurações!$B$3="Simples","",IF('Escala Linhas'!CR14="","",'Escala Linhas'!CR14)))</f>
        <v/>
      </c>
      <c r="GN14" s="71" t="str">
        <f>IF(Configurações!$B$3="Colunas",IF('Escala Colunas'!L99="","",'Escala Colunas'!L99),IF(Configurações!$B$3="Simples","",IF('Escala Linhas'!CS14="","",'Escala Linhas'!CS14)))</f>
        <v/>
      </c>
      <c r="GO14" s="71" t="str">
        <f>IF(Configurações!$B$3="Colunas",IF('Escala Colunas'!L100="","",'Escala Colunas'!L100),IF(Configurações!$B$3="Simples","",IF('Escala Linhas'!CT14="","",'Escala Linhas'!CT14)))</f>
        <v/>
      </c>
      <c r="GP14">
        <f>IF($B14="",0,IF(Configurações!$B$3="Simples",IF(OR(GV14="TRAB",GV14="ATEST"),1,0),IF(AND(GL14&lt;&gt;"",GO14&lt;&gt;""),1,0)))</f>
        <v>0</v>
      </c>
      <c r="GQ14" s="72">
        <f>IF(AND(GP14=1,Configurações!$B$3&lt;&gt;"Simples"),MOD(GO14-GL14,1)-GR14,0)</f>
        <v>0</v>
      </c>
      <c r="GR14" s="72">
        <f t="shared" si="51"/>
        <v>0</v>
      </c>
      <c r="GS14">
        <f t="shared" si="52"/>
        <v>0</v>
      </c>
      <c r="GT14">
        <f t="shared" si="53"/>
        <v>0</v>
      </c>
      <c r="GU14" s="38" t="str">
        <f>IF(GP14=0,"",IF(GS14&gt;Configurações!$B$15,"7DIA ","")&amp;IF(AND(WEEKDAY(GL$5)=1,GT14&gt;IF($D14="F",Configurações!$B$13,Configurações!$B$14)),"DOM ","")&amp;IF(Configurações!$B$3="Simples","",IF(ROUND(GQ14*1440,0)&lt;=ROUND(Configurações!$B$11*1440,0),IF(ROUND(GR14*1440,0)&gt;0,"INT-INDEVIDO",""),IF(ROUND(GQ14*1440,0)&lt;=ROUND(Configurações!$B$12*1440,0),IF(ROUND(GR14*1440,0)&lt;&gt;ROUND(Configurações!$B$8*1440,0),"INT-15MIN",""),IF(OR(ROUND(GR14*1440,0)&lt;ROUND(Configurações!$B$9*1440,0),ROUND(GR14*1440,0)&gt;ROUND(Configurações!$B$10*1440,0)),"INT-1H2H","")))))</f>
        <v/>
      </c>
      <c r="GV14" t="str">
        <f>IF(Configurações!$B$3="Simples",IF('Escala Simples'!Y14="Trabalho","TRAB",IF('Escala Simples'!Y14="Folga","FOLGA",IF('Escala Simples'!Y14="Atestado","ATEST",IF('Escala Simples'!Y14="Férias","FERIAS","")))),"")</f>
        <v/>
      </c>
      <c r="GW14" s="71" t="str">
        <f>IF(Configurações!$B$3="Colunas",IF('Escala Colunas'!L102="","",'Escala Colunas'!L102),IF(Configurações!$B$3="Simples","",IF('Escala Linhas'!CV14="","",'Escala Linhas'!CV14)))</f>
        <v/>
      </c>
      <c r="GX14" s="71" t="str">
        <f>IF(Configurações!$B$3="Colunas",IF('Escala Colunas'!L103="","",'Escala Colunas'!L103),IF(Configurações!$B$3="Simples","",IF('Escala Linhas'!CW14="","",'Escala Linhas'!CW14)))</f>
        <v/>
      </c>
      <c r="GY14" s="71" t="str">
        <f>IF(Configurações!$B$3="Colunas",IF('Escala Colunas'!L104="","",'Escala Colunas'!L104),IF(Configurações!$B$3="Simples","",IF('Escala Linhas'!CX14="","",'Escala Linhas'!CX14)))</f>
        <v/>
      </c>
      <c r="GZ14" s="71" t="str">
        <f>IF(Configurações!$B$3="Colunas",IF('Escala Colunas'!L105="","",'Escala Colunas'!L105),IF(Configurações!$B$3="Simples","",IF('Escala Linhas'!CY14="","",'Escala Linhas'!CY14)))</f>
        <v/>
      </c>
      <c r="HA14">
        <f>IF($B14="",0,IF(Configurações!$B$3="Simples",IF(OR(HG14="TRAB",HG14="ATEST"),1,0),IF(AND(GW14&lt;&gt;"",GZ14&lt;&gt;""),1,0)))</f>
        <v>0</v>
      </c>
      <c r="HB14" s="72">
        <f>IF(AND(HA14=1,Configurações!$B$3&lt;&gt;"Simples"),MOD(GZ14-GW14,1)-HC14,0)</f>
        <v>0</v>
      </c>
      <c r="HC14" s="72">
        <f t="shared" si="54"/>
        <v>0</v>
      </c>
      <c r="HD14">
        <f t="shared" si="55"/>
        <v>0</v>
      </c>
      <c r="HE14">
        <f t="shared" si="56"/>
        <v>0</v>
      </c>
      <c r="HF14" s="38" t="str">
        <f>IF(HA14=0,"",IF(HD14&gt;Configurações!$B$15,"7DIA ","")&amp;IF(AND(WEEKDAY(GW$5)=1,HE14&gt;IF($D14="F",Configurações!$B$13,Configurações!$B$14)),"DOM ","")&amp;IF(Configurações!$B$3="Simples","",IF(ROUND(HB14*1440,0)&lt;=ROUND(Configurações!$B$11*1440,0),IF(ROUND(HC14*1440,0)&gt;0,"INT-INDEVIDO",""),IF(ROUND(HB14*1440,0)&lt;=ROUND(Configurações!$B$12*1440,0),IF(ROUND(HC14*1440,0)&lt;&gt;ROUND(Configurações!$B$8*1440,0),"INT-15MIN",""),IF(OR(ROUND(HC14*1440,0)&lt;ROUND(Configurações!$B$9*1440,0),ROUND(HC14*1440,0)&gt;ROUND(Configurações!$B$10*1440,0)),"INT-1H2H","")))))</f>
        <v/>
      </c>
      <c r="HG14" t="str">
        <f>IF(Configurações!$B$3="Simples",IF('Escala Simples'!Z14="Trabalho","TRAB",IF('Escala Simples'!Z14="Folga","FOLGA",IF('Escala Simples'!Z14="Atestado","ATEST",IF('Escala Simples'!Z14="Férias","FERIAS","")))),"")</f>
        <v/>
      </c>
      <c r="HH14" s="71" t="str">
        <f>IF(Configurações!$B$3="Colunas",IF('Escala Colunas'!L107="","",'Escala Colunas'!L107),IF(Configurações!$B$3="Simples","",IF('Escala Linhas'!DA14="","",'Escala Linhas'!DA14)))</f>
        <v/>
      </c>
      <c r="HI14" s="71" t="str">
        <f>IF(Configurações!$B$3="Colunas",IF('Escala Colunas'!L108="","",'Escala Colunas'!L108),IF(Configurações!$B$3="Simples","",IF('Escala Linhas'!DB14="","",'Escala Linhas'!DB14)))</f>
        <v/>
      </c>
      <c r="HJ14" s="71" t="str">
        <f>IF(Configurações!$B$3="Colunas",IF('Escala Colunas'!L109="","",'Escala Colunas'!L109),IF(Configurações!$B$3="Simples","",IF('Escala Linhas'!DC14="","",'Escala Linhas'!DC14)))</f>
        <v/>
      </c>
      <c r="HK14" s="71" t="str">
        <f>IF(Configurações!$B$3="Colunas",IF('Escala Colunas'!L110="","",'Escala Colunas'!L110),IF(Configurações!$B$3="Simples","",IF('Escala Linhas'!DD14="","",'Escala Linhas'!DD14)))</f>
        <v/>
      </c>
      <c r="HL14">
        <f>IF($B14="",0,IF(Configurações!$B$3="Simples",IF(OR(HR14="TRAB",HR14="ATEST"),1,0),IF(AND(HH14&lt;&gt;"",HK14&lt;&gt;""),1,0)))</f>
        <v>0</v>
      </c>
      <c r="HM14" s="72">
        <f>IF(AND(HL14=1,Configurações!$B$3&lt;&gt;"Simples"),MOD(HK14-HH14,1)-HN14,0)</f>
        <v>0</v>
      </c>
      <c r="HN14" s="72">
        <f t="shared" si="57"/>
        <v>0</v>
      </c>
      <c r="HO14">
        <f t="shared" si="58"/>
        <v>0</v>
      </c>
      <c r="HP14">
        <f t="shared" si="59"/>
        <v>0</v>
      </c>
      <c r="HQ14" s="38" t="str">
        <f>IF(HL14=0,"",IF(HO14&gt;Configurações!$B$15,"7DIA ","")&amp;IF(AND(WEEKDAY(HH$5)=1,HP14&gt;IF($D14="F",Configurações!$B$13,Configurações!$B$14)),"DOM ","")&amp;IF(Configurações!$B$3="Simples","",IF(ROUND(HM14*1440,0)&lt;=ROUND(Configurações!$B$11*1440,0),IF(ROUND(HN14*1440,0)&gt;0,"INT-INDEVIDO",""),IF(ROUND(HM14*1440,0)&lt;=ROUND(Configurações!$B$12*1440,0),IF(ROUND(HN14*1440,0)&lt;&gt;ROUND(Configurações!$B$8*1440,0),"INT-15MIN",""),IF(OR(ROUND(HN14*1440,0)&lt;ROUND(Configurações!$B$9*1440,0),ROUND(HN14*1440,0)&gt;ROUND(Configurações!$B$10*1440,0)),"INT-1H2H","")))))</f>
        <v/>
      </c>
      <c r="HR14" t="str">
        <f>IF(Configurações!$B$3="Simples",IF('Escala Simples'!AA14="Trabalho","TRAB",IF('Escala Simples'!AA14="Folga","FOLGA",IF('Escala Simples'!AA14="Atestado","ATEST",IF('Escala Simples'!AA14="Férias","FERIAS","")))),"")</f>
        <v/>
      </c>
      <c r="HS14" s="71" t="str">
        <f>IF(Configurações!$B$3="Colunas",IF('Escala Colunas'!L112="","",'Escala Colunas'!L112),IF(Configurações!$B$3="Simples","",IF('Escala Linhas'!DF14="","",'Escala Linhas'!DF14)))</f>
        <v/>
      </c>
      <c r="HT14" s="71" t="str">
        <f>IF(Configurações!$B$3="Colunas",IF('Escala Colunas'!L113="","",'Escala Colunas'!L113),IF(Configurações!$B$3="Simples","",IF('Escala Linhas'!DG14="","",'Escala Linhas'!DG14)))</f>
        <v/>
      </c>
      <c r="HU14" s="71" t="str">
        <f>IF(Configurações!$B$3="Colunas",IF('Escala Colunas'!L114="","",'Escala Colunas'!L114),IF(Configurações!$B$3="Simples","",IF('Escala Linhas'!DH14="","",'Escala Linhas'!DH14)))</f>
        <v/>
      </c>
      <c r="HV14" s="71" t="str">
        <f>IF(Configurações!$B$3="Colunas",IF('Escala Colunas'!L115="","",'Escala Colunas'!L115),IF(Configurações!$B$3="Simples","",IF('Escala Linhas'!DI14="","",'Escala Linhas'!DI14)))</f>
        <v/>
      </c>
      <c r="HW14">
        <f>IF($B14="",0,IF(Configurações!$B$3="Simples",IF(OR(IC14="TRAB",IC14="ATEST"),1,0),IF(AND(HS14&lt;&gt;"",HV14&lt;&gt;""),1,0)))</f>
        <v>0</v>
      </c>
      <c r="HX14" s="72">
        <f>IF(AND(HW14=1,Configurações!$B$3&lt;&gt;"Simples"),MOD(HV14-HS14,1)-HY14,0)</f>
        <v>0</v>
      </c>
      <c r="HY14" s="72">
        <f t="shared" si="60"/>
        <v>0</v>
      </c>
      <c r="HZ14">
        <f t="shared" si="61"/>
        <v>0</v>
      </c>
      <c r="IA14">
        <f t="shared" si="62"/>
        <v>0</v>
      </c>
      <c r="IB14" s="38" t="str">
        <f>IF(HW14=0,"",IF(HZ14&gt;Configurações!$B$15,"7DIA ","")&amp;IF(AND(WEEKDAY(HS$5)=1,IA14&gt;IF($D14="F",Configurações!$B$13,Configurações!$B$14)),"DOM ","")&amp;IF(Configurações!$B$3="Simples","",IF(ROUND(HX14*1440,0)&lt;=ROUND(Configurações!$B$11*1440,0),IF(ROUND(HY14*1440,0)&gt;0,"INT-INDEVIDO",""),IF(ROUND(HX14*1440,0)&lt;=ROUND(Configurações!$B$12*1440,0),IF(ROUND(HY14*1440,0)&lt;&gt;ROUND(Configurações!$B$8*1440,0),"INT-15MIN",""),IF(OR(ROUND(HY14*1440,0)&lt;ROUND(Configurações!$B$9*1440,0),ROUND(HY14*1440,0)&gt;ROUND(Configurações!$B$10*1440,0)),"INT-1H2H","")))))</f>
        <v/>
      </c>
      <c r="IC14" t="str">
        <f>IF(Configurações!$B$3="Simples",IF('Escala Simples'!AB14="Trabalho","TRAB",IF('Escala Simples'!AB14="Folga","FOLGA",IF('Escala Simples'!AB14="Atestado","ATEST",IF('Escala Simples'!AB14="Férias","FERIAS","")))),"")</f>
        <v/>
      </c>
      <c r="ID14" s="71" t="str">
        <f>IF(Configurações!$B$3="Colunas",IF('Escala Colunas'!L120="","",'Escala Colunas'!L120),IF(Configurações!$B$3="Simples","",IF('Escala Linhas'!DN14="","",'Escala Linhas'!DN14)))</f>
        <v/>
      </c>
      <c r="IE14" s="71" t="str">
        <f>IF(Configurações!$B$3="Colunas",IF('Escala Colunas'!L121="","",'Escala Colunas'!L121),IF(Configurações!$B$3="Simples","",IF('Escala Linhas'!DO14="","",'Escala Linhas'!DO14)))</f>
        <v/>
      </c>
      <c r="IF14" s="71" t="str">
        <f>IF(Configurações!$B$3="Colunas",IF('Escala Colunas'!L122="","",'Escala Colunas'!L122),IF(Configurações!$B$3="Simples","",IF('Escala Linhas'!DP14="","",'Escala Linhas'!DP14)))</f>
        <v/>
      </c>
      <c r="IG14" s="71" t="str">
        <f>IF(Configurações!$B$3="Colunas",IF('Escala Colunas'!L123="","",'Escala Colunas'!L123),IF(Configurações!$B$3="Simples","",IF('Escala Linhas'!DQ14="","",'Escala Linhas'!DQ14)))</f>
        <v/>
      </c>
      <c r="IH14">
        <f>IF($B14="",0,IF(Configurações!$B$3="Simples",IF(OR(IN14="TRAB",IN14="ATEST"),1,0),IF(AND(ID14&lt;&gt;"",IG14&lt;&gt;""),1,0)))</f>
        <v>0</v>
      </c>
      <c r="II14" s="72">
        <f>IF(AND(IH14=1,Configurações!$B$3&lt;&gt;"Simples"),MOD(IG14-ID14,1)-IJ14,0)</f>
        <v>0</v>
      </c>
      <c r="IJ14" s="72">
        <f t="shared" si="63"/>
        <v>0</v>
      </c>
      <c r="IK14">
        <f t="shared" si="64"/>
        <v>0</v>
      </c>
      <c r="IL14">
        <f t="shared" si="65"/>
        <v>0</v>
      </c>
      <c r="IM14" s="38" t="str">
        <f>IF(IH14=0,"",IF(IK14&gt;Configurações!$B$15,"7DIA ","")&amp;IF(AND(WEEKDAY(ID$5)=1,IL14&gt;IF($D14="F",Configurações!$B$13,Configurações!$B$14)),"DOM ","")&amp;IF(Configurações!$B$3="Simples","",IF(ROUND(II14*1440,0)&lt;=ROUND(Configurações!$B$11*1440,0),IF(ROUND(IJ14*1440,0)&gt;0,"INT-INDEVIDO",""),IF(ROUND(II14*1440,0)&lt;=ROUND(Configurações!$B$12*1440,0),IF(ROUND(IJ14*1440,0)&lt;&gt;ROUND(Configurações!$B$8*1440,0),"INT-15MIN",""),IF(OR(ROUND(IJ14*1440,0)&lt;ROUND(Configurações!$B$9*1440,0),ROUND(IJ14*1440,0)&gt;ROUND(Configurações!$B$10*1440,0)),"INT-1H2H","")))))</f>
        <v/>
      </c>
      <c r="IN14" t="str">
        <f>IF(Configurações!$B$3="Simples",IF('Escala Simples'!AE14="Trabalho","TRAB",IF('Escala Simples'!AE14="Folga","FOLGA",IF('Escala Simples'!AE14="Atestado","ATEST",IF('Escala Simples'!AE14="Férias","FERIAS","")))),"")</f>
        <v/>
      </c>
      <c r="IO14" s="71" t="str">
        <f>IF(Configurações!$B$3="Colunas",IF('Escala Colunas'!L125="","",'Escala Colunas'!L125),IF(Configurações!$B$3="Simples","",IF('Escala Linhas'!DS14="","",'Escala Linhas'!DS14)))</f>
        <v/>
      </c>
      <c r="IP14" s="71" t="str">
        <f>IF(Configurações!$B$3="Colunas",IF('Escala Colunas'!L126="","",'Escala Colunas'!L126),IF(Configurações!$B$3="Simples","",IF('Escala Linhas'!DT14="","",'Escala Linhas'!DT14)))</f>
        <v/>
      </c>
      <c r="IQ14" s="71" t="str">
        <f>IF(Configurações!$B$3="Colunas",IF('Escala Colunas'!L127="","",'Escala Colunas'!L127),IF(Configurações!$B$3="Simples","",IF('Escala Linhas'!DU14="","",'Escala Linhas'!DU14)))</f>
        <v/>
      </c>
      <c r="IR14" s="71" t="str">
        <f>IF(Configurações!$B$3="Colunas",IF('Escala Colunas'!L128="","",'Escala Colunas'!L128),IF(Configurações!$B$3="Simples","",IF('Escala Linhas'!DV14="","",'Escala Linhas'!DV14)))</f>
        <v/>
      </c>
      <c r="IS14">
        <f>IF($B14="",0,IF(Configurações!$B$3="Simples",IF(OR(IY14="TRAB",IY14="ATEST"),1,0),IF(AND(IO14&lt;&gt;"",IR14&lt;&gt;""),1,0)))</f>
        <v>0</v>
      </c>
      <c r="IT14" s="72">
        <f>IF(AND(IS14=1,Configurações!$B$3&lt;&gt;"Simples"),MOD(IR14-IO14,1)-IU14,0)</f>
        <v>0</v>
      </c>
      <c r="IU14" s="72">
        <f t="shared" si="66"/>
        <v>0</v>
      </c>
      <c r="IV14">
        <f t="shared" si="67"/>
        <v>0</v>
      </c>
      <c r="IW14">
        <f t="shared" si="68"/>
        <v>0</v>
      </c>
      <c r="IX14" s="38" t="str">
        <f>IF(IS14=0,"",IF(IV14&gt;Configurações!$B$15,"7DIA ","")&amp;IF(AND(WEEKDAY(IO$5)=1,IW14&gt;IF($D14="F",Configurações!$B$13,Configurações!$B$14)),"DOM ","")&amp;IF(Configurações!$B$3="Simples","",IF(ROUND(IT14*1440,0)&lt;=ROUND(Configurações!$B$11*1440,0),IF(ROUND(IU14*1440,0)&gt;0,"INT-INDEVIDO",""),IF(ROUND(IT14*1440,0)&lt;=ROUND(Configurações!$B$12*1440,0),IF(ROUND(IU14*1440,0)&lt;&gt;ROUND(Configurações!$B$8*1440,0),"INT-15MIN",""),IF(OR(ROUND(IU14*1440,0)&lt;ROUND(Configurações!$B$9*1440,0),ROUND(IU14*1440,0)&gt;ROUND(Configurações!$B$10*1440,0)),"INT-1H2H","")))))</f>
        <v/>
      </c>
      <c r="IY14" t="str">
        <f>IF(Configurações!$B$3="Simples",IF('Escala Simples'!AF14="Trabalho","TRAB",IF('Escala Simples'!AF14="Folga","FOLGA",IF('Escala Simples'!AF14="Atestado","ATEST",IF('Escala Simples'!AF14="Férias","FERIAS","")))),"")</f>
        <v/>
      </c>
      <c r="IZ14" s="71" t="str">
        <f>IF(Configurações!$B$3="Colunas",IF('Escala Colunas'!L130="","",'Escala Colunas'!L130),IF(Configurações!$B$3="Simples","",IF('Escala Linhas'!DX14="","",'Escala Linhas'!DX14)))</f>
        <v/>
      </c>
      <c r="JA14" s="71" t="str">
        <f>IF(Configurações!$B$3="Colunas",IF('Escala Colunas'!L131="","",'Escala Colunas'!L131),IF(Configurações!$B$3="Simples","",IF('Escala Linhas'!DY14="","",'Escala Linhas'!DY14)))</f>
        <v/>
      </c>
      <c r="JB14" s="71" t="str">
        <f>IF(Configurações!$B$3="Colunas",IF('Escala Colunas'!L132="","",'Escala Colunas'!L132),IF(Configurações!$B$3="Simples","",IF('Escala Linhas'!DZ14="","",'Escala Linhas'!DZ14)))</f>
        <v/>
      </c>
      <c r="JC14" s="71" t="str">
        <f>IF(Configurações!$B$3="Colunas",IF('Escala Colunas'!L133="","",'Escala Colunas'!L133),IF(Configurações!$B$3="Simples","",IF('Escala Linhas'!EA14="","",'Escala Linhas'!EA14)))</f>
        <v/>
      </c>
      <c r="JD14">
        <f>IF($B14="",0,IF(Configurações!$B$3="Simples",IF(OR(JJ14="TRAB",JJ14="ATEST"),1,0),IF(AND(IZ14&lt;&gt;"",JC14&lt;&gt;""),1,0)))</f>
        <v>0</v>
      </c>
      <c r="JE14" s="72">
        <f>IF(AND(JD14=1,Configurações!$B$3&lt;&gt;"Simples"),MOD(JC14-IZ14,1)-JF14,0)</f>
        <v>0</v>
      </c>
      <c r="JF14" s="72">
        <f t="shared" si="69"/>
        <v>0</v>
      </c>
      <c r="JG14">
        <f t="shared" si="70"/>
        <v>0</v>
      </c>
      <c r="JH14">
        <f t="shared" si="71"/>
        <v>0</v>
      </c>
      <c r="JI14" s="38" t="str">
        <f>IF(JD14=0,"",IF(JG14&gt;Configurações!$B$15,"7DIA ","")&amp;IF(AND(WEEKDAY(IZ$5)=1,JH14&gt;IF($D14="F",Configurações!$B$13,Configurações!$B$14)),"DOM ","")&amp;IF(Configurações!$B$3="Simples","",IF(ROUND(JE14*1440,0)&lt;=ROUND(Configurações!$B$11*1440,0),IF(ROUND(JF14*1440,0)&gt;0,"INT-INDEVIDO",""),IF(ROUND(JE14*1440,0)&lt;=ROUND(Configurações!$B$12*1440,0),IF(ROUND(JF14*1440,0)&lt;&gt;ROUND(Configurações!$B$8*1440,0),"INT-15MIN",""),IF(OR(ROUND(JF14*1440,0)&lt;ROUND(Configurações!$B$9*1440,0),ROUND(JF14*1440,0)&gt;ROUND(Configurações!$B$10*1440,0)),"INT-1H2H","")))))</f>
        <v/>
      </c>
      <c r="JJ14" t="str">
        <f>IF(Configurações!$B$3="Simples",IF('Escala Simples'!AG14="Trabalho","TRAB",IF('Escala Simples'!AG14="Folga","FOLGA",IF('Escala Simples'!AG14="Atestado","ATEST",IF('Escala Simples'!AG14="Férias","FERIAS","")))),"")</f>
        <v/>
      </c>
      <c r="JK14" s="71" t="str">
        <f>IF(Configurações!$B$3="Colunas",IF('Escala Colunas'!L135="","",'Escala Colunas'!L135),IF(Configurações!$B$3="Simples","",IF('Escala Linhas'!EC14="","",'Escala Linhas'!EC14)))</f>
        <v/>
      </c>
      <c r="JL14" s="71" t="str">
        <f>IF(Configurações!$B$3="Colunas",IF('Escala Colunas'!L136="","",'Escala Colunas'!L136),IF(Configurações!$B$3="Simples","",IF('Escala Linhas'!ED14="","",'Escala Linhas'!ED14)))</f>
        <v/>
      </c>
      <c r="JM14" s="71" t="str">
        <f>IF(Configurações!$B$3="Colunas",IF('Escala Colunas'!L137="","",'Escala Colunas'!L137),IF(Configurações!$B$3="Simples","",IF('Escala Linhas'!EE14="","",'Escala Linhas'!EE14)))</f>
        <v/>
      </c>
      <c r="JN14" s="71" t="str">
        <f>IF(Configurações!$B$3="Colunas",IF('Escala Colunas'!L138="","",'Escala Colunas'!L138),IF(Configurações!$B$3="Simples","",IF('Escala Linhas'!EF14="","",'Escala Linhas'!EF14)))</f>
        <v/>
      </c>
      <c r="JO14">
        <f>IF($B14="",0,IF(Configurações!$B$3="Simples",IF(OR(JU14="TRAB",JU14="ATEST"),1,0),IF(AND(JK14&lt;&gt;"",JN14&lt;&gt;""),1,0)))</f>
        <v>0</v>
      </c>
      <c r="JP14" s="72">
        <f>IF(AND(JO14=1,Configurações!$B$3&lt;&gt;"Simples"),MOD(JN14-JK14,1)-JQ14,0)</f>
        <v>0</v>
      </c>
      <c r="JQ14" s="72">
        <f t="shared" si="72"/>
        <v>0</v>
      </c>
      <c r="JR14">
        <f t="shared" si="73"/>
        <v>0</v>
      </c>
      <c r="JS14">
        <f t="shared" si="74"/>
        <v>0</v>
      </c>
      <c r="JT14" s="38" t="str">
        <f>IF(JO14=0,"",IF(JR14&gt;Configurações!$B$15,"7DIA ","")&amp;IF(AND(WEEKDAY(JK$5)=1,JS14&gt;IF($D14="F",Configurações!$B$13,Configurações!$B$14)),"DOM ","")&amp;IF(Configurações!$B$3="Simples","",IF(ROUND(JP14*1440,0)&lt;=ROUND(Configurações!$B$11*1440,0),IF(ROUND(JQ14*1440,0)&gt;0,"INT-INDEVIDO",""),IF(ROUND(JP14*1440,0)&lt;=ROUND(Configurações!$B$12*1440,0),IF(ROUND(JQ14*1440,0)&lt;&gt;ROUND(Configurações!$B$8*1440,0),"INT-15MIN",""),IF(OR(ROUND(JQ14*1440,0)&lt;ROUND(Configurações!$B$9*1440,0),ROUND(JQ14*1440,0)&gt;ROUND(Configurações!$B$10*1440,0)),"INT-1H2H","")))))</f>
        <v/>
      </c>
      <c r="JU14" t="str">
        <f>IF(Configurações!$B$3="Simples",IF('Escala Simples'!AH14="Trabalho","TRAB",IF('Escala Simples'!AH14="Folga","FOLGA",IF('Escala Simples'!AH14="Atestado","ATEST",IF('Escala Simples'!AH14="Férias","FERIAS","")))),"")</f>
        <v/>
      </c>
      <c r="JV14" s="71" t="str">
        <f>IF(Configurações!$B$3="Colunas",IF('Escala Colunas'!L140="","",'Escala Colunas'!L140),IF(Configurações!$B$3="Simples","",IF('Escala Linhas'!EH14="","",'Escala Linhas'!EH14)))</f>
        <v/>
      </c>
      <c r="JW14" s="71" t="str">
        <f>IF(Configurações!$B$3="Colunas",IF('Escala Colunas'!L141="","",'Escala Colunas'!L141),IF(Configurações!$B$3="Simples","",IF('Escala Linhas'!EI14="","",'Escala Linhas'!EI14)))</f>
        <v/>
      </c>
      <c r="JX14" s="71" t="str">
        <f>IF(Configurações!$B$3="Colunas",IF('Escala Colunas'!L142="","",'Escala Colunas'!L142),IF(Configurações!$B$3="Simples","",IF('Escala Linhas'!EJ14="","",'Escala Linhas'!EJ14)))</f>
        <v/>
      </c>
      <c r="JY14" s="71" t="str">
        <f>IF(Configurações!$B$3="Colunas",IF('Escala Colunas'!L143="","",'Escala Colunas'!L143),IF(Configurações!$B$3="Simples","",IF('Escala Linhas'!EK14="","",'Escala Linhas'!EK14)))</f>
        <v/>
      </c>
      <c r="JZ14">
        <f>IF($B14="",0,IF(Configurações!$B$3="Simples",IF(OR(KF14="TRAB",KF14="ATEST"),1,0),IF(AND(JV14&lt;&gt;"",JY14&lt;&gt;""),1,0)))</f>
        <v>0</v>
      </c>
      <c r="KA14" s="72">
        <f>IF(AND(JZ14=1,Configurações!$B$3&lt;&gt;"Simples"),MOD(JY14-JV14,1)-KB14,0)</f>
        <v>0</v>
      </c>
      <c r="KB14" s="72">
        <f t="shared" si="75"/>
        <v>0</v>
      </c>
      <c r="KC14">
        <f t="shared" si="76"/>
        <v>0</v>
      </c>
      <c r="KD14">
        <f t="shared" si="77"/>
        <v>0</v>
      </c>
      <c r="KE14" s="38" t="str">
        <f>IF(JZ14=0,"",IF(KC14&gt;Configurações!$B$15,"7DIA ","")&amp;IF(AND(WEEKDAY(JV$5)=1,KD14&gt;IF($D14="F",Configurações!$B$13,Configurações!$B$14)),"DOM ","")&amp;IF(Configurações!$B$3="Simples","",IF(ROUND(KA14*1440,0)&lt;=ROUND(Configurações!$B$11*1440,0),IF(ROUND(KB14*1440,0)&gt;0,"INT-INDEVIDO",""),IF(ROUND(KA14*1440,0)&lt;=ROUND(Configurações!$B$12*1440,0),IF(ROUND(KB14*1440,0)&lt;&gt;ROUND(Configurações!$B$8*1440,0),"INT-15MIN",""),IF(OR(ROUND(KB14*1440,0)&lt;ROUND(Configurações!$B$9*1440,0),ROUND(KB14*1440,0)&gt;ROUND(Configurações!$B$10*1440,0)),"INT-1H2H","")))))</f>
        <v/>
      </c>
      <c r="KF14" t="str">
        <f>IF(Configurações!$B$3="Simples",IF('Escala Simples'!AI14="Trabalho","TRAB",IF('Escala Simples'!AI14="Folga","FOLGA",IF('Escala Simples'!AI14="Atestado","ATEST",IF('Escala Simples'!AI14="Férias","FERIAS","")))),"")</f>
        <v/>
      </c>
      <c r="KG14" s="71" t="str">
        <f>IF(Configurações!$B$3="Colunas",IF('Escala Colunas'!L145="","",'Escala Colunas'!L145),IF(Configurações!$B$3="Simples","",IF('Escala Linhas'!EM14="","",'Escala Linhas'!EM14)))</f>
        <v/>
      </c>
      <c r="KH14" s="71" t="str">
        <f>IF(Configurações!$B$3="Colunas",IF('Escala Colunas'!L146="","",'Escala Colunas'!L146),IF(Configurações!$B$3="Simples","",IF('Escala Linhas'!EN14="","",'Escala Linhas'!EN14)))</f>
        <v/>
      </c>
      <c r="KI14" s="71" t="str">
        <f>IF(Configurações!$B$3="Colunas",IF('Escala Colunas'!L147="","",'Escala Colunas'!L147),IF(Configurações!$B$3="Simples","",IF('Escala Linhas'!EO14="","",'Escala Linhas'!EO14)))</f>
        <v/>
      </c>
      <c r="KJ14" s="71" t="str">
        <f>IF(Configurações!$B$3="Colunas",IF('Escala Colunas'!L148="","",'Escala Colunas'!L148),IF(Configurações!$B$3="Simples","",IF('Escala Linhas'!EP14="","",'Escala Linhas'!EP14)))</f>
        <v/>
      </c>
      <c r="KK14">
        <f>IF($B14="",0,IF(Configurações!$B$3="Simples",IF(OR(KQ14="TRAB",KQ14="ATEST"),1,0),IF(AND(KG14&lt;&gt;"",KJ14&lt;&gt;""),1,0)))</f>
        <v>0</v>
      </c>
      <c r="KL14" s="72">
        <f>IF(AND(KK14=1,Configurações!$B$3&lt;&gt;"Simples"),MOD(KJ14-KG14,1)-KM14,0)</f>
        <v>0</v>
      </c>
      <c r="KM14" s="72">
        <f t="shared" si="78"/>
        <v>0</v>
      </c>
      <c r="KN14">
        <f t="shared" si="79"/>
        <v>0</v>
      </c>
      <c r="KO14">
        <f t="shared" si="80"/>
        <v>0</v>
      </c>
      <c r="KP14" s="38" t="str">
        <f>IF(KK14=0,"",IF(KN14&gt;Configurações!$B$15,"7DIA ","")&amp;IF(AND(WEEKDAY(KG$5)=1,KO14&gt;IF($D14="F",Configurações!$B$13,Configurações!$B$14)),"DOM ","")&amp;IF(Configurações!$B$3="Simples","",IF(ROUND(KL14*1440,0)&lt;=ROUND(Configurações!$B$11*1440,0),IF(ROUND(KM14*1440,0)&gt;0,"INT-INDEVIDO",""),IF(ROUND(KL14*1440,0)&lt;=ROUND(Configurações!$B$12*1440,0),IF(ROUND(KM14*1440,0)&lt;&gt;ROUND(Configurações!$B$8*1440,0),"INT-15MIN",""),IF(OR(ROUND(KM14*1440,0)&lt;ROUND(Configurações!$B$9*1440,0),ROUND(KM14*1440,0)&gt;ROUND(Configurações!$B$10*1440,0)),"INT-1H2H","")))))</f>
        <v/>
      </c>
      <c r="KQ14" t="str">
        <f>IF(Configurações!$B$3="Simples",IF('Escala Simples'!AJ14="Trabalho","TRAB",IF('Escala Simples'!AJ14="Folga","FOLGA",IF('Escala Simples'!AJ14="Atestado","ATEST",IF('Escala Simples'!AJ14="Férias","FERIAS","")))),"")</f>
        <v/>
      </c>
      <c r="KR14" s="71" t="str">
        <f>IF(Configurações!$B$3="Colunas",IF('Escala Colunas'!L150="","",'Escala Colunas'!L150),IF(Configurações!$B$3="Simples","",IF('Escala Linhas'!ER14="","",'Escala Linhas'!ER14)))</f>
        <v/>
      </c>
      <c r="KS14" s="71" t="str">
        <f>IF(Configurações!$B$3="Colunas",IF('Escala Colunas'!L151="","",'Escala Colunas'!L151),IF(Configurações!$B$3="Simples","",IF('Escala Linhas'!ES14="","",'Escala Linhas'!ES14)))</f>
        <v/>
      </c>
      <c r="KT14" s="71" t="str">
        <f>IF(Configurações!$B$3="Colunas",IF('Escala Colunas'!L152="","",'Escala Colunas'!L152),IF(Configurações!$B$3="Simples","",IF('Escala Linhas'!ET14="","",'Escala Linhas'!ET14)))</f>
        <v/>
      </c>
      <c r="KU14" s="71" t="str">
        <f>IF(Configurações!$B$3="Colunas",IF('Escala Colunas'!L153="","",'Escala Colunas'!L153),IF(Configurações!$B$3="Simples","",IF('Escala Linhas'!EU14="","",'Escala Linhas'!EU14)))</f>
        <v/>
      </c>
      <c r="KV14">
        <f>IF($B14="",0,IF(Configurações!$B$3="Simples",IF(OR(LB14="TRAB",LB14="ATEST"),1,0),IF(AND(KR14&lt;&gt;"",KU14&lt;&gt;""),1,0)))</f>
        <v>0</v>
      </c>
      <c r="KW14" s="72">
        <f>IF(AND(KV14=1,Configurações!$B$3&lt;&gt;"Simples"),MOD(KU14-KR14,1)-KX14,0)</f>
        <v>0</v>
      </c>
      <c r="KX14" s="72">
        <f t="shared" si="81"/>
        <v>0</v>
      </c>
      <c r="KY14">
        <f t="shared" si="82"/>
        <v>0</v>
      </c>
      <c r="KZ14">
        <f t="shared" si="83"/>
        <v>0</v>
      </c>
      <c r="LA14" s="38" t="str">
        <f>IF(KV14=0,"",IF(KY14&gt;Configurações!$B$15,"7DIA ","")&amp;IF(AND(WEEKDAY(KR$5)=1,KZ14&gt;IF($D14="F",Configurações!$B$13,Configurações!$B$14)),"DOM ","")&amp;IF(Configurações!$B$3="Simples","",IF(ROUND(KW14*1440,0)&lt;=ROUND(Configurações!$B$11*1440,0),IF(ROUND(KX14*1440,0)&gt;0,"INT-INDEVIDO",""),IF(ROUND(KW14*1440,0)&lt;=ROUND(Configurações!$B$12*1440,0),IF(ROUND(KX14*1440,0)&lt;&gt;ROUND(Configurações!$B$8*1440,0),"INT-15MIN",""),IF(OR(ROUND(KX14*1440,0)&lt;ROUND(Configurações!$B$9*1440,0),ROUND(KX14*1440,0)&gt;ROUND(Configurações!$B$10*1440,0)),"INT-1H2H","")))))</f>
        <v/>
      </c>
      <c r="LB14" t="str">
        <f>IF(Configurações!$B$3="Simples",IF('Escala Simples'!AK14="Trabalho","TRAB",IF('Escala Simples'!AK14="Folga","FOLGA",IF('Escala Simples'!AK14="Atestado","ATEST",IF('Escala Simples'!AK14="Férias","FERIAS","")))),"")</f>
        <v/>
      </c>
      <c r="LC14" s="71" t="str">
        <f>IF(Configurações!$B$3="Colunas",IF('Escala Colunas'!L158="","",'Escala Colunas'!L158),IF(Configurações!$B$3="Simples","",IF('Escala Linhas'!EZ14="","",'Escala Linhas'!EZ14)))</f>
        <v/>
      </c>
      <c r="LD14" s="71" t="str">
        <f>IF(Configurações!$B$3="Colunas",IF('Escala Colunas'!L159="","",'Escala Colunas'!L159),IF(Configurações!$B$3="Simples","",IF('Escala Linhas'!FA14="","",'Escala Linhas'!FA14)))</f>
        <v/>
      </c>
      <c r="LE14" s="71" t="str">
        <f>IF(Configurações!$B$3="Colunas",IF('Escala Colunas'!L160="","",'Escala Colunas'!L160),IF(Configurações!$B$3="Simples","",IF('Escala Linhas'!FB14="","",'Escala Linhas'!FB14)))</f>
        <v/>
      </c>
      <c r="LF14" s="71" t="str">
        <f>IF(Configurações!$B$3="Colunas",IF('Escala Colunas'!L161="","",'Escala Colunas'!L161),IF(Configurações!$B$3="Simples","",IF('Escala Linhas'!FC14="","",'Escala Linhas'!FC14)))</f>
        <v/>
      </c>
      <c r="LG14">
        <f>IF($B14="",0,IF(Configurações!$B$3="Simples",IF(OR(LM14="TRAB",LM14="ATEST"),1,0),IF(AND(LC14&lt;&gt;"",LF14&lt;&gt;""),1,0)))</f>
        <v>0</v>
      </c>
      <c r="LH14" s="72">
        <f>IF(AND(LG14=1,Configurações!$B$3&lt;&gt;"Simples"),MOD(LF14-LC14,1)-LI14,0)</f>
        <v>0</v>
      </c>
      <c r="LI14" s="72">
        <f t="shared" si="84"/>
        <v>0</v>
      </c>
      <c r="LJ14">
        <f t="shared" si="85"/>
        <v>0</v>
      </c>
      <c r="LK14">
        <f t="shared" si="86"/>
        <v>0</v>
      </c>
      <c r="LL14" s="38" t="str">
        <f>IF(LG14=0,"",IF(LJ14&gt;Configurações!$B$15,"7DIA ","")&amp;IF(AND(WEEKDAY(LC$5)=1,LK14&gt;IF($D14="F",Configurações!$B$13,Configurações!$B$14)),"DOM ","")&amp;IF(Configurações!$B$3="Simples","",IF(ROUND(LH14*1440,0)&lt;=ROUND(Configurações!$B$11*1440,0),IF(ROUND(LI14*1440,0)&gt;0,"INT-INDEVIDO",""),IF(ROUND(LH14*1440,0)&lt;=ROUND(Configurações!$B$12*1440,0),IF(ROUND(LI14*1440,0)&lt;&gt;ROUND(Configurações!$B$8*1440,0),"INT-15MIN",""),IF(OR(ROUND(LI14*1440,0)&lt;ROUND(Configurações!$B$9*1440,0),ROUND(LI14*1440,0)&gt;ROUND(Configurações!$B$10*1440,0)),"INT-1H2H","")))))</f>
        <v/>
      </c>
      <c r="LM14" t="str">
        <f>IF(Configurações!$B$3="Simples",IF('Escala Simples'!AN14="Trabalho","TRAB",IF('Escala Simples'!AN14="Folga","FOLGA",IF('Escala Simples'!AN14="Atestado","ATEST",IF('Escala Simples'!AN14="Férias","FERIAS","")))),"")</f>
        <v/>
      </c>
      <c r="LN14" s="71" t="str">
        <f>IF(Configurações!$B$3="Colunas",IF('Escala Colunas'!L163="","",'Escala Colunas'!L163),IF(Configurações!$B$3="Simples","",IF('Escala Linhas'!FE14="","",'Escala Linhas'!FE14)))</f>
        <v/>
      </c>
      <c r="LO14" s="71" t="str">
        <f>IF(Configurações!$B$3="Colunas",IF('Escala Colunas'!L164="","",'Escala Colunas'!L164),IF(Configurações!$B$3="Simples","",IF('Escala Linhas'!FF14="","",'Escala Linhas'!FF14)))</f>
        <v/>
      </c>
      <c r="LP14" s="71" t="str">
        <f>IF(Configurações!$B$3="Colunas",IF('Escala Colunas'!L165="","",'Escala Colunas'!L165),IF(Configurações!$B$3="Simples","",IF('Escala Linhas'!FG14="","",'Escala Linhas'!FG14)))</f>
        <v/>
      </c>
      <c r="LQ14" s="71" t="str">
        <f>IF(Configurações!$B$3="Colunas",IF('Escala Colunas'!L166="","",'Escala Colunas'!L166),IF(Configurações!$B$3="Simples","",IF('Escala Linhas'!FH14="","",'Escala Linhas'!FH14)))</f>
        <v/>
      </c>
      <c r="LR14">
        <f>IF($B14="",0,IF(Configurações!$B$3="Simples",IF(OR(LX14="TRAB",LX14="ATEST"),1,0),IF(AND(LN14&lt;&gt;"",LQ14&lt;&gt;""),1,0)))</f>
        <v>0</v>
      </c>
      <c r="LS14" s="72">
        <f>IF(AND(LR14=1,Configurações!$B$3&lt;&gt;"Simples"),MOD(LQ14-LN14,1)-LT14,0)</f>
        <v>0</v>
      </c>
      <c r="LT14" s="72">
        <f t="shared" si="87"/>
        <v>0</v>
      </c>
      <c r="LU14">
        <f t="shared" si="88"/>
        <v>0</v>
      </c>
      <c r="LV14">
        <f t="shared" si="89"/>
        <v>0</v>
      </c>
      <c r="LW14" s="38" t="str">
        <f>IF(LR14=0,"",IF(LU14&gt;Configurações!$B$15,"7DIA ","")&amp;IF(AND(WEEKDAY(LN$5)=1,LV14&gt;IF($D14="F",Configurações!$B$13,Configurações!$B$14)),"DOM ","")&amp;IF(Configurações!$B$3="Simples","",IF(ROUND(LS14*1440,0)&lt;=ROUND(Configurações!$B$11*1440,0),IF(ROUND(LT14*1440,0)&gt;0,"INT-INDEVIDO",""),IF(ROUND(LS14*1440,0)&lt;=ROUND(Configurações!$B$12*1440,0),IF(ROUND(LT14*1440,0)&lt;&gt;ROUND(Configurações!$B$8*1440,0),"INT-15MIN",""),IF(OR(ROUND(LT14*1440,0)&lt;ROUND(Configurações!$B$9*1440,0),ROUND(LT14*1440,0)&gt;ROUND(Configurações!$B$10*1440,0)),"INT-1H2H","")))))</f>
        <v/>
      </c>
      <c r="LX14" t="str">
        <f>IF(Configurações!$B$3="Simples",IF('Escala Simples'!AO14="Trabalho","TRAB",IF('Escala Simples'!AO14="Folga","FOLGA",IF('Escala Simples'!AO14="Atestado","ATEST",IF('Escala Simples'!AO14="Férias","FERIAS","")))),"")</f>
        <v/>
      </c>
      <c r="LY14" s="71" t="str">
        <f>IF(Configurações!$B$3="Colunas",IF('Escala Colunas'!L168="","",'Escala Colunas'!L168),IF(Configurações!$B$3="Simples","",IF('Escala Linhas'!FJ14="","",'Escala Linhas'!FJ14)))</f>
        <v/>
      </c>
      <c r="LZ14" s="71" t="str">
        <f>IF(Configurações!$B$3="Colunas",IF('Escala Colunas'!L169="","",'Escala Colunas'!L169),IF(Configurações!$B$3="Simples","",IF('Escala Linhas'!FK14="","",'Escala Linhas'!FK14)))</f>
        <v/>
      </c>
      <c r="MA14" s="71" t="str">
        <f>IF(Configurações!$B$3="Colunas",IF('Escala Colunas'!L170="","",'Escala Colunas'!L170),IF(Configurações!$B$3="Simples","",IF('Escala Linhas'!FL14="","",'Escala Linhas'!FL14)))</f>
        <v/>
      </c>
      <c r="MB14" s="71" t="str">
        <f>IF(Configurações!$B$3="Colunas",IF('Escala Colunas'!L171="","",'Escala Colunas'!L171),IF(Configurações!$B$3="Simples","",IF('Escala Linhas'!FM14="","",'Escala Linhas'!FM14)))</f>
        <v/>
      </c>
      <c r="MC14">
        <f>IF($B14="",0,IF(Configurações!$B$3="Simples",IF(OR(MI14="TRAB",MI14="ATEST"),1,0),IF(AND(LY14&lt;&gt;"",MB14&lt;&gt;""),1,0)))</f>
        <v>0</v>
      </c>
      <c r="MD14" s="72">
        <f>IF(AND(MC14=1,Configurações!$B$3&lt;&gt;"Simples"),MOD(MB14-LY14,1)-ME14,0)</f>
        <v>0</v>
      </c>
      <c r="ME14" s="72">
        <f t="shared" si="90"/>
        <v>0</v>
      </c>
      <c r="MF14">
        <f t="shared" si="91"/>
        <v>0</v>
      </c>
      <c r="MG14">
        <f t="shared" si="92"/>
        <v>0</v>
      </c>
      <c r="MH14" s="38" t="str">
        <f>IF(MC14=0,"",IF(MF14&gt;Configurações!$B$15,"7DIA ","")&amp;IF(AND(WEEKDAY(LY$5)=1,MG14&gt;IF($D14="F",Configurações!$B$13,Configurações!$B$14)),"DOM ","")&amp;IF(Configurações!$B$3="Simples","",IF(ROUND(MD14*1440,0)&lt;=ROUND(Configurações!$B$11*1440,0),IF(ROUND(ME14*1440,0)&gt;0,"INT-INDEVIDO",""),IF(ROUND(MD14*1440,0)&lt;=ROUND(Configurações!$B$12*1440,0),IF(ROUND(ME14*1440,0)&lt;&gt;ROUND(Configurações!$B$8*1440,0),"INT-15MIN",""),IF(OR(ROUND(ME14*1440,0)&lt;ROUND(Configurações!$B$9*1440,0),ROUND(ME14*1440,0)&gt;ROUND(Configurações!$B$10*1440,0)),"INT-1H2H","")))))</f>
        <v/>
      </c>
      <c r="MI14" t="str">
        <f>IF(Configurações!$B$3="Simples",IF('Escala Simples'!AP14="Trabalho","TRAB",IF('Escala Simples'!AP14="Folga","FOLGA",IF('Escala Simples'!AP14="Atestado","ATEST",IF('Escala Simples'!AP14="Férias","FERIAS","")))),"")</f>
        <v/>
      </c>
      <c r="MJ14" s="71" t="str">
        <f>IF(Configurações!$B$3="Colunas",IF('Escala Colunas'!L173="","",'Escala Colunas'!L173),IF(Configurações!$B$3="Simples","",IF('Escala Linhas'!FO14="","",'Escala Linhas'!FO14)))</f>
        <v/>
      </c>
      <c r="MK14" s="71" t="str">
        <f>IF(Configurações!$B$3="Colunas",IF('Escala Colunas'!L174="","",'Escala Colunas'!L174),IF(Configurações!$B$3="Simples","",IF('Escala Linhas'!FP14="","",'Escala Linhas'!FP14)))</f>
        <v/>
      </c>
      <c r="ML14" s="71" t="str">
        <f>IF(Configurações!$B$3="Colunas",IF('Escala Colunas'!L175="","",'Escala Colunas'!L175),IF(Configurações!$B$3="Simples","",IF('Escala Linhas'!FQ14="","",'Escala Linhas'!FQ14)))</f>
        <v/>
      </c>
      <c r="MM14" s="71" t="str">
        <f>IF(Configurações!$B$3="Colunas",IF('Escala Colunas'!L176="","",'Escala Colunas'!L176),IF(Configurações!$B$3="Simples","",IF('Escala Linhas'!FR14="","",'Escala Linhas'!FR14)))</f>
        <v/>
      </c>
      <c r="MN14">
        <f>IF($B14="",0,IF(Configurações!$B$3="Simples",IF(OR(MT14="TRAB",MT14="ATEST"),1,0),IF(AND(MJ14&lt;&gt;"",MM14&lt;&gt;""),1,0)))</f>
        <v>0</v>
      </c>
      <c r="MO14" s="72">
        <f>IF(AND(MN14=1,Configurações!$B$3&lt;&gt;"Simples"),MOD(MM14-MJ14,1)-MP14,0)</f>
        <v>0</v>
      </c>
      <c r="MP14" s="72">
        <f t="shared" si="93"/>
        <v>0</v>
      </c>
      <c r="MQ14">
        <f t="shared" si="94"/>
        <v>0</v>
      </c>
      <c r="MR14">
        <f t="shared" si="95"/>
        <v>0</v>
      </c>
      <c r="MS14" s="38" t="str">
        <f>IF(MN14=0,"",IF(MQ14&gt;Configurações!$B$15,"7DIA ","")&amp;IF(AND(WEEKDAY(MJ$5)=1,MR14&gt;IF($D14="F",Configurações!$B$13,Configurações!$B$14)),"DOM ","")&amp;IF(Configurações!$B$3="Simples","",IF(ROUND(MO14*1440,0)&lt;=ROUND(Configurações!$B$11*1440,0),IF(ROUND(MP14*1440,0)&gt;0,"INT-INDEVIDO",""),IF(ROUND(MO14*1440,0)&lt;=ROUND(Configurações!$B$12*1440,0),IF(ROUND(MP14*1440,0)&lt;&gt;ROUND(Configurações!$B$8*1440,0),"INT-15MIN",""),IF(OR(ROUND(MP14*1440,0)&lt;ROUND(Configurações!$B$9*1440,0),ROUND(MP14*1440,0)&gt;ROUND(Configurações!$B$10*1440,0)),"INT-1H2H","")))))</f>
        <v/>
      </c>
      <c r="MT14" t="str">
        <f>IF(Configurações!$B$3="Simples",IF('Escala Simples'!AQ14="Trabalho","TRAB",IF('Escala Simples'!AQ14="Folga","FOLGA",IF('Escala Simples'!AQ14="Atestado","ATEST",IF('Escala Simples'!AQ14="Férias","FERIAS","")))),"")</f>
        <v/>
      </c>
      <c r="MU14" s="71" t="str">
        <f>IF(Configurações!$B$3="Colunas",IF('Escala Colunas'!L178="","",'Escala Colunas'!L178),IF(Configurações!$B$3="Simples","",IF('Escala Linhas'!FT14="","",'Escala Linhas'!FT14)))</f>
        <v/>
      </c>
      <c r="MV14" s="71" t="str">
        <f>IF(Configurações!$B$3="Colunas",IF('Escala Colunas'!L179="","",'Escala Colunas'!L179),IF(Configurações!$B$3="Simples","",IF('Escala Linhas'!FU14="","",'Escala Linhas'!FU14)))</f>
        <v/>
      </c>
      <c r="MW14" s="71" t="str">
        <f>IF(Configurações!$B$3="Colunas",IF('Escala Colunas'!L180="","",'Escala Colunas'!L180),IF(Configurações!$B$3="Simples","",IF('Escala Linhas'!FV14="","",'Escala Linhas'!FV14)))</f>
        <v/>
      </c>
      <c r="MX14" s="71" t="str">
        <f>IF(Configurações!$B$3="Colunas",IF('Escala Colunas'!L181="","",'Escala Colunas'!L181),IF(Configurações!$B$3="Simples","",IF('Escala Linhas'!FW14="","",'Escala Linhas'!FW14)))</f>
        <v/>
      </c>
      <c r="MY14">
        <f>IF($B14="",0,IF(Configurações!$B$3="Simples",IF(OR(NE14="TRAB",NE14="ATEST"),1,0),IF(AND(MU14&lt;&gt;"",MX14&lt;&gt;""),1,0)))</f>
        <v>0</v>
      </c>
      <c r="MZ14" s="72">
        <f>IF(AND(MY14=1,Configurações!$B$3&lt;&gt;"Simples"),MOD(MX14-MU14,1)-NA14,0)</f>
        <v>0</v>
      </c>
      <c r="NA14" s="72">
        <f t="shared" si="96"/>
        <v>0</v>
      </c>
      <c r="NB14">
        <f t="shared" si="97"/>
        <v>0</v>
      </c>
      <c r="NC14">
        <f t="shared" si="98"/>
        <v>0</v>
      </c>
      <c r="ND14" s="38" t="str">
        <f>IF(MY14=0,"",IF(NB14&gt;Configurações!$B$15,"7DIA ","")&amp;IF(AND(WEEKDAY(MU$5)=1,NC14&gt;IF($D14="F",Configurações!$B$13,Configurações!$B$14)),"DOM ","")&amp;IF(Configurações!$B$3="Simples","",IF(ROUND(MZ14*1440,0)&lt;=ROUND(Configurações!$B$11*1440,0),IF(ROUND(NA14*1440,0)&gt;0,"INT-INDEVIDO",""),IF(ROUND(MZ14*1440,0)&lt;=ROUND(Configurações!$B$12*1440,0),IF(ROUND(NA14*1440,0)&lt;&gt;ROUND(Configurações!$B$8*1440,0),"INT-15MIN",""),IF(OR(ROUND(NA14*1440,0)&lt;ROUND(Configurações!$B$9*1440,0),ROUND(NA14*1440,0)&gt;ROUND(Configurações!$B$10*1440,0)),"INT-1H2H","")))))</f>
        <v/>
      </c>
      <c r="NE14" t="str">
        <f>IF(Configurações!$B$3="Simples",IF('Escala Simples'!AR14="Trabalho","TRAB",IF('Escala Simples'!AR14="Folga","FOLGA",IF('Escala Simples'!AR14="Atestado","ATEST",IF('Escala Simples'!AR14="Férias","FERIAS","")))),"")</f>
        <v/>
      </c>
      <c r="NF14" s="71" t="str">
        <f>IF(Configurações!$B$3="Colunas",IF('Escala Colunas'!L183="","",'Escala Colunas'!L183),IF(Configurações!$B$3="Simples","",IF('Escala Linhas'!FY14="","",'Escala Linhas'!FY14)))</f>
        <v/>
      </c>
      <c r="NG14" s="71" t="str">
        <f>IF(Configurações!$B$3="Colunas",IF('Escala Colunas'!L184="","",'Escala Colunas'!L184),IF(Configurações!$B$3="Simples","",IF('Escala Linhas'!FZ14="","",'Escala Linhas'!FZ14)))</f>
        <v/>
      </c>
      <c r="NH14" s="71" t="str">
        <f>IF(Configurações!$B$3="Colunas",IF('Escala Colunas'!L185="","",'Escala Colunas'!L185),IF(Configurações!$B$3="Simples","",IF('Escala Linhas'!GA14="","",'Escala Linhas'!GA14)))</f>
        <v/>
      </c>
      <c r="NI14" s="71" t="str">
        <f>IF(Configurações!$B$3="Colunas",IF('Escala Colunas'!L186="","",'Escala Colunas'!L186),IF(Configurações!$B$3="Simples","",IF('Escala Linhas'!GB14="","",'Escala Linhas'!GB14)))</f>
        <v/>
      </c>
      <c r="NJ14">
        <f>IF($B14="",0,IF(Configurações!$B$3="Simples",IF(OR(NP14="TRAB",NP14="ATEST"),1,0),IF(AND(NF14&lt;&gt;"",NI14&lt;&gt;""),1,0)))</f>
        <v>0</v>
      </c>
      <c r="NK14" s="72">
        <f>IF(AND(NJ14=1,Configurações!$B$3&lt;&gt;"Simples"),MOD(NI14-NF14,1)-NL14,0)</f>
        <v>0</v>
      </c>
      <c r="NL14" s="72">
        <f t="shared" si="99"/>
        <v>0</v>
      </c>
      <c r="NM14">
        <f t="shared" si="100"/>
        <v>0</v>
      </c>
      <c r="NN14">
        <f t="shared" si="101"/>
        <v>0</v>
      </c>
      <c r="NO14" s="38" t="str">
        <f>IF(NJ14=0,"",IF(NM14&gt;Configurações!$B$15,"7DIA ","")&amp;IF(AND(WEEKDAY(NF$5)=1,NN14&gt;IF($D14="F",Configurações!$B$13,Configurações!$B$14)),"DOM ","")&amp;IF(Configurações!$B$3="Simples","",IF(ROUND(NK14*1440,0)&lt;=ROUND(Configurações!$B$11*1440,0),IF(ROUND(NL14*1440,0)&gt;0,"INT-INDEVIDO",""),IF(ROUND(NK14*1440,0)&lt;=ROUND(Configurações!$B$12*1440,0),IF(ROUND(NL14*1440,0)&lt;&gt;ROUND(Configurações!$B$8*1440,0),"INT-15MIN",""),IF(OR(ROUND(NL14*1440,0)&lt;ROUND(Configurações!$B$9*1440,0),ROUND(NL14*1440,0)&gt;ROUND(Configurações!$B$10*1440,0)),"INT-1H2H","")))))</f>
        <v/>
      </c>
      <c r="NP14" t="str">
        <f>IF(Configurações!$B$3="Simples",IF('Escala Simples'!AS14="Trabalho","TRAB",IF('Escala Simples'!AS14="Folga","FOLGA",IF('Escala Simples'!AS14="Atestado","ATEST",IF('Escala Simples'!AS14="Férias","FERIAS","")))),"")</f>
        <v/>
      </c>
      <c r="NQ14" s="71" t="str">
        <f>IF(Configurações!$B$3="Colunas",IF('Escala Colunas'!L188="","",'Escala Colunas'!L188),IF(Configurações!$B$3="Simples","",IF('Escala Linhas'!GD14="","",'Escala Linhas'!GD14)))</f>
        <v/>
      </c>
      <c r="NR14" s="71" t="str">
        <f>IF(Configurações!$B$3="Colunas",IF('Escala Colunas'!L189="","",'Escala Colunas'!L189),IF(Configurações!$B$3="Simples","",IF('Escala Linhas'!GE14="","",'Escala Linhas'!GE14)))</f>
        <v/>
      </c>
      <c r="NS14" s="71" t="str">
        <f>IF(Configurações!$B$3="Colunas",IF('Escala Colunas'!L190="","",'Escala Colunas'!L190),IF(Configurações!$B$3="Simples","",IF('Escala Linhas'!GF14="","",'Escala Linhas'!GF14)))</f>
        <v/>
      </c>
      <c r="NT14" s="71" t="str">
        <f>IF(Configurações!$B$3="Colunas",IF('Escala Colunas'!L191="","",'Escala Colunas'!L191),IF(Configurações!$B$3="Simples","",IF('Escala Linhas'!GG14="","",'Escala Linhas'!GG14)))</f>
        <v/>
      </c>
      <c r="NU14">
        <f>IF($B14="",0,IF(Configurações!$B$3="Simples",IF(OR(OA14="TRAB",OA14="ATEST"),1,0),IF(AND(NQ14&lt;&gt;"",NT14&lt;&gt;""),1,0)))</f>
        <v>0</v>
      </c>
      <c r="NV14" s="72">
        <f>IF(AND(NU14=1,Configurações!$B$3&lt;&gt;"Simples"),MOD(NT14-NQ14,1)-NW14,0)</f>
        <v>0</v>
      </c>
      <c r="NW14" s="72">
        <f t="shared" si="102"/>
        <v>0</v>
      </c>
      <c r="NX14">
        <f t="shared" si="103"/>
        <v>0</v>
      </c>
      <c r="NY14">
        <f t="shared" si="104"/>
        <v>0</v>
      </c>
      <c r="NZ14" s="38" t="str">
        <f>IF(NU14=0,"",IF(NX14&gt;Configurações!$B$15,"7DIA ","")&amp;IF(AND(WEEKDAY(NQ$5)=1,NY14&gt;IF($D14="F",Configurações!$B$13,Configurações!$B$14)),"DOM ","")&amp;IF(Configurações!$B$3="Simples","",IF(ROUND(NV14*1440,0)&lt;=ROUND(Configurações!$B$11*1440,0),IF(ROUND(NW14*1440,0)&gt;0,"INT-INDEVIDO",""),IF(ROUND(NV14*1440,0)&lt;=ROUND(Configurações!$B$12*1440,0),IF(ROUND(NW14*1440,0)&lt;&gt;ROUND(Configurações!$B$8*1440,0),"INT-15MIN",""),IF(OR(ROUND(NW14*1440,0)&lt;ROUND(Configurações!$B$9*1440,0),ROUND(NW14*1440,0)&gt;ROUND(Configurações!$B$10*1440,0)),"INT-1H2H","")))))</f>
        <v/>
      </c>
      <c r="OA14" t="str">
        <f>IF(Configurações!$B$3="Simples",IF('Escala Simples'!AT14="Trabalho","TRAB",IF('Escala Simples'!AT14="Folga","FOLGA",IF('Escala Simples'!AT14="Atestado","ATEST",IF('Escala Simples'!AT14="Férias","FERIAS","")))),"")</f>
        <v/>
      </c>
      <c r="OB14" s="72">
        <f>SUMIFS(Cálculos!$G14:$OA14,Cálculos!$G$4:$OA$4,"H",Cálculos!$G$3:$OA$3,1)</f>
        <v>0</v>
      </c>
      <c r="OC14">
        <f>SUMIFS(Cálculos!$G14:$OA14,Cálculos!$G$4:$OA$4,"T",Cálculos!$G$3:$OA$3,1)</f>
        <v>0</v>
      </c>
      <c r="OD14" s="69" t="str">
        <f>IF($B14="","",IF(AND(Configurações!$B$3&lt;&gt;"Simples",ISNUMBER($C14),ROUND(OB14*1440,0)&gt;$C14*60),"Jornada semanal excedida: "&amp;TEXT(OB14,"[h]:mm")&amp;" (contratada "&amp;$C14&amp;"h) • ","")&amp;IF(IF(Configurações!$B$6="Sim",OC14&gt;6,OC14&gt;Configurações!$B$5),IF(Configurações!$B$6="Sim","Semana inteira sem folga — mínimo 1 folga (CCT/ACT) • ","Mais de "&amp;Configurações!$B$5&amp;" dias trabalhados — obrigatórias 2 folgas semanais • "),"")&amp;IF(COUNTIF(G14:CD14,"*7DIA*")&gt;0,"7º dia consecutivo de trabalho • ","")&amp;IF(COUNTIF(G14:CD14,"*DOM*")&gt;0,"Domingos consecutivos acima do permitido • ","")&amp;IF(COUNTIF(G14:CD14,"*INT-INDEVIDO*")&gt;0,"Intervalo indevido em jornada até 4h • ","")&amp;IF(COUNTIF(G14:CD14,"*INT-15MIN*")&gt;0,"Intervalo deve ser de 15 min (jornada 4h01–6h) • ","")&amp;IF(COUNTIF(G14:CD14,"*INT-1H2H*")&gt;0,"Intervalo fora de 1h–2h (jornada acima de 6h) • ",""))</f>
        <v/>
      </c>
      <c r="OE14">
        <f>IF($B14="",0,IF(AND(Configurações!$B$3&lt;&gt;"Simples",ISNUMBER($C14),ROUND(OB14*1440,0)&gt;$C14*60),1,0))</f>
        <v>0</v>
      </c>
      <c r="OF14">
        <f>IF($B14="",0,IF(IF(Configurações!$B$6="Sim",OC14&gt;6,OC14&gt;Configurações!$B$5),1,0))</f>
        <v>0</v>
      </c>
      <c r="OG14" s="72">
        <f>SUMIFS(Cálculos!$G14:$OA14,Cálculos!$G$4:$OA$4,"H",Cálculos!$G$3:$OA$3,2)</f>
        <v>0</v>
      </c>
      <c r="OH14">
        <f>SUMIFS(Cálculos!$G14:$OA14,Cálculos!$G$4:$OA$4,"T",Cálculos!$G$3:$OA$3,2)</f>
        <v>0</v>
      </c>
      <c r="OI14" s="69" t="str">
        <f>IF($B14="","",IF(AND(Configurações!$B$3&lt;&gt;"Simples",ISNUMBER($C14),ROUND(OG14*1440,0)&gt;$C14*60),"Jornada semanal excedida: "&amp;TEXT(OG14,"[h]:mm")&amp;" (contratada "&amp;$C14&amp;"h) • ","")&amp;IF(IF(Configurações!$B$6="Sim",OH14&gt;6,OH14&gt;Configurações!$B$5),IF(Configurações!$B$6="Sim","Semana inteira sem folga — mínimo 1 folga (CCT/ACT) • ","Mais de "&amp;Configurações!$B$5&amp;" dias trabalhados — obrigatórias 2 folgas semanais • "),"")&amp;IF(COUNTIF(CF14:FC14,"*7DIA*")&gt;0,"7º dia consecutivo de trabalho • ","")&amp;IF(COUNTIF(CF14:FC14,"*DOM*")&gt;0,"Domingos consecutivos acima do permitido • ","")&amp;IF(COUNTIF(CF14:FC14,"*INT-INDEVIDO*")&gt;0,"Intervalo indevido em jornada até 4h • ","")&amp;IF(COUNTIF(CF14:FC14,"*INT-15MIN*")&gt;0,"Intervalo deve ser de 15 min (jornada 4h01–6h) • ","")&amp;IF(COUNTIF(CF14:FC14,"*INT-1H2H*")&gt;0,"Intervalo fora de 1h–2h (jornada acima de 6h) • ",""))</f>
        <v/>
      </c>
      <c r="OJ14">
        <f>IF($B14="",0,IF(AND(Configurações!$B$3&lt;&gt;"Simples",ISNUMBER($C14),ROUND(OG14*1440,0)&gt;$C14*60),1,0))</f>
        <v>0</v>
      </c>
      <c r="OK14">
        <f>IF($B14="",0,IF(IF(Configurações!$B$6="Sim",OH14&gt;6,OH14&gt;Configurações!$B$5),1,0))</f>
        <v>0</v>
      </c>
      <c r="OL14" s="72">
        <f>SUMIFS(Cálculos!$G14:$OA14,Cálculos!$G$4:$OA$4,"H",Cálculos!$G$3:$OA$3,3)</f>
        <v>0</v>
      </c>
      <c r="OM14">
        <f>SUMIFS(Cálculos!$G14:$OA14,Cálculos!$G$4:$OA$4,"T",Cálculos!$G$3:$OA$3,3)</f>
        <v>0</v>
      </c>
      <c r="ON14" s="69" t="str">
        <f>IF($B14="","",IF(AND(Configurações!$B$3&lt;&gt;"Simples",ISNUMBER($C14),ROUND(OL14*1440,0)&gt;$C14*60),"Jornada semanal excedida: "&amp;TEXT(OL14,"[h]:mm")&amp;" (contratada "&amp;$C14&amp;"h) • ","")&amp;IF(IF(Configurações!$B$6="Sim",OM14&gt;6,OM14&gt;Configurações!$B$5),IF(Configurações!$B$6="Sim","Semana inteira sem folga — mínimo 1 folga (CCT/ACT) • ","Mais de "&amp;Configurações!$B$5&amp;" dias trabalhados — obrigatórias 2 folgas semanais • "),"")&amp;IF(COUNTIF(FE14:IB14,"*7DIA*")&gt;0,"7º dia consecutivo de trabalho • ","")&amp;IF(COUNTIF(FE14:IB14,"*DOM*")&gt;0,"Domingos consecutivos acima do permitido • ","")&amp;IF(COUNTIF(FE14:IB14,"*INT-INDEVIDO*")&gt;0,"Intervalo indevido em jornada até 4h • ","")&amp;IF(COUNTIF(FE14:IB14,"*INT-15MIN*")&gt;0,"Intervalo deve ser de 15 min (jornada 4h01–6h) • ","")&amp;IF(COUNTIF(FE14:IB14,"*INT-1H2H*")&gt;0,"Intervalo fora de 1h–2h (jornada acima de 6h) • ",""))</f>
        <v/>
      </c>
      <c r="OO14">
        <f>IF($B14="",0,IF(AND(Configurações!$B$3&lt;&gt;"Simples",ISNUMBER($C14),ROUND(OL14*1440,0)&gt;$C14*60),1,0))</f>
        <v>0</v>
      </c>
      <c r="OP14">
        <f>IF($B14="",0,IF(IF(Configurações!$B$6="Sim",OM14&gt;6,OM14&gt;Configurações!$B$5),1,0))</f>
        <v>0</v>
      </c>
      <c r="OQ14" s="72">
        <f>SUMIFS(Cálculos!$G14:$OA14,Cálculos!$G$4:$OA$4,"H",Cálculos!$G$3:$OA$3,4)</f>
        <v>0</v>
      </c>
      <c r="OR14">
        <f>SUMIFS(Cálculos!$G14:$OA14,Cálculos!$G$4:$OA$4,"T",Cálculos!$G$3:$OA$3,4)</f>
        <v>0</v>
      </c>
      <c r="OS14" s="69" t="str">
        <f>IF($B14="","",IF(AND(Configurações!$B$3&lt;&gt;"Simples",ISNUMBER($C14),ROUND(OQ14*1440,0)&gt;$C14*60),"Jornada semanal excedida: "&amp;TEXT(OQ14,"[h]:mm")&amp;" (contratada "&amp;$C14&amp;"h) • ","")&amp;IF(IF(Configurações!$B$6="Sim",OR14&gt;6,OR14&gt;Configurações!$B$5),IF(Configurações!$B$6="Sim","Semana inteira sem folga — mínimo 1 folga (CCT/ACT) • ","Mais de "&amp;Configurações!$B$5&amp;" dias trabalhados — obrigatórias 2 folgas semanais • "),"")&amp;IF(COUNTIF(ID14:LA14,"*7DIA*")&gt;0,"7º dia consecutivo de trabalho • ","")&amp;IF(COUNTIF(ID14:LA14,"*DOM*")&gt;0,"Domingos consecutivos acima do permitido • ","")&amp;IF(COUNTIF(ID14:LA14,"*INT-INDEVIDO*")&gt;0,"Intervalo indevido em jornada até 4h • ","")&amp;IF(COUNTIF(ID14:LA14,"*INT-15MIN*")&gt;0,"Intervalo deve ser de 15 min (jornada 4h01–6h) • ","")&amp;IF(COUNTIF(ID14:LA14,"*INT-1H2H*")&gt;0,"Intervalo fora de 1h–2h (jornada acima de 6h) • ",""))</f>
        <v/>
      </c>
      <c r="OT14">
        <f>IF($B14="",0,IF(AND(Configurações!$B$3&lt;&gt;"Simples",ISNUMBER($C14),ROUND(OQ14*1440,0)&gt;$C14*60),1,0))</f>
        <v>0</v>
      </c>
      <c r="OU14">
        <f>IF($B14="",0,IF(IF(Configurações!$B$6="Sim",OR14&gt;6,OR14&gt;Configurações!$B$5),1,0))</f>
        <v>0</v>
      </c>
      <c r="OV14" s="72">
        <f>SUMIFS(Cálculos!$G14:$OA14,Cálculos!$G$4:$OA$4,"H",Cálculos!$G$3:$OA$3,5)</f>
        <v>0</v>
      </c>
      <c r="OW14">
        <f>SUMIFS(Cálculos!$G14:$OA14,Cálculos!$G$4:$OA$4,"T",Cálculos!$G$3:$OA$3,5)</f>
        <v>0</v>
      </c>
      <c r="OX14" s="69" t="str">
        <f>IF($B14="","",IF(AND(Configurações!$B$3&lt;&gt;"Simples",ISNUMBER($C14),ROUND(OV14*1440,0)&gt;$C14*60),"Jornada semanal excedida: "&amp;TEXT(OV14,"[h]:mm")&amp;" (contratada "&amp;$C14&amp;"h) • ","")&amp;IF(IF(Configurações!$B$6="Sim",OW14&gt;6,OW14&gt;Configurações!$B$5),IF(Configurações!$B$6="Sim","Semana inteira sem folga — mínimo 1 folga (CCT/ACT) • ","Mais de "&amp;Configurações!$B$5&amp;" dias trabalhados — obrigatórias 2 folgas semanais • "),"")&amp;IF(COUNTIF(LC14:NZ14,"*7DIA*")&gt;0,"7º dia consecutivo de trabalho • ","")&amp;IF(COUNTIF(LC14:NZ14,"*DOM*")&gt;0,"Domingos consecutivos acima do permitido • ","")&amp;IF(COUNTIF(LC14:NZ14,"*INT-INDEVIDO*")&gt;0,"Intervalo indevido em jornada até 4h • ","")&amp;IF(COUNTIF(LC14:NZ14,"*INT-15MIN*")&gt;0,"Intervalo deve ser de 15 min (jornada 4h01–6h) • ","")&amp;IF(COUNTIF(LC14:NZ14,"*INT-1H2H*")&gt;0,"Intervalo fora de 1h–2h (jornada acima de 6h) • ",""))</f>
        <v/>
      </c>
      <c r="OY14">
        <f>IF($B14="",0,IF(AND(Configurações!$B$3&lt;&gt;"Simples",ISNUMBER($C14),ROUND(OV14*1440,0)&gt;$C14*60),1,0))</f>
        <v>0</v>
      </c>
      <c r="OZ14">
        <f>IF($B14="",0,IF(IF(Configurações!$B$6="Sim",OW14&gt;6,OW14&gt;Configurações!$B$5),1,0))</f>
        <v>0</v>
      </c>
      <c r="PA14">
        <f>IF($B14="",0,SUMPRODUCT((Cálculos!$G$4:$OA$4="T")*(Cálculos!$G$5:$OA$5&gt;=$PA$5)*(Cálculos!$G$5:$OA$5&lt;=$PB$5))-PE14)</f>
        <v>0</v>
      </c>
      <c r="PB14">
        <f>IF($B14="",0,PA14-SUMIFS(Cálculos!$G14:$OA14,Cálculos!$G$4:$OA$4,"T",Cálculos!$G$5:$OA$5,"&gt;="&amp;$PA$5,Cálculos!$G$5:$OA$5,"&lt;="&amp;$PB$5))</f>
        <v>0</v>
      </c>
      <c r="PC14">
        <f>ROUND(PA14*Configurações!$B$7/7,0)</f>
        <v>0</v>
      </c>
      <c r="PD14">
        <f>IF(AND(Configurações!$B$6="Sim",PA14&gt;0,PB14&lt;PC14),1,0)</f>
        <v>0</v>
      </c>
      <c r="PE14">
        <f>IF($B14="",0,COUNTIFS(Cálculos!$G$4:$OA$4,"ST",Cálculos!$G$5:$OA$5,"&gt;="&amp;$PA$5,Cálculos!$G$5:$OA$5,"&lt;="&amp;$PB$5,Cálculos!$G14:$OA14,"FERIAS"))</f>
        <v>0</v>
      </c>
      <c r="PF14">
        <f>IF($B14="",0,SUMPRODUCT((Cálculos!$G$4:$OA$4="T")*(Cálculos!$G$5:$OA$5&gt;=$PF$5)*(Cálculos!$G$5:$OA$5&lt;=$PG$5))-PJ14)</f>
        <v>0</v>
      </c>
      <c r="PG14">
        <f>IF($B14="",0,PF14-SUMIFS(Cálculos!$G14:$OA14,Cálculos!$G$4:$OA$4,"T",Cálculos!$G$5:$OA$5,"&gt;="&amp;$PF$5,Cálculos!$G$5:$OA$5,"&lt;="&amp;$PG$5))</f>
        <v>0</v>
      </c>
      <c r="PH14">
        <f>ROUND(PF14*Configurações!$B$7/7,0)</f>
        <v>0</v>
      </c>
      <c r="PI14">
        <f>IF(AND(Configurações!$B$6="Sim",PF14&gt;0,PG14&lt;PH14),1,0)</f>
        <v>0</v>
      </c>
      <c r="PJ14">
        <f>IF($B14="",0,COUNTIFS(Cálculos!$G$4:$OA$4,"ST",Cálculos!$G$5:$OA$5,"&gt;="&amp;$PF$5,Cálculos!$G$5:$OA$5,"&lt;="&amp;$PG$5,Cálculos!$G14:$OA14,"FERIAS"))</f>
        <v>0</v>
      </c>
      <c r="PK14">
        <f>IF($B14="",0,SUMPRODUCT((Cálculos!$G$4:$OA$4="T")*(Cálculos!$G$5:$OA$5&gt;=$PK$5)*(Cálculos!$G$5:$OA$5&lt;=$PL$5))-PO14)</f>
        <v>0</v>
      </c>
      <c r="PL14">
        <f>IF($B14="",0,PK14-SUMIFS(Cálculos!$G14:$OA14,Cálculos!$G$4:$OA$4,"T",Cálculos!$G$5:$OA$5,"&gt;="&amp;$PK$5,Cálculos!$G$5:$OA$5,"&lt;="&amp;$PL$5))</f>
        <v>0</v>
      </c>
      <c r="PM14">
        <f>ROUND(PK14*Configurações!$B$7/7,0)</f>
        <v>0</v>
      </c>
      <c r="PN14">
        <f>IF(AND(Configurações!$B$6="Sim",PK14&gt;0,PL14&lt;PM14),1,0)</f>
        <v>0</v>
      </c>
      <c r="PO14">
        <f>IF($B14="",0,COUNTIFS(Cálculos!$G$4:$OA$4,"ST",Cálculos!$G$5:$OA$5,"&gt;="&amp;$PK$5,Cálculos!$G$5:$OA$5,"&lt;="&amp;$PL$5,Cálculos!$G14:$OA14,"FERIAS"))</f>
        <v>0</v>
      </c>
      <c r="PP14" s="69" t="str">
        <f t="shared" si="105"/>
        <v/>
      </c>
    </row>
    <row r="15" spans="1:432" x14ac:dyDescent="0.25">
      <c r="A15" s="68" t="str">
        <f>IF($B15="","",9)</f>
        <v/>
      </c>
      <c r="B15" s="69" t="str">
        <f>IF(Configurações!$B$3="Colunas",IF('Escala Colunas'!M$4="","",'Escala Colunas'!M$4),IF(Configurações!$B$3="Simples",IF('Escala Simples'!$B15="","",'Escala Simples'!$B15),IF('Escala Linhas'!$B15="","",'Escala Linhas'!$B15)))</f>
        <v/>
      </c>
      <c r="C15" s="70" t="str">
        <f>IF($B15="","",IFERROR(INDEX(Funcionários!$D$5:$D$84,MATCH($B15,Funcionários!$B$5:$B$84,0)),""))</f>
        <v/>
      </c>
      <c r="D15" t="str">
        <f>IF($B15="","",IFERROR(INDEX(Funcionários!$C$5:$C$84,MATCH($B15,Funcionários!$B$5:$B$84,0)),""))</f>
        <v/>
      </c>
      <c r="E15">
        <f>IF($B15="",0,IFERROR(N(INDEX(Funcionários!$E$5:$E$84,MATCH($B15,Funcionários!$B$5:$B$84,0))),0))</f>
        <v>0</v>
      </c>
      <c r="F15">
        <f>IF($B15="",0,IFERROR(N(INDEX(Funcionários!$F$5:$F$84,MATCH($B15,Funcionários!$B$5:$B$84,0))),0))</f>
        <v>0</v>
      </c>
      <c r="G15" s="71" t="str">
        <f>IF(Configurações!$B$3="Colunas",IF('Escala Colunas'!M6="","",'Escala Colunas'!M6),IF(Configurações!$B$3="Simples","",IF('Escala Linhas'!D15="","",'Escala Linhas'!D15)))</f>
        <v/>
      </c>
      <c r="H15" s="71" t="str">
        <f>IF(Configurações!$B$3="Colunas",IF('Escala Colunas'!M7="","",'Escala Colunas'!M7),IF(Configurações!$B$3="Simples","",IF('Escala Linhas'!E15="","",'Escala Linhas'!E15)))</f>
        <v/>
      </c>
      <c r="I15" s="71" t="str">
        <f>IF(Configurações!$B$3="Colunas",IF('Escala Colunas'!M8="","",'Escala Colunas'!M8),IF(Configurações!$B$3="Simples","",IF('Escala Linhas'!F15="","",'Escala Linhas'!F15)))</f>
        <v/>
      </c>
      <c r="J15" s="71" t="str">
        <f>IF(Configurações!$B$3="Colunas",IF('Escala Colunas'!M9="","",'Escala Colunas'!M9),IF(Configurações!$B$3="Simples","",IF('Escala Linhas'!G15="","",'Escala Linhas'!G15)))</f>
        <v/>
      </c>
      <c r="K15">
        <f>IF($B15="",0,IF(Configurações!$B$3="Simples",IF(OR(Q15="TRAB",Q15="ATEST"),1,0),IF(AND(G15&lt;&gt;"",J15&lt;&gt;""),1,0)))</f>
        <v>0</v>
      </c>
      <c r="L15" s="72">
        <f>IF(AND(K15=1,Configurações!$B$3&lt;&gt;"Simples"),MOD(J15-G15,1)-M15,0)</f>
        <v>0</v>
      </c>
      <c r="M15" s="72">
        <f t="shared" si="0"/>
        <v>0</v>
      </c>
      <c r="N15">
        <f t="shared" si="1"/>
        <v>0</v>
      </c>
      <c r="O15">
        <f t="shared" si="2"/>
        <v>0</v>
      </c>
      <c r="P15" s="38" t="str">
        <f>IF(K15=0,"",IF(N15&gt;Configurações!$B$15,"7DIA ","")&amp;IF(AND(WEEKDAY(G$5)=1,O15&gt;IF($D15="F",Configurações!$B$13,Configurações!$B$14)),"DOM ","")&amp;IF(Configurações!$B$3="Simples","",IF(ROUND(L15*1440,0)&lt;=ROUND(Configurações!$B$11*1440,0),IF(ROUND(M15*1440,0)&gt;0,"INT-INDEVIDO",""),IF(ROUND(L15*1440,0)&lt;=ROUND(Configurações!$B$12*1440,0),IF(ROUND(M15*1440,0)&lt;&gt;ROUND(Configurações!$B$8*1440,0),"INT-15MIN",""),IF(OR(ROUND(M15*1440,0)&lt;ROUND(Configurações!$B$9*1440,0),ROUND(M15*1440,0)&gt;ROUND(Configurações!$B$10*1440,0)),"INT-1H2H","")))))</f>
        <v/>
      </c>
      <c r="Q15" t="str">
        <f>IF(Configurações!$B$3="Simples",IF('Escala Simples'!D15="Trabalho","TRAB",IF('Escala Simples'!D15="Folga","FOLGA",IF('Escala Simples'!D15="Atestado","ATEST",IF('Escala Simples'!D15="Férias","FERIAS","")))),"")</f>
        <v/>
      </c>
      <c r="R15" s="71" t="str">
        <f>IF(Configurações!$B$3="Colunas",IF('Escala Colunas'!M11="","",'Escala Colunas'!M11),IF(Configurações!$B$3="Simples","",IF('Escala Linhas'!I15="","",'Escala Linhas'!I15)))</f>
        <v/>
      </c>
      <c r="S15" s="71" t="str">
        <f>IF(Configurações!$B$3="Colunas",IF('Escala Colunas'!M12="","",'Escala Colunas'!M12),IF(Configurações!$B$3="Simples","",IF('Escala Linhas'!J15="","",'Escala Linhas'!J15)))</f>
        <v/>
      </c>
      <c r="T15" s="71" t="str">
        <f>IF(Configurações!$B$3="Colunas",IF('Escala Colunas'!M13="","",'Escala Colunas'!M13),IF(Configurações!$B$3="Simples","",IF('Escala Linhas'!K15="","",'Escala Linhas'!K15)))</f>
        <v/>
      </c>
      <c r="U15" s="71" t="str">
        <f>IF(Configurações!$B$3="Colunas",IF('Escala Colunas'!M14="","",'Escala Colunas'!M14),IF(Configurações!$B$3="Simples","",IF('Escala Linhas'!L15="","",'Escala Linhas'!L15)))</f>
        <v/>
      </c>
      <c r="V15">
        <f>IF($B15="",0,IF(Configurações!$B$3="Simples",IF(OR(AB15="TRAB",AB15="ATEST"),1,0),IF(AND(R15&lt;&gt;"",U15&lt;&gt;""),1,0)))</f>
        <v>0</v>
      </c>
      <c r="W15" s="72">
        <f>IF(AND(V15=1,Configurações!$B$3&lt;&gt;"Simples"),MOD(U15-R15,1)-X15,0)</f>
        <v>0</v>
      </c>
      <c r="X15" s="72">
        <f t="shared" si="3"/>
        <v>0</v>
      </c>
      <c r="Y15">
        <f t="shared" si="4"/>
        <v>0</v>
      </c>
      <c r="Z15">
        <f t="shared" si="5"/>
        <v>0</v>
      </c>
      <c r="AA15" s="38" t="str">
        <f>IF(V15=0,"",IF(Y15&gt;Configurações!$B$15,"7DIA ","")&amp;IF(AND(WEEKDAY(R$5)=1,Z15&gt;IF($D15="F",Configurações!$B$13,Configurações!$B$14)),"DOM ","")&amp;IF(Configurações!$B$3="Simples","",IF(ROUND(W15*1440,0)&lt;=ROUND(Configurações!$B$11*1440,0),IF(ROUND(X15*1440,0)&gt;0,"INT-INDEVIDO",""),IF(ROUND(W15*1440,0)&lt;=ROUND(Configurações!$B$12*1440,0),IF(ROUND(X15*1440,0)&lt;&gt;ROUND(Configurações!$B$8*1440,0),"INT-15MIN",""),IF(OR(ROUND(X15*1440,0)&lt;ROUND(Configurações!$B$9*1440,0),ROUND(X15*1440,0)&gt;ROUND(Configurações!$B$10*1440,0)),"INT-1H2H","")))))</f>
        <v/>
      </c>
      <c r="AB15" t="str">
        <f>IF(Configurações!$B$3="Simples",IF('Escala Simples'!E15="Trabalho","TRAB",IF('Escala Simples'!E15="Folga","FOLGA",IF('Escala Simples'!E15="Atestado","ATEST",IF('Escala Simples'!E15="Férias","FERIAS","")))),"")</f>
        <v/>
      </c>
      <c r="AC15" s="71" t="str">
        <f>IF(Configurações!$B$3="Colunas",IF('Escala Colunas'!M16="","",'Escala Colunas'!M16),IF(Configurações!$B$3="Simples","",IF('Escala Linhas'!N15="","",'Escala Linhas'!N15)))</f>
        <v/>
      </c>
      <c r="AD15" s="71" t="str">
        <f>IF(Configurações!$B$3="Colunas",IF('Escala Colunas'!M17="","",'Escala Colunas'!M17),IF(Configurações!$B$3="Simples","",IF('Escala Linhas'!O15="","",'Escala Linhas'!O15)))</f>
        <v/>
      </c>
      <c r="AE15" s="71" t="str">
        <f>IF(Configurações!$B$3="Colunas",IF('Escala Colunas'!M18="","",'Escala Colunas'!M18),IF(Configurações!$B$3="Simples","",IF('Escala Linhas'!P15="","",'Escala Linhas'!P15)))</f>
        <v/>
      </c>
      <c r="AF15" s="71" t="str">
        <f>IF(Configurações!$B$3="Colunas",IF('Escala Colunas'!M19="","",'Escala Colunas'!M19),IF(Configurações!$B$3="Simples","",IF('Escala Linhas'!Q15="","",'Escala Linhas'!Q15)))</f>
        <v/>
      </c>
      <c r="AG15">
        <f>IF($B15="",0,IF(Configurações!$B$3="Simples",IF(OR(AM15="TRAB",AM15="ATEST"),1,0),IF(AND(AC15&lt;&gt;"",AF15&lt;&gt;""),1,0)))</f>
        <v>0</v>
      </c>
      <c r="AH15" s="72">
        <f>IF(AND(AG15=1,Configurações!$B$3&lt;&gt;"Simples"),MOD(AF15-AC15,1)-AI15,0)</f>
        <v>0</v>
      </c>
      <c r="AI15" s="72">
        <f t="shared" si="6"/>
        <v>0</v>
      </c>
      <c r="AJ15">
        <f t="shared" si="7"/>
        <v>0</v>
      </c>
      <c r="AK15">
        <f t="shared" si="8"/>
        <v>0</v>
      </c>
      <c r="AL15" s="38" t="str">
        <f>IF(AG15=0,"",IF(AJ15&gt;Configurações!$B$15,"7DIA ","")&amp;IF(AND(WEEKDAY(AC$5)=1,AK15&gt;IF($D15="F",Configurações!$B$13,Configurações!$B$14)),"DOM ","")&amp;IF(Configurações!$B$3="Simples","",IF(ROUND(AH15*1440,0)&lt;=ROUND(Configurações!$B$11*1440,0),IF(ROUND(AI15*1440,0)&gt;0,"INT-INDEVIDO",""),IF(ROUND(AH15*1440,0)&lt;=ROUND(Configurações!$B$12*1440,0),IF(ROUND(AI15*1440,0)&lt;&gt;ROUND(Configurações!$B$8*1440,0),"INT-15MIN",""),IF(OR(ROUND(AI15*1440,0)&lt;ROUND(Configurações!$B$9*1440,0),ROUND(AI15*1440,0)&gt;ROUND(Configurações!$B$10*1440,0)),"INT-1H2H","")))))</f>
        <v/>
      </c>
      <c r="AM15" t="str">
        <f>IF(Configurações!$B$3="Simples",IF('Escala Simples'!F15="Trabalho","TRAB",IF('Escala Simples'!F15="Folga","FOLGA",IF('Escala Simples'!F15="Atestado","ATEST",IF('Escala Simples'!F15="Férias","FERIAS","")))),"")</f>
        <v/>
      </c>
      <c r="AN15" s="71" t="str">
        <f>IF(Configurações!$B$3="Colunas",IF('Escala Colunas'!M21="","",'Escala Colunas'!M21),IF(Configurações!$B$3="Simples","",IF('Escala Linhas'!S15="","",'Escala Linhas'!S15)))</f>
        <v/>
      </c>
      <c r="AO15" s="71" t="str">
        <f>IF(Configurações!$B$3="Colunas",IF('Escala Colunas'!M22="","",'Escala Colunas'!M22),IF(Configurações!$B$3="Simples","",IF('Escala Linhas'!T15="","",'Escala Linhas'!T15)))</f>
        <v/>
      </c>
      <c r="AP15" s="71" t="str">
        <f>IF(Configurações!$B$3="Colunas",IF('Escala Colunas'!M23="","",'Escala Colunas'!M23),IF(Configurações!$B$3="Simples","",IF('Escala Linhas'!U15="","",'Escala Linhas'!U15)))</f>
        <v/>
      </c>
      <c r="AQ15" s="71" t="str">
        <f>IF(Configurações!$B$3="Colunas",IF('Escala Colunas'!M24="","",'Escala Colunas'!M24),IF(Configurações!$B$3="Simples","",IF('Escala Linhas'!V15="","",'Escala Linhas'!V15)))</f>
        <v/>
      </c>
      <c r="AR15">
        <f>IF($B15="",0,IF(Configurações!$B$3="Simples",IF(OR(AX15="TRAB",AX15="ATEST"),1,0),IF(AND(AN15&lt;&gt;"",AQ15&lt;&gt;""),1,0)))</f>
        <v>0</v>
      </c>
      <c r="AS15" s="72">
        <f>IF(AND(AR15=1,Configurações!$B$3&lt;&gt;"Simples"),MOD(AQ15-AN15,1)-AT15,0)</f>
        <v>0</v>
      </c>
      <c r="AT15" s="72">
        <f t="shared" si="9"/>
        <v>0</v>
      </c>
      <c r="AU15">
        <f t="shared" si="10"/>
        <v>0</v>
      </c>
      <c r="AV15">
        <f t="shared" si="11"/>
        <v>0</v>
      </c>
      <c r="AW15" s="38" t="str">
        <f>IF(AR15=0,"",IF(AU15&gt;Configurações!$B$15,"7DIA ","")&amp;IF(AND(WEEKDAY(AN$5)=1,AV15&gt;IF($D15="F",Configurações!$B$13,Configurações!$B$14)),"DOM ","")&amp;IF(Configurações!$B$3="Simples","",IF(ROUND(AS15*1440,0)&lt;=ROUND(Configurações!$B$11*1440,0),IF(ROUND(AT15*1440,0)&gt;0,"INT-INDEVIDO",""),IF(ROUND(AS15*1440,0)&lt;=ROUND(Configurações!$B$12*1440,0),IF(ROUND(AT15*1440,0)&lt;&gt;ROUND(Configurações!$B$8*1440,0),"INT-15MIN",""),IF(OR(ROUND(AT15*1440,0)&lt;ROUND(Configurações!$B$9*1440,0),ROUND(AT15*1440,0)&gt;ROUND(Configurações!$B$10*1440,0)),"INT-1H2H","")))))</f>
        <v/>
      </c>
      <c r="AX15" t="str">
        <f>IF(Configurações!$B$3="Simples",IF('Escala Simples'!G15="Trabalho","TRAB",IF('Escala Simples'!G15="Folga","FOLGA",IF('Escala Simples'!G15="Atestado","ATEST",IF('Escala Simples'!G15="Férias","FERIAS","")))),"")</f>
        <v/>
      </c>
      <c r="AY15" s="71" t="str">
        <f>IF(Configurações!$B$3="Colunas",IF('Escala Colunas'!M26="","",'Escala Colunas'!M26),IF(Configurações!$B$3="Simples","",IF('Escala Linhas'!X15="","",'Escala Linhas'!X15)))</f>
        <v/>
      </c>
      <c r="AZ15" s="71" t="str">
        <f>IF(Configurações!$B$3="Colunas",IF('Escala Colunas'!M27="","",'Escala Colunas'!M27),IF(Configurações!$B$3="Simples","",IF('Escala Linhas'!Y15="","",'Escala Linhas'!Y15)))</f>
        <v/>
      </c>
      <c r="BA15" s="71" t="str">
        <f>IF(Configurações!$B$3="Colunas",IF('Escala Colunas'!M28="","",'Escala Colunas'!M28),IF(Configurações!$B$3="Simples","",IF('Escala Linhas'!Z15="","",'Escala Linhas'!Z15)))</f>
        <v/>
      </c>
      <c r="BB15" s="71" t="str">
        <f>IF(Configurações!$B$3="Colunas",IF('Escala Colunas'!M29="","",'Escala Colunas'!M29),IF(Configurações!$B$3="Simples","",IF('Escala Linhas'!AA15="","",'Escala Linhas'!AA15)))</f>
        <v/>
      </c>
      <c r="BC15">
        <f>IF($B15="",0,IF(Configurações!$B$3="Simples",IF(OR(BI15="TRAB",BI15="ATEST"),1,0),IF(AND(AY15&lt;&gt;"",BB15&lt;&gt;""),1,0)))</f>
        <v>0</v>
      </c>
      <c r="BD15" s="72">
        <f>IF(AND(BC15=1,Configurações!$B$3&lt;&gt;"Simples"),MOD(BB15-AY15,1)-BE15,0)</f>
        <v>0</v>
      </c>
      <c r="BE15" s="72">
        <f t="shared" si="12"/>
        <v>0</v>
      </c>
      <c r="BF15">
        <f t="shared" si="13"/>
        <v>0</v>
      </c>
      <c r="BG15">
        <f t="shared" si="14"/>
        <v>0</v>
      </c>
      <c r="BH15" s="38" t="str">
        <f>IF(BC15=0,"",IF(BF15&gt;Configurações!$B$15,"7DIA ","")&amp;IF(AND(WEEKDAY(AY$5)=1,BG15&gt;IF($D15="F",Configurações!$B$13,Configurações!$B$14)),"DOM ","")&amp;IF(Configurações!$B$3="Simples","",IF(ROUND(BD15*1440,0)&lt;=ROUND(Configurações!$B$11*1440,0),IF(ROUND(BE15*1440,0)&gt;0,"INT-INDEVIDO",""),IF(ROUND(BD15*1440,0)&lt;=ROUND(Configurações!$B$12*1440,0),IF(ROUND(BE15*1440,0)&lt;&gt;ROUND(Configurações!$B$8*1440,0),"INT-15MIN",""),IF(OR(ROUND(BE15*1440,0)&lt;ROUND(Configurações!$B$9*1440,0),ROUND(BE15*1440,0)&gt;ROUND(Configurações!$B$10*1440,0)),"INT-1H2H","")))))</f>
        <v/>
      </c>
      <c r="BI15" t="str">
        <f>IF(Configurações!$B$3="Simples",IF('Escala Simples'!H15="Trabalho","TRAB",IF('Escala Simples'!H15="Folga","FOLGA",IF('Escala Simples'!H15="Atestado","ATEST",IF('Escala Simples'!H15="Férias","FERIAS","")))),"")</f>
        <v/>
      </c>
      <c r="BJ15" s="71" t="str">
        <f>IF(Configurações!$B$3="Colunas",IF('Escala Colunas'!M31="","",'Escala Colunas'!M31),IF(Configurações!$B$3="Simples","",IF('Escala Linhas'!AC15="","",'Escala Linhas'!AC15)))</f>
        <v/>
      </c>
      <c r="BK15" s="71" t="str">
        <f>IF(Configurações!$B$3="Colunas",IF('Escala Colunas'!M32="","",'Escala Colunas'!M32),IF(Configurações!$B$3="Simples","",IF('Escala Linhas'!AD15="","",'Escala Linhas'!AD15)))</f>
        <v/>
      </c>
      <c r="BL15" s="71" t="str">
        <f>IF(Configurações!$B$3="Colunas",IF('Escala Colunas'!M33="","",'Escala Colunas'!M33),IF(Configurações!$B$3="Simples","",IF('Escala Linhas'!AE15="","",'Escala Linhas'!AE15)))</f>
        <v/>
      </c>
      <c r="BM15" s="71" t="str">
        <f>IF(Configurações!$B$3="Colunas",IF('Escala Colunas'!M34="","",'Escala Colunas'!M34),IF(Configurações!$B$3="Simples","",IF('Escala Linhas'!AF15="","",'Escala Linhas'!AF15)))</f>
        <v/>
      </c>
      <c r="BN15">
        <f>IF($B15="",0,IF(Configurações!$B$3="Simples",IF(OR(BT15="TRAB",BT15="ATEST"),1,0),IF(AND(BJ15&lt;&gt;"",BM15&lt;&gt;""),1,0)))</f>
        <v>0</v>
      </c>
      <c r="BO15" s="72">
        <f>IF(AND(BN15=1,Configurações!$B$3&lt;&gt;"Simples"),MOD(BM15-BJ15,1)-BP15,0)</f>
        <v>0</v>
      </c>
      <c r="BP15" s="72">
        <f t="shared" si="15"/>
        <v>0</v>
      </c>
      <c r="BQ15">
        <f t="shared" si="16"/>
        <v>0</v>
      </c>
      <c r="BR15">
        <f t="shared" si="17"/>
        <v>0</v>
      </c>
      <c r="BS15" s="38" t="str">
        <f>IF(BN15=0,"",IF(BQ15&gt;Configurações!$B$15,"7DIA ","")&amp;IF(AND(WEEKDAY(BJ$5)=1,BR15&gt;IF($D15="F",Configurações!$B$13,Configurações!$B$14)),"DOM ","")&amp;IF(Configurações!$B$3="Simples","",IF(ROUND(BO15*1440,0)&lt;=ROUND(Configurações!$B$11*1440,0),IF(ROUND(BP15*1440,0)&gt;0,"INT-INDEVIDO",""),IF(ROUND(BO15*1440,0)&lt;=ROUND(Configurações!$B$12*1440,0),IF(ROUND(BP15*1440,0)&lt;&gt;ROUND(Configurações!$B$8*1440,0),"INT-15MIN",""),IF(OR(ROUND(BP15*1440,0)&lt;ROUND(Configurações!$B$9*1440,0),ROUND(BP15*1440,0)&gt;ROUND(Configurações!$B$10*1440,0)),"INT-1H2H","")))))</f>
        <v/>
      </c>
      <c r="BT15" t="str">
        <f>IF(Configurações!$B$3="Simples",IF('Escala Simples'!I15="Trabalho","TRAB",IF('Escala Simples'!I15="Folga","FOLGA",IF('Escala Simples'!I15="Atestado","ATEST",IF('Escala Simples'!I15="Férias","FERIAS","")))),"")</f>
        <v/>
      </c>
      <c r="BU15" s="71" t="str">
        <f>IF(Configurações!$B$3="Colunas",IF('Escala Colunas'!M36="","",'Escala Colunas'!M36),IF(Configurações!$B$3="Simples","",IF('Escala Linhas'!AH15="","",'Escala Linhas'!AH15)))</f>
        <v/>
      </c>
      <c r="BV15" s="71" t="str">
        <f>IF(Configurações!$B$3="Colunas",IF('Escala Colunas'!M37="","",'Escala Colunas'!M37),IF(Configurações!$B$3="Simples","",IF('Escala Linhas'!AI15="","",'Escala Linhas'!AI15)))</f>
        <v/>
      </c>
      <c r="BW15" s="71" t="str">
        <f>IF(Configurações!$B$3="Colunas",IF('Escala Colunas'!M38="","",'Escala Colunas'!M38),IF(Configurações!$B$3="Simples","",IF('Escala Linhas'!AJ15="","",'Escala Linhas'!AJ15)))</f>
        <v/>
      </c>
      <c r="BX15" s="71" t="str">
        <f>IF(Configurações!$B$3="Colunas",IF('Escala Colunas'!M39="","",'Escala Colunas'!M39),IF(Configurações!$B$3="Simples","",IF('Escala Linhas'!AK15="","",'Escala Linhas'!AK15)))</f>
        <v/>
      </c>
      <c r="BY15">
        <f>IF($B15="",0,IF(Configurações!$B$3="Simples",IF(OR(CE15="TRAB",CE15="ATEST"),1,0),IF(AND(BU15&lt;&gt;"",BX15&lt;&gt;""),1,0)))</f>
        <v>0</v>
      </c>
      <c r="BZ15" s="72">
        <f>IF(AND(BY15=1,Configurações!$B$3&lt;&gt;"Simples"),MOD(BX15-BU15,1)-CA15,0)</f>
        <v>0</v>
      </c>
      <c r="CA15" s="72">
        <f t="shared" si="18"/>
        <v>0</v>
      </c>
      <c r="CB15">
        <f t="shared" si="19"/>
        <v>0</v>
      </c>
      <c r="CC15">
        <f t="shared" si="20"/>
        <v>0</v>
      </c>
      <c r="CD15" s="38" t="str">
        <f>IF(BY15=0,"",IF(CB15&gt;Configurações!$B$15,"7DIA ","")&amp;IF(AND(WEEKDAY(BU$5)=1,CC15&gt;IF($D15="F",Configurações!$B$13,Configurações!$B$14)),"DOM ","")&amp;IF(Configurações!$B$3="Simples","",IF(ROUND(BZ15*1440,0)&lt;=ROUND(Configurações!$B$11*1440,0),IF(ROUND(CA15*1440,0)&gt;0,"INT-INDEVIDO",""),IF(ROUND(BZ15*1440,0)&lt;=ROUND(Configurações!$B$12*1440,0),IF(ROUND(CA15*1440,0)&lt;&gt;ROUND(Configurações!$B$8*1440,0),"INT-15MIN",""),IF(OR(ROUND(CA15*1440,0)&lt;ROUND(Configurações!$B$9*1440,0),ROUND(CA15*1440,0)&gt;ROUND(Configurações!$B$10*1440,0)),"INT-1H2H","")))))</f>
        <v/>
      </c>
      <c r="CE15" t="str">
        <f>IF(Configurações!$B$3="Simples",IF('Escala Simples'!J15="Trabalho","TRAB",IF('Escala Simples'!J15="Folga","FOLGA",IF('Escala Simples'!J15="Atestado","ATEST",IF('Escala Simples'!J15="Férias","FERIAS","")))),"")</f>
        <v/>
      </c>
      <c r="CF15" s="71" t="str">
        <f>IF(Configurações!$B$3="Colunas",IF('Escala Colunas'!M44="","",'Escala Colunas'!M44),IF(Configurações!$B$3="Simples","",IF('Escala Linhas'!AP15="","",'Escala Linhas'!AP15)))</f>
        <v/>
      </c>
      <c r="CG15" s="71" t="str">
        <f>IF(Configurações!$B$3="Colunas",IF('Escala Colunas'!M45="","",'Escala Colunas'!M45),IF(Configurações!$B$3="Simples","",IF('Escala Linhas'!AQ15="","",'Escala Linhas'!AQ15)))</f>
        <v/>
      </c>
      <c r="CH15" s="71" t="str">
        <f>IF(Configurações!$B$3="Colunas",IF('Escala Colunas'!M46="","",'Escala Colunas'!M46),IF(Configurações!$B$3="Simples","",IF('Escala Linhas'!AR15="","",'Escala Linhas'!AR15)))</f>
        <v/>
      </c>
      <c r="CI15" s="71" t="str">
        <f>IF(Configurações!$B$3="Colunas",IF('Escala Colunas'!M47="","",'Escala Colunas'!M47),IF(Configurações!$B$3="Simples","",IF('Escala Linhas'!AS15="","",'Escala Linhas'!AS15)))</f>
        <v/>
      </c>
      <c r="CJ15">
        <f>IF($B15="",0,IF(Configurações!$B$3="Simples",IF(OR(CP15="TRAB",CP15="ATEST"),1,0),IF(AND(CF15&lt;&gt;"",CI15&lt;&gt;""),1,0)))</f>
        <v>0</v>
      </c>
      <c r="CK15" s="72">
        <f>IF(AND(CJ15=1,Configurações!$B$3&lt;&gt;"Simples"),MOD(CI15-CF15,1)-CL15,0)</f>
        <v>0</v>
      </c>
      <c r="CL15" s="72">
        <f t="shared" si="21"/>
        <v>0</v>
      </c>
      <c r="CM15">
        <f t="shared" si="22"/>
        <v>0</v>
      </c>
      <c r="CN15">
        <f t="shared" si="23"/>
        <v>0</v>
      </c>
      <c r="CO15" s="38" t="str">
        <f>IF(CJ15=0,"",IF(CM15&gt;Configurações!$B$15,"7DIA ","")&amp;IF(AND(WEEKDAY(CF$5)=1,CN15&gt;IF($D15="F",Configurações!$B$13,Configurações!$B$14)),"DOM ","")&amp;IF(Configurações!$B$3="Simples","",IF(ROUND(CK15*1440,0)&lt;=ROUND(Configurações!$B$11*1440,0),IF(ROUND(CL15*1440,0)&gt;0,"INT-INDEVIDO",""),IF(ROUND(CK15*1440,0)&lt;=ROUND(Configurações!$B$12*1440,0),IF(ROUND(CL15*1440,0)&lt;&gt;ROUND(Configurações!$B$8*1440,0),"INT-15MIN",""),IF(OR(ROUND(CL15*1440,0)&lt;ROUND(Configurações!$B$9*1440,0),ROUND(CL15*1440,0)&gt;ROUND(Configurações!$B$10*1440,0)),"INT-1H2H","")))))</f>
        <v/>
      </c>
      <c r="CP15" t="str">
        <f>IF(Configurações!$B$3="Simples",IF('Escala Simples'!M15="Trabalho","TRAB",IF('Escala Simples'!M15="Folga","FOLGA",IF('Escala Simples'!M15="Atestado","ATEST",IF('Escala Simples'!M15="Férias","FERIAS","")))),"")</f>
        <v/>
      </c>
      <c r="CQ15" s="71" t="str">
        <f>IF(Configurações!$B$3="Colunas",IF('Escala Colunas'!M49="","",'Escala Colunas'!M49),IF(Configurações!$B$3="Simples","",IF('Escala Linhas'!AU15="","",'Escala Linhas'!AU15)))</f>
        <v/>
      </c>
      <c r="CR15" s="71" t="str">
        <f>IF(Configurações!$B$3="Colunas",IF('Escala Colunas'!M50="","",'Escala Colunas'!M50),IF(Configurações!$B$3="Simples","",IF('Escala Linhas'!AV15="","",'Escala Linhas'!AV15)))</f>
        <v/>
      </c>
      <c r="CS15" s="71" t="str">
        <f>IF(Configurações!$B$3="Colunas",IF('Escala Colunas'!M51="","",'Escala Colunas'!M51),IF(Configurações!$B$3="Simples","",IF('Escala Linhas'!AW15="","",'Escala Linhas'!AW15)))</f>
        <v/>
      </c>
      <c r="CT15" s="71" t="str">
        <f>IF(Configurações!$B$3="Colunas",IF('Escala Colunas'!M52="","",'Escala Colunas'!M52),IF(Configurações!$B$3="Simples","",IF('Escala Linhas'!AX15="","",'Escala Linhas'!AX15)))</f>
        <v/>
      </c>
      <c r="CU15">
        <f>IF($B15="",0,IF(Configurações!$B$3="Simples",IF(OR(DA15="TRAB",DA15="ATEST"),1,0),IF(AND(CQ15&lt;&gt;"",CT15&lt;&gt;""),1,0)))</f>
        <v>0</v>
      </c>
      <c r="CV15" s="72">
        <f>IF(AND(CU15=1,Configurações!$B$3&lt;&gt;"Simples"),MOD(CT15-CQ15,1)-CW15,0)</f>
        <v>0</v>
      </c>
      <c r="CW15" s="72">
        <f t="shared" si="24"/>
        <v>0</v>
      </c>
      <c r="CX15">
        <f t="shared" si="25"/>
        <v>0</v>
      </c>
      <c r="CY15">
        <f t="shared" si="26"/>
        <v>0</v>
      </c>
      <c r="CZ15" s="38" t="str">
        <f>IF(CU15=0,"",IF(CX15&gt;Configurações!$B$15,"7DIA ","")&amp;IF(AND(WEEKDAY(CQ$5)=1,CY15&gt;IF($D15="F",Configurações!$B$13,Configurações!$B$14)),"DOM ","")&amp;IF(Configurações!$B$3="Simples","",IF(ROUND(CV15*1440,0)&lt;=ROUND(Configurações!$B$11*1440,0),IF(ROUND(CW15*1440,0)&gt;0,"INT-INDEVIDO",""),IF(ROUND(CV15*1440,0)&lt;=ROUND(Configurações!$B$12*1440,0),IF(ROUND(CW15*1440,0)&lt;&gt;ROUND(Configurações!$B$8*1440,0),"INT-15MIN",""),IF(OR(ROUND(CW15*1440,0)&lt;ROUND(Configurações!$B$9*1440,0),ROUND(CW15*1440,0)&gt;ROUND(Configurações!$B$10*1440,0)),"INT-1H2H","")))))</f>
        <v/>
      </c>
      <c r="DA15" t="str">
        <f>IF(Configurações!$B$3="Simples",IF('Escala Simples'!N15="Trabalho","TRAB",IF('Escala Simples'!N15="Folga","FOLGA",IF('Escala Simples'!N15="Atestado","ATEST",IF('Escala Simples'!N15="Férias","FERIAS","")))),"")</f>
        <v/>
      </c>
      <c r="DB15" s="71" t="str">
        <f>IF(Configurações!$B$3="Colunas",IF('Escala Colunas'!M54="","",'Escala Colunas'!M54),IF(Configurações!$B$3="Simples","",IF('Escala Linhas'!AZ15="","",'Escala Linhas'!AZ15)))</f>
        <v/>
      </c>
      <c r="DC15" s="71" t="str">
        <f>IF(Configurações!$B$3="Colunas",IF('Escala Colunas'!M55="","",'Escala Colunas'!M55),IF(Configurações!$B$3="Simples","",IF('Escala Linhas'!BA15="","",'Escala Linhas'!BA15)))</f>
        <v/>
      </c>
      <c r="DD15" s="71" t="str">
        <f>IF(Configurações!$B$3="Colunas",IF('Escala Colunas'!M56="","",'Escala Colunas'!M56),IF(Configurações!$B$3="Simples","",IF('Escala Linhas'!BB15="","",'Escala Linhas'!BB15)))</f>
        <v/>
      </c>
      <c r="DE15" s="71" t="str">
        <f>IF(Configurações!$B$3="Colunas",IF('Escala Colunas'!M57="","",'Escala Colunas'!M57),IF(Configurações!$B$3="Simples","",IF('Escala Linhas'!BC15="","",'Escala Linhas'!BC15)))</f>
        <v/>
      </c>
      <c r="DF15">
        <f>IF($B15="",0,IF(Configurações!$B$3="Simples",IF(OR(DL15="TRAB",DL15="ATEST"),1,0),IF(AND(DB15&lt;&gt;"",DE15&lt;&gt;""),1,0)))</f>
        <v>0</v>
      </c>
      <c r="DG15" s="72">
        <f>IF(AND(DF15=1,Configurações!$B$3&lt;&gt;"Simples"),MOD(DE15-DB15,1)-DH15,0)</f>
        <v>0</v>
      </c>
      <c r="DH15" s="72">
        <f t="shared" si="27"/>
        <v>0</v>
      </c>
      <c r="DI15">
        <f t="shared" si="28"/>
        <v>0</v>
      </c>
      <c r="DJ15">
        <f t="shared" si="29"/>
        <v>0</v>
      </c>
      <c r="DK15" s="38" t="str">
        <f>IF(DF15=0,"",IF(DI15&gt;Configurações!$B$15,"7DIA ","")&amp;IF(AND(WEEKDAY(DB$5)=1,DJ15&gt;IF($D15="F",Configurações!$B$13,Configurações!$B$14)),"DOM ","")&amp;IF(Configurações!$B$3="Simples","",IF(ROUND(DG15*1440,0)&lt;=ROUND(Configurações!$B$11*1440,0),IF(ROUND(DH15*1440,0)&gt;0,"INT-INDEVIDO",""),IF(ROUND(DG15*1440,0)&lt;=ROUND(Configurações!$B$12*1440,0),IF(ROUND(DH15*1440,0)&lt;&gt;ROUND(Configurações!$B$8*1440,0),"INT-15MIN",""),IF(OR(ROUND(DH15*1440,0)&lt;ROUND(Configurações!$B$9*1440,0),ROUND(DH15*1440,0)&gt;ROUND(Configurações!$B$10*1440,0)),"INT-1H2H","")))))</f>
        <v/>
      </c>
      <c r="DL15" t="str">
        <f>IF(Configurações!$B$3="Simples",IF('Escala Simples'!O15="Trabalho","TRAB",IF('Escala Simples'!O15="Folga","FOLGA",IF('Escala Simples'!O15="Atestado","ATEST",IF('Escala Simples'!O15="Férias","FERIAS","")))),"")</f>
        <v/>
      </c>
      <c r="DM15" s="71" t="str">
        <f>IF(Configurações!$B$3="Colunas",IF('Escala Colunas'!M59="","",'Escala Colunas'!M59),IF(Configurações!$B$3="Simples","",IF('Escala Linhas'!BE15="","",'Escala Linhas'!BE15)))</f>
        <v/>
      </c>
      <c r="DN15" s="71" t="str">
        <f>IF(Configurações!$B$3="Colunas",IF('Escala Colunas'!M60="","",'Escala Colunas'!M60),IF(Configurações!$B$3="Simples","",IF('Escala Linhas'!BF15="","",'Escala Linhas'!BF15)))</f>
        <v/>
      </c>
      <c r="DO15" s="71" t="str">
        <f>IF(Configurações!$B$3="Colunas",IF('Escala Colunas'!M61="","",'Escala Colunas'!M61),IF(Configurações!$B$3="Simples","",IF('Escala Linhas'!BG15="","",'Escala Linhas'!BG15)))</f>
        <v/>
      </c>
      <c r="DP15" s="71" t="str">
        <f>IF(Configurações!$B$3="Colunas",IF('Escala Colunas'!M62="","",'Escala Colunas'!M62),IF(Configurações!$B$3="Simples","",IF('Escala Linhas'!BH15="","",'Escala Linhas'!BH15)))</f>
        <v/>
      </c>
      <c r="DQ15">
        <f>IF($B15="",0,IF(Configurações!$B$3="Simples",IF(OR(DW15="TRAB",DW15="ATEST"),1,0),IF(AND(DM15&lt;&gt;"",DP15&lt;&gt;""),1,0)))</f>
        <v>0</v>
      </c>
      <c r="DR15" s="72">
        <f>IF(AND(DQ15=1,Configurações!$B$3&lt;&gt;"Simples"),MOD(DP15-DM15,1)-DS15,0)</f>
        <v>0</v>
      </c>
      <c r="DS15" s="72">
        <f t="shared" si="30"/>
        <v>0</v>
      </c>
      <c r="DT15">
        <f t="shared" si="31"/>
        <v>0</v>
      </c>
      <c r="DU15">
        <f t="shared" si="32"/>
        <v>0</v>
      </c>
      <c r="DV15" s="38" t="str">
        <f>IF(DQ15=0,"",IF(DT15&gt;Configurações!$B$15,"7DIA ","")&amp;IF(AND(WEEKDAY(DM$5)=1,DU15&gt;IF($D15="F",Configurações!$B$13,Configurações!$B$14)),"DOM ","")&amp;IF(Configurações!$B$3="Simples","",IF(ROUND(DR15*1440,0)&lt;=ROUND(Configurações!$B$11*1440,0),IF(ROUND(DS15*1440,0)&gt;0,"INT-INDEVIDO",""),IF(ROUND(DR15*1440,0)&lt;=ROUND(Configurações!$B$12*1440,0),IF(ROUND(DS15*1440,0)&lt;&gt;ROUND(Configurações!$B$8*1440,0),"INT-15MIN",""),IF(OR(ROUND(DS15*1440,0)&lt;ROUND(Configurações!$B$9*1440,0),ROUND(DS15*1440,0)&gt;ROUND(Configurações!$B$10*1440,0)),"INT-1H2H","")))))</f>
        <v/>
      </c>
      <c r="DW15" t="str">
        <f>IF(Configurações!$B$3="Simples",IF('Escala Simples'!P15="Trabalho","TRAB",IF('Escala Simples'!P15="Folga","FOLGA",IF('Escala Simples'!P15="Atestado","ATEST",IF('Escala Simples'!P15="Férias","FERIAS","")))),"")</f>
        <v/>
      </c>
      <c r="DX15" s="71" t="str">
        <f>IF(Configurações!$B$3="Colunas",IF('Escala Colunas'!M64="","",'Escala Colunas'!M64),IF(Configurações!$B$3="Simples","",IF('Escala Linhas'!BJ15="","",'Escala Linhas'!BJ15)))</f>
        <v/>
      </c>
      <c r="DY15" s="71" t="str">
        <f>IF(Configurações!$B$3="Colunas",IF('Escala Colunas'!M65="","",'Escala Colunas'!M65),IF(Configurações!$B$3="Simples","",IF('Escala Linhas'!BK15="","",'Escala Linhas'!BK15)))</f>
        <v/>
      </c>
      <c r="DZ15" s="71" t="str">
        <f>IF(Configurações!$B$3="Colunas",IF('Escala Colunas'!M66="","",'Escala Colunas'!M66),IF(Configurações!$B$3="Simples","",IF('Escala Linhas'!BL15="","",'Escala Linhas'!BL15)))</f>
        <v/>
      </c>
      <c r="EA15" s="71" t="str">
        <f>IF(Configurações!$B$3="Colunas",IF('Escala Colunas'!M67="","",'Escala Colunas'!M67),IF(Configurações!$B$3="Simples","",IF('Escala Linhas'!BM15="","",'Escala Linhas'!BM15)))</f>
        <v/>
      </c>
      <c r="EB15">
        <f>IF($B15="",0,IF(Configurações!$B$3="Simples",IF(OR(EH15="TRAB",EH15="ATEST"),1,0),IF(AND(DX15&lt;&gt;"",EA15&lt;&gt;""),1,0)))</f>
        <v>0</v>
      </c>
      <c r="EC15" s="72">
        <f>IF(AND(EB15=1,Configurações!$B$3&lt;&gt;"Simples"),MOD(EA15-DX15,1)-ED15,0)</f>
        <v>0</v>
      </c>
      <c r="ED15" s="72">
        <f t="shared" si="33"/>
        <v>0</v>
      </c>
      <c r="EE15">
        <f t="shared" si="34"/>
        <v>0</v>
      </c>
      <c r="EF15">
        <f t="shared" si="35"/>
        <v>0</v>
      </c>
      <c r="EG15" s="38" t="str">
        <f>IF(EB15=0,"",IF(EE15&gt;Configurações!$B$15,"7DIA ","")&amp;IF(AND(WEEKDAY(DX$5)=1,EF15&gt;IF($D15="F",Configurações!$B$13,Configurações!$B$14)),"DOM ","")&amp;IF(Configurações!$B$3="Simples","",IF(ROUND(EC15*1440,0)&lt;=ROUND(Configurações!$B$11*1440,0),IF(ROUND(ED15*1440,0)&gt;0,"INT-INDEVIDO",""),IF(ROUND(EC15*1440,0)&lt;=ROUND(Configurações!$B$12*1440,0),IF(ROUND(ED15*1440,0)&lt;&gt;ROUND(Configurações!$B$8*1440,0),"INT-15MIN",""),IF(OR(ROUND(ED15*1440,0)&lt;ROUND(Configurações!$B$9*1440,0),ROUND(ED15*1440,0)&gt;ROUND(Configurações!$B$10*1440,0)),"INT-1H2H","")))))</f>
        <v/>
      </c>
      <c r="EH15" t="str">
        <f>IF(Configurações!$B$3="Simples",IF('Escala Simples'!Q15="Trabalho","TRAB",IF('Escala Simples'!Q15="Folga","FOLGA",IF('Escala Simples'!Q15="Atestado","ATEST",IF('Escala Simples'!Q15="Férias","FERIAS","")))),"")</f>
        <v/>
      </c>
      <c r="EI15" s="71" t="str">
        <f>IF(Configurações!$B$3="Colunas",IF('Escala Colunas'!M69="","",'Escala Colunas'!M69),IF(Configurações!$B$3="Simples","",IF('Escala Linhas'!BO15="","",'Escala Linhas'!BO15)))</f>
        <v/>
      </c>
      <c r="EJ15" s="71" t="str">
        <f>IF(Configurações!$B$3="Colunas",IF('Escala Colunas'!M70="","",'Escala Colunas'!M70),IF(Configurações!$B$3="Simples","",IF('Escala Linhas'!BP15="","",'Escala Linhas'!BP15)))</f>
        <v/>
      </c>
      <c r="EK15" s="71" t="str">
        <f>IF(Configurações!$B$3="Colunas",IF('Escala Colunas'!M71="","",'Escala Colunas'!M71),IF(Configurações!$B$3="Simples","",IF('Escala Linhas'!BQ15="","",'Escala Linhas'!BQ15)))</f>
        <v/>
      </c>
      <c r="EL15" s="71" t="str">
        <f>IF(Configurações!$B$3="Colunas",IF('Escala Colunas'!M72="","",'Escala Colunas'!M72),IF(Configurações!$B$3="Simples","",IF('Escala Linhas'!BR15="","",'Escala Linhas'!BR15)))</f>
        <v/>
      </c>
      <c r="EM15">
        <f>IF($B15="",0,IF(Configurações!$B$3="Simples",IF(OR(ES15="TRAB",ES15="ATEST"),1,0),IF(AND(EI15&lt;&gt;"",EL15&lt;&gt;""),1,0)))</f>
        <v>0</v>
      </c>
      <c r="EN15" s="72">
        <f>IF(AND(EM15=1,Configurações!$B$3&lt;&gt;"Simples"),MOD(EL15-EI15,1)-EO15,0)</f>
        <v>0</v>
      </c>
      <c r="EO15" s="72">
        <f t="shared" si="36"/>
        <v>0</v>
      </c>
      <c r="EP15">
        <f t="shared" si="37"/>
        <v>0</v>
      </c>
      <c r="EQ15">
        <f t="shared" si="38"/>
        <v>0</v>
      </c>
      <c r="ER15" s="38" t="str">
        <f>IF(EM15=0,"",IF(EP15&gt;Configurações!$B$15,"7DIA ","")&amp;IF(AND(WEEKDAY(EI$5)=1,EQ15&gt;IF($D15="F",Configurações!$B$13,Configurações!$B$14)),"DOM ","")&amp;IF(Configurações!$B$3="Simples","",IF(ROUND(EN15*1440,0)&lt;=ROUND(Configurações!$B$11*1440,0),IF(ROUND(EO15*1440,0)&gt;0,"INT-INDEVIDO",""),IF(ROUND(EN15*1440,0)&lt;=ROUND(Configurações!$B$12*1440,0),IF(ROUND(EO15*1440,0)&lt;&gt;ROUND(Configurações!$B$8*1440,0),"INT-15MIN",""),IF(OR(ROUND(EO15*1440,0)&lt;ROUND(Configurações!$B$9*1440,0),ROUND(EO15*1440,0)&gt;ROUND(Configurações!$B$10*1440,0)),"INT-1H2H","")))))</f>
        <v/>
      </c>
      <c r="ES15" t="str">
        <f>IF(Configurações!$B$3="Simples",IF('Escala Simples'!R15="Trabalho","TRAB",IF('Escala Simples'!R15="Folga","FOLGA",IF('Escala Simples'!R15="Atestado","ATEST",IF('Escala Simples'!R15="Férias","FERIAS","")))),"")</f>
        <v/>
      </c>
      <c r="ET15" s="71" t="str">
        <f>IF(Configurações!$B$3="Colunas",IF('Escala Colunas'!M74="","",'Escala Colunas'!M74),IF(Configurações!$B$3="Simples","",IF('Escala Linhas'!BT15="","",'Escala Linhas'!BT15)))</f>
        <v/>
      </c>
      <c r="EU15" s="71" t="str">
        <f>IF(Configurações!$B$3="Colunas",IF('Escala Colunas'!M75="","",'Escala Colunas'!M75),IF(Configurações!$B$3="Simples","",IF('Escala Linhas'!BU15="","",'Escala Linhas'!BU15)))</f>
        <v/>
      </c>
      <c r="EV15" s="71" t="str">
        <f>IF(Configurações!$B$3="Colunas",IF('Escala Colunas'!M76="","",'Escala Colunas'!M76),IF(Configurações!$B$3="Simples","",IF('Escala Linhas'!BV15="","",'Escala Linhas'!BV15)))</f>
        <v/>
      </c>
      <c r="EW15" s="71" t="str">
        <f>IF(Configurações!$B$3="Colunas",IF('Escala Colunas'!M77="","",'Escala Colunas'!M77),IF(Configurações!$B$3="Simples","",IF('Escala Linhas'!BW15="","",'Escala Linhas'!BW15)))</f>
        <v/>
      </c>
      <c r="EX15">
        <f>IF($B15="",0,IF(Configurações!$B$3="Simples",IF(OR(FD15="TRAB",FD15="ATEST"),1,0),IF(AND(ET15&lt;&gt;"",EW15&lt;&gt;""),1,0)))</f>
        <v>0</v>
      </c>
      <c r="EY15" s="72">
        <f>IF(AND(EX15=1,Configurações!$B$3&lt;&gt;"Simples"),MOD(EW15-ET15,1)-EZ15,0)</f>
        <v>0</v>
      </c>
      <c r="EZ15" s="72">
        <f t="shared" si="39"/>
        <v>0</v>
      </c>
      <c r="FA15">
        <f t="shared" si="40"/>
        <v>0</v>
      </c>
      <c r="FB15">
        <f t="shared" si="41"/>
        <v>0</v>
      </c>
      <c r="FC15" s="38" t="str">
        <f>IF(EX15=0,"",IF(FA15&gt;Configurações!$B$15,"7DIA ","")&amp;IF(AND(WEEKDAY(ET$5)=1,FB15&gt;IF($D15="F",Configurações!$B$13,Configurações!$B$14)),"DOM ","")&amp;IF(Configurações!$B$3="Simples","",IF(ROUND(EY15*1440,0)&lt;=ROUND(Configurações!$B$11*1440,0),IF(ROUND(EZ15*1440,0)&gt;0,"INT-INDEVIDO",""),IF(ROUND(EY15*1440,0)&lt;=ROUND(Configurações!$B$12*1440,0),IF(ROUND(EZ15*1440,0)&lt;&gt;ROUND(Configurações!$B$8*1440,0),"INT-15MIN",""),IF(OR(ROUND(EZ15*1440,0)&lt;ROUND(Configurações!$B$9*1440,0),ROUND(EZ15*1440,0)&gt;ROUND(Configurações!$B$10*1440,0)),"INT-1H2H","")))))</f>
        <v/>
      </c>
      <c r="FD15" t="str">
        <f>IF(Configurações!$B$3="Simples",IF('Escala Simples'!S15="Trabalho","TRAB",IF('Escala Simples'!S15="Folga","FOLGA",IF('Escala Simples'!S15="Atestado","ATEST",IF('Escala Simples'!S15="Férias","FERIAS","")))),"")</f>
        <v/>
      </c>
      <c r="FE15" s="71" t="str">
        <f>IF(Configurações!$B$3="Colunas",IF('Escala Colunas'!M82="","",'Escala Colunas'!M82),IF(Configurações!$B$3="Simples","",IF('Escala Linhas'!CB15="","",'Escala Linhas'!CB15)))</f>
        <v/>
      </c>
      <c r="FF15" s="71" t="str">
        <f>IF(Configurações!$B$3="Colunas",IF('Escala Colunas'!M83="","",'Escala Colunas'!M83),IF(Configurações!$B$3="Simples","",IF('Escala Linhas'!CC15="","",'Escala Linhas'!CC15)))</f>
        <v/>
      </c>
      <c r="FG15" s="71" t="str">
        <f>IF(Configurações!$B$3="Colunas",IF('Escala Colunas'!M84="","",'Escala Colunas'!M84),IF(Configurações!$B$3="Simples","",IF('Escala Linhas'!CD15="","",'Escala Linhas'!CD15)))</f>
        <v/>
      </c>
      <c r="FH15" s="71" t="str">
        <f>IF(Configurações!$B$3="Colunas",IF('Escala Colunas'!M85="","",'Escala Colunas'!M85),IF(Configurações!$B$3="Simples","",IF('Escala Linhas'!CE15="","",'Escala Linhas'!CE15)))</f>
        <v/>
      </c>
      <c r="FI15">
        <f>IF($B15="",0,IF(Configurações!$B$3="Simples",IF(OR(FO15="TRAB",FO15="ATEST"),1,0),IF(AND(FE15&lt;&gt;"",FH15&lt;&gt;""),1,0)))</f>
        <v>0</v>
      </c>
      <c r="FJ15" s="72">
        <f>IF(AND(FI15=1,Configurações!$B$3&lt;&gt;"Simples"),MOD(FH15-FE15,1)-FK15,0)</f>
        <v>0</v>
      </c>
      <c r="FK15" s="72">
        <f t="shared" si="42"/>
        <v>0</v>
      </c>
      <c r="FL15">
        <f t="shared" si="43"/>
        <v>0</v>
      </c>
      <c r="FM15">
        <f t="shared" si="44"/>
        <v>0</v>
      </c>
      <c r="FN15" s="38" t="str">
        <f>IF(FI15=0,"",IF(FL15&gt;Configurações!$B$15,"7DIA ","")&amp;IF(AND(WEEKDAY(FE$5)=1,FM15&gt;IF($D15="F",Configurações!$B$13,Configurações!$B$14)),"DOM ","")&amp;IF(Configurações!$B$3="Simples","",IF(ROUND(FJ15*1440,0)&lt;=ROUND(Configurações!$B$11*1440,0),IF(ROUND(FK15*1440,0)&gt;0,"INT-INDEVIDO",""),IF(ROUND(FJ15*1440,0)&lt;=ROUND(Configurações!$B$12*1440,0),IF(ROUND(FK15*1440,0)&lt;&gt;ROUND(Configurações!$B$8*1440,0),"INT-15MIN",""),IF(OR(ROUND(FK15*1440,0)&lt;ROUND(Configurações!$B$9*1440,0),ROUND(FK15*1440,0)&gt;ROUND(Configurações!$B$10*1440,0)),"INT-1H2H","")))))</f>
        <v/>
      </c>
      <c r="FO15" t="str">
        <f>IF(Configurações!$B$3="Simples",IF('Escala Simples'!V15="Trabalho","TRAB",IF('Escala Simples'!V15="Folga","FOLGA",IF('Escala Simples'!V15="Atestado","ATEST",IF('Escala Simples'!V15="Férias","FERIAS","")))),"")</f>
        <v/>
      </c>
      <c r="FP15" s="71" t="str">
        <f>IF(Configurações!$B$3="Colunas",IF('Escala Colunas'!M87="","",'Escala Colunas'!M87),IF(Configurações!$B$3="Simples","",IF('Escala Linhas'!CG15="","",'Escala Linhas'!CG15)))</f>
        <v/>
      </c>
      <c r="FQ15" s="71" t="str">
        <f>IF(Configurações!$B$3="Colunas",IF('Escala Colunas'!M88="","",'Escala Colunas'!M88),IF(Configurações!$B$3="Simples","",IF('Escala Linhas'!CH15="","",'Escala Linhas'!CH15)))</f>
        <v/>
      </c>
      <c r="FR15" s="71" t="str">
        <f>IF(Configurações!$B$3="Colunas",IF('Escala Colunas'!M89="","",'Escala Colunas'!M89),IF(Configurações!$B$3="Simples","",IF('Escala Linhas'!CI15="","",'Escala Linhas'!CI15)))</f>
        <v/>
      </c>
      <c r="FS15" s="71" t="str">
        <f>IF(Configurações!$B$3="Colunas",IF('Escala Colunas'!M90="","",'Escala Colunas'!M90),IF(Configurações!$B$3="Simples","",IF('Escala Linhas'!CJ15="","",'Escala Linhas'!CJ15)))</f>
        <v/>
      </c>
      <c r="FT15">
        <f>IF($B15="",0,IF(Configurações!$B$3="Simples",IF(OR(FZ15="TRAB",FZ15="ATEST"),1,0),IF(AND(FP15&lt;&gt;"",FS15&lt;&gt;""),1,0)))</f>
        <v>0</v>
      </c>
      <c r="FU15" s="72">
        <f>IF(AND(FT15=1,Configurações!$B$3&lt;&gt;"Simples"),MOD(FS15-FP15,1)-FV15,0)</f>
        <v>0</v>
      </c>
      <c r="FV15" s="72">
        <f t="shared" si="45"/>
        <v>0</v>
      </c>
      <c r="FW15">
        <f t="shared" si="46"/>
        <v>0</v>
      </c>
      <c r="FX15">
        <f t="shared" si="47"/>
        <v>0</v>
      </c>
      <c r="FY15" s="38" t="str">
        <f>IF(FT15=0,"",IF(FW15&gt;Configurações!$B$15,"7DIA ","")&amp;IF(AND(WEEKDAY(FP$5)=1,FX15&gt;IF($D15="F",Configurações!$B$13,Configurações!$B$14)),"DOM ","")&amp;IF(Configurações!$B$3="Simples","",IF(ROUND(FU15*1440,0)&lt;=ROUND(Configurações!$B$11*1440,0),IF(ROUND(FV15*1440,0)&gt;0,"INT-INDEVIDO",""),IF(ROUND(FU15*1440,0)&lt;=ROUND(Configurações!$B$12*1440,0),IF(ROUND(FV15*1440,0)&lt;&gt;ROUND(Configurações!$B$8*1440,0),"INT-15MIN",""),IF(OR(ROUND(FV15*1440,0)&lt;ROUND(Configurações!$B$9*1440,0),ROUND(FV15*1440,0)&gt;ROUND(Configurações!$B$10*1440,0)),"INT-1H2H","")))))</f>
        <v/>
      </c>
      <c r="FZ15" t="str">
        <f>IF(Configurações!$B$3="Simples",IF('Escala Simples'!W15="Trabalho","TRAB",IF('Escala Simples'!W15="Folga","FOLGA",IF('Escala Simples'!W15="Atestado","ATEST",IF('Escala Simples'!W15="Férias","FERIAS","")))),"")</f>
        <v/>
      </c>
      <c r="GA15" s="71" t="str">
        <f>IF(Configurações!$B$3="Colunas",IF('Escala Colunas'!M92="","",'Escala Colunas'!M92),IF(Configurações!$B$3="Simples","",IF('Escala Linhas'!CL15="","",'Escala Linhas'!CL15)))</f>
        <v/>
      </c>
      <c r="GB15" s="71" t="str">
        <f>IF(Configurações!$B$3="Colunas",IF('Escala Colunas'!M93="","",'Escala Colunas'!M93),IF(Configurações!$B$3="Simples","",IF('Escala Linhas'!CM15="","",'Escala Linhas'!CM15)))</f>
        <v/>
      </c>
      <c r="GC15" s="71" t="str">
        <f>IF(Configurações!$B$3="Colunas",IF('Escala Colunas'!M94="","",'Escala Colunas'!M94),IF(Configurações!$B$3="Simples","",IF('Escala Linhas'!CN15="","",'Escala Linhas'!CN15)))</f>
        <v/>
      </c>
      <c r="GD15" s="71" t="str">
        <f>IF(Configurações!$B$3="Colunas",IF('Escala Colunas'!M95="","",'Escala Colunas'!M95),IF(Configurações!$B$3="Simples","",IF('Escala Linhas'!CO15="","",'Escala Linhas'!CO15)))</f>
        <v/>
      </c>
      <c r="GE15">
        <f>IF($B15="",0,IF(Configurações!$B$3="Simples",IF(OR(GK15="TRAB",GK15="ATEST"),1,0),IF(AND(GA15&lt;&gt;"",GD15&lt;&gt;""),1,0)))</f>
        <v>0</v>
      </c>
      <c r="GF15" s="72">
        <f>IF(AND(GE15=1,Configurações!$B$3&lt;&gt;"Simples"),MOD(GD15-GA15,1)-GG15,0)</f>
        <v>0</v>
      </c>
      <c r="GG15" s="72">
        <f t="shared" si="48"/>
        <v>0</v>
      </c>
      <c r="GH15">
        <f t="shared" si="49"/>
        <v>0</v>
      </c>
      <c r="GI15">
        <f t="shared" si="50"/>
        <v>0</v>
      </c>
      <c r="GJ15" s="38" t="str">
        <f>IF(GE15=0,"",IF(GH15&gt;Configurações!$B$15,"7DIA ","")&amp;IF(AND(WEEKDAY(GA$5)=1,GI15&gt;IF($D15="F",Configurações!$B$13,Configurações!$B$14)),"DOM ","")&amp;IF(Configurações!$B$3="Simples","",IF(ROUND(GF15*1440,0)&lt;=ROUND(Configurações!$B$11*1440,0),IF(ROUND(GG15*1440,0)&gt;0,"INT-INDEVIDO",""),IF(ROUND(GF15*1440,0)&lt;=ROUND(Configurações!$B$12*1440,0),IF(ROUND(GG15*1440,0)&lt;&gt;ROUND(Configurações!$B$8*1440,0),"INT-15MIN",""),IF(OR(ROUND(GG15*1440,0)&lt;ROUND(Configurações!$B$9*1440,0),ROUND(GG15*1440,0)&gt;ROUND(Configurações!$B$10*1440,0)),"INT-1H2H","")))))</f>
        <v/>
      </c>
      <c r="GK15" t="str">
        <f>IF(Configurações!$B$3="Simples",IF('Escala Simples'!X15="Trabalho","TRAB",IF('Escala Simples'!X15="Folga","FOLGA",IF('Escala Simples'!X15="Atestado","ATEST",IF('Escala Simples'!X15="Férias","FERIAS","")))),"")</f>
        <v/>
      </c>
      <c r="GL15" s="71" t="str">
        <f>IF(Configurações!$B$3="Colunas",IF('Escala Colunas'!M97="","",'Escala Colunas'!M97),IF(Configurações!$B$3="Simples","",IF('Escala Linhas'!CQ15="","",'Escala Linhas'!CQ15)))</f>
        <v/>
      </c>
      <c r="GM15" s="71" t="str">
        <f>IF(Configurações!$B$3="Colunas",IF('Escala Colunas'!M98="","",'Escala Colunas'!M98),IF(Configurações!$B$3="Simples","",IF('Escala Linhas'!CR15="","",'Escala Linhas'!CR15)))</f>
        <v/>
      </c>
      <c r="GN15" s="71" t="str">
        <f>IF(Configurações!$B$3="Colunas",IF('Escala Colunas'!M99="","",'Escala Colunas'!M99),IF(Configurações!$B$3="Simples","",IF('Escala Linhas'!CS15="","",'Escala Linhas'!CS15)))</f>
        <v/>
      </c>
      <c r="GO15" s="71" t="str">
        <f>IF(Configurações!$B$3="Colunas",IF('Escala Colunas'!M100="","",'Escala Colunas'!M100),IF(Configurações!$B$3="Simples","",IF('Escala Linhas'!CT15="","",'Escala Linhas'!CT15)))</f>
        <v/>
      </c>
      <c r="GP15">
        <f>IF($B15="",0,IF(Configurações!$B$3="Simples",IF(OR(GV15="TRAB",GV15="ATEST"),1,0),IF(AND(GL15&lt;&gt;"",GO15&lt;&gt;""),1,0)))</f>
        <v>0</v>
      </c>
      <c r="GQ15" s="72">
        <f>IF(AND(GP15=1,Configurações!$B$3&lt;&gt;"Simples"),MOD(GO15-GL15,1)-GR15,0)</f>
        <v>0</v>
      </c>
      <c r="GR15" s="72">
        <f t="shared" si="51"/>
        <v>0</v>
      </c>
      <c r="GS15">
        <f t="shared" si="52"/>
        <v>0</v>
      </c>
      <c r="GT15">
        <f t="shared" si="53"/>
        <v>0</v>
      </c>
      <c r="GU15" s="38" t="str">
        <f>IF(GP15=0,"",IF(GS15&gt;Configurações!$B$15,"7DIA ","")&amp;IF(AND(WEEKDAY(GL$5)=1,GT15&gt;IF($D15="F",Configurações!$B$13,Configurações!$B$14)),"DOM ","")&amp;IF(Configurações!$B$3="Simples","",IF(ROUND(GQ15*1440,0)&lt;=ROUND(Configurações!$B$11*1440,0),IF(ROUND(GR15*1440,0)&gt;0,"INT-INDEVIDO",""),IF(ROUND(GQ15*1440,0)&lt;=ROUND(Configurações!$B$12*1440,0),IF(ROUND(GR15*1440,0)&lt;&gt;ROUND(Configurações!$B$8*1440,0),"INT-15MIN",""),IF(OR(ROUND(GR15*1440,0)&lt;ROUND(Configurações!$B$9*1440,0),ROUND(GR15*1440,0)&gt;ROUND(Configurações!$B$10*1440,0)),"INT-1H2H","")))))</f>
        <v/>
      </c>
      <c r="GV15" t="str">
        <f>IF(Configurações!$B$3="Simples",IF('Escala Simples'!Y15="Trabalho","TRAB",IF('Escala Simples'!Y15="Folga","FOLGA",IF('Escala Simples'!Y15="Atestado","ATEST",IF('Escala Simples'!Y15="Férias","FERIAS","")))),"")</f>
        <v/>
      </c>
      <c r="GW15" s="71" t="str">
        <f>IF(Configurações!$B$3="Colunas",IF('Escala Colunas'!M102="","",'Escala Colunas'!M102),IF(Configurações!$B$3="Simples","",IF('Escala Linhas'!CV15="","",'Escala Linhas'!CV15)))</f>
        <v/>
      </c>
      <c r="GX15" s="71" t="str">
        <f>IF(Configurações!$B$3="Colunas",IF('Escala Colunas'!M103="","",'Escala Colunas'!M103),IF(Configurações!$B$3="Simples","",IF('Escala Linhas'!CW15="","",'Escala Linhas'!CW15)))</f>
        <v/>
      </c>
      <c r="GY15" s="71" t="str">
        <f>IF(Configurações!$B$3="Colunas",IF('Escala Colunas'!M104="","",'Escala Colunas'!M104),IF(Configurações!$B$3="Simples","",IF('Escala Linhas'!CX15="","",'Escala Linhas'!CX15)))</f>
        <v/>
      </c>
      <c r="GZ15" s="71" t="str">
        <f>IF(Configurações!$B$3="Colunas",IF('Escala Colunas'!M105="","",'Escala Colunas'!M105),IF(Configurações!$B$3="Simples","",IF('Escala Linhas'!CY15="","",'Escala Linhas'!CY15)))</f>
        <v/>
      </c>
      <c r="HA15">
        <f>IF($B15="",0,IF(Configurações!$B$3="Simples",IF(OR(HG15="TRAB",HG15="ATEST"),1,0),IF(AND(GW15&lt;&gt;"",GZ15&lt;&gt;""),1,0)))</f>
        <v>0</v>
      </c>
      <c r="HB15" s="72">
        <f>IF(AND(HA15=1,Configurações!$B$3&lt;&gt;"Simples"),MOD(GZ15-GW15,1)-HC15,0)</f>
        <v>0</v>
      </c>
      <c r="HC15" s="72">
        <f t="shared" si="54"/>
        <v>0</v>
      </c>
      <c r="HD15">
        <f t="shared" si="55"/>
        <v>0</v>
      </c>
      <c r="HE15">
        <f t="shared" si="56"/>
        <v>0</v>
      </c>
      <c r="HF15" s="38" t="str">
        <f>IF(HA15=0,"",IF(HD15&gt;Configurações!$B$15,"7DIA ","")&amp;IF(AND(WEEKDAY(GW$5)=1,HE15&gt;IF($D15="F",Configurações!$B$13,Configurações!$B$14)),"DOM ","")&amp;IF(Configurações!$B$3="Simples","",IF(ROUND(HB15*1440,0)&lt;=ROUND(Configurações!$B$11*1440,0),IF(ROUND(HC15*1440,0)&gt;0,"INT-INDEVIDO",""),IF(ROUND(HB15*1440,0)&lt;=ROUND(Configurações!$B$12*1440,0),IF(ROUND(HC15*1440,0)&lt;&gt;ROUND(Configurações!$B$8*1440,0),"INT-15MIN",""),IF(OR(ROUND(HC15*1440,0)&lt;ROUND(Configurações!$B$9*1440,0),ROUND(HC15*1440,0)&gt;ROUND(Configurações!$B$10*1440,0)),"INT-1H2H","")))))</f>
        <v/>
      </c>
      <c r="HG15" t="str">
        <f>IF(Configurações!$B$3="Simples",IF('Escala Simples'!Z15="Trabalho","TRAB",IF('Escala Simples'!Z15="Folga","FOLGA",IF('Escala Simples'!Z15="Atestado","ATEST",IF('Escala Simples'!Z15="Férias","FERIAS","")))),"")</f>
        <v/>
      </c>
      <c r="HH15" s="71" t="str">
        <f>IF(Configurações!$B$3="Colunas",IF('Escala Colunas'!M107="","",'Escala Colunas'!M107),IF(Configurações!$B$3="Simples","",IF('Escala Linhas'!DA15="","",'Escala Linhas'!DA15)))</f>
        <v/>
      </c>
      <c r="HI15" s="71" t="str">
        <f>IF(Configurações!$B$3="Colunas",IF('Escala Colunas'!M108="","",'Escala Colunas'!M108),IF(Configurações!$B$3="Simples","",IF('Escala Linhas'!DB15="","",'Escala Linhas'!DB15)))</f>
        <v/>
      </c>
      <c r="HJ15" s="71" t="str">
        <f>IF(Configurações!$B$3="Colunas",IF('Escala Colunas'!M109="","",'Escala Colunas'!M109),IF(Configurações!$B$3="Simples","",IF('Escala Linhas'!DC15="","",'Escala Linhas'!DC15)))</f>
        <v/>
      </c>
      <c r="HK15" s="71" t="str">
        <f>IF(Configurações!$B$3="Colunas",IF('Escala Colunas'!M110="","",'Escala Colunas'!M110),IF(Configurações!$B$3="Simples","",IF('Escala Linhas'!DD15="","",'Escala Linhas'!DD15)))</f>
        <v/>
      </c>
      <c r="HL15">
        <f>IF($B15="",0,IF(Configurações!$B$3="Simples",IF(OR(HR15="TRAB",HR15="ATEST"),1,0),IF(AND(HH15&lt;&gt;"",HK15&lt;&gt;""),1,0)))</f>
        <v>0</v>
      </c>
      <c r="HM15" s="72">
        <f>IF(AND(HL15=1,Configurações!$B$3&lt;&gt;"Simples"),MOD(HK15-HH15,1)-HN15,0)</f>
        <v>0</v>
      </c>
      <c r="HN15" s="72">
        <f t="shared" si="57"/>
        <v>0</v>
      </c>
      <c r="HO15">
        <f t="shared" si="58"/>
        <v>0</v>
      </c>
      <c r="HP15">
        <f t="shared" si="59"/>
        <v>0</v>
      </c>
      <c r="HQ15" s="38" t="str">
        <f>IF(HL15=0,"",IF(HO15&gt;Configurações!$B$15,"7DIA ","")&amp;IF(AND(WEEKDAY(HH$5)=1,HP15&gt;IF($D15="F",Configurações!$B$13,Configurações!$B$14)),"DOM ","")&amp;IF(Configurações!$B$3="Simples","",IF(ROUND(HM15*1440,0)&lt;=ROUND(Configurações!$B$11*1440,0),IF(ROUND(HN15*1440,0)&gt;0,"INT-INDEVIDO",""),IF(ROUND(HM15*1440,0)&lt;=ROUND(Configurações!$B$12*1440,0),IF(ROUND(HN15*1440,0)&lt;&gt;ROUND(Configurações!$B$8*1440,0),"INT-15MIN",""),IF(OR(ROUND(HN15*1440,0)&lt;ROUND(Configurações!$B$9*1440,0),ROUND(HN15*1440,0)&gt;ROUND(Configurações!$B$10*1440,0)),"INT-1H2H","")))))</f>
        <v/>
      </c>
      <c r="HR15" t="str">
        <f>IF(Configurações!$B$3="Simples",IF('Escala Simples'!AA15="Trabalho","TRAB",IF('Escala Simples'!AA15="Folga","FOLGA",IF('Escala Simples'!AA15="Atestado","ATEST",IF('Escala Simples'!AA15="Férias","FERIAS","")))),"")</f>
        <v/>
      </c>
      <c r="HS15" s="71" t="str">
        <f>IF(Configurações!$B$3="Colunas",IF('Escala Colunas'!M112="","",'Escala Colunas'!M112),IF(Configurações!$B$3="Simples","",IF('Escala Linhas'!DF15="","",'Escala Linhas'!DF15)))</f>
        <v/>
      </c>
      <c r="HT15" s="71" t="str">
        <f>IF(Configurações!$B$3="Colunas",IF('Escala Colunas'!M113="","",'Escala Colunas'!M113),IF(Configurações!$B$3="Simples","",IF('Escala Linhas'!DG15="","",'Escala Linhas'!DG15)))</f>
        <v/>
      </c>
      <c r="HU15" s="71" t="str">
        <f>IF(Configurações!$B$3="Colunas",IF('Escala Colunas'!M114="","",'Escala Colunas'!M114),IF(Configurações!$B$3="Simples","",IF('Escala Linhas'!DH15="","",'Escala Linhas'!DH15)))</f>
        <v/>
      </c>
      <c r="HV15" s="71" t="str">
        <f>IF(Configurações!$B$3="Colunas",IF('Escala Colunas'!M115="","",'Escala Colunas'!M115),IF(Configurações!$B$3="Simples","",IF('Escala Linhas'!DI15="","",'Escala Linhas'!DI15)))</f>
        <v/>
      </c>
      <c r="HW15">
        <f>IF($B15="",0,IF(Configurações!$B$3="Simples",IF(OR(IC15="TRAB",IC15="ATEST"),1,0),IF(AND(HS15&lt;&gt;"",HV15&lt;&gt;""),1,0)))</f>
        <v>0</v>
      </c>
      <c r="HX15" s="72">
        <f>IF(AND(HW15=1,Configurações!$B$3&lt;&gt;"Simples"),MOD(HV15-HS15,1)-HY15,0)</f>
        <v>0</v>
      </c>
      <c r="HY15" s="72">
        <f t="shared" si="60"/>
        <v>0</v>
      </c>
      <c r="HZ15">
        <f t="shared" si="61"/>
        <v>0</v>
      </c>
      <c r="IA15">
        <f t="shared" si="62"/>
        <v>0</v>
      </c>
      <c r="IB15" s="38" t="str">
        <f>IF(HW15=0,"",IF(HZ15&gt;Configurações!$B$15,"7DIA ","")&amp;IF(AND(WEEKDAY(HS$5)=1,IA15&gt;IF($D15="F",Configurações!$B$13,Configurações!$B$14)),"DOM ","")&amp;IF(Configurações!$B$3="Simples","",IF(ROUND(HX15*1440,0)&lt;=ROUND(Configurações!$B$11*1440,0),IF(ROUND(HY15*1440,0)&gt;0,"INT-INDEVIDO",""),IF(ROUND(HX15*1440,0)&lt;=ROUND(Configurações!$B$12*1440,0),IF(ROUND(HY15*1440,0)&lt;&gt;ROUND(Configurações!$B$8*1440,0),"INT-15MIN",""),IF(OR(ROUND(HY15*1440,0)&lt;ROUND(Configurações!$B$9*1440,0),ROUND(HY15*1440,0)&gt;ROUND(Configurações!$B$10*1440,0)),"INT-1H2H","")))))</f>
        <v/>
      </c>
      <c r="IC15" t="str">
        <f>IF(Configurações!$B$3="Simples",IF('Escala Simples'!AB15="Trabalho","TRAB",IF('Escala Simples'!AB15="Folga","FOLGA",IF('Escala Simples'!AB15="Atestado","ATEST",IF('Escala Simples'!AB15="Férias","FERIAS","")))),"")</f>
        <v/>
      </c>
      <c r="ID15" s="71" t="str">
        <f>IF(Configurações!$B$3="Colunas",IF('Escala Colunas'!M120="","",'Escala Colunas'!M120),IF(Configurações!$B$3="Simples","",IF('Escala Linhas'!DN15="","",'Escala Linhas'!DN15)))</f>
        <v/>
      </c>
      <c r="IE15" s="71" t="str">
        <f>IF(Configurações!$B$3="Colunas",IF('Escala Colunas'!M121="","",'Escala Colunas'!M121),IF(Configurações!$B$3="Simples","",IF('Escala Linhas'!DO15="","",'Escala Linhas'!DO15)))</f>
        <v/>
      </c>
      <c r="IF15" s="71" t="str">
        <f>IF(Configurações!$B$3="Colunas",IF('Escala Colunas'!M122="","",'Escala Colunas'!M122),IF(Configurações!$B$3="Simples","",IF('Escala Linhas'!DP15="","",'Escala Linhas'!DP15)))</f>
        <v/>
      </c>
      <c r="IG15" s="71" t="str">
        <f>IF(Configurações!$B$3="Colunas",IF('Escala Colunas'!M123="","",'Escala Colunas'!M123),IF(Configurações!$B$3="Simples","",IF('Escala Linhas'!DQ15="","",'Escala Linhas'!DQ15)))</f>
        <v/>
      </c>
      <c r="IH15">
        <f>IF($B15="",0,IF(Configurações!$B$3="Simples",IF(OR(IN15="TRAB",IN15="ATEST"),1,0),IF(AND(ID15&lt;&gt;"",IG15&lt;&gt;""),1,0)))</f>
        <v>0</v>
      </c>
      <c r="II15" s="72">
        <f>IF(AND(IH15=1,Configurações!$B$3&lt;&gt;"Simples"),MOD(IG15-ID15,1)-IJ15,0)</f>
        <v>0</v>
      </c>
      <c r="IJ15" s="72">
        <f t="shared" si="63"/>
        <v>0</v>
      </c>
      <c r="IK15">
        <f t="shared" si="64"/>
        <v>0</v>
      </c>
      <c r="IL15">
        <f t="shared" si="65"/>
        <v>0</v>
      </c>
      <c r="IM15" s="38" t="str">
        <f>IF(IH15=0,"",IF(IK15&gt;Configurações!$B$15,"7DIA ","")&amp;IF(AND(WEEKDAY(ID$5)=1,IL15&gt;IF($D15="F",Configurações!$B$13,Configurações!$B$14)),"DOM ","")&amp;IF(Configurações!$B$3="Simples","",IF(ROUND(II15*1440,0)&lt;=ROUND(Configurações!$B$11*1440,0),IF(ROUND(IJ15*1440,0)&gt;0,"INT-INDEVIDO",""),IF(ROUND(II15*1440,0)&lt;=ROUND(Configurações!$B$12*1440,0),IF(ROUND(IJ15*1440,0)&lt;&gt;ROUND(Configurações!$B$8*1440,0),"INT-15MIN",""),IF(OR(ROUND(IJ15*1440,0)&lt;ROUND(Configurações!$B$9*1440,0),ROUND(IJ15*1440,0)&gt;ROUND(Configurações!$B$10*1440,0)),"INT-1H2H","")))))</f>
        <v/>
      </c>
      <c r="IN15" t="str">
        <f>IF(Configurações!$B$3="Simples",IF('Escala Simples'!AE15="Trabalho","TRAB",IF('Escala Simples'!AE15="Folga","FOLGA",IF('Escala Simples'!AE15="Atestado","ATEST",IF('Escala Simples'!AE15="Férias","FERIAS","")))),"")</f>
        <v/>
      </c>
      <c r="IO15" s="71" t="str">
        <f>IF(Configurações!$B$3="Colunas",IF('Escala Colunas'!M125="","",'Escala Colunas'!M125),IF(Configurações!$B$3="Simples","",IF('Escala Linhas'!DS15="","",'Escala Linhas'!DS15)))</f>
        <v/>
      </c>
      <c r="IP15" s="71" t="str">
        <f>IF(Configurações!$B$3="Colunas",IF('Escala Colunas'!M126="","",'Escala Colunas'!M126),IF(Configurações!$B$3="Simples","",IF('Escala Linhas'!DT15="","",'Escala Linhas'!DT15)))</f>
        <v/>
      </c>
      <c r="IQ15" s="71" t="str">
        <f>IF(Configurações!$B$3="Colunas",IF('Escala Colunas'!M127="","",'Escala Colunas'!M127),IF(Configurações!$B$3="Simples","",IF('Escala Linhas'!DU15="","",'Escala Linhas'!DU15)))</f>
        <v/>
      </c>
      <c r="IR15" s="71" t="str">
        <f>IF(Configurações!$B$3="Colunas",IF('Escala Colunas'!M128="","",'Escala Colunas'!M128),IF(Configurações!$B$3="Simples","",IF('Escala Linhas'!DV15="","",'Escala Linhas'!DV15)))</f>
        <v/>
      </c>
      <c r="IS15">
        <f>IF($B15="",0,IF(Configurações!$B$3="Simples",IF(OR(IY15="TRAB",IY15="ATEST"),1,0),IF(AND(IO15&lt;&gt;"",IR15&lt;&gt;""),1,0)))</f>
        <v>0</v>
      </c>
      <c r="IT15" s="72">
        <f>IF(AND(IS15=1,Configurações!$B$3&lt;&gt;"Simples"),MOD(IR15-IO15,1)-IU15,0)</f>
        <v>0</v>
      </c>
      <c r="IU15" s="72">
        <f t="shared" si="66"/>
        <v>0</v>
      </c>
      <c r="IV15">
        <f t="shared" si="67"/>
        <v>0</v>
      </c>
      <c r="IW15">
        <f t="shared" si="68"/>
        <v>0</v>
      </c>
      <c r="IX15" s="38" t="str">
        <f>IF(IS15=0,"",IF(IV15&gt;Configurações!$B$15,"7DIA ","")&amp;IF(AND(WEEKDAY(IO$5)=1,IW15&gt;IF($D15="F",Configurações!$B$13,Configurações!$B$14)),"DOM ","")&amp;IF(Configurações!$B$3="Simples","",IF(ROUND(IT15*1440,0)&lt;=ROUND(Configurações!$B$11*1440,0),IF(ROUND(IU15*1440,0)&gt;0,"INT-INDEVIDO",""),IF(ROUND(IT15*1440,0)&lt;=ROUND(Configurações!$B$12*1440,0),IF(ROUND(IU15*1440,0)&lt;&gt;ROUND(Configurações!$B$8*1440,0),"INT-15MIN",""),IF(OR(ROUND(IU15*1440,0)&lt;ROUND(Configurações!$B$9*1440,0),ROUND(IU15*1440,0)&gt;ROUND(Configurações!$B$10*1440,0)),"INT-1H2H","")))))</f>
        <v/>
      </c>
      <c r="IY15" t="str">
        <f>IF(Configurações!$B$3="Simples",IF('Escala Simples'!AF15="Trabalho","TRAB",IF('Escala Simples'!AF15="Folga","FOLGA",IF('Escala Simples'!AF15="Atestado","ATEST",IF('Escala Simples'!AF15="Férias","FERIAS","")))),"")</f>
        <v/>
      </c>
      <c r="IZ15" s="71" t="str">
        <f>IF(Configurações!$B$3="Colunas",IF('Escala Colunas'!M130="","",'Escala Colunas'!M130),IF(Configurações!$B$3="Simples","",IF('Escala Linhas'!DX15="","",'Escala Linhas'!DX15)))</f>
        <v/>
      </c>
      <c r="JA15" s="71" t="str">
        <f>IF(Configurações!$B$3="Colunas",IF('Escala Colunas'!M131="","",'Escala Colunas'!M131),IF(Configurações!$B$3="Simples","",IF('Escala Linhas'!DY15="","",'Escala Linhas'!DY15)))</f>
        <v/>
      </c>
      <c r="JB15" s="71" t="str">
        <f>IF(Configurações!$B$3="Colunas",IF('Escala Colunas'!M132="","",'Escala Colunas'!M132),IF(Configurações!$B$3="Simples","",IF('Escala Linhas'!DZ15="","",'Escala Linhas'!DZ15)))</f>
        <v/>
      </c>
      <c r="JC15" s="71" t="str">
        <f>IF(Configurações!$B$3="Colunas",IF('Escala Colunas'!M133="","",'Escala Colunas'!M133),IF(Configurações!$B$3="Simples","",IF('Escala Linhas'!EA15="","",'Escala Linhas'!EA15)))</f>
        <v/>
      </c>
      <c r="JD15">
        <f>IF($B15="",0,IF(Configurações!$B$3="Simples",IF(OR(JJ15="TRAB",JJ15="ATEST"),1,0),IF(AND(IZ15&lt;&gt;"",JC15&lt;&gt;""),1,0)))</f>
        <v>0</v>
      </c>
      <c r="JE15" s="72">
        <f>IF(AND(JD15=1,Configurações!$B$3&lt;&gt;"Simples"),MOD(JC15-IZ15,1)-JF15,0)</f>
        <v>0</v>
      </c>
      <c r="JF15" s="72">
        <f t="shared" si="69"/>
        <v>0</v>
      </c>
      <c r="JG15">
        <f t="shared" si="70"/>
        <v>0</v>
      </c>
      <c r="JH15">
        <f t="shared" si="71"/>
        <v>0</v>
      </c>
      <c r="JI15" s="38" t="str">
        <f>IF(JD15=0,"",IF(JG15&gt;Configurações!$B$15,"7DIA ","")&amp;IF(AND(WEEKDAY(IZ$5)=1,JH15&gt;IF($D15="F",Configurações!$B$13,Configurações!$B$14)),"DOM ","")&amp;IF(Configurações!$B$3="Simples","",IF(ROUND(JE15*1440,0)&lt;=ROUND(Configurações!$B$11*1440,0),IF(ROUND(JF15*1440,0)&gt;0,"INT-INDEVIDO",""),IF(ROUND(JE15*1440,0)&lt;=ROUND(Configurações!$B$12*1440,0),IF(ROUND(JF15*1440,0)&lt;&gt;ROUND(Configurações!$B$8*1440,0),"INT-15MIN",""),IF(OR(ROUND(JF15*1440,0)&lt;ROUND(Configurações!$B$9*1440,0),ROUND(JF15*1440,0)&gt;ROUND(Configurações!$B$10*1440,0)),"INT-1H2H","")))))</f>
        <v/>
      </c>
      <c r="JJ15" t="str">
        <f>IF(Configurações!$B$3="Simples",IF('Escala Simples'!AG15="Trabalho","TRAB",IF('Escala Simples'!AG15="Folga","FOLGA",IF('Escala Simples'!AG15="Atestado","ATEST",IF('Escala Simples'!AG15="Férias","FERIAS","")))),"")</f>
        <v/>
      </c>
      <c r="JK15" s="71" t="str">
        <f>IF(Configurações!$B$3="Colunas",IF('Escala Colunas'!M135="","",'Escala Colunas'!M135),IF(Configurações!$B$3="Simples","",IF('Escala Linhas'!EC15="","",'Escala Linhas'!EC15)))</f>
        <v/>
      </c>
      <c r="JL15" s="71" t="str">
        <f>IF(Configurações!$B$3="Colunas",IF('Escala Colunas'!M136="","",'Escala Colunas'!M136),IF(Configurações!$B$3="Simples","",IF('Escala Linhas'!ED15="","",'Escala Linhas'!ED15)))</f>
        <v/>
      </c>
      <c r="JM15" s="71" t="str">
        <f>IF(Configurações!$B$3="Colunas",IF('Escala Colunas'!M137="","",'Escala Colunas'!M137),IF(Configurações!$B$3="Simples","",IF('Escala Linhas'!EE15="","",'Escala Linhas'!EE15)))</f>
        <v/>
      </c>
      <c r="JN15" s="71" t="str">
        <f>IF(Configurações!$B$3="Colunas",IF('Escala Colunas'!M138="","",'Escala Colunas'!M138),IF(Configurações!$B$3="Simples","",IF('Escala Linhas'!EF15="","",'Escala Linhas'!EF15)))</f>
        <v/>
      </c>
      <c r="JO15">
        <f>IF($B15="",0,IF(Configurações!$B$3="Simples",IF(OR(JU15="TRAB",JU15="ATEST"),1,0),IF(AND(JK15&lt;&gt;"",JN15&lt;&gt;""),1,0)))</f>
        <v>0</v>
      </c>
      <c r="JP15" s="72">
        <f>IF(AND(JO15=1,Configurações!$B$3&lt;&gt;"Simples"),MOD(JN15-JK15,1)-JQ15,0)</f>
        <v>0</v>
      </c>
      <c r="JQ15" s="72">
        <f t="shared" si="72"/>
        <v>0</v>
      </c>
      <c r="JR15">
        <f t="shared" si="73"/>
        <v>0</v>
      </c>
      <c r="JS15">
        <f t="shared" si="74"/>
        <v>0</v>
      </c>
      <c r="JT15" s="38" t="str">
        <f>IF(JO15=0,"",IF(JR15&gt;Configurações!$B$15,"7DIA ","")&amp;IF(AND(WEEKDAY(JK$5)=1,JS15&gt;IF($D15="F",Configurações!$B$13,Configurações!$B$14)),"DOM ","")&amp;IF(Configurações!$B$3="Simples","",IF(ROUND(JP15*1440,0)&lt;=ROUND(Configurações!$B$11*1440,0),IF(ROUND(JQ15*1440,0)&gt;0,"INT-INDEVIDO",""),IF(ROUND(JP15*1440,0)&lt;=ROUND(Configurações!$B$12*1440,0),IF(ROUND(JQ15*1440,0)&lt;&gt;ROUND(Configurações!$B$8*1440,0),"INT-15MIN",""),IF(OR(ROUND(JQ15*1440,0)&lt;ROUND(Configurações!$B$9*1440,0),ROUND(JQ15*1440,0)&gt;ROUND(Configurações!$B$10*1440,0)),"INT-1H2H","")))))</f>
        <v/>
      </c>
      <c r="JU15" t="str">
        <f>IF(Configurações!$B$3="Simples",IF('Escala Simples'!AH15="Trabalho","TRAB",IF('Escala Simples'!AH15="Folga","FOLGA",IF('Escala Simples'!AH15="Atestado","ATEST",IF('Escala Simples'!AH15="Férias","FERIAS","")))),"")</f>
        <v/>
      </c>
      <c r="JV15" s="71" t="str">
        <f>IF(Configurações!$B$3="Colunas",IF('Escala Colunas'!M140="","",'Escala Colunas'!M140),IF(Configurações!$B$3="Simples","",IF('Escala Linhas'!EH15="","",'Escala Linhas'!EH15)))</f>
        <v/>
      </c>
      <c r="JW15" s="71" t="str">
        <f>IF(Configurações!$B$3="Colunas",IF('Escala Colunas'!M141="","",'Escala Colunas'!M141),IF(Configurações!$B$3="Simples","",IF('Escala Linhas'!EI15="","",'Escala Linhas'!EI15)))</f>
        <v/>
      </c>
      <c r="JX15" s="71" t="str">
        <f>IF(Configurações!$B$3="Colunas",IF('Escala Colunas'!M142="","",'Escala Colunas'!M142),IF(Configurações!$B$3="Simples","",IF('Escala Linhas'!EJ15="","",'Escala Linhas'!EJ15)))</f>
        <v/>
      </c>
      <c r="JY15" s="71" t="str">
        <f>IF(Configurações!$B$3="Colunas",IF('Escala Colunas'!M143="","",'Escala Colunas'!M143),IF(Configurações!$B$3="Simples","",IF('Escala Linhas'!EK15="","",'Escala Linhas'!EK15)))</f>
        <v/>
      </c>
      <c r="JZ15">
        <f>IF($B15="",0,IF(Configurações!$B$3="Simples",IF(OR(KF15="TRAB",KF15="ATEST"),1,0),IF(AND(JV15&lt;&gt;"",JY15&lt;&gt;""),1,0)))</f>
        <v>0</v>
      </c>
      <c r="KA15" s="72">
        <f>IF(AND(JZ15=1,Configurações!$B$3&lt;&gt;"Simples"),MOD(JY15-JV15,1)-KB15,0)</f>
        <v>0</v>
      </c>
      <c r="KB15" s="72">
        <f t="shared" si="75"/>
        <v>0</v>
      </c>
      <c r="KC15">
        <f t="shared" si="76"/>
        <v>0</v>
      </c>
      <c r="KD15">
        <f t="shared" si="77"/>
        <v>0</v>
      </c>
      <c r="KE15" s="38" t="str">
        <f>IF(JZ15=0,"",IF(KC15&gt;Configurações!$B$15,"7DIA ","")&amp;IF(AND(WEEKDAY(JV$5)=1,KD15&gt;IF($D15="F",Configurações!$B$13,Configurações!$B$14)),"DOM ","")&amp;IF(Configurações!$B$3="Simples","",IF(ROUND(KA15*1440,0)&lt;=ROUND(Configurações!$B$11*1440,0),IF(ROUND(KB15*1440,0)&gt;0,"INT-INDEVIDO",""),IF(ROUND(KA15*1440,0)&lt;=ROUND(Configurações!$B$12*1440,0),IF(ROUND(KB15*1440,0)&lt;&gt;ROUND(Configurações!$B$8*1440,0),"INT-15MIN",""),IF(OR(ROUND(KB15*1440,0)&lt;ROUND(Configurações!$B$9*1440,0),ROUND(KB15*1440,0)&gt;ROUND(Configurações!$B$10*1440,0)),"INT-1H2H","")))))</f>
        <v/>
      </c>
      <c r="KF15" t="str">
        <f>IF(Configurações!$B$3="Simples",IF('Escala Simples'!AI15="Trabalho","TRAB",IF('Escala Simples'!AI15="Folga","FOLGA",IF('Escala Simples'!AI15="Atestado","ATEST",IF('Escala Simples'!AI15="Férias","FERIAS","")))),"")</f>
        <v/>
      </c>
      <c r="KG15" s="71" t="str">
        <f>IF(Configurações!$B$3="Colunas",IF('Escala Colunas'!M145="","",'Escala Colunas'!M145),IF(Configurações!$B$3="Simples","",IF('Escala Linhas'!EM15="","",'Escala Linhas'!EM15)))</f>
        <v/>
      </c>
      <c r="KH15" s="71" t="str">
        <f>IF(Configurações!$B$3="Colunas",IF('Escala Colunas'!M146="","",'Escala Colunas'!M146),IF(Configurações!$B$3="Simples","",IF('Escala Linhas'!EN15="","",'Escala Linhas'!EN15)))</f>
        <v/>
      </c>
      <c r="KI15" s="71" t="str">
        <f>IF(Configurações!$B$3="Colunas",IF('Escala Colunas'!M147="","",'Escala Colunas'!M147),IF(Configurações!$B$3="Simples","",IF('Escala Linhas'!EO15="","",'Escala Linhas'!EO15)))</f>
        <v/>
      </c>
      <c r="KJ15" s="71" t="str">
        <f>IF(Configurações!$B$3="Colunas",IF('Escala Colunas'!M148="","",'Escala Colunas'!M148),IF(Configurações!$B$3="Simples","",IF('Escala Linhas'!EP15="","",'Escala Linhas'!EP15)))</f>
        <v/>
      </c>
      <c r="KK15">
        <f>IF($B15="",0,IF(Configurações!$B$3="Simples",IF(OR(KQ15="TRAB",KQ15="ATEST"),1,0),IF(AND(KG15&lt;&gt;"",KJ15&lt;&gt;""),1,0)))</f>
        <v>0</v>
      </c>
      <c r="KL15" s="72">
        <f>IF(AND(KK15=1,Configurações!$B$3&lt;&gt;"Simples"),MOD(KJ15-KG15,1)-KM15,0)</f>
        <v>0</v>
      </c>
      <c r="KM15" s="72">
        <f t="shared" si="78"/>
        <v>0</v>
      </c>
      <c r="KN15">
        <f t="shared" si="79"/>
        <v>0</v>
      </c>
      <c r="KO15">
        <f t="shared" si="80"/>
        <v>0</v>
      </c>
      <c r="KP15" s="38" t="str">
        <f>IF(KK15=0,"",IF(KN15&gt;Configurações!$B$15,"7DIA ","")&amp;IF(AND(WEEKDAY(KG$5)=1,KO15&gt;IF($D15="F",Configurações!$B$13,Configurações!$B$14)),"DOM ","")&amp;IF(Configurações!$B$3="Simples","",IF(ROUND(KL15*1440,0)&lt;=ROUND(Configurações!$B$11*1440,0),IF(ROUND(KM15*1440,0)&gt;0,"INT-INDEVIDO",""),IF(ROUND(KL15*1440,0)&lt;=ROUND(Configurações!$B$12*1440,0),IF(ROUND(KM15*1440,0)&lt;&gt;ROUND(Configurações!$B$8*1440,0),"INT-15MIN",""),IF(OR(ROUND(KM15*1440,0)&lt;ROUND(Configurações!$B$9*1440,0),ROUND(KM15*1440,0)&gt;ROUND(Configurações!$B$10*1440,0)),"INT-1H2H","")))))</f>
        <v/>
      </c>
      <c r="KQ15" t="str">
        <f>IF(Configurações!$B$3="Simples",IF('Escala Simples'!AJ15="Trabalho","TRAB",IF('Escala Simples'!AJ15="Folga","FOLGA",IF('Escala Simples'!AJ15="Atestado","ATEST",IF('Escala Simples'!AJ15="Férias","FERIAS","")))),"")</f>
        <v/>
      </c>
      <c r="KR15" s="71" t="str">
        <f>IF(Configurações!$B$3="Colunas",IF('Escala Colunas'!M150="","",'Escala Colunas'!M150),IF(Configurações!$B$3="Simples","",IF('Escala Linhas'!ER15="","",'Escala Linhas'!ER15)))</f>
        <v/>
      </c>
      <c r="KS15" s="71" t="str">
        <f>IF(Configurações!$B$3="Colunas",IF('Escala Colunas'!M151="","",'Escala Colunas'!M151),IF(Configurações!$B$3="Simples","",IF('Escala Linhas'!ES15="","",'Escala Linhas'!ES15)))</f>
        <v/>
      </c>
      <c r="KT15" s="71" t="str">
        <f>IF(Configurações!$B$3="Colunas",IF('Escala Colunas'!M152="","",'Escala Colunas'!M152),IF(Configurações!$B$3="Simples","",IF('Escala Linhas'!ET15="","",'Escala Linhas'!ET15)))</f>
        <v/>
      </c>
      <c r="KU15" s="71" t="str">
        <f>IF(Configurações!$B$3="Colunas",IF('Escala Colunas'!M153="","",'Escala Colunas'!M153),IF(Configurações!$B$3="Simples","",IF('Escala Linhas'!EU15="","",'Escala Linhas'!EU15)))</f>
        <v/>
      </c>
      <c r="KV15">
        <f>IF($B15="",0,IF(Configurações!$B$3="Simples",IF(OR(LB15="TRAB",LB15="ATEST"),1,0),IF(AND(KR15&lt;&gt;"",KU15&lt;&gt;""),1,0)))</f>
        <v>0</v>
      </c>
      <c r="KW15" s="72">
        <f>IF(AND(KV15=1,Configurações!$B$3&lt;&gt;"Simples"),MOD(KU15-KR15,1)-KX15,0)</f>
        <v>0</v>
      </c>
      <c r="KX15" s="72">
        <f t="shared" si="81"/>
        <v>0</v>
      </c>
      <c r="KY15">
        <f t="shared" si="82"/>
        <v>0</v>
      </c>
      <c r="KZ15">
        <f t="shared" si="83"/>
        <v>0</v>
      </c>
      <c r="LA15" s="38" t="str">
        <f>IF(KV15=0,"",IF(KY15&gt;Configurações!$B$15,"7DIA ","")&amp;IF(AND(WEEKDAY(KR$5)=1,KZ15&gt;IF($D15="F",Configurações!$B$13,Configurações!$B$14)),"DOM ","")&amp;IF(Configurações!$B$3="Simples","",IF(ROUND(KW15*1440,0)&lt;=ROUND(Configurações!$B$11*1440,0),IF(ROUND(KX15*1440,0)&gt;0,"INT-INDEVIDO",""),IF(ROUND(KW15*1440,0)&lt;=ROUND(Configurações!$B$12*1440,0),IF(ROUND(KX15*1440,0)&lt;&gt;ROUND(Configurações!$B$8*1440,0),"INT-15MIN",""),IF(OR(ROUND(KX15*1440,0)&lt;ROUND(Configurações!$B$9*1440,0),ROUND(KX15*1440,0)&gt;ROUND(Configurações!$B$10*1440,0)),"INT-1H2H","")))))</f>
        <v/>
      </c>
      <c r="LB15" t="str">
        <f>IF(Configurações!$B$3="Simples",IF('Escala Simples'!AK15="Trabalho","TRAB",IF('Escala Simples'!AK15="Folga","FOLGA",IF('Escala Simples'!AK15="Atestado","ATEST",IF('Escala Simples'!AK15="Férias","FERIAS","")))),"")</f>
        <v/>
      </c>
      <c r="LC15" s="71" t="str">
        <f>IF(Configurações!$B$3="Colunas",IF('Escala Colunas'!M158="","",'Escala Colunas'!M158),IF(Configurações!$B$3="Simples","",IF('Escala Linhas'!EZ15="","",'Escala Linhas'!EZ15)))</f>
        <v/>
      </c>
      <c r="LD15" s="71" t="str">
        <f>IF(Configurações!$B$3="Colunas",IF('Escala Colunas'!M159="","",'Escala Colunas'!M159),IF(Configurações!$B$3="Simples","",IF('Escala Linhas'!FA15="","",'Escala Linhas'!FA15)))</f>
        <v/>
      </c>
      <c r="LE15" s="71" t="str">
        <f>IF(Configurações!$B$3="Colunas",IF('Escala Colunas'!M160="","",'Escala Colunas'!M160),IF(Configurações!$B$3="Simples","",IF('Escala Linhas'!FB15="","",'Escala Linhas'!FB15)))</f>
        <v/>
      </c>
      <c r="LF15" s="71" t="str">
        <f>IF(Configurações!$B$3="Colunas",IF('Escala Colunas'!M161="","",'Escala Colunas'!M161),IF(Configurações!$B$3="Simples","",IF('Escala Linhas'!FC15="","",'Escala Linhas'!FC15)))</f>
        <v/>
      </c>
      <c r="LG15">
        <f>IF($B15="",0,IF(Configurações!$B$3="Simples",IF(OR(LM15="TRAB",LM15="ATEST"),1,0),IF(AND(LC15&lt;&gt;"",LF15&lt;&gt;""),1,0)))</f>
        <v>0</v>
      </c>
      <c r="LH15" s="72">
        <f>IF(AND(LG15=1,Configurações!$B$3&lt;&gt;"Simples"),MOD(LF15-LC15,1)-LI15,0)</f>
        <v>0</v>
      </c>
      <c r="LI15" s="72">
        <f t="shared" si="84"/>
        <v>0</v>
      </c>
      <c r="LJ15">
        <f t="shared" si="85"/>
        <v>0</v>
      </c>
      <c r="LK15">
        <f t="shared" si="86"/>
        <v>0</v>
      </c>
      <c r="LL15" s="38" t="str">
        <f>IF(LG15=0,"",IF(LJ15&gt;Configurações!$B$15,"7DIA ","")&amp;IF(AND(WEEKDAY(LC$5)=1,LK15&gt;IF($D15="F",Configurações!$B$13,Configurações!$B$14)),"DOM ","")&amp;IF(Configurações!$B$3="Simples","",IF(ROUND(LH15*1440,0)&lt;=ROUND(Configurações!$B$11*1440,0),IF(ROUND(LI15*1440,0)&gt;0,"INT-INDEVIDO",""),IF(ROUND(LH15*1440,0)&lt;=ROUND(Configurações!$B$12*1440,0),IF(ROUND(LI15*1440,0)&lt;&gt;ROUND(Configurações!$B$8*1440,0),"INT-15MIN",""),IF(OR(ROUND(LI15*1440,0)&lt;ROUND(Configurações!$B$9*1440,0),ROUND(LI15*1440,0)&gt;ROUND(Configurações!$B$10*1440,0)),"INT-1H2H","")))))</f>
        <v/>
      </c>
      <c r="LM15" t="str">
        <f>IF(Configurações!$B$3="Simples",IF('Escala Simples'!AN15="Trabalho","TRAB",IF('Escala Simples'!AN15="Folga","FOLGA",IF('Escala Simples'!AN15="Atestado","ATEST",IF('Escala Simples'!AN15="Férias","FERIAS","")))),"")</f>
        <v/>
      </c>
      <c r="LN15" s="71" t="str">
        <f>IF(Configurações!$B$3="Colunas",IF('Escala Colunas'!M163="","",'Escala Colunas'!M163),IF(Configurações!$B$3="Simples","",IF('Escala Linhas'!FE15="","",'Escala Linhas'!FE15)))</f>
        <v/>
      </c>
      <c r="LO15" s="71" t="str">
        <f>IF(Configurações!$B$3="Colunas",IF('Escala Colunas'!M164="","",'Escala Colunas'!M164),IF(Configurações!$B$3="Simples","",IF('Escala Linhas'!FF15="","",'Escala Linhas'!FF15)))</f>
        <v/>
      </c>
      <c r="LP15" s="71" t="str">
        <f>IF(Configurações!$B$3="Colunas",IF('Escala Colunas'!M165="","",'Escala Colunas'!M165),IF(Configurações!$B$3="Simples","",IF('Escala Linhas'!FG15="","",'Escala Linhas'!FG15)))</f>
        <v/>
      </c>
      <c r="LQ15" s="71" t="str">
        <f>IF(Configurações!$B$3="Colunas",IF('Escala Colunas'!M166="","",'Escala Colunas'!M166),IF(Configurações!$B$3="Simples","",IF('Escala Linhas'!FH15="","",'Escala Linhas'!FH15)))</f>
        <v/>
      </c>
      <c r="LR15">
        <f>IF($B15="",0,IF(Configurações!$B$3="Simples",IF(OR(LX15="TRAB",LX15="ATEST"),1,0),IF(AND(LN15&lt;&gt;"",LQ15&lt;&gt;""),1,0)))</f>
        <v>0</v>
      </c>
      <c r="LS15" s="72">
        <f>IF(AND(LR15=1,Configurações!$B$3&lt;&gt;"Simples"),MOD(LQ15-LN15,1)-LT15,0)</f>
        <v>0</v>
      </c>
      <c r="LT15" s="72">
        <f t="shared" si="87"/>
        <v>0</v>
      </c>
      <c r="LU15">
        <f t="shared" si="88"/>
        <v>0</v>
      </c>
      <c r="LV15">
        <f t="shared" si="89"/>
        <v>0</v>
      </c>
      <c r="LW15" s="38" t="str">
        <f>IF(LR15=0,"",IF(LU15&gt;Configurações!$B$15,"7DIA ","")&amp;IF(AND(WEEKDAY(LN$5)=1,LV15&gt;IF($D15="F",Configurações!$B$13,Configurações!$B$14)),"DOM ","")&amp;IF(Configurações!$B$3="Simples","",IF(ROUND(LS15*1440,0)&lt;=ROUND(Configurações!$B$11*1440,0),IF(ROUND(LT15*1440,0)&gt;0,"INT-INDEVIDO",""),IF(ROUND(LS15*1440,0)&lt;=ROUND(Configurações!$B$12*1440,0),IF(ROUND(LT15*1440,0)&lt;&gt;ROUND(Configurações!$B$8*1440,0),"INT-15MIN",""),IF(OR(ROUND(LT15*1440,0)&lt;ROUND(Configurações!$B$9*1440,0),ROUND(LT15*1440,0)&gt;ROUND(Configurações!$B$10*1440,0)),"INT-1H2H","")))))</f>
        <v/>
      </c>
      <c r="LX15" t="str">
        <f>IF(Configurações!$B$3="Simples",IF('Escala Simples'!AO15="Trabalho","TRAB",IF('Escala Simples'!AO15="Folga","FOLGA",IF('Escala Simples'!AO15="Atestado","ATEST",IF('Escala Simples'!AO15="Férias","FERIAS","")))),"")</f>
        <v/>
      </c>
      <c r="LY15" s="71" t="str">
        <f>IF(Configurações!$B$3="Colunas",IF('Escala Colunas'!M168="","",'Escala Colunas'!M168),IF(Configurações!$B$3="Simples","",IF('Escala Linhas'!FJ15="","",'Escala Linhas'!FJ15)))</f>
        <v/>
      </c>
      <c r="LZ15" s="71" t="str">
        <f>IF(Configurações!$B$3="Colunas",IF('Escala Colunas'!M169="","",'Escala Colunas'!M169),IF(Configurações!$B$3="Simples","",IF('Escala Linhas'!FK15="","",'Escala Linhas'!FK15)))</f>
        <v/>
      </c>
      <c r="MA15" s="71" t="str">
        <f>IF(Configurações!$B$3="Colunas",IF('Escala Colunas'!M170="","",'Escala Colunas'!M170),IF(Configurações!$B$3="Simples","",IF('Escala Linhas'!FL15="","",'Escala Linhas'!FL15)))</f>
        <v/>
      </c>
      <c r="MB15" s="71" t="str">
        <f>IF(Configurações!$B$3="Colunas",IF('Escala Colunas'!M171="","",'Escala Colunas'!M171),IF(Configurações!$B$3="Simples","",IF('Escala Linhas'!FM15="","",'Escala Linhas'!FM15)))</f>
        <v/>
      </c>
      <c r="MC15">
        <f>IF($B15="",0,IF(Configurações!$B$3="Simples",IF(OR(MI15="TRAB",MI15="ATEST"),1,0),IF(AND(LY15&lt;&gt;"",MB15&lt;&gt;""),1,0)))</f>
        <v>0</v>
      </c>
      <c r="MD15" s="72">
        <f>IF(AND(MC15=1,Configurações!$B$3&lt;&gt;"Simples"),MOD(MB15-LY15,1)-ME15,0)</f>
        <v>0</v>
      </c>
      <c r="ME15" s="72">
        <f t="shared" si="90"/>
        <v>0</v>
      </c>
      <c r="MF15">
        <f t="shared" si="91"/>
        <v>0</v>
      </c>
      <c r="MG15">
        <f t="shared" si="92"/>
        <v>0</v>
      </c>
      <c r="MH15" s="38" t="str">
        <f>IF(MC15=0,"",IF(MF15&gt;Configurações!$B$15,"7DIA ","")&amp;IF(AND(WEEKDAY(LY$5)=1,MG15&gt;IF($D15="F",Configurações!$B$13,Configurações!$B$14)),"DOM ","")&amp;IF(Configurações!$B$3="Simples","",IF(ROUND(MD15*1440,0)&lt;=ROUND(Configurações!$B$11*1440,0),IF(ROUND(ME15*1440,0)&gt;0,"INT-INDEVIDO",""),IF(ROUND(MD15*1440,0)&lt;=ROUND(Configurações!$B$12*1440,0),IF(ROUND(ME15*1440,0)&lt;&gt;ROUND(Configurações!$B$8*1440,0),"INT-15MIN",""),IF(OR(ROUND(ME15*1440,0)&lt;ROUND(Configurações!$B$9*1440,0),ROUND(ME15*1440,0)&gt;ROUND(Configurações!$B$10*1440,0)),"INT-1H2H","")))))</f>
        <v/>
      </c>
      <c r="MI15" t="str">
        <f>IF(Configurações!$B$3="Simples",IF('Escala Simples'!AP15="Trabalho","TRAB",IF('Escala Simples'!AP15="Folga","FOLGA",IF('Escala Simples'!AP15="Atestado","ATEST",IF('Escala Simples'!AP15="Férias","FERIAS","")))),"")</f>
        <v/>
      </c>
      <c r="MJ15" s="71" t="str">
        <f>IF(Configurações!$B$3="Colunas",IF('Escala Colunas'!M173="","",'Escala Colunas'!M173),IF(Configurações!$B$3="Simples","",IF('Escala Linhas'!FO15="","",'Escala Linhas'!FO15)))</f>
        <v/>
      </c>
      <c r="MK15" s="71" t="str">
        <f>IF(Configurações!$B$3="Colunas",IF('Escala Colunas'!M174="","",'Escala Colunas'!M174),IF(Configurações!$B$3="Simples","",IF('Escala Linhas'!FP15="","",'Escala Linhas'!FP15)))</f>
        <v/>
      </c>
      <c r="ML15" s="71" t="str">
        <f>IF(Configurações!$B$3="Colunas",IF('Escala Colunas'!M175="","",'Escala Colunas'!M175),IF(Configurações!$B$3="Simples","",IF('Escala Linhas'!FQ15="","",'Escala Linhas'!FQ15)))</f>
        <v/>
      </c>
      <c r="MM15" s="71" t="str">
        <f>IF(Configurações!$B$3="Colunas",IF('Escala Colunas'!M176="","",'Escala Colunas'!M176),IF(Configurações!$B$3="Simples","",IF('Escala Linhas'!FR15="","",'Escala Linhas'!FR15)))</f>
        <v/>
      </c>
      <c r="MN15">
        <f>IF($B15="",0,IF(Configurações!$B$3="Simples",IF(OR(MT15="TRAB",MT15="ATEST"),1,0),IF(AND(MJ15&lt;&gt;"",MM15&lt;&gt;""),1,0)))</f>
        <v>0</v>
      </c>
      <c r="MO15" s="72">
        <f>IF(AND(MN15=1,Configurações!$B$3&lt;&gt;"Simples"),MOD(MM15-MJ15,1)-MP15,0)</f>
        <v>0</v>
      </c>
      <c r="MP15" s="72">
        <f t="shared" si="93"/>
        <v>0</v>
      </c>
      <c r="MQ15">
        <f t="shared" si="94"/>
        <v>0</v>
      </c>
      <c r="MR15">
        <f t="shared" si="95"/>
        <v>0</v>
      </c>
      <c r="MS15" s="38" t="str">
        <f>IF(MN15=0,"",IF(MQ15&gt;Configurações!$B$15,"7DIA ","")&amp;IF(AND(WEEKDAY(MJ$5)=1,MR15&gt;IF($D15="F",Configurações!$B$13,Configurações!$B$14)),"DOM ","")&amp;IF(Configurações!$B$3="Simples","",IF(ROUND(MO15*1440,0)&lt;=ROUND(Configurações!$B$11*1440,0),IF(ROUND(MP15*1440,0)&gt;0,"INT-INDEVIDO",""),IF(ROUND(MO15*1440,0)&lt;=ROUND(Configurações!$B$12*1440,0),IF(ROUND(MP15*1440,0)&lt;&gt;ROUND(Configurações!$B$8*1440,0),"INT-15MIN",""),IF(OR(ROUND(MP15*1440,0)&lt;ROUND(Configurações!$B$9*1440,0),ROUND(MP15*1440,0)&gt;ROUND(Configurações!$B$10*1440,0)),"INT-1H2H","")))))</f>
        <v/>
      </c>
      <c r="MT15" t="str">
        <f>IF(Configurações!$B$3="Simples",IF('Escala Simples'!AQ15="Trabalho","TRAB",IF('Escala Simples'!AQ15="Folga","FOLGA",IF('Escala Simples'!AQ15="Atestado","ATEST",IF('Escala Simples'!AQ15="Férias","FERIAS","")))),"")</f>
        <v/>
      </c>
      <c r="MU15" s="71" t="str">
        <f>IF(Configurações!$B$3="Colunas",IF('Escala Colunas'!M178="","",'Escala Colunas'!M178),IF(Configurações!$B$3="Simples","",IF('Escala Linhas'!FT15="","",'Escala Linhas'!FT15)))</f>
        <v/>
      </c>
      <c r="MV15" s="71" t="str">
        <f>IF(Configurações!$B$3="Colunas",IF('Escala Colunas'!M179="","",'Escala Colunas'!M179),IF(Configurações!$B$3="Simples","",IF('Escala Linhas'!FU15="","",'Escala Linhas'!FU15)))</f>
        <v/>
      </c>
      <c r="MW15" s="71" t="str">
        <f>IF(Configurações!$B$3="Colunas",IF('Escala Colunas'!M180="","",'Escala Colunas'!M180),IF(Configurações!$B$3="Simples","",IF('Escala Linhas'!FV15="","",'Escala Linhas'!FV15)))</f>
        <v/>
      </c>
      <c r="MX15" s="71" t="str">
        <f>IF(Configurações!$B$3="Colunas",IF('Escala Colunas'!M181="","",'Escala Colunas'!M181),IF(Configurações!$B$3="Simples","",IF('Escala Linhas'!FW15="","",'Escala Linhas'!FW15)))</f>
        <v/>
      </c>
      <c r="MY15">
        <f>IF($B15="",0,IF(Configurações!$B$3="Simples",IF(OR(NE15="TRAB",NE15="ATEST"),1,0),IF(AND(MU15&lt;&gt;"",MX15&lt;&gt;""),1,0)))</f>
        <v>0</v>
      </c>
      <c r="MZ15" s="72">
        <f>IF(AND(MY15=1,Configurações!$B$3&lt;&gt;"Simples"),MOD(MX15-MU15,1)-NA15,0)</f>
        <v>0</v>
      </c>
      <c r="NA15" s="72">
        <f t="shared" si="96"/>
        <v>0</v>
      </c>
      <c r="NB15">
        <f t="shared" si="97"/>
        <v>0</v>
      </c>
      <c r="NC15">
        <f t="shared" si="98"/>
        <v>0</v>
      </c>
      <c r="ND15" s="38" t="str">
        <f>IF(MY15=0,"",IF(NB15&gt;Configurações!$B$15,"7DIA ","")&amp;IF(AND(WEEKDAY(MU$5)=1,NC15&gt;IF($D15="F",Configurações!$B$13,Configurações!$B$14)),"DOM ","")&amp;IF(Configurações!$B$3="Simples","",IF(ROUND(MZ15*1440,0)&lt;=ROUND(Configurações!$B$11*1440,0),IF(ROUND(NA15*1440,0)&gt;0,"INT-INDEVIDO",""),IF(ROUND(MZ15*1440,0)&lt;=ROUND(Configurações!$B$12*1440,0),IF(ROUND(NA15*1440,0)&lt;&gt;ROUND(Configurações!$B$8*1440,0),"INT-15MIN",""),IF(OR(ROUND(NA15*1440,0)&lt;ROUND(Configurações!$B$9*1440,0),ROUND(NA15*1440,0)&gt;ROUND(Configurações!$B$10*1440,0)),"INT-1H2H","")))))</f>
        <v/>
      </c>
      <c r="NE15" t="str">
        <f>IF(Configurações!$B$3="Simples",IF('Escala Simples'!AR15="Trabalho","TRAB",IF('Escala Simples'!AR15="Folga","FOLGA",IF('Escala Simples'!AR15="Atestado","ATEST",IF('Escala Simples'!AR15="Férias","FERIAS","")))),"")</f>
        <v/>
      </c>
      <c r="NF15" s="71" t="str">
        <f>IF(Configurações!$B$3="Colunas",IF('Escala Colunas'!M183="","",'Escala Colunas'!M183),IF(Configurações!$B$3="Simples","",IF('Escala Linhas'!FY15="","",'Escala Linhas'!FY15)))</f>
        <v/>
      </c>
      <c r="NG15" s="71" t="str">
        <f>IF(Configurações!$B$3="Colunas",IF('Escala Colunas'!M184="","",'Escala Colunas'!M184),IF(Configurações!$B$3="Simples","",IF('Escala Linhas'!FZ15="","",'Escala Linhas'!FZ15)))</f>
        <v/>
      </c>
      <c r="NH15" s="71" t="str">
        <f>IF(Configurações!$B$3="Colunas",IF('Escala Colunas'!M185="","",'Escala Colunas'!M185),IF(Configurações!$B$3="Simples","",IF('Escala Linhas'!GA15="","",'Escala Linhas'!GA15)))</f>
        <v/>
      </c>
      <c r="NI15" s="71" t="str">
        <f>IF(Configurações!$B$3="Colunas",IF('Escala Colunas'!M186="","",'Escala Colunas'!M186),IF(Configurações!$B$3="Simples","",IF('Escala Linhas'!GB15="","",'Escala Linhas'!GB15)))</f>
        <v/>
      </c>
      <c r="NJ15">
        <f>IF($B15="",0,IF(Configurações!$B$3="Simples",IF(OR(NP15="TRAB",NP15="ATEST"),1,0),IF(AND(NF15&lt;&gt;"",NI15&lt;&gt;""),1,0)))</f>
        <v>0</v>
      </c>
      <c r="NK15" s="72">
        <f>IF(AND(NJ15=1,Configurações!$B$3&lt;&gt;"Simples"),MOD(NI15-NF15,1)-NL15,0)</f>
        <v>0</v>
      </c>
      <c r="NL15" s="72">
        <f t="shared" si="99"/>
        <v>0</v>
      </c>
      <c r="NM15">
        <f t="shared" si="100"/>
        <v>0</v>
      </c>
      <c r="NN15">
        <f t="shared" si="101"/>
        <v>0</v>
      </c>
      <c r="NO15" s="38" t="str">
        <f>IF(NJ15=0,"",IF(NM15&gt;Configurações!$B$15,"7DIA ","")&amp;IF(AND(WEEKDAY(NF$5)=1,NN15&gt;IF($D15="F",Configurações!$B$13,Configurações!$B$14)),"DOM ","")&amp;IF(Configurações!$B$3="Simples","",IF(ROUND(NK15*1440,0)&lt;=ROUND(Configurações!$B$11*1440,0),IF(ROUND(NL15*1440,0)&gt;0,"INT-INDEVIDO",""),IF(ROUND(NK15*1440,0)&lt;=ROUND(Configurações!$B$12*1440,0),IF(ROUND(NL15*1440,0)&lt;&gt;ROUND(Configurações!$B$8*1440,0),"INT-15MIN",""),IF(OR(ROUND(NL15*1440,0)&lt;ROUND(Configurações!$B$9*1440,0),ROUND(NL15*1440,0)&gt;ROUND(Configurações!$B$10*1440,0)),"INT-1H2H","")))))</f>
        <v/>
      </c>
      <c r="NP15" t="str">
        <f>IF(Configurações!$B$3="Simples",IF('Escala Simples'!AS15="Trabalho","TRAB",IF('Escala Simples'!AS15="Folga","FOLGA",IF('Escala Simples'!AS15="Atestado","ATEST",IF('Escala Simples'!AS15="Férias","FERIAS","")))),"")</f>
        <v/>
      </c>
      <c r="NQ15" s="71" t="str">
        <f>IF(Configurações!$B$3="Colunas",IF('Escala Colunas'!M188="","",'Escala Colunas'!M188),IF(Configurações!$B$3="Simples","",IF('Escala Linhas'!GD15="","",'Escala Linhas'!GD15)))</f>
        <v/>
      </c>
      <c r="NR15" s="71" t="str">
        <f>IF(Configurações!$B$3="Colunas",IF('Escala Colunas'!M189="","",'Escala Colunas'!M189),IF(Configurações!$B$3="Simples","",IF('Escala Linhas'!GE15="","",'Escala Linhas'!GE15)))</f>
        <v/>
      </c>
      <c r="NS15" s="71" t="str">
        <f>IF(Configurações!$B$3="Colunas",IF('Escala Colunas'!M190="","",'Escala Colunas'!M190),IF(Configurações!$B$3="Simples","",IF('Escala Linhas'!GF15="","",'Escala Linhas'!GF15)))</f>
        <v/>
      </c>
      <c r="NT15" s="71" t="str">
        <f>IF(Configurações!$B$3="Colunas",IF('Escala Colunas'!M191="","",'Escala Colunas'!M191),IF(Configurações!$B$3="Simples","",IF('Escala Linhas'!GG15="","",'Escala Linhas'!GG15)))</f>
        <v/>
      </c>
      <c r="NU15">
        <f>IF($B15="",0,IF(Configurações!$B$3="Simples",IF(OR(OA15="TRAB",OA15="ATEST"),1,0),IF(AND(NQ15&lt;&gt;"",NT15&lt;&gt;""),1,0)))</f>
        <v>0</v>
      </c>
      <c r="NV15" s="72">
        <f>IF(AND(NU15=1,Configurações!$B$3&lt;&gt;"Simples"),MOD(NT15-NQ15,1)-NW15,0)</f>
        <v>0</v>
      </c>
      <c r="NW15" s="72">
        <f t="shared" si="102"/>
        <v>0</v>
      </c>
      <c r="NX15">
        <f t="shared" si="103"/>
        <v>0</v>
      </c>
      <c r="NY15">
        <f t="shared" si="104"/>
        <v>0</v>
      </c>
      <c r="NZ15" s="38" t="str">
        <f>IF(NU15=0,"",IF(NX15&gt;Configurações!$B$15,"7DIA ","")&amp;IF(AND(WEEKDAY(NQ$5)=1,NY15&gt;IF($D15="F",Configurações!$B$13,Configurações!$B$14)),"DOM ","")&amp;IF(Configurações!$B$3="Simples","",IF(ROUND(NV15*1440,0)&lt;=ROUND(Configurações!$B$11*1440,0),IF(ROUND(NW15*1440,0)&gt;0,"INT-INDEVIDO",""),IF(ROUND(NV15*1440,0)&lt;=ROUND(Configurações!$B$12*1440,0),IF(ROUND(NW15*1440,0)&lt;&gt;ROUND(Configurações!$B$8*1440,0),"INT-15MIN",""),IF(OR(ROUND(NW15*1440,0)&lt;ROUND(Configurações!$B$9*1440,0),ROUND(NW15*1440,0)&gt;ROUND(Configurações!$B$10*1440,0)),"INT-1H2H","")))))</f>
        <v/>
      </c>
      <c r="OA15" t="str">
        <f>IF(Configurações!$B$3="Simples",IF('Escala Simples'!AT15="Trabalho","TRAB",IF('Escala Simples'!AT15="Folga","FOLGA",IF('Escala Simples'!AT15="Atestado","ATEST",IF('Escala Simples'!AT15="Férias","FERIAS","")))),"")</f>
        <v/>
      </c>
      <c r="OB15" s="72">
        <f>SUMIFS(Cálculos!$G15:$OA15,Cálculos!$G$4:$OA$4,"H",Cálculos!$G$3:$OA$3,1)</f>
        <v>0</v>
      </c>
      <c r="OC15">
        <f>SUMIFS(Cálculos!$G15:$OA15,Cálculos!$G$4:$OA$4,"T",Cálculos!$G$3:$OA$3,1)</f>
        <v>0</v>
      </c>
      <c r="OD15" s="69" t="str">
        <f>IF($B15="","",IF(AND(Configurações!$B$3&lt;&gt;"Simples",ISNUMBER($C15),ROUND(OB15*1440,0)&gt;$C15*60),"Jornada semanal excedida: "&amp;TEXT(OB15,"[h]:mm")&amp;" (contratada "&amp;$C15&amp;"h) • ","")&amp;IF(IF(Configurações!$B$6="Sim",OC15&gt;6,OC15&gt;Configurações!$B$5),IF(Configurações!$B$6="Sim","Semana inteira sem folga — mínimo 1 folga (CCT/ACT) • ","Mais de "&amp;Configurações!$B$5&amp;" dias trabalhados — obrigatórias 2 folgas semanais • "),"")&amp;IF(COUNTIF(G15:CD15,"*7DIA*")&gt;0,"7º dia consecutivo de trabalho • ","")&amp;IF(COUNTIF(G15:CD15,"*DOM*")&gt;0,"Domingos consecutivos acima do permitido • ","")&amp;IF(COUNTIF(G15:CD15,"*INT-INDEVIDO*")&gt;0,"Intervalo indevido em jornada até 4h • ","")&amp;IF(COUNTIF(G15:CD15,"*INT-15MIN*")&gt;0,"Intervalo deve ser de 15 min (jornada 4h01–6h) • ","")&amp;IF(COUNTIF(G15:CD15,"*INT-1H2H*")&gt;0,"Intervalo fora de 1h–2h (jornada acima de 6h) • ",""))</f>
        <v/>
      </c>
      <c r="OE15">
        <f>IF($B15="",0,IF(AND(Configurações!$B$3&lt;&gt;"Simples",ISNUMBER($C15),ROUND(OB15*1440,0)&gt;$C15*60),1,0))</f>
        <v>0</v>
      </c>
      <c r="OF15">
        <f>IF($B15="",0,IF(IF(Configurações!$B$6="Sim",OC15&gt;6,OC15&gt;Configurações!$B$5),1,0))</f>
        <v>0</v>
      </c>
      <c r="OG15" s="72">
        <f>SUMIFS(Cálculos!$G15:$OA15,Cálculos!$G$4:$OA$4,"H",Cálculos!$G$3:$OA$3,2)</f>
        <v>0</v>
      </c>
      <c r="OH15">
        <f>SUMIFS(Cálculos!$G15:$OA15,Cálculos!$G$4:$OA$4,"T",Cálculos!$G$3:$OA$3,2)</f>
        <v>0</v>
      </c>
      <c r="OI15" s="69" t="str">
        <f>IF($B15="","",IF(AND(Configurações!$B$3&lt;&gt;"Simples",ISNUMBER($C15),ROUND(OG15*1440,0)&gt;$C15*60),"Jornada semanal excedida: "&amp;TEXT(OG15,"[h]:mm")&amp;" (contratada "&amp;$C15&amp;"h) • ","")&amp;IF(IF(Configurações!$B$6="Sim",OH15&gt;6,OH15&gt;Configurações!$B$5),IF(Configurações!$B$6="Sim","Semana inteira sem folga — mínimo 1 folga (CCT/ACT) • ","Mais de "&amp;Configurações!$B$5&amp;" dias trabalhados — obrigatórias 2 folgas semanais • "),"")&amp;IF(COUNTIF(CF15:FC15,"*7DIA*")&gt;0,"7º dia consecutivo de trabalho • ","")&amp;IF(COUNTIF(CF15:FC15,"*DOM*")&gt;0,"Domingos consecutivos acima do permitido • ","")&amp;IF(COUNTIF(CF15:FC15,"*INT-INDEVIDO*")&gt;0,"Intervalo indevido em jornada até 4h • ","")&amp;IF(COUNTIF(CF15:FC15,"*INT-15MIN*")&gt;0,"Intervalo deve ser de 15 min (jornada 4h01–6h) • ","")&amp;IF(COUNTIF(CF15:FC15,"*INT-1H2H*")&gt;0,"Intervalo fora de 1h–2h (jornada acima de 6h) • ",""))</f>
        <v/>
      </c>
      <c r="OJ15">
        <f>IF($B15="",0,IF(AND(Configurações!$B$3&lt;&gt;"Simples",ISNUMBER($C15),ROUND(OG15*1440,0)&gt;$C15*60),1,0))</f>
        <v>0</v>
      </c>
      <c r="OK15">
        <f>IF($B15="",0,IF(IF(Configurações!$B$6="Sim",OH15&gt;6,OH15&gt;Configurações!$B$5),1,0))</f>
        <v>0</v>
      </c>
      <c r="OL15" s="72">
        <f>SUMIFS(Cálculos!$G15:$OA15,Cálculos!$G$4:$OA$4,"H",Cálculos!$G$3:$OA$3,3)</f>
        <v>0</v>
      </c>
      <c r="OM15">
        <f>SUMIFS(Cálculos!$G15:$OA15,Cálculos!$G$4:$OA$4,"T",Cálculos!$G$3:$OA$3,3)</f>
        <v>0</v>
      </c>
      <c r="ON15" s="69" t="str">
        <f>IF($B15="","",IF(AND(Configurações!$B$3&lt;&gt;"Simples",ISNUMBER($C15),ROUND(OL15*1440,0)&gt;$C15*60),"Jornada semanal excedida: "&amp;TEXT(OL15,"[h]:mm")&amp;" (contratada "&amp;$C15&amp;"h) • ","")&amp;IF(IF(Configurações!$B$6="Sim",OM15&gt;6,OM15&gt;Configurações!$B$5),IF(Configurações!$B$6="Sim","Semana inteira sem folga — mínimo 1 folga (CCT/ACT) • ","Mais de "&amp;Configurações!$B$5&amp;" dias trabalhados — obrigatórias 2 folgas semanais • "),"")&amp;IF(COUNTIF(FE15:IB15,"*7DIA*")&gt;0,"7º dia consecutivo de trabalho • ","")&amp;IF(COUNTIF(FE15:IB15,"*DOM*")&gt;0,"Domingos consecutivos acima do permitido • ","")&amp;IF(COUNTIF(FE15:IB15,"*INT-INDEVIDO*")&gt;0,"Intervalo indevido em jornada até 4h • ","")&amp;IF(COUNTIF(FE15:IB15,"*INT-15MIN*")&gt;0,"Intervalo deve ser de 15 min (jornada 4h01–6h) • ","")&amp;IF(COUNTIF(FE15:IB15,"*INT-1H2H*")&gt;0,"Intervalo fora de 1h–2h (jornada acima de 6h) • ",""))</f>
        <v/>
      </c>
      <c r="OO15">
        <f>IF($B15="",0,IF(AND(Configurações!$B$3&lt;&gt;"Simples",ISNUMBER($C15),ROUND(OL15*1440,0)&gt;$C15*60),1,0))</f>
        <v>0</v>
      </c>
      <c r="OP15">
        <f>IF($B15="",0,IF(IF(Configurações!$B$6="Sim",OM15&gt;6,OM15&gt;Configurações!$B$5),1,0))</f>
        <v>0</v>
      </c>
      <c r="OQ15" s="72">
        <f>SUMIFS(Cálculos!$G15:$OA15,Cálculos!$G$4:$OA$4,"H",Cálculos!$G$3:$OA$3,4)</f>
        <v>0</v>
      </c>
      <c r="OR15">
        <f>SUMIFS(Cálculos!$G15:$OA15,Cálculos!$G$4:$OA$4,"T",Cálculos!$G$3:$OA$3,4)</f>
        <v>0</v>
      </c>
      <c r="OS15" s="69" t="str">
        <f>IF($B15="","",IF(AND(Configurações!$B$3&lt;&gt;"Simples",ISNUMBER($C15),ROUND(OQ15*1440,0)&gt;$C15*60),"Jornada semanal excedida: "&amp;TEXT(OQ15,"[h]:mm")&amp;" (contratada "&amp;$C15&amp;"h) • ","")&amp;IF(IF(Configurações!$B$6="Sim",OR15&gt;6,OR15&gt;Configurações!$B$5),IF(Configurações!$B$6="Sim","Semana inteira sem folga — mínimo 1 folga (CCT/ACT) • ","Mais de "&amp;Configurações!$B$5&amp;" dias trabalhados — obrigatórias 2 folgas semanais • "),"")&amp;IF(COUNTIF(ID15:LA15,"*7DIA*")&gt;0,"7º dia consecutivo de trabalho • ","")&amp;IF(COUNTIF(ID15:LA15,"*DOM*")&gt;0,"Domingos consecutivos acima do permitido • ","")&amp;IF(COUNTIF(ID15:LA15,"*INT-INDEVIDO*")&gt;0,"Intervalo indevido em jornada até 4h • ","")&amp;IF(COUNTIF(ID15:LA15,"*INT-15MIN*")&gt;0,"Intervalo deve ser de 15 min (jornada 4h01–6h) • ","")&amp;IF(COUNTIF(ID15:LA15,"*INT-1H2H*")&gt;0,"Intervalo fora de 1h–2h (jornada acima de 6h) • ",""))</f>
        <v/>
      </c>
      <c r="OT15">
        <f>IF($B15="",0,IF(AND(Configurações!$B$3&lt;&gt;"Simples",ISNUMBER($C15),ROUND(OQ15*1440,0)&gt;$C15*60),1,0))</f>
        <v>0</v>
      </c>
      <c r="OU15">
        <f>IF($B15="",0,IF(IF(Configurações!$B$6="Sim",OR15&gt;6,OR15&gt;Configurações!$B$5),1,0))</f>
        <v>0</v>
      </c>
      <c r="OV15" s="72">
        <f>SUMIFS(Cálculos!$G15:$OA15,Cálculos!$G$4:$OA$4,"H",Cálculos!$G$3:$OA$3,5)</f>
        <v>0</v>
      </c>
      <c r="OW15">
        <f>SUMIFS(Cálculos!$G15:$OA15,Cálculos!$G$4:$OA$4,"T",Cálculos!$G$3:$OA$3,5)</f>
        <v>0</v>
      </c>
      <c r="OX15" s="69" t="str">
        <f>IF($B15="","",IF(AND(Configurações!$B$3&lt;&gt;"Simples",ISNUMBER($C15),ROUND(OV15*1440,0)&gt;$C15*60),"Jornada semanal excedida: "&amp;TEXT(OV15,"[h]:mm")&amp;" (contratada "&amp;$C15&amp;"h) • ","")&amp;IF(IF(Configurações!$B$6="Sim",OW15&gt;6,OW15&gt;Configurações!$B$5),IF(Configurações!$B$6="Sim","Semana inteira sem folga — mínimo 1 folga (CCT/ACT) • ","Mais de "&amp;Configurações!$B$5&amp;" dias trabalhados — obrigatórias 2 folgas semanais • "),"")&amp;IF(COUNTIF(LC15:NZ15,"*7DIA*")&gt;0,"7º dia consecutivo de trabalho • ","")&amp;IF(COUNTIF(LC15:NZ15,"*DOM*")&gt;0,"Domingos consecutivos acima do permitido • ","")&amp;IF(COUNTIF(LC15:NZ15,"*INT-INDEVIDO*")&gt;0,"Intervalo indevido em jornada até 4h • ","")&amp;IF(COUNTIF(LC15:NZ15,"*INT-15MIN*")&gt;0,"Intervalo deve ser de 15 min (jornada 4h01–6h) • ","")&amp;IF(COUNTIF(LC15:NZ15,"*INT-1H2H*")&gt;0,"Intervalo fora de 1h–2h (jornada acima de 6h) • ",""))</f>
        <v/>
      </c>
      <c r="OY15">
        <f>IF($B15="",0,IF(AND(Configurações!$B$3&lt;&gt;"Simples",ISNUMBER($C15),ROUND(OV15*1440,0)&gt;$C15*60),1,0))</f>
        <v>0</v>
      </c>
      <c r="OZ15">
        <f>IF($B15="",0,IF(IF(Configurações!$B$6="Sim",OW15&gt;6,OW15&gt;Configurações!$B$5),1,0))</f>
        <v>0</v>
      </c>
      <c r="PA15">
        <f>IF($B15="",0,SUMPRODUCT((Cálculos!$G$4:$OA$4="T")*(Cálculos!$G$5:$OA$5&gt;=$PA$5)*(Cálculos!$G$5:$OA$5&lt;=$PB$5))-PE15)</f>
        <v>0</v>
      </c>
      <c r="PB15">
        <f>IF($B15="",0,PA15-SUMIFS(Cálculos!$G15:$OA15,Cálculos!$G$4:$OA$4,"T",Cálculos!$G$5:$OA$5,"&gt;="&amp;$PA$5,Cálculos!$G$5:$OA$5,"&lt;="&amp;$PB$5))</f>
        <v>0</v>
      </c>
      <c r="PC15">
        <f>ROUND(PA15*Configurações!$B$7/7,0)</f>
        <v>0</v>
      </c>
      <c r="PD15">
        <f>IF(AND(Configurações!$B$6="Sim",PA15&gt;0,PB15&lt;PC15),1,0)</f>
        <v>0</v>
      </c>
      <c r="PE15">
        <f>IF($B15="",0,COUNTIFS(Cálculos!$G$4:$OA$4,"ST",Cálculos!$G$5:$OA$5,"&gt;="&amp;$PA$5,Cálculos!$G$5:$OA$5,"&lt;="&amp;$PB$5,Cálculos!$G15:$OA15,"FERIAS"))</f>
        <v>0</v>
      </c>
      <c r="PF15">
        <f>IF($B15="",0,SUMPRODUCT((Cálculos!$G$4:$OA$4="T")*(Cálculos!$G$5:$OA$5&gt;=$PF$5)*(Cálculos!$G$5:$OA$5&lt;=$PG$5))-PJ15)</f>
        <v>0</v>
      </c>
      <c r="PG15">
        <f>IF($B15="",0,PF15-SUMIFS(Cálculos!$G15:$OA15,Cálculos!$G$4:$OA$4,"T",Cálculos!$G$5:$OA$5,"&gt;="&amp;$PF$5,Cálculos!$G$5:$OA$5,"&lt;="&amp;$PG$5))</f>
        <v>0</v>
      </c>
      <c r="PH15">
        <f>ROUND(PF15*Configurações!$B$7/7,0)</f>
        <v>0</v>
      </c>
      <c r="PI15">
        <f>IF(AND(Configurações!$B$6="Sim",PF15&gt;0,PG15&lt;PH15),1,0)</f>
        <v>0</v>
      </c>
      <c r="PJ15">
        <f>IF($B15="",0,COUNTIFS(Cálculos!$G$4:$OA$4,"ST",Cálculos!$G$5:$OA$5,"&gt;="&amp;$PF$5,Cálculos!$G$5:$OA$5,"&lt;="&amp;$PG$5,Cálculos!$G15:$OA15,"FERIAS"))</f>
        <v>0</v>
      </c>
      <c r="PK15">
        <f>IF($B15="",0,SUMPRODUCT((Cálculos!$G$4:$OA$4="T")*(Cálculos!$G$5:$OA$5&gt;=$PK$5)*(Cálculos!$G$5:$OA$5&lt;=$PL$5))-PO15)</f>
        <v>0</v>
      </c>
      <c r="PL15">
        <f>IF($B15="",0,PK15-SUMIFS(Cálculos!$G15:$OA15,Cálculos!$G$4:$OA$4,"T",Cálculos!$G$5:$OA$5,"&gt;="&amp;$PK$5,Cálculos!$G$5:$OA$5,"&lt;="&amp;$PL$5))</f>
        <v>0</v>
      </c>
      <c r="PM15">
        <f>ROUND(PK15*Configurações!$B$7/7,0)</f>
        <v>0</v>
      </c>
      <c r="PN15">
        <f>IF(AND(Configurações!$B$6="Sim",PK15&gt;0,PL15&lt;PM15),1,0)</f>
        <v>0</v>
      </c>
      <c r="PO15">
        <f>IF($B15="",0,COUNTIFS(Cálculos!$G$4:$OA$4,"ST",Cálculos!$G$5:$OA$5,"&gt;="&amp;$PK$5,Cálculos!$G$5:$OA$5,"&lt;="&amp;$PL$5,Cálculos!$G15:$OA15,"FERIAS"))</f>
        <v>0</v>
      </c>
      <c r="PP15" s="69" t="str">
        <f t="shared" si="105"/>
        <v/>
      </c>
    </row>
    <row r="16" spans="1:432" x14ac:dyDescent="0.25">
      <c r="A16" s="68" t="str">
        <f>IF($B16="","",10)</f>
        <v/>
      </c>
      <c r="B16" s="69" t="str">
        <f>IF(Configurações!$B$3="Colunas",IF('Escala Colunas'!N$4="","",'Escala Colunas'!N$4),IF(Configurações!$B$3="Simples",IF('Escala Simples'!$B16="","",'Escala Simples'!$B16),IF('Escala Linhas'!$B16="","",'Escala Linhas'!$B16)))</f>
        <v/>
      </c>
      <c r="C16" s="70" t="str">
        <f>IF($B16="","",IFERROR(INDEX(Funcionários!$D$5:$D$84,MATCH($B16,Funcionários!$B$5:$B$84,0)),""))</f>
        <v/>
      </c>
      <c r="D16" t="str">
        <f>IF($B16="","",IFERROR(INDEX(Funcionários!$C$5:$C$84,MATCH($B16,Funcionários!$B$5:$B$84,0)),""))</f>
        <v/>
      </c>
      <c r="E16">
        <f>IF($B16="",0,IFERROR(N(INDEX(Funcionários!$E$5:$E$84,MATCH($B16,Funcionários!$B$5:$B$84,0))),0))</f>
        <v>0</v>
      </c>
      <c r="F16">
        <f>IF($B16="",0,IFERROR(N(INDEX(Funcionários!$F$5:$F$84,MATCH($B16,Funcionários!$B$5:$B$84,0))),0))</f>
        <v>0</v>
      </c>
      <c r="G16" s="71" t="str">
        <f>IF(Configurações!$B$3="Colunas",IF('Escala Colunas'!N6="","",'Escala Colunas'!N6),IF(Configurações!$B$3="Simples","",IF('Escala Linhas'!D16="","",'Escala Linhas'!D16)))</f>
        <v/>
      </c>
      <c r="H16" s="71" t="str">
        <f>IF(Configurações!$B$3="Colunas",IF('Escala Colunas'!N7="","",'Escala Colunas'!N7),IF(Configurações!$B$3="Simples","",IF('Escala Linhas'!E16="","",'Escala Linhas'!E16)))</f>
        <v/>
      </c>
      <c r="I16" s="71" t="str">
        <f>IF(Configurações!$B$3="Colunas",IF('Escala Colunas'!N8="","",'Escala Colunas'!N8),IF(Configurações!$B$3="Simples","",IF('Escala Linhas'!F16="","",'Escala Linhas'!F16)))</f>
        <v/>
      </c>
      <c r="J16" s="71" t="str">
        <f>IF(Configurações!$B$3="Colunas",IF('Escala Colunas'!N9="","",'Escala Colunas'!N9),IF(Configurações!$B$3="Simples","",IF('Escala Linhas'!G16="","",'Escala Linhas'!G16)))</f>
        <v/>
      </c>
      <c r="K16">
        <f>IF($B16="",0,IF(Configurações!$B$3="Simples",IF(OR(Q16="TRAB",Q16="ATEST"),1,0),IF(AND(G16&lt;&gt;"",J16&lt;&gt;""),1,0)))</f>
        <v>0</v>
      </c>
      <c r="L16" s="72">
        <f>IF(AND(K16=1,Configurações!$B$3&lt;&gt;"Simples"),MOD(J16-G16,1)-M16,0)</f>
        <v>0</v>
      </c>
      <c r="M16" s="72">
        <f t="shared" si="0"/>
        <v>0</v>
      </c>
      <c r="N16">
        <f t="shared" si="1"/>
        <v>0</v>
      </c>
      <c r="O16">
        <f t="shared" si="2"/>
        <v>0</v>
      </c>
      <c r="P16" s="38" t="str">
        <f>IF(K16=0,"",IF(N16&gt;Configurações!$B$15,"7DIA ","")&amp;IF(AND(WEEKDAY(G$5)=1,O16&gt;IF($D16="F",Configurações!$B$13,Configurações!$B$14)),"DOM ","")&amp;IF(Configurações!$B$3="Simples","",IF(ROUND(L16*1440,0)&lt;=ROUND(Configurações!$B$11*1440,0),IF(ROUND(M16*1440,0)&gt;0,"INT-INDEVIDO",""),IF(ROUND(L16*1440,0)&lt;=ROUND(Configurações!$B$12*1440,0),IF(ROUND(M16*1440,0)&lt;&gt;ROUND(Configurações!$B$8*1440,0),"INT-15MIN",""),IF(OR(ROUND(M16*1440,0)&lt;ROUND(Configurações!$B$9*1440,0),ROUND(M16*1440,0)&gt;ROUND(Configurações!$B$10*1440,0)),"INT-1H2H","")))))</f>
        <v/>
      </c>
      <c r="Q16" t="str">
        <f>IF(Configurações!$B$3="Simples",IF('Escala Simples'!D16="Trabalho","TRAB",IF('Escala Simples'!D16="Folga","FOLGA",IF('Escala Simples'!D16="Atestado","ATEST",IF('Escala Simples'!D16="Férias","FERIAS","")))),"")</f>
        <v/>
      </c>
      <c r="R16" s="71" t="str">
        <f>IF(Configurações!$B$3="Colunas",IF('Escala Colunas'!N11="","",'Escala Colunas'!N11),IF(Configurações!$B$3="Simples","",IF('Escala Linhas'!I16="","",'Escala Linhas'!I16)))</f>
        <v/>
      </c>
      <c r="S16" s="71" t="str">
        <f>IF(Configurações!$B$3="Colunas",IF('Escala Colunas'!N12="","",'Escala Colunas'!N12),IF(Configurações!$B$3="Simples","",IF('Escala Linhas'!J16="","",'Escala Linhas'!J16)))</f>
        <v/>
      </c>
      <c r="T16" s="71" t="str">
        <f>IF(Configurações!$B$3="Colunas",IF('Escala Colunas'!N13="","",'Escala Colunas'!N13),IF(Configurações!$B$3="Simples","",IF('Escala Linhas'!K16="","",'Escala Linhas'!K16)))</f>
        <v/>
      </c>
      <c r="U16" s="71" t="str">
        <f>IF(Configurações!$B$3="Colunas",IF('Escala Colunas'!N14="","",'Escala Colunas'!N14),IF(Configurações!$B$3="Simples","",IF('Escala Linhas'!L16="","",'Escala Linhas'!L16)))</f>
        <v/>
      </c>
      <c r="V16">
        <f>IF($B16="",0,IF(Configurações!$B$3="Simples",IF(OR(AB16="TRAB",AB16="ATEST"),1,0),IF(AND(R16&lt;&gt;"",U16&lt;&gt;""),1,0)))</f>
        <v>0</v>
      </c>
      <c r="W16" s="72">
        <f>IF(AND(V16=1,Configurações!$B$3&lt;&gt;"Simples"),MOD(U16-R16,1)-X16,0)</f>
        <v>0</v>
      </c>
      <c r="X16" s="72">
        <f t="shared" si="3"/>
        <v>0</v>
      </c>
      <c r="Y16">
        <f t="shared" si="4"/>
        <v>0</v>
      </c>
      <c r="Z16">
        <f t="shared" si="5"/>
        <v>0</v>
      </c>
      <c r="AA16" s="38" t="str">
        <f>IF(V16=0,"",IF(Y16&gt;Configurações!$B$15,"7DIA ","")&amp;IF(AND(WEEKDAY(R$5)=1,Z16&gt;IF($D16="F",Configurações!$B$13,Configurações!$B$14)),"DOM ","")&amp;IF(Configurações!$B$3="Simples","",IF(ROUND(W16*1440,0)&lt;=ROUND(Configurações!$B$11*1440,0),IF(ROUND(X16*1440,0)&gt;0,"INT-INDEVIDO",""),IF(ROUND(W16*1440,0)&lt;=ROUND(Configurações!$B$12*1440,0),IF(ROUND(X16*1440,0)&lt;&gt;ROUND(Configurações!$B$8*1440,0),"INT-15MIN",""),IF(OR(ROUND(X16*1440,0)&lt;ROUND(Configurações!$B$9*1440,0),ROUND(X16*1440,0)&gt;ROUND(Configurações!$B$10*1440,0)),"INT-1H2H","")))))</f>
        <v/>
      </c>
      <c r="AB16" t="str">
        <f>IF(Configurações!$B$3="Simples",IF('Escala Simples'!E16="Trabalho","TRAB",IF('Escala Simples'!E16="Folga","FOLGA",IF('Escala Simples'!E16="Atestado","ATEST",IF('Escala Simples'!E16="Férias","FERIAS","")))),"")</f>
        <v/>
      </c>
      <c r="AC16" s="71" t="str">
        <f>IF(Configurações!$B$3="Colunas",IF('Escala Colunas'!N16="","",'Escala Colunas'!N16),IF(Configurações!$B$3="Simples","",IF('Escala Linhas'!N16="","",'Escala Linhas'!N16)))</f>
        <v/>
      </c>
      <c r="AD16" s="71" t="str">
        <f>IF(Configurações!$B$3="Colunas",IF('Escala Colunas'!N17="","",'Escala Colunas'!N17),IF(Configurações!$B$3="Simples","",IF('Escala Linhas'!O16="","",'Escala Linhas'!O16)))</f>
        <v/>
      </c>
      <c r="AE16" s="71" t="str">
        <f>IF(Configurações!$B$3="Colunas",IF('Escala Colunas'!N18="","",'Escala Colunas'!N18),IF(Configurações!$B$3="Simples","",IF('Escala Linhas'!P16="","",'Escala Linhas'!P16)))</f>
        <v/>
      </c>
      <c r="AF16" s="71" t="str">
        <f>IF(Configurações!$B$3="Colunas",IF('Escala Colunas'!N19="","",'Escala Colunas'!N19),IF(Configurações!$B$3="Simples","",IF('Escala Linhas'!Q16="","",'Escala Linhas'!Q16)))</f>
        <v/>
      </c>
      <c r="AG16">
        <f>IF($B16="",0,IF(Configurações!$B$3="Simples",IF(OR(AM16="TRAB",AM16="ATEST"),1,0),IF(AND(AC16&lt;&gt;"",AF16&lt;&gt;""),1,0)))</f>
        <v>0</v>
      </c>
      <c r="AH16" s="72">
        <f>IF(AND(AG16=1,Configurações!$B$3&lt;&gt;"Simples"),MOD(AF16-AC16,1)-AI16,0)</f>
        <v>0</v>
      </c>
      <c r="AI16" s="72">
        <f t="shared" si="6"/>
        <v>0</v>
      </c>
      <c r="AJ16">
        <f t="shared" si="7"/>
        <v>0</v>
      </c>
      <c r="AK16">
        <f t="shared" si="8"/>
        <v>0</v>
      </c>
      <c r="AL16" s="38" t="str">
        <f>IF(AG16=0,"",IF(AJ16&gt;Configurações!$B$15,"7DIA ","")&amp;IF(AND(WEEKDAY(AC$5)=1,AK16&gt;IF($D16="F",Configurações!$B$13,Configurações!$B$14)),"DOM ","")&amp;IF(Configurações!$B$3="Simples","",IF(ROUND(AH16*1440,0)&lt;=ROUND(Configurações!$B$11*1440,0),IF(ROUND(AI16*1440,0)&gt;0,"INT-INDEVIDO",""),IF(ROUND(AH16*1440,0)&lt;=ROUND(Configurações!$B$12*1440,0),IF(ROUND(AI16*1440,0)&lt;&gt;ROUND(Configurações!$B$8*1440,0),"INT-15MIN",""),IF(OR(ROUND(AI16*1440,0)&lt;ROUND(Configurações!$B$9*1440,0),ROUND(AI16*1440,0)&gt;ROUND(Configurações!$B$10*1440,0)),"INT-1H2H","")))))</f>
        <v/>
      </c>
      <c r="AM16" t="str">
        <f>IF(Configurações!$B$3="Simples",IF('Escala Simples'!F16="Trabalho","TRAB",IF('Escala Simples'!F16="Folga","FOLGA",IF('Escala Simples'!F16="Atestado","ATEST",IF('Escala Simples'!F16="Férias","FERIAS","")))),"")</f>
        <v/>
      </c>
      <c r="AN16" s="71" t="str">
        <f>IF(Configurações!$B$3="Colunas",IF('Escala Colunas'!N21="","",'Escala Colunas'!N21),IF(Configurações!$B$3="Simples","",IF('Escala Linhas'!S16="","",'Escala Linhas'!S16)))</f>
        <v/>
      </c>
      <c r="AO16" s="71" t="str">
        <f>IF(Configurações!$B$3="Colunas",IF('Escala Colunas'!N22="","",'Escala Colunas'!N22),IF(Configurações!$B$3="Simples","",IF('Escala Linhas'!T16="","",'Escala Linhas'!T16)))</f>
        <v/>
      </c>
      <c r="AP16" s="71" t="str">
        <f>IF(Configurações!$B$3="Colunas",IF('Escala Colunas'!N23="","",'Escala Colunas'!N23),IF(Configurações!$B$3="Simples","",IF('Escala Linhas'!U16="","",'Escala Linhas'!U16)))</f>
        <v/>
      </c>
      <c r="AQ16" s="71" t="str">
        <f>IF(Configurações!$B$3="Colunas",IF('Escala Colunas'!N24="","",'Escala Colunas'!N24),IF(Configurações!$B$3="Simples","",IF('Escala Linhas'!V16="","",'Escala Linhas'!V16)))</f>
        <v/>
      </c>
      <c r="AR16">
        <f>IF($B16="",0,IF(Configurações!$B$3="Simples",IF(OR(AX16="TRAB",AX16="ATEST"),1,0),IF(AND(AN16&lt;&gt;"",AQ16&lt;&gt;""),1,0)))</f>
        <v>0</v>
      </c>
      <c r="AS16" s="72">
        <f>IF(AND(AR16=1,Configurações!$B$3&lt;&gt;"Simples"),MOD(AQ16-AN16,1)-AT16,0)</f>
        <v>0</v>
      </c>
      <c r="AT16" s="72">
        <f t="shared" si="9"/>
        <v>0</v>
      </c>
      <c r="AU16">
        <f t="shared" si="10"/>
        <v>0</v>
      </c>
      <c r="AV16">
        <f t="shared" si="11"/>
        <v>0</v>
      </c>
      <c r="AW16" s="38" t="str">
        <f>IF(AR16=0,"",IF(AU16&gt;Configurações!$B$15,"7DIA ","")&amp;IF(AND(WEEKDAY(AN$5)=1,AV16&gt;IF($D16="F",Configurações!$B$13,Configurações!$B$14)),"DOM ","")&amp;IF(Configurações!$B$3="Simples","",IF(ROUND(AS16*1440,0)&lt;=ROUND(Configurações!$B$11*1440,0),IF(ROUND(AT16*1440,0)&gt;0,"INT-INDEVIDO",""),IF(ROUND(AS16*1440,0)&lt;=ROUND(Configurações!$B$12*1440,0),IF(ROUND(AT16*1440,0)&lt;&gt;ROUND(Configurações!$B$8*1440,0),"INT-15MIN",""),IF(OR(ROUND(AT16*1440,0)&lt;ROUND(Configurações!$B$9*1440,0),ROUND(AT16*1440,0)&gt;ROUND(Configurações!$B$10*1440,0)),"INT-1H2H","")))))</f>
        <v/>
      </c>
      <c r="AX16" t="str">
        <f>IF(Configurações!$B$3="Simples",IF('Escala Simples'!G16="Trabalho","TRAB",IF('Escala Simples'!G16="Folga","FOLGA",IF('Escala Simples'!G16="Atestado","ATEST",IF('Escala Simples'!G16="Férias","FERIAS","")))),"")</f>
        <v/>
      </c>
      <c r="AY16" s="71" t="str">
        <f>IF(Configurações!$B$3="Colunas",IF('Escala Colunas'!N26="","",'Escala Colunas'!N26),IF(Configurações!$B$3="Simples","",IF('Escala Linhas'!X16="","",'Escala Linhas'!X16)))</f>
        <v/>
      </c>
      <c r="AZ16" s="71" t="str">
        <f>IF(Configurações!$B$3="Colunas",IF('Escala Colunas'!N27="","",'Escala Colunas'!N27),IF(Configurações!$B$3="Simples","",IF('Escala Linhas'!Y16="","",'Escala Linhas'!Y16)))</f>
        <v/>
      </c>
      <c r="BA16" s="71" t="str">
        <f>IF(Configurações!$B$3="Colunas",IF('Escala Colunas'!N28="","",'Escala Colunas'!N28),IF(Configurações!$B$3="Simples","",IF('Escala Linhas'!Z16="","",'Escala Linhas'!Z16)))</f>
        <v/>
      </c>
      <c r="BB16" s="71" t="str">
        <f>IF(Configurações!$B$3="Colunas",IF('Escala Colunas'!N29="","",'Escala Colunas'!N29),IF(Configurações!$B$3="Simples","",IF('Escala Linhas'!AA16="","",'Escala Linhas'!AA16)))</f>
        <v/>
      </c>
      <c r="BC16">
        <f>IF($B16="",0,IF(Configurações!$B$3="Simples",IF(OR(BI16="TRAB",BI16="ATEST"),1,0),IF(AND(AY16&lt;&gt;"",BB16&lt;&gt;""),1,0)))</f>
        <v>0</v>
      </c>
      <c r="BD16" s="72">
        <f>IF(AND(BC16=1,Configurações!$B$3&lt;&gt;"Simples"),MOD(BB16-AY16,1)-BE16,0)</f>
        <v>0</v>
      </c>
      <c r="BE16" s="72">
        <f t="shared" si="12"/>
        <v>0</v>
      </c>
      <c r="BF16">
        <f t="shared" si="13"/>
        <v>0</v>
      </c>
      <c r="BG16">
        <f t="shared" si="14"/>
        <v>0</v>
      </c>
      <c r="BH16" s="38" t="str">
        <f>IF(BC16=0,"",IF(BF16&gt;Configurações!$B$15,"7DIA ","")&amp;IF(AND(WEEKDAY(AY$5)=1,BG16&gt;IF($D16="F",Configurações!$B$13,Configurações!$B$14)),"DOM ","")&amp;IF(Configurações!$B$3="Simples","",IF(ROUND(BD16*1440,0)&lt;=ROUND(Configurações!$B$11*1440,0),IF(ROUND(BE16*1440,0)&gt;0,"INT-INDEVIDO",""),IF(ROUND(BD16*1440,0)&lt;=ROUND(Configurações!$B$12*1440,0),IF(ROUND(BE16*1440,0)&lt;&gt;ROUND(Configurações!$B$8*1440,0),"INT-15MIN",""),IF(OR(ROUND(BE16*1440,0)&lt;ROUND(Configurações!$B$9*1440,0),ROUND(BE16*1440,0)&gt;ROUND(Configurações!$B$10*1440,0)),"INT-1H2H","")))))</f>
        <v/>
      </c>
      <c r="BI16" t="str">
        <f>IF(Configurações!$B$3="Simples",IF('Escala Simples'!H16="Trabalho","TRAB",IF('Escala Simples'!H16="Folga","FOLGA",IF('Escala Simples'!H16="Atestado","ATEST",IF('Escala Simples'!H16="Férias","FERIAS","")))),"")</f>
        <v/>
      </c>
      <c r="BJ16" s="71" t="str">
        <f>IF(Configurações!$B$3="Colunas",IF('Escala Colunas'!N31="","",'Escala Colunas'!N31),IF(Configurações!$B$3="Simples","",IF('Escala Linhas'!AC16="","",'Escala Linhas'!AC16)))</f>
        <v/>
      </c>
      <c r="BK16" s="71" t="str">
        <f>IF(Configurações!$B$3="Colunas",IF('Escala Colunas'!N32="","",'Escala Colunas'!N32),IF(Configurações!$B$3="Simples","",IF('Escala Linhas'!AD16="","",'Escala Linhas'!AD16)))</f>
        <v/>
      </c>
      <c r="BL16" s="71" t="str">
        <f>IF(Configurações!$B$3="Colunas",IF('Escala Colunas'!N33="","",'Escala Colunas'!N33),IF(Configurações!$B$3="Simples","",IF('Escala Linhas'!AE16="","",'Escala Linhas'!AE16)))</f>
        <v/>
      </c>
      <c r="BM16" s="71" t="str">
        <f>IF(Configurações!$B$3="Colunas",IF('Escala Colunas'!N34="","",'Escala Colunas'!N34),IF(Configurações!$B$3="Simples","",IF('Escala Linhas'!AF16="","",'Escala Linhas'!AF16)))</f>
        <v/>
      </c>
      <c r="BN16">
        <f>IF($B16="",0,IF(Configurações!$B$3="Simples",IF(OR(BT16="TRAB",BT16="ATEST"),1,0),IF(AND(BJ16&lt;&gt;"",BM16&lt;&gt;""),1,0)))</f>
        <v>0</v>
      </c>
      <c r="BO16" s="72">
        <f>IF(AND(BN16=1,Configurações!$B$3&lt;&gt;"Simples"),MOD(BM16-BJ16,1)-BP16,0)</f>
        <v>0</v>
      </c>
      <c r="BP16" s="72">
        <f t="shared" si="15"/>
        <v>0</v>
      </c>
      <c r="BQ16">
        <f t="shared" si="16"/>
        <v>0</v>
      </c>
      <c r="BR16">
        <f t="shared" si="17"/>
        <v>0</v>
      </c>
      <c r="BS16" s="38" t="str">
        <f>IF(BN16=0,"",IF(BQ16&gt;Configurações!$B$15,"7DIA ","")&amp;IF(AND(WEEKDAY(BJ$5)=1,BR16&gt;IF($D16="F",Configurações!$B$13,Configurações!$B$14)),"DOM ","")&amp;IF(Configurações!$B$3="Simples","",IF(ROUND(BO16*1440,0)&lt;=ROUND(Configurações!$B$11*1440,0),IF(ROUND(BP16*1440,0)&gt;0,"INT-INDEVIDO",""),IF(ROUND(BO16*1440,0)&lt;=ROUND(Configurações!$B$12*1440,0),IF(ROUND(BP16*1440,0)&lt;&gt;ROUND(Configurações!$B$8*1440,0),"INT-15MIN",""),IF(OR(ROUND(BP16*1440,0)&lt;ROUND(Configurações!$B$9*1440,0),ROUND(BP16*1440,0)&gt;ROUND(Configurações!$B$10*1440,0)),"INT-1H2H","")))))</f>
        <v/>
      </c>
      <c r="BT16" t="str">
        <f>IF(Configurações!$B$3="Simples",IF('Escala Simples'!I16="Trabalho","TRAB",IF('Escala Simples'!I16="Folga","FOLGA",IF('Escala Simples'!I16="Atestado","ATEST",IF('Escala Simples'!I16="Férias","FERIAS","")))),"")</f>
        <v/>
      </c>
      <c r="BU16" s="71" t="str">
        <f>IF(Configurações!$B$3="Colunas",IF('Escala Colunas'!N36="","",'Escala Colunas'!N36),IF(Configurações!$B$3="Simples","",IF('Escala Linhas'!AH16="","",'Escala Linhas'!AH16)))</f>
        <v/>
      </c>
      <c r="BV16" s="71" t="str">
        <f>IF(Configurações!$B$3="Colunas",IF('Escala Colunas'!N37="","",'Escala Colunas'!N37),IF(Configurações!$B$3="Simples","",IF('Escala Linhas'!AI16="","",'Escala Linhas'!AI16)))</f>
        <v/>
      </c>
      <c r="BW16" s="71" t="str">
        <f>IF(Configurações!$B$3="Colunas",IF('Escala Colunas'!N38="","",'Escala Colunas'!N38),IF(Configurações!$B$3="Simples","",IF('Escala Linhas'!AJ16="","",'Escala Linhas'!AJ16)))</f>
        <v/>
      </c>
      <c r="BX16" s="71" t="str">
        <f>IF(Configurações!$B$3="Colunas",IF('Escala Colunas'!N39="","",'Escala Colunas'!N39),IF(Configurações!$B$3="Simples","",IF('Escala Linhas'!AK16="","",'Escala Linhas'!AK16)))</f>
        <v/>
      </c>
      <c r="BY16">
        <f>IF($B16="",0,IF(Configurações!$B$3="Simples",IF(OR(CE16="TRAB",CE16="ATEST"),1,0),IF(AND(BU16&lt;&gt;"",BX16&lt;&gt;""),1,0)))</f>
        <v>0</v>
      </c>
      <c r="BZ16" s="72">
        <f>IF(AND(BY16=1,Configurações!$B$3&lt;&gt;"Simples"),MOD(BX16-BU16,1)-CA16,0)</f>
        <v>0</v>
      </c>
      <c r="CA16" s="72">
        <f t="shared" si="18"/>
        <v>0</v>
      </c>
      <c r="CB16">
        <f t="shared" si="19"/>
        <v>0</v>
      </c>
      <c r="CC16">
        <f t="shared" si="20"/>
        <v>0</v>
      </c>
      <c r="CD16" s="38" t="str">
        <f>IF(BY16=0,"",IF(CB16&gt;Configurações!$B$15,"7DIA ","")&amp;IF(AND(WEEKDAY(BU$5)=1,CC16&gt;IF($D16="F",Configurações!$B$13,Configurações!$B$14)),"DOM ","")&amp;IF(Configurações!$B$3="Simples","",IF(ROUND(BZ16*1440,0)&lt;=ROUND(Configurações!$B$11*1440,0),IF(ROUND(CA16*1440,0)&gt;0,"INT-INDEVIDO",""),IF(ROUND(BZ16*1440,0)&lt;=ROUND(Configurações!$B$12*1440,0),IF(ROUND(CA16*1440,0)&lt;&gt;ROUND(Configurações!$B$8*1440,0),"INT-15MIN",""),IF(OR(ROUND(CA16*1440,0)&lt;ROUND(Configurações!$B$9*1440,0),ROUND(CA16*1440,0)&gt;ROUND(Configurações!$B$10*1440,0)),"INT-1H2H","")))))</f>
        <v/>
      </c>
      <c r="CE16" t="str">
        <f>IF(Configurações!$B$3="Simples",IF('Escala Simples'!J16="Trabalho","TRAB",IF('Escala Simples'!J16="Folga","FOLGA",IF('Escala Simples'!J16="Atestado","ATEST",IF('Escala Simples'!J16="Férias","FERIAS","")))),"")</f>
        <v/>
      </c>
      <c r="CF16" s="71" t="str">
        <f>IF(Configurações!$B$3="Colunas",IF('Escala Colunas'!N44="","",'Escala Colunas'!N44),IF(Configurações!$B$3="Simples","",IF('Escala Linhas'!AP16="","",'Escala Linhas'!AP16)))</f>
        <v/>
      </c>
      <c r="CG16" s="71" t="str">
        <f>IF(Configurações!$B$3="Colunas",IF('Escala Colunas'!N45="","",'Escala Colunas'!N45),IF(Configurações!$B$3="Simples","",IF('Escala Linhas'!AQ16="","",'Escala Linhas'!AQ16)))</f>
        <v/>
      </c>
      <c r="CH16" s="71" t="str">
        <f>IF(Configurações!$B$3="Colunas",IF('Escala Colunas'!N46="","",'Escala Colunas'!N46),IF(Configurações!$B$3="Simples","",IF('Escala Linhas'!AR16="","",'Escala Linhas'!AR16)))</f>
        <v/>
      </c>
      <c r="CI16" s="71" t="str">
        <f>IF(Configurações!$B$3="Colunas",IF('Escala Colunas'!N47="","",'Escala Colunas'!N47),IF(Configurações!$B$3="Simples","",IF('Escala Linhas'!AS16="","",'Escala Linhas'!AS16)))</f>
        <v/>
      </c>
      <c r="CJ16">
        <f>IF($B16="",0,IF(Configurações!$B$3="Simples",IF(OR(CP16="TRAB",CP16="ATEST"),1,0),IF(AND(CF16&lt;&gt;"",CI16&lt;&gt;""),1,0)))</f>
        <v>0</v>
      </c>
      <c r="CK16" s="72">
        <f>IF(AND(CJ16=1,Configurações!$B$3&lt;&gt;"Simples"),MOD(CI16-CF16,1)-CL16,0)</f>
        <v>0</v>
      </c>
      <c r="CL16" s="72">
        <f t="shared" si="21"/>
        <v>0</v>
      </c>
      <c r="CM16">
        <f t="shared" si="22"/>
        <v>0</v>
      </c>
      <c r="CN16">
        <f t="shared" si="23"/>
        <v>0</v>
      </c>
      <c r="CO16" s="38" t="str">
        <f>IF(CJ16=0,"",IF(CM16&gt;Configurações!$B$15,"7DIA ","")&amp;IF(AND(WEEKDAY(CF$5)=1,CN16&gt;IF($D16="F",Configurações!$B$13,Configurações!$B$14)),"DOM ","")&amp;IF(Configurações!$B$3="Simples","",IF(ROUND(CK16*1440,0)&lt;=ROUND(Configurações!$B$11*1440,0),IF(ROUND(CL16*1440,0)&gt;0,"INT-INDEVIDO",""),IF(ROUND(CK16*1440,0)&lt;=ROUND(Configurações!$B$12*1440,0),IF(ROUND(CL16*1440,0)&lt;&gt;ROUND(Configurações!$B$8*1440,0),"INT-15MIN",""),IF(OR(ROUND(CL16*1440,0)&lt;ROUND(Configurações!$B$9*1440,0),ROUND(CL16*1440,0)&gt;ROUND(Configurações!$B$10*1440,0)),"INT-1H2H","")))))</f>
        <v/>
      </c>
      <c r="CP16" t="str">
        <f>IF(Configurações!$B$3="Simples",IF('Escala Simples'!M16="Trabalho","TRAB",IF('Escala Simples'!M16="Folga","FOLGA",IF('Escala Simples'!M16="Atestado","ATEST",IF('Escala Simples'!M16="Férias","FERIAS","")))),"")</f>
        <v/>
      </c>
      <c r="CQ16" s="71" t="str">
        <f>IF(Configurações!$B$3="Colunas",IF('Escala Colunas'!N49="","",'Escala Colunas'!N49),IF(Configurações!$B$3="Simples","",IF('Escala Linhas'!AU16="","",'Escala Linhas'!AU16)))</f>
        <v/>
      </c>
      <c r="CR16" s="71" t="str">
        <f>IF(Configurações!$B$3="Colunas",IF('Escala Colunas'!N50="","",'Escala Colunas'!N50),IF(Configurações!$B$3="Simples","",IF('Escala Linhas'!AV16="","",'Escala Linhas'!AV16)))</f>
        <v/>
      </c>
      <c r="CS16" s="71" t="str">
        <f>IF(Configurações!$B$3="Colunas",IF('Escala Colunas'!N51="","",'Escala Colunas'!N51),IF(Configurações!$B$3="Simples","",IF('Escala Linhas'!AW16="","",'Escala Linhas'!AW16)))</f>
        <v/>
      </c>
      <c r="CT16" s="71" t="str">
        <f>IF(Configurações!$B$3="Colunas",IF('Escala Colunas'!N52="","",'Escala Colunas'!N52),IF(Configurações!$B$3="Simples","",IF('Escala Linhas'!AX16="","",'Escala Linhas'!AX16)))</f>
        <v/>
      </c>
      <c r="CU16">
        <f>IF($B16="",0,IF(Configurações!$B$3="Simples",IF(OR(DA16="TRAB",DA16="ATEST"),1,0),IF(AND(CQ16&lt;&gt;"",CT16&lt;&gt;""),1,0)))</f>
        <v>0</v>
      </c>
      <c r="CV16" s="72">
        <f>IF(AND(CU16=1,Configurações!$B$3&lt;&gt;"Simples"),MOD(CT16-CQ16,1)-CW16,0)</f>
        <v>0</v>
      </c>
      <c r="CW16" s="72">
        <f t="shared" si="24"/>
        <v>0</v>
      </c>
      <c r="CX16">
        <f t="shared" si="25"/>
        <v>0</v>
      </c>
      <c r="CY16">
        <f t="shared" si="26"/>
        <v>0</v>
      </c>
      <c r="CZ16" s="38" t="str">
        <f>IF(CU16=0,"",IF(CX16&gt;Configurações!$B$15,"7DIA ","")&amp;IF(AND(WEEKDAY(CQ$5)=1,CY16&gt;IF($D16="F",Configurações!$B$13,Configurações!$B$14)),"DOM ","")&amp;IF(Configurações!$B$3="Simples","",IF(ROUND(CV16*1440,0)&lt;=ROUND(Configurações!$B$11*1440,0),IF(ROUND(CW16*1440,0)&gt;0,"INT-INDEVIDO",""),IF(ROUND(CV16*1440,0)&lt;=ROUND(Configurações!$B$12*1440,0),IF(ROUND(CW16*1440,0)&lt;&gt;ROUND(Configurações!$B$8*1440,0),"INT-15MIN",""),IF(OR(ROUND(CW16*1440,0)&lt;ROUND(Configurações!$B$9*1440,0),ROUND(CW16*1440,0)&gt;ROUND(Configurações!$B$10*1440,0)),"INT-1H2H","")))))</f>
        <v/>
      </c>
      <c r="DA16" t="str">
        <f>IF(Configurações!$B$3="Simples",IF('Escala Simples'!N16="Trabalho","TRAB",IF('Escala Simples'!N16="Folga","FOLGA",IF('Escala Simples'!N16="Atestado","ATEST",IF('Escala Simples'!N16="Férias","FERIAS","")))),"")</f>
        <v/>
      </c>
      <c r="DB16" s="71" t="str">
        <f>IF(Configurações!$B$3="Colunas",IF('Escala Colunas'!N54="","",'Escala Colunas'!N54),IF(Configurações!$B$3="Simples","",IF('Escala Linhas'!AZ16="","",'Escala Linhas'!AZ16)))</f>
        <v/>
      </c>
      <c r="DC16" s="71" t="str">
        <f>IF(Configurações!$B$3="Colunas",IF('Escala Colunas'!N55="","",'Escala Colunas'!N55),IF(Configurações!$B$3="Simples","",IF('Escala Linhas'!BA16="","",'Escala Linhas'!BA16)))</f>
        <v/>
      </c>
      <c r="DD16" s="71" t="str">
        <f>IF(Configurações!$B$3="Colunas",IF('Escala Colunas'!N56="","",'Escala Colunas'!N56),IF(Configurações!$B$3="Simples","",IF('Escala Linhas'!BB16="","",'Escala Linhas'!BB16)))</f>
        <v/>
      </c>
      <c r="DE16" s="71" t="str">
        <f>IF(Configurações!$B$3="Colunas",IF('Escala Colunas'!N57="","",'Escala Colunas'!N57),IF(Configurações!$B$3="Simples","",IF('Escala Linhas'!BC16="","",'Escala Linhas'!BC16)))</f>
        <v/>
      </c>
      <c r="DF16">
        <f>IF($B16="",0,IF(Configurações!$B$3="Simples",IF(OR(DL16="TRAB",DL16="ATEST"),1,0),IF(AND(DB16&lt;&gt;"",DE16&lt;&gt;""),1,0)))</f>
        <v>0</v>
      </c>
      <c r="DG16" s="72">
        <f>IF(AND(DF16=1,Configurações!$B$3&lt;&gt;"Simples"),MOD(DE16-DB16,1)-DH16,0)</f>
        <v>0</v>
      </c>
      <c r="DH16" s="72">
        <f t="shared" si="27"/>
        <v>0</v>
      </c>
      <c r="DI16">
        <f t="shared" si="28"/>
        <v>0</v>
      </c>
      <c r="DJ16">
        <f t="shared" si="29"/>
        <v>0</v>
      </c>
      <c r="DK16" s="38" t="str">
        <f>IF(DF16=0,"",IF(DI16&gt;Configurações!$B$15,"7DIA ","")&amp;IF(AND(WEEKDAY(DB$5)=1,DJ16&gt;IF($D16="F",Configurações!$B$13,Configurações!$B$14)),"DOM ","")&amp;IF(Configurações!$B$3="Simples","",IF(ROUND(DG16*1440,0)&lt;=ROUND(Configurações!$B$11*1440,0),IF(ROUND(DH16*1440,0)&gt;0,"INT-INDEVIDO",""),IF(ROUND(DG16*1440,0)&lt;=ROUND(Configurações!$B$12*1440,0),IF(ROUND(DH16*1440,0)&lt;&gt;ROUND(Configurações!$B$8*1440,0),"INT-15MIN",""),IF(OR(ROUND(DH16*1440,0)&lt;ROUND(Configurações!$B$9*1440,0),ROUND(DH16*1440,0)&gt;ROUND(Configurações!$B$10*1440,0)),"INT-1H2H","")))))</f>
        <v/>
      </c>
      <c r="DL16" t="str">
        <f>IF(Configurações!$B$3="Simples",IF('Escala Simples'!O16="Trabalho","TRAB",IF('Escala Simples'!O16="Folga","FOLGA",IF('Escala Simples'!O16="Atestado","ATEST",IF('Escala Simples'!O16="Férias","FERIAS","")))),"")</f>
        <v/>
      </c>
      <c r="DM16" s="71" t="str">
        <f>IF(Configurações!$B$3="Colunas",IF('Escala Colunas'!N59="","",'Escala Colunas'!N59),IF(Configurações!$B$3="Simples","",IF('Escala Linhas'!BE16="","",'Escala Linhas'!BE16)))</f>
        <v/>
      </c>
      <c r="DN16" s="71" t="str">
        <f>IF(Configurações!$B$3="Colunas",IF('Escala Colunas'!N60="","",'Escala Colunas'!N60),IF(Configurações!$B$3="Simples","",IF('Escala Linhas'!BF16="","",'Escala Linhas'!BF16)))</f>
        <v/>
      </c>
      <c r="DO16" s="71" t="str">
        <f>IF(Configurações!$B$3="Colunas",IF('Escala Colunas'!N61="","",'Escala Colunas'!N61),IF(Configurações!$B$3="Simples","",IF('Escala Linhas'!BG16="","",'Escala Linhas'!BG16)))</f>
        <v/>
      </c>
      <c r="DP16" s="71" t="str">
        <f>IF(Configurações!$B$3="Colunas",IF('Escala Colunas'!N62="","",'Escala Colunas'!N62),IF(Configurações!$B$3="Simples","",IF('Escala Linhas'!BH16="","",'Escala Linhas'!BH16)))</f>
        <v/>
      </c>
      <c r="DQ16">
        <f>IF($B16="",0,IF(Configurações!$B$3="Simples",IF(OR(DW16="TRAB",DW16="ATEST"),1,0),IF(AND(DM16&lt;&gt;"",DP16&lt;&gt;""),1,0)))</f>
        <v>0</v>
      </c>
      <c r="DR16" s="72">
        <f>IF(AND(DQ16=1,Configurações!$B$3&lt;&gt;"Simples"),MOD(DP16-DM16,1)-DS16,0)</f>
        <v>0</v>
      </c>
      <c r="DS16" s="72">
        <f t="shared" si="30"/>
        <v>0</v>
      </c>
      <c r="DT16">
        <f t="shared" si="31"/>
        <v>0</v>
      </c>
      <c r="DU16">
        <f t="shared" si="32"/>
        <v>0</v>
      </c>
      <c r="DV16" s="38" t="str">
        <f>IF(DQ16=0,"",IF(DT16&gt;Configurações!$B$15,"7DIA ","")&amp;IF(AND(WEEKDAY(DM$5)=1,DU16&gt;IF($D16="F",Configurações!$B$13,Configurações!$B$14)),"DOM ","")&amp;IF(Configurações!$B$3="Simples","",IF(ROUND(DR16*1440,0)&lt;=ROUND(Configurações!$B$11*1440,0),IF(ROUND(DS16*1440,0)&gt;0,"INT-INDEVIDO",""),IF(ROUND(DR16*1440,0)&lt;=ROUND(Configurações!$B$12*1440,0),IF(ROUND(DS16*1440,0)&lt;&gt;ROUND(Configurações!$B$8*1440,0),"INT-15MIN",""),IF(OR(ROUND(DS16*1440,0)&lt;ROUND(Configurações!$B$9*1440,0),ROUND(DS16*1440,0)&gt;ROUND(Configurações!$B$10*1440,0)),"INT-1H2H","")))))</f>
        <v/>
      </c>
      <c r="DW16" t="str">
        <f>IF(Configurações!$B$3="Simples",IF('Escala Simples'!P16="Trabalho","TRAB",IF('Escala Simples'!P16="Folga","FOLGA",IF('Escala Simples'!P16="Atestado","ATEST",IF('Escala Simples'!P16="Férias","FERIAS","")))),"")</f>
        <v/>
      </c>
      <c r="DX16" s="71" t="str">
        <f>IF(Configurações!$B$3="Colunas",IF('Escala Colunas'!N64="","",'Escala Colunas'!N64),IF(Configurações!$B$3="Simples","",IF('Escala Linhas'!BJ16="","",'Escala Linhas'!BJ16)))</f>
        <v/>
      </c>
      <c r="DY16" s="71" t="str">
        <f>IF(Configurações!$B$3="Colunas",IF('Escala Colunas'!N65="","",'Escala Colunas'!N65),IF(Configurações!$B$3="Simples","",IF('Escala Linhas'!BK16="","",'Escala Linhas'!BK16)))</f>
        <v/>
      </c>
      <c r="DZ16" s="71" t="str">
        <f>IF(Configurações!$B$3="Colunas",IF('Escala Colunas'!N66="","",'Escala Colunas'!N66),IF(Configurações!$B$3="Simples","",IF('Escala Linhas'!BL16="","",'Escala Linhas'!BL16)))</f>
        <v/>
      </c>
      <c r="EA16" s="71" t="str">
        <f>IF(Configurações!$B$3="Colunas",IF('Escala Colunas'!N67="","",'Escala Colunas'!N67),IF(Configurações!$B$3="Simples","",IF('Escala Linhas'!BM16="","",'Escala Linhas'!BM16)))</f>
        <v/>
      </c>
      <c r="EB16">
        <f>IF($B16="",0,IF(Configurações!$B$3="Simples",IF(OR(EH16="TRAB",EH16="ATEST"),1,0),IF(AND(DX16&lt;&gt;"",EA16&lt;&gt;""),1,0)))</f>
        <v>0</v>
      </c>
      <c r="EC16" s="72">
        <f>IF(AND(EB16=1,Configurações!$B$3&lt;&gt;"Simples"),MOD(EA16-DX16,1)-ED16,0)</f>
        <v>0</v>
      </c>
      <c r="ED16" s="72">
        <f t="shared" si="33"/>
        <v>0</v>
      </c>
      <c r="EE16">
        <f t="shared" si="34"/>
        <v>0</v>
      </c>
      <c r="EF16">
        <f t="shared" si="35"/>
        <v>0</v>
      </c>
      <c r="EG16" s="38" t="str">
        <f>IF(EB16=0,"",IF(EE16&gt;Configurações!$B$15,"7DIA ","")&amp;IF(AND(WEEKDAY(DX$5)=1,EF16&gt;IF($D16="F",Configurações!$B$13,Configurações!$B$14)),"DOM ","")&amp;IF(Configurações!$B$3="Simples","",IF(ROUND(EC16*1440,0)&lt;=ROUND(Configurações!$B$11*1440,0),IF(ROUND(ED16*1440,0)&gt;0,"INT-INDEVIDO",""),IF(ROUND(EC16*1440,0)&lt;=ROUND(Configurações!$B$12*1440,0),IF(ROUND(ED16*1440,0)&lt;&gt;ROUND(Configurações!$B$8*1440,0),"INT-15MIN",""),IF(OR(ROUND(ED16*1440,0)&lt;ROUND(Configurações!$B$9*1440,0),ROUND(ED16*1440,0)&gt;ROUND(Configurações!$B$10*1440,0)),"INT-1H2H","")))))</f>
        <v/>
      </c>
      <c r="EH16" t="str">
        <f>IF(Configurações!$B$3="Simples",IF('Escala Simples'!Q16="Trabalho","TRAB",IF('Escala Simples'!Q16="Folga","FOLGA",IF('Escala Simples'!Q16="Atestado","ATEST",IF('Escala Simples'!Q16="Férias","FERIAS","")))),"")</f>
        <v/>
      </c>
      <c r="EI16" s="71" t="str">
        <f>IF(Configurações!$B$3="Colunas",IF('Escala Colunas'!N69="","",'Escala Colunas'!N69),IF(Configurações!$B$3="Simples","",IF('Escala Linhas'!BO16="","",'Escala Linhas'!BO16)))</f>
        <v/>
      </c>
      <c r="EJ16" s="71" t="str">
        <f>IF(Configurações!$B$3="Colunas",IF('Escala Colunas'!N70="","",'Escala Colunas'!N70),IF(Configurações!$B$3="Simples","",IF('Escala Linhas'!BP16="","",'Escala Linhas'!BP16)))</f>
        <v/>
      </c>
      <c r="EK16" s="71" t="str">
        <f>IF(Configurações!$B$3="Colunas",IF('Escala Colunas'!N71="","",'Escala Colunas'!N71),IF(Configurações!$B$3="Simples","",IF('Escala Linhas'!BQ16="","",'Escala Linhas'!BQ16)))</f>
        <v/>
      </c>
      <c r="EL16" s="71" t="str">
        <f>IF(Configurações!$B$3="Colunas",IF('Escala Colunas'!N72="","",'Escala Colunas'!N72),IF(Configurações!$B$3="Simples","",IF('Escala Linhas'!BR16="","",'Escala Linhas'!BR16)))</f>
        <v/>
      </c>
      <c r="EM16">
        <f>IF($B16="",0,IF(Configurações!$B$3="Simples",IF(OR(ES16="TRAB",ES16="ATEST"),1,0),IF(AND(EI16&lt;&gt;"",EL16&lt;&gt;""),1,0)))</f>
        <v>0</v>
      </c>
      <c r="EN16" s="72">
        <f>IF(AND(EM16=1,Configurações!$B$3&lt;&gt;"Simples"),MOD(EL16-EI16,1)-EO16,0)</f>
        <v>0</v>
      </c>
      <c r="EO16" s="72">
        <f t="shared" si="36"/>
        <v>0</v>
      </c>
      <c r="EP16">
        <f t="shared" si="37"/>
        <v>0</v>
      </c>
      <c r="EQ16">
        <f t="shared" si="38"/>
        <v>0</v>
      </c>
      <c r="ER16" s="38" t="str">
        <f>IF(EM16=0,"",IF(EP16&gt;Configurações!$B$15,"7DIA ","")&amp;IF(AND(WEEKDAY(EI$5)=1,EQ16&gt;IF($D16="F",Configurações!$B$13,Configurações!$B$14)),"DOM ","")&amp;IF(Configurações!$B$3="Simples","",IF(ROUND(EN16*1440,0)&lt;=ROUND(Configurações!$B$11*1440,0),IF(ROUND(EO16*1440,0)&gt;0,"INT-INDEVIDO",""),IF(ROUND(EN16*1440,0)&lt;=ROUND(Configurações!$B$12*1440,0),IF(ROUND(EO16*1440,0)&lt;&gt;ROUND(Configurações!$B$8*1440,0),"INT-15MIN",""),IF(OR(ROUND(EO16*1440,0)&lt;ROUND(Configurações!$B$9*1440,0),ROUND(EO16*1440,0)&gt;ROUND(Configurações!$B$10*1440,0)),"INT-1H2H","")))))</f>
        <v/>
      </c>
      <c r="ES16" t="str">
        <f>IF(Configurações!$B$3="Simples",IF('Escala Simples'!R16="Trabalho","TRAB",IF('Escala Simples'!R16="Folga","FOLGA",IF('Escala Simples'!R16="Atestado","ATEST",IF('Escala Simples'!R16="Férias","FERIAS","")))),"")</f>
        <v/>
      </c>
      <c r="ET16" s="71" t="str">
        <f>IF(Configurações!$B$3="Colunas",IF('Escala Colunas'!N74="","",'Escala Colunas'!N74),IF(Configurações!$B$3="Simples","",IF('Escala Linhas'!BT16="","",'Escala Linhas'!BT16)))</f>
        <v/>
      </c>
      <c r="EU16" s="71" t="str">
        <f>IF(Configurações!$B$3="Colunas",IF('Escala Colunas'!N75="","",'Escala Colunas'!N75),IF(Configurações!$B$3="Simples","",IF('Escala Linhas'!BU16="","",'Escala Linhas'!BU16)))</f>
        <v/>
      </c>
      <c r="EV16" s="71" t="str">
        <f>IF(Configurações!$B$3="Colunas",IF('Escala Colunas'!N76="","",'Escala Colunas'!N76),IF(Configurações!$B$3="Simples","",IF('Escala Linhas'!BV16="","",'Escala Linhas'!BV16)))</f>
        <v/>
      </c>
      <c r="EW16" s="71" t="str">
        <f>IF(Configurações!$B$3="Colunas",IF('Escala Colunas'!N77="","",'Escala Colunas'!N77),IF(Configurações!$B$3="Simples","",IF('Escala Linhas'!BW16="","",'Escala Linhas'!BW16)))</f>
        <v/>
      </c>
      <c r="EX16">
        <f>IF($B16="",0,IF(Configurações!$B$3="Simples",IF(OR(FD16="TRAB",FD16="ATEST"),1,0),IF(AND(ET16&lt;&gt;"",EW16&lt;&gt;""),1,0)))</f>
        <v>0</v>
      </c>
      <c r="EY16" s="72">
        <f>IF(AND(EX16=1,Configurações!$B$3&lt;&gt;"Simples"),MOD(EW16-ET16,1)-EZ16,0)</f>
        <v>0</v>
      </c>
      <c r="EZ16" s="72">
        <f t="shared" si="39"/>
        <v>0</v>
      </c>
      <c r="FA16">
        <f t="shared" si="40"/>
        <v>0</v>
      </c>
      <c r="FB16">
        <f t="shared" si="41"/>
        <v>0</v>
      </c>
      <c r="FC16" s="38" t="str">
        <f>IF(EX16=0,"",IF(FA16&gt;Configurações!$B$15,"7DIA ","")&amp;IF(AND(WEEKDAY(ET$5)=1,FB16&gt;IF($D16="F",Configurações!$B$13,Configurações!$B$14)),"DOM ","")&amp;IF(Configurações!$B$3="Simples","",IF(ROUND(EY16*1440,0)&lt;=ROUND(Configurações!$B$11*1440,0),IF(ROUND(EZ16*1440,0)&gt;0,"INT-INDEVIDO",""),IF(ROUND(EY16*1440,0)&lt;=ROUND(Configurações!$B$12*1440,0),IF(ROUND(EZ16*1440,0)&lt;&gt;ROUND(Configurações!$B$8*1440,0),"INT-15MIN",""),IF(OR(ROUND(EZ16*1440,0)&lt;ROUND(Configurações!$B$9*1440,0),ROUND(EZ16*1440,0)&gt;ROUND(Configurações!$B$10*1440,0)),"INT-1H2H","")))))</f>
        <v/>
      </c>
      <c r="FD16" t="str">
        <f>IF(Configurações!$B$3="Simples",IF('Escala Simples'!S16="Trabalho","TRAB",IF('Escala Simples'!S16="Folga","FOLGA",IF('Escala Simples'!S16="Atestado","ATEST",IF('Escala Simples'!S16="Férias","FERIAS","")))),"")</f>
        <v/>
      </c>
      <c r="FE16" s="71" t="str">
        <f>IF(Configurações!$B$3="Colunas",IF('Escala Colunas'!N82="","",'Escala Colunas'!N82),IF(Configurações!$B$3="Simples","",IF('Escala Linhas'!CB16="","",'Escala Linhas'!CB16)))</f>
        <v/>
      </c>
      <c r="FF16" s="71" t="str">
        <f>IF(Configurações!$B$3="Colunas",IF('Escala Colunas'!N83="","",'Escala Colunas'!N83),IF(Configurações!$B$3="Simples","",IF('Escala Linhas'!CC16="","",'Escala Linhas'!CC16)))</f>
        <v/>
      </c>
      <c r="FG16" s="71" t="str">
        <f>IF(Configurações!$B$3="Colunas",IF('Escala Colunas'!N84="","",'Escala Colunas'!N84),IF(Configurações!$B$3="Simples","",IF('Escala Linhas'!CD16="","",'Escala Linhas'!CD16)))</f>
        <v/>
      </c>
      <c r="FH16" s="71" t="str">
        <f>IF(Configurações!$B$3="Colunas",IF('Escala Colunas'!N85="","",'Escala Colunas'!N85),IF(Configurações!$B$3="Simples","",IF('Escala Linhas'!CE16="","",'Escala Linhas'!CE16)))</f>
        <v/>
      </c>
      <c r="FI16">
        <f>IF($B16="",0,IF(Configurações!$B$3="Simples",IF(OR(FO16="TRAB",FO16="ATEST"),1,0),IF(AND(FE16&lt;&gt;"",FH16&lt;&gt;""),1,0)))</f>
        <v>0</v>
      </c>
      <c r="FJ16" s="72">
        <f>IF(AND(FI16=1,Configurações!$B$3&lt;&gt;"Simples"),MOD(FH16-FE16,1)-FK16,0)</f>
        <v>0</v>
      </c>
      <c r="FK16" s="72">
        <f t="shared" si="42"/>
        <v>0</v>
      </c>
      <c r="FL16">
        <f t="shared" si="43"/>
        <v>0</v>
      </c>
      <c r="FM16">
        <f t="shared" si="44"/>
        <v>0</v>
      </c>
      <c r="FN16" s="38" t="str">
        <f>IF(FI16=0,"",IF(FL16&gt;Configurações!$B$15,"7DIA ","")&amp;IF(AND(WEEKDAY(FE$5)=1,FM16&gt;IF($D16="F",Configurações!$B$13,Configurações!$B$14)),"DOM ","")&amp;IF(Configurações!$B$3="Simples","",IF(ROUND(FJ16*1440,0)&lt;=ROUND(Configurações!$B$11*1440,0),IF(ROUND(FK16*1440,0)&gt;0,"INT-INDEVIDO",""),IF(ROUND(FJ16*1440,0)&lt;=ROUND(Configurações!$B$12*1440,0),IF(ROUND(FK16*1440,0)&lt;&gt;ROUND(Configurações!$B$8*1440,0),"INT-15MIN",""),IF(OR(ROUND(FK16*1440,0)&lt;ROUND(Configurações!$B$9*1440,0),ROUND(FK16*1440,0)&gt;ROUND(Configurações!$B$10*1440,0)),"INT-1H2H","")))))</f>
        <v/>
      </c>
      <c r="FO16" t="str">
        <f>IF(Configurações!$B$3="Simples",IF('Escala Simples'!V16="Trabalho","TRAB",IF('Escala Simples'!V16="Folga","FOLGA",IF('Escala Simples'!V16="Atestado","ATEST",IF('Escala Simples'!V16="Férias","FERIAS","")))),"")</f>
        <v/>
      </c>
      <c r="FP16" s="71" t="str">
        <f>IF(Configurações!$B$3="Colunas",IF('Escala Colunas'!N87="","",'Escala Colunas'!N87),IF(Configurações!$B$3="Simples","",IF('Escala Linhas'!CG16="","",'Escala Linhas'!CG16)))</f>
        <v/>
      </c>
      <c r="FQ16" s="71" t="str">
        <f>IF(Configurações!$B$3="Colunas",IF('Escala Colunas'!N88="","",'Escala Colunas'!N88),IF(Configurações!$B$3="Simples","",IF('Escala Linhas'!CH16="","",'Escala Linhas'!CH16)))</f>
        <v/>
      </c>
      <c r="FR16" s="71" t="str">
        <f>IF(Configurações!$B$3="Colunas",IF('Escala Colunas'!N89="","",'Escala Colunas'!N89),IF(Configurações!$B$3="Simples","",IF('Escala Linhas'!CI16="","",'Escala Linhas'!CI16)))</f>
        <v/>
      </c>
      <c r="FS16" s="71" t="str">
        <f>IF(Configurações!$B$3="Colunas",IF('Escala Colunas'!N90="","",'Escala Colunas'!N90),IF(Configurações!$B$3="Simples","",IF('Escala Linhas'!CJ16="","",'Escala Linhas'!CJ16)))</f>
        <v/>
      </c>
      <c r="FT16">
        <f>IF($B16="",0,IF(Configurações!$B$3="Simples",IF(OR(FZ16="TRAB",FZ16="ATEST"),1,0),IF(AND(FP16&lt;&gt;"",FS16&lt;&gt;""),1,0)))</f>
        <v>0</v>
      </c>
      <c r="FU16" s="72">
        <f>IF(AND(FT16=1,Configurações!$B$3&lt;&gt;"Simples"),MOD(FS16-FP16,1)-FV16,0)</f>
        <v>0</v>
      </c>
      <c r="FV16" s="72">
        <f t="shared" si="45"/>
        <v>0</v>
      </c>
      <c r="FW16">
        <f t="shared" si="46"/>
        <v>0</v>
      </c>
      <c r="FX16">
        <f t="shared" si="47"/>
        <v>0</v>
      </c>
      <c r="FY16" s="38" t="str">
        <f>IF(FT16=0,"",IF(FW16&gt;Configurações!$B$15,"7DIA ","")&amp;IF(AND(WEEKDAY(FP$5)=1,FX16&gt;IF($D16="F",Configurações!$B$13,Configurações!$B$14)),"DOM ","")&amp;IF(Configurações!$B$3="Simples","",IF(ROUND(FU16*1440,0)&lt;=ROUND(Configurações!$B$11*1440,0),IF(ROUND(FV16*1440,0)&gt;0,"INT-INDEVIDO",""),IF(ROUND(FU16*1440,0)&lt;=ROUND(Configurações!$B$12*1440,0),IF(ROUND(FV16*1440,0)&lt;&gt;ROUND(Configurações!$B$8*1440,0),"INT-15MIN",""),IF(OR(ROUND(FV16*1440,0)&lt;ROUND(Configurações!$B$9*1440,0),ROUND(FV16*1440,0)&gt;ROUND(Configurações!$B$10*1440,0)),"INT-1H2H","")))))</f>
        <v/>
      </c>
      <c r="FZ16" t="str">
        <f>IF(Configurações!$B$3="Simples",IF('Escala Simples'!W16="Trabalho","TRAB",IF('Escala Simples'!W16="Folga","FOLGA",IF('Escala Simples'!W16="Atestado","ATEST",IF('Escala Simples'!W16="Férias","FERIAS","")))),"")</f>
        <v/>
      </c>
      <c r="GA16" s="71" t="str">
        <f>IF(Configurações!$B$3="Colunas",IF('Escala Colunas'!N92="","",'Escala Colunas'!N92),IF(Configurações!$B$3="Simples","",IF('Escala Linhas'!CL16="","",'Escala Linhas'!CL16)))</f>
        <v/>
      </c>
      <c r="GB16" s="71" t="str">
        <f>IF(Configurações!$B$3="Colunas",IF('Escala Colunas'!N93="","",'Escala Colunas'!N93),IF(Configurações!$B$3="Simples","",IF('Escala Linhas'!CM16="","",'Escala Linhas'!CM16)))</f>
        <v/>
      </c>
      <c r="GC16" s="71" t="str">
        <f>IF(Configurações!$B$3="Colunas",IF('Escala Colunas'!N94="","",'Escala Colunas'!N94),IF(Configurações!$B$3="Simples","",IF('Escala Linhas'!CN16="","",'Escala Linhas'!CN16)))</f>
        <v/>
      </c>
      <c r="GD16" s="71" t="str">
        <f>IF(Configurações!$B$3="Colunas",IF('Escala Colunas'!N95="","",'Escala Colunas'!N95),IF(Configurações!$B$3="Simples","",IF('Escala Linhas'!CO16="","",'Escala Linhas'!CO16)))</f>
        <v/>
      </c>
      <c r="GE16">
        <f>IF($B16="",0,IF(Configurações!$B$3="Simples",IF(OR(GK16="TRAB",GK16="ATEST"),1,0),IF(AND(GA16&lt;&gt;"",GD16&lt;&gt;""),1,0)))</f>
        <v>0</v>
      </c>
      <c r="GF16" s="72">
        <f>IF(AND(GE16=1,Configurações!$B$3&lt;&gt;"Simples"),MOD(GD16-GA16,1)-GG16,0)</f>
        <v>0</v>
      </c>
      <c r="GG16" s="72">
        <f t="shared" si="48"/>
        <v>0</v>
      </c>
      <c r="GH16">
        <f t="shared" si="49"/>
        <v>0</v>
      </c>
      <c r="GI16">
        <f t="shared" si="50"/>
        <v>0</v>
      </c>
      <c r="GJ16" s="38" t="str">
        <f>IF(GE16=0,"",IF(GH16&gt;Configurações!$B$15,"7DIA ","")&amp;IF(AND(WEEKDAY(GA$5)=1,GI16&gt;IF($D16="F",Configurações!$B$13,Configurações!$B$14)),"DOM ","")&amp;IF(Configurações!$B$3="Simples","",IF(ROUND(GF16*1440,0)&lt;=ROUND(Configurações!$B$11*1440,0),IF(ROUND(GG16*1440,0)&gt;0,"INT-INDEVIDO",""),IF(ROUND(GF16*1440,0)&lt;=ROUND(Configurações!$B$12*1440,0),IF(ROUND(GG16*1440,0)&lt;&gt;ROUND(Configurações!$B$8*1440,0),"INT-15MIN",""),IF(OR(ROUND(GG16*1440,0)&lt;ROUND(Configurações!$B$9*1440,0),ROUND(GG16*1440,0)&gt;ROUND(Configurações!$B$10*1440,0)),"INT-1H2H","")))))</f>
        <v/>
      </c>
      <c r="GK16" t="str">
        <f>IF(Configurações!$B$3="Simples",IF('Escala Simples'!X16="Trabalho","TRAB",IF('Escala Simples'!X16="Folga","FOLGA",IF('Escala Simples'!X16="Atestado","ATEST",IF('Escala Simples'!X16="Férias","FERIAS","")))),"")</f>
        <v/>
      </c>
      <c r="GL16" s="71" t="str">
        <f>IF(Configurações!$B$3="Colunas",IF('Escala Colunas'!N97="","",'Escala Colunas'!N97),IF(Configurações!$B$3="Simples","",IF('Escala Linhas'!CQ16="","",'Escala Linhas'!CQ16)))</f>
        <v/>
      </c>
      <c r="GM16" s="71" t="str">
        <f>IF(Configurações!$B$3="Colunas",IF('Escala Colunas'!N98="","",'Escala Colunas'!N98),IF(Configurações!$B$3="Simples","",IF('Escala Linhas'!CR16="","",'Escala Linhas'!CR16)))</f>
        <v/>
      </c>
      <c r="GN16" s="71" t="str">
        <f>IF(Configurações!$B$3="Colunas",IF('Escala Colunas'!N99="","",'Escala Colunas'!N99),IF(Configurações!$B$3="Simples","",IF('Escala Linhas'!CS16="","",'Escala Linhas'!CS16)))</f>
        <v/>
      </c>
      <c r="GO16" s="71" t="str">
        <f>IF(Configurações!$B$3="Colunas",IF('Escala Colunas'!N100="","",'Escala Colunas'!N100),IF(Configurações!$B$3="Simples","",IF('Escala Linhas'!CT16="","",'Escala Linhas'!CT16)))</f>
        <v/>
      </c>
      <c r="GP16">
        <f>IF($B16="",0,IF(Configurações!$B$3="Simples",IF(OR(GV16="TRAB",GV16="ATEST"),1,0),IF(AND(GL16&lt;&gt;"",GO16&lt;&gt;""),1,0)))</f>
        <v>0</v>
      </c>
      <c r="GQ16" s="72">
        <f>IF(AND(GP16=1,Configurações!$B$3&lt;&gt;"Simples"),MOD(GO16-GL16,1)-GR16,0)</f>
        <v>0</v>
      </c>
      <c r="GR16" s="72">
        <f t="shared" si="51"/>
        <v>0</v>
      </c>
      <c r="GS16">
        <f t="shared" si="52"/>
        <v>0</v>
      </c>
      <c r="GT16">
        <f t="shared" si="53"/>
        <v>0</v>
      </c>
      <c r="GU16" s="38" t="str">
        <f>IF(GP16=0,"",IF(GS16&gt;Configurações!$B$15,"7DIA ","")&amp;IF(AND(WEEKDAY(GL$5)=1,GT16&gt;IF($D16="F",Configurações!$B$13,Configurações!$B$14)),"DOM ","")&amp;IF(Configurações!$B$3="Simples","",IF(ROUND(GQ16*1440,0)&lt;=ROUND(Configurações!$B$11*1440,0),IF(ROUND(GR16*1440,0)&gt;0,"INT-INDEVIDO",""),IF(ROUND(GQ16*1440,0)&lt;=ROUND(Configurações!$B$12*1440,0),IF(ROUND(GR16*1440,0)&lt;&gt;ROUND(Configurações!$B$8*1440,0),"INT-15MIN",""),IF(OR(ROUND(GR16*1440,0)&lt;ROUND(Configurações!$B$9*1440,0),ROUND(GR16*1440,0)&gt;ROUND(Configurações!$B$10*1440,0)),"INT-1H2H","")))))</f>
        <v/>
      </c>
      <c r="GV16" t="str">
        <f>IF(Configurações!$B$3="Simples",IF('Escala Simples'!Y16="Trabalho","TRAB",IF('Escala Simples'!Y16="Folga","FOLGA",IF('Escala Simples'!Y16="Atestado","ATEST",IF('Escala Simples'!Y16="Férias","FERIAS","")))),"")</f>
        <v/>
      </c>
      <c r="GW16" s="71" t="str">
        <f>IF(Configurações!$B$3="Colunas",IF('Escala Colunas'!N102="","",'Escala Colunas'!N102),IF(Configurações!$B$3="Simples","",IF('Escala Linhas'!CV16="","",'Escala Linhas'!CV16)))</f>
        <v/>
      </c>
      <c r="GX16" s="71" t="str">
        <f>IF(Configurações!$B$3="Colunas",IF('Escala Colunas'!N103="","",'Escala Colunas'!N103),IF(Configurações!$B$3="Simples","",IF('Escala Linhas'!CW16="","",'Escala Linhas'!CW16)))</f>
        <v/>
      </c>
      <c r="GY16" s="71" t="str">
        <f>IF(Configurações!$B$3="Colunas",IF('Escala Colunas'!N104="","",'Escala Colunas'!N104),IF(Configurações!$B$3="Simples","",IF('Escala Linhas'!CX16="","",'Escala Linhas'!CX16)))</f>
        <v/>
      </c>
      <c r="GZ16" s="71" t="str">
        <f>IF(Configurações!$B$3="Colunas",IF('Escala Colunas'!N105="","",'Escala Colunas'!N105),IF(Configurações!$B$3="Simples","",IF('Escala Linhas'!CY16="","",'Escala Linhas'!CY16)))</f>
        <v/>
      </c>
      <c r="HA16">
        <f>IF($B16="",0,IF(Configurações!$B$3="Simples",IF(OR(HG16="TRAB",HG16="ATEST"),1,0),IF(AND(GW16&lt;&gt;"",GZ16&lt;&gt;""),1,0)))</f>
        <v>0</v>
      </c>
      <c r="HB16" s="72">
        <f>IF(AND(HA16=1,Configurações!$B$3&lt;&gt;"Simples"),MOD(GZ16-GW16,1)-HC16,0)</f>
        <v>0</v>
      </c>
      <c r="HC16" s="72">
        <f t="shared" si="54"/>
        <v>0</v>
      </c>
      <c r="HD16">
        <f t="shared" si="55"/>
        <v>0</v>
      </c>
      <c r="HE16">
        <f t="shared" si="56"/>
        <v>0</v>
      </c>
      <c r="HF16" s="38" t="str">
        <f>IF(HA16=0,"",IF(HD16&gt;Configurações!$B$15,"7DIA ","")&amp;IF(AND(WEEKDAY(GW$5)=1,HE16&gt;IF($D16="F",Configurações!$B$13,Configurações!$B$14)),"DOM ","")&amp;IF(Configurações!$B$3="Simples","",IF(ROUND(HB16*1440,0)&lt;=ROUND(Configurações!$B$11*1440,0),IF(ROUND(HC16*1440,0)&gt;0,"INT-INDEVIDO",""),IF(ROUND(HB16*1440,0)&lt;=ROUND(Configurações!$B$12*1440,0),IF(ROUND(HC16*1440,0)&lt;&gt;ROUND(Configurações!$B$8*1440,0),"INT-15MIN",""),IF(OR(ROUND(HC16*1440,0)&lt;ROUND(Configurações!$B$9*1440,0),ROUND(HC16*1440,0)&gt;ROUND(Configurações!$B$10*1440,0)),"INT-1H2H","")))))</f>
        <v/>
      </c>
      <c r="HG16" t="str">
        <f>IF(Configurações!$B$3="Simples",IF('Escala Simples'!Z16="Trabalho","TRAB",IF('Escala Simples'!Z16="Folga","FOLGA",IF('Escala Simples'!Z16="Atestado","ATEST",IF('Escala Simples'!Z16="Férias","FERIAS","")))),"")</f>
        <v/>
      </c>
      <c r="HH16" s="71" t="str">
        <f>IF(Configurações!$B$3="Colunas",IF('Escala Colunas'!N107="","",'Escala Colunas'!N107),IF(Configurações!$B$3="Simples","",IF('Escala Linhas'!DA16="","",'Escala Linhas'!DA16)))</f>
        <v/>
      </c>
      <c r="HI16" s="71" t="str">
        <f>IF(Configurações!$B$3="Colunas",IF('Escala Colunas'!N108="","",'Escala Colunas'!N108),IF(Configurações!$B$3="Simples","",IF('Escala Linhas'!DB16="","",'Escala Linhas'!DB16)))</f>
        <v/>
      </c>
      <c r="HJ16" s="71" t="str">
        <f>IF(Configurações!$B$3="Colunas",IF('Escala Colunas'!N109="","",'Escala Colunas'!N109),IF(Configurações!$B$3="Simples","",IF('Escala Linhas'!DC16="","",'Escala Linhas'!DC16)))</f>
        <v/>
      </c>
      <c r="HK16" s="71" t="str">
        <f>IF(Configurações!$B$3="Colunas",IF('Escala Colunas'!N110="","",'Escala Colunas'!N110),IF(Configurações!$B$3="Simples","",IF('Escala Linhas'!DD16="","",'Escala Linhas'!DD16)))</f>
        <v/>
      </c>
      <c r="HL16">
        <f>IF($B16="",0,IF(Configurações!$B$3="Simples",IF(OR(HR16="TRAB",HR16="ATEST"),1,0),IF(AND(HH16&lt;&gt;"",HK16&lt;&gt;""),1,0)))</f>
        <v>0</v>
      </c>
      <c r="HM16" s="72">
        <f>IF(AND(HL16=1,Configurações!$B$3&lt;&gt;"Simples"),MOD(HK16-HH16,1)-HN16,0)</f>
        <v>0</v>
      </c>
      <c r="HN16" s="72">
        <f t="shared" si="57"/>
        <v>0</v>
      </c>
      <c r="HO16">
        <f t="shared" si="58"/>
        <v>0</v>
      </c>
      <c r="HP16">
        <f t="shared" si="59"/>
        <v>0</v>
      </c>
      <c r="HQ16" s="38" t="str">
        <f>IF(HL16=0,"",IF(HO16&gt;Configurações!$B$15,"7DIA ","")&amp;IF(AND(WEEKDAY(HH$5)=1,HP16&gt;IF($D16="F",Configurações!$B$13,Configurações!$B$14)),"DOM ","")&amp;IF(Configurações!$B$3="Simples","",IF(ROUND(HM16*1440,0)&lt;=ROUND(Configurações!$B$11*1440,0),IF(ROUND(HN16*1440,0)&gt;0,"INT-INDEVIDO",""),IF(ROUND(HM16*1440,0)&lt;=ROUND(Configurações!$B$12*1440,0),IF(ROUND(HN16*1440,0)&lt;&gt;ROUND(Configurações!$B$8*1440,0),"INT-15MIN",""),IF(OR(ROUND(HN16*1440,0)&lt;ROUND(Configurações!$B$9*1440,0),ROUND(HN16*1440,0)&gt;ROUND(Configurações!$B$10*1440,0)),"INT-1H2H","")))))</f>
        <v/>
      </c>
      <c r="HR16" t="str">
        <f>IF(Configurações!$B$3="Simples",IF('Escala Simples'!AA16="Trabalho","TRAB",IF('Escala Simples'!AA16="Folga","FOLGA",IF('Escala Simples'!AA16="Atestado","ATEST",IF('Escala Simples'!AA16="Férias","FERIAS","")))),"")</f>
        <v/>
      </c>
      <c r="HS16" s="71" t="str">
        <f>IF(Configurações!$B$3="Colunas",IF('Escala Colunas'!N112="","",'Escala Colunas'!N112),IF(Configurações!$B$3="Simples","",IF('Escala Linhas'!DF16="","",'Escala Linhas'!DF16)))</f>
        <v/>
      </c>
      <c r="HT16" s="71" t="str">
        <f>IF(Configurações!$B$3="Colunas",IF('Escala Colunas'!N113="","",'Escala Colunas'!N113),IF(Configurações!$B$3="Simples","",IF('Escala Linhas'!DG16="","",'Escala Linhas'!DG16)))</f>
        <v/>
      </c>
      <c r="HU16" s="71" t="str">
        <f>IF(Configurações!$B$3="Colunas",IF('Escala Colunas'!N114="","",'Escala Colunas'!N114),IF(Configurações!$B$3="Simples","",IF('Escala Linhas'!DH16="","",'Escala Linhas'!DH16)))</f>
        <v/>
      </c>
      <c r="HV16" s="71" t="str">
        <f>IF(Configurações!$B$3="Colunas",IF('Escala Colunas'!N115="","",'Escala Colunas'!N115),IF(Configurações!$B$3="Simples","",IF('Escala Linhas'!DI16="","",'Escala Linhas'!DI16)))</f>
        <v/>
      </c>
      <c r="HW16">
        <f>IF($B16="",0,IF(Configurações!$B$3="Simples",IF(OR(IC16="TRAB",IC16="ATEST"),1,0),IF(AND(HS16&lt;&gt;"",HV16&lt;&gt;""),1,0)))</f>
        <v>0</v>
      </c>
      <c r="HX16" s="72">
        <f>IF(AND(HW16=1,Configurações!$B$3&lt;&gt;"Simples"),MOD(HV16-HS16,1)-HY16,0)</f>
        <v>0</v>
      </c>
      <c r="HY16" s="72">
        <f t="shared" si="60"/>
        <v>0</v>
      </c>
      <c r="HZ16">
        <f t="shared" si="61"/>
        <v>0</v>
      </c>
      <c r="IA16">
        <f t="shared" si="62"/>
        <v>0</v>
      </c>
      <c r="IB16" s="38" t="str">
        <f>IF(HW16=0,"",IF(HZ16&gt;Configurações!$B$15,"7DIA ","")&amp;IF(AND(WEEKDAY(HS$5)=1,IA16&gt;IF($D16="F",Configurações!$B$13,Configurações!$B$14)),"DOM ","")&amp;IF(Configurações!$B$3="Simples","",IF(ROUND(HX16*1440,0)&lt;=ROUND(Configurações!$B$11*1440,0),IF(ROUND(HY16*1440,0)&gt;0,"INT-INDEVIDO",""),IF(ROUND(HX16*1440,0)&lt;=ROUND(Configurações!$B$12*1440,0),IF(ROUND(HY16*1440,0)&lt;&gt;ROUND(Configurações!$B$8*1440,0),"INT-15MIN",""),IF(OR(ROUND(HY16*1440,0)&lt;ROUND(Configurações!$B$9*1440,0),ROUND(HY16*1440,0)&gt;ROUND(Configurações!$B$10*1440,0)),"INT-1H2H","")))))</f>
        <v/>
      </c>
      <c r="IC16" t="str">
        <f>IF(Configurações!$B$3="Simples",IF('Escala Simples'!AB16="Trabalho","TRAB",IF('Escala Simples'!AB16="Folga","FOLGA",IF('Escala Simples'!AB16="Atestado","ATEST",IF('Escala Simples'!AB16="Férias","FERIAS","")))),"")</f>
        <v/>
      </c>
      <c r="ID16" s="71" t="str">
        <f>IF(Configurações!$B$3="Colunas",IF('Escala Colunas'!N120="","",'Escala Colunas'!N120),IF(Configurações!$B$3="Simples","",IF('Escala Linhas'!DN16="","",'Escala Linhas'!DN16)))</f>
        <v/>
      </c>
      <c r="IE16" s="71" t="str">
        <f>IF(Configurações!$B$3="Colunas",IF('Escala Colunas'!N121="","",'Escala Colunas'!N121),IF(Configurações!$B$3="Simples","",IF('Escala Linhas'!DO16="","",'Escala Linhas'!DO16)))</f>
        <v/>
      </c>
      <c r="IF16" s="71" t="str">
        <f>IF(Configurações!$B$3="Colunas",IF('Escala Colunas'!N122="","",'Escala Colunas'!N122),IF(Configurações!$B$3="Simples","",IF('Escala Linhas'!DP16="","",'Escala Linhas'!DP16)))</f>
        <v/>
      </c>
      <c r="IG16" s="71" t="str">
        <f>IF(Configurações!$B$3="Colunas",IF('Escala Colunas'!N123="","",'Escala Colunas'!N123),IF(Configurações!$B$3="Simples","",IF('Escala Linhas'!DQ16="","",'Escala Linhas'!DQ16)))</f>
        <v/>
      </c>
      <c r="IH16">
        <f>IF($B16="",0,IF(Configurações!$B$3="Simples",IF(OR(IN16="TRAB",IN16="ATEST"),1,0),IF(AND(ID16&lt;&gt;"",IG16&lt;&gt;""),1,0)))</f>
        <v>0</v>
      </c>
      <c r="II16" s="72">
        <f>IF(AND(IH16=1,Configurações!$B$3&lt;&gt;"Simples"),MOD(IG16-ID16,1)-IJ16,0)</f>
        <v>0</v>
      </c>
      <c r="IJ16" s="72">
        <f t="shared" si="63"/>
        <v>0</v>
      </c>
      <c r="IK16">
        <f t="shared" si="64"/>
        <v>0</v>
      </c>
      <c r="IL16">
        <f t="shared" si="65"/>
        <v>0</v>
      </c>
      <c r="IM16" s="38" t="str">
        <f>IF(IH16=0,"",IF(IK16&gt;Configurações!$B$15,"7DIA ","")&amp;IF(AND(WEEKDAY(ID$5)=1,IL16&gt;IF($D16="F",Configurações!$B$13,Configurações!$B$14)),"DOM ","")&amp;IF(Configurações!$B$3="Simples","",IF(ROUND(II16*1440,0)&lt;=ROUND(Configurações!$B$11*1440,0),IF(ROUND(IJ16*1440,0)&gt;0,"INT-INDEVIDO",""),IF(ROUND(II16*1440,0)&lt;=ROUND(Configurações!$B$12*1440,0),IF(ROUND(IJ16*1440,0)&lt;&gt;ROUND(Configurações!$B$8*1440,0),"INT-15MIN",""),IF(OR(ROUND(IJ16*1440,0)&lt;ROUND(Configurações!$B$9*1440,0),ROUND(IJ16*1440,0)&gt;ROUND(Configurações!$B$10*1440,0)),"INT-1H2H","")))))</f>
        <v/>
      </c>
      <c r="IN16" t="str">
        <f>IF(Configurações!$B$3="Simples",IF('Escala Simples'!AE16="Trabalho","TRAB",IF('Escala Simples'!AE16="Folga","FOLGA",IF('Escala Simples'!AE16="Atestado","ATEST",IF('Escala Simples'!AE16="Férias","FERIAS","")))),"")</f>
        <v/>
      </c>
      <c r="IO16" s="71" t="str">
        <f>IF(Configurações!$B$3="Colunas",IF('Escala Colunas'!N125="","",'Escala Colunas'!N125),IF(Configurações!$B$3="Simples","",IF('Escala Linhas'!DS16="","",'Escala Linhas'!DS16)))</f>
        <v/>
      </c>
      <c r="IP16" s="71" t="str">
        <f>IF(Configurações!$B$3="Colunas",IF('Escala Colunas'!N126="","",'Escala Colunas'!N126),IF(Configurações!$B$3="Simples","",IF('Escala Linhas'!DT16="","",'Escala Linhas'!DT16)))</f>
        <v/>
      </c>
      <c r="IQ16" s="71" t="str">
        <f>IF(Configurações!$B$3="Colunas",IF('Escala Colunas'!N127="","",'Escala Colunas'!N127),IF(Configurações!$B$3="Simples","",IF('Escala Linhas'!DU16="","",'Escala Linhas'!DU16)))</f>
        <v/>
      </c>
      <c r="IR16" s="71" t="str">
        <f>IF(Configurações!$B$3="Colunas",IF('Escala Colunas'!N128="","",'Escala Colunas'!N128),IF(Configurações!$B$3="Simples","",IF('Escala Linhas'!DV16="","",'Escala Linhas'!DV16)))</f>
        <v/>
      </c>
      <c r="IS16">
        <f>IF($B16="",0,IF(Configurações!$B$3="Simples",IF(OR(IY16="TRAB",IY16="ATEST"),1,0),IF(AND(IO16&lt;&gt;"",IR16&lt;&gt;""),1,0)))</f>
        <v>0</v>
      </c>
      <c r="IT16" s="72">
        <f>IF(AND(IS16=1,Configurações!$B$3&lt;&gt;"Simples"),MOD(IR16-IO16,1)-IU16,0)</f>
        <v>0</v>
      </c>
      <c r="IU16" s="72">
        <f t="shared" si="66"/>
        <v>0</v>
      </c>
      <c r="IV16">
        <f t="shared" si="67"/>
        <v>0</v>
      </c>
      <c r="IW16">
        <f t="shared" si="68"/>
        <v>0</v>
      </c>
      <c r="IX16" s="38" t="str">
        <f>IF(IS16=0,"",IF(IV16&gt;Configurações!$B$15,"7DIA ","")&amp;IF(AND(WEEKDAY(IO$5)=1,IW16&gt;IF($D16="F",Configurações!$B$13,Configurações!$B$14)),"DOM ","")&amp;IF(Configurações!$B$3="Simples","",IF(ROUND(IT16*1440,0)&lt;=ROUND(Configurações!$B$11*1440,0),IF(ROUND(IU16*1440,0)&gt;0,"INT-INDEVIDO",""),IF(ROUND(IT16*1440,0)&lt;=ROUND(Configurações!$B$12*1440,0),IF(ROUND(IU16*1440,0)&lt;&gt;ROUND(Configurações!$B$8*1440,0),"INT-15MIN",""),IF(OR(ROUND(IU16*1440,0)&lt;ROUND(Configurações!$B$9*1440,0),ROUND(IU16*1440,0)&gt;ROUND(Configurações!$B$10*1440,0)),"INT-1H2H","")))))</f>
        <v/>
      </c>
      <c r="IY16" t="str">
        <f>IF(Configurações!$B$3="Simples",IF('Escala Simples'!AF16="Trabalho","TRAB",IF('Escala Simples'!AF16="Folga","FOLGA",IF('Escala Simples'!AF16="Atestado","ATEST",IF('Escala Simples'!AF16="Férias","FERIAS","")))),"")</f>
        <v/>
      </c>
      <c r="IZ16" s="71" t="str">
        <f>IF(Configurações!$B$3="Colunas",IF('Escala Colunas'!N130="","",'Escala Colunas'!N130),IF(Configurações!$B$3="Simples","",IF('Escala Linhas'!DX16="","",'Escala Linhas'!DX16)))</f>
        <v/>
      </c>
      <c r="JA16" s="71" t="str">
        <f>IF(Configurações!$B$3="Colunas",IF('Escala Colunas'!N131="","",'Escala Colunas'!N131),IF(Configurações!$B$3="Simples","",IF('Escala Linhas'!DY16="","",'Escala Linhas'!DY16)))</f>
        <v/>
      </c>
      <c r="JB16" s="71" t="str">
        <f>IF(Configurações!$B$3="Colunas",IF('Escala Colunas'!N132="","",'Escala Colunas'!N132),IF(Configurações!$B$3="Simples","",IF('Escala Linhas'!DZ16="","",'Escala Linhas'!DZ16)))</f>
        <v/>
      </c>
      <c r="JC16" s="71" t="str">
        <f>IF(Configurações!$B$3="Colunas",IF('Escala Colunas'!N133="","",'Escala Colunas'!N133),IF(Configurações!$B$3="Simples","",IF('Escala Linhas'!EA16="","",'Escala Linhas'!EA16)))</f>
        <v/>
      </c>
      <c r="JD16">
        <f>IF($B16="",0,IF(Configurações!$B$3="Simples",IF(OR(JJ16="TRAB",JJ16="ATEST"),1,0),IF(AND(IZ16&lt;&gt;"",JC16&lt;&gt;""),1,0)))</f>
        <v>0</v>
      </c>
      <c r="JE16" s="72">
        <f>IF(AND(JD16=1,Configurações!$B$3&lt;&gt;"Simples"),MOD(JC16-IZ16,1)-JF16,0)</f>
        <v>0</v>
      </c>
      <c r="JF16" s="72">
        <f t="shared" si="69"/>
        <v>0</v>
      </c>
      <c r="JG16">
        <f t="shared" si="70"/>
        <v>0</v>
      </c>
      <c r="JH16">
        <f t="shared" si="71"/>
        <v>0</v>
      </c>
      <c r="JI16" s="38" t="str">
        <f>IF(JD16=0,"",IF(JG16&gt;Configurações!$B$15,"7DIA ","")&amp;IF(AND(WEEKDAY(IZ$5)=1,JH16&gt;IF($D16="F",Configurações!$B$13,Configurações!$B$14)),"DOM ","")&amp;IF(Configurações!$B$3="Simples","",IF(ROUND(JE16*1440,0)&lt;=ROUND(Configurações!$B$11*1440,0),IF(ROUND(JF16*1440,0)&gt;0,"INT-INDEVIDO",""),IF(ROUND(JE16*1440,0)&lt;=ROUND(Configurações!$B$12*1440,0),IF(ROUND(JF16*1440,0)&lt;&gt;ROUND(Configurações!$B$8*1440,0),"INT-15MIN",""),IF(OR(ROUND(JF16*1440,0)&lt;ROUND(Configurações!$B$9*1440,0),ROUND(JF16*1440,0)&gt;ROUND(Configurações!$B$10*1440,0)),"INT-1H2H","")))))</f>
        <v/>
      </c>
      <c r="JJ16" t="str">
        <f>IF(Configurações!$B$3="Simples",IF('Escala Simples'!AG16="Trabalho","TRAB",IF('Escala Simples'!AG16="Folga","FOLGA",IF('Escala Simples'!AG16="Atestado","ATEST",IF('Escala Simples'!AG16="Férias","FERIAS","")))),"")</f>
        <v/>
      </c>
      <c r="JK16" s="71" t="str">
        <f>IF(Configurações!$B$3="Colunas",IF('Escala Colunas'!N135="","",'Escala Colunas'!N135),IF(Configurações!$B$3="Simples","",IF('Escala Linhas'!EC16="","",'Escala Linhas'!EC16)))</f>
        <v/>
      </c>
      <c r="JL16" s="71" t="str">
        <f>IF(Configurações!$B$3="Colunas",IF('Escala Colunas'!N136="","",'Escala Colunas'!N136),IF(Configurações!$B$3="Simples","",IF('Escala Linhas'!ED16="","",'Escala Linhas'!ED16)))</f>
        <v/>
      </c>
      <c r="JM16" s="71" t="str">
        <f>IF(Configurações!$B$3="Colunas",IF('Escala Colunas'!N137="","",'Escala Colunas'!N137),IF(Configurações!$B$3="Simples","",IF('Escala Linhas'!EE16="","",'Escala Linhas'!EE16)))</f>
        <v/>
      </c>
      <c r="JN16" s="71" t="str">
        <f>IF(Configurações!$B$3="Colunas",IF('Escala Colunas'!N138="","",'Escala Colunas'!N138),IF(Configurações!$B$3="Simples","",IF('Escala Linhas'!EF16="","",'Escala Linhas'!EF16)))</f>
        <v/>
      </c>
      <c r="JO16">
        <f>IF($B16="",0,IF(Configurações!$B$3="Simples",IF(OR(JU16="TRAB",JU16="ATEST"),1,0),IF(AND(JK16&lt;&gt;"",JN16&lt;&gt;""),1,0)))</f>
        <v>0</v>
      </c>
      <c r="JP16" s="72">
        <f>IF(AND(JO16=1,Configurações!$B$3&lt;&gt;"Simples"),MOD(JN16-JK16,1)-JQ16,0)</f>
        <v>0</v>
      </c>
      <c r="JQ16" s="72">
        <f t="shared" si="72"/>
        <v>0</v>
      </c>
      <c r="JR16">
        <f t="shared" si="73"/>
        <v>0</v>
      </c>
      <c r="JS16">
        <f t="shared" si="74"/>
        <v>0</v>
      </c>
      <c r="JT16" s="38" t="str">
        <f>IF(JO16=0,"",IF(JR16&gt;Configurações!$B$15,"7DIA ","")&amp;IF(AND(WEEKDAY(JK$5)=1,JS16&gt;IF($D16="F",Configurações!$B$13,Configurações!$B$14)),"DOM ","")&amp;IF(Configurações!$B$3="Simples","",IF(ROUND(JP16*1440,0)&lt;=ROUND(Configurações!$B$11*1440,0),IF(ROUND(JQ16*1440,0)&gt;0,"INT-INDEVIDO",""),IF(ROUND(JP16*1440,0)&lt;=ROUND(Configurações!$B$12*1440,0),IF(ROUND(JQ16*1440,0)&lt;&gt;ROUND(Configurações!$B$8*1440,0),"INT-15MIN",""),IF(OR(ROUND(JQ16*1440,0)&lt;ROUND(Configurações!$B$9*1440,0),ROUND(JQ16*1440,0)&gt;ROUND(Configurações!$B$10*1440,0)),"INT-1H2H","")))))</f>
        <v/>
      </c>
      <c r="JU16" t="str">
        <f>IF(Configurações!$B$3="Simples",IF('Escala Simples'!AH16="Trabalho","TRAB",IF('Escala Simples'!AH16="Folga","FOLGA",IF('Escala Simples'!AH16="Atestado","ATEST",IF('Escala Simples'!AH16="Férias","FERIAS","")))),"")</f>
        <v/>
      </c>
      <c r="JV16" s="71" t="str">
        <f>IF(Configurações!$B$3="Colunas",IF('Escala Colunas'!N140="","",'Escala Colunas'!N140),IF(Configurações!$B$3="Simples","",IF('Escala Linhas'!EH16="","",'Escala Linhas'!EH16)))</f>
        <v/>
      </c>
      <c r="JW16" s="71" t="str">
        <f>IF(Configurações!$B$3="Colunas",IF('Escala Colunas'!N141="","",'Escala Colunas'!N141),IF(Configurações!$B$3="Simples","",IF('Escala Linhas'!EI16="","",'Escala Linhas'!EI16)))</f>
        <v/>
      </c>
      <c r="JX16" s="71" t="str">
        <f>IF(Configurações!$B$3="Colunas",IF('Escala Colunas'!N142="","",'Escala Colunas'!N142),IF(Configurações!$B$3="Simples","",IF('Escala Linhas'!EJ16="","",'Escala Linhas'!EJ16)))</f>
        <v/>
      </c>
      <c r="JY16" s="71" t="str">
        <f>IF(Configurações!$B$3="Colunas",IF('Escala Colunas'!N143="","",'Escala Colunas'!N143),IF(Configurações!$B$3="Simples","",IF('Escala Linhas'!EK16="","",'Escala Linhas'!EK16)))</f>
        <v/>
      </c>
      <c r="JZ16">
        <f>IF($B16="",0,IF(Configurações!$B$3="Simples",IF(OR(KF16="TRAB",KF16="ATEST"),1,0),IF(AND(JV16&lt;&gt;"",JY16&lt;&gt;""),1,0)))</f>
        <v>0</v>
      </c>
      <c r="KA16" s="72">
        <f>IF(AND(JZ16=1,Configurações!$B$3&lt;&gt;"Simples"),MOD(JY16-JV16,1)-KB16,0)</f>
        <v>0</v>
      </c>
      <c r="KB16" s="72">
        <f t="shared" si="75"/>
        <v>0</v>
      </c>
      <c r="KC16">
        <f t="shared" si="76"/>
        <v>0</v>
      </c>
      <c r="KD16">
        <f t="shared" si="77"/>
        <v>0</v>
      </c>
      <c r="KE16" s="38" t="str">
        <f>IF(JZ16=0,"",IF(KC16&gt;Configurações!$B$15,"7DIA ","")&amp;IF(AND(WEEKDAY(JV$5)=1,KD16&gt;IF($D16="F",Configurações!$B$13,Configurações!$B$14)),"DOM ","")&amp;IF(Configurações!$B$3="Simples","",IF(ROUND(KA16*1440,0)&lt;=ROUND(Configurações!$B$11*1440,0),IF(ROUND(KB16*1440,0)&gt;0,"INT-INDEVIDO",""),IF(ROUND(KA16*1440,0)&lt;=ROUND(Configurações!$B$12*1440,0),IF(ROUND(KB16*1440,0)&lt;&gt;ROUND(Configurações!$B$8*1440,0),"INT-15MIN",""),IF(OR(ROUND(KB16*1440,0)&lt;ROUND(Configurações!$B$9*1440,0),ROUND(KB16*1440,0)&gt;ROUND(Configurações!$B$10*1440,0)),"INT-1H2H","")))))</f>
        <v/>
      </c>
      <c r="KF16" t="str">
        <f>IF(Configurações!$B$3="Simples",IF('Escala Simples'!AI16="Trabalho","TRAB",IF('Escala Simples'!AI16="Folga","FOLGA",IF('Escala Simples'!AI16="Atestado","ATEST",IF('Escala Simples'!AI16="Férias","FERIAS","")))),"")</f>
        <v/>
      </c>
      <c r="KG16" s="71" t="str">
        <f>IF(Configurações!$B$3="Colunas",IF('Escala Colunas'!N145="","",'Escala Colunas'!N145),IF(Configurações!$B$3="Simples","",IF('Escala Linhas'!EM16="","",'Escala Linhas'!EM16)))</f>
        <v/>
      </c>
      <c r="KH16" s="71" t="str">
        <f>IF(Configurações!$B$3="Colunas",IF('Escala Colunas'!N146="","",'Escala Colunas'!N146),IF(Configurações!$B$3="Simples","",IF('Escala Linhas'!EN16="","",'Escala Linhas'!EN16)))</f>
        <v/>
      </c>
      <c r="KI16" s="71" t="str">
        <f>IF(Configurações!$B$3="Colunas",IF('Escala Colunas'!N147="","",'Escala Colunas'!N147),IF(Configurações!$B$3="Simples","",IF('Escala Linhas'!EO16="","",'Escala Linhas'!EO16)))</f>
        <v/>
      </c>
      <c r="KJ16" s="71" t="str">
        <f>IF(Configurações!$B$3="Colunas",IF('Escala Colunas'!N148="","",'Escala Colunas'!N148),IF(Configurações!$B$3="Simples","",IF('Escala Linhas'!EP16="","",'Escala Linhas'!EP16)))</f>
        <v/>
      </c>
      <c r="KK16">
        <f>IF($B16="",0,IF(Configurações!$B$3="Simples",IF(OR(KQ16="TRAB",KQ16="ATEST"),1,0),IF(AND(KG16&lt;&gt;"",KJ16&lt;&gt;""),1,0)))</f>
        <v>0</v>
      </c>
      <c r="KL16" s="72">
        <f>IF(AND(KK16=1,Configurações!$B$3&lt;&gt;"Simples"),MOD(KJ16-KG16,1)-KM16,0)</f>
        <v>0</v>
      </c>
      <c r="KM16" s="72">
        <f t="shared" si="78"/>
        <v>0</v>
      </c>
      <c r="KN16">
        <f t="shared" si="79"/>
        <v>0</v>
      </c>
      <c r="KO16">
        <f t="shared" si="80"/>
        <v>0</v>
      </c>
      <c r="KP16" s="38" t="str">
        <f>IF(KK16=0,"",IF(KN16&gt;Configurações!$B$15,"7DIA ","")&amp;IF(AND(WEEKDAY(KG$5)=1,KO16&gt;IF($D16="F",Configurações!$B$13,Configurações!$B$14)),"DOM ","")&amp;IF(Configurações!$B$3="Simples","",IF(ROUND(KL16*1440,0)&lt;=ROUND(Configurações!$B$11*1440,0),IF(ROUND(KM16*1440,0)&gt;0,"INT-INDEVIDO",""),IF(ROUND(KL16*1440,0)&lt;=ROUND(Configurações!$B$12*1440,0),IF(ROUND(KM16*1440,0)&lt;&gt;ROUND(Configurações!$B$8*1440,0),"INT-15MIN",""),IF(OR(ROUND(KM16*1440,0)&lt;ROUND(Configurações!$B$9*1440,0),ROUND(KM16*1440,0)&gt;ROUND(Configurações!$B$10*1440,0)),"INT-1H2H","")))))</f>
        <v/>
      </c>
      <c r="KQ16" t="str">
        <f>IF(Configurações!$B$3="Simples",IF('Escala Simples'!AJ16="Trabalho","TRAB",IF('Escala Simples'!AJ16="Folga","FOLGA",IF('Escala Simples'!AJ16="Atestado","ATEST",IF('Escala Simples'!AJ16="Férias","FERIAS","")))),"")</f>
        <v/>
      </c>
      <c r="KR16" s="71" t="str">
        <f>IF(Configurações!$B$3="Colunas",IF('Escala Colunas'!N150="","",'Escala Colunas'!N150),IF(Configurações!$B$3="Simples","",IF('Escala Linhas'!ER16="","",'Escala Linhas'!ER16)))</f>
        <v/>
      </c>
      <c r="KS16" s="71" t="str">
        <f>IF(Configurações!$B$3="Colunas",IF('Escala Colunas'!N151="","",'Escala Colunas'!N151),IF(Configurações!$B$3="Simples","",IF('Escala Linhas'!ES16="","",'Escala Linhas'!ES16)))</f>
        <v/>
      </c>
      <c r="KT16" s="71" t="str">
        <f>IF(Configurações!$B$3="Colunas",IF('Escala Colunas'!N152="","",'Escala Colunas'!N152),IF(Configurações!$B$3="Simples","",IF('Escala Linhas'!ET16="","",'Escala Linhas'!ET16)))</f>
        <v/>
      </c>
      <c r="KU16" s="71" t="str">
        <f>IF(Configurações!$B$3="Colunas",IF('Escala Colunas'!N153="","",'Escala Colunas'!N153),IF(Configurações!$B$3="Simples","",IF('Escala Linhas'!EU16="","",'Escala Linhas'!EU16)))</f>
        <v/>
      </c>
      <c r="KV16">
        <f>IF($B16="",0,IF(Configurações!$B$3="Simples",IF(OR(LB16="TRAB",LB16="ATEST"),1,0),IF(AND(KR16&lt;&gt;"",KU16&lt;&gt;""),1,0)))</f>
        <v>0</v>
      </c>
      <c r="KW16" s="72">
        <f>IF(AND(KV16=1,Configurações!$B$3&lt;&gt;"Simples"),MOD(KU16-KR16,1)-KX16,0)</f>
        <v>0</v>
      </c>
      <c r="KX16" s="72">
        <f t="shared" si="81"/>
        <v>0</v>
      </c>
      <c r="KY16">
        <f t="shared" si="82"/>
        <v>0</v>
      </c>
      <c r="KZ16">
        <f t="shared" si="83"/>
        <v>0</v>
      </c>
      <c r="LA16" s="38" t="str">
        <f>IF(KV16=0,"",IF(KY16&gt;Configurações!$B$15,"7DIA ","")&amp;IF(AND(WEEKDAY(KR$5)=1,KZ16&gt;IF($D16="F",Configurações!$B$13,Configurações!$B$14)),"DOM ","")&amp;IF(Configurações!$B$3="Simples","",IF(ROUND(KW16*1440,0)&lt;=ROUND(Configurações!$B$11*1440,0),IF(ROUND(KX16*1440,0)&gt;0,"INT-INDEVIDO",""),IF(ROUND(KW16*1440,0)&lt;=ROUND(Configurações!$B$12*1440,0),IF(ROUND(KX16*1440,0)&lt;&gt;ROUND(Configurações!$B$8*1440,0),"INT-15MIN",""),IF(OR(ROUND(KX16*1440,0)&lt;ROUND(Configurações!$B$9*1440,0),ROUND(KX16*1440,0)&gt;ROUND(Configurações!$B$10*1440,0)),"INT-1H2H","")))))</f>
        <v/>
      </c>
      <c r="LB16" t="str">
        <f>IF(Configurações!$B$3="Simples",IF('Escala Simples'!AK16="Trabalho","TRAB",IF('Escala Simples'!AK16="Folga","FOLGA",IF('Escala Simples'!AK16="Atestado","ATEST",IF('Escala Simples'!AK16="Férias","FERIAS","")))),"")</f>
        <v/>
      </c>
      <c r="LC16" s="71" t="str">
        <f>IF(Configurações!$B$3="Colunas",IF('Escala Colunas'!N158="","",'Escala Colunas'!N158),IF(Configurações!$B$3="Simples","",IF('Escala Linhas'!EZ16="","",'Escala Linhas'!EZ16)))</f>
        <v/>
      </c>
      <c r="LD16" s="71" t="str">
        <f>IF(Configurações!$B$3="Colunas",IF('Escala Colunas'!N159="","",'Escala Colunas'!N159),IF(Configurações!$B$3="Simples","",IF('Escala Linhas'!FA16="","",'Escala Linhas'!FA16)))</f>
        <v/>
      </c>
      <c r="LE16" s="71" t="str">
        <f>IF(Configurações!$B$3="Colunas",IF('Escala Colunas'!N160="","",'Escala Colunas'!N160),IF(Configurações!$B$3="Simples","",IF('Escala Linhas'!FB16="","",'Escala Linhas'!FB16)))</f>
        <v/>
      </c>
      <c r="LF16" s="71" t="str">
        <f>IF(Configurações!$B$3="Colunas",IF('Escala Colunas'!N161="","",'Escala Colunas'!N161),IF(Configurações!$B$3="Simples","",IF('Escala Linhas'!FC16="","",'Escala Linhas'!FC16)))</f>
        <v/>
      </c>
      <c r="LG16">
        <f>IF($B16="",0,IF(Configurações!$B$3="Simples",IF(OR(LM16="TRAB",LM16="ATEST"),1,0),IF(AND(LC16&lt;&gt;"",LF16&lt;&gt;""),1,0)))</f>
        <v>0</v>
      </c>
      <c r="LH16" s="72">
        <f>IF(AND(LG16=1,Configurações!$B$3&lt;&gt;"Simples"),MOD(LF16-LC16,1)-LI16,0)</f>
        <v>0</v>
      </c>
      <c r="LI16" s="72">
        <f t="shared" si="84"/>
        <v>0</v>
      </c>
      <c r="LJ16">
        <f t="shared" si="85"/>
        <v>0</v>
      </c>
      <c r="LK16">
        <f t="shared" si="86"/>
        <v>0</v>
      </c>
      <c r="LL16" s="38" t="str">
        <f>IF(LG16=0,"",IF(LJ16&gt;Configurações!$B$15,"7DIA ","")&amp;IF(AND(WEEKDAY(LC$5)=1,LK16&gt;IF($D16="F",Configurações!$B$13,Configurações!$B$14)),"DOM ","")&amp;IF(Configurações!$B$3="Simples","",IF(ROUND(LH16*1440,0)&lt;=ROUND(Configurações!$B$11*1440,0),IF(ROUND(LI16*1440,0)&gt;0,"INT-INDEVIDO",""),IF(ROUND(LH16*1440,0)&lt;=ROUND(Configurações!$B$12*1440,0),IF(ROUND(LI16*1440,0)&lt;&gt;ROUND(Configurações!$B$8*1440,0),"INT-15MIN",""),IF(OR(ROUND(LI16*1440,0)&lt;ROUND(Configurações!$B$9*1440,0),ROUND(LI16*1440,0)&gt;ROUND(Configurações!$B$10*1440,0)),"INT-1H2H","")))))</f>
        <v/>
      </c>
      <c r="LM16" t="str">
        <f>IF(Configurações!$B$3="Simples",IF('Escala Simples'!AN16="Trabalho","TRAB",IF('Escala Simples'!AN16="Folga","FOLGA",IF('Escala Simples'!AN16="Atestado","ATEST",IF('Escala Simples'!AN16="Férias","FERIAS","")))),"")</f>
        <v/>
      </c>
      <c r="LN16" s="71" t="str">
        <f>IF(Configurações!$B$3="Colunas",IF('Escala Colunas'!N163="","",'Escala Colunas'!N163),IF(Configurações!$B$3="Simples","",IF('Escala Linhas'!FE16="","",'Escala Linhas'!FE16)))</f>
        <v/>
      </c>
      <c r="LO16" s="71" t="str">
        <f>IF(Configurações!$B$3="Colunas",IF('Escala Colunas'!N164="","",'Escala Colunas'!N164),IF(Configurações!$B$3="Simples","",IF('Escala Linhas'!FF16="","",'Escala Linhas'!FF16)))</f>
        <v/>
      </c>
      <c r="LP16" s="71" t="str">
        <f>IF(Configurações!$B$3="Colunas",IF('Escala Colunas'!N165="","",'Escala Colunas'!N165),IF(Configurações!$B$3="Simples","",IF('Escala Linhas'!FG16="","",'Escala Linhas'!FG16)))</f>
        <v/>
      </c>
      <c r="LQ16" s="71" t="str">
        <f>IF(Configurações!$B$3="Colunas",IF('Escala Colunas'!N166="","",'Escala Colunas'!N166),IF(Configurações!$B$3="Simples","",IF('Escala Linhas'!FH16="","",'Escala Linhas'!FH16)))</f>
        <v/>
      </c>
      <c r="LR16">
        <f>IF($B16="",0,IF(Configurações!$B$3="Simples",IF(OR(LX16="TRAB",LX16="ATEST"),1,0),IF(AND(LN16&lt;&gt;"",LQ16&lt;&gt;""),1,0)))</f>
        <v>0</v>
      </c>
      <c r="LS16" s="72">
        <f>IF(AND(LR16=1,Configurações!$B$3&lt;&gt;"Simples"),MOD(LQ16-LN16,1)-LT16,0)</f>
        <v>0</v>
      </c>
      <c r="LT16" s="72">
        <f t="shared" si="87"/>
        <v>0</v>
      </c>
      <c r="LU16">
        <f t="shared" si="88"/>
        <v>0</v>
      </c>
      <c r="LV16">
        <f t="shared" si="89"/>
        <v>0</v>
      </c>
      <c r="LW16" s="38" t="str">
        <f>IF(LR16=0,"",IF(LU16&gt;Configurações!$B$15,"7DIA ","")&amp;IF(AND(WEEKDAY(LN$5)=1,LV16&gt;IF($D16="F",Configurações!$B$13,Configurações!$B$14)),"DOM ","")&amp;IF(Configurações!$B$3="Simples","",IF(ROUND(LS16*1440,0)&lt;=ROUND(Configurações!$B$11*1440,0),IF(ROUND(LT16*1440,0)&gt;0,"INT-INDEVIDO",""),IF(ROUND(LS16*1440,0)&lt;=ROUND(Configurações!$B$12*1440,0),IF(ROUND(LT16*1440,0)&lt;&gt;ROUND(Configurações!$B$8*1440,0),"INT-15MIN",""),IF(OR(ROUND(LT16*1440,0)&lt;ROUND(Configurações!$B$9*1440,0),ROUND(LT16*1440,0)&gt;ROUND(Configurações!$B$10*1440,0)),"INT-1H2H","")))))</f>
        <v/>
      </c>
      <c r="LX16" t="str">
        <f>IF(Configurações!$B$3="Simples",IF('Escala Simples'!AO16="Trabalho","TRAB",IF('Escala Simples'!AO16="Folga","FOLGA",IF('Escala Simples'!AO16="Atestado","ATEST",IF('Escala Simples'!AO16="Férias","FERIAS","")))),"")</f>
        <v/>
      </c>
      <c r="LY16" s="71" t="str">
        <f>IF(Configurações!$B$3="Colunas",IF('Escala Colunas'!N168="","",'Escala Colunas'!N168),IF(Configurações!$B$3="Simples","",IF('Escala Linhas'!FJ16="","",'Escala Linhas'!FJ16)))</f>
        <v/>
      </c>
      <c r="LZ16" s="71" t="str">
        <f>IF(Configurações!$B$3="Colunas",IF('Escala Colunas'!N169="","",'Escala Colunas'!N169),IF(Configurações!$B$3="Simples","",IF('Escala Linhas'!FK16="","",'Escala Linhas'!FK16)))</f>
        <v/>
      </c>
      <c r="MA16" s="71" t="str">
        <f>IF(Configurações!$B$3="Colunas",IF('Escala Colunas'!N170="","",'Escala Colunas'!N170),IF(Configurações!$B$3="Simples","",IF('Escala Linhas'!FL16="","",'Escala Linhas'!FL16)))</f>
        <v/>
      </c>
      <c r="MB16" s="71" t="str">
        <f>IF(Configurações!$B$3="Colunas",IF('Escala Colunas'!N171="","",'Escala Colunas'!N171),IF(Configurações!$B$3="Simples","",IF('Escala Linhas'!FM16="","",'Escala Linhas'!FM16)))</f>
        <v/>
      </c>
      <c r="MC16">
        <f>IF($B16="",0,IF(Configurações!$B$3="Simples",IF(OR(MI16="TRAB",MI16="ATEST"),1,0),IF(AND(LY16&lt;&gt;"",MB16&lt;&gt;""),1,0)))</f>
        <v>0</v>
      </c>
      <c r="MD16" s="72">
        <f>IF(AND(MC16=1,Configurações!$B$3&lt;&gt;"Simples"),MOD(MB16-LY16,1)-ME16,0)</f>
        <v>0</v>
      </c>
      <c r="ME16" s="72">
        <f t="shared" si="90"/>
        <v>0</v>
      </c>
      <c r="MF16">
        <f t="shared" si="91"/>
        <v>0</v>
      </c>
      <c r="MG16">
        <f t="shared" si="92"/>
        <v>0</v>
      </c>
      <c r="MH16" s="38" t="str">
        <f>IF(MC16=0,"",IF(MF16&gt;Configurações!$B$15,"7DIA ","")&amp;IF(AND(WEEKDAY(LY$5)=1,MG16&gt;IF($D16="F",Configurações!$B$13,Configurações!$B$14)),"DOM ","")&amp;IF(Configurações!$B$3="Simples","",IF(ROUND(MD16*1440,0)&lt;=ROUND(Configurações!$B$11*1440,0),IF(ROUND(ME16*1440,0)&gt;0,"INT-INDEVIDO",""),IF(ROUND(MD16*1440,0)&lt;=ROUND(Configurações!$B$12*1440,0),IF(ROUND(ME16*1440,0)&lt;&gt;ROUND(Configurações!$B$8*1440,0),"INT-15MIN",""),IF(OR(ROUND(ME16*1440,0)&lt;ROUND(Configurações!$B$9*1440,0),ROUND(ME16*1440,0)&gt;ROUND(Configurações!$B$10*1440,0)),"INT-1H2H","")))))</f>
        <v/>
      </c>
      <c r="MI16" t="str">
        <f>IF(Configurações!$B$3="Simples",IF('Escala Simples'!AP16="Trabalho","TRAB",IF('Escala Simples'!AP16="Folga","FOLGA",IF('Escala Simples'!AP16="Atestado","ATEST",IF('Escala Simples'!AP16="Férias","FERIAS","")))),"")</f>
        <v/>
      </c>
      <c r="MJ16" s="71" t="str">
        <f>IF(Configurações!$B$3="Colunas",IF('Escala Colunas'!N173="","",'Escala Colunas'!N173),IF(Configurações!$B$3="Simples","",IF('Escala Linhas'!FO16="","",'Escala Linhas'!FO16)))</f>
        <v/>
      </c>
      <c r="MK16" s="71" t="str">
        <f>IF(Configurações!$B$3="Colunas",IF('Escala Colunas'!N174="","",'Escala Colunas'!N174),IF(Configurações!$B$3="Simples","",IF('Escala Linhas'!FP16="","",'Escala Linhas'!FP16)))</f>
        <v/>
      </c>
      <c r="ML16" s="71" t="str">
        <f>IF(Configurações!$B$3="Colunas",IF('Escala Colunas'!N175="","",'Escala Colunas'!N175),IF(Configurações!$B$3="Simples","",IF('Escala Linhas'!FQ16="","",'Escala Linhas'!FQ16)))</f>
        <v/>
      </c>
      <c r="MM16" s="71" t="str">
        <f>IF(Configurações!$B$3="Colunas",IF('Escala Colunas'!N176="","",'Escala Colunas'!N176),IF(Configurações!$B$3="Simples","",IF('Escala Linhas'!FR16="","",'Escala Linhas'!FR16)))</f>
        <v/>
      </c>
      <c r="MN16">
        <f>IF($B16="",0,IF(Configurações!$B$3="Simples",IF(OR(MT16="TRAB",MT16="ATEST"),1,0),IF(AND(MJ16&lt;&gt;"",MM16&lt;&gt;""),1,0)))</f>
        <v>0</v>
      </c>
      <c r="MO16" s="72">
        <f>IF(AND(MN16=1,Configurações!$B$3&lt;&gt;"Simples"),MOD(MM16-MJ16,1)-MP16,0)</f>
        <v>0</v>
      </c>
      <c r="MP16" s="72">
        <f t="shared" si="93"/>
        <v>0</v>
      </c>
      <c r="MQ16">
        <f t="shared" si="94"/>
        <v>0</v>
      </c>
      <c r="MR16">
        <f t="shared" si="95"/>
        <v>0</v>
      </c>
      <c r="MS16" s="38" t="str">
        <f>IF(MN16=0,"",IF(MQ16&gt;Configurações!$B$15,"7DIA ","")&amp;IF(AND(WEEKDAY(MJ$5)=1,MR16&gt;IF($D16="F",Configurações!$B$13,Configurações!$B$14)),"DOM ","")&amp;IF(Configurações!$B$3="Simples","",IF(ROUND(MO16*1440,0)&lt;=ROUND(Configurações!$B$11*1440,0),IF(ROUND(MP16*1440,0)&gt;0,"INT-INDEVIDO",""),IF(ROUND(MO16*1440,0)&lt;=ROUND(Configurações!$B$12*1440,0),IF(ROUND(MP16*1440,0)&lt;&gt;ROUND(Configurações!$B$8*1440,0),"INT-15MIN",""),IF(OR(ROUND(MP16*1440,0)&lt;ROUND(Configurações!$B$9*1440,0),ROUND(MP16*1440,0)&gt;ROUND(Configurações!$B$10*1440,0)),"INT-1H2H","")))))</f>
        <v/>
      </c>
      <c r="MT16" t="str">
        <f>IF(Configurações!$B$3="Simples",IF('Escala Simples'!AQ16="Trabalho","TRAB",IF('Escala Simples'!AQ16="Folga","FOLGA",IF('Escala Simples'!AQ16="Atestado","ATEST",IF('Escala Simples'!AQ16="Férias","FERIAS","")))),"")</f>
        <v/>
      </c>
      <c r="MU16" s="71" t="str">
        <f>IF(Configurações!$B$3="Colunas",IF('Escala Colunas'!N178="","",'Escala Colunas'!N178),IF(Configurações!$B$3="Simples","",IF('Escala Linhas'!FT16="","",'Escala Linhas'!FT16)))</f>
        <v/>
      </c>
      <c r="MV16" s="71" t="str">
        <f>IF(Configurações!$B$3="Colunas",IF('Escala Colunas'!N179="","",'Escala Colunas'!N179),IF(Configurações!$B$3="Simples","",IF('Escala Linhas'!FU16="","",'Escala Linhas'!FU16)))</f>
        <v/>
      </c>
      <c r="MW16" s="71" t="str">
        <f>IF(Configurações!$B$3="Colunas",IF('Escala Colunas'!N180="","",'Escala Colunas'!N180),IF(Configurações!$B$3="Simples","",IF('Escala Linhas'!FV16="","",'Escala Linhas'!FV16)))</f>
        <v/>
      </c>
      <c r="MX16" s="71" t="str">
        <f>IF(Configurações!$B$3="Colunas",IF('Escala Colunas'!N181="","",'Escala Colunas'!N181),IF(Configurações!$B$3="Simples","",IF('Escala Linhas'!FW16="","",'Escala Linhas'!FW16)))</f>
        <v/>
      </c>
      <c r="MY16">
        <f>IF($B16="",0,IF(Configurações!$B$3="Simples",IF(OR(NE16="TRAB",NE16="ATEST"),1,0),IF(AND(MU16&lt;&gt;"",MX16&lt;&gt;""),1,0)))</f>
        <v>0</v>
      </c>
      <c r="MZ16" s="72">
        <f>IF(AND(MY16=1,Configurações!$B$3&lt;&gt;"Simples"),MOD(MX16-MU16,1)-NA16,0)</f>
        <v>0</v>
      </c>
      <c r="NA16" s="72">
        <f t="shared" si="96"/>
        <v>0</v>
      </c>
      <c r="NB16">
        <f t="shared" si="97"/>
        <v>0</v>
      </c>
      <c r="NC16">
        <f t="shared" si="98"/>
        <v>0</v>
      </c>
      <c r="ND16" s="38" t="str">
        <f>IF(MY16=0,"",IF(NB16&gt;Configurações!$B$15,"7DIA ","")&amp;IF(AND(WEEKDAY(MU$5)=1,NC16&gt;IF($D16="F",Configurações!$B$13,Configurações!$B$14)),"DOM ","")&amp;IF(Configurações!$B$3="Simples","",IF(ROUND(MZ16*1440,0)&lt;=ROUND(Configurações!$B$11*1440,0),IF(ROUND(NA16*1440,0)&gt;0,"INT-INDEVIDO",""),IF(ROUND(MZ16*1440,0)&lt;=ROUND(Configurações!$B$12*1440,0),IF(ROUND(NA16*1440,0)&lt;&gt;ROUND(Configurações!$B$8*1440,0),"INT-15MIN",""),IF(OR(ROUND(NA16*1440,0)&lt;ROUND(Configurações!$B$9*1440,0),ROUND(NA16*1440,0)&gt;ROUND(Configurações!$B$10*1440,0)),"INT-1H2H","")))))</f>
        <v/>
      </c>
      <c r="NE16" t="str">
        <f>IF(Configurações!$B$3="Simples",IF('Escala Simples'!AR16="Trabalho","TRAB",IF('Escala Simples'!AR16="Folga","FOLGA",IF('Escala Simples'!AR16="Atestado","ATEST",IF('Escala Simples'!AR16="Férias","FERIAS","")))),"")</f>
        <v/>
      </c>
      <c r="NF16" s="71" t="str">
        <f>IF(Configurações!$B$3="Colunas",IF('Escala Colunas'!N183="","",'Escala Colunas'!N183),IF(Configurações!$B$3="Simples","",IF('Escala Linhas'!FY16="","",'Escala Linhas'!FY16)))</f>
        <v/>
      </c>
      <c r="NG16" s="71" t="str">
        <f>IF(Configurações!$B$3="Colunas",IF('Escala Colunas'!N184="","",'Escala Colunas'!N184),IF(Configurações!$B$3="Simples","",IF('Escala Linhas'!FZ16="","",'Escala Linhas'!FZ16)))</f>
        <v/>
      </c>
      <c r="NH16" s="71" t="str">
        <f>IF(Configurações!$B$3="Colunas",IF('Escala Colunas'!N185="","",'Escala Colunas'!N185),IF(Configurações!$B$3="Simples","",IF('Escala Linhas'!GA16="","",'Escala Linhas'!GA16)))</f>
        <v/>
      </c>
      <c r="NI16" s="71" t="str">
        <f>IF(Configurações!$B$3="Colunas",IF('Escala Colunas'!N186="","",'Escala Colunas'!N186),IF(Configurações!$B$3="Simples","",IF('Escala Linhas'!GB16="","",'Escala Linhas'!GB16)))</f>
        <v/>
      </c>
      <c r="NJ16">
        <f>IF($B16="",0,IF(Configurações!$B$3="Simples",IF(OR(NP16="TRAB",NP16="ATEST"),1,0),IF(AND(NF16&lt;&gt;"",NI16&lt;&gt;""),1,0)))</f>
        <v>0</v>
      </c>
      <c r="NK16" s="72">
        <f>IF(AND(NJ16=1,Configurações!$B$3&lt;&gt;"Simples"),MOD(NI16-NF16,1)-NL16,0)</f>
        <v>0</v>
      </c>
      <c r="NL16" s="72">
        <f t="shared" si="99"/>
        <v>0</v>
      </c>
      <c r="NM16">
        <f t="shared" si="100"/>
        <v>0</v>
      </c>
      <c r="NN16">
        <f t="shared" si="101"/>
        <v>0</v>
      </c>
      <c r="NO16" s="38" t="str">
        <f>IF(NJ16=0,"",IF(NM16&gt;Configurações!$B$15,"7DIA ","")&amp;IF(AND(WEEKDAY(NF$5)=1,NN16&gt;IF($D16="F",Configurações!$B$13,Configurações!$B$14)),"DOM ","")&amp;IF(Configurações!$B$3="Simples","",IF(ROUND(NK16*1440,0)&lt;=ROUND(Configurações!$B$11*1440,0),IF(ROUND(NL16*1440,0)&gt;0,"INT-INDEVIDO",""),IF(ROUND(NK16*1440,0)&lt;=ROUND(Configurações!$B$12*1440,0),IF(ROUND(NL16*1440,0)&lt;&gt;ROUND(Configurações!$B$8*1440,0),"INT-15MIN",""),IF(OR(ROUND(NL16*1440,0)&lt;ROUND(Configurações!$B$9*1440,0),ROUND(NL16*1440,0)&gt;ROUND(Configurações!$B$10*1440,0)),"INT-1H2H","")))))</f>
        <v/>
      </c>
      <c r="NP16" t="str">
        <f>IF(Configurações!$B$3="Simples",IF('Escala Simples'!AS16="Trabalho","TRAB",IF('Escala Simples'!AS16="Folga","FOLGA",IF('Escala Simples'!AS16="Atestado","ATEST",IF('Escala Simples'!AS16="Férias","FERIAS","")))),"")</f>
        <v/>
      </c>
      <c r="NQ16" s="71" t="str">
        <f>IF(Configurações!$B$3="Colunas",IF('Escala Colunas'!N188="","",'Escala Colunas'!N188),IF(Configurações!$B$3="Simples","",IF('Escala Linhas'!GD16="","",'Escala Linhas'!GD16)))</f>
        <v/>
      </c>
      <c r="NR16" s="71" t="str">
        <f>IF(Configurações!$B$3="Colunas",IF('Escala Colunas'!N189="","",'Escala Colunas'!N189),IF(Configurações!$B$3="Simples","",IF('Escala Linhas'!GE16="","",'Escala Linhas'!GE16)))</f>
        <v/>
      </c>
      <c r="NS16" s="71" t="str">
        <f>IF(Configurações!$B$3="Colunas",IF('Escala Colunas'!N190="","",'Escala Colunas'!N190),IF(Configurações!$B$3="Simples","",IF('Escala Linhas'!GF16="","",'Escala Linhas'!GF16)))</f>
        <v/>
      </c>
      <c r="NT16" s="71" t="str">
        <f>IF(Configurações!$B$3="Colunas",IF('Escala Colunas'!N191="","",'Escala Colunas'!N191),IF(Configurações!$B$3="Simples","",IF('Escala Linhas'!GG16="","",'Escala Linhas'!GG16)))</f>
        <v/>
      </c>
      <c r="NU16">
        <f>IF($B16="",0,IF(Configurações!$B$3="Simples",IF(OR(OA16="TRAB",OA16="ATEST"),1,0),IF(AND(NQ16&lt;&gt;"",NT16&lt;&gt;""),1,0)))</f>
        <v>0</v>
      </c>
      <c r="NV16" s="72">
        <f>IF(AND(NU16=1,Configurações!$B$3&lt;&gt;"Simples"),MOD(NT16-NQ16,1)-NW16,0)</f>
        <v>0</v>
      </c>
      <c r="NW16" s="72">
        <f t="shared" si="102"/>
        <v>0</v>
      </c>
      <c r="NX16">
        <f t="shared" si="103"/>
        <v>0</v>
      </c>
      <c r="NY16">
        <f t="shared" si="104"/>
        <v>0</v>
      </c>
      <c r="NZ16" s="38" t="str">
        <f>IF(NU16=0,"",IF(NX16&gt;Configurações!$B$15,"7DIA ","")&amp;IF(AND(WEEKDAY(NQ$5)=1,NY16&gt;IF($D16="F",Configurações!$B$13,Configurações!$B$14)),"DOM ","")&amp;IF(Configurações!$B$3="Simples","",IF(ROUND(NV16*1440,0)&lt;=ROUND(Configurações!$B$11*1440,0),IF(ROUND(NW16*1440,0)&gt;0,"INT-INDEVIDO",""),IF(ROUND(NV16*1440,0)&lt;=ROUND(Configurações!$B$12*1440,0),IF(ROUND(NW16*1440,0)&lt;&gt;ROUND(Configurações!$B$8*1440,0),"INT-15MIN",""),IF(OR(ROUND(NW16*1440,0)&lt;ROUND(Configurações!$B$9*1440,0),ROUND(NW16*1440,0)&gt;ROUND(Configurações!$B$10*1440,0)),"INT-1H2H","")))))</f>
        <v/>
      </c>
      <c r="OA16" t="str">
        <f>IF(Configurações!$B$3="Simples",IF('Escala Simples'!AT16="Trabalho","TRAB",IF('Escala Simples'!AT16="Folga","FOLGA",IF('Escala Simples'!AT16="Atestado","ATEST",IF('Escala Simples'!AT16="Férias","FERIAS","")))),"")</f>
        <v/>
      </c>
      <c r="OB16" s="72">
        <f>SUMIFS(Cálculos!$G16:$OA16,Cálculos!$G$4:$OA$4,"H",Cálculos!$G$3:$OA$3,1)</f>
        <v>0</v>
      </c>
      <c r="OC16">
        <f>SUMIFS(Cálculos!$G16:$OA16,Cálculos!$G$4:$OA$4,"T",Cálculos!$G$3:$OA$3,1)</f>
        <v>0</v>
      </c>
      <c r="OD16" s="69" t="str">
        <f>IF($B16="","",IF(AND(Configurações!$B$3&lt;&gt;"Simples",ISNUMBER($C16),ROUND(OB16*1440,0)&gt;$C16*60),"Jornada semanal excedida: "&amp;TEXT(OB16,"[h]:mm")&amp;" (contratada "&amp;$C16&amp;"h) • ","")&amp;IF(IF(Configurações!$B$6="Sim",OC16&gt;6,OC16&gt;Configurações!$B$5),IF(Configurações!$B$6="Sim","Semana inteira sem folga — mínimo 1 folga (CCT/ACT) • ","Mais de "&amp;Configurações!$B$5&amp;" dias trabalhados — obrigatórias 2 folgas semanais • "),"")&amp;IF(COUNTIF(G16:CD16,"*7DIA*")&gt;0,"7º dia consecutivo de trabalho • ","")&amp;IF(COUNTIF(G16:CD16,"*DOM*")&gt;0,"Domingos consecutivos acima do permitido • ","")&amp;IF(COUNTIF(G16:CD16,"*INT-INDEVIDO*")&gt;0,"Intervalo indevido em jornada até 4h • ","")&amp;IF(COUNTIF(G16:CD16,"*INT-15MIN*")&gt;0,"Intervalo deve ser de 15 min (jornada 4h01–6h) • ","")&amp;IF(COUNTIF(G16:CD16,"*INT-1H2H*")&gt;0,"Intervalo fora de 1h–2h (jornada acima de 6h) • ",""))</f>
        <v/>
      </c>
      <c r="OE16">
        <f>IF($B16="",0,IF(AND(Configurações!$B$3&lt;&gt;"Simples",ISNUMBER($C16),ROUND(OB16*1440,0)&gt;$C16*60),1,0))</f>
        <v>0</v>
      </c>
      <c r="OF16">
        <f>IF($B16="",0,IF(IF(Configurações!$B$6="Sim",OC16&gt;6,OC16&gt;Configurações!$B$5),1,0))</f>
        <v>0</v>
      </c>
      <c r="OG16" s="72">
        <f>SUMIFS(Cálculos!$G16:$OA16,Cálculos!$G$4:$OA$4,"H",Cálculos!$G$3:$OA$3,2)</f>
        <v>0</v>
      </c>
      <c r="OH16">
        <f>SUMIFS(Cálculos!$G16:$OA16,Cálculos!$G$4:$OA$4,"T",Cálculos!$G$3:$OA$3,2)</f>
        <v>0</v>
      </c>
      <c r="OI16" s="69" t="str">
        <f>IF($B16="","",IF(AND(Configurações!$B$3&lt;&gt;"Simples",ISNUMBER($C16),ROUND(OG16*1440,0)&gt;$C16*60),"Jornada semanal excedida: "&amp;TEXT(OG16,"[h]:mm")&amp;" (contratada "&amp;$C16&amp;"h) • ","")&amp;IF(IF(Configurações!$B$6="Sim",OH16&gt;6,OH16&gt;Configurações!$B$5),IF(Configurações!$B$6="Sim","Semana inteira sem folga — mínimo 1 folga (CCT/ACT) • ","Mais de "&amp;Configurações!$B$5&amp;" dias trabalhados — obrigatórias 2 folgas semanais • "),"")&amp;IF(COUNTIF(CF16:FC16,"*7DIA*")&gt;0,"7º dia consecutivo de trabalho • ","")&amp;IF(COUNTIF(CF16:FC16,"*DOM*")&gt;0,"Domingos consecutivos acima do permitido • ","")&amp;IF(COUNTIF(CF16:FC16,"*INT-INDEVIDO*")&gt;0,"Intervalo indevido em jornada até 4h • ","")&amp;IF(COUNTIF(CF16:FC16,"*INT-15MIN*")&gt;0,"Intervalo deve ser de 15 min (jornada 4h01–6h) • ","")&amp;IF(COUNTIF(CF16:FC16,"*INT-1H2H*")&gt;0,"Intervalo fora de 1h–2h (jornada acima de 6h) • ",""))</f>
        <v/>
      </c>
      <c r="OJ16">
        <f>IF($B16="",0,IF(AND(Configurações!$B$3&lt;&gt;"Simples",ISNUMBER($C16),ROUND(OG16*1440,0)&gt;$C16*60),1,0))</f>
        <v>0</v>
      </c>
      <c r="OK16">
        <f>IF($B16="",0,IF(IF(Configurações!$B$6="Sim",OH16&gt;6,OH16&gt;Configurações!$B$5),1,0))</f>
        <v>0</v>
      </c>
      <c r="OL16" s="72">
        <f>SUMIFS(Cálculos!$G16:$OA16,Cálculos!$G$4:$OA$4,"H",Cálculos!$G$3:$OA$3,3)</f>
        <v>0</v>
      </c>
      <c r="OM16">
        <f>SUMIFS(Cálculos!$G16:$OA16,Cálculos!$G$4:$OA$4,"T",Cálculos!$G$3:$OA$3,3)</f>
        <v>0</v>
      </c>
      <c r="ON16" s="69" t="str">
        <f>IF($B16="","",IF(AND(Configurações!$B$3&lt;&gt;"Simples",ISNUMBER($C16),ROUND(OL16*1440,0)&gt;$C16*60),"Jornada semanal excedida: "&amp;TEXT(OL16,"[h]:mm")&amp;" (contratada "&amp;$C16&amp;"h) • ","")&amp;IF(IF(Configurações!$B$6="Sim",OM16&gt;6,OM16&gt;Configurações!$B$5),IF(Configurações!$B$6="Sim","Semana inteira sem folga — mínimo 1 folga (CCT/ACT) • ","Mais de "&amp;Configurações!$B$5&amp;" dias trabalhados — obrigatórias 2 folgas semanais • "),"")&amp;IF(COUNTIF(FE16:IB16,"*7DIA*")&gt;0,"7º dia consecutivo de trabalho • ","")&amp;IF(COUNTIF(FE16:IB16,"*DOM*")&gt;0,"Domingos consecutivos acima do permitido • ","")&amp;IF(COUNTIF(FE16:IB16,"*INT-INDEVIDO*")&gt;0,"Intervalo indevido em jornada até 4h • ","")&amp;IF(COUNTIF(FE16:IB16,"*INT-15MIN*")&gt;0,"Intervalo deve ser de 15 min (jornada 4h01–6h) • ","")&amp;IF(COUNTIF(FE16:IB16,"*INT-1H2H*")&gt;0,"Intervalo fora de 1h–2h (jornada acima de 6h) • ",""))</f>
        <v/>
      </c>
      <c r="OO16">
        <f>IF($B16="",0,IF(AND(Configurações!$B$3&lt;&gt;"Simples",ISNUMBER($C16),ROUND(OL16*1440,0)&gt;$C16*60),1,0))</f>
        <v>0</v>
      </c>
      <c r="OP16">
        <f>IF($B16="",0,IF(IF(Configurações!$B$6="Sim",OM16&gt;6,OM16&gt;Configurações!$B$5),1,0))</f>
        <v>0</v>
      </c>
      <c r="OQ16" s="72">
        <f>SUMIFS(Cálculos!$G16:$OA16,Cálculos!$G$4:$OA$4,"H",Cálculos!$G$3:$OA$3,4)</f>
        <v>0</v>
      </c>
      <c r="OR16">
        <f>SUMIFS(Cálculos!$G16:$OA16,Cálculos!$G$4:$OA$4,"T",Cálculos!$G$3:$OA$3,4)</f>
        <v>0</v>
      </c>
      <c r="OS16" s="69" t="str">
        <f>IF($B16="","",IF(AND(Configurações!$B$3&lt;&gt;"Simples",ISNUMBER($C16),ROUND(OQ16*1440,0)&gt;$C16*60),"Jornada semanal excedida: "&amp;TEXT(OQ16,"[h]:mm")&amp;" (contratada "&amp;$C16&amp;"h) • ","")&amp;IF(IF(Configurações!$B$6="Sim",OR16&gt;6,OR16&gt;Configurações!$B$5),IF(Configurações!$B$6="Sim","Semana inteira sem folga — mínimo 1 folga (CCT/ACT) • ","Mais de "&amp;Configurações!$B$5&amp;" dias trabalhados — obrigatórias 2 folgas semanais • "),"")&amp;IF(COUNTIF(ID16:LA16,"*7DIA*")&gt;0,"7º dia consecutivo de trabalho • ","")&amp;IF(COUNTIF(ID16:LA16,"*DOM*")&gt;0,"Domingos consecutivos acima do permitido • ","")&amp;IF(COUNTIF(ID16:LA16,"*INT-INDEVIDO*")&gt;0,"Intervalo indevido em jornada até 4h • ","")&amp;IF(COUNTIF(ID16:LA16,"*INT-15MIN*")&gt;0,"Intervalo deve ser de 15 min (jornada 4h01–6h) • ","")&amp;IF(COUNTIF(ID16:LA16,"*INT-1H2H*")&gt;0,"Intervalo fora de 1h–2h (jornada acima de 6h) • ",""))</f>
        <v/>
      </c>
      <c r="OT16">
        <f>IF($B16="",0,IF(AND(Configurações!$B$3&lt;&gt;"Simples",ISNUMBER($C16),ROUND(OQ16*1440,0)&gt;$C16*60),1,0))</f>
        <v>0</v>
      </c>
      <c r="OU16">
        <f>IF($B16="",0,IF(IF(Configurações!$B$6="Sim",OR16&gt;6,OR16&gt;Configurações!$B$5),1,0))</f>
        <v>0</v>
      </c>
      <c r="OV16" s="72">
        <f>SUMIFS(Cálculos!$G16:$OA16,Cálculos!$G$4:$OA$4,"H",Cálculos!$G$3:$OA$3,5)</f>
        <v>0</v>
      </c>
      <c r="OW16">
        <f>SUMIFS(Cálculos!$G16:$OA16,Cálculos!$G$4:$OA$4,"T",Cálculos!$G$3:$OA$3,5)</f>
        <v>0</v>
      </c>
      <c r="OX16" s="69" t="str">
        <f>IF($B16="","",IF(AND(Configurações!$B$3&lt;&gt;"Simples",ISNUMBER($C16),ROUND(OV16*1440,0)&gt;$C16*60),"Jornada semanal excedida: "&amp;TEXT(OV16,"[h]:mm")&amp;" (contratada "&amp;$C16&amp;"h) • ","")&amp;IF(IF(Configurações!$B$6="Sim",OW16&gt;6,OW16&gt;Configurações!$B$5),IF(Configurações!$B$6="Sim","Semana inteira sem folga — mínimo 1 folga (CCT/ACT) • ","Mais de "&amp;Configurações!$B$5&amp;" dias trabalhados — obrigatórias 2 folgas semanais • "),"")&amp;IF(COUNTIF(LC16:NZ16,"*7DIA*")&gt;0,"7º dia consecutivo de trabalho • ","")&amp;IF(COUNTIF(LC16:NZ16,"*DOM*")&gt;0,"Domingos consecutivos acima do permitido • ","")&amp;IF(COUNTIF(LC16:NZ16,"*INT-INDEVIDO*")&gt;0,"Intervalo indevido em jornada até 4h • ","")&amp;IF(COUNTIF(LC16:NZ16,"*INT-15MIN*")&gt;0,"Intervalo deve ser de 15 min (jornada 4h01–6h) • ","")&amp;IF(COUNTIF(LC16:NZ16,"*INT-1H2H*")&gt;0,"Intervalo fora de 1h–2h (jornada acima de 6h) • ",""))</f>
        <v/>
      </c>
      <c r="OY16">
        <f>IF($B16="",0,IF(AND(Configurações!$B$3&lt;&gt;"Simples",ISNUMBER($C16),ROUND(OV16*1440,0)&gt;$C16*60),1,0))</f>
        <v>0</v>
      </c>
      <c r="OZ16">
        <f>IF($B16="",0,IF(IF(Configurações!$B$6="Sim",OW16&gt;6,OW16&gt;Configurações!$B$5),1,0))</f>
        <v>0</v>
      </c>
      <c r="PA16">
        <f>IF($B16="",0,SUMPRODUCT((Cálculos!$G$4:$OA$4="T")*(Cálculos!$G$5:$OA$5&gt;=$PA$5)*(Cálculos!$G$5:$OA$5&lt;=$PB$5))-PE16)</f>
        <v>0</v>
      </c>
      <c r="PB16">
        <f>IF($B16="",0,PA16-SUMIFS(Cálculos!$G16:$OA16,Cálculos!$G$4:$OA$4,"T",Cálculos!$G$5:$OA$5,"&gt;="&amp;$PA$5,Cálculos!$G$5:$OA$5,"&lt;="&amp;$PB$5))</f>
        <v>0</v>
      </c>
      <c r="PC16">
        <f>ROUND(PA16*Configurações!$B$7/7,0)</f>
        <v>0</v>
      </c>
      <c r="PD16">
        <f>IF(AND(Configurações!$B$6="Sim",PA16&gt;0,PB16&lt;PC16),1,0)</f>
        <v>0</v>
      </c>
      <c r="PE16">
        <f>IF($B16="",0,COUNTIFS(Cálculos!$G$4:$OA$4,"ST",Cálculos!$G$5:$OA$5,"&gt;="&amp;$PA$5,Cálculos!$G$5:$OA$5,"&lt;="&amp;$PB$5,Cálculos!$G16:$OA16,"FERIAS"))</f>
        <v>0</v>
      </c>
      <c r="PF16">
        <f>IF($B16="",0,SUMPRODUCT((Cálculos!$G$4:$OA$4="T")*(Cálculos!$G$5:$OA$5&gt;=$PF$5)*(Cálculos!$G$5:$OA$5&lt;=$PG$5))-PJ16)</f>
        <v>0</v>
      </c>
      <c r="PG16">
        <f>IF($B16="",0,PF16-SUMIFS(Cálculos!$G16:$OA16,Cálculos!$G$4:$OA$4,"T",Cálculos!$G$5:$OA$5,"&gt;="&amp;$PF$5,Cálculos!$G$5:$OA$5,"&lt;="&amp;$PG$5))</f>
        <v>0</v>
      </c>
      <c r="PH16">
        <f>ROUND(PF16*Configurações!$B$7/7,0)</f>
        <v>0</v>
      </c>
      <c r="PI16">
        <f>IF(AND(Configurações!$B$6="Sim",PF16&gt;0,PG16&lt;PH16),1,0)</f>
        <v>0</v>
      </c>
      <c r="PJ16">
        <f>IF($B16="",0,COUNTIFS(Cálculos!$G$4:$OA$4,"ST",Cálculos!$G$5:$OA$5,"&gt;="&amp;$PF$5,Cálculos!$G$5:$OA$5,"&lt;="&amp;$PG$5,Cálculos!$G16:$OA16,"FERIAS"))</f>
        <v>0</v>
      </c>
      <c r="PK16">
        <f>IF($B16="",0,SUMPRODUCT((Cálculos!$G$4:$OA$4="T")*(Cálculos!$G$5:$OA$5&gt;=$PK$5)*(Cálculos!$G$5:$OA$5&lt;=$PL$5))-PO16)</f>
        <v>0</v>
      </c>
      <c r="PL16">
        <f>IF($B16="",0,PK16-SUMIFS(Cálculos!$G16:$OA16,Cálculos!$G$4:$OA$4,"T",Cálculos!$G$5:$OA$5,"&gt;="&amp;$PK$5,Cálculos!$G$5:$OA$5,"&lt;="&amp;$PL$5))</f>
        <v>0</v>
      </c>
      <c r="PM16">
        <f>ROUND(PK16*Configurações!$B$7/7,0)</f>
        <v>0</v>
      </c>
      <c r="PN16">
        <f>IF(AND(Configurações!$B$6="Sim",PK16&gt;0,PL16&lt;PM16),1,0)</f>
        <v>0</v>
      </c>
      <c r="PO16">
        <f>IF($B16="",0,COUNTIFS(Cálculos!$G$4:$OA$4,"ST",Cálculos!$G$5:$OA$5,"&gt;="&amp;$PK$5,Cálculos!$G$5:$OA$5,"&lt;="&amp;$PL$5,Cálculos!$G16:$OA16,"FERIAS"))</f>
        <v>0</v>
      </c>
      <c r="PP16" s="69" t="str">
        <f t="shared" si="105"/>
        <v/>
      </c>
    </row>
    <row r="17" spans="1:432" x14ac:dyDescent="0.25">
      <c r="A17" s="68" t="str">
        <f>IF($B17="","",11)</f>
        <v/>
      </c>
      <c r="B17" s="69" t="str">
        <f>IF(Configurações!$B$3="Colunas",IF('Escala Colunas'!O$4="","",'Escala Colunas'!O$4),IF(Configurações!$B$3="Simples",IF('Escala Simples'!$B17="","",'Escala Simples'!$B17),IF('Escala Linhas'!$B17="","",'Escala Linhas'!$B17)))</f>
        <v/>
      </c>
      <c r="C17" s="70" t="str">
        <f>IF($B17="","",IFERROR(INDEX(Funcionários!$D$5:$D$84,MATCH($B17,Funcionários!$B$5:$B$84,0)),""))</f>
        <v/>
      </c>
      <c r="D17" t="str">
        <f>IF($B17="","",IFERROR(INDEX(Funcionários!$C$5:$C$84,MATCH($B17,Funcionários!$B$5:$B$84,0)),""))</f>
        <v/>
      </c>
      <c r="E17">
        <f>IF($B17="",0,IFERROR(N(INDEX(Funcionários!$E$5:$E$84,MATCH($B17,Funcionários!$B$5:$B$84,0))),0))</f>
        <v>0</v>
      </c>
      <c r="F17">
        <f>IF($B17="",0,IFERROR(N(INDEX(Funcionários!$F$5:$F$84,MATCH($B17,Funcionários!$B$5:$B$84,0))),0))</f>
        <v>0</v>
      </c>
      <c r="G17" s="71" t="str">
        <f>IF(Configurações!$B$3="Colunas",IF('Escala Colunas'!O6="","",'Escala Colunas'!O6),IF(Configurações!$B$3="Simples","",IF('Escala Linhas'!D17="","",'Escala Linhas'!D17)))</f>
        <v/>
      </c>
      <c r="H17" s="71" t="str">
        <f>IF(Configurações!$B$3="Colunas",IF('Escala Colunas'!O7="","",'Escala Colunas'!O7),IF(Configurações!$B$3="Simples","",IF('Escala Linhas'!E17="","",'Escala Linhas'!E17)))</f>
        <v/>
      </c>
      <c r="I17" s="71" t="str">
        <f>IF(Configurações!$B$3="Colunas",IF('Escala Colunas'!O8="","",'Escala Colunas'!O8),IF(Configurações!$B$3="Simples","",IF('Escala Linhas'!F17="","",'Escala Linhas'!F17)))</f>
        <v/>
      </c>
      <c r="J17" s="71" t="str">
        <f>IF(Configurações!$B$3="Colunas",IF('Escala Colunas'!O9="","",'Escala Colunas'!O9),IF(Configurações!$B$3="Simples","",IF('Escala Linhas'!G17="","",'Escala Linhas'!G17)))</f>
        <v/>
      </c>
      <c r="K17">
        <f>IF($B17="",0,IF(Configurações!$B$3="Simples",IF(OR(Q17="TRAB",Q17="ATEST"),1,0),IF(AND(G17&lt;&gt;"",J17&lt;&gt;""),1,0)))</f>
        <v>0</v>
      </c>
      <c r="L17" s="72">
        <f>IF(AND(K17=1,Configurações!$B$3&lt;&gt;"Simples"),MOD(J17-G17,1)-M17,0)</f>
        <v>0</v>
      </c>
      <c r="M17" s="72">
        <f t="shared" si="0"/>
        <v>0</v>
      </c>
      <c r="N17">
        <f t="shared" si="1"/>
        <v>0</v>
      </c>
      <c r="O17">
        <f t="shared" si="2"/>
        <v>0</v>
      </c>
      <c r="P17" s="38" t="str">
        <f>IF(K17=0,"",IF(N17&gt;Configurações!$B$15,"7DIA ","")&amp;IF(AND(WEEKDAY(G$5)=1,O17&gt;IF($D17="F",Configurações!$B$13,Configurações!$B$14)),"DOM ","")&amp;IF(Configurações!$B$3="Simples","",IF(ROUND(L17*1440,0)&lt;=ROUND(Configurações!$B$11*1440,0),IF(ROUND(M17*1440,0)&gt;0,"INT-INDEVIDO",""),IF(ROUND(L17*1440,0)&lt;=ROUND(Configurações!$B$12*1440,0),IF(ROUND(M17*1440,0)&lt;&gt;ROUND(Configurações!$B$8*1440,0),"INT-15MIN",""),IF(OR(ROUND(M17*1440,0)&lt;ROUND(Configurações!$B$9*1440,0),ROUND(M17*1440,0)&gt;ROUND(Configurações!$B$10*1440,0)),"INT-1H2H","")))))</f>
        <v/>
      </c>
      <c r="Q17" t="str">
        <f>IF(Configurações!$B$3="Simples",IF('Escala Simples'!D17="Trabalho","TRAB",IF('Escala Simples'!D17="Folga","FOLGA",IF('Escala Simples'!D17="Atestado","ATEST",IF('Escala Simples'!D17="Férias","FERIAS","")))),"")</f>
        <v/>
      </c>
      <c r="R17" s="71" t="str">
        <f>IF(Configurações!$B$3="Colunas",IF('Escala Colunas'!O11="","",'Escala Colunas'!O11),IF(Configurações!$B$3="Simples","",IF('Escala Linhas'!I17="","",'Escala Linhas'!I17)))</f>
        <v/>
      </c>
      <c r="S17" s="71" t="str">
        <f>IF(Configurações!$B$3="Colunas",IF('Escala Colunas'!O12="","",'Escala Colunas'!O12),IF(Configurações!$B$3="Simples","",IF('Escala Linhas'!J17="","",'Escala Linhas'!J17)))</f>
        <v/>
      </c>
      <c r="T17" s="71" t="str">
        <f>IF(Configurações!$B$3="Colunas",IF('Escala Colunas'!O13="","",'Escala Colunas'!O13),IF(Configurações!$B$3="Simples","",IF('Escala Linhas'!K17="","",'Escala Linhas'!K17)))</f>
        <v/>
      </c>
      <c r="U17" s="71" t="str">
        <f>IF(Configurações!$B$3="Colunas",IF('Escala Colunas'!O14="","",'Escala Colunas'!O14),IF(Configurações!$B$3="Simples","",IF('Escala Linhas'!L17="","",'Escala Linhas'!L17)))</f>
        <v/>
      </c>
      <c r="V17">
        <f>IF($B17="",0,IF(Configurações!$B$3="Simples",IF(OR(AB17="TRAB",AB17="ATEST"),1,0),IF(AND(R17&lt;&gt;"",U17&lt;&gt;""),1,0)))</f>
        <v>0</v>
      </c>
      <c r="W17" s="72">
        <f>IF(AND(V17=1,Configurações!$B$3&lt;&gt;"Simples"),MOD(U17-R17,1)-X17,0)</f>
        <v>0</v>
      </c>
      <c r="X17" s="72">
        <f t="shared" si="3"/>
        <v>0</v>
      </c>
      <c r="Y17">
        <f t="shared" si="4"/>
        <v>0</v>
      </c>
      <c r="Z17">
        <f t="shared" si="5"/>
        <v>0</v>
      </c>
      <c r="AA17" s="38" t="str">
        <f>IF(V17=0,"",IF(Y17&gt;Configurações!$B$15,"7DIA ","")&amp;IF(AND(WEEKDAY(R$5)=1,Z17&gt;IF($D17="F",Configurações!$B$13,Configurações!$B$14)),"DOM ","")&amp;IF(Configurações!$B$3="Simples","",IF(ROUND(W17*1440,0)&lt;=ROUND(Configurações!$B$11*1440,0),IF(ROUND(X17*1440,0)&gt;0,"INT-INDEVIDO",""),IF(ROUND(W17*1440,0)&lt;=ROUND(Configurações!$B$12*1440,0),IF(ROUND(X17*1440,0)&lt;&gt;ROUND(Configurações!$B$8*1440,0),"INT-15MIN",""),IF(OR(ROUND(X17*1440,0)&lt;ROUND(Configurações!$B$9*1440,0),ROUND(X17*1440,0)&gt;ROUND(Configurações!$B$10*1440,0)),"INT-1H2H","")))))</f>
        <v/>
      </c>
      <c r="AB17" t="str">
        <f>IF(Configurações!$B$3="Simples",IF('Escala Simples'!E17="Trabalho","TRAB",IF('Escala Simples'!E17="Folga","FOLGA",IF('Escala Simples'!E17="Atestado","ATEST",IF('Escala Simples'!E17="Férias","FERIAS","")))),"")</f>
        <v/>
      </c>
      <c r="AC17" s="71" t="str">
        <f>IF(Configurações!$B$3="Colunas",IF('Escala Colunas'!O16="","",'Escala Colunas'!O16),IF(Configurações!$B$3="Simples","",IF('Escala Linhas'!N17="","",'Escala Linhas'!N17)))</f>
        <v/>
      </c>
      <c r="AD17" s="71" t="str">
        <f>IF(Configurações!$B$3="Colunas",IF('Escala Colunas'!O17="","",'Escala Colunas'!O17),IF(Configurações!$B$3="Simples","",IF('Escala Linhas'!O17="","",'Escala Linhas'!O17)))</f>
        <v/>
      </c>
      <c r="AE17" s="71" t="str">
        <f>IF(Configurações!$B$3="Colunas",IF('Escala Colunas'!O18="","",'Escala Colunas'!O18),IF(Configurações!$B$3="Simples","",IF('Escala Linhas'!P17="","",'Escala Linhas'!P17)))</f>
        <v/>
      </c>
      <c r="AF17" s="71" t="str">
        <f>IF(Configurações!$B$3="Colunas",IF('Escala Colunas'!O19="","",'Escala Colunas'!O19),IF(Configurações!$B$3="Simples","",IF('Escala Linhas'!Q17="","",'Escala Linhas'!Q17)))</f>
        <v/>
      </c>
      <c r="AG17">
        <f>IF($B17="",0,IF(Configurações!$B$3="Simples",IF(OR(AM17="TRAB",AM17="ATEST"),1,0),IF(AND(AC17&lt;&gt;"",AF17&lt;&gt;""),1,0)))</f>
        <v>0</v>
      </c>
      <c r="AH17" s="72">
        <f>IF(AND(AG17=1,Configurações!$B$3&lt;&gt;"Simples"),MOD(AF17-AC17,1)-AI17,0)</f>
        <v>0</v>
      </c>
      <c r="AI17" s="72">
        <f t="shared" si="6"/>
        <v>0</v>
      </c>
      <c r="AJ17">
        <f t="shared" si="7"/>
        <v>0</v>
      </c>
      <c r="AK17">
        <f t="shared" si="8"/>
        <v>0</v>
      </c>
      <c r="AL17" s="38" t="str">
        <f>IF(AG17=0,"",IF(AJ17&gt;Configurações!$B$15,"7DIA ","")&amp;IF(AND(WEEKDAY(AC$5)=1,AK17&gt;IF($D17="F",Configurações!$B$13,Configurações!$B$14)),"DOM ","")&amp;IF(Configurações!$B$3="Simples","",IF(ROUND(AH17*1440,0)&lt;=ROUND(Configurações!$B$11*1440,0),IF(ROUND(AI17*1440,0)&gt;0,"INT-INDEVIDO",""),IF(ROUND(AH17*1440,0)&lt;=ROUND(Configurações!$B$12*1440,0),IF(ROUND(AI17*1440,0)&lt;&gt;ROUND(Configurações!$B$8*1440,0),"INT-15MIN",""),IF(OR(ROUND(AI17*1440,0)&lt;ROUND(Configurações!$B$9*1440,0),ROUND(AI17*1440,0)&gt;ROUND(Configurações!$B$10*1440,0)),"INT-1H2H","")))))</f>
        <v/>
      </c>
      <c r="AM17" t="str">
        <f>IF(Configurações!$B$3="Simples",IF('Escala Simples'!F17="Trabalho","TRAB",IF('Escala Simples'!F17="Folga","FOLGA",IF('Escala Simples'!F17="Atestado","ATEST",IF('Escala Simples'!F17="Férias","FERIAS","")))),"")</f>
        <v/>
      </c>
      <c r="AN17" s="71" t="str">
        <f>IF(Configurações!$B$3="Colunas",IF('Escala Colunas'!O21="","",'Escala Colunas'!O21),IF(Configurações!$B$3="Simples","",IF('Escala Linhas'!S17="","",'Escala Linhas'!S17)))</f>
        <v/>
      </c>
      <c r="AO17" s="71" t="str">
        <f>IF(Configurações!$B$3="Colunas",IF('Escala Colunas'!O22="","",'Escala Colunas'!O22),IF(Configurações!$B$3="Simples","",IF('Escala Linhas'!T17="","",'Escala Linhas'!T17)))</f>
        <v/>
      </c>
      <c r="AP17" s="71" t="str">
        <f>IF(Configurações!$B$3="Colunas",IF('Escala Colunas'!O23="","",'Escala Colunas'!O23),IF(Configurações!$B$3="Simples","",IF('Escala Linhas'!U17="","",'Escala Linhas'!U17)))</f>
        <v/>
      </c>
      <c r="AQ17" s="71" t="str">
        <f>IF(Configurações!$B$3="Colunas",IF('Escala Colunas'!O24="","",'Escala Colunas'!O24),IF(Configurações!$B$3="Simples","",IF('Escala Linhas'!V17="","",'Escala Linhas'!V17)))</f>
        <v/>
      </c>
      <c r="AR17">
        <f>IF($B17="",0,IF(Configurações!$B$3="Simples",IF(OR(AX17="TRAB",AX17="ATEST"),1,0),IF(AND(AN17&lt;&gt;"",AQ17&lt;&gt;""),1,0)))</f>
        <v>0</v>
      </c>
      <c r="AS17" s="72">
        <f>IF(AND(AR17=1,Configurações!$B$3&lt;&gt;"Simples"),MOD(AQ17-AN17,1)-AT17,0)</f>
        <v>0</v>
      </c>
      <c r="AT17" s="72">
        <f t="shared" si="9"/>
        <v>0</v>
      </c>
      <c r="AU17">
        <f t="shared" si="10"/>
        <v>0</v>
      </c>
      <c r="AV17">
        <f t="shared" si="11"/>
        <v>0</v>
      </c>
      <c r="AW17" s="38" t="str">
        <f>IF(AR17=0,"",IF(AU17&gt;Configurações!$B$15,"7DIA ","")&amp;IF(AND(WEEKDAY(AN$5)=1,AV17&gt;IF($D17="F",Configurações!$B$13,Configurações!$B$14)),"DOM ","")&amp;IF(Configurações!$B$3="Simples","",IF(ROUND(AS17*1440,0)&lt;=ROUND(Configurações!$B$11*1440,0),IF(ROUND(AT17*1440,0)&gt;0,"INT-INDEVIDO",""),IF(ROUND(AS17*1440,0)&lt;=ROUND(Configurações!$B$12*1440,0),IF(ROUND(AT17*1440,0)&lt;&gt;ROUND(Configurações!$B$8*1440,0),"INT-15MIN",""),IF(OR(ROUND(AT17*1440,0)&lt;ROUND(Configurações!$B$9*1440,0),ROUND(AT17*1440,0)&gt;ROUND(Configurações!$B$10*1440,0)),"INT-1H2H","")))))</f>
        <v/>
      </c>
      <c r="AX17" t="str">
        <f>IF(Configurações!$B$3="Simples",IF('Escala Simples'!G17="Trabalho","TRAB",IF('Escala Simples'!G17="Folga","FOLGA",IF('Escala Simples'!G17="Atestado","ATEST",IF('Escala Simples'!G17="Férias","FERIAS","")))),"")</f>
        <v/>
      </c>
      <c r="AY17" s="71" t="str">
        <f>IF(Configurações!$B$3="Colunas",IF('Escala Colunas'!O26="","",'Escala Colunas'!O26),IF(Configurações!$B$3="Simples","",IF('Escala Linhas'!X17="","",'Escala Linhas'!X17)))</f>
        <v/>
      </c>
      <c r="AZ17" s="71" t="str">
        <f>IF(Configurações!$B$3="Colunas",IF('Escala Colunas'!O27="","",'Escala Colunas'!O27),IF(Configurações!$B$3="Simples","",IF('Escala Linhas'!Y17="","",'Escala Linhas'!Y17)))</f>
        <v/>
      </c>
      <c r="BA17" s="71" t="str">
        <f>IF(Configurações!$B$3="Colunas",IF('Escala Colunas'!O28="","",'Escala Colunas'!O28),IF(Configurações!$B$3="Simples","",IF('Escala Linhas'!Z17="","",'Escala Linhas'!Z17)))</f>
        <v/>
      </c>
      <c r="BB17" s="71" t="str">
        <f>IF(Configurações!$B$3="Colunas",IF('Escala Colunas'!O29="","",'Escala Colunas'!O29),IF(Configurações!$B$3="Simples","",IF('Escala Linhas'!AA17="","",'Escala Linhas'!AA17)))</f>
        <v/>
      </c>
      <c r="BC17">
        <f>IF($B17="",0,IF(Configurações!$B$3="Simples",IF(OR(BI17="TRAB",BI17="ATEST"),1,0),IF(AND(AY17&lt;&gt;"",BB17&lt;&gt;""),1,0)))</f>
        <v>0</v>
      </c>
      <c r="BD17" s="72">
        <f>IF(AND(BC17=1,Configurações!$B$3&lt;&gt;"Simples"),MOD(BB17-AY17,1)-BE17,0)</f>
        <v>0</v>
      </c>
      <c r="BE17" s="72">
        <f t="shared" si="12"/>
        <v>0</v>
      </c>
      <c r="BF17">
        <f t="shared" si="13"/>
        <v>0</v>
      </c>
      <c r="BG17">
        <f t="shared" si="14"/>
        <v>0</v>
      </c>
      <c r="BH17" s="38" t="str">
        <f>IF(BC17=0,"",IF(BF17&gt;Configurações!$B$15,"7DIA ","")&amp;IF(AND(WEEKDAY(AY$5)=1,BG17&gt;IF($D17="F",Configurações!$B$13,Configurações!$B$14)),"DOM ","")&amp;IF(Configurações!$B$3="Simples","",IF(ROUND(BD17*1440,0)&lt;=ROUND(Configurações!$B$11*1440,0),IF(ROUND(BE17*1440,0)&gt;0,"INT-INDEVIDO",""),IF(ROUND(BD17*1440,0)&lt;=ROUND(Configurações!$B$12*1440,0),IF(ROUND(BE17*1440,0)&lt;&gt;ROUND(Configurações!$B$8*1440,0),"INT-15MIN",""),IF(OR(ROUND(BE17*1440,0)&lt;ROUND(Configurações!$B$9*1440,0),ROUND(BE17*1440,0)&gt;ROUND(Configurações!$B$10*1440,0)),"INT-1H2H","")))))</f>
        <v/>
      </c>
      <c r="BI17" t="str">
        <f>IF(Configurações!$B$3="Simples",IF('Escala Simples'!H17="Trabalho","TRAB",IF('Escala Simples'!H17="Folga","FOLGA",IF('Escala Simples'!H17="Atestado","ATEST",IF('Escala Simples'!H17="Férias","FERIAS","")))),"")</f>
        <v/>
      </c>
      <c r="BJ17" s="71" t="str">
        <f>IF(Configurações!$B$3="Colunas",IF('Escala Colunas'!O31="","",'Escala Colunas'!O31),IF(Configurações!$B$3="Simples","",IF('Escala Linhas'!AC17="","",'Escala Linhas'!AC17)))</f>
        <v/>
      </c>
      <c r="BK17" s="71" t="str">
        <f>IF(Configurações!$B$3="Colunas",IF('Escala Colunas'!O32="","",'Escala Colunas'!O32),IF(Configurações!$B$3="Simples","",IF('Escala Linhas'!AD17="","",'Escala Linhas'!AD17)))</f>
        <v/>
      </c>
      <c r="BL17" s="71" t="str">
        <f>IF(Configurações!$B$3="Colunas",IF('Escala Colunas'!O33="","",'Escala Colunas'!O33),IF(Configurações!$B$3="Simples","",IF('Escala Linhas'!AE17="","",'Escala Linhas'!AE17)))</f>
        <v/>
      </c>
      <c r="BM17" s="71" t="str">
        <f>IF(Configurações!$B$3="Colunas",IF('Escala Colunas'!O34="","",'Escala Colunas'!O34),IF(Configurações!$B$3="Simples","",IF('Escala Linhas'!AF17="","",'Escala Linhas'!AF17)))</f>
        <v/>
      </c>
      <c r="BN17">
        <f>IF($B17="",0,IF(Configurações!$B$3="Simples",IF(OR(BT17="TRAB",BT17="ATEST"),1,0),IF(AND(BJ17&lt;&gt;"",BM17&lt;&gt;""),1,0)))</f>
        <v>0</v>
      </c>
      <c r="BO17" s="72">
        <f>IF(AND(BN17=1,Configurações!$B$3&lt;&gt;"Simples"),MOD(BM17-BJ17,1)-BP17,0)</f>
        <v>0</v>
      </c>
      <c r="BP17" s="72">
        <f t="shared" si="15"/>
        <v>0</v>
      </c>
      <c r="BQ17">
        <f t="shared" si="16"/>
        <v>0</v>
      </c>
      <c r="BR17">
        <f t="shared" si="17"/>
        <v>0</v>
      </c>
      <c r="BS17" s="38" t="str">
        <f>IF(BN17=0,"",IF(BQ17&gt;Configurações!$B$15,"7DIA ","")&amp;IF(AND(WEEKDAY(BJ$5)=1,BR17&gt;IF($D17="F",Configurações!$B$13,Configurações!$B$14)),"DOM ","")&amp;IF(Configurações!$B$3="Simples","",IF(ROUND(BO17*1440,0)&lt;=ROUND(Configurações!$B$11*1440,0),IF(ROUND(BP17*1440,0)&gt;0,"INT-INDEVIDO",""),IF(ROUND(BO17*1440,0)&lt;=ROUND(Configurações!$B$12*1440,0),IF(ROUND(BP17*1440,0)&lt;&gt;ROUND(Configurações!$B$8*1440,0),"INT-15MIN",""),IF(OR(ROUND(BP17*1440,0)&lt;ROUND(Configurações!$B$9*1440,0),ROUND(BP17*1440,0)&gt;ROUND(Configurações!$B$10*1440,0)),"INT-1H2H","")))))</f>
        <v/>
      </c>
      <c r="BT17" t="str">
        <f>IF(Configurações!$B$3="Simples",IF('Escala Simples'!I17="Trabalho","TRAB",IF('Escala Simples'!I17="Folga","FOLGA",IF('Escala Simples'!I17="Atestado","ATEST",IF('Escala Simples'!I17="Férias","FERIAS","")))),"")</f>
        <v/>
      </c>
      <c r="BU17" s="71" t="str">
        <f>IF(Configurações!$B$3="Colunas",IF('Escala Colunas'!O36="","",'Escala Colunas'!O36),IF(Configurações!$B$3="Simples","",IF('Escala Linhas'!AH17="","",'Escala Linhas'!AH17)))</f>
        <v/>
      </c>
      <c r="BV17" s="71" t="str">
        <f>IF(Configurações!$B$3="Colunas",IF('Escala Colunas'!O37="","",'Escala Colunas'!O37),IF(Configurações!$B$3="Simples","",IF('Escala Linhas'!AI17="","",'Escala Linhas'!AI17)))</f>
        <v/>
      </c>
      <c r="BW17" s="71" t="str">
        <f>IF(Configurações!$B$3="Colunas",IF('Escala Colunas'!O38="","",'Escala Colunas'!O38),IF(Configurações!$B$3="Simples","",IF('Escala Linhas'!AJ17="","",'Escala Linhas'!AJ17)))</f>
        <v/>
      </c>
      <c r="BX17" s="71" t="str">
        <f>IF(Configurações!$B$3="Colunas",IF('Escala Colunas'!O39="","",'Escala Colunas'!O39),IF(Configurações!$B$3="Simples","",IF('Escala Linhas'!AK17="","",'Escala Linhas'!AK17)))</f>
        <v/>
      </c>
      <c r="BY17">
        <f>IF($B17="",0,IF(Configurações!$B$3="Simples",IF(OR(CE17="TRAB",CE17="ATEST"),1,0),IF(AND(BU17&lt;&gt;"",BX17&lt;&gt;""),1,0)))</f>
        <v>0</v>
      </c>
      <c r="BZ17" s="72">
        <f>IF(AND(BY17=1,Configurações!$B$3&lt;&gt;"Simples"),MOD(BX17-BU17,1)-CA17,0)</f>
        <v>0</v>
      </c>
      <c r="CA17" s="72">
        <f t="shared" si="18"/>
        <v>0</v>
      </c>
      <c r="CB17">
        <f t="shared" si="19"/>
        <v>0</v>
      </c>
      <c r="CC17">
        <f t="shared" si="20"/>
        <v>0</v>
      </c>
      <c r="CD17" s="38" t="str">
        <f>IF(BY17=0,"",IF(CB17&gt;Configurações!$B$15,"7DIA ","")&amp;IF(AND(WEEKDAY(BU$5)=1,CC17&gt;IF($D17="F",Configurações!$B$13,Configurações!$B$14)),"DOM ","")&amp;IF(Configurações!$B$3="Simples","",IF(ROUND(BZ17*1440,0)&lt;=ROUND(Configurações!$B$11*1440,0),IF(ROUND(CA17*1440,0)&gt;0,"INT-INDEVIDO",""),IF(ROUND(BZ17*1440,0)&lt;=ROUND(Configurações!$B$12*1440,0),IF(ROUND(CA17*1440,0)&lt;&gt;ROUND(Configurações!$B$8*1440,0),"INT-15MIN",""),IF(OR(ROUND(CA17*1440,0)&lt;ROUND(Configurações!$B$9*1440,0),ROUND(CA17*1440,0)&gt;ROUND(Configurações!$B$10*1440,0)),"INT-1H2H","")))))</f>
        <v/>
      </c>
      <c r="CE17" t="str">
        <f>IF(Configurações!$B$3="Simples",IF('Escala Simples'!J17="Trabalho","TRAB",IF('Escala Simples'!J17="Folga","FOLGA",IF('Escala Simples'!J17="Atestado","ATEST",IF('Escala Simples'!J17="Férias","FERIAS","")))),"")</f>
        <v/>
      </c>
      <c r="CF17" s="71" t="str">
        <f>IF(Configurações!$B$3="Colunas",IF('Escala Colunas'!O44="","",'Escala Colunas'!O44),IF(Configurações!$B$3="Simples","",IF('Escala Linhas'!AP17="","",'Escala Linhas'!AP17)))</f>
        <v/>
      </c>
      <c r="CG17" s="71" t="str">
        <f>IF(Configurações!$B$3="Colunas",IF('Escala Colunas'!O45="","",'Escala Colunas'!O45),IF(Configurações!$B$3="Simples","",IF('Escala Linhas'!AQ17="","",'Escala Linhas'!AQ17)))</f>
        <v/>
      </c>
      <c r="CH17" s="71" t="str">
        <f>IF(Configurações!$B$3="Colunas",IF('Escala Colunas'!O46="","",'Escala Colunas'!O46),IF(Configurações!$B$3="Simples","",IF('Escala Linhas'!AR17="","",'Escala Linhas'!AR17)))</f>
        <v/>
      </c>
      <c r="CI17" s="71" t="str">
        <f>IF(Configurações!$B$3="Colunas",IF('Escala Colunas'!O47="","",'Escala Colunas'!O47),IF(Configurações!$B$3="Simples","",IF('Escala Linhas'!AS17="","",'Escala Linhas'!AS17)))</f>
        <v/>
      </c>
      <c r="CJ17">
        <f>IF($B17="",0,IF(Configurações!$B$3="Simples",IF(OR(CP17="TRAB",CP17="ATEST"),1,0),IF(AND(CF17&lt;&gt;"",CI17&lt;&gt;""),1,0)))</f>
        <v>0</v>
      </c>
      <c r="CK17" s="72">
        <f>IF(AND(CJ17=1,Configurações!$B$3&lt;&gt;"Simples"),MOD(CI17-CF17,1)-CL17,0)</f>
        <v>0</v>
      </c>
      <c r="CL17" s="72">
        <f t="shared" si="21"/>
        <v>0</v>
      </c>
      <c r="CM17">
        <f t="shared" si="22"/>
        <v>0</v>
      </c>
      <c r="CN17">
        <f t="shared" si="23"/>
        <v>0</v>
      </c>
      <c r="CO17" s="38" t="str">
        <f>IF(CJ17=0,"",IF(CM17&gt;Configurações!$B$15,"7DIA ","")&amp;IF(AND(WEEKDAY(CF$5)=1,CN17&gt;IF($D17="F",Configurações!$B$13,Configurações!$B$14)),"DOM ","")&amp;IF(Configurações!$B$3="Simples","",IF(ROUND(CK17*1440,0)&lt;=ROUND(Configurações!$B$11*1440,0),IF(ROUND(CL17*1440,0)&gt;0,"INT-INDEVIDO",""),IF(ROUND(CK17*1440,0)&lt;=ROUND(Configurações!$B$12*1440,0),IF(ROUND(CL17*1440,0)&lt;&gt;ROUND(Configurações!$B$8*1440,0),"INT-15MIN",""),IF(OR(ROUND(CL17*1440,0)&lt;ROUND(Configurações!$B$9*1440,0),ROUND(CL17*1440,0)&gt;ROUND(Configurações!$B$10*1440,0)),"INT-1H2H","")))))</f>
        <v/>
      </c>
      <c r="CP17" t="str">
        <f>IF(Configurações!$B$3="Simples",IF('Escala Simples'!M17="Trabalho","TRAB",IF('Escala Simples'!M17="Folga","FOLGA",IF('Escala Simples'!M17="Atestado","ATEST",IF('Escala Simples'!M17="Férias","FERIAS","")))),"")</f>
        <v/>
      </c>
      <c r="CQ17" s="71" t="str">
        <f>IF(Configurações!$B$3="Colunas",IF('Escala Colunas'!O49="","",'Escala Colunas'!O49),IF(Configurações!$B$3="Simples","",IF('Escala Linhas'!AU17="","",'Escala Linhas'!AU17)))</f>
        <v/>
      </c>
      <c r="CR17" s="71" t="str">
        <f>IF(Configurações!$B$3="Colunas",IF('Escala Colunas'!O50="","",'Escala Colunas'!O50),IF(Configurações!$B$3="Simples","",IF('Escala Linhas'!AV17="","",'Escala Linhas'!AV17)))</f>
        <v/>
      </c>
      <c r="CS17" s="71" t="str">
        <f>IF(Configurações!$B$3="Colunas",IF('Escala Colunas'!O51="","",'Escala Colunas'!O51),IF(Configurações!$B$3="Simples","",IF('Escala Linhas'!AW17="","",'Escala Linhas'!AW17)))</f>
        <v/>
      </c>
      <c r="CT17" s="71" t="str">
        <f>IF(Configurações!$B$3="Colunas",IF('Escala Colunas'!O52="","",'Escala Colunas'!O52),IF(Configurações!$B$3="Simples","",IF('Escala Linhas'!AX17="","",'Escala Linhas'!AX17)))</f>
        <v/>
      </c>
      <c r="CU17">
        <f>IF($B17="",0,IF(Configurações!$B$3="Simples",IF(OR(DA17="TRAB",DA17="ATEST"),1,0),IF(AND(CQ17&lt;&gt;"",CT17&lt;&gt;""),1,0)))</f>
        <v>0</v>
      </c>
      <c r="CV17" s="72">
        <f>IF(AND(CU17=1,Configurações!$B$3&lt;&gt;"Simples"),MOD(CT17-CQ17,1)-CW17,0)</f>
        <v>0</v>
      </c>
      <c r="CW17" s="72">
        <f t="shared" si="24"/>
        <v>0</v>
      </c>
      <c r="CX17">
        <f t="shared" si="25"/>
        <v>0</v>
      </c>
      <c r="CY17">
        <f t="shared" si="26"/>
        <v>0</v>
      </c>
      <c r="CZ17" s="38" t="str">
        <f>IF(CU17=0,"",IF(CX17&gt;Configurações!$B$15,"7DIA ","")&amp;IF(AND(WEEKDAY(CQ$5)=1,CY17&gt;IF($D17="F",Configurações!$B$13,Configurações!$B$14)),"DOM ","")&amp;IF(Configurações!$B$3="Simples","",IF(ROUND(CV17*1440,0)&lt;=ROUND(Configurações!$B$11*1440,0),IF(ROUND(CW17*1440,0)&gt;0,"INT-INDEVIDO",""),IF(ROUND(CV17*1440,0)&lt;=ROUND(Configurações!$B$12*1440,0),IF(ROUND(CW17*1440,0)&lt;&gt;ROUND(Configurações!$B$8*1440,0),"INT-15MIN",""),IF(OR(ROUND(CW17*1440,0)&lt;ROUND(Configurações!$B$9*1440,0),ROUND(CW17*1440,0)&gt;ROUND(Configurações!$B$10*1440,0)),"INT-1H2H","")))))</f>
        <v/>
      </c>
      <c r="DA17" t="str">
        <f>IF(Configurações!$B$3="Simples",IF('Escala Simples'!N17="Trabalho","TRAB",IF('Escala Simples'!N17="Folga","FOLGA",IF('Escala Simples'!N17="Atestado","ATEST",IF('Escala Simples'!N17="Férias","FERIAS","")))),"")</f>
        <v/>
      </c>
      <c r="DB17" s="71" t="str">
        <f>IF(Configurações!$B$3="Colunas",IF('Escala Colunas'!O54="","",'Escala Colunas'!O54),IF(Configurações!$B$3="Simples","",IF('Escala Linhas'!AZ17="","",'Escala Linhas'!AZ17)))</f>
        <v/>
      </c>
      <c r="DC17" s="71" t="str">
        <f>IF(Configurações!$B$3="Colunas",IF('Escala Colunas'!O55="","",'Escala Colunas'!O55),IF(Configurações!$B$3="Simples","",IF('Escala Linhas'!BA17="","",'Escala Linhas'!BA17)))</f>
        <v/>
      </c>
      <c r="DD17" s="71" t="str">
        <f>IF(Configurações!$B$3="Colunas",IF('Escala Colunas'!O56="","",'Escala Colunas'!O56),IF(Configurações!$B$3="Simples","",IF('Escala Linhas'!BB17="","",'Escala Linhas'!BB17)))</f>
        <v/>
      </c>
      <c r="DE17" s="71" t="str">
        <f>IF(Configurações!$B$3="Colunas",IF('Escala Colunas'!O57="","",'Escala Colunas'!O57),IF(Configurações!$B$3="Simples","",IF('Escala Linhas'!BC17="","",'Escala Linhas'!BC17)))</f>
        <v/>
      </c>
      <c r="DF17">
        <f>IF($B17="",0,IF(Configurações!$B$3="Simples",IF(OR(DL17="TRAB",DL17="ATEST"),1,0),IF(AND(DB17&lt;&gt;"",DE17&lt;&gt;""),1,0)))</f>
        <v>0</v>
      </c>
      <c r="DG17" s="72">
        <f>IF(AND(DF17=1,Configurações!$B$3&lt;&gt;"Simples"),MOD(DE17-DB17,1)-DH17,0)</f>
        <v>0</v>
      </c>
      <c r="DH17" s="72">
        <f t="shared" si="27"/>
        <v>0</v>
      </c>
      <c r="DI17">
        <f t="shared" si="28"/>
        <v>0</v>
      </c>
      <c r="DJ17">
        <f t="shared" si="29"/>
        <v>0</v>
      </c>
      <c r="DK17" s="38" t="str">
        <f>IF(DF17=0,"",IF(DI17&gt;Configurações!$B$15,"7DIA ","")&amp;IF(AND(WEEKDAY(DB$5)=1,DJ17&gt;IF($D17="F",Configurações!$B$13,Configurações!$B$14)),"DOM ","")&amp;IF(Configurações!$B$3="Simples","",IF(ROUND(DG17*1440,0)&lt;=ROUND(Configurações!$B$11*1440,0),IF(ROUND(DH17*1440,0)&gt;0,"INT-INDEVIDO",""),IF(ROUND(DG17*1440,0)&lt;=ROUND(Configurações!$B$12*1440,0),IF(ROUND(DH17*1440,0)&lt;&gt;ROUND(Configurações!$B$8*1440,0),"INT-15MIN",""),IF(OR(ROUND(DH17*1440,0)&lt;ROUND(Configurações!$B$9*1440,0),ROUND(DH17*1440,0)&gt;ROUND(Configurações!$B$10*1440,0)),"INT-1H2H","")))))</f>
        <v/>
      </c>
      <c r="DL17" t="str">
        <f>IF(Configurações!$B$3="Simples",IF('Escala Simples'!O17="Trabalho","TRAB",IF('Escala Simples'!O17="Folga","FOLGA",IF('Escala Simples'!O17="Atestado","ATEST",IF('Escala Simples'!O17="Férias","FERIAS","")))),"")</f>
        <v/>
      </c>
      <c r="DM17" s="71" t="str">
        <f>IF(Configurações!$B$3="Colunas",IF('Escala Colunas'!O59="","",'Escala Colunas'!O59),IF(Configurações!$B$3="Simples","",IF('Escala Linhas'!BE17="","",'Escala Linhas'!BE17)))</f>
        <v/>
      </c>
      <c r="DN17" s="71" t="str">
        <f>IF(Configurações!$B$3="Colunas",IF('Escala Colunas'!O60="","",'Escala Colunas'!O60),IF(Configurações!$B$3="Simples","",IF('Escala Linhas'!BF17="","",'Escala Linhas'!BF17)))</f>
        <v/>
      </c>
      <c r="DO17" s="71" t="str">
        <f>IF(Configurações!$B$3="Colunas",IF('Escala Colunas'!O61="","",'Escala Colunas'!O61),IF(Configurações!$B$3="Simples","",IF('Escala Linhas'!BG17="","",'Escala Linhas'!BG17)))</f>
        <v/>
      </c>
      <c r="DP17" s="71" t="str">
        <f>IF(Configurações!$B$3="Colunas",IF('Escala Colunas'!O62="","",'Escala Colunas'!O62),IF(Configurações!$B$3="Simples","",IF('Escala Linhas'!BH17="","",'Escala Linhas'!BH17)))</f>
        <v/>
      </c>
      <c r="DQ17">
        <f>IF($B17="",0,IF(Configurações!$B$3="Simples",IF(OR(DW17="TRAB",DW17="ATEST"),1,0),IF(AND(DM17&lt;&gt;"",DP17&lt;&gt;""),1,0)))</f>
        <v>0</v>
      </c>
      <c r="DR17" s="72">
        <f>IF(AND(DQ17=1,Configurações!$B$3&lt;&gt;"Simples"),MOD(DP17-DM17,1)-DS17,0)</f>
        <v>0</v>
      </c>
      <c r="DS17" s="72">
        <f t="shared" si="30"/>
        <v>0</v>
      </c>
      <c r="DT17">
        <f t="shared" si="31"/>
        <v>0</v>
      </c>
      <c r="DU17">
        <f t="shared" si="32"/>
        <v>0</v>
      </c>
      <c r="DV17" s="38" t="str">
        <f>IF(DQ17=0,"",IF(DT17&gt;Configurações!$B$15,"7DIA ","")&amp;IF(AND(WEEKDAY(DM$5)=1,DU17&gt;IF($D17="F",Configurações!$B$13,Configurações!$B$14)),"DOM ","")&amp;IF(Configurações!$B$3="Simples","",IF(ROUND(DR17*1440,0)&lt;=ROUND(Configurações!$B$11*1440,0),IF(ROUND(DS17*1440,0)&gt;0,"INT-INDEVIDO",""),IF(ROUND(DR17*1440,0)&lt;=ROUND(Configurações!$B$12*1440,0),IF(ROUND(DS17*1440,0)&lt;&gt;ROUND(Configurações!$B$8*1440,0),"INT-15MIN",""),IF(OR(ROUND(DS17*1440,0)&lt;ROUND(Configurações!$B$9*1440,0),ROUND(DS17*1440,0)&gt;ROUND(Configurações!$B$10*1440,0)),"INT-1H2H","")))))</f>
        <v/>
      </c>
      <c r="DW17" t="str">
        <f>IF(Configurações!$B$3="Simples",IF('Escala Simples'!P17="Trabalho","TRAB",IF('Escala Simples'!P17="Folga","FOLGA",IF('Escala Simples'!P17="Atestado","ATEST",IF('Escala Simples'!P17="Férias","FERIAS","")))),"")</f>
        <v/>
      </c>
      <c r="DX17" s="71" t="str">
        <f>IF(Configurações!$B$3="Colunas",IF('Escala Colunas'!O64="","",'Escala Colunas'!O64),IF(Configurações!$B$3="Simples","",IF('Escala Linhas'!BJ17="","",'Escala Linhas'!BJ17)))</f>
        <v/>
      </c>
      <c r="DY17" s="71" t="str">
        <f>IF(Configurações!$B$3="Colunas",IF('Escala Colunas'!O65="","",'Escala Colunas'!O65),IF(Configurações!$B$3="Simples","",IF('Escala Linhas'!BK17="","",'Escala Linhas'!BK17)))</f>
        <v/>
      </c>
      <c r="DZ17" s="71" t="str">
        <f>IF(Configurações!$B$3="Colunas",IF('Escala Colunas'!O66="","",'Escala Colunas'!O66),IF(Configurações!$B$3="Simples","",IF('Escala Linhas'!BL17="","",'Escala Linhas'!BL17)))</f>
        <v/>
      </c>
      <c r="EA17" s="71" t="str">
        <f>IF(Configurações!$B$3="Colunas",IF('Escala Colunas'!O67="","",'Escala Colunas'!O67),IF(Configurações!$B$3="Simples","",IF('Escala Linhas'!BM17="","",'Escala Linhas'!BM17)))</f>
        <v/>
      </c>
      <c r="EB17">
        <f>IF($B17="",0,IF(Configurações!$B$3="Simples",IF(OR(EH17="TRAB",EH17="ATEST"),1,0),IF(AND(DX17&lt;&gt;"",EA17&lt;&gt;""),1,0)))</f>
        <v>0</v>
      </c>
      <c r="EC17" s="72">
        <f>IF(AND(EB17=1,Configurações!$B$3&lt;&gt;"Simples"),MOD(EA17-DX17,1)-ED17,0)</f>
        <v>0</v>
      </c>
      <c r="ED17" s="72">
        <f t="shared" si="33"/>
        <v>0</v>
      </c>
      <c r="EE17">
        <f t="shared" si="34"/>
        <v>0</v>
      </c>
      <c r="EF17">
        <f t="shared" si="35"/>
        <v>0</v>
      </c>
      <c r="EG17" s="38" t="str">
        <f>IF(EB17=0,"",IF(EE17&gt;Configurações!$B$15,"7DIA ","")&amp;IF(AND(WEEKDAY(DX$5)=1,EF17&gt;IF($D17="F",Configurações!$B$13,Configurações!$B$14)),"DOM ","")&amp;IF(Configurações!$B$3="Simples","",IF(ROUND(EC17*1440,0)&lt;=ROUND(Configurações!$B$11*1440,0),IF(ROUND(ED17*1440,0)&gt;0,"INT-INDEVIDO",""),IF(ROUND(EC17*1440,0)&lt;=ROUND(Configurações!$B$12*1440,0),IF(ROUND(ED17*1440,0)&lt;&gt;ROUND(Configurações!$B$8*1440,0),"INT-15MIN",""),IF(OR(ROUND(ED17*1440,0)&lt;ROUND(Configurações!$B$9*1440,0),ROUND(ED17*1440,0)&gt;ROUND(Configurações!$B$10*1440,0)),"INT-1H2H","")))))</f>
        <v/>
      </c>
      <c r="EH17" t="str">
        <f>IF(Configurações!$B$3="Simples",IF('Escala Simples'!Q17="Trabalho","TRAB",IF('Escala Simples'!Q17="Folga","FOLGA",IF('Escala Simples'!Q17="Atestado","ATEST",IF('Escala Simples'!Q17="Férias","FERIAS","")))),"")</f>
        <v/>
      </c>
      <c r="EI17" s="71" t="str">
        <f>IF(Configurações!$B$3="Colunas",IF('Escala Colunas'!O69="","",'Escala Colunas'!O69),IF(Configurações!$B$3="Simples","",IF('Escala Linhas'!BO17="","",'Escala Linhas'!BO17)))</f>
        <v/>
      </c>
      <c r="EJ17" s="71" t="str">
        <f>IF(Configurações!$B$3="Colunas",IF('Escala Colunas'!O70="","",'Escala Colunas'!O70),IF(Configurações!$B$3="Simples","",IF('Escala Linhas'!BP17="","",'Escala Linhas'!BP17)))</f>
        <v/>
      </c>
      <c r="EK17" s="71" t="str">
        <f>IF(Configurações!$B$3="Colunas",IF('Escala Colunas'!O71="","",'Escala Colunas'!O71),IF(Configurações!$B$3="Simples","",IF('Escala Linhas'!BQ17="","",'Escala Linhas'!BQ17)))</f>
        <v/>
      </c>
      <c r="EL17" s="71" t="str">
        <f>IF(Configurações!$B$3="Colunas",IF('Escala Colunas'!O72="","",'Escala Colunas'!O72),IF(Configurações!$B$3="Simples","",IF('Escala Linhas'!BR17="","",'Escala Linhas'!BR17)))</f>
        <v/>
      </c>
      <c r="EM17">
        <f>IF($B17="",0,IF(Configurações!$B$3="Simples",IF(OR(ES17="TRAB",ES17="ATEST"),1,0),IF(AND(EI17&lt;&gt;"",EL17&lt;&gt;""),1,0)))</f>
        <v>0</v>
      </c>
      <c r="EN17" s="72">
        <f>IF(AND(EM17=1,Configurações!$B$3&lt;&gt;"Simples"),MOD(EL17-EI17,1)-EO17,0)</f>
        <v>0</v>
      </c>
      <c r="EO17" s="72">
        <f t="shared" si="36"/>
        <v>0</v>
      </c>
      <c r="EP17">
        <f t="shared" si="37"/>
        <v>0</v>
      </c>
      <c r="EQ17">
        <f t="shared" si="38"/>
        <v>0</v>
      </c>
      <c r="ER17" s="38" t="str">
        <f>IF(EM17=0,"",IF(EP17&gt;Configurações!$B$15,"7DIA ","")&amp;IF(AND(WEEKDAY(EI$5)=1,EQ17&gt;IF($D17="F",Configurações!$B$13,Configurações!$B$14)),"DOM ","")&amp;IF(Configurações!$B$3="Simples","",IF(ROUND(EN17*1440,0)&lt;=ROUND(Configurações!$B$11*1440,0),IF(ROUND(EO17*1440,0)&gt;0,"INT-INDEVIDO",""),IF(ROUND(EN17*1440,0)&lt;=ROUND(Configurações!$B$12*1440,0),IF(ROUND(EO17*1440,0)&lt;&gt;ROUND(Configurações!$B$8*1440,0),"INT-15MIN",""),IF(OR(ROUND(EO17*1440,0)&lt;ROUND(Configurações!$B$9*1440,0),ROUND(EO17*1440,0)&gt;ROUND(Configurações!$B$10*1440,0)),"INT-1H2H","")))))</f>
        <v/>
      </c>
      <c r="ES17" t="str">
        <f>IF(Configurações!$B$3="Simples",IF('Escala Simples'!R17="Trabalho","TRAB",IF('Escala Simples'!R17="Folga","FOLGA",IF('Escala Simples'!R17="Atestado","ATEST",IF('Escala Simples'!R17="Férias","FERIAS","")))),"")</f>
        <v/>
      </c>
      <c r="ET17" s="71" t="str">
        <f>IF(Configurações!$B$3="Colunas",IF('Escala Colunas'!O74="","",'Escala Colunas'!O74),IF(Configurações!$B$3="Simples","",IF('Escala Linhas'!BT17="","",'Escala Linhas'!BT17)))</f>
        <v/>
      </c>
      <c r="EU17" s="71" t="str">
        <f>IF(Configurações!$B$3="Colunas",IF('Escala Colunas'!O75="","",'Escala Colunas'!O75),IF(Configurações!$B$3="Simples","",IF('Escala Linhas'!BU17="","",'Escala Linhas'!BU17)))</f>
        <v/>
      </c>
      <c r="EV17" s="71" t="str">
        <f>IF(Configurações!$B$3="Colunas",IF('Escala Colunas'!O76="","",'Escala Colunas'!O76),IF(Configurações!$B$3="Simples","",IF('Escala Linhas'!BV17="","",'Escala Linhas'!BV17)))</f>
        <v/>
      </c>
      <c r="EW17" s="71" t="str">
        <f>IF(Configurações!$B$3="Colunas",IF('Escala Colunas'!O77="","",'Escala Colunas'!O77),IF(Configurações!$B$3="Simples","",IF('Escala Linhas'!BW17="","",'Escala Linhas'!BW17)))</f>
        <v/>
      </c>
      <c r="EX17">
        <f>IF($B17="",0,IF(Configurações!$B$3="Simples",IF(OR(FD17="TRAB",FD17="ATEST"),1,0),IF(AND(ET17&lt;&gt;"",EW17&lt;&gt;""),1,0)))</f>
        <v>0</v>
      </c>
      <c r="EY17" s="72">
        <f>IF(AND(EX17=1,Configurações!$B$3&lt;&gt;"Simples"),MOD(EW17-ET17,1)-EZ17,0)</f>
        <v>0</v>
      </c>
      <c r="EZ17" s="72">
        <f t="shared" si="39"/>
        <v>0</v>
      </c>
      <c r="FA17">
        <f t="shared" si="40"/>
        <v>0</v>
      </c>
      <c r="FB17">
        <f t="shared" si="41"/>
        <v>0</v>
      </c>
      <c r="FC17" s="38" t="str">
        <f>IF(EX17=0,"",IF(FA17&gt;Configurações!$B$15,"7DIA ","")&amp;IF(AND(WEEKDAY(ET$5)=1,FB17&gt;IF($D17="F",Configurações!$B$13,Configurações!$B$14)),"DOM ","")&amp;IF(Configurações!$B$3="Simples","",IF(ROUND(EY17*1440,0)&lt;=ROUND(Configurações!$B$11*1440,0),IF(ROUND(EZ17*1440,0)&gt;0,"INT-INDEVIDO",""),IF(ROUND(EY17*1440,0)&lt;=ROUND(Configurações!$B$12*1440,0),IF(ROUND(EZ17*1440,0)&lt;&gt;ROUND(Configurações!$B$8*1440,0),"INT-15MIN",""),IF(OR(ROUND(EZ17*1440,0)&lt;ROUND(Configurações!$B$9*1440,0),ROUND(EZ17*1440,0)&gt;ROUND(Configurações!$B$10*1440,0)),"INT-1H2H","")))))</f>
        <v/>
      </c>
      <c r="FD17" t="str">
        <f>IF(Configurações!$B$3="Simples",IF('Escala Simples'!S17="Trabalho","TRAB",IF('Escala Simples'!S17="Folga","FOLGA",IF('Escala Simples'!S17="Atestado","ATEST",IF('Escala Simples'!S17="Férias","FERIAS","")))),"")</f>
        <v/>
      </c>
      <c r="FE17" s="71" t="str">
        <f>IF(Configurações!$B$3="Colunas",IF('Escala Colunas'!O82="","",'Escala Colunas'!O82),IF(Configurações!$B$3="Simples","",IF('Escala Linhas'!CB17="","",'Escala Linhas'!CB17)))</f>
        <v/>
      </c>
      <c r="FF17" s="71" t="str">
        <f>IF(Configurações!$B$3="Colunas",IF('Escala Colunas'!O83="","",'Escala Colunas'!O83),IF(Configurações!$B$3="Simples","",IF('Escala Linhas'!CC17="","",'Escala Linhas'!CC17)))</f>
        <v/>
      </c>
      <c r="FG17" s="71" t="str">
        <f>IF(Configurações!$B$3="Colunas",IF('Escala Colunas'!O84="","",'Escala Colunas'!O84),IF(Configurações!$B$3="Simples","",IF('Escala Linhas'!CD17="","",'Escala Linhas'!CD17)))</f>
        <v/>
      </c>
      <c r="FH17" s="71" t="str">
        <f>IF(Configurações!$B$3="Colunas",IF('Escala Colunas'!O85="","",'Escala Colunas'!O85),IF(Configurações!$B$3="Simples","",IF('Escala Linhas'!CE17="","",'Escala Linhas'!CE17)))</f>
        <v/>
      </c>
      <c r="FI17">
        <f>IF($B17="",0,IF(Configurações!$B$3="Simples",IF(OR(FO17="TRAB",FO17="ATEST"),1,0),IF(AND(FE17&lt;&gt;"",FH17&lt;&gt;""),1,0)))</f>
        <v>0</v>
      </c>
      <c r="FJ17" s="72">
        <f>IF(AND(FI17=1,Configurações!$B$3&lt;&gt;"Simples"),MOD(FH17-FE17,1)-FK17,0)</f>
        <v>0</v>
      </c>
      <c r="FK17" s="72">
        <f t="shared" si="42"/>
        <v>0</v>
      </c>
      <c r="FL17">
        <f t="shared" si="43"/>
        <v>0</v>
      </c>
      <c r="FM17">
        <f t="shared" si="44"/>
        <v>0</v>
      </c>
      <c r="FN17" s="38" t="str">
        <f>IF(FI17=0,"",IF(FL17&gt;Configurações!$B$15,"7DIA ","")&amp;IF(AND(WEEKDAY(FE$5)=1,FM17&gt;IF($D17="F",Configurações!$B$13,Configurações!$B$14)),"DOM ","")&amp;IF(Configurações!$B$3="Simples","",IF(ROUND(FJ17*1440,0)&lt;=ROUND(Configurações!$B$11*1440,0),IF(ROUND(FK17*1440,0)&gt;0,"INT-INDEVIDO",""),IF(ROUND(FJ17*1440,0)&lt;=ROUND(Configurações!$B$12*1440,0),IF(ROUND(FK17*1440,0)&lt;&gt;ROUND(Configurações!$B$8*1440,0),"INT-15MIN",""),IF(OR(ROUND(FK17*1440,0)&lt;ROUND(Configurações!$B$9*1440,0),ROUND(FK17*1440,0)&gt;ROUND(Configurações!$B$10*1440,0)),"INT-1H2H","")))))</f>
        <v/>
      </c>
      <c r="FO17" t="str">
        <f>IF(Configurações!$B$3="Simples",IF('Escala Simples'!V17="Trabalho","TRAB",IF('Escala Simples'!V17="Folga","FOLGA",IF('Escala Simples'!V17="Atestado","ATEST",IF('Escala Simples'!V17="Férias","FERIAS","")))),"")</f>
        <v/>
      </c>
      <c r="FP17" s="71" t="str">
        <f>IF(Configurações!$B$3="Colunas",IF('Escala Colunas'!O87="","",'Escala Colunas'!O87),IF(Configurações!$B$3="Simples","",IF('Escala Linhas'!CG17="","",'Escala Linhas'!CG17)))</f>
        <v/>
      </c>
      <c r="FQ17" s="71" t="str">
        <f>IF(Configurações!$B$3="Colunas",IF('Escala Colunas'!O88="","",'Escala Colunas'!O88),IF(Configurações!$B$3="Simples","",IF('Escala Linhas'!CH17="","",'Escala Linhas'!CH17)))</f>
        <v/>
      </c>
      <c r="FR17" s="71" t="str">
        <f>IF(Configurações!$B$3="Colunas",IF('Escala Colunas'!O89="","",'Escala Colunas'!O89),IF(Configurações!$B$3="Simples","",IF('Escala Linhas'!CI17="","",'Escala Linhas'!CI17)))</f>
        <v/>
      </c>
      <c r="FS17" s="71" t="str">
        <f>IF(Configurações!$B$3="Colunas",IF('Escala Colunas'!O90="","",'Escala Colunas'!O90),IF(Configurações!$B$3="Simples","",IF('Escala Linhas'!CJ17="","",'Escala Linhas'!CJ17)))</f>
        <v/>
      </c>
      <c r="FT17">
        <f>IF($B17="",0,IF(Configurações!$B$3="Simples",IF(OR(FZ17="TRAB",FZ17="ATEST"),1,0),IF(AND(FP17&lt;&gt;"",FS17&lt;&gt;""),1,0)))</f>
        <v>0</v>
      </c>
      <c r="FU17" s="72">
        <f>IF(AND(FT17=1,Configurações!$B$3&lt;&gt;"Simples"),MOD(FS17-FP17,1)-FV17,0)</f>
        <v>0</v>
      </c>
      <c r="FV17" s="72">
        <f t="shared" si="45"/>
        <v>0</v>
      </c>
      <c r="FW17">
        <f t="shared" si="46"/>
        <v>0</v>
      </c>
      <c r="FX17">
        <f t="shared" si="47"/>
        <v>0</v>
      </c>
      <c r="FY17" s="38" t="str">
        <f>IF(FT17=0,"",IF(FW17&gt;Configurações!$B$15,"7DIA ","")&amp;IF(AND(WEEKDAY(FP$5)=1,FX17&gt;IF($D17="F",Configurações!$B$13,Configurações!$B$14)),"DOM ","")&amp;IF(Configurações!$B$3="Simples","",IF(ROUND(FU17*1440,0)&lt;=ROUND(Configurações!$B$11*1440,0),IF(ROUND(FV17*1440,0)&gt;0,"INT-INDEVIDO",""),IF(ROUND(FU17*1440,0)&lt;=ROUND(Configurações!$B$12*1440,0),IF(ROUND(FV17*1440,0)&lt;&gt;ROUND(Configurações!$B$8*1440,0),"INT-15MIN",""),IF(OR(ROUND(FV17*1440,0)&lt;ROUND(Configurações!$B$9*1440,0),ROUND(FV17*1440,0)&gt;ROUND(Configurações!$B$10*1440,0)),"INT-1H2H","")))))</f>
        <v/>
      </c>
      <c r="FZ17" t="str">
        <f>IF(Configurações!$B$3="Simples",IF('Escala Simples'!W17="Trabalho","TRAB",IF('Escala Simples'!W17="Folga","FOLGA",IF('Escala Simples'!W17="Atestado","ATEST",IF('Escala Simples'!W17="Férias","FERIAS","")))),"")</f>
        <v/>
      </c>
      <c r="GA17" s="71" t="str">
        <f>IF(Configurações!$B$3="Colunas",IF('Escala Colunas'!O92="","",'Escala Colunas'!O92),IF(Configurações!$B$3="Simples","",IF('Escala Linhas'!CL17="","",'Escala Linhas'!CL17)))</f>
        <v/>
      </c>
      <c r="GB17" s="71" t="str">
        <f>IF(Configurações!$B$3="Colunas",IF('Escala Colunas'!O93="","",'Escala Colunas'!O93),IF(Configurações!$B$3="Simples","",IF('Escala Linhas'!CM17="","",'Escala Linhas'!CM17)))</f>
        <v/>
      </c>
      <c r="GC17" s="71" t="str">
        <f>IF(Configurações!$B$3="Colunas",IF('Escala Colunas'!O94="","",'Escala Colunas'!O94),IF(Configurações!$B$3="Simples","",IF('Escala Linhas'!CN17="","",'Escala Linhas'!CN17)))</f>
        <v/>
      </c>
      <c r="GD17" s="71" t="str">
        <f>IF(Configurações!$B$3="Colunas",IF('Escala Colunas'!O95="","",'Escala Colunas'!O95),IF(Configurações!$B$3="Simples","",IF('Escala Linhas'!CO17="","",'Escala Linhas'!CO17)))</f>
        <v/>
      </c>
      <c r="GE17">
        <f>IF($B17="",0,IF(Configurações!$B$3="Simples",IF(OR(GK17="TRAB",GK17="ATEST"),1,0),IF(AND(GA17&lt;&gt;"",GD17&lt;&gt;""),1,0)))</f>
        <v>0</v>
      </c>
      <c r="GF17" s="72">
        <f>IF(AND(GE17=1,Configurações!$B$3&lt;&gt;"Simples"),MOD(GD17-GA17,1)-GG17,0)</f>
        <v>0</v>
      </c>
      <c r="GG17" s="72">
        <f t="shared" si="48"/>
        <v>0</v>
      </c>
      <c r="GH17">
        <f t="shared" si="49"/>
        <v>0</v>
      </c>
      <c r="GI17">
        <f t="shared" si="50"/>
        <v>0</v>
      </c>
      <c r="GJ17" s="38" t="str">
        <f>IF(GE17=0,"",IF(GH17&gt;Configurações!$B$15,"7DIA ","")&amp;IF(AND(WEEKDAY(GA$5)=1,GI17&gt;IF($D17="F",Configurações!$B$13,Configurações!$B$14)),"DOM ","")&amp;IF(Configurações!$B$3="Simples","",IF(ROUND(GF17*1440,0)&lt;=ROUND(Configurações!$B$11*1440,0),IF(ROUND(GG17*1440,0)&gt;0,"INT-INDEVIDO",""),IF(ROUND(GF17*1440,0)&lt;=ROUND(Configurações!$B$12*1440,0),IF(ROUND(GG17*1440,0)&lt;&gt;ROUND(Configurações!$B$8*1440,0),"INT-15MIN",""),IF(OR(ROUND(GG17*1440,0)&lt;ROUND(Configurações!$B$9*1440,0),ROUND(GG17*1440,0)&gt;ROUND(Configurações!$B$10*1440,0)),"INT-1H2H","")))))</f>
        <v/>
      </c>
      <c r="GK17" t="str">
        <f>IF(Configurações!$B$3="Simples",IF('Escala Simples'!X17="Trabalho","TRAB",IF('Escala Simples'!X17="Folga","FOLGA",IF('Escala Simples'!X17="Atestado","ATEST",IF('Escala Simples'!X17="Férias","FERIAS","")))),"")</f>
        <v/>
      </c>
      <c r="GL17" s="71" t="str">
        <f>IF(Configurações!$B$3="Colunas",IF('Escala Colunas'!O97="","",'Escala Colunas'!O97),IF(Configurações!$B$3="Simples","",IF('Escala Linhas'!CQ17="","",'Escala Linhas'!CQ17)))</f>
        <v/>
      </c>
      <c r="GM17" s="71" t="str">
        <f>IF(Configurações!$B$3="Colunas",IF('Escala Colunas'!O98="","",'Escala Colunas'!O98),IF(Configurações!$B$3="Simples","",IF('Escala Linhas'!CR17="","",'Escala Linhas'!CR17)))</f>
        <v/>
      </c>
      <c r="GN17" s="71" t="str">
        <f>IF(Configurações!$B$3="Colunas",IF('Escala Colunas'!O99="","",'Escala Colunas'!O99),IF(Configurações!$B$3="Simples","",IF('Escala Linhas'!CS17="","",'Escala Linhas'!CS17)))</f>
        <v/>
      </c>
      <c r="GO17" s="71" t="str">
        <f>IF(Configurações!$B$3="Colunas",IF('Escala Colunas'!O100="","",'Escala Colunas'!O100),IF(Configurações!$B$3="Simples","",IF('Escala Linhas'!CT17="","",'Escala Linhas'!CT17)))</f>
        <v/>
      </c>
      <c r="GP17">
        <f>IF($B17="",0,IF(Configurações!$B$3="Simples",IF(OR(GV17="TRAB",GV17="ATEST"),1,0),IF(AND(GL17&lt;&gt;"",GO17&lt;&gt;""),1,0)))</f>
        <v>0</v>
      </c>
      <c r="GQ17" s="72">
        <f>IF(AND(GP17=1,Configurações!$B$3&lt;&gt;"Simples"),MOD(GO17-GL17,1)-GR17,0)</f>
        <v>0</v>
      </c>
      <c r="GR17" s="72">
        <f t="shared" si="51"/>
        <v>0</v>
      </c>
      <c r="GS17">
        <f t="shared" si="52"/>
        <v>0</v>
      </c>
      <c r="GT17">
        <f t="shared" si="53"/>
        <v>0</v>
      </c>
      <c r="GU17" s="38" t="str">
        <f>IF(GP17=0,"",IF(GS17&gt;Configurações!$B$15,"7DIA ","")&amp;IF(AND(WEEKDAY(GL$5)=1,GT17&gt;IF($D17="F",Configurações!$B$13,Configurações!$B$14)),"DOM ","")&amp;IF(Configurações!$B$3="Simples","",IF(ROUND(GQ17*1440,0)&lt;=ROUND(Configurações!$B$11*1440,0),IF(ROUND(GR17*1440,0)&gt;0,"INT-INDEVIDO",""),IF(ROUND(GQ17*1440,0)&lt;=ROUND(Configurações!$B$12*1440,0),IF(ROUND(GR17*1440,0)&lt;&gt;ROUND(Configurações!$B$8*1440,0),"INT-15MIN",""),IF(OR(ROUND(GR17*1440,0)&lt;ROUND(Configurações!$B$9*1440,0),ROUND(GR17*1440,0)&gt;ROUND(Configurações!$B$10*1440,0)),"INT-1H2H","")))))</f>
        <v/>
      </c>
      <c r="GV17" t="str">
        <f>IF(Configurações!$B$3="Simples",IF('Escala Simples'!Y17="Trabalho","TRAB",IF('Escala Simples'!Y17="Folga","FOLGA",IF('Escala Simples'!Y17="Atestado","ATEST",IF('Escala Simples'!Y17="Férias","FERIAS","")))),"")</f>
        <v/>
      </c>
      <c r="GW17" s="71" t="str">
        <f>IF(Configurações!$B$3="Colunas",IF('Escala Colunas'!O102="","",'Escala Colunas'!O102),IF(Configurações!$B$3="Simples","",IF('Escala Linhas'!CV17="","",'Escala Linhas'!CV17)))</f>
        <v/>
      </c>
      <c r="GX17" s="71" t="str">
        <f>IF(Configurações!$B$3="Colunas",IF('Escala Colunas'!O103="","",'Escala Colunas'!O103),IF(Configurações!$B$3="Simples","",IF('Escala Linhas'!CW17="","",'Escala Linhas'!CW17)))</f>
        <v/>
      </c>
      <c r="GY17" s="71" t="str">
        <f>IF(Configurações!$B$3="Colunas",IF('Escala Colunas'!O104="","",'Escala Colunas'!O104),IF(Configurações!$B$3="Simples","",IF('Escala Linhas'!CX17="","",'Escala Linhas'!CX17)))</f>
        <v/>
      </c>
      <c r="GZ17" s="71" t="str">
        <f>IF(Configurações!$B$3="Colunas",IF('Escala Colunas'!O105="","",'Escala Colunas'!O105),IF(Configurações!$B$3="Simples","",IF('Escala Linhas'!CY17="","",'Escala Linhas'!CY17)))</f>
        <v/>
      </c>
      <c r="HA17">
        <f>IF($B17="",0,IF(Configurações!$B$3="Simples",IF(OR(HG17="TRAB",HG17="ATEST"),1,0),IF(AND(GW17&lt;&gt;"",GZ17&lt;&gt;""),1,0)))</f>
        <v>0</v>
      </c>
      <c r="HB17" s="72">
        <f>IF(AND(HA17=1,Configurações!$B$3&lt;&gt;"Simples"),MOD(GZ17-GW17,1)-HC17,0)</f>
        <v>0</v>
      </c>
      <c r="HC17" s="72">
        <f t="shared" si="54"/>
        <v>0</v>
      </c>
      <c r="HD17">
        <f t="shared" si="55"/>
        <v>0</v>
      </c>
      <c r="HE17">
        <f t="shared" si="56"/>
        <v>0</v>
      </c>
      <c r="HF17" s="38" t="str">
        <f>IF(HA17=0,"",IF(HD17&gt;Configurações!$B$15,"7DIA ","")&amp;IF(AND(WEEKDAY(GW$5)=1,HE17&gt;IF($D17="F",Configurações!$B$13,Configurações!$B$14)),"DOM ","")&amp;IF(Configurações!$B$3="Simples","",IF(ROUND(HB17*1440,0)&lt;=ROUND(Configurações!$B$11*1440,0),IF(ROUND(HC17*1440,0)&gt;0,"INT-INDEVIDO",""),IF(ROUND(HB17*1440,0)&lt;=ROUND(Configurações!$B$12*1440,0),IF(ROUND(HC17*1440,0)&lt;&gt;ROUND(Configurações!$B$8*1440,0),"INT-15MIN",""),IF(OR(ROUND(HC17*1440,0)&lt;ROUND(Configurações!$B$9*1440,0),ROUND(HC17*1440,0)&gt;ROUND(Configurações!$B$10*1440,0)),"INT-1H2H","")))))</f>
        <v/>
      </c>
      <c r="HG17" t="str">
        <f>IF(Configurações!$B$3="Simples",IF('Escala Simples'!Z17="Trabalho","TRAB",IF('Escala Simples'!Z17="Folga","FOLGA",IF('Escala Simples'!Z17="Atestado","ATEST",IF('Escala Simples'!Z17="Férias","FERIAS","")))),"")</f>
        <v/>
      </c>
      <c r="HH17" s="71" t="str">
        <f>IF(Configurações!$B$3="Colunas",IF('Escala Colunas'!O107="","",'Escala Colunas'!O107),IF(Configurações!$B$3="Simples","",IF('Escala Linhas'!DA17="","",'Escala Linhas'!DA17)))</f>
        <v/>
      </c>
      <c r="HI17" s="71" t="str">
        <f>IF(Configurações!$B$3="Colunas",IF('Escala Colunas'!O108="","",'Escala Colunas'!O108),IF(Configurações!$B$3="Simples","",IF('Escala Linhas'!DB17="","",'Escala Linhas'!DB17)))</f>
        <v/>
      </c>
      <c r="HJ17" s="71" t="str">
        <f>IF(Configurações!$B$3="Colunas",IF('Escala Colunas'!O109="","",'Escala Colunas'!O109),IF(Configurações!$B$3="Simples","",IF('Escala Linhas'!DC17="","",'Escala Linhas'!DC17)))</f>
        <v/>
      </c>
      <c r="HK17" s="71" t="str">
        <f>IF(Configurações!$B$3="Colunas",IF('Escala Colunas'!O110="","",'Escala Colunas'!O110),IF(Configurações!$B$3="Simples","",IF('Escala Linhas'!DD17="","",'Escala Linhas'!DD17)))</f>
        <v/>
      </c>
      <c r="HL17">
        <f>IF($B17="",0,IF(Configurações!$B$3="Simples",IF(OR(HR17="TRAB",HR17="ATEST"),1,0),IF(AND(HH17&lt;&gt;"",HK17&lt;&gt;""),1,0)))</f>
        <v>0</v>
      </c>
      <c r="HM17" s="72">
        <f>IF(AND(HL17=1,Configurações!$B$3&lt;&gt;"Simples"),MOD(HK17-HH17,1)-HN17,0)</f>
        <v>0</v>
      </c>
      <c r="HN17" s="72">
        <f t="shared" si="57"/>
        <v>0</v>
      </c>
      <c r="HO17">
        <f t="shared" si="58"/>
        <v>0</v>
      </c>
      <c r="HP17">
        <f t="shared" si="59"/>
        <v>0</v>
      </c>
      <c r="HQ17" s="38" t="str">
        <f>IF(HL17=0,"",IF(HO17&gt;Configurações!$B$15,"7DIA ","")&amp;IF(AND(WEEKDAY(HH$5)=1,HP17&gt;IF($D17="F",Configurações!$B$13,Configurações!$B$14)),"DOM ","")&amp;IF(Configurações!$B$3="Simples","",IF(ROUND(HM17*1440,0)&lt;=ROUND(Configurações!$B$11*1440,0),IF(ROUND(HN17*1440,0)&gt;0,"INT-INDEVIDO",""),IF(ROUND(HM17*1440,0)&lt;=ROUND(Configurações!$B$12*1440,0),IF(ROUND(HN17*1440,0)&lt;&gt;ROUND(Configurações!$B$8*1440,0),"INT-15MIN",""),IF(OR(ROUND(HN17*1440,0)&lt;ROUND(Configurações!$B$9*1440,0),ROUND(HN17*1440,0)&gt;ROUND(Configurações!$B$10*1440,0)),"INT-1H2H","")))))</f>
        <v/>
      </c>
      <c r="HR17" t="str">
        <f>IF(Configurações!$B$3="Simples",IF('Escala Simples'!AA17="Trabalho","TRAB",IF('Escala Simples'!AA17="Folga","FOLGA",IF('Escala Simples'!AA17="Atestado","ATEST",IF('Escala Simples'!AA17="Férias","FERIAS","")))),"")</f>
        <v/>
      </c>
      <c r="HS17" s="71" t="str">
        <f>IF(Configurações!$B$3="Colunas",IF('Escala Colunas'!O112="","",'Escala Colunas'!O112),IF(Configurações!$B$3="Simples","",IF('Escala Linhas'!DF17="","",'Escala Linhas'!DF17)))</f>
        <v/>
      </c>
      <c r="HT17" s="71" t="str">
        <f>IF(Configurações!$B$3="Colunas",IF('Escala Colunas'!O113="","",'Escala Colunas'!O113),IF(Configurações!$B$3="Simples","",IF('Escala Linhas'!DG17="","",'Escala Linhas'!DG17)))</f>
        <v/>
      </c>
      <c r="HU17" s="71" t="str">
        <f>IF(Configurações!$B$3="Colunas",IF('Escala Colunas'!O114="","",'Escala Colunas'!O114),IF(Configurações!$B$3="Simples","",IF('Escala Linhas'!DH17="","",'Escala Linhas'!DH17)))</f>
        <v/>
      </c>
      <c r="HV17" s="71" t="str">
        <f>IF(Configurações!$B$3="Colunas",IF('Escala Colunas'!O115="","",'Escala Colunas'!O115),IF(Configurações!$B$3="Simples","",IF('Escala Linhas'!DI17="","",'Escala Linhas'!DI17)))</f>
        <v/>
      </c>
      <c r="HW17">
        <f>IF($B17="",0,IF(Configurações!$B$3="Simples",IF(OR(IC17="TRAB",IC17="ATEST"),1,0),IF(AND(HS17&lt;&gt;"",HV17&lt;&gt;""),1,0)))</f>
        <v>0</v>
      </c>
      <c r="HX17" s="72">
        <f>IF(AND(HW17=1,Configurações!$B$3&lt;&gt;"Simples"),MOD(HV17-HS17,1)-HY17,0)</f>
        <v>0</v>
      </c>
      <c r="HY17" s="72">
        <f t="shared" si="60"/>
        <v>0</v>
      </c>
      <c r="HZ17">
        <f t="shared" si="61"/>
        <v>0</v>
      </c>
      <c r="IA17">
        <f t="shared" si="62"/>
        <v>0</v>
      </c>
      <c r="IB17" s="38" t="str">
        <f>IF(HW17=0,"",IF(HZ17&gt;Configurações!$B$15,"7DIA ","")&amp;IF(AND(WEEKDAY(HS$5)=1,IA17&gt;IF($D17="F",Configurações!$B$13,Configurações!$B$14)),"DOM ","")&amp;IF(Configurações!$B$3="Simples","",IF(ROUND(HX17*1440,0)&lt;=ROUND(Configurações!$B$11*1440,0),IF(ROUND(HY17*1440,0)&gt;0,"INT-INDEVIDO",""),IF(ROUND(HX17*1440,0)&lt;=ROUND(Configurações!$B$12*1440,0),IF(ROUND(HY17*1440,0)&lt;&gt;ROUND(Configurações!$B$8*1440,0),"INT-15MIN",""),IF(OR(ROUND(HY17*1440,0)&lt;ROUND(Configurações!$B$9*1440,0),ROUND(HY17*1440,0)&gt;ROUND(Configurações!$B$10*1440,0)),"INT-1H2H","")))))</f>
        <v/>
      </c>
      <c r="IC17" t="str">
        <f>IF(Configurações!$B$3="Simples",IF('Escala Simples'!AB17="Trabalho","TRAB",IF('Escala Simples'!AB17="Folga","FOLGA",IF('Escala Simples'!AB17="Atestado","ATEST",IF('Escala Simples'!AB17="Férias","FERIAS","")))),"")</f>
        <v/>
      </c>
      <c r="ID17" s="71" t="str">
        <f>IF(Configurações!$B$3="Colunas",IF('Escala Colunas'!O120="","",'Escala Colunas'!O120),IF(Configurações!$B$3="Simples","",IF('Escala Linhas'!DN17="","",'Escala Linhas'!DN17)))</f>
        <v/>
      </c>
      <c r="IE17" s="71" t="str">
        <f>IF(Configurações!$B$3="Colunas",IF('Escala Colunas'!O121="","",'Escala Colunas'!O121),IF(Configurações!$B$3="Simples","",IF('Escala Linhas'!DO17="","",'Escala Linhas'!DO17)))</f>
        <v/>
      </c>
      <c r="IF17" s="71" t="str">
        <f>IF(Configurações!$B$3="Colunas",IF('Escala Colunas'!O122="","",'Escala Colunas'!O122),IF(Configurações!$B$3="Simples","",IF('Escala Linhas'!DP17="","",'Escala Linhas'!DP17)))</f>
        <v/>
      </c>
      <c r="IG17" s="71" t="str">
        <f>IF(Configurações!$B$3="Colunas",IF('Escala Colunas'!O123="","",'Escala Colunas'!O123),IF(Configurações!$B$3="Simples","",IF('Escala Linhas'!DQ17="","",'Escala Linhas'!DQ17)))</f>
        <v/>
      </c>
      <c r="IH17">
        <f>IF($B17="",0,IF(Configurações!$B$3="Simples",IF(OR(IN17="TRAB",IN17="ATEST"),1,0),IF(AND(ID17&lt;&gt;"",IG17&lt;&gt;""),1,0)))</f>
        <v>0</v>
      </c>
      <c r="II17" s="72">
        <f>IF(AND(IH17=1,Configurações!$B$3&lt;&gt;"Simples"),MOD(IG17-ID17,1)-IJ17,0)</f>
        <v>0</v>
      </c>
      <c r="IJ17" s="72">
        <f t="shared" si="63"/>
        <v>0</v>
      </c>
      <c r="IK17">
        <f t="shared" si="64"/>
        <v>0</v>
      </c>
      <c r="IL17">
        <f t="shared" si="65"/>
        <v>0</v>
      </c>
      <c r="IM17" s="38" t="str">
        <f>IF(IH17=0,"",IF(IK17&gt;Configurações!$B$15,"7DIA ","")&amp;IF(AND(WEEKDAY(ID$5)=1,IL17&gt;IF($D17="F",Configurações!$B$13,Configurações!$B$14)),"DOM ","")&amp;IF(Configurações!$B$3="Simples","",IF(ROUND(II17*1440,0)&lt;=ROUND(Configurações!$B$11*1440,0),IF(ROUND(IJ17*1440,0)&gt;0,"INT-INDEVIDO",""),IF(ROUND(II17*1440,0)&lt;=ROUND(Configurações!$B$12*1440,0),IF(ROUND(IJ17*1440,0)&lt;&gt;ROUND(Configurações!$B$8*1440,0),"INT-15MIN",""),IF(OR(ROUND(IJ17*1440,0)&lt;ROUND(Configurações!$B$9*1440,0),ROUND(IJ17*1440,0)&gt;ROUND(Configurações!$B$10*1440,0)),"INT-1H2H","")))))</f>
        <v/>
      </c>
      <c r="IN17" t="str">
        <f>IF(Configurações!$B$3="Simples",IF('Escala Simples'!AE17="Trabalho","TRAB",IF('Escala Simples'!AE17="Folga","FOLGA",IF('Escala Simples'!AE17="Atestado","ATEST",IF('Escala Simples'!AE17="Férias","FERIAS","")))),"")</f>
        <v/>
      </c>
      <c r="IO17" s="71" t="str">
        <f>IF(Configurações!$B$3="Colunas",IF('Escala Colunas'!O125="","",'Escala Colunas'!O125),IF(Configurações!$B$3="Simples","",IF('Escala Linhas'!DS17="","",'Escala Linhas'!DS17)))</f>
        <v/>
      </c>
      <c r="IP17" s="71" t="str">
        <f>IF(Configurações!$B$3="Colunas",IF('Escala Colunas'!O126="","",'Escala Colunas'!O126),IF(Configurações!$B$3="Simples","",IF('Escala Linhas'!DT17="","",'Escala Linhas'!DT17)))</f>
        <v/>
      </c>
      <c r="IQ17" s="71" t="str">
        <f>IF(Configurações!$B$3="Colunas",IF('Escala Colunas'!O127="","",'Escala Colunas'!O127),IF(Configurações!$B$3="Simples","",IF('Escala Linhas'!DU17="","",'Escala Linhas'!DU17)))</f>
        <v/>
      </c>
      <c r="IR17" s="71" t="str">
        <f>IF(Configurações!$B$3="Colunas",IF('Escala Colunas'!O128="","",'Escala Colunas'!O128),IF(Configurações!$B$3="Simples","",IF('Escala Linhas'!DV17="","",'Escala Linhas'!DV17)))</f>
        <v/>
      </c>
      <c r="IS17">
        <f>IF($B17="",0,IF(Configurações!$B$3="Simples",IF(OR(IY17="TRAB",IY17="ATEST"),1,0),IF(AND(IO17&lt;&gt;"",IR17&lt;&gt;""),1,0)))</f>
        <v>0</v>
      </c>
      <c r="IT17" s="72">
        <f>IF(AND(IS17=1,Configurações!$B$3&lt;&gt;"Simples"),MOD(IR17-IO17,1)-IU17,0)</f>
        <v>0</v>
      </c>
      <c r="IU17" s="72">
        <f t="shared" si="66"/>
        <v>0</v>
      </c>
      <c r="IV17">
        <f t="shared" si="67"/>
        <v>0</v>
      </c>
      <c r="IW17">
        <f t="shared" si="68"/>
        <v>0</v>
      </c>
      <c r="IX17" s="38" t="str">
        <f>IF(IS17=0,"",IF(IV17&gt;Configurações!$B$15,"7DIA ","")&amp;IF(AND(WEEKDAY(IO$5)=1,IW17&gt;IF($D17="F",Configurações!$B$13,Configurações!$B$14)),"DOM ","")&amp;IF(Configurações!$B$3="Simples","",IF(ROUND(IT17*1440,0)&lt;=ROUND(Configurações!$B$11*1440,0),IF(ROUND(IU17*1440,0)&gt;0,"INT-INDEVIDO",""),IF(ROUND(IT17*1440,0)&lt;=ROUND(Configurações!$B$12*1440,0),IF(ROUND(IU17*1440,0)&lt;&gt;ROUND(Configurações!$B$8*1440,0),"INT-15MIN",""),IF(OR(ROUND(IU17*1440,0)&lt;ROUND(Configurações!$B$9*1440,0),ROUND(IU17*1440,0)&gt;ROUND(Configurações!$B$10*1440,0)),"INT-1H2H","")))))</f>
        <v/>
      </c>
      <c r="IY17" t="str">
        <f>IF(Configurações!$B$3="Simples",IF('Escala Simples'!AF17="Trabalho","TRAB",IF('Escala Simples'!AF17="Folga","FOLGA",IF('Escala Simples'!AF17="Atestado","ATEST",IF('Escala Simples'!AF17="Férias","FERIAS","")))),"")</f>
        <v/>
      </c>
      <c r="IZ17" s="71" t="str">
        <f>IF(Configurações!$B$3="Colunas",IF('Escala Colunas'!O130="","",'Escala Colunas'!O130),IF(Configurações!$B$3="Simples","",IF('Escala Linhas'!DX17="","",'Escala Linhas'!DX17)))</f>
        <v/>
      </c>
      <c r="JA17" s="71" t="str">
        <f>IF(Configurações!$B$3="Colunas",IF('Escala Colunas'!O131="","",'Escala Colunas'!O131),IF(Configurações!$B$3="Simples","",IF('Escala Linhas'!DY17="","",'Escala Linhas'!DY17)))</f>
        <v/>
      </c>
      <c r="JB17" s="71" t="str">
        <f>IF(Configurações!$B$3="Colunas",IF('Escala Colunas'!O132="","",'Escala Colunas'!O132),IF(Configurações!$B$3="Simples","",IF('Escala Linhas'!DZ17="","",'Escala Linhas'!DZ17)))</f>
        <v/>
      </c>
      <c r="JC17" s="71" t="str">
        <f>IF(Configurações!$B$3="Colunas",IF('Escala Colunas'!O133="","",'Escala Colunas'!O133),IF(Configurações!$B$3="Simples","",IF('Escala Linhas'!EA17="","",'Escala Linhas'!EA17)))</f>
        <v/>
      </c>
      <c r="JD17">
        <f>IF($B17="",0,IF(Configurações!$B$3="Simples",IF(OR(JJ17="TRAB",JJ17="ATEST"),1,0),IF(AND(IZ17&lt;&gt;"",JC17&lt;&gt;""),1,0)))</f>
        <v>0</v>
      </c>
      <c r="JE17" s="72">
        <f>IF(AND(JD17=1,Configurações!$B$3&lt;&gt;"Simples"),MOD(JC17-IZ17,1)-JF17,0)</f>
        <v>0</v>
      </c>
      <c r="JF17" s="72">
        <f t="shared" si="69"/>
        <v>0</v>
      </c>
      <c r="JG17">
        <f t="shared" si="70"/>
        <v>0</v>
      </c>
      <c r="JH17">
        <f t="shared" si="71"/>
        <v>0</v>
      </c>
      <c r="JI17" s="38" t="str">
        <f>IF(JD17=0,"",IF(JG17&gt;Configurações!$B$15,"7DIA ","")&amp;IF(AND(WEEKDAY(IZ$5)=1,JH17&gt;IF($D17="F",Configurações!$B$13,Configurações!$B$14)),"DOM ","")&amp;IF(Configurações!$B$3="Simples","",IF(ROUND(JE17*1440,0)&lt;=ROUND(Configurações!$B$11*1440,0),IF(ROUND(JF17*1440,0)&gt;0,"INT-INDEVIDO",""),IF(ROUND(JE17*1440,0)&lt;=ROUND(Configurações!$B$12*1440,0),IF(ROUND(JF17*1440,0)&lt;&gt;ROUND(Configurações!$B$8*1440,0),"INT-15MIN",""),IF(OR(ROUND(JF17*1440,0)&lt;ROUND(Configurações!$B$9*1440,0),ROUND(JF17*1440,0)&gt;ROUND(Configurações!$B$10*1440,0)),"INT-1H2H","")))))</f>
        <v/>
      </c>
      <c r="JJ17" t="str">
        <f>IF(Configurações!$B$3="Simples",IF('Escala Simples'!AG17="Trabalho","TRAB",IF('Escala Simples'!AG17="Folga","FOLGA",IF('Escala Simples'!AG17="Atestado","ATEST",IF('Escala Simples'!AG17="Férias","FERIAS","")))),"")</f>
        <v/>
      </c>
      <c r="JK17" s="71" t="str">
        <f>IF(Configurações!$B$3="Colunas",IF('Escala Colunas'!O135="","",'Escala Colunas'!O135),IF(Configurações!$B$3="Simples","",IF('Escala Linhas'!EC17="","",'Escala Linhas'!EC17)))</f>
        <v/>
      </c>
      <c r="JL17" s="71" t="str">
        <f>IF(Configurações!$B$3="Colunas",IF('Escala Colunas'!O136="","",'Escala Colunas'!O136),IF(Configurações!$B$3="Simples","",IF('Escala Linhas'!ED17="","",'Escala Linhas'!ED17)))</f>
        <v/>
      </c>
      <c r="JM17" s="71" t="str">
        <f>IF(Configurações!$B$3="Colunas",IF('Escala Colunas'!O137="","",'Escala Colunas'!O137),IF(Configurações!$B$3="Simples","",IF('Escala Linhas'!EE17="","",'Escala Linhas'!EE17)))</f>
        <v/>
      </c>
      <c r="JN17" s="71" t="str">
        <f>IF(Configurações!$B$3="Colunas",IF('Escala Colunas'!O138="","",'Escala Colunas'!O138),IF(Configurações!$B$3="Simples","",IF('Escala Linhas'!EF17="","",'Escala Linhas'!EF17)))</f>
        <v/>
      </c>
      <c r="JO17">
        <f>IF($B17="",0,IF(Configurações!$B$3="Simples",IF(OR(JU17="TRAB",JU17="ATEST"),1,0),IF(AND(JK17&lt;&gt;"",JN17&lt;&gt;""),1,0)))</f>
        <v>0</v>
      </c>
      <c r="JP17" s="72">
        <f>IF(AND(JO17=1,Configurações!$B$3&lt;&gt;"Simples"),MOD(JN17-JK17,1)-JQ17,0)</f>
        <v>0</v>
      </c>
      <c r="JQ17" s="72">
        <f t="shared" si="72"/>
        <v>0</v>
      </c>
      <c r="JR17">
        <f t="shared" si="73"/>
        <v>0</v>
      </c>
      <c r="JS17">
        <f t="shared" si="74"/>
        <v>0</v>
      </c>
      <c r="JT17" s="38" t="str">
        <f>IF(JO17=0,"",IF(JR17&gt;Configurações!$B$15,"7DIA ","")&amp;IF(AND(WEEKDAY(JK$5)=1,JS17&gt;IF($D17="F",Configurações!$B$13,Configurações!$B$14)),"DOM ","")&amp;IF(Configurações!$B$3="Simples","",IF(ROUND(JP17*1440,0)&lt;=ROUND(Configurações!$B$11*1440,0),IF(ROUND(JQ17*1440,0)&gt;0,"INT-INDEVIDO",""),IF(ROUND(JP17*1440,0)&lt;=ROUND(Configurações!$B$12*1440,0),IF(ROUND(JQ17*1440,0)&lt;&gt;ROUND(Configurações!$B$8*1440,0),"INT-15MIN",""),IF(OR(ROUND(JQ17*1440,0)&lt;ROUND(Configurações!$B$9*1440,0),ROUND(JQ17*1440,0)&gt;ROUND(Configurações!$B$10*1440,0)),"INT-1H2H","")))))</f>
        <v/>
      </c>
      <c r="JU17" t="str">
        <f>IF(Configurações!$B$3="Simples",IF('Escala Simples'!AH17="Trabalho","TRAB",IF('Escala Simples'!AH17="Folga","FOLGA",IF('Escala Simples'!AH17="Atestado","ATEST",IF('Escala Simples'!AH17="Férias","FERIAS","")))),"")</f>
        <v/>
      </c>
      <c r="JV17" s="71" t="str">
        <f>IF(Configurações!$B$3="Colunas",IF('Escala Colunas'!O140="","",'Escala Colunas'!O140),IF(Configurações!$B$3="Simples","",IF('Escala Linhas'!EH17="","",'Escala Linhas'!EH17)))</f>
        <v/>
      </c>
      <c r="JW17" s="71" t="str">
        <f>IF(Configurações!$B$3="Colunas",IF('Escala Colunas'!O141="","",'Escala Colunas'!O141),IF(Configurações!$B$3="Simples","",IF('Escala Linhas'!EI17="","",'Escala Linhas'!EI17)))</f>
        <v/>
      </c>
      <c r="JX17" s="71" t="str">
        <f>IF(Configurações!$B$3="Colunas",IF('Escala Colunas'!O142="","",'Escala Colunas'!O142),IF(Configurações!$B$3="Simples","",IF('Escala Linhas'!EJ17="","",'Escala Linhas'!EJ17)))</f>
        <v/>
      </c>
      <c r="JY17" s="71" t="str">
        <f>IF(Configurações!$B$3="Colunas",IF('Escala Colunas'!O143="","",'Escala Colunas'!O143),IF(Configurações!$B$3="Simples","",IF('Escala Linhas'!EK17="","",'Escala Linhas'!EK17)))</f>
        <v/>
      </c>
      <c r="JZ17">
        <f>IF($B17="",0,IF(Configurações!$B$3="Simples",IF(OR(KF17="TRAB",KF17="ATEST"),1,0),IF(AND(JV17&lt;&gt;"",JY17&lt;&gt;""),1,0)))</f>
        <v>0</v>
      </c>
      <c r="KA17" s="72">
        <f>IF(AND(JZ17=1,Configurações!$B$3&lt;&gt;"Simples"),MOD(JY17-JV17,1)-KB17,0)</f>
        <v>0</v>
      </c>
      <c r="KB17" s="72">
        <f t="shared" si="75"/>
        <v>0</v>
      </c>
      <c r="KC17">
        <f t="shared" si="76"/>
        <v>0</v>
      </c>
      <c r="KD17">
        <f t="shared" si="77"/>
        <v>0</v>
      </c>
      <c r="KE17" s="38" t="str">
        <f>IF(JZ17=0,"",IF(KC17&gt;Configurações!$B$15,"7DIA ","")&amp;IF(AND(WEEKDAY(JV$5)=1,KD17&gt;IF($D17="F",Configurações!$B$13,Configurações!$B$14)),"DOM ","")&amp;IF(Configurações!$B$3="Simples","",IF(ROUND(KA17*1440,0)&lt;=ROUND(Configurações!$B$11*1440,0),IF(ROUND(KB17*1440,0)&gt;0,"INT-INDEVIDO",""),IF(ROUND(KA17*1440,0)&lt;=ROUND(Configurações!$B$12*1440,0),IF(ROUND(KB17*1440,0)&lt;&gt;ROUND(Configurações!$B$8*1440,0),"INT-15MIN",""),IF(OR(ROUND(KB17*1440,0)&lt;ROUND(Configurações!$B$9*1440,0),ROUND(KB17*1440,0)&gt;ROUND(Configurações!$B$10*1440,0)),"INT-1H2H","")))))</f>
        <v/>
      </c>
      <c r="KF17" t="str">
        <f>IF(Configurações!$B$3="Simples",IF('Escala Simples'!AI17="Trabalho","TRAB",IF('Escala Simples'!AI17="Folga","FOLGA",IF('Escala Simples'!AI17="Atestado","ATEST",IF('Escala Simples'!AI17="Férias","FERIAS","")))),"")</f>
        <v/>
      </c>
      <c r="KG17" s="71" t="str">
        <f>IF(Configurações!$B$3="Colunas",IF('Escala Colunas'!O145="","",'Escala Colunas'!O145),IF(Configurações!$B$3="Simples","",IF('Escala Linhas'!EM17="","",'Escala Linhas'!EM17)))</f>
        <v/>
      </c>
      <c r="KH17" s="71" t="str">
        <f>IF(Configurações!$B$3="Colunas",IF('Escala Colunas'!O146="","",'Escala Colunas'!O146),IF(Configurações!$B$3="Simples","",IF('Escala Linhas'!EN17="","",'Escala Linhas'!EN17)))</f>
        <v/>
      </c>
      <c r="KI17" s="71" t="str">
        <f>IF(Configurações!$B$3="Colunas",IF('Escala Colunas'!O147="","",'Escala Colunas'!O147),IF(Configurações!$B$3="Simples","",IF('Escala Linhas'!EO17="","",'Escala Linhas'!EO17)))</f>
        <v/>
      </c>
      <c r="KJ17" s="71" t="str">
        <f>IF(Configurações!$B$3="Colunas",IF('Escala Colunas'!O148="","",'Escala Colunas'!O148),IF(Configurações!$B$3="Simples","",IF('Escala Linhas'!EP17="","",'Escala Linhas'!EP17)))</f>
        <v/>
      </c>
      <c r="KK17">
        <f>IF($B17="",0,IF(Configurações!$B$3="Simples",IF(OR(KQ17="TRAB",KQ17="ATEST"),1,0),IF(AND(KG17&lt;&gt;"",KJ17&lt;&gt;""),1,0)))</f>
        <v>0</v>
      </c>
      <c r="KL17" s="72">
        <f>IF(AND(KK17=1,Configurações!$B$3&lt;&gt;"Simples"),MOD(KJ17-KG17,1)-KM17,0)</f>
        <v>0</v>
      </c>
      <c r="KM17" s="72">
        <f t="shared" si="78"/>
        <v>0</v>
      </c>
      <c r="KN17">
        <f t="shared" si="79"/>
        <v>0</v>
      </c>
      <c r="KO17">
        <f t="shared" si="80"/>
        <v>0</v>
      </c>
      <c r="KP17" s="38" t="str">
        <f>IF(KK17=0,"",IF(KN17&gt;Configurações!$B$15,"7DIA ","")&amp;IF(AND(WEEKDAY(KG$5)=1,KO17&gt;IF($D17="F",Configurações!$B$13,Configurações!$B$14)),"DOM ","")&amp;IF(Configurações!$B$3="Simples","",IF(ROUND(KL17*1440,0)&lt;=ROUND(Configurações!$B$11*1440,0),IF(ROUND(KM17*1440,0)&gt;0,"INT-INDEVIDO",""),IF(ROUND(KL17*1440,0)&lt;=ROUND(Configurações!$B$12*1440,0),IF(ROUND(KM17*1440,0)&lt;&gt;ROUND(Configurações!$B$8*1440,0),"INT-15MIN",""),IF(OR(ROUND(KM17*1440,0)&lt;ROUND(Configurações!$B$9*1440,0),ROUND(KM17*1440,0)&gt;ROUND(Configurações!$B$10*1440,0)),"INT-1H2H","")))))</f>
        <v/>
      </c>
      <c r="KQ17" t="str">
        <f>IF(Configurações!$B$3="Simples",IF('Escala Simples'!AJ17="Trabalho","TRAB",IF('Escala Simples'!AJ17="Folga","FOLGA",IF('Escala Simples'!AJ17="Atestado","ATEST",IF('Escala Simples'!AJ17="Férias","FERIAS","")))),"")</f>
        <v/>
      </c>
      <c r="KR17" s="71" t="str">
        <f>IF(Configurações!$B$3="Colunas",IF('Escala Colunas'!O150="","",'Escala Colunas'!O150),IF(Configurações!$B$3="Simples","",IF('Escala Linhas'!ER17="","",'Escala Linhas'!ER17)))</f>
        <v/>
      </c>
      <c r="KS17" s="71" t="str">
        <f>IF(Configurações!$B$3="Colunas",IF('Escala Colunas'!O151="","",'Escala Colunas'!O151),IF(Configurações!$B$3="Simples","",IF('Escala Linhas'!ES17="","",'Escala Linhas'!ES17)))</f>
        <v/>
      </c>
      <c r="KT17" s="71" t="str">
        <f>IF(Configurações!$B$3="Colunas",IF('Escala Colunas'!O152="","",'Escala Colunas'!O152),IF(Configurações!$B$3="Simples","",IF('Escala Linhas'!ET17="","",'Escala Linhas'!ET17)))</f>
        <v/>
      </c>
      <c r="KU17" s="71" t="str">
        <f>IF(Configurações!$B$3="Colunas",IF('Escala Colunas'!O153="","",'Escala Colunas'!O153),IF(Configurações!$B$3="Simples","",IF('Escala Linhas'!EU17="","",'Escala Linhas'!EU17)))</f>
        <v/>
      </c>
      <c r="KV17">
        <f>IF($B17="",0,IF(Configurações!$B$3="Simples",IF(OR(LB17="TRAB",LB17="ATEST"),1,0),IF(AND(KR17&lt;&gt;"",KU17&lt;&gt;""),1,0)))</f>
        <v>0</v>
      </c>
      <c r="KW17" s="72">
        <f>IF(AND(KV17=1,Configurações!$B$3&lt;&gt;"Simples"),MOD(KU17-KR17,1)-KX17,0)</f>
        <v>0</v>
      </c>
      <c r="KX17" s="72">
        <f t="shared" si="81"/>
        <v>0</v>
      </c>
      <c r="KY17">
        <f t="shared" si="82"/>
        <v>0</v>
      </c>
      <c r="KZ17">
        <f t="shared" si="83"/>
        <v>0</v>
      </c>
      <c r="LA17" s="38" t="str">
        <f>IF(KV17=0,"",IF(KY17&gt;Configurações!$B$15,"7DIA ","")&amp;IF(AND(WEEKDAY(KR$5)=1,KZ17&gt;IF($D17="F",Configurações!$B$13,Configurações!$B$14)),"DOM ","")&amp;IF(Configurações!$B$3="Simples","",IF(ROUND(KW17*1440,0)&lt;=ROUND(Configurações!$B$11*1440,0),IF(ROUND(KX17*1440,0)&gt;0,"INT-INDEVIDO",""),IF(ROUND(KW17*1440,0)&lt;=ROUND(Configurações!$B$12*1440,0),IF(ROUND(KX17*1440,0)&lt;&gt;ROUND(Configurações!$B$8*1440,0),"INT-15MIN",""),IF(OR(ROUND(KX17*1440,0)&lt;ROUND(Configurações!$B$9*1440,0),ROUND(KX17*1440,0)&gt;ROUND(Configurações!$B$10*1440,0)),"INT-1H2H","")))))</f>
        <v/>
      </c>
      <c r="LB17" t="str">
        <f>IF(Configurações!$B$3="Simples",IF('Escala Simples'!AK17="Trabalho","TRAB",IF('Escala Simples'!AK17="Folga","FOLGA",IF('Escala Simples'!AK17="Atestado","ATEST",IF('Escala Simples'!AK17="Férias","FERIAS","")))),"")</f>
        <v/>
      </c>
      <c r="LC17" s="71" t="str">
        <f>IF(Configurações!$B$3="Colunas",IF('Escala Colunas'!O158="","",'Escala Colunas'!O158),IF(Configurações!$B$3="Simples","",IF('Escala Linhas'!EZ17="","",'Escala Linhas'!EZ17)))</f>
        <v/>
      </c>
      <c r="LD17" s="71" t="str">
        <f>IF(Configurações!$B$3="Colunas",IF('Escala Colunas'!O159="","",'Escala Colunas'!O159),IF(Configurações!$B$3="Simples","",IF('Escala Linhas'!FA17="","",'Escala Linhas'!FA17)))</f>
        <v/>
      </c>
      <c r="LE17" s="71" t="str">
        <f>IF(Configurações!$B$3="Colunas",IF('Escala Colunas'!O160="","",'Escala Colunas'!O160),IF(Configurações!$B$3="Simples","",IF('Escala Linhas'!FB17="","",'Escala Linhas'!FB17)))</f>
        <v/>
      </c>
      <c r="LF17" s="71" t="str">
        <f>IF(Configurações!$B$3="Colunas",IF('Escala Colunas'!O161="","",'Escala Colunas'!O161),IF(Configurações!$B$3="Simples","",IF('Escala Linhas'!FC17="","",'Escala Linhas'!FC17)))</f>
        <v/>
      </c>
      <c r="LG17">
        <f>IF($B17="",0,IF(Configurações!$B$3="Simples",IF(OR(LM17="TRAB",LM17="ATEST"),1,0),IF(AND(LC17&lt;&gt;"",LF17&lt;&gt;""),1,0)))</f>
        <v>0</v>
      </c>
      <c r="LH17" s="72">
        <f>IF(AND(LG17=1,Configurações!$B$3&lt;&gt;"Simples"),MOD(LF17-LC17,1)-LI17,0)</f>
        <v>0</v>
      </c>
      <c r="LI17" s="72">
        <f t="shared" si="84"/>
        <v>0</v>
      </c>
      <c r="LJ17">
        <f t="shared" si="85"/>
        <v>0</v>
      </c>
      <c r="LK17">
        <f t="shared" si="86"/>
        <v>0</v>
      </c>
      <c r="LL17" s="38" t="str">
        <f>IF(LG17=0,"",IF(LJ17&gt;Configurações!$B$15,"7DIA ","")&amp;IF(AND(WEEKDAY(LC$5)=1,LK17&gt;IF($D17="F",Configurações!$B$13,Configurações!$B$14)),"DOM ","")&amp;IF(Configurações!$B$3="Simples","",IF(ROUND(LH17*1440,0)&lt;=ROUND(Configurações!$B$11*1440,0),IF(ROUND(LI17*1440,0)&gt;0,"INT-INDEVIDO",""),IF(ROUND(LH17*1440,0)&lt;=ROUND(Configurações!$B$12*1440,0),IF(ROUND(LI17*1440,0)&lt;&gt;ROUND(Configurações!$B$8*1440,0),"INT-15MIN",""),IF(OR(ROUND(LI17*1440,0)&lt;ROUND(Configurações!$B$9*1440,0),ROUND(LI17*1440,0)&gt;ROUND(Configurações!$B$10*1440,0)),"INT-1H2H","")))))</f>
        <v/>
      </c>
      <c r="LM17" t="str">
        <f>IF(Configurações!$B$3="Simples",IF('Escala Simples'!AN17="Trabalho","TRAB",IF('Escala Simples'!AN17="Folga","FOLGA",IF('Escala Simples'!AN17="Atestado","ATEST",IF('Escala Simples'!AN17="Férias","FERIAS","")))),"")</f>
        <v/>
      </c>
      <c r="LN17" s="71" t="str">
        <f>IF(Configurações!$B$3="Colunas",IF('Escala Colunas'!O163="","",'Escala Colunas'!O163),IF(Configurações!$B$3="Simples","",IF('Escala Linhas'!FE17="","",'Escala Linhas'!FE17)))</f>
        <v/>
      </c>
      <c r="LO17" s="71" t="str">
        <f>IF(Configurações!$B$3="Colunas",IF('Escala Colunas'!O164="","",'Escala Colunas'!O164),IF(Configurações!$B$3="Simples","",IF('Escala Linhas'!FF17="","",'Escala Linhas'!FF17)))</f>
        <v/>
      </c>
      <c r="LP17" s="71" t="str">
        <f>IF(Configurações!$B$3="Colunas",IF('Escala Colunas'!O165="","",'Escala Colunas'!O165),IF(Configurações!$B$3="Simples","",IF('Escala Linhas'!FG17="","",'Escala Linhas'!FG17)))</f>
        <v/>
      </c>
      <c r="LQ17" s="71" t="str">
        <f>IF(Configurações!$B$3="Colunas",IF('Escala Colunas'!O166="","",'Escala Colunas'!O166),IF(Configurações!$B$3="Simples","",IF('Escala Linhas'!FH17="","",'Escala Linhas'!FH17)))</f>
        <v/>
      </c>
      <c r="LR17">
        <f>IF($B17="",0,IF(Configurações!$B$3="Simples",IF(OR(LX17="TRAB",LX17="ATEST"),1,0),IF(AND(LN17&lt;&gt;"",LQ17&lt;&gt;""),1,0)))</f>
        <v>0</v>
      </c>
      <c r="LS17" s="72">
        <f>IF(AND(LR17=1,Configurações!$B$3&lt;&gt;"Simples"),MOD(LQ17-LN17,1)-LT17,0)</f>
        <v>0</v>
      </c>
      <c r="LT17" s="72">
        <f t="shared" si="87"/>
        <v>0</v>
      </c>
      <c r="LU17">
        <f t="shared" si="88"/>
        <v>0</v>
      </c>
      <c r="LV17">
        <f t="shared" si="89"/>
        <v>0</v>
      </c>
      <c r="LW17" s="38" t="str">
        <f>IF(LR17=0,"",IF(LU17&gt;Configurações!$B$15,"7DIA ","")&amp;IF(AND(WEEKDAY(LN$5)=1,LV17&gt;IF($D17="F",Configurações!$B$13,Configurações!$B$14)),"DOM ","")&amp;IF(Configurações!$B$3="Simples","",IF(ROUND(LS17*1440,0)&lt;=ROUND(Configurações!$B$11*1440,0),IF(ROUND(LT17*1440,0)&gt;0,"INT-INDEVIDO",""),IF(ROUND(LS17*1440,0)&lt;=ROUND(Configurações!$B$12*1440,0),IF(ROUND(LT17*1440,0)&lt;&gt;ROUND(Configurações!$B$8*1440,0),"INT-15MIN",""),IF(OR(ROUND(LT17*1440,0)&lt;ROUND(Configurações!$B$9*1440,0),ROUND(LT17*1440,0)&gt;ROUND(Configurações!$B$10*1440,0)),"INT-1H2H","")))))</f>
        <v/>
      </c>
      <c r="LX17" t="str">
        <f>IF(Configurações!$B$3="Simples",IF('Escala Simples'!AO17="Trabalho","TRAB",IF('Escala Simples'!AO17="Folga","FOLGA",IF('Escala Simples'!AO17="Atestado","ATEST",IF('Escala Simples'!AO17="Férias","FERIAS","")))),"")</f>
        <v/>
      </c>
      <c r="LY17" s="71" t="str">
        <f>IF(Configurações!$B$3="Colunas",IF('Escala Colunas'!O168="","",'Escala Colunas'!O168),IF(Configurações!$B$3="Simples","",IF('Escala Linhas'!FJ17="","",'Escala Linhas'!FJ17)))</f>
        <v/>
      </c>
      <c r="LZ17" s="71" t="str">
        <f>IF(Configurações!$B$3="Colunas",IF('Escala Colunas'!O169="","",'Escala Colunas'!O169),IF(Configurações!$B$3="Simples","",IF('Escala Linhas'!FK17="","",'Escala Linhas'!FK17)))</f>
        <v/>
      </c>
      <c r="MA17" s="71" t="str">
        <f>IF(Configurações!$B$3="Colunas",IF('Escala Colunas'!O170="","",'Escala Colunas'!O170),IF(Configurações!$B$3="Simples","",IF('Escala Linhas'!FL17="","",'Escala Linhas'!FL17)))</f>
        <v/>
      </c>
      <c r="MB17" s="71" t="str">
        <f>IF(Configurações!$B$3="Colunas",IF('Escala Colunas'!O171="","",'Escala Colunas'!O171),IF(Configurações!$B$3="Simples","",IF('Escala Linhas'!FM17="","",'Escala Linhas'!FM17)))</f>
        <v/>
      </c>
      <c r="MC17">
        <f>IF($B17="",0,IF(Configurações!$B$3="Simples",IF(OR(MI17="TRAB",MI17="ATEST"),1,0),IF(AND(LY17&lt;&gt;"",MB17&lt;&gt;""),1,0)))</f>
        <v>0</v>
      </c>
      <c r="MD17" s="72">
        <f>IF(AND(MC17=1,Configurações!$B$3&lt;&gt;"Simples"),MOD(MB17-LY17,1)-ME17,0)</f>
        <v>0</v>
      </c>
      <c r="ME17" s="72">
        <f t="shared" si="90"/>
        <v>0</v>
      </c>
      <c r="MF17">
        <f t="shared" si="91"/>
        <v>0</v>
      </c>
      <c r="MG17">
        <f t="shared" si="92"/>
        <v>0</v>
      </c>
      <c r="MH17" s="38" t="str">
        <f>IF(MC17=0,"",IF(MF17&gt;Configurações!$B$15,"7DIA ","")&amp;IF(AND(WEEKDAY(LY$5)=1,MG17&gt;IF($D17="F",Configurações!$B$13,Configurações!$B$14)),"DOM ","")&amp;IF(Configurações!$B$3="Simples","",IF(ROUND(MD17*1440,0)&lt;=ROUND(Configurações!$B$11*1440,0),IF(ROUND(ME17*1440,0)&gt;0,"INT-INDEVIDO",""),IF(ROUND(MD17*1440,0)&lt;=ROUND(Configurações!$B$12*1440,0),IF(ROUND(ME17*1440,0)&lt;&gt;ROUND(Configurações!$B$8*1440,0),"INT-15MIN",""),IF(OR(ROUND(ME17*1440,0)&lt;ROUND(Configurações!$B$9*1440,0),ROUND(ME17*1440,0)&gt;ROUND(Configurações!$B$10*1440,0)),"INT-1H2H","")))))</f>
        <v/>
      </c>
      <c r="MI17" t="str">
        <f>IF(Configurações!$B$3="Simples",IF('Escala Simples'!AP17="Trabalho","TRAB",IF('Escala Simples'!AP17="Folga","FOLGA",IF('Escala Simples'!AP17="Atestado","ATEST",IF('Escala Simples'!AP17="Férias","FERIAS","")))),"")</f>
        <v/>
      </c>
      <c r="MJ17" s="71" t="str">
        <f>IF(Configurações!$B$3="Colunas",IF('Escala Colunas'!O173="","",'Escala Colunas'!O173),IF(Configurações!$B$3="Simples","",IF('Escala Linhas'!FO17="","",'Escala Linhas'!FO17)))</f>
        <v/>
      </c>
      <c r="MK17" s="71" t="str">
        <f>IF(Configurações!$B$3="Colunas",IF('Escala Colunas'!O174="","",'Escala Colunas'!O174),IF(Configurações!$B$3="Simples","",IF('Escala Linhas'!FP17="","",'Escala Linhas'!FP17)))</f>
        <v/>
      </c>
      <c r="ML17" s="71" t="str">
        <f>IF(Configurações!$B$3="Colunas",IF('Escala Colunas'!O175="","",'Escala Colunas'!O175),IF(Configurações!$B$3="Simples","",IF('Escala Linhas'!FQ17="","",'Escala Linhas'!FQ17)))</f>
        <v/>
      </c>
      <c r="MM17" s="71" t="str">
        <f>IF(Configurações!$B$3="Colunas",IF('Escala Colunas'!O176="","",'Escala Colunas'!O176),IF(Configurações!$B$3="Simples","",IF('Escala Linhas'!FR17="","",'Escala Linhas'!FR17)))</f>
        <v/>
      </c>
      <c r="MN17">
        <f>IF($B17="",0,IF(Configurações!$B$3="Simples",IF(OR(MT17="TRAB",MT17="ATEST"),1,0),IF(AND(MJ17&lt;&gt;"",MM17&lt;&gt;""),1,0)))</f>
        <v>0</v>
      </c>
      <c r="MO17" s="72">
        <f>IF(AND(MN17=1,Configurações!$B$3&lt;&gt;"Simples"),MOD(MM17-MJ17,1)-MP17,0)</f>
        <v>0</v>
      </c>
      <c r="MP17" s="72">
        <f t="shared" si="93"/>
        <v>0</v>
      </c>
      <c r="MQ17">
        <f t="shared" si="94"/>
        <v>0</v>
      </c>
      <c r="MR17">
        <f t="shared" si="95"/>
        <v>0</v>
      </c>
      <c r="MS17" s="38" t="str">
        <f>IF(MN17=0,"",IF(MQ17&gt;Configurações!$B$15,"7DIA ","")&amp;IF(AND(WEEKDAY(MJ$5)=1,MR17&gt;IF($D17="F",Configurações!$B$13,Configurações!$B$14)),"DOM ","")&amp;IF(Configurações!$B$3="Simples","",IF(ROUND(MO17*1440,0)&lt;=ROUND(Configurações!$B$11*1440,0),IF(ROUND(MP17*1440,0)&gt;0,"INT-INDEVIDO",""),IF(ROUND(MO17*1440,0)&lt;=ROUND(Configurações!$B$12*1440,0),IF(ROUND(MP17*1440,0)&lt;&gt;ROUND(Configurações!$B$8*1440,0),"INT-15MIN",""),IF(OR(ROUND(MP17*1440,0)&lt;ROUND(Configurações!$B$9*1440,0),ROUND(MP17*1440,0)&gt;ROUND(Configurações!$B$10*1440,0)),"INT-1H2H","")))))</f>
        <v/>
      </c>
      <c r="MT17" t="str">
        <f>IF(Configurações!$B$3="Simples",IF('Escala Simples'!AQ17="Trabalho","TRAB",IF('Escala Simples'!AQ17="Folga","FOLGA",IF('Escala Simples'!AQ17="Atestado","ATEST",IF('Escala Simples'!AQ17="Férias","FERIAS","")))),"")</f>
        <v/>
      </c>
      <c r="MU17" s="71" t="str">
        <f>IF(Configurações!$B$3="Colunas",IF('Escala Colunas'!O178="","",'Escala Colunas'!O178),IF(Configurações!$B$3="Simples","",IF('Escala Linhas'!FT17="","",'Escala Linhas'!FT17)))</f>
        <v/>
      </c>
      <c r="MV17" s="71" t="str">
        <f>IF(Configurações!$B$3="Colunas",IF('Escala Colunas'!O179="","",'Escala Colunas'!O179),IF(Configurações!$B$3="Simples","",IF('Escala Linhas'!FU17="","",'Escala Linhas'!FU17)))</f>
        <v/>
      </c>
      <c r="MW17" s="71" t="str">
        <f>IF(Configurações!$B$3="Colunas",IF('Escala Colunas'!O180="","",'Escala Colunas'!O180),IF(Configurações!$B$3="Simples","",IF('Escala Linhas'!FV17="","",'Escala Linhas'!FV17)))</f>
        <v/>
      </c>
      <c r="MX17" s="71" t="str">
        <f>IF(Configurações!$B$3="Colunas",IF('Escala Colunas'!O181="","",'Escala Colunas'!O181),IF(Configurações!$B$3="Simples","",IF('Escala Linhas'!FW17="","",'Escala Linhas'!FW17)))</f>
        <v/>
      </c>
      <c r="MY17">
        <f>IF($B17="",0,IF(Configurações!$B$3="Simples",IF(OR(NE17="TRAB",NE17="ATEST"),1,0),IF(AND(MU17&lt;&gt;"",MX17&lt;&gt;""),1,0)))</f>
        <v>0</v>
      </c>
      <c r="MZ17" s="72">
        <f>IF(AND(MY17=1,Configurações!$B$3&lt;&gt;"Simples"),MOD(MX17-MU17,1)-NA17,0)</f>
        <v>0</v>
      </c>
      <c r="NA17" s="72">
        <f t="shared" si="96"/>
        <v>0</v>
      </c>
      <c r="NB17">
        <f t="shared" si="97"/>
        <v>0</v>
      </c>
      <c r="NC17">
        <f t="shared" si="98"/>
        <v>0</v>
      </c>
      <c r="ND17" s="38" t="str">
        <f>IF(MY17=0,"",IF(NB17&gt;Configurações!$B$15,"7DIA ","")&amp;IF(AND(WEEKDAY(MU$5)=1,NC17&gt;IF($D17="F",Configurações!$B$13,Configurações!$B$14)),"DOM ","")&amp;IF(Configurações!$B$3="Simples","",IF(ROUND(MZ17*1440,0)&lt;=ROUND(Configurações!$B$11*1440,0),IF(ROUND(NA17*1440,0)&gt;0,"INT-INDEVIDO",""),IF(ROUND(MZ17*1440,0)&lt;=ROUND(Configurações!$B$12*1440,0),IF(ROUND(NA17*1440,0)&lt;&gt;ROUND(Configurações!$B$8*1440,0),"INT-15MIN",""),IF(OR(ROUND(NA17*1440,0)&lt;ROUND(Configurações!$B$9*1440,0),ROUND(NA17*1440,0)&gt;ROUND(Configurações!$B$10*1440,0)),"INT-1H2H","")))))</f>
        <v/>
      </c>
      <c r="NE17" t="str">
        <f>IF(Configurações!$B$3="Simples",IF('Escala Simples'!AR17="Trabalho","TRAB",IF('Escala Simples'!AR17="Folga","FOLGA",IF('Escala Simples'!AR17="Atestado","ATEST",IF('Escala Simples'!AR17="Férias","FERIAS","")))),"")</f>
        <v/>
      </c>
      <c r="NF17" s="71" t="str">
        <f>IF(Configurações!$B$3="Colunas",IF('Escala Colunas'!O183="","",'Escala Colunas'!O183),IF(Configurações!$B$3="Simples","",IF('Escala Linhas'!FY17="","",'Escala Linhas'!FY17)))</f>
        <v/>
      </c>
      <c r="NG17" s="71" t="str">
        <f>IF(Configurações!$B$3="Colunas",IF('Escala Colunas'!O184="","",'Escala Colunas'!O184),IF(Configurações!$B$3="Simples","",IF('Escala Linhas'!FZ17="","",'Escala Linhas'!FZ17)))</f>
        <v/>
      </c>
      <c r="NH17" s="71" t="str">
        <f>IF(Configurações!$B$3="Colunas",IF('Escala Colunas'!O185="","",'Escala Colunas'!O185),IF(Configurações!$B$3="Simples","",IF('Escala Linhas'!GA17="","",'Escala Linhas'!GA17)))</f>
        <v/>
      </c>
      <c r="NI17" s="71" t="str">
        <f>IF(Configurações!$B$3="Colunas",IF('Escala Colunas'!O186="","",'Escala Colunas'!O186),IF(Configurações!$B$3="Simples","",IF('Escala Linhas'!GB17="","",'Escala Linhas'!GB17)))</f>
        <v/>
      </c>
      <c r="NJ17">
        <f>IF($B17="",0,IF(Configurações!$B$3="Simples",IF(OR(NP17="TRAB",NP17="ATEST"),1,0),IF(AND(NF17&lt;&gt;"",NI17&lt;&gt;""),1,0)))</f>
        <v>0</v>
      </c>
      <c r="NK17" s="72">
        <f>IF(AND(NJ17=1,Configurações!$B$3&lt;&gt;"Simples"),MOD(NI17-NF17,1)-NL17,0)</f>
        <v>0</v>
      </c>
      <c r="NL17" s="72">
        <f t="shared" si="99"/>
        <v>0</v>
      </c>
      <c r="NM17">
        <f t="shared" si="100"/>
        <v>0</v>
      </c>
      <c r="NN17">
        <f t="shared" si="101"/>
        <v>0</v>
      </c>
      <c r="NO17" s="38" t="str">
        <f>IF(NJ17=0,"",IF(NM17&gt;Configurações!$B$15,"7DIA ","")&amp;IF(AND(WEEKDAY(NF$5)=1,NN17&gt;IF($D17="F",Configurações!$B$13,Configurações!$B$14)),"DOM ","")&amp;IF(Configurações!$B$3="Simples","",IF(ROUND(NK17*1440,0)&lt;=ROUND(Configurações!$B$11*1440,0),IF(ROUND(NL17*1440,0)&gt;0,"INT-INDEVIDO",""),IF(ROUND(NK17*1440,0)&lt;=ROUND(Configurações!$B$12*1440,0),IF(ROUND(NL17*1440,0)&lt;&gt;ROUND(Configurações!$B$8*1440,0),"INT-15MIN",""),IF(OR(ROUND(NL17*1440,0)&lt;ROUND(Configurações!$B$9*1440,0),ROUND(NL17*1440,0)&gt;ROUND(Configurações!$B$10*1440,0)),"INT-1H2H","")))))</f>
        <v/>
      </c>
      <c r="NP17" t="str">
        <f>IF(Configurações!$B$3="Simples",IF('Escala Simples'!AS17="Trabalho","TRAB",IF('Escala Simples'!AS17="Folga","FOLGA",IF('Escala Simples'!AS17="Atestado","ATEST",IF('Escala Simples'!AS17="Férias","FERIAS","")))),"")</f>
        <v/>
      </c>
      <c r="NQ17" s="71" t="str">
        <f>IF(Configurações!$B$3="Colunas",IF('Escala Colunas'!O188="","",'Escala Colunas'!O188),IF(Configurações!$B$3="Simples","",IF('Escala Linhas'!GD17="","",'Escala Linhas'!GD17)))</f>
        <v/>
      </c>
      <c r="NR17" s="71" t="str">
        <f>IF(Configurações!$B$3="Colunas",IF('Escala Colunas'!O189="","",'Escala Colunas'!O189),IF(Configurações!$B$3="Simples","",IF('Escala Linhas'!GE17="","",'Escala Linhas'!GE17)))</f>
        <v/>
      </c>
      <c r="NS17" s="71" t="str">
        <f>IF(Configurações!$B$3="Colunas",IF('Escala Colunas'!O190="","",'Escala Colunas'!O190),IF(Configurações!$B$3="Simples","",IF('Escala Linhas'!GF17="","",'Escala Linhas'!GF17)))</f>
        <v/>
      </c>
      <c r="NT17" s="71" t="str">
        <f>IF(Configurações!$B$3="Colunas",IF('Escala Colunas'!O191="","",'Escala Colunas'!O191),IF(Configurações!$B$3="Simples","",IF('Escala Linhas'!GG17="","",'Escala Linhas'!GG17)))</f>
        <v/>
      </c>
      <c r="NU17">
        <f>IF($B17="",0,IF(Configurações!$B$3="Simples",IF(OR(OA17="TRAB",OA17="ATEST"),1,0),IF(AND(NQ17&lt;&gt;"",NT17&lt;&gt;""),1,0)))</f>
        <v>0</v>
      </c>
      <c r="NV17" s="72">
        <f>IF(AND(NU17=1,Configurações!$B$3&lt;&gt;"Simples"),MOD(NT17-NQ17,1)-NW17,0)</f>
        <v>0</v>
      </c>
      <c r="NW17" s="72">
        <f t="shared" si="102"/>
        <v>0</v>
      </c>
      <c r="NX17">
        <f t="shared" si="103"/>
        <v>0</v>
      </c>
      <c r="NY17">
        <f t="shared" si="104"/>
        <v>0</v>
      </c>
      <c r="NZ17" s="38" t="str">
        <f>IF(NU17=0,"",IF(NX17&gt;Configurações!$B$15,"7DIA ","")&amp;IF(AND(WEEKDAY(NQ$5)=1,NY17&gt;IF($D17="F",Configurações!$B$13,Configurações!$B$14)),"DOM ","")&amp;IF(Configurações!$B$3="Simples","",IF(ROUND(NV17*1440,0)&lt;=ROUND(Configurações!$B$11*1440,0),IF(ROUND(NW17*1440,0)&gt;0,"INT-INDEVIDO",""),IF(ROUND(NV17*1440,0)&lt;=ROUND(Configurações!$B$12*1440,0),IF(ROUND(NW17*1440,0)&lt;&gt;ROUND(Configurações!$B$8*1440,0),"INT-15MIN",""),IF(OR(ROUND(NW17*1440,0)&lt;ROUND(Configurações!$B$9*1440,0),ROUND(NW17*1440,0)&gt;ROUND(Configurações!$B$10*1440,0)),"INT-1H2H","")))))</f>
        <v/>
      </c>
      <c r="OA17" t="str">
        <f>IF(Configurações!$B$3="Simples",IF('Escala Simples'!AT17="Trabalho","TRAB",IF('Escala Simples'!AT17="Folga","FOLGA",IF('Escala Simples'!AT17="Atestado","ATEST",IF('Escala Simples'!AT17="Férias","FERIAS","")))),"")</f>
        <v/>
      </c>
      <c r="OB17" s="72">
        <f>SUMIFS(Cálculos!$G17:$OA17,Cálculos!$G$4:$OA$4,"H",Cálculos!$G$3:$OA$3,1)</f>
        <v>0</v>
      </c>
      <c r="OC17">
        <f>SUMIFS(Cálculos!$G17:$OA17,Cálculos!$G$4:$OA$4,"T",Cálculos!$G$3:$OA$3,1)</f>
        <v>0</v>
      </c>
      <c r="OD17" s="69" t="str">
        <f>IF($B17="","",IF(AND(Configurações!$B$3&lt;&gt;"Simples",ISNUMBER($C17),ROUND(OB17*1440,0)&gt;$C17*60),"Jornada semanal excedida: "&amp;TEXT(OB17,"[h]:mm")&amp;" (contratada "&amp;$C17&amp;"h) • ","")&amp;IF(IF(Configurações!$B$6="Sim",OC17&gt;6,OC17&gt;Configurações!$B$5),IF(Configurações!$B$6="Sim","Semana inteira sem folga — mínimo 1 folga (CCT/ACT) • ","Mais de "&amp;Configurações!$B$5&amp;" dias trabalhados — obrigatórias 2 folgas semanais • "),"")&amp;IF(COUNTIF(G17:CD17,"*7DIA*")&gt;0,"7º dia consecutivo de trabalho • ","")&amp;IF(COUNTIF(G17:CD17,"*DOM*")&gt;0,"Domingos consecutivos acima do permitido • ","")&amp;IF(COUNTIF(G17:CD17,"*INT-INDEVIDO*")&gt;0,"Intervalo indevido em jornada até 4h • ","")&amp;IF(COUNTIF(G17:CD17,"*INT-15MIN*")&gt;0,"Intervalo deve ser de 15 min (jornada 4h01–6h) • ","")&amp;IF(COUNTIF(G17:CD17,"*INT-1H2H*")&gt;0,"Intervalo fora de 1h–2h (jornada acima de 6h) • ",""))</f>
        <v/>
      </c>
      <c r="OE17">
        <f>IF($B17="",0,IF(AND(Configurações!$B$3&lt;&gt;"Simples",ISNUMBER($C17),ROUND(OB17*1440,0)&gt;$C17*60),1,0))</f>
        <v>0</v>
      </c>
      <c r="OF17">
        <f>IF($B17="",0,IF(IF(Configurações!$B$6="Sim",OC17&gt;6,OC17&gt;Configurações!$B$5),1,0))</f>
        <v>0</v>
      </c>
      <c r="OG17" s="72">
        <f>SUMIFS(Cálculos!$G17:$OA17,Cálculos!$G$4:$OA$4,"H",Cálculos!$G$3:$OA$3,2)</f>
        <v>0</v>
      </c>
      <c r="OH17">
        <f>SUMIFS(Cálculos!$G17:$OA17,Cálculos!$G$4:$OA$4,"T",Cálculos!$G$3:$OA$3,2)</f>
        <v>0</v>
      </c>
      <c r="OI17" s="69" t="str">
        <f>IF($B17="","",IF(AND(Configurações!$B$3&lt;&gt;"Simples",ISNUMBER($C17),ROUND(OG17*1440,0)&gt;$C17*60),"Jornada semanal excedida: "&amp;TEXT(OG17,"[h]:mm")&amp;" (contratada "&amp;$C17&amp;"h) • ","")&amp;IF(IF(Configurações!$B$6="Sim",OH17&gt;6,OH17&gt;Configurações!$B$5),IF(Configurações!$B$6="Sim","Semana inteira sem folga — mínimo 1 folga (CCT/ACT) • ","Mais de "&amp;Configurações!$B$5&amp;" dias trabalhados — obrigatórias 2 folgas semanais • "),"")&amp;IF(COUNTIF(CF17:FC17,"*7DIA*")&gt;0,"7º dia consecutivo de trabalho • ","")&amp;IF(COUNTIF(CF17:FC17,"*DOM*")&gt;0,"Domingos consecutivos acima do permitido • ","")&amp;IF(COUNTIF(CF17:FC17,"*INT-INDEVIDO*")&gt;0,"Intervalo indevido em jornada até 4h • ","")&amp;IF(COUNTIF(CF17:FC17,"*INT-15MIN*")&gt;0,"Intervalo deve ser de 15 min (jornada 4h01–6h) • ","")&amp;IF(COUNTIF(CF17:FC17,"*INT-1H2H*")&gt;0,"Intervalo fora de 1h–2h (jornada acima de 6h) • ",""))</f>
        <v/>
      </c>
      <c r="OJ17">
        <f>IF($B17="",0,IF(AND(Configurações!$B$3&lt;&gt;"Simples",ISNUMBER($C17),ROUND(OG17*1440,0)&gt;$C17*60),1,0))</f>
        <v>0</v>
      </c>
      <c r="OK17">
        <f>IF($B17="",0,IF(IF(Configurações!$B$6="Sim",OH17&gt;6,OH17&gt;Configurações!$B$5),1,0))</f>
        <v>0</v>
      </c>
      <c r="OL17" s="72">
        <f>SUMIFS(Cálculos!$G17:$OA17,Cálculos!$G$4:$OA$4,"H",Cálculos!$G$3:$OA$3,3)</f>
        <v>0</v>
      </c>
      <c r="OM17">
        <f>SUMIFS(Cálculos!$G17:$OA17,Cálculos!$G$4:$OA$4,"T",Cálculos!$G$3:$OA$3,3)</f>
        <v>0</v>
      </c>
      <c r="ON17" s="69" t="str">
        <f>IF($B17="","",IF(AND(Configurações!$B$3&lt;&gt;"Simples",ISNUMBER($C17),ROUND(OL17*1440,0)&gt;$C17*60),"Jornada semanal excedida: "&amp;TEXT(OL17,"[h]:mm")&amp;" (contratada "&amp;$C17&amp;"h) • ","")&amp;IF(IF(Configurações!$B$6="Sim",OM17&gt;6,OM17&gt;Configurações!$B$5),IF(Configurações!$B$6="Sim","Semana inteira sem folga — mínimo 1 folga (CCT/ACT) • ","Mais de "&amp;Configurações!$B$5&amp;" dias trabalhados — obrigatórias 2 folgas semanais • "),"")&amp;IF(COUNTIF(FE17:IB17,"*7DIA*")&gt;0,"7º dia consecutivo de trabalho • ","")&amp;IF(COUNTIF(FE17:IB17,"*DOM*")&gt;0,"Domingos consecutivos acima do permitido • ","")&amp;IF(COUNTIF(FE17:IB17,"*INT-INDEVIDO*")&gt;0,"Intervalo indevido em jornada até 4h • ","")&amp;IF(COUNTIF(FE17:IB17,"*INT-15MIN*")&gt;0,"Intervalo deve ser de 15 min (jornada 4h01–6h) • ","")&amp;IF(COUNTIF(FE17:IB17,"*INT-1H2H*")&gt;0,"Intervalo fora de 1h–2h (jornada acima de 6h) • ",""))</f>
        <v/>
      </c>
      <c r="OO17">
        <f>IF($B17="",0,IF(AND(Configurações!$B$3&lt;&gt;"Simples",ISNUMBER($C17),ROUND(OL17*1440,0)&gt;$C17*60),1,0))</f>
        <v>0</v>
      </c>
      <c r="OP17">
        <f>IF($B17="",0,IF(IF(Configurações!$B$6="Sim",OM17&gt;6,OM17&gt;Configurações!$B$5),1,0))</f>
        <v>0</v>
      </c>
      <c r="OQ17" s="72">
        <f>SUMIFS(Cálculos!$G17:$OA17,Cálculos!$G$4:$OA$4,"H",Cálculos!$G$3:$OA$3,4)</f>
        <v>0</v>
      </c>
      <c r="OR17">
        <f>SUMIFS(Cálculos!$G17:$OA17,Cálculos!$G$4:$OA$4,"T",Cálculos!$G$3:$OA$3,4)</f>
        <v>0</v>
      </c>
      <c r="OS17" s="69" t="str">
        <f>IF($B17="","",IF(AND(Configurações!$B$3&lt;&gt;"Simples",ISNUMBER($C17),ROUND(OQ17*1440,0)&gt;$C17*60),"Jornada semanal excedida: "&amp;TEXT(OQ17,"[h]:mm")&amp;" (contratada "&amp;$C17&amp;"h) • ","")&amp;IF(IF(Configurações!$B$6="Sim",OR17&gt;6,OR17&gt;Configurações!$B$5),IF(Configurações!$B$6="Sim","Semana inteira sem folga — mínimo 1 folga (CCT/ACT) • ","Mais de "&amp;Configurações!$B$5&amp;" dias trabalhados — obrigatórias 2 folgas semanais • "),"")&amp;IF(COUNTIF(ID17:LA17,"*7DIA*")&gt;0,"7º dia consecutivo de trabalho • ","")&amp;IF(COUNTIF(ID17:LA17,"*DOM*")&gt;0,"Domingos consecutivos acima do permitido • ","")&amp;IF(COUNTIF(ID17:LA17,"*INT-INDEVIDO*")&gt;0,"Intervalo indevido em jornada até 4h • ","")&amp;IF(COUNTIF(ID17:LA17,"*INT-15MIN*")&gt;0,"Intervalo deve ser de 15 min (jornada 4h01–6h) • ","")&amp;IF(COUNTIF(ID17:LA17,"*INT-1H2H*")&gt;0,"Intervalo fora de 1h–2h (jornada acima de 6h) • ",""))</f>
        <v/>
      </c>
      <c r="OT17">
        <f>IF($B17="",0,IF(AND(Configurações!$B$3&lt;&gt;"Simples",ISNUMBER($C17),ROUND(OQ17*1440,0)&gt;$C17*60),1,0))</f>
        <v>0</v>
      </c>
      <c r="OU17">
        <f>IF($B17="",0,IF(IF(Configurações!$B$6="Sim",OR17&gt;6,OR17&gt;Configurações!$B$5),1,0))</f>
        <v>0</v>
      </c>
      <c r="OV17" s="72">
        <f>SUMIFS(Cálculos!$G17:$OA17,Cálculos!$G$4:$OA$4,"H",Cálculos!$G$3:$OA$3,5)</f>
        <v>0</v>
      </c>
      <c r="OW17">
        <f>SUMIFS(Cálculos!$G17:$OA17,Cálculos!$G$4:$OA$4,"T",Cálculos!$G$3:$OA$3,5)</f>
        <v>0</v>
      </c>
      <c r="OX17" s="69" t="str">
        <f>IF($B17="","",IF(AND(Configurações!$B$3&lt;&gt;"Simples",ISNUMBER($C17),ROUND(OV17*1440,0)&gt;$C17*60),"Jornada semanal excedida: "&amp;TEXT(OV17,"[h]:mm")&amp;" (contratada "&amp;$C17&amp;"h) • ","")&amp;IF(IF(Configurações!$B$6="Sim",OW17&gt;6,OW17&gt;Configurações!$B$5),IF(Configurações!$B$6="Sim","Semana inteira sem folga — mínimo 1 folga (CCT/ACT) • ","Mais de "&amp;Configurações!$B$5&amp;" dias trabalhados — obrigatórias 2 folgas semanais • "),"")&amp;IF(COUNTIF(LC17:NZ17,"*7DIA*")&gt;0,"7º dia consecutivo de trabalho • ","")&amp;IF(COUNTIF(LC17:NZ17,"*DOM*")&gt;0,"Domingos consecutivos acima do permitido • ","")&amp;IF(COUNTIF(LC17:NZ17,"*INT-INDEVIDO*")&gt;0,"Intervalo indevido em jornada até 4h • ","")&amp;IF(COUNTIF(LC17:NZ17,"*INT-15MIN*")&gt;0,"Intervalo deve ser de 15 min (jornada 4h01–6h) • ","")&amp;IF(COUNTIF(LC17:NZ17,"*INT-1H2H*")&gt;0,"Intervalo fora de 1h–2h (jornada acima de 6h) • ",""))</f>
        <v/>
      </c>
      <c r="OY17">
        <f>IF($B17="",0,IF(AND(Configurações!$B$3&lt;&gt;"Simples",ISNUMBER($C17),ROUND(OV17*1440,0)&gt;$C17*60),1,0))</f>
        <v>0</v>
      </c>
      <c r="OZ17">
        <f>IF($B17="",0,IF(IF(Configurações!$B$6="Sim",OW17&gt;6,OW17&gt;Configurações!$B$5),1,0))</f>
        <v>0</v>
      </c>
      <c r="PA17">
        <f>IF($B17="",0,SUMPRODUCT((Cálculos!$G$4:$OA$4="T")*(Cálculos!$G$5:$OA$5&gt;=$PA$5)*(Cálculos!$G$5:$OA$5&lt;=$PB$5))-PE17)</f>
        <v>0</v>
      </c>
      <c r="PB17">
        <f>IF($B17="",0,PA17-SUMIFS(Cálculos!$G17:$OA17,Cálculos!$G$4:$OA$4,"T",Cálculos!$G$5:$OA$5,"&gt;="&amp;$PA$5,Cálculos!$G$5:$OA$5,"&lt;="&amp;$PB$5))</f>
        <v>0</v>
      </c>
      <c r="PC17">
        <f>ROUND(PA17*Configurações!$B$7/7,0)</f>
        <v>0</v>
      </c>
      <c r="PD17">
        <f>IF(AND(Configurações!$B$6="Sim",PA17&gt;0,PB17&lt;PC17),1,0)</f>
        <v>0</v>
      </c>
      <c r="PE17">
        <f>IF($B17="",0,COUNTIFS(Cálculos!$G$4:$OA$4,"ST",Cálculos!$G$5:$OA$5,"&gt;="&amp;$PA$5,Cálculos!$G$5:$OA$5,"&lt;="&amp;$PB$5,Cálculos!$G17:$OA17,"FERIAS"))</f>
        <v>0</v>
      </c>
      <c r="PF17">
        <f>IF($B17="",0,SUMPRODUCT((Cálculos!$G$4:$OA$4="T")*(Cálculos!$G$5:$OA$5&gt;=$PF$5)*(Cálculos!$G$5:$OA$5&lt;=$PG$5))-PJ17)</f>
        <v>0</v>
      </c>
      <c r="PG17">
        <f>IF($B17="",0,PF17-SUMIFS(Cálculos!$G17:$OA17,Cálculos!$G$4:$OA$4,"T",Cálculos!$G$5:$OA$5,"&gt;="&amp;$PF$5,Cálculos!$G$5:$OA$5,"&lt;="&amp;$PG$5))</f>
        <v>0</v>
      </c>
      <c r="PH17">
        <f>ROUND(PF17*Configurações!$B$7/7,0)</f>
        <v>0</v>
      </c>
      <c r="PI17">
        <f>IF(AND(Configurações!$B$6="Sim",PF17&gt;0,PG17&lt;PH17),1,0)</f>
        <v>0</v>
      </c>
      <c r="PJ17">
        <f>IF($B17="",0,COUNTIFS(Cálculos!$G$4:$OA$4,"ST",Cálculos!$G$5:$OA$5,"&gt;="&amp;$PF$5,Cálculos!$G$5:$OA$5,"&lt;="&amp;$PG$5,Cálculos!$G17:$OA17,"FERIAS"))</f>
        <v>0</v>
      </c>
      <c r="PK17">
        <f>IF($B17="",0,SUMPRODUCT((Cálculos!$G$4:$OA$4="T")*(Cálculos!$G$5:$OA$5&gt;=$PK$5)*(Cálculos!$G$5:$OA$5&lt;=$PL$5))-PO17)</f>
        <v>0</v>
      </c>
      <c r="PL17">
        <f>IF($B17="",0,PK17-SUMIFS(Cálculos!$G17:$OA17,Cálculos!$G$4:$OA$4,"T",Cálculos!$G$5:$OA$5,"&gt;="&amp;$PK$5,Cálculos!$G$5:$OA$5,"&lt;="&amp;$PL$5))</f>
        <v>0</v>
      </c>
      <c r="PM17">
        <f>ROUND(PK17*Configurações!$B$7/7,0)</f>
        <v>0</v>
      </c>
      <c r="PN17">
        <f>IF(AND(Configurações!$B$6="Sim",PK17&gt;0,PL17&lt;PM17),1,0)</f>
        <v>0</v>
      </c>
      <c r="PO17">
        <f>IF($B17="",0,COUNTIFS(Cálculos!$G$4:$OA$4,"ST",Cálculos!$G$5:$OA$5,"&gt;="&amp;$PK$5,Cálculos!$G$5:$OA$5,"&lt;="&amp;$PL$5,Cálculos!$G17:$OA17,"FERIAS"))</f>
        <v>0</v>
      </c>
      <c r="PP17" s="69" t="str">
        <f t="shared" si="105"/>
        <v/>
      </c>
    </row>
    <row r="18" spans="1:432" x14ac:dyDescent="0.25">
      <c r="A18" s="68" t="str">
        <f>IF($B18="","",12)</f>
        <v/>
      </c>
      <c r="B18" s="69" t="str">
        <f>IF(Configurações!$B$3="Colunas",IF('Escala Colunas'!P$4="","",'Escala Colunas'!P$4),IF(Configurações!$B$3="Simples",IF('Escala Simples'!$B18="","",'Escala Simples'!$B18),IF('Escala Linhas'!$B18="","",'Escala Linhas'!$B18)))</f>
        <v/>
      </c>
      <c r="C18" s="70" t="str">
        <f>IF($B18="","",IFERROR(INDEX(Funcionários!$D$5:$D$84,MATCH($B18,Funcionários!$B$5:$B$84,0)),""))</f>
        <v/>
      </c>
      <c r="D18" t="str">
        <f>IF($B18="","",IFERROR(INDEX(Funcionários!$C$5:$C$84,MATCH($B18,Funcionários!$B$5:$B$84,0)),""))</f>
        <v/>
      </c>
      <c r="E18">
        <f>IF($B18="",0,IFERROR(N(INDEX(Funcionários!$E$5:$E$84,MATCH($B18,Funcionários!$B$5:$B$84,0))),0))</f>
        <v>0</v>
      </c>
      <c r="F18">
        <f>IF($B18="",0,IFERROR(N(INDEX(Funcionários!$F$5:$F$84,MATCH($B18,Funcionários!$B$5:$B$84,0))),0))</f>
        <v>0</v>
      </c>
      <c r="G18" s="71" t="str">
        <f>IF(Configurações!$B$3="Colunas",IF('Escala Colunas'!P6="","",'Escala Colunas'!P6),IF(Configurações!$B$3="Simples","",IF('Escala Linhas'!D18="","",'Escala Linhas'!D18)))</f>
        <v/>
      </c>
      <c r="H18" s="71" t="str">
        <f>IF(Configurações!$B$3="Colunas",IF('Escala Colunas'!P7="","",'Escala Colunas'!P7),IF(Configurações!$B$3="Simples","",IF('Escala Linhas'!E18="","",'Escala Linhas'!E18)))</f>
        <v/>
      </c>
      <c r="I18" s="71" t="str">
        <f>IF(Configurações!$B$3="Colunas",IF('Escala Colunas'!P8="","",'Escala Colunas'!P8),IF(Configurações!$B$3="Simples","",IF('Escala Linhas'!F18="","",'Escala Linhas'!F18)))</f>
        <v/>
      </c>
      <c r="J18" s="71" t="str">
        <f>IF(Configurações!$B$3="Colunas",IF('Escala Colunas'!P9="","",'Escala Colunas'!P9),IF(Configurações!$B$3="Simples","",IF('Escala Linhas'!G18="","",'Escala Linhas'!G18)))</f>
        <v/>
      </c>
      <c r="K18">
        <f>IF($B18="",0,IF(Configurações!$B$3="Simples",IF(OR(Q18="TRAB",Q18="ATEST"),1,0),IF(AND(G18&lt;&gt;"",J18&lt;&gt;""),1,0)))</f>
        <v>0</v>
      </c>
      <c r="L18" s="72">
        <f>IF(AND(K18=1,Configurações!$B$3&lt;&gt;"Simples"),MOD(J18-G18,1)-M18,0)</f>
        <v>0</v>
      </c>
      <c r="M18" s="72">
        <f t="shared" si="0"/>
        <v>0</v>
      </c>
      <c r="N18">
        <f t="shared" si="1"/>
        <v>0</v>
      </c>
      <c r="O18">
        <f t="shared" si="2"/>
        <v>0</v>
      </c>
      <c r="P18" s="38" t="str">
        <f>IF(K18=0,"",IF(N18&gt;Configurações!$B$15,"7DIA ","")&amp;IF(AND(WEEKDAY(G$5)=1,O18&gt;IF($D18="F",Configurações!$B$13,Configurações!$B$14)),"DOM ","")&amp;IF(Configurações!$B$3="Simples","",IF(ROUND(L18*1440,0)&lt;=ROUND(Configurações!$B$11*1440,0),IF(ROUND(M18*1440,0)&gt;0,"INT-INDEVIDO",""),IF(ROUND(L18*1440,0)&lt;=ROUND(Configurações!$B$12*1440,0),IF(ROUND(M18*1440,0)&lt;&gt;ROUND(Configurações!$B$8*1440,0),"INT-15MIN",""),IF(OR(ROUND(M18*1440,0)&lt;ROUND(Configurações!$B$9*1440,0),ROUND(M18*1440,0)&gt;ROUND(Configurações!$B$10*1440,0)),"INT-1H2H","")))))</f>
        <v/>
      </c>
      <c r="Q18" t="str">
        <f>IF(Configurações!$B$3="Simples",IF('Escala Simples'!D18="Trabalho","TRAB",IF('Escala Simples'!D18="Folga","FOLGA",IF('Escala Simples'!D18="Atestado","ATEST",IF('Escala Simples'!D18="Férias","FERIAS","")))),"")</f>
        <v/>
      </c>
      <c r="R18" s="71" t="str">
        <f>IF(Configurações!$B$3="Colunas",IF('Escala Colunas'!P11="","",'Escala Colunas'!P11),IF(Configurações!$B$3="Simples","",IF('Escala Linhas'!I18="","",'Escala Linhas'!I18)))</f>
        <v/>
      </c>
      <c r="S18" s="71" t="str">
        <f>IF(Configurações!$B$3="Colunas",IF('Escala Colunas'!P12="","",'Escala Colunas'!P12),IF(Configurações!$B$3="Simples","",IF('Escala Linhas'!J18="","",'Escala Linhas'!J18)))</f>
        <v/>
      </c>
      <c r="T18" s="71" t="str">
        <f>IF(Configurações!$B$3="Colunas",IF('Escala Colunas'!P13="","",'Escala Colunas'!P13),IF(Configurações!$B$3="Simples","",IF('Escala Linhas'!K18="","",'Escala Linhas'!K18)))</f>
        <v/>
      </c>
      <c r="U18" s="71" t="str">
        <f>IF(Configurações!$B$3="Colunas",IF('Escala Colunas'!P14="","",'Escala Colunas'!P14),IF(Configurações!$B$3="Simples","",IF('Escala Linhas'!L18="","",'Escala Linhas'!L18)))</f>
        <v/>
      </c>
      <c r="V18">
        <f>IF($B18="",0,IF(Configurações!$B$3="Simples",IF(OR(AB18="TRAB",AB18="ATEST"),1,0),IF(AND(R18&lt;&gt;"",U18&lt;&gt;""),1,0)))</f>
        <v>0</v>
      </c>
      <c r="W18" s="72">
        <f>IF(AND(V18=1,Configurações!$B$3&lt;&gt;"Simples"),MOD(U18-R18,1)-X18,0)</f>
        <v>0</v>
      </c>
      <c r="X18" s="72">
        <f t="shared" si="3"/>
        <v>0</v>
      </c>
      <c r="Y18">
        <f t="shared" si="4"/>
        <v>0</v>
      </c>
      <c r="Z18">
        <f t="shared" si="5"/>
        <v>0</v>
      </c>
      <c r="AA18" s="38" t="str">
        <f>IF(V18=0,"",IF(Y18&gt;Configurações!$B$15,"7DIA ","")&amp;IF(AND(WEEKDAY(R$5)=1,Z18&gt;IF($D18="F",Configurações!$B$13,Configurações!$B$14)),"DOM ","")&amp;IF(Configurações!$B$3="Simples","",IF(ROUND(W18*1440,0)&lt;=ROUND(Configurações!$B$11*1440,0),IF(ROUND(X18*1440,0)&gt;0,"INT-INDEVIDO",""),IF(ROUND(W18*1440,0)&lt;=ROUND(Configurações!$B$12*1440,0),IF(ROUND(X18*1440,0)&lt;&gt;ROUND(Configurações!$B$8*1440,0),"INT-15MIN",""),IF(OR(ROUND(X18*1440,0)&lt;ROUND(Configurações!$B$9*1440,0),ROUND(X18*1440,0)&gt;ROUND(Configurações!$B$10*1440,0)),"INT-1H2H","")))))</f>
        <v/>
      </c>
      <c r="AB18" t="str">
        <f>IF(Configurações!$B$3="Simples",IF('Escala Simples'!E18="Trabalho","TRAB",IF('Escala Simples'!E18="Folga","FOLGA",IF('Escala Simples'!E18="Atestado","ATEST",IF('Escala Simples'!E18="Férias","FERIAS","")))),"")</f>
        <v/>
      </c>
      <c r="AC18" s="71" t="str">
        <f>IF(Configurações!$B$3="Colunas",IF('Escala Colunas'!P16="","",'Escala Colunas'!P16),IF(Configurações!$B$3="Simples","",IF('Escala Linhas'!N18="","",'Escala Linhas'!N18)))</f>
        <v/>
      </c>
      <c r="AD18" s="71" t="str">
        <f>IF(Configurações!$B$3="Colunas",IF('Escala Colunas'!P17="","",'Escala Colunas'!P17),IF(Configurações!$B$3="Simples","",IF('Escala Linhas'!O18="","",'Escala Linhas'!O18)))</f>
        <v/>
      </c>
      <c r="AE18" s="71" t="str">
        <f>IF(Configurações!$B$3="Colunas",IF('Escala Colunas'!P18="","",'Escala Colunas'!P18),IF(Configurações!$B$3="Simples","",IF('Escala Linhas'!P18="","",'Escala Linhas'!P18)))</f>
        <v/>
      </c>
      <c r="AF18" s="71" t="str">
        <f>IF(Configurações!$B$3="Colunas",IF('Escala Colunas'!P19="","",'Escala Colunas'!P19),IF(Configurações!$B$3="Simples","",IF('Escala Linhas'!Q18="","",'Escala Linhas'!Q18)))</f>
        <v/>
      </c>
      <c r="AG18">
        <f>IF($B18="",0,IF(Configurações!$B$3="Simples",IF(OR(AM18="TRAB",AM18="ATEST"),1,0),IF(AND(AC18&lt;&gt;"",AF18&lt;&gt;""),1,0)))</f>
        <v>0</v>
      </c>
      <c r="AH18" s="72">
        <f>IF(AND(AG18=1,Configurações!$B$3&lt;&gt;"Simples"),MOD(AF18-AC18,1)-AI18,0)</f>
        <v>0</v>
      </c>
      <c r="AI18" s="72">
        <f t="shared" si="6"/>
        <v>0</v>
      </c>
      <c r="AJ18">
        <f t="shared" si="7"/>
        <v>0</v>
      </c>
      <c r="AK18">
        <f t="shared" si="8"/>
        <v>0</v>
      </c>
      <c r="AL18" s="38" t="str">
        <f>IF(AG18=0,"",IF(AJ18&gt;Configurações!$B$15,"7DIA ","")&amp;IF(AND(WEEKDAY(AC$5)=1,AK18&gt;IF($D18="F",Configurações!$B$13,Configurações!$B$14)),"DOM ","")&amp;IF(Configurações!$B$3="Simples","",IF(ROUND(AH18*1440,0)&lt;=ROUND(Configurações!$B$11*1440,0),IF(ROUND(AI18*1440,0)&gt;0,"INT-INDEVIDO",""),IF(ROUND(AH18*1440,0)&lt;=ROUND(Configurações!$B$12*1440,0),IF(ROUND(AI18*1440,0)&lt;&gt;ROUND(Configurações!$B$8*1440,0),"INT-15MIN",""),IF(OR(ROUND(AI18*1440,0)&lt;ROUND(Configurações!$B$9*1440,0),ROUND(AI18*1440,0)&gt;ROUND(Configurações!$B$10*1440,0)),"INT-1H2H","")))))</f>
        <v/>
      </c>
      <c r="AM18" t="str">
        <f>IF(Configurações!$B$3="Simples",IF('Escala Simples'!F18="Trabalho","TRAB",IF('Escala Simples'!F18="Folga","FOLGA",IF('Escala Simples'!F18="Atestado","ATEST",IF('Escala Simples'!F18="Férias","FERIAS","")))),"")</f>
        <v/>
      </c>
      <c r="AN18" s="71" t="str">
        <f>IF(Configurações!$B$3="Colunas",IF('Escala Colunas'!P21="","",'Escala Colunas'!P21),IF(Configurações!$B$3="Simples","",IF('Escala Linhas'!S18="","",'Escala Linhas'!S18)))</f>
        <v/>
      </c>
      <c r="AO18" s="71" t="str">
        <f>IF(Configurações!$B$3="Colunas",IF('Escala Colunas'!P22="","",'Escala Colunas'!P22),IF(Configurações!$B$3="Simples","",IF('Escala Linhas'!T18="","",'Escala Linhas'!T18)))</f>
        <v/>
      </c>
      <c r="AP18" s="71" t="str">
        <f>IF(Configurações!$B$3="Colunas",IF('Escala Colunas'!P23="","",'Escala Colunas'!P23),IF(Configurações!$B$3="Simples","",IF('Escala Linhas'!U18="","",'Escala Linhas'!U18)))</f>
        <v/>
      </c>
      <c r="AQ18" s="71" t="str">
        <f>IF(Configurações!$B$3="Colunas",IF('Escala Colunas'!P24="","",'Escala Colunas'!P24),IF(Configurações!$B$3="Simples","",IF('Escala Linhas'!V18="","",'Escala Linhas'!V18)))</f>
        <v/>
      </c>
      <c r="AR18">
        <f>IF($B18="",0,IF(Configurações!$B$3="Simples",IF(OR(AX18="TRAB",AX18="ATEST"),1,0),IF(AND(AN18&lt;&gt;"",AQ18&lt;&gt;""),1,0)))</f>
        <v>0</v>
      </c>
      <c r="AS18" s="72">
        <f>IF(AND(AR18=1,Configurações!$B$3&lt;&gt;"Simples"),MOD(AQ18-AN18,1)-AT18,0)</f>
        <v>0</v>
      </c>
      <c r="AT18" s="72">
        <f t="shared" si="9"/>
        <v>0</v>
      </c>
      <c r="AU18">
        <f t="shared" si="10"/>
        <v>0</v>
      </c>
      <c r="AV18">
        <f t="shared" si="11"/>
        <v>0</v>
      </c>
      <c r="AW18" s="38" t="str">
        <f>IF(AR18=0,"",IF(AU18&gt;Configurações!$B$15,"7DIA ","")&amp;IF(AND(WEEKDAY(AN$5)=1,AV18&gt;IF($D18="F",Configurações!$B$13,Configurações!$B$14)),"DOM ","")&amp;IF(Configurações!$B$3="Simples","",IF(ROUND(AS18*1440,0)&lt;=ROUND(Configurações!$B$11*1440,0),IF(ROUND(AT18*1440,0)&gt;0,"INT-INDEVIDO",""),IF(ROUND(AS18*1440,0)&lt;=ROUND(Configurações!$B$12*1440,0),IF(ROUND(AT18*1440,0)&lt;&gt;ROUND(Configurações!$B$8*1440,0),"INT-15MIN",""),IF(OR(ROUND(AT18*1440,0)&lt;ROUND(Configurações!$B$9*1440,0),ROUND(AT18*1440,0)&gt;ROUND(Configurações!$B$10*1440,0)),"INT-1H2H","")))))</f>
        <v/>
      </c>
      <c r="AX18" t="str">
        <f>IF(Configurações!$B$3="Simples",IF('Escala Simples'!G18="Trabalho","TRAB",IF('Escala Simples'!G18="Folga","FOLGA",IF('Escala Simples'!G18="Atestado","ATEST",IF('Escala Simples'!G18="Férias","FERIAS","")))),"")</f>
        <v/>
      </c>
      <c r="AY18" s="71" t="str">
        <f>IF(Configurações!$B$3="Colunas",IF('Escala Colunas'!P26="","",'Escala Colunas'!P26),IF(Configurações!$B$3="Simples","",IF('Escala Linhas'!X18="","",'Escala Linhas'!X18)))</f>
        <v/>
      </c>
      <c r="AZ18" s="71" t="str">
        <f>IF(Configurações!$B$3="Colunas",IF('Escala Colunas'!P27="","",'Escala Colunas'!P27),IF(Configurações!$B$3="Simples","",IF('Escala Linhas'!Y18="","",'Escala Linhas'!Y18)))</f>
        <v/>
      </c>
      <c r="BA18" s="71" t="str">
        <f>IF(Configurações!$B$3="Colunas",IF('Escala Colunas'!P28="","",'Escala Colunas'!P28),IF(Configurações!$B$3="Simples","",IF('Escala Linhas'!Z18="","",'Escala Linhas'!Z18)))</f>
        <v/>
      </c>
      <c r="BB18" s="71" t="str">
        <f>IF(Configurações!$B$3="Colunas",IF('Escala Colunas'!P29="","",'Escala Colunas'!P29),IF(Configurações!$B$3="Simples","",IF('Escala Linhas'!AA18="","",'Escala Linhas'!AA18)))</f>
        <v/>
      </c>
      <c r="BC18">
        <f>IF($B18="",0,IF(Configurações!$B$3="Simples",IF(OR(BI18="TRAB",BI18="ATEST"),1,0),IF(AND(AY18&lt;&gt;"",BB18&lt;&gt;""),1,0)))</f>
        <v>0</v>
      </c>
      <c r="BD18" s="72">
        <f>IF(AND(BC18=1,Configurações!$B$3&lt;&gt;"Simples"),MOD(BB18-AY18,1)-BE18,0)</f>
        <v>0</v>
      </c>
      <c r="BE18" s="72">
        <f t="shared" si="12"/>
        <v>0</v>
      </c>
      <c r="BF18">
        <f t="shared" si="13"/>
        <v>0</v>
      </c>
      <c r="BG18">
        <f t="shared" si="14"/>
        <v>0</v>
      </c>
      <c r="BH18" s="38" t="str">
        <f>IF(BC18=0,"",IF(BF18&gt;Configurações!$B$15,"7DIA ","")&amp;IF(AND(WEEKDAY(AY$5)=1,BG18&gt;IF($D18="F",Configurações!$B$13,Configurações!$B$14)),"DOM ","")&amp;IF(Configurações!$B$3="Simples","",IF(ROUND(BD18*1440,0)&lt;=ROUND(Configurações!$B$11*1440,0),IF(ROUND(BE18*1440,0)&gt;0,"INT-INDEVIDO",""),IF(ROUND(BD18*1440,0)&lt;=ROUND(Configurações!$B$12*1440,0),IF(ROUND(BE18*1440,0)&lt;&gt;ROUND(Configurações!$B$8*1440,0),"INT-15MIN",""),IF(OR(ROUND(BE18*1440,0)&lt;ROUND(Configurações!$B$9*1440,0),ROUND(BE18*1440,0)&gt;ROUND(Configurações!$B$10*1440,0)),"INT-1H2H","")))))</f>
        <v/>
      </c>
      <c r="BI18" t="str">
        <f>IF(Configurações!$B$3="Simples",IF('Escala Simples'!H18="Trabalho","TRAB",IF('Escala Simples'!H18="Folga","FOLGA",IF('Escala Simples'!H18="Atestado","ATEST",IF('Escala Simples'!H18="Férias","FERIAS","")))),"")</f>
        <v/>
      </c>
      <c r="BJ18" s="71" t="str">
        <f>IF(Configurações!$B$3="Colunas",IF('Escala Colunas'!P31="","",'Escala Colunas'!P31),IF(Configurações!$B$3="Simples","",IF('Escala Linhas'!AC18="","",'Escala Linhas'!AC18)))</f>
        <v/>
      </c>
      <c r="BK18" s="71" t="str">
        <f>IF(Configurações!$B$3="Colunas",IF('Escala Colunas'!P32="","",'Escala Colunas'!P32),IF(Configurações!$B$3="Simples","",IF('Escala Linhas'!AD18="","",'Escala Linhas'!AD18)))</f>
        <v/>
      </c>
      <c r="BL18" s="71" t="str">
        <f>IF(Configurações!$B$3="Colunas",IF('Escala Colunas'!P33="","",'Escala Colunas'!P33),IF(Configurações!$B$3="Simples","",IF('Escala Linhas'!AE18="","",'Escala Linhas'!AE18)))</f>
        <v/>
      </c>
      <c r="BM18" s="71" t="str">
        <f>IF(Configurações!$B$3="Colunas",IF('Escala Colunas'!P34="","",'Escala Colunas'!P34),IF(Configurações!$B$3="Simples","",IF('Escala Linhas'!AF18="","",'Escala Linhas'!AF18)))</f>
        <v/>
      </c>
      <c r="BN18">
        <f>IF($B18="",0,IF(Configurações!$B$3="Simples",IF(OR(BT18="TRAB",BT18="ATEST"),1,0),IF(AND(BJ18&lt;&gt;"",BM18&lt;&gt;""),1,0)))</f>
        <v>0</v>
      </c>
      <c r="BO18" s="72">
        <f>IF(AND(BN18=1,Configurações!$B$3&lt;&gt;"Simples"),MOD(BM18-BJ18,1)-BP18,0)</f>
        <v>0</v>
      </c>
      <c r="BP18" s="72">
        <f t="shared" si="15"/>
        <v>0</v>
      </c>
      <c r="BQ18">
        <f t="shared" si="16"/>
        <v>0</v>
      </c>
      <c r="BR18">
        <f t="shared" si="17"/>
        <v>0</v>
      </c>
      <c r="BS18" s="38" t="str">
        <f>IF(BN18=0,"",IF(BQ18&gt;Configurações!$B$15,"7DIA ","")&amp;IF(AND(WEEKDAY(BJ$5)=1,BR18&gt;IF($D18="F",Configurações!$B$13,Configurações!$B$14)),"DOM ","")&amp;IF(Configurações!$B$3="Simples","",IF(ROUND(BO18*1440,0)&lt;=ROUND(Configurações!$B$11*1440,0),IF(ROUND(BP18*1440,0)&gt;0,"INT-INDEVIDO",""),IF(ROUND(BO18*1440,0)&lt;=ROUND(Configurações!$B$12*1440,0),IF(ROUND(BP18*1440,0)&lt;&gt;ROUND(Configurações!$B$8*1440,0),"INT-15MIN",""),IF(OR(ROUND(BP18*1440,0)&lt;ROUND(Configurações!$B$9*1440,0),ROUND(BP18*1440,0)&gt;ROUND(Configurações!$B$10*1440,0)),"INT-1H2H","")))))</f>
        <v/>
      </c>
      <c r="BT18" t="str">
        <f>IF(Configurações!$B$3="Simples",IF('Escala Simples'!I18="Trabalho","TRAB",IF('Escala Simples'!I18="Folga","FOLGA",IF('Escala Simples'!I18="Atestado","ATEST",IF('Escala Simples'!I18="Férias","FERIAS","")))),"")</f>
        <v/>
      </c>
      <c r="BU18" s="71" t="str">
        <f>IF(Configurações!$B$3="Colunas",IF('Escala Colunas'!P36="","",'Escala Colunas'!P36),IF(Configurações!$B$3="Simples","",IF('Escala Linhas'!AH18="","",'Escala Linhas'!AH18)))</f>
        <v/>
      </c>
      <c r="BV18" s="71" t="str">
        <f>IF(Configurações!$B$3="Colunas",IF('Escala Colunas'!P37="","",'Escala Colunas'!P37),IF(Configurações!$B$3="Simples","",IF('Escala Linhas'!AI18="","",'Escala Linhas'!AI18)))</f>
        <v/>
      </c>
      <c r="BW18" s="71" t="str">
        <f>IF(Configurações!$B$3="Colunas",IF('Escala Colunas'!P38="","",'Escala Colunas'!P38),IF(Configurações!$B$3="Simples","",IF('Escala Linhas'!AJ18="","",'Escala Linhas'!AJ18)))</f>
        <v/>
      </c>
      <c r="BX18" s="71" t="str">
        <f>IF(Configurações!$B$3="Colunas",IF('Escala Colunas'!P39="","",'Escala Colunas'!P39),IF(Configurações!$B$3="Simples","",IF('Escala Linhas'!AK18="","",'Escala Linhas'!AK18)))</f>
        <v/>
      </c>
      <c r="BY18">
        <f>IF($B18="",0,IF(Configurações!$B$3="Simples",IF(OR(CE18="TRAB",CE18="ATEST"),1,0),IF(AND(BU18&lt;&gt;"",BX18&lt;&gt;""),1,0)))</f>
        <v>0</v>
      </c>
      <c r="BZ18" s="72">
        <f>IF(AND(BY18=1,Configurações!$B$3&lt;&gt;"Simples"),MOD(BX18-BU18,1)-CA18,0)</f>
        <v>0</v>
      </c>
      <c r="CA18" s="72">
        <f t="shared" si="18"/>
        <v>0</v>
      </c>
      <c r="CB18">
        <f t="shared" si="19"/>
        <v>0</v>
      </c>
      <c r="CC18">
        <f t="shared" si="20"/>
        <v>0</v>
      </c>
      <c r="CD18" s="38" t="str">
        <f>IF(BY18=0,"",IF(CB18&gt;Configurações!$B$15,"7DIA ","")&amp;IF(AND(WEEKDAY(BU$5)=1,CC18&gt;IF($D18="F",Configurações!$B$13,Configurações!$B$14)),"DOM ","")&amp;IF(Configurações!$B$3="Simples","",IF(ROUND(BZ18*1440,0)&lt;=ROUND(Configurações!$B$11*1440,0),IF(ROUND(CA18*1440,0)&gt;0,"INT-INDEVIDO",""),IF(ROUND(BZ18*1440,0)&lt;=ROUND(Configurações!$B$12*1440,0),IF(ROUND(CA18*1440,0)&lt;&gt;ROUND(Configurações!$B$8*1440,0),"INT-15MIN",""),IF(OR(ROUND(CA18*1440,0)&lt;ROUND(Configurações!$B$9*1440,0),ROUND(CA18*1440,0)&gt;ROUND(Configurações!$B$10*1440,0)),"INT-1H2H","")))))</f>
        <v/>
      </c>
      <c r="CE18" t="str">
        <f>IF(Configurações!$B$3="Simples",IF('Escala Simples'!J18="Trabalho","TRAB",IF('Escala Simples'!J18="Folga","FOLGA",IF('Escala Simples'!J18="Atestado","ATEST",IF('Escala Simples'!J18="Férias","FERIAS","")))),"")</f>
        <v/>
      </c>
      <c r="CF18" s="71" t="str">
        <f>IF(Configurações!$B$3="Colunas",IF('Escala Colunas'!P44="","",'Escala Colunas'!P44),IF(Configurações!$B$3="Simples","",IF('Escala Linhas'!AP18="","",'Escala Linhas'!AP18)))</f>
        <v/>
      </c>
      <c r="CG18" s="71" t="str">
        <f>IF(Configurações!$B$3="Colunas",IF('Escala Colunas'!P45="","",'Escala Colunas'!P45),IF(Configurações!$B$3="Simples","",IF('Escala Linhas'!AQ18="","",'Escala Linhas'!AQ18)))</f>
        <v/>
      </c>
      <c r="CH18" s="71" t="str">
        <f>IF(Configurações!$B$3="Colunas",IF('Escala Colunas'!P46="","",'Escala Colunas'!P46),IF(Configurações!$B$3="Simples","",IF('Escala Linhas'!AR18="","",'Escala Linhas'!AR18)))</f>
        <v/>
      </c>
      <c r="CI18" s="71" t="str">
        <f>IF(Configurações!$B$3="Colunas",IF('Escala Colunas'!P47="","",'Escala Colunas'!P47),IF(Configurações!$B$3="Simples","",IF('Escala Linhas'!AS18="","",'Escala Linhas'!AS18)))</f>
        <v/>
      </c>
      <c r="CJ18">
        <f>IF($B18="",0,IF(Configurações!$B$3="Simples",IF(OR(CP18="TRAB",CP18="ATEST"),1,0),IF(AND(CF18&lt;&gt;"",CI18&lt;&gt;""),1,0)))</f>
        <v>0</v>
      </c>
      <c r="CK18" s="72">
        <f>IF(AND(CJ18=1,Configurações!$B$3&lt;&gt;"Simples"),MOD(CI18-CF18,1)-CL18,0)</f>
        <v>0</v>
      </c>
      <c r="CL18" s="72">
        <f t="shared" si="21"/>
        <v>0</v>
      </c>
      <c r="CM18">
        <f t="shared" si="22"/>
        <v>0</v>
      </c>
      <c r="CN18">
        <f t="shared" si="23"/>
        <v>0</v>
      </c>
      <c r="CO18" s="38" t="str">
        <f>IF(CJ18=0,"",IF(CM18&gt;Configurações!$B$15,"7DIA ","")&amp;IF(AND(WEEKDAY(CF$5)=1,CN18&gt;IF($D18="F",Configurações!$B$13,Configurações!$B$14)),"DOM ","")&amp;IF(Configurações!$B$3="Simples","",IF(ROUND(CK18*1440,0)&lt;=ROUND(Configurações!$B$11*1440,0),IF(ROUND(CL18*1440,0)&gt;0,"INT-INDEVIDO",""),IF(ROUND(CK18*1440,0)&lt;=ROUND(Configurações!$B$12*1440,0),IF(ROUND(CL18*1440,0)&lt;&gt;ROUND(Configurações!$B$8*1440,0),"INT-15MIN",""),IF(OR(ROUND(CL18*1440,0)&lt;ROUND(Configurações!$B$9*1440,0),ROUND(CL18*1440,0)&gt;ROUND(Configurações!$B$10*1440,0)),"INT-1H2H","")))))</f>
        <v/>
      </c>
      <c r="CP18" t="str">
        <f>IF(Configurações!$B$3="Simples",IF('Escala Simples'!M18="Trabalho","TRAB",IF('Escala Simples'!M18="Folga","FOLGA",IF('Escala Simples'!M18="Atestado","ATEST",IF('Escala Simples'!M18="Férias","FERIAS","")))),"")</f>
        <v/>
      </c>
      <c r="CQ18" s="71" t="str">
        <f>IF(Configurações!$B$3="Colunas",IF('Escala Colunas'!P49="","",'Escala Colunas'!P49),IF(Configurações!$B$3="Simples","",IF('Escala Linhas'!AU18="","",'Escala Linhas'!AU18)))</f>
        <v/>
      </c>
      <c r="CR18" s="71" t="str">
        <f>IF(Configurações!$B$3="Colunas",IF('Escala Colunas'!P50="","",'Escala Colunas'!P50),IF(Configurações!$B$3="Simples","",IF('Escala Linhas'!AV18="","",'Escala Linhas'!AV18)))</f>
        <v/>
      </c>
      <c r="CS18" s="71" t="str">
        <f>IF(Configurações!$B$3="Colunas",IF('Escala Colunas'!P51="","",'Escala Colunas'!P51),IF(Configurações!$B$3="Simples","",IF('Escala Linhas'!AW18="","",'Escala Linhas'!AW18)))</f>
        <v/>
      </c>
      <c r="CT18" s="71" t="str">
        <f>IF(Configurações!$B$3="Colunas",IF('Escala Colunas'!P52="","",'Escala Colunas'!P52),IF(Configurações!$B$3="Simples","",IF('Escala Linhas'!AX18="","",'Escala Linhas'!AX18)))</f>
        <v/>
      </c>
      <c r="CU18">
        <f>IF($B18="",0,IF(Configurações!$B$3="Simples",IF(OR(DA18="TRAB",DA18="ATEST"),1,0),IF(AND(CQ18&lt;&gt;"",CT18&lt;&gt;""),1,0)))</f>
        <v>0</v>
      </c>
      <c r="CV18" s="72">
        <f>IF(AND(CU18=1,Configurações!$B$3&lt;&gt;"Simples"),MOD(CT18-CQ18,1)-CW18,0)</f>
        <v>0</v>
      </c>
      <c r="CW18" s="72">
        <f t="shared" si="24"/>
        <v>0</v>
      </c>
      <c r="CX18">
        <f t="shared" si="25"/>
        <v>0</v>
      </c>
      <c r="CY18">
        <f t="shared" si="26"/>
        <v>0</v>
      </c>
      <c r="CZ18" s="38" t="str">
        <f>IF(CU18=0,"",IF(CX18&gt;Configurações!$B$15,"7DIA ","")&amp;IF(AND(WEEKDAY(CQ$5)=1,CY18&gt;IF($D18="F",Configurações!$B$13,Configurações!$B$14)),"DOM ","")&amp;IF(Configurações!$B$3="Simples","",IF(ROUND(CV18*1440,0)&lt;=ROUND(Configurações!$B$11*1440,0),IF(ROUND(CW18*1440,0)&gt;0,"INT-INDEVIDO",""),IF(ROUND(CV18*1440,0)&lt;=ROUND(Configurações!$B$12*1440,0),IF(ROUND(CW18*1440,0)&lt;&gt;ROUND(Configurações!$B$8*1440,0),"INT-15MIN",""),IF(OR(ROUND(CW18*1440,0)&lt;ROUND(Configurações!$B$9*1440,0),ROUND(CW18*1440,0)&gt;ROUND(Configurações!$B$10*1440,0)),"INT-1H2H","")))))</f>
        <v/>
      </c>
      <c r="DA18" t="str">
        <f>IF(Configurações!$B$3="Simples",IF('Escala Simples'!N18="Trabalho","TRAB",IF('Escala Simples'!N18="Folga","FOLGA",IF('Escala Simples'!N18="Atestado","ATEST",IF('Escala Simples'!N18="Férias","FERIAS","")))),"")</f>
        <v/>
      </c>
      <c r="DB18" s="71" t="str">
        <f>IF(Configurações!$B$3="Colunas",IF('Escala Colunas'!P54="","",'Escala Colunas'!P54),IF(Configurações!$B$3="Simples","",IF('Escala Linhas'!AZ18="","",'Escala Linhas'!AZ18)))</f>
        <v/>
      </c>
      <c r="DC18" s="71" t="str">
        <f>IF(Configurações!$B$3="Colunas",IF('Escala Colunas'!P55="","",'Escala Colunas'!P55),IF(Configurações!$B$3="Simples","",IF('Escala Linhas'!BA18="","",'Escala Linhas'!BA18)))</f>
        <v/>
      </c>
      <c r="DD18" s="71" t="str">
        <f>IF(Configurações!$B$3="Colunas",IF('Escala Colunas'!P56="","",'Escala Colunas'!P56),IF(Configurações!$B$3="Simples","",IF('Escala Linhas'!BB18="","",'Escala Linhas'!BB18)))</f>
        <v/>
      </c>
      <c r="DE18" s="71" t="str">
        <f>IF(Configurações!$B$3="Colunas",IF('Escala Colunas'!P57="","",'Escala Colunas'!P57),IF(Configurações!$B$3="Simples","",IF('Escala Linhas'!BC18="","",'Escala Linhas'!BC18)))</f>
        <v/>
      </c>
      <c r="DF18">
        <f>IF($B18="",0,IF(Configurações!$B$3="Simples",IF(OR(DL18="TRAB",DL18="ATEST"),1,0),IF(AND(DB18&lt;&gt;"",DE18&lt;&gt;""),1,0)))</f>
        <v>0</v>
      </c>
      <c r="DG18" s="72">
        <f>IF(AND(DF18=1,Configurações!$B$3&lt;&gt;"Simples"),MOD(DE18-DB18,1)-DH18,0)</f>
        <v>0</v>
      </c>
      <c r="DH18" s="72">
        <f t="shared" si="27"/>
        <v>0</v>
      </c>
      <c r="DI18">
        <f t="shared" si="28"/>
        <v>0</v>
      </c>
      <c r="DJ18">
        <f t="shared" si="29"/>
        <v>0</v>
      </c>
      <c r="DK18" s="38" t="str">
        <f>IF(DF18=0,"",IF(DI18&gt;Configurações!$B$15,"7DIA ","")&amp;IF(AND(WEEKDAY(DB$5)=1,DJ18&gt;IF($D18="F",Configurações!$B$13,Configurações!$B$14)),"DOM ","")&amp;IF(Configurações!$B$3="Simples","",IF(ROUND(DG18*1440,0)&lt;=ROUND(Configurações!$B$11*1440,0),IF(ROUND(DH18*1440,0)&gt;0,"INT-INDEVIDO",""),IF(ROUND(DG18*1440,0)&lt;=ROUND(Configurações!$B$12*1440,0),IF(ROUND(DH18*1440,0)&lt;&gt;ROUND(Configurações!$B$8*1440,0),"INT-15MIN",""),IF(OR(ROUND(DH18*1440,0)&lt;ROUND(Configurações!$B$9*1440,0),ROUND(DH18*1440,0)&gt;ROUND(Configurações!$B$10*1440,0)),"INT-1H2H","")))))</f>
        <v/>
      </c>
      <c r="DL18" t="str">
        <f>IF(Configurações!$B$3="Simples",IF('Escala Simples'!O18="Trabalho","TRAB",IF('Escala Simples'!O18="Folga","FOLGA",IF('Escala Simples'!O18="Atestado","ATEST",IF('Escala Simples'!O18="Férias","FERIAS","")))),"")</f>
        <v/>
      </c>
      <c r="DM18" s="71" t="str">
        <f>IF(Configurações!$B$3="Colunas",IF('Escala Colunas'!P59="","",'Escala Colunas'!P59),IF(Configurações!$B$3="Simples","",IF('Escala Linhas'!BE18="","",'Escala Linhas'!BE18)))</f>
        <v/>
      </c>
      <c r="DN18" s="71" t="str">
        <f>IF(Configurações!$B$3="Colunas",IF('Escala Colunas'!P60="","",'Escala Colunas'!P60),IF(Configurações!$B$3="Simples","",IF('Escala Linhas'!BF18="","",'Escala Linhas'!BF18)))</f>
        <v/>
      </c>
      <c r="DO18" s="71" t="str">
        <f>IF(Configurações!$B$3="Colunas",IF('Escala Colunas'!P61="","",'Escala Colunas'!P61),IF(Configurações!$B$3="Simples","",IF('Escala Linhas'!BG18="","",'Escala Linhas'!BG18)))</f>
        <v/>
      </c>
      <c r="DP18" s="71" t="str">
        <f>IF(Configurações!$B$3="Colunas",IF('Escala Colunas'!P62="","",'Escala Colunas'!P62),IF(Configurações!$B$3="Simples","",IF('Escala Linhas'!BH18="","",'Escala Linhas'!BH18)))</f>
        <v/>
      </c>
      <c r="DQ18">
        <f>IF($B18="",0,IF(Configurações!$B$3="Simples",IF(OR(DW18="TRAB",DW18="ATEST"),1,0),IF(AND(DM18&lt;&gt;"",DP18&lt;&gt;""),1,0)))</f>
        <v>0</v>
      </c>
      <c r="DR18" s="72">
        <f>IF(AND(DQ18=1,Configurações!$B$3&lt;&gt;"Simples"),MOD(DP18-DM18,1)-DS18,0)</f>
        <v>0</v>
      </c>
      <c r="DS18" s="72">
        <f t="shared" si="30"/>
        <v>0</v>
      </c>
      <c r="DT18">
        <f t="shared" si="31"/>
        <v>0</v>
      </c>
      <c r="DU18">
        <f t="shared" si="32"/>
        <v>0</v>
      </c>
      <c r="DV18" s="38" t="str">
        <f>IF(DQ18=0,"",IF(DT18&gt;Configurações!$B$15,"7DIA ","")&amp;IF(AND(WEEKDAY(DM$5)=1,DU18&gt;IF($D18="F",Configurações!$B$13,Configurações!$B$14)),"DOM ","")&amp;IF(Configurações!$B$3="Simples","",IF(ROUND(DR18*1440,0)&lt;=ROUND(Configurações!$B$11*1440,0),IF(ROUND(DS18*1440,0)&gt;0,"INT-INDEVIDO",""),IF(ROUND(DR18*1440,0)&lt;=ROUND(Configurações!$B$12*1440,0),IF(ROUND(DS18*1440,0)&lt;&gt;ROUND(Configurações!$B$8*1440,0),"INT-15MIN",""),IF(OR(ROUND(DS18*1440,0)&lt;ROUND(Configurações!$B$9*1440,0),ROUND(DS18*1440,0)&gt;ROUND(Configurações!$B$10*1440,0)),"INT-1H2H","")))))</f>
        <v/>
      </c>
      <c r="DW18" t="str">
        <f>IF(Configurações!$B$3="Simples",IF('Escala Simples'!P18="Trabalho","TRAB",IF('Escala Simples'!P18="Folga","FOLGA",IF('Escala Simples'!P18="Atestado","ATEST",IF('Escala Simples'!P18="Férias","FERIAS","")))),"")</f>
        <v/>
      </c>
      <c r="DX18" s="71" t="str">
        <f>IF(Configurações!$B$3="Colunas",IF('Escala Colunas'!P64="","",'Escala Colunas'!P64),IF(Configurações!$B$3="Simples","",IF('Escala Linhas'!BJ18="","",'Escala Linhas'!BJ18)))</f>
        <v/>
      </c>
      <c r="DY18" s="71" t="str">
        <f>IF(Configurações!$B$3="Colunas",IF('Escala Colunas'!P65="","",'Escala Colunas'!P65),IF(Configurações!$B$3="Simples","",IF('Escala Linhas'!BK18="","",'Escala Linhas'!BK18)))</f>
        <v/>
      </c>
      <c r="DZ18" s="71" t="str">
        <f>IF(Configurações!$B$3="Colunas",IF('Escala Colunas'!P66="","",'Escala Colunas'!P66),IF(Configurações!$B$3="Simples","",IF('Escala Linhas'!BL18="","",'Escala Linhas'!BL18)))</f>
        <v/>
      </c>
      <c r="EA18" s="71" t="str">
        <f>IF(Configurações!$B$3="Colunas",IF('Escala Colunas'!P67="","",'Escala Colunas'!P67),IF(Configurações!$B$3="Simples","",IF('Escala Linhas'!BM18="","",'Escala Linhas'!BM18)))</f>
        <v/>
      </c>
      <c r="EB18">
        <f>IF($B18="",0,IF(Configurações!$B$3="Simples",IF(OR(EH18="TRAB",EH18="ATEST"),1,0),IF(AND(DX18&lt;&gt;"",EA18&lt;&gt;""),1,0)))</f>
        <v>0</v>
      </c>
      <c r="EC18" s="72">
        <f>IF(AND(EB18=1,Configurações!$B$3&lt;&gt;"Simples"),MOD(EA18-DX18,1)-ED18,0)</f>
        <v>0</v>
      </c>
      <c r="ED18" s="72">
        <f t="shared" si="33"/>
        <v>0</v>
      </c>
      <c r="EE18">
        <f t="shared" si="34"/>
        <v>0</v>
      </c>
      <c r="EF18">
        <f t="shared" si="35"/>
        <v>0</v>
      </c>
      <c r="EG18" s="38" t="str">
        <f>IF(EB18=0,"",IF(EE18&gt;Configurações!$B$15,"7DIA ","")&amp;IF(AND(WEEKDAY(DX$5)=1,EF18&gt;IF($D18="F",Configurações!$B$13,Configurações!$B$14)),"DOM ","")&amp;IF(Configurações!$B$3="Simples","",IF(ROUND(EC18*1440,0)&lt;=ROUND(Configurações!$B$11*1440,0),IF(ROUND(ED18*1440,0)&gt;0,"INT-INDEVIDO",""),IF(ROUND(EC18*1440,0)&lt;=ROUND(Configurações!$B$12*1440,0),IF(ROUND(ED18*1440,0)&lt;&gt;ROUND(Configurações!$B$8*1440,0),"INT-15MIN",""),IF(OR(ROUND(ED18*1440,0)&lt;ROUND(Configurações!$B$9*1440,0),ROUND(ED18*1440,0)&gt;ROUND(Configurações!$B$10*1440,0)),"INT-1H2H","")))))</f>
        <v/>
      </c>
      <c r="EH18" t="str">
        <f>IF(Configurações!$B$3="Simples",IF('Escala Simples'!Q18="Trabalho","TRAB",IF('Escala Simples'!Q18="Folga","FOLGA",IF('Escala Simples'!Q18="Atestado","ATEST",IF('Escala Simples'!Q18="Férias","FERIAS","")))),"")</f>
        <v/>
      </c>
      <c r="EI18" s="71" t="str">
        <f>IF(Configurações!$B$3="Colunas",IF('Escala Colunas'!P69="","",'Escala Colunas'!P69),IF(Configurações!$B$3="Simples","",IF('Escala Linhas'!BO18="","",'Escala Linhas'!BO18)))</f>
        <v/>
      </c>
      <c r="EJ18" s="71" t="str">
        <f>IF(Configurações!$B$3="Colunas",IF('Escala Colunas'!P70="","",'Escala Colunas'!P70),IF(Configurações!$B$3="Simples","",IF('Escala Linhas'!BP18="","",'Escala Linhas'!BP18)))</f>
        <v/>
      </c>
      <c r="EK18" s="71" t="str">
        <f>IF(Configurações!$B$3="Colunas",IF('Escala Colunas'!P71="","",'Escala Colunas'!P71),IF(Configurações!$B$3="Simples","",IF('Escala Linhas'!BQ18="","",'Escala Linhas'!BQ18)))</f>
        <v/>
      </c>
      <c r="EL18" s="71" t="str">
        <f>IF(Configurações!$B$3="Colunas",IF('Escala Colunas'!P72="","",'Escala Colunas'!P72),IF(Configurações!$B$3="Simples","",IF('Escala Linhas'!BR18="","",'Escala Linhas'!BR18)))</f>
        <v/>
      </c>
      <c r="EM18">
        <f>IF($B18="",0,IF(Configurações!$B$3="Simples",IF(OR(ES18="TRAB",ES18="ATEST"),1,0),IF(AND(EI18&lt;&gt;"",EL18&lt;&gt;""),1,0)))</f>
        <v>0</v>
      </c>
      <c r="EN18" s="72">
        <f>IF(AND(EM18=1,Configurações!$B$3&lt;&gt;"Simples"),MOD(EL18-EI18,1)-EO18,0)</f>
        <v>0</v>
      </c>
      <c r="EO18" s="72">
        <f t="shared" si="36"/>
        <v>0</v>
      </c>
      <c r="EP18">
        <f t="shared" si="37"/>
        <v>0</v>
      </c>
      <c r="EQ18">
        <f t="shared" si="38"/>
        <v>0</v>
      </c>
      <c r="ER18" s="38" t="str">
        <f>IF(EM18=0,"",IF(EP18&gt;Configurações!$B$15,"7DIA ","")&amp;IF(AND(WEEKDAY(EI$5)=1,EQ18&gt;IF($D18="F",Configurações!$B$13,Configurações!$B$14)),"DOM ","")&amp;IF(Configurações!$B$3="Simples","",IF(ROUND(EN18*1440,0)&lt;=ROUND(Configurações!$B$11*1440,0),IF(ROUND(EO18*1440,0)&gt;0,"INT-INDEVIDO",""),IF(ROUND(EN18*1440,0)&lt;=ROUND(Configurações!$B$12*1440,0),IF(ROUND(EO18*1440,0)&lt;&gt;ROUND(Configurações!$B$8*1440,0),"INT-15MIN",""),IF(OR(ROUND(EO18*1440,0)&lt;ROUND(Configurações!$B$9*1440,0),ROUND(EO18*1440,0)&gt;ROUND(Configurações!$B$10*1440,0)),"INT-1H2H","")))))</f>
        <v/>
      </c>
      <c r="ES18" t="str">
        <f>IF(Configurações!$B$3="Simples",IF('Escala Simples'!R18="Trabalho","TRAB",IF('Escala Simples'!R18="Folga","FOLGA",IF('Escala Simples'!R18="Atestado","ATEST",IF('Escala Simples'!R18="Férias","FERIAS","")))),"")</f>
        <v/>
      </c>
      <c r="ET18" s="71" t="str">
        <f>IF(Configurações!$B$3="Colunas",IF('Escala Colunas'!P74="","",'Escala Colunas'!P74),IF(Configurações!$B$3="Simples","",IF('Escala Linhas'!BT18="","",'Escala Linhas'!BT18)))</f>
        <v/>
      </c>
      <c r="EU18" s="71" t="str">
        <f>IF(Configurações!$B$3="Colunas",IF('Escala Colunas'!P75="","",'Escala Colunas'!P75),IF(Configurações!$B$3="Simples","",IF('Escala Linhas'!BU18="","",'Escala Linhas'!BU18)))</f>
        <v/>
      </c>
      <c r="EV18" s="71" t="str">
        <f>IF(Configurações!$B$3="Colunas",IF('Escala Colunas'!P76="","",'Escala Colunas'!P76),IF(Configurações!$B$3="Simples","",IF('Escala Linhas'!BV18="","",'Escala Linhas'!BV18)))</f>
        <v/>
      </c>
      <c r="EW18" s="71" t="str">
        <f>IF(Configurações!$B$3="Colunas",IF('Escala Colunas'!P77="","",'Escala Colunas'!P77),IF(Configurações!$B$3="Simples","",IF('Escala Linhas'!BW18="","",'Escala Linhas'!BW18)))</f>
        <v/>
      </c>
      <c r="EX18">
        <f>IF($B18="",0,IF(Configurações!$B$3="Simples",IF(OR(FD18="TRAB",FD18="ATEST"),1,0),IF(AND(ET18&lt;&gt;"",EW18&lt;&gt;""),1,0)))</f>
        <v>0</v>
      </c>
      <c r="EY18" s="72">
        <f>IF(AND(EX18=1,Configurações!$B$3&lt;&gt;"Simples"),MOD(EW18-ET18,1)-EZ18,0)</f>
        <v>0</v>
      </c>
      <c r="EZ18" s="72">
        <f t="shared" si="39"/>
        <v>0</v>
      </c>
      <c r="FA18">
        <f t="shared" si="40"/>
        <v>0</v>
      </c>
      <c r="FB18">
        <f t="shared" si="41"/>
        <v>0</v>
      </c>
      <c r="FC18" s="38" t="str">
        <f>IF(EX18=0,"",IF(FA18&gt;Configurações!$B$15,"7DIA ","")&amp;IF(AND(WEEKDAY(ET$5)=1,FB18&gt;IF($D18="F",Configurações!$B$13,Configurações!$B$14)),"DOM ","")&amp;IF(Configurações!$B$3="Simples","",IF(ROUND(EY18*1440,0)&lt;=ROUND(Configurações!$B$11*1440,0),IF(ROUND(EZ18*1440,0)&gt;0,"INT-INDEVIDO",""),IF(ROUND(EY18*1440,0)&lt;=ROUND(Configurações!$B$12*1440,0),IF(ROUND(EZ18*1440,0)&lt;&gt;ROUND(Configurações!$B$8*1440,0),"INT-15MIN",""),IF(OR(ROUND(EZ18*1440,0)&lt;ROUND(Configurações!$B$9*1440,0),ROUND(EZ18*1440,0)&gt;ROUND(Configurações!$B$10*1440,0)),"INT-1H2H","")))))</f>
        <v/>
      </c>
      <c r="FD18" t="str">
        <f>IF(Configurações!$B$3="Simples",IF('Escala Simples'!S18="Trabalho","TRAB",IF('Escala Simples'!S18="Folga","FOLGA",IF('Escala Simples'!S18="Atestado","ATEST",IF('Escala Simples'!S18="Férias","FERIAS","")))),"")</f>
        <v/>
      </c>
      <c r="FE18" s="71" t="str">
        <f>IF(Configurações!$B$3="Colunas",IF('Escala Colunas'!P82="","",'Escala Colunas'!P82),IF(Configurações!$B$3="Simples","",IF('Escala Linhas'!CB18="","",'Escala Linhas'!CB18)))</f>
        <v/>
      </c>
      <c r="FF18" s="71" t="str">
        <f>IF(Configurações!$B$3="Colunas",IF('Escala Colunas'!P83="","",'Escala Colunas'!P83),IF(Configurações!$B$3="Simples","",IF('Escala Linhas'!CC18="","",'Escala Linhas'!CC18)))</f>
        <v/>
      </c>
      <c r="FG18" s="71" t="str">
        <f>IF(Configurações!$B$3="Colunas",IF('Escala Colunas'!P84="","",'Escala Colunas'!P84),IF(Configurações!$B$3="Simples","",IF('Escala Linhas'!CD18="","",'Escala Linhas'!CD18)))</f>
        <v/>
      </c>
      <c r="FH18" s="71" t="str">
        <f>IF(Configurações!$B$3="Colunas",IF('Escala Colunas'!P85="","",'Escala Colunas'!P85),IF(Configurações!$B$3="Simples","",IF('Escala Linhas'!CE18="","",'Escala Linhas'!CE18)))</f>
        <v/>
      </c>
      <c r="FI18">
        <f>IF($B18="",0,IF(Configurações!$B$3="Simples",IF(OR(FO18="TRAB",FO18="ATEST"),1,0),IF(AND(FE18&lt;&gt;"",FH18&lt;&gt;""),1,0)))</f>
        <v>0</v>
      </c>
      <c r="FJ18" s="72">
        <f>IF(AND(FI18=1,Configurações!$B$3&lt;&gt;"Simples"),MOD(FH18-FE18,1)-FK18,0)</f>
        <v>0</v>
      </c>
      <c r="FK18" s="72">
        <f t="shared" si="42"/>
        <v>0</v>
      </c>
      <c r="FL18">
        <f t="shared" si="43"/>
        <v>0</v>
      </c>
      <c r="FM18">
        <f t="shared" si="44"/>
        <v>0</v>
      </c>
      <c r="FN18" s="38" t="str">
        <f>IF(FI18=0,"",IF(FL18&gt;Configurações!$B$15,"7DIA ","")&amp;IF(AND(WEEKDAY(FE$5)=1,FM18&gt;IF($D18="F",Configurações!$B$13,Configurações!$B$14)),"DOM ","")&amp;IF(Configurações!$B$3="Simples","",IF(ROUND(FJ18*1440,0)&lt;=ROUND(Configurações!$B$11*1440,0),IF(ROUND(FK18*1440,0)&gt;0,"INT-INDEVIDO",""),IF(ROUND(FJ18*1440,0)&lt;=ROUND(Configurações!$B$12*1440,0),IF(ROUND(FK18*1440,0)&lt;&gt;ROUND(Configurações!$B$8*1440,0),"INT-15MIN",""),IF(OR(ROUND(FK18*1440,0)&lt;ROUND(Configurações!$B$9*1440,0),ROUND(FK18*1440,0)&gt;ROUND(Configurações!$B$10*1440,0)),"INT-1H2H","")))))</f>
        <v/>
      </c>
      <c r="FO18" t="str">
        <f>IF(Configurações!$B$3="Simples",IF('Escala Simples'!V18="Trabalho","TRAB",IF('Escala Simples'!V18="Folga","FOLGA",IF('Escala Simples'!V18="Atestado","ATEST",IF('Escala Simples'!V18="Férias","FERIAS","")))),"")</f>
        <v/>
      </c>
      <c r="FP18" s="71" t="str">
        <f>IF(Configurações!$B$3="Colunas",IF('Escala Colunas'!P87="","",'Escala Colunas'!P87),IF(Configurações!$B$3="Simples","",IF('Escala Linhas'!CG18="","",'Escala Linhas'!CG18)))</f>
        <v/>
      </c>
      <c r="FQ18" s="71" t="str">
        <f>IF(Configurações!$B$3="Colunas",IF('Escala Colunas'!P88="","",'Escala Colunas'!P88),IF(Configurações!$B$3="Simples","",IF('Escala Linhas'!CH18="","",'Escala Linhas'!CH18)))</f>
        <v/>
      </c>
      <c r="FR18" s="71" t="str">
        <f>IF(Configurações!$B$3="Colunas",IF('Escala Colunas'!P89="","",'Escala Colunas'!P89),IF(Configurações!$B$3="Simples","",IF('Escala Linhas'!CI18="","",'Escala Linhas'!CI18)))</f>
        <v/>
      </c>
      <c r="FS18" s="71" t="str">
        <f>IF(Configurações!$B$3="Colunas",IF('Escala Colunas'!P90="","",'Escala Colunas'!P90),IF(Configurações!$B$3="Simples","",IF('Escala Linhas'!CJ18="","",'Escala Linhas'!CJ18)))</f>
        <v/>
      </c>
      <c r="FT18">
        <f>IF($B18="",0,IF(Configurações!$B$3="Simples",IF(OR(FZ18="TRAB",FZ18="ATEST"),1,0),IF(AND(FP18&lt;&gt;"",FS18&lt;&gt;""),1,0)))</f>
        <v>0</v>
      </c>
      <c r="FU18" s="72">
        <f>IF(AND(FT18=1,Configurações!$B$3&lt;&gt;"Simples"),MOD(FS18-FP18,1)-FV18,0)</f>
        <v>0</v>
      </c>
      <c r="FV18" s="72">
        <f t="shared" si="45"/>
        <v>0</v>
      </c>
      <c r="FW18">
        <f t="shared" si="46"/>
        <v>0</v>
      </c>
      <c r="FX18">
        <f t="shared" si="47"/>
        <v>0</v>
      </c>
      <c r="FY18" s="38" t="str">
        <f>IF(FT18=0,"",IF(FW18&gt;Configurações!$B$15,"7DIA ","")&amp;IF(AND(WEEKDAY(FP$5)=1,FX18&gt;IF($D18="F",Configurações!$B$13,Configurações!$B$14)),"DOM ","")&amp;IF(Configurações!$B$3="Simples","",IF(ROUND(FU18*1440,0)&lt;=ROUND(Configurações!$B$11*1440,0),IF(ROUND(FV18*1440,0)&gt;0,"INT-INDEVIDO",""),IF(ROUND(FU18*1440,0)&lt;=ROUND(Configurações!$B$12*1440,0),IF(ROUND(FV18*1440,0)&lt;&gt;ROUND(Configurações!$B$8*1440,0),"INT-15MIN",""),IF(OR(ROUND(FV18*1440,0)&lt;ROUND(Configurações!$B$9*1440,0),ROUND(FV18*1440,0)&gt;ROUND(Configurações!$B$10*1440,0)),"INT-1H2H","")))))</f>
        <v/>
      </c>
      <c r="FZ18" t="str">
        <f>IF(Configurações!$B$3="Simples",IF('Escala Simples'!W18="Trabalho","TRAB",IF('Escala Simples'!W18="Folga","FOLGA",IF('Escala Simples'!W18="Atestado","ATEST",IF('Escala Simples'!W18="Férias","FERIAS","")))),"")</f>
        <v/>
      </c>
      <c r="GA18" s="71" t="str">
        <f>IF(Configurações!$B$3="Colunas",IF('Escala Colunas'!P92="","",'Escala Colunas'!P92),IF(Configurações!$B$3="Simples","",IF('Escala Linhas'!CL18="","",'Escala Linhas'!CL18)))</f>
        <v/>
      </c>
      <c r="GB18" s="71" t="str">
        <f>IF(Configurações!$B$3="Colunas",IF('Escala Colunas'!P93="","",'Escala Colunas'!P93),IF(Configurações!$B$3="Simples","",IF('Escala Linhas'!CM18="","",'Escala Linhas'!CM18)))</f>
        <v/>
      </c>
      <c r="GC18" s="71" t="str">
        <f>IF(Configurações!$B$3="Colunas",IF('Escala Colunas'!P94="","",'Escala Colunas'!P94),IF(Configurações!$B$3="Simples","",IF('Escala Linhas'!CN18="","",'Escala Linhas'!CN18)))</f>
        <v/>
      </c>
      <c r="GD18" s="71" t="str">
        <f>IF(Configurações!$B$3="Colunas",IF('Escala Colunas'!P95="","",'Escala Colunas'!P95),IF(Configurações!$B$3="Simples","",IF('Escala Linhas'!CO18="","",'Escala Linhas'!CO18)))</f>
        <v/>
      </c>
      <c r="GE18">
        <f>IF($B18="",0,IF(Configurações!$B$3="Simples",IF(OR(GK18="TRAB",GK18="ATEST"),1,0),IF(AND(GA18&lt;&gt;"",GD18&lt;&gt;""),1,0)))</f>
        <v>0</v>
      </c>
      <c r="GF18" s="72">
        <f>IF(AND(GE18=1,Configurações!$B$3&lt;&gt;"Simples"),MOD(GD18-GA18,1)-GG18,0)</f>
        <v>0</v>
      </c>
      <c r="GG18" s="72">
        <f t="shared" si="48"/>
        <v>0</v>
      </c>
      <c r="GH18">
        <f t="shared" si="49"/>
        <v>0</v>
      </c>
      <c r="GI18">
        <f t="shared" si="50"/>
        <v>0</v>
      </c>
      <c r="GJ18" s="38" t="str">
        <f>IF(GE18=0,"",IF(GH18&gt;Configurações!$B$15,"7DIA ","")&amp;IF(AND(WEEKDAY(GA$5)=1,GI18&gt;IF($D18="F",Configurações!$B$13,Configurações!$B$14)),"DOM ","")&amp;IF(Configurações!$B$3="Simples","",IF(ROUND(GF18*1440,0)&lt;=ROUND(Configurações!$B$11*1440,0),IF(ROUND(GG18*1440,0)&gt;0,"INT-INDEVIDO",""),IF(ROUND(GF18*1440,0)&lt;=ROUND(Configurações!$B$12*1440,0),IF(ROUND(GG18*1440,0)&lt;&gt;ROUND(Configurações!$B$8*1440,0),"INT-15MIN",""),IF(OR(ROUND(GG18*1440,0)&lt;ROUND(Configurações!$B$9*1440,0),ROUND(GG18*1440,0)&gt;ROUND(Configurações!$B$10*1440,0)),"INT-1H2H","")))))</f>
        <v/>
      </c>
      <c r="GK18" t="str">
        <f>IF(Configurações!$B$3="Simples",IF('Escala Simples'!X18="Trabalho","TRAB",IF('Escala Simples'!X18="Folga","FOLGA",IF('Escala Simples'!X18="Atestado","ATEST",IF('Escala Simples'!X18="Férias","FERIAS","")))),"")</f>
        <v/>
      </c>
      <c r="GL18" s="71" t="str">
        <f>IF(Configurações!$B$3="Colunas",IF('Escala Colunas'!P97="","",'Escala Colunas'!P97),IF(Configurações!$B$3="Simples","",IF('Escala Linhas'!CQ18="","",'Escala Linhas'!CQ18)))</f>
        <v/>
      </c>
      <c r="GM18" s="71" t="str">
        <f>IF(Configurações!$B$3="Colunas",IF('Escala Colunas'!P98="","",'Escala Colunas'!P98),IF(Configurações!$B$3="Simples","",IF('Escala Linhas'!CR18="","",'Escala Linhas'!CR18)))</f>
        <v/>
      </c>
      <c r="GN18" s="71" t="str">
        <f>IF(Configurações!$B$3="Colunas",IF('Escala Colunas'!P99="","",'Escala Colunas'!P99),IF(Configurações!$B$3="Simples","",IF('Escala Linhas'!CS18="","",'Escala Linhas'!CS18)))</f>
        <v/>
      </c>
      <c r="GO18" s="71" t="str">
        <f>IF(Configurações!$B$3="Colunas",IF('Escala Colunas'!P100="","",'Escala Colunas'!P100),IF(Configurações!$B$3="Simples","",IF('Escala Linhas'!CT18="","",'Escala Linhas'!CT18)))</f>
        <v/>
      </c>
      <c r="GP18">
        <f>IF($B18="",0,IF(Configurações!$B$3="Simples",IF(OR(GV18="TRAB",GV18="ATEST"),1,0),IF(AND(GL18&lt;&gt;"",GO18&lt;&gt;""),1,0)))</f>
        <v>0</v>
      </c>
      <c r="GQ18" s="72">
        <f>IF(AND(GP18=1,Configurações!$B$3&lt;&gt;"Simples"),MOD(GO18-GL18,1)-GR18,0)</f>
        <v>0</v>
      </c>
      <c r="GR18" s="72">
        <f t="shared" si="51"/>
        <v>0</v>
      </c>
      <c r="GS18">
        <f t="shared" si="52"/>
        <v>0</v>
      </c>
      <c r="GT18">
        <f t="shared" si="53"/>
        <v>0</v>
      </c>
      <c r="GU18" s="38" t="str">
        <f>IF(GP18=0,"",IF(GS18&gt;Configurações!$B$15,"7DIA ","")&amp;IF(AND(WEEKDAY(GL$5)=1,GT18&gt;IF($D18="F",Configurações!$B$13,Configurações!$B$14)),"DOM ","")&amp;IF(Configurações!$B$3="Simples","",IF(ROUND(GQ18*1440,0)&lt;=ROUND(Configurações!$B$11*1440,0),IF(ROUND(GR18*1440,0)&gt;0,"INT-INDEVIDO",""),IF(ROUND(GQ18*1440,0)&lt;=ROUND(Configurações!$B$12*1440,0),IF(ROUND(GR18*1440,0)&lt;&gt;ROUND(Configurações!$B$8*1440,0),"INT-15MIN",""),IF(OR(ROUND(GR18*1440,0)&lt;ROUND(Configurações!$B$9*1440,0),ROUND(GR18*1440,0)&gt;ROUND(Configurações!$B$10*1440,0)),"INT-1H2H","")))))</f>
        <v/>
      </c>
      <c r="GV18" t="str">
        <f>IF(Configurações!$B$3="Simples",IF('Escala Simples'!Y18="Trabalho","TRAB",IF('Escala Simples'!Y18="Folga","FOLGA",IF('Escala Simples'!Y18="Atestado","ATEST",IF('Escala Simples'!Y18="Férias","FERIAS","")))),"")</f>
        <v/>
      </c>
      <c r="GW18" s="71" t="str">
        <f>IF(Configurações!$B$3="Colunas",IF('Escala Colunas'!P102="","",'Escala Colunas'!P102),IF(Configurações!$B$3="Simples","",IF('Escala Linhas'!CV18="","",'Escala Linhas'!CV18)))</f>
        <v/>
      </c>
      <c r="GX18" s="71" t="str">
        <f>IF(Configurações!$B$3="Colunas",IF('Escala Colunas'!P103="","",'Escala Colunas'!P103),IF(Configurações!$B$3="Simples","",IF('Escala Linhas'!CW18="","",'Escala Linhas'!CW18)))</f>
        <v/>
      </c>
      <c r="GY18" s="71" t="str">
        <f>IF(Configurações!$B$3="Colunas",IF('Escala Colunas'!P104="","",'Escala Colunas'!P104),IF(Configurações!$B$3="Simples","",IF('Escala Linhas'!CX18="","",'Escala Linhas'!CX18)))</f>
        <v/>
      </c>
      <c r="GZ18" s="71" t="str">
        <f>IF(Configurações!$B$3="Colunas",IF('Escala Colunas'!P105="","",'Escala Colunas'!P105),IF(Configurações!$B$3="Simples","",IF('Escala Linhas'!CY18="","",'Escala Linhas'!CY18)))</f>
        <v/>
      </c>
      <c r="HA18">
        <f>IF($B18="",0,IF(Configurações!$B$3="Simples",IF(OR(HG18="TRAB",HG18="ATEST"),1,0),IF(AND(GW18&lt;&gt;"",GZ18&lt;&gt;""),1,0)))</f>
        <v>0</v>
      </c>
      <c r="HB18" s="72">
        <f>IF(AND(HA18=1,Configurações!$B$3&lt;&gt;"Simples"),MOD(GZ18-GW18,1)-HC18,0)</f>
        <v>0</v>
      </c>
      <c r="HC18" s="72">
        <f t="shared" si="54"/>
        <v>0</v>
      </c>
      <c r="HD18">
        <f t="shared" si="55"/>
        <v>0</v>
      </c>
      <c r="HE18">
        <f t="shared" si="56"/>
        <v>0</v>
      </c>
      <c r="HF18" s="38" t="str">
        <f>IF(HA18=0,"",IF(HD18&gt;Configurações!$B$15,"7DIA ","")&amp;IF(AND(WEEKDAY(GW$5)=1,HE18&gt;IF($D18="F",Configurações!$B$13,Configurações!$B$14)),"DOM ","")&amp;IF(Configurações!$B$3="Simples","",IF(ROUND(HB18*1440,0)&lt;=ROUND(Configurações!$B$11*1440,0),IF(ROUND(HC18*1440,0)&gt;0,"INT-INDEVIDO",""),IF(ROUND(HB18*1440,0)&lt;=ROUND(Configurações!$B$12*1440,0),IF(ROUND(HC18*1440,0)&lt;&gt;ROUND(Configurações!$B$8*1440,0),"INT-15MIN",""),IF(OR(ROUND(HC18*1440,0)&lt;ROUND(Configurações!$B$9*1440,0),ROUND(HC18*1440,0)&gt;ROUND(Configurações!$B$10*1440,0)),"INT-1H2H","")))))</f>
        <v/>
      </c>
      <c r="HG18" t="str">
        <f>IF(Configurações!$B$3="Simples",IF('Escala Simples'!Z18="Trabalho","TRAB",IF('Escala Simples'!Z18="Folga","FOLGA",IF('Escala Simples'!Z18="Atestado","ATEST",IF('Escala Simples'!Z18="Férias","FERIAS","")))),"")</f>
        <v/>
      </c>
      <c r="HH18" s="71" t="str">
        <f>IF(Configurações!$B$3="Colunas",IF('Escala Colunas'!P107="","",'Escala Colunas'!P107),IF(Configurações!$B$3="Simples","",IF('Escala Linhas'!DA18="","",'Escala Linhas'!DA18)))</f>
        <v/>
      </c>
      <c r="HI18" s="71" t="str">
        <f>IF(Configurações!$B$3="Colunas",IF('Escala Colunas'!P108="","",'Escala Colunas'!P108),IF(Configurações!$B$3="Simples","",IF('Escala Linhas'!DB18="","",'Escala Linhas'!DB18)))</f>
        <v/>
      </c>
      <c r="HJ18" s="71" t="str">
        <f>IF(Configurações!$B$3="Colunas",IF('Escala Colunas'!P109="","",'Escala Colunas'!P109),IF(Configurações!$B$3="Simples","",IF('Escala Linhas'!DC18="","",'Escala Linhas'!DC18)))</f>
        <v/>
      </c>
      <c r="HK18" s="71" t="str">
        <f>IF(Configurações!$B$3="Colunas",IF('Escala Colunas'!P110="","",'Escala Colunas'!P110),IF(Configurações!$B$3="Simples","",IF('Escala Linhas'!DD18="","",'Escala Linhas'!DD18)))</f>
        <v/>
      </c>
      <c r="HL18">
        <f>IF($B18="",0,IF(Configurações!$B$3="Simples",IF(OR(HR18="TRAB",HR18="ATEST"),1,0),IF(AND(HH18&lt;&gt;"",HK18&lt;&gt;""),1,0)))</f>
        <v>0</v>
      </c>
      <c r="HM18" s="72">
        <f>IF(AND(HL18=1,Configurações!$B$3&lt;&gt;"Simples"),MOD(HK18-HH18,1)-HN18,0)</f>
        <v>0</v>
      </c>
      <c r="HN18" s="72">
        <f t="shared" si="57"/>
        <v>0</v>
      </c>
      <c r="HO18">
        <f t="shared" si="58"/>
        <v>0</v>
      </c>
      <c r="HP18">
        <f t="shared" si="59"/>
        <v>0</v>
      </c>
      <c r="HQ18" s="38" t="str">
        <f>IF(HL18=0,"",IF(HO18&gt;Configurações!$B$15,"7DIA ","")&amp;IF(AND(WEEKDAY(HH$5)=1,HP18&gt;IF($D18="F",Configurações!$B$13,Configurações!$B$14)),"DOM ","")&amp;IF(Configurações!$B$3="Simples","",IF(ROUND(HM18*1440,0)&lt;=ROUND(Configurações!$B$11*1440,0),IF(ROUND(HN18*1440,0)&gt;0,"INT-INDEVIDO",""),IF(ROUND(HM18*1440,0)&lt;=ROUND(Configurações!$B$12*1440,0),IF(ROUND(HN18*1440,0)&lt;&gt;ROUND(Configurações!$B$8*1440,0),"INT-15MIN",""),IF(OR(ROUND(HN18*1440,0)&lt;ROUND(Configurações!$B$9*1440,0),ROUND(HN18*1440,0)&gt;ROUND(Configurações!$B$10*1440,0)),"INT-1H2H","")))))</f>
        <v/>
      </c>
      <c r="HR18" t="str">
        <f>IF(Configurações!$B$3="Simples",IF('Escala Simples'!AA18="Trabalho","TRAB",IF('Escala Simples'!AA18="Folga","FOLGA",IF('Escala Simples'!AA18="Atestado","ATEST",IF('Escala Simples'!AA18="Férias","FERIAS","")))),"")</f>
        <v/>
      </c>
      <c r="HS18" s="71" t="str">
        <f>IF(Configurações!$B$3="Colunas",IF('Escala Colunas'!P112="","",'Escala Colunas'!P112),IF(Configurações!$B$3="Simples","",IF('Escala Linhas'!DF18="","",'Escala Linhas'!DF18)))</f>
        <v/>
      </c>
      <c r="HT18" s="71" t="str">
        <f>IF(Configurações!$B$3="Colunas",IF('Escala Colunas'!P113="","",'Escala Colunas'!P113),IF(Configurações!$B$3="Simples","",IF('Escala Linhas'!DG18="","",'Escala Linhas'!DG18)))</f>
        <v/>
      </c>
      <c r="HU18" s="71" t="str">
        <f>IF(Configurações!$B$3="Colunas",IF('Escala Colunas'!P114="","",'Escala Colunas'!P114),IF(Configurações!$B$3="Simples","",IF('Escala Linhas'!DH18="","",'Escala Linhas'!DH18)))</f>
        <v/>
      </c>
      <c r="HV18" s="71" t="str">
        <f>IF(Configurações!$B$3="Colunas",IF('Escala Colunas'!P115="","",'Escala Colunas'!P115),IF(Configurações!$B$3="Simples","",IF('Escala Linhas'!DI18="","",'Escala Linhas'!DI18)))</f>
        <v/>
      </c>
      <c r="HW18">
        <f>IF($B18="",0,IF(Configurações!$B$3="Simples",IF(OR(IC18="TRAB",IC18="ATEST"),1,0),IF(AND(HS18&lt;&gt;"",HV18&lt;&gt;""),1,0)))</f>
        <v>0</v>
      </c>
      <c r="HX18" s="72">
        <f>IF(AND(HW18=1,Configurações!$B$3&lt;&gt;"Simples"),MOD(HV18-HS18,1)-HY18,0)</f>
        <v>0</v>
      </c>
      <c r="HY18" s="72">
        <f t="shared" si="60"/>
        <v>0</v>
      </c>
      <c r="HZ18">
        <f t="shared" si="61"/>
        <v>0</v>
      </c>
      <c r="IA18">
        <f t="shared" si="62"/>
        <v>0</v>
      </c>
      <c r="IB18" s="38" t="str">
        <f>IF(HW18=0,"",IF(HZ18&gt;Configurações!$B$15,"7DIA ","")&amp;IF(AND(WEEKDAY(HS$5)=1,IA18&gt;IF($D18="F",Configurações!$B$13,Configurações!$B$14)),"DOM ","")&amp;IF(Configurações!$B$3="Simples","",IF(ROUND(HX18*1440,0)&lt;=ROUND(Configurações!$B$11*1440,0),IF(ROUND(HY18*1440,0)&gt;0,"INT-INDEVIDO",""),IF(ROUND(HX18*1440,0)&lt;=ROUND(Configurações!$B$12*1440,0),IF(ROUND(HY18*1440,0)&lt;&gt;ROUND(Configurações!$B$8*1440,0),"INT-15MIN",""),IF(OR(ROUND(HY18*1440,0)&lt;ROUND(Configurações!$B$9*1440,0),ROUND(HY18*1440,0)&gt;ROUND(Configurações!$B$10*1440,0)),"INT-1H2H","")))))</f>
        <v/>
      </c>
      <c r="IC18" t="str">
        <f>IF(Configurações!$B$3="Simples",IF('Escala Simples'!AB18="Trabalho","TRAB",IF('Escala Simples'!AB18="Folga","FOLGA",IF('Escala Simples'!AB18="Atestado","ATEST",IF('Escala Simples'!AB18="Férias","FERIAS","")))),"")</f>
        <v/>
      </c>
      <c r="ID18" s="71" t="str">
        <f>IF(Configurações!$B$3="Colunas",IF('Escala Colunas'!P120="","",'Escala Colunas'!P120),IF(Configurações!$B$3="Simples","",IF('Escala Linhas'!DN18="","",'Escala Linhas'!DN18)))</f>
        <v/>
      </c>
      <c r="IE18" s="71" t="str">
        <f>IF(Configurações!$B$3="Colunas",IF('Escala Colunas'!P121="","",'Escala Colunas'!P121),IF(Configurações!$B$3="Simples","",IF('Escala Linhas'!DO18="","",'Escala Linhas'!DO18)))</f>
        <v/>
      </c>
      <c r="IF18" s="71" t="str">
        <f>IF(Configurações!$B$3="Colunas",IF('Escala Colunas'!P122="","",'Escala Colunas'!P122),IF(Configurações!$B$3="Simples","",IF('Escala Linhas'!DP18="","",'Escala Linhas'!DP18)))</f>
        <v/>
      </c>
      <c r="IG18" s="71" t="str">
        <f>IF(Configurações!$B$3="Colunas",IF('Escala Colunas'!P123="","",'Escala Colunas'!P123),IF(Configurações!$B$3="Simples","",IF('Escala Linhas'!DQ18="","",'Escala Linhas'!DQ18)))</f>
        <v/>
      </c>
      <c r="IH18">
        <f>IF($B18="",0,IF(Configurações!$B$3="Simples",IF(OR(IN18="TRAB",IN18="ATEST"),1,0),IF(AND(ID18&lt;&gt;"",IG18&lt;&gt;""),1,0)))</f>
        <v>0</v>
      </c>
      <c r="II18" s="72">
        <f>IF(AND(IH18=1,Configurações!$B$3&lt;&gt;"Simples"),MOD(IG18-ID18,1)-IJ18,0)</f>
        <v>0</v>
      </c>
      <c r="IJ18" s="72">
        <f t="shared" si="63"/>
        <v>0</v>
      </c>
      <c r="IK18">
        <f t="shared" si="64"/>
        <v>0</v>
      </c>
      <c r="IL18">
        <f t="shared" si="65"/>
        <v>0</v>
      </c>
      <c r="IM18" s="38" t="str">
        <f>IF(IH18=0,"",IF(IK18&gt;Configurações!$B$15,"7DIA ","")&amp;IF(AND(WEEKDAY(ID$5)=1,IL18&gt;IF($D18="F",Configurações!$B$13,Configurações!$B$14)),"DOM ","")&amp;IF(Configurações!$B$3="Simples","",IF(ROUND(II18*1440,0)&lt;=ROUND(Configurações!$B$11*1440,0),IF(ROUND(IJ18*1440,0)&gt;0,"INT-INDEVIDO",""),IF(ROUND(II18*1440,0)&lt;=ROUND(Configurações!$B$12*1440,0),IF(ROUND(IJ18*1440,0)&lt;&gt;ROUND(Configurações!$B$8*1440,0),"INT-15MIN",""),IF(OR(ROUND(IJ18*1440,0)&lt;ROUND(Configurações!$B$9*1440,0),ROUND(IJ18*1440,0)&gt;ROUND(Configurações!$B$10*1440,0)),"INT-1H2H","")))))</f>
        <v/>
      </c>
      <c r="IN18" t="str">
        <f>IF(Configurações!$B$3="Simples",IF('Escala Simples'!AE18="Trabalho","TRAB",IF('Escala Simples'!AE18="Folga","FOLGA",IF('Escala Simples'!AE18="Atestado","ATEST",IF('Escala Simples'!AE18="Férias","FERIAS","")))),"")</f>
        <v/>
      </c>
      <c r="IO18" s="71" t="str">
        <f>IF(Configurações!$B$3="Colunas",IF('Escala Colunas'!P125="","",'Escala Colunas'!P125),IF(Configurações!$B$3="Simples","",IF('Escala Linhas'!DS18="","",'Escala Linhas'!DS18)))</f>
        <v/>
      </c>
      <c r="IP18" s="71" t="str">
        <f>IF(Configurações!$B$3="Colunas",IF('Escala Colunas'!P126="","",'Escala Colunas'!P126),IF(Configurações!$B$3="Simples","",IF('Escala Linhas'!DT18="","",'Escala Linhas'!DT18)))</f>
        <v/>
      </c>
      <c r="IQ18" s="71" t="str">
        <f>IF(Configurações!$B$3="Colunas",IF('Escala Colunas'!P127="","",'Escala Colunas'!P127),IF(Configurações!$B$3="Simples","",IF('Escala Linhas'!DU18="","",'Escala Linhas'!DU18)))</f>
        <v/>
      </c>
      <c r="IR18" s="71" t="str">
        <f>IF(Configurações!$B$3="Colunas",IF('Escala Colunas'!P128="","",'Escala Colunas'!P128),IF(Configurações!$B$3="Simples","",IF('Escala Linhas'!DV18="","",'Escala Linhas'!DV18)))</f>
        <v/>
      </c>
      <c r="IS18">
        <f>IF($B18="",0,IF(Configurações!$B$3="Simples",IF(OR(IY18="TRAB",IY18="ATEST"),1,0),IF(AND(IO18&lt;&gt;"",IR18&lt;&gt;""),1,0)))</f>
        <v>0</v>
      </c>
      <c r="IT18" s="72">
        <f>IF(AND(IS18=1,Configurações!$B$3&lt;&gt;"Simples"),MOD(IR18-IO18,1)-IU18,0)</f>
        <v>0</v>
      </c>
      <c r="IU18" s="72">
        <f t="shared" si="66"/>
        <v>0</v>
      </c>
      <c r="IV18">
        <f t="shared" si="67"/>
        <v>0</v>
      </c>
      <c r="IW18">
        <f t="shared" si="68"/>
        <v>0</v>
      </c>
      <c r="IX18" s="38" t="str">
        <f>IF(IS18=0,"",IF(IV18&gt;Configurações!$B$15,"7DIA ","")&amp;IF(AND(WEEKDAY(IO$5)=1,IW18&gt;IF($D18="F",Configurações!$B$13,Configurações!$B$14)),"DOM ","")&amp;IF(Configurações!$B$3="Simples","",IF(ROUND(IT18*1440,0)&lt;=ROUND(Configurações!$B$11*1440,0),IF(ROUND(IU18*1440,0)&gt;0,"INT-INDEVIDO",""),IF(ROUND(IT18*1440,0)&lt;=ROUND(Configurações!$B$12*1440,0),IF(ROUND(IU18*1440,0)&lt;&gt;ROUND(Configurações!$B$8*1440,0),"INT-15MIN",""),IF(OR(ROUND(IU18*1440,0)&lt;ROUND(Configurações!$B$9*1440,0),ROUND(IU18*1440,0)&gt;ROUND(Configurações!$B$10*1440,0)),"INT-1H2H","")))))</f>
        <v/>
      </c>
      <c r="IY18" t="str">
        <f>IF(Configurações!$B$3="Simples",IF('Escala Simples'!AF18="Trabalho","TRAB",IF('Escala Simples'!AF18="Folga","FOLGA",IF('Escala Simples'!AF18="Atestado","ATEST",IF('Escala Simples'!AF18="Férias","FERIAS","")))),"")</f>
        <v/>
      </c>
      <c r="IZ18" s="71" t="str">
        <f>IF(Configurações!$B$3="Colunas",IF('Escala Colunas'!P130="","",'Escala Colunas'!P130),IF(Configurações!$B$3="Simples","",IF('Escala Linhas'!DX18="","",'Escala Linhas'!DX18)))</f>
        <v/>
      </c>
      <c r="JA18" s="71" t="str">
        <f>IF(Configurações!$B$3="Colunas",IF('Escala Colunas'!P131="","",'Escala Colunas'!P131),IF(Configurações!$B$3="Simples","",IF('Escala Linhas'!DY18="","",'Escala Linhas'!DY18)))</f>
        <v/>
      </c>
      <c r="JB18" s="71" t="str">
        <f>IF(Configurações!$B$3="Colunas",IF('Escala Colunas'!P132="","",'Escala Colunas'!P132),IF(Configurações!$B$3="Simples","",IF('Escala Linhas'!DZ18="","",'Escala Linhas'!DZ18)))</f>
        <v/>
      </c>
      <c r="JC18" s="71" t="str">
        <f>IF(Configurações!$B$3="Colunas",IF('Escala Colunas'!P133="","",'Escala Colunas'!P133),IF(Configurações!$B$3="Simples","",IF('Escala Linhas'!EA18="","",'Escala Linhas'!EA18)))</f>
        <v/>
      </c>
      <c r="JD18">
        <f>IF($B18="",0,IF(Configurações!$B$3="Simples",IF(OR(JJ18="TRAB",JJ18="ATEST"),1,0),IF(AND(IZ18&lt;&gt;"",JC18&lt;&gt;""),1,0)))</f>
        <v>0</v>
      </c>
      <c r="JE18" s="72">
        <f>IF(AND(JD18=1,Configurações!$B$3&lt;&gt;"Simples"),MOD(JC18-IZ18,1)-JF18,0)</f>
        <v>0</v>
      </c>
      <c r="JF18" s="72">
        <f t="shared" si="69"/>
        <v>0</v>
      </c>
      <c r="JG18">
        <f t="shared" si="70"/>
        <v>0</v>
      </c>
      <c r="JH18">
        <f t="shared" si="71"/>
        <v>0</v>
      </c>
      <c r="JI18" s="38" t="str">
        <f>IF(JD18=0,"",IF(JG18&gt;Configurações!$B$15,"7DIA ","")&amp;IF(AND(WEEKDAY(IZ$5)=1,JH18&gt;IF($D18="F",Configurações!$B$13,Configurações!$B$14)),"DOM ","")&amp;IF(Configurações!$B$3="Simples","",IF(ROUND(JE18*1440,0)&lt;=ROUND(Configurações!$B$11*1440,0),IF(ROUND(JF18*1440,0)&gt;0,"INT-INDEVIDO",""),IF(ROUND(JE18*1440,0)&lt;=ROUND(Configurações!$B$12*1440,0),IF(ROUND(JF18*1440,0)&lt;&gt;ROUND(Configurações!$B$8*1440,0),"INT-15MIN",""),IF(OR(ROUND(JF18*1440,0)&lt;ROUND(Configurações!$B$9*1440,0),ROUND(JF18*1440,0)&gt;ROUND(Configurações!$B$10*1440,0)),"INT-1H2H","")))))</f>
        <v/>
      </c>
      <c r="JJ18" t="str">
        <f>IF(Configurações!$B$3="Simples",IF('Escala Simples'!AG18="Trabalho","TRAB",IF('Escala Simples'!AG18="Folga","FOLGA",IF('Escala Simples'!AG18="Atestado","ATEST",IF('Escala Simples'!AG18="Férias","FERIAS","")))),"")</f>
        <v/>
      </c>
      <c r="JK18" s="71" t="str">
        <f>IF(Configurações!$B$3="Colunas",IF('Escala Colunas'!P135="","",'Escala Colunas'!P135),IF(Configurações!$B$3="Simples","",IF('Escala Linhas'!EC18="","",'Escala Linhas'!EC18)))</f>
        <v/>
      </c>
      <c r="JL18" s="71" t="str">
        <f>IF(Configurações!$B$3="Colunas",IF('Escala Colunas'!P136="","",'Escala Colunas'!P136),IF(Configurações!$B$3="Simples","",IF('Escala Linhas'!ED18="","",'Escala Linhas'!ED18)))</f>
        <v/>
      </c>
      <c r="JM18" s="71" t="str">
        <f>IF(Configurações!$B$3="Colunas",IF('Escala Colunas'!P137="","",'Escala Colunas'!P137),IF(Configurações!$B$3="Simples","",IF('Escala Linhas'!EE18="","",'Escala Linhas'!EE18)))</f>
        <v/>
      </c>
      <c r="JN18" s="71" t="str">
        <f>IF(Configurações!$B$3="Colunas",IF('Escala Colunas'!P138="","",'Escala Colunas'!P138),IF(Configurações!$B$3="Simples","",IF('Escala Linhas'!EF18="","",'Escala Linhas'!EF18)))</f>
        <v/>
      </c>
      <c r="JO18">
        <f>IF($B18="",0,IF(Configurações!$B$3="Simples",IF(OR(JU18="TRAB",JU18="ATEST"),1,0),IF(AND(JK18&lt;&gt;"",JN18&lt;&gt;""),1,0)))</f>
        <v>0</v>
      </c>
      <c r="JP18" s="72">
        <f>IF(AND(JO18=1,Configurações!$B$3&lt;&gt;"Simples"),MOD(JN18-JK18,1)-JQ18,0)</f>
        <v>0</v>
      </c>
      <c r="JQ18" s="72">
        <f t="shared" si="72"/>
        <v>0</v>
      </c>
      <c r="JR18">
        <f t="shared" si="73"/>
        <v>0</v>
      </c>
      <c r="JS18">
        <f t="shared" si="74"/>
        <v>0</v>
      </c>
      <c r="JT18" s="38" t="str">
        <f>IF(JO18=0,"",IF(JR18&gt;Configurações!$B$15,"7DIA ","")&amp;IF(AND(WEEKDAY(JK$5)=1,JS18&gt;IF($D18="F",Configurações!$B$13,Configurações!$B$14)),"DOM ","")&amp;IF(Configurações!$B$3="Simples","",IF(ROUND(JP18*1440,0)&lt;=ROUND(Configurações!$B$11*1440,0),IF(ROUND(JQ18*1440,0)&gt;0,"INT-INDEVIDO",""),IF(ROUND(JP18*1440,0)&lt;=ROUND(Configurações!$B$12*1440,0),IF(ROUND(JQ18*1440,0)&lt;&gt;ROUND(Configurações!$B$8*1440,0),"INT-15MIN",""),IF(OR(ROUND(JQ18*1440,0)&lt;ROUND(Configurações!$B$9*1440,0),ROUND(JQ18*1440,0)&gt;ROUND(Configurações!$B$10*1440,0)),"INT-1H2H","")))))</f>
        <v/>
      </c>
      <c r="JU18" t="str">
        <f>IF(Configurações!$B$3="Simples",IF('Escala Simples'!AH18="Trabalho","TRAB",IF('Escala Simples'!AH18="Folga","FOLGA",IF('Escala Simples'!AH18="Atestado","ATEST",IF('Escala Simples'!AH18="Férias","FERIAS","")))),"")</f>
        <v/>
      </c>
      <c r="JV18" s="71" t="str">
        <f>IF(Configurações!$B$3="Colunas",IF('Escala Colunas'!P140="","",'Escala Colunas'!P140),IF(Configurações!$B$3="Simples","",IF('Escala Linhas'!EH18="","",'Escala Linhas'!EH18)))</f>
        <v/>
      </c>
      <c r="JW18" s="71" t="str">
        <f>IF(Configurações!$B$3="Colunas",IF('Escala Colunas'!P141="","",'Escala Colunas'!P141),IF(Configurações!$B$3="Simples","",IF('Escala Linhas'!EI18="","",'Escala Linhas'!EI18)))</f>
        <v/>
      </c>
      <c r="JX18" s="71" t="str">
        <f>IF(Configurações!$B$3="Colunas",IF('Escala Colunas'!P142="","",'Escala Colunas'!P142),IF(Configurações!$B$3="Simples","",IF('Escala Linhas'!EJ18="","",'Escala Linhas'!EJ18)))</f>
        <v/>
      </c>
      <c r="JY18" s="71" t="str">
        <f>IF(Configurações!$B$3="Colunas",IF('Escala Colunas'!P143="","",'Escala Colunas'!P143),IF(Configurações!$B$3="Simples","",IF('Escala Linhas'!EK18="","",'Escala Linhas'!EK18)))</f>
        <v/>
      </c>
      <c r="JZ18">
        <f>IF($B18="",0,IF(Configurações!$B$3="Simples",IF(OR(KF18="TRAB",KF18="ATEST"),1,0),IF(AND(JV18&lt;&gt;"",JY18&lt;&gt;""),1,0)))</f>
        <v>0</v>
      </c>
      <c r="KA18" s="72">
        <f>IF(AND(JZ18=1,Configurações!$B$3&lt;&gt;"Simples"),MOD(JY18-JV18,1)-KB18,0)</f>
        <v>0</v>
      </c>
      <c r="KB18" s="72">
        <f t="shared" si="75"/>
        <v>0</v>
      </c>
      <c r="KC18">
        <f t="shared" si="76"/>
        <v>0</v>
      </c>
      <c r="KD18">
        <f t="shared" si="77"/>
        <v>0</v>
      </c>
      <c r="KE18" s="38" t="str">
        <f>IF(JZ18=0,"",IF(KC18&gt;Configurações!$B$15,"7DIA ","")&amp;IF(AND(WEEKDAY(JV$5)=1,KD18&gt;IF($D18="F",Configurações!$B$13,Configurações!$B$14)),"DOM ","")&amp;IF(Configurações!$B$3="Simples","",IF(ROUND(KA18*1440,0)&lt;=ROUND(Configurações!$B$11*1440,0),IF(ROUND(KB18*1440,0)&gt;0,"INT-INDEVIDO",""),IF(ROUND(KA18*1440,0)&lt;=ROUND(Configurações!$B$12*1440,0),IF(ROUND(KB18*1440,0)&lt;&gt;ROUND(Configurações!$B$8*1440,0),"INT-15MIN",""),IF(OR(ROUND(KB18*1440,0)&lt;ROUND(Configurações!$B$9*1440,0),ROUND(KB18*1440,0)&gt;ROUND(Configurações!$B$10*1440,0)),"INT-1H2H","")))))</f>
        <v/>
      </c>
      <c r="KF18" t="str">
        <f>IF(Configurações!$B$3="Simples",IF('Escala Simples'!AI18="Trabalho","TRAB",IF('Escala Simples'!AI18="Folga","FOLGA",IF('Escala Simples'!AI18="Atestado","ATEST",IF('Escala Simples'!AI18="Férias","FERIAS","")))),"")</f>
        <v/>
      </c>
      <c r="KG18" s="71" t="str">
        <f>IF(Configurações!$B$3="Colunas",IF('Escala Colunas'!P145="","",'Escala Colunas'!P145),IF(Configurações!$B$3="Simples","",IF('Escala Linhas'!EM18="","",'Escala Linhas'!EM18)))</f>
        <v/>
      </c>
      <c r="KH18" s="71" t="str">
        <f>IF(Configurações!$B$3="Colunas",IF('Escala Colunas'!P146="","",'Escala Colunas'!P146),IF(Configurações!$B$3="Simples","",IF('Escala Linhas'!EN18="","",'Escala Linhas'!EN18)))</f>
        <v/>
      </c>
      <c r="KI18" s="71" t="str">
        <f>IF(Configurações!$B$3="Colunas",IF('Escala Colunas'!P147="","",'Escala Colunas'!P147),IF(Configurações!$B$3="Simples","",IF('Escala Linhas'!EO18="","",'Escala Linhas'!EO18)))</f>
        <v/>
      </c>
      <c r="KJ18" s="71" t="str">
        <f>IF(Configurações!$B$3="Colunas",IF('Escala Colunas'!P148="","",'Escala Colunas'!P148),IF(Configurações!$B$3="Simples","",IF('Escala Linhas'!EP18="","",'Escala Linhas'!EP18)))</f>
        <v/>
      </c>
      <c r="KK18">
        <f>IF($B18="",0,IF(Configurações!$B$3="Simples",IF(OR(KQ18="TRAB",KQ18="ATEST"),1,0),IF(AND(KG18&lt;&gt;"",KJ18&lt;&gt;""),1,0)))</f>
        <v>0</v>
      </c>
      <c r="KL18" s="72">
        <f>IF(AND(KK18=1,Configurações!$B$3&lt;&gt;"Simples"),MOD(KJ18-KG18,1)-KM18,0)</f>
        <v>0</v>
      </c>
      <c r="KM18" s="72">
        <f t="shared" si="78"/>
        <v>0</v>
      </c>
      <c r="KN18">
        <f t="shared" si="79"/>
        <v>0</v>
      </c>
      <c r="KO18">
        <f t="shared" si="80"/>
        <v>0</v>
      </c>
      <c r="KP18" s="38" t="str">
        <f>IF(KK18=0,"",IF(KN18&gt;Configurações!$B$15,"7DIA ","")&amp;IF(AND(WEEKDAY(KG$5)=1,KO18&gt;IF($D18="F",Configurações!$B$13,Configurações!$B$14)),"DOM ","")&amp;IF(Configurações!$B$3="Simples","",IF(ROUND(KL18*1440,0)&lt;=ROUND(Configurações!$B$11*1440,0),IF(ROUND(KM18*1440,0)&gt;0,"INT-INDEVIDO",""),IF(ROUND(KL18*1440,0)&lt;=ROUND(Configurações!$B$12*1440,0),IF(ROUND(KM18*1440,0)&lt;&gt;ROUND(Configurações!$B$8*1440,0),"INT-15MIN",""),IF(OR(ROUND(KM18*1440,0)&lt;ROUND(Configurações!$B$9*1440,0),ROUND(KM18*1440,0)&gt;ROUND(Configurações!$B$10*1440,0)),"INT-1H2H","")))))</f>
        <v/>
      </c>
      <c r="KQ18" t="str">
        <f>IF(Configurações!$B$3="Simples",IF('Escala Simples'!AJ18="Trabalho","TRAB",IF('Escala Simples'!AJ18="Folga","FOLGA",IF('Escala Simples'!AJ18="Atestado","ATEST",IF('Escala Simples'!AJ18="Férias","FERIAS","")))),"")</f>
        <v/>
      </c>
      <c r="KR18" s="71" t="str">
        <f>IF(Configurações!$B$3="Colunas",IF('Escala Colunas'!P150="","",'Escala Colunas'!P150),IF(Configurações!$B$3="Simples","",IF('Escala Linhas'!ER18="","",'Escala Linhas'!ER18)))</f>
        <v/>
      </c>
      <c r="KS18" s="71" t="str">
        <f>IF(Configurações!$B$3="Colunas",IF('Escala Colunas'!P151="","",'Escala Colunas'!P151),IF(Configurações!$B$3="Simples","",IF('Escala Linhas'!ES18="","",'Escala Linhas'!ES18)))</f>
        <v/>
      </c>
      <c r="KT18" s="71" t="str">
        <f>IF(Configurações!$B$3="Colunas",IF('Escala Colunas'!P152="","",'Escala Colunas'!P152),IF(Configurações!$B$3="Simples","",IF('Escala Linhas'!ET18="","",'Escala Linhas'!ET18)))</f>
        <v/>
      </c>
      <c r="KU18" s="71" t="str">
        <f>IF(Configurações!$B$3="Colunas",IF('Escala Colunas'!P153="","",'Escala Colunas'!P153),IF(Configurações!$B$3="Simples","",IF('Escala Linhas'!EU18="","",'Escala Linhas'!EU18)))</f>
        <v/>
      </c>
      <c r="KV18">
        <f>IF($B18="",0,IF(Configurações!$B$3="Simples",IF(OR(LB18="TRAB",LB18="ATEST"),1,0),IF(AND(KR18&lt;&gt;"",KU18&lt;&gt;""),1,0)))</f>
        <v>0</v>
      </c>
      <c r="KW18" s="72">
        <f>IF(AND(KV18=1,Configurações!$B$3&lt;&gt;"Simples"),MOD(KU18-KR18,1)-KX18,0)</f>
        <v>0</v>
      </c>
      <c r="KX18" s="72">
        <f t="shared" si="81"/>
        <v>0</v>
      </c>
      <c r="KY18">
        <f t="shared" si="82"/>
        <v>0</v>
      </c>
      <c r="KZ18">
        <f t="shared" si="83"/>
        <v>0</v>
      </c>
      <c r="LA18" s="38" t="str">
        <f>IF(KV18=0,"",IF(KY18&gt;Configurações!$B$15,"7DIA ","")&amp;IF(AND(WEEKDAY(KR$5)=1,KZ18&gt;IF($D18="F",Configurações!$B$13,Configurações!$B$14)),"DOM ","")&amp;IF(Configurações!$B$3="Simples","",IF(ROUND(KW18*1440,0)&lt;=ROUND(Configurações!$B$11*1440,0),IF(ROUND(KX18*1440,0)&gt;0,"INT-INDEVIDO",""),IF(ROUND(KW18*1440,0)&lt;=ROUND(Configurações!$B$12*1440,0),IF(ROUND(KX18*1440,0)&lt;&gt;ROUND(Configurações!$B$8*1440,0),"INT-15MIN",""),IF(OR(ROUND(KX18*1440,0)&lt;ROUND(Configurações!$B$9*1440,0),ROUND(KX18*1440,0)&gt;ROUND(Configurações!$B$10*1440,0)),"INT-1H2H","")))))</f>
        <v/>
      </c>
      <c r="LB18" t="str">
        <f>IF(Configurações!$B$3="Simples",IF('Escala Simples'!AK18="Trabalho","TRAB",IF('Escala Simples'!AK18="Folga","FOLGA",IF('Escala Simples'!AK18="Atestado","ATEST",IF('Escala Simples'!AK18="Férias","FERIAS","")))),"")</f>
        <v/>
      </c>
      <c r="LC18" s="71" t="str">
        <f>IF(Configurações!$B$3="Colunas",IF('Escala Colunas'!P158="","",'Escala Colunas'!P158),IF(Configurações!$B$3="Simples","",IF('Escala Linhas'!EZ18="","",'Escala Linhas'!EZ18)))</f>
        <v/>
      </c>
      <c r="LD18" s="71" t="str">
        <f>IF(Configurações!$B$3="Colunas",IF('Escala Colunas'!P159="","",'Escala Colunas'!P159),IF(Configurações!$B$3="Simples","",IF('Escala Linhas'!FA18="","",'Escala Linhas'!FA18)))</f>
        <v/>
      </c>
      <c r="LE18" s="71" t="str">
        <f>IF(Configurações!$B$3="Colunas",IF('Escala Colunas'!P160="","",'Escala Colunas'!P160),IF(Configurações!$B$3="Simples","",IF('Escala Linhas'!FB18="","",'Escala Linhas'!FB18)))</f>
        <v/>
      </c>
      <c r="LF18" s="71" t="str">
        <f>IF(Configurações!$B$3="Colunas",IF('Escala Colunas'!P161="","",'Escala Colunas'!P161),IF(Configurações!$B$3="Simples","",IF('Escala Linhas'!FC18="","",'Escala Linhas'!FC18)))</f>
        <v/>
      </c>
      <c r="LG18">
        <f>IF($B18="",0,IF(Configurações!$B$3="Simples",IF(OR(LM18="TRAB",LM18="ATEST"),1,0),IF(AND(LC18&lt;&gt;"",LF18&lt;&gt;""),1,0)))</f>
        <v>0</v>
      </c>
      <c r="LH18" s="72">
        <f>IF(AND(LG18=1,Configurações!$B$3&lt;&gt;"Simples"),MOD(LF18-LC18,1)-LI18,0)</f>
        <v>0</v>
      </c>
      <c r="LI18" s="72">
        <f t="shared" si="84"/>
        <v>0</v>
      </c>
      <c r="LJ18">
        <f t="shared" si="85"/>
        <v>0</v>
      </c>
      <c r="LK18">
        <f t="shared" si="86"/>
        <v>0</v>
      </c>
      <c r="LL18" s="38" t="str">
        <f>IF(LG18=0,"",IF(LJ18&gt;Configurações!$B$15,"7DIA ","")&amp;IF(AND(WEEKDAY(LC$5)=1,LK18&gt;IF($D18="F",Configurações!$B$13,Configurações!$B$14)),"DOM ","")&amp;IF(Configurações!$B$3="Simples","",IF(ROUND(LH18*1440,0)&lt;=ROUND(Configurações!$B$11*1440,0),IF(ROUND(LI18*1440,0)&gt;0,"INT-INDEVIDO",""),IF(ROUND(LH18*1440,0)&lt;=ROUND(Configurações!$B$12*1440,0),IF(ROUND(LI18*1440,0)&lt;&gt;ROUND(Configurações!$B$8*1440,0),"INT-15MIN",""),IF(OR(ROUND(LI18*1440,0)&lt;ROUND(Configurações!$B$9*1440,0),ROUND(LI18*1440,0)&gt;ROUND(Configurações!$B$10*1440,0)),"INT-1H2H","")))))</f>
        <v/>
      </c>
      <c r="LM18" t="str">
        <f>IF(Configurações!$B$3="Simples",IF('Escala Simples'!AN18="Trabalho","TRAB",IF('Escala Simples'!AN18="Folga","FOLGA",IF('Escala Simples'!AN18="Atestado","ATEST",IF('Escala Simples'!AN18="Férias","FERIAS","")))),"")</f>
        <v/>
      </c>
      <c r="LN18" s="71" t="str">
        <f>IF(Configurações!$B$3="Colunas",IF('Escala Colunas'!P163="","",'Escala Colunas'!P163),IF(Configurações!$B$3="Simples","",IF('Escala Linhas'!FE18="","",'Escala Linhas'!FE18)))</f>
        <v/>
      </c>
      <c r="LO18" s="71" t="str">
        <f>IF(Configurações!$B$3="Colunas",IF('Escala Colunas'!P164="","",'Escala Colunas'!P164),IF(Configurações!$B$3="Simples","",IF('Escala Linhas'!FF18="","",'Escala Linhas'!FF18)))</f>
        <v/>
      </c>
      <c r="LP18" s="71" t="str">
        <f>IF(Configurações!$B$3="Colunas",IF('Escala Colunas'!P165="","",'Escala Colunas'!P165),IF(Configurações!$B$3="Simples","",IF('Escala Linhas'!FG18="","",'Escala Linhas'!FG18)))</f>
        <v/>
      </c>
      <c r="LQ18" s="71" t="str">
        <f>IF(Configurações!$B$3="Colunas",IF('Escala Colunas'!P166="","",'Escala Colunas'!P166),IF(Configurações!$B$3="Simples","",IF('Escala Linhas'!FH18="","",'Escala Linhas'!FH18)))</f>
        <v/>
      </c>
      <c r="LR18">
        <f>IF($B18="",0,IF(Configurações!$B$3="Simples",IF(OR(LX18="TRAB",LX18="ATEST"),1,0),IF(AND(LN18&lt;&gt;"",LQ18&lt;&gt;""),1,0)))</f>
        <v>0</v>
      </c>
      <c r="LS18" s="72">
        <f>IF(AND(LR18=1,Configurações!$B$3&lt;&gt;"Simples"),MOD(LQ18-LN18,1)-LT18,0)</f>
        <v>0</v>
      </c>
      <c r="LT18" s="72">
        <f t="shared" si="87"/>
        <v>0</v>
      </c>
      <c r="LU18">
        <f t="shared" si="88"/>
        <v>0</v>
      </c>
      <c r="LV18">
        <f t="shared" si="89"/>
        <v>0</v>
      </c>
      <c r="LW18" s="38" t="str">
        <f>IF(LR18=0,"",IF(LU18&gt;Configurações!$B$15,"7DIA ","")&amp;IF(AND(WEEKDAY(LN$5)=1,LV18&gt;IF($D18="F",Configurações!$B$13,Configurações!$B$14)),"DOM ","")&amp;IF(Configurações!$B$3="Simples","",IF(ROUND(LS18*1440,0)&lt;=ROUND(Configurações!$B$11*1440,0),IF(ROUND(LT18*1440,0)&gt;0,"INT-INDEVIDO",""),IF(ROUND(LS18*1440,0)&lt;=ROUND(Configurações!$B$12*1440,0),IF(ROUND(LT18*1440,0)&lt;&gt;ROUND(Configurações!$B$8*1440,0),"INT-15MIN",""),IF(OR(ROUND(LT18*1440,0)&lt;ROUND(Configurações!$B$9*1440,0),ROUND(LT18*1440,0)&gt;ROUND(Configurações!$B$10*1440,0)),"INT-1H2H","")))))</f>
        <v/>
      </c>
      <c r="LX18" t="str">
        <f>IF(Configurações!$B$3="Simples",IF('Escala Simples'!AO18="Trabalho","TRAB",IF('Escala Simples'!AO18="Folga","FOLGA",IF('Escala Simples'!AO18="Atestado","ATEST",IF('Escala Simples'!AO18="Férias","FERIAS","")))),"")</f>
        <v/>
      </c>
      <c r="LY18" s="71" t="str">
        <f>IF(Configurações!$B$3="Colunas",IF('Escala Colunas'!P168="","",'Escala Colunas'!P168),IF(Configurações!$B$3="Simples","",IF('Escala Linhas'!FJ18="","",'Escala Linhas'!FJ18)))</f>
        <v/>
      </c>
      <c r="LZ18" s="71" t="str">
        <f>IF(Configurações!$B$3="Colunas",IF('Escala Colunas'!P169="","",'Escala Colunas'!P169),IF(Configurações!$B$3="Simples","",IF('Escala Linhas'!FK18="","",'Escala Linhas'!FK18)))</f>
        <v/>
      </c>
      <c r="MA18" s="71" t="str">
        <f>IF(Configurações!$B$3="Colunas",IF('Escala Colunas'!P170="","",'Escala Colunas'!P170),IF(Configurações!$B$3="Simples","",IF('Escala Linhas'!FL18="","",'Escala Linhas'!FL18)))</f>
        <v/>
      </c>
      <c r="MB18" s="71" t="str">
        <f>IF(Configurações!$B$3="Colunas",IF('Escala Colunas'!P171="","",'Escala Colunas'!P171),IF(Configurações!$B$3="Simples","",IF('Escala Linhas'!FM18="","",'Escala Linhas'!FM18)))</f>
        <v/>
      </c>
      <c r="MC18">
        <f>IF($B18="",0,IF(Configurações!$B$3="Simples",IF(OR(MI18="TRAB",MI18="ATEST"),1,0),IF(AND(LY18&lt;&gt;"",MB18&lt;&gt;""),1,0)))</f>
        <v>0</v>
      </c>
      <c r="MD18" s="72">
        <f>IF(AND(MC18=1,Configurações!$B$3&lt;&gt;"Simples"),MOD(MB18-LY18,1)-ME18,0)</f>
        <v>0</v>
      </c>
      <c r="ME18" s="72">
        <f t="shared" si="90"/>
        <v>0</v>
      </c>
      <c r="MF18">
        <f t="shared" si="91"/>
        <v>0</v>
      </c>
      <c r="MG18">
        <f t="shared" si="92"/>
        <v>0</v>
      </c>
      <c r="MH18" s="38" t="str">
        <f>IF(MC18=0,"",IF(MF18&gt;Configurações!$B$15,"7DIA ","")&amp;IF(AND(WEEKDAY(LY$5)=1,MG18&gt;IF($D18="F",Configurações!$B$13,Configurações!$B$14)),"DOM ","")&amp;IF(Configurações!$B$3="Simples","",IF(ROUND(MD18*1440,0)&lt;=ROUND(Configurações!$B$11*1440,0),IF(ROUND(ME18*1440,0)&gt;0,"INT-INDEVIDO",""),IF(ROUND(MD18*1440,0)&lt;=ROUND(Configurações!$B$12*1440,0),IF(ROUND(ME18*1440,0)&lt;&gt;ROUND(Configurações!$B$8*1440,0),"INT-15MIN",""),IF(OR(ROUND(ME18*1440,0)&lt;ROUND(Configurações!$B$9*1440,0),ROUND(ME18*1440,0)&gt;ROUND(Configurações!$B$10*1440,0)),"INT-1H2H","")))))</f>
        <v/>
      </c>
      <c r="MI18" t="str">
        <f>IF(Configurações!$B$3="Simples",IF('Escala Simples'!AP18="Trabalho","TRAB",IF('Escala Simples'!AP18="Folga","FOLGA",IF('Escala Simples'!AP18="Atestado","ATEST",IF('Escala Simples'!AP18="Férias","FERIAS","")))),"")</f>
        <v/>
      </c>
      <c r="MJ18" s="71" t="str">
        <f>IF(Configurações!$B$3="Colunas",IF('Escala Colunas'!P173="","",'Escala Colunas'!P173),IF(Configurações!$B$3="Simples","",IF('Escala Linhas'!FO18="","",'Escala Linhas'!FO18)))</f>
        <v/>
      </c>
      <c r="MK18" s="71" t="str">
        <f>IF(Configurações!$B$3="Colunas",IF('Escala Colunas'!P174="","",'Escala Colunas'!P174),IF(Configurações!$B$3="Simples","",IF('Escala Linhas'!FP18="","",'Escala Linhas'!FP18)))</f>
        <v/>
      </c>
      <c r="ML18" s="71" t="str">
        <f>IF(Configurações!$B$3="Colunas",IF('Escala Colunas'!P175="","",'Escala Colunas'!P175),IF(Configurações!$B$3="Simples","",IF('Escala Linhas'!FQ18="","",'Escala Linhas'!FQ18)))</f>
        <v/>
      </c>
      <c r="MM18" s="71" t="str">
        <f>IF(Configurações!$B$3="Colunas",IF('Escala Colunas'!P176="","",'Escala Colunas'!P176),IF(Configurações!$B$3="Simples","",IF('Escala Linhas'!FR18="","",'Escala Linhas'!FR18)))</f>
        <v/>
      </c>
      <c r="MN18">
        <f>IF($B18="",0,IF(Configurações!$B$3="Simples",IF(OR(MT18="TRAB",MT18="ATEST"),1,0),IF(AND(MJ18&lt;&gt;"",MM18&lt;&gt;""),1,0)))</f>
        <v>0</v>
      </c>
      <c r="MO18" s="72">
        <f>IF(AND(MN18=1,Configurações!$B$3&lt;&gt;"Simples"),MOD(MM18-MJ18,1)-MP18,0)</f>
        <v>0</v>
      </c>
      <c r="MP18" s="72">
        <f t="shared" si="93"/>
        <v>0</v>
      </c>
      <c r="MQ18">
        <f t="shared" si="94"/>
        <v>0</v>
      </c>
      <c r="MR18">
        <f t="shared" si="95"/>
        <v>0</v>
      </c>
      <c r="MS18" s="38" t="str">
        <f>IF(MN18=0,"",IF(MQ18&gt;Configurações!$B$15,"7DIA ","")&amp;IF(AND(WEEKDAY(MJ$5)=1,MR18&gt;IF($D18="F",Configurações!$B$13,Configurações!$B$14)),"DOM ","")&amp;IF(Configurações!$B$3="Simples","",IF(ROUND(MO18*1440,0)&lt;=ROUND(Configurações!$B$11*1440,0),IF(ROUND(MP18*1440,0)&gt;0,"INT-INDEVIDO",""),IF(ROUND(MO18*1440,0)&lt;=ROUND(Configurações!$B$12*1440,0),IF(ROUND(MP18*1440,0)&lt;&gt;ROUND(Configurações!$B$8*1440,0),"INT-15MIN",""),IF(OR(ROUND(MP18*1440,0)&lt;ROUND(Configurações!$B$9*1440,0),ROUND(MP18*1440,0)&gt;ROUND(Configurações!$B$10*1440,0)),"INT-1H2H","")))))</f>
        <v/>
      </c>
      <c r="MT18" t="str">
        <f>IF(Configurações!$B$3="Simples",IF('Escala Simples'!AQ18="Trabalho","TRAB",IF('Escala Simples'!AQ18="Folga","FOLGA",IF('Escala Simples'!AQ18="Atestado","ATEST",IF('Escala Simples'!AQ18="Férias","FERIAS","")))),"")</f>
        <v/>
      </c>
      <c r="MU18" s="71" t="str">
        <f>IF(Configurações!$B$3="Colunas",IF('Escala Colunas'!P178="","",'Escala Colunas'!P178),IF(Configurações!$B$3="Simples","",IF('Escala Linhas'!FT18="","",'Escala Linhas'!FT18)))</f>
        <v/>
      </c>
      <c r="MV18" s="71" t="str">
        <f>IF(Configurações!$B$3="Colunas",IF('Escala Colunas'!P179="","",'Escala Colunas'!P179),IF(Configurações!$B$3="Simples","",IF('Escala Linhas'!FU18="","",'Escala Linhas'!FU18)))</f>
        <v/>
      </c>
      <c r="MW18" s="71" t="str">
        <f>IF(Configurações!$B$3="Colunas",IF('Escala Colunas'!P180="","",'Escala Colunas'!P180),IF(Configurações!$B$3="Simples","",IF('Escala Linhas'!FV18="","",'Escala Linhas'!FV18)))</f>
        <v/>
      </c>
      <c r="MX18" s="71" t="str">
        <f>IF(Configurações!$B$3="Colunas",IF('Escala Colunas'!P181="","",'Escala Colunas'!P181),IF(Configurações!$B$3="Simples","",IF('Escala Linhas'!FW18="","",'Escala Linhas'!FW18)))</f>
        <v/>
      </c>
      <c r="MY18">
        <f>IF($B18="",0,IF(Configurações!$B$3="Simples",IF(OR(NE18="TRAB",NE18="ATEST"),1,0),IF(AND(MU18&lt;&gt;"",MX18&lt;&gt;""),1,0)))</f>
        <v>0</v>
      </c>
      <c r="MZ18" s="72">
        <f>IF(AND(MY18=1,Configurações!$B$3&lt;&gt;"Simples"),MOD(MX18-MU18,1)-NA18,0)</f>
        <v>0</v>
      </c>
      <c r="NA18" s="72">
        <f t="shared" si="96"/>
        <v>0</v>
      </c>
      <c r="NB18">
        <f t="shared" si="97"/>
        <v>0</v>
      </c>
      <c r="NC18">
        <f t="shared" si="98"/>
        <v>0</v>
      </c>
      <c r="ND18" s="38" t="str">
        <f>IF(MY18=0,"",IF(NB18&gt;Configurações!$B$15,"7DIA ","")&amp;IF(AND(WEEKDAY(MU$5)=1,NC18&gt;IF($D18="F",Configurações!$B$13,Configurações!$B$14)),"DOM ","")&amp;IF(Configurações!$B$3="Simples","",IF(ROUND(MZ18*1440,0)&lt;=ROUND(Configurações!$B$11*1440,0),IF(ROUND(NA18*1440,0)&gt;0,"INT-INDEVIDO",""),IF(ROUND(MZ18*1440,0)&lt;=ROUND(Configurações!$B$12*1440,0),IF(ROUND(NA18*1440,0)&lt;&gt;ROUND(Configurações!$B$8*1440,0),"INT-15MIN",""),IF(OR(ROUND(NA18*1440,0)&lt;ROUND(Configurações!$B$9*1440,0),ROUND(NA18*1440,0)&gt;ROUND(Configurações!$B$10*1440,0)),"INT-1H2H","")))))</f>
        <v/>
      </c>
      <c r="NE18" t="str">
        <f>IF(Configurações!$B$3="Simples",IF('Escala Simples'!AR18="Trabalho","TRAB",IF('Escala Simples'!AR18="Folga","FOLGA",IF('Escala Simples'!AR18="Atestado","ATEST",IF('Escala Simples'!AR18="Férias","FERIAS","")))),"")</f>
        <v/>
      </c>
      <c r="NF18" s="71" t="str">
        <f>IF(Configurações!$B$3="Colunas",IF('Escala Colunas'!P183="","",'Escala Colunas'!P183),IF(Configurações!$B$3="Simples","",IF('Escala Linhas'!FY18="","",'Escala Linhas'!FY18)))</f>
        <v/>
      </c>
      <c r="NG18" s="71" t="str">
        <f>IF(Configurações!$B$3="Colunas",IF('Escala Colunas'!P184="","",'Escala Colunas'!P184),IF(Configurações!$B$3="Simples","",IF('Escala Linhas'!FZ18="","",'Escala Linhas'!FZ18)))</f>
        <v/>
      </c>
      <c r="NH18" s="71" t="str">
        <f>IF(Configurações!$B$3="Colunas",IF('Escala Colunas'!P185="","",'Escala Colunas'!P185),IF(Configurações!$B$3="Simples","",IF('Escala Linhas'!GA18="","",'Escala Linhas'!GA18)))</f>
        <v/>
      </c>
      <c r="NI18" s="71" t="str">
        <f>IF(Configurações!$B$3="Colunas",IF('Escala Colunas'!P186="","",'Escala Colunas'!P186),IF(Configurações!$B$3="Simples","",IF('Escala Linhas'!GB18="","",'Escala Linhas'!GB18)))</f>
        <v/>
      </c>
      <c r="NJ18">
        <f>IF($B18="",0,IF(Configurações!$B$3="Simples",IF(OR(NP18="TRAB",NP18="ATEST"),1,0),IF(AND(NF18&lt;&gt;"",NI18&lt;&gt;""),1,0)))</f>
        <v>0</v>
      </c>
      <c r="NK18" s="72">
        <f>IF(AND(NJ18=1,Configurações!$B$3&lt;&gt;"Simples"),MOD(NI18-NF18,1)-NL18,0)</f>
        <v>0</v>
      </c>
      <c r="NL18" s="72">
        <f t="shared" si="99"/>
        <v>0</v>
      </c>
      <c r="NM18">
        <f t="shared" si="100"/>
        <v>0</v>
      </c>
      <c r="NN18">
        <f t="shared" si="101"/>
        <v>0</v>
      </c>
      <c r="NO18" s="38" t="str">
        <f>IF(NJ18=0,"",IF(NM18&gt;Configurações!$B$15,"7DIA ","")&amp;IF(AND(WEEKDAY(NF$5)=1,NN18&gt;IF($D18="F",Configurações!$B$13,Configurações!$B$14)),"DOM ","")&amp;IF(Configurações!$B$3="Simples","",IF(ROUND(NK18*1440,0)&lt;=ROUND(Configurações!$B$11*1440,0),IF(ROUND(NL18*1440,0)&gt;0,"INT-INDEVIDO",""),IF(ROUND(NK18*1440,0)&lt;=ROUND(Configurações!$B$12*1440,0),IF(ROUND(NL18*1440,0)&lt;&gt;ROUND(Configurações!$B$8*1440,0),"INT-15MIN",""),IF(OR(ROUND(NL18*1440,0)&lt;ROUND(Configurações!$B$9*1440,0),ROUND(NL18*1440,0)&gt;ROUND(Configurações!$B$10*1440,0)),"INT-1H2H","")))))</f>
        <v/>
      </c>
      <c r="NP18" t="str">
        <f>IF(Configurações!$B$3="Simples",IF('Escala Simples'!AS18="Trabalho","TRAB",IF('Escala Simples'!AS18="Folga","FOLGA",IF('Escala Simples'!AS18="Atestado","ATEST",IF('Escala Simples'!AS18="Férias","FERIAS","")))),"")</f>
        <v/>
      </c>
      <c r="NQ18" s="71" t="str">
        <f>IF(Configurações!$B$3="Colunas",IF('Escala Colunas'!P188="","",'Escala Colunas'!P188),IF(Configurações!$B$3="Simples","",IF('Escala Linhas'!GD18="","",'Escala Linhas'!GD18)))</f>
        <v/>
      </c>
      <c r="NR18" s="71" t="str">
        <f>IF(Configurações!$B$3="Colunas",IF('Escala Colunas'!P189="","",'Escala Colunas'!P189),IF(Configurações!$B$3="Simples","",IF('Escala Linhas'!GE18="","",'Escala Linhas'!GE18)))</f>
        <v/>
      </c>
      <c r="NS18" s="71" t="str">
        <f>IF(Configurações!$B$3="Colunas",IF('Escala Colunas'!P190="","",'Escala Colunas'!P190),IF(Configurações!$B$3="Simples","",IF('Escala Linhas'!GF18="","",'Escala Linhas'!GF18)))</f>
        <v/>
      </c>
      <c r="NT18" s="71" t="str">
        <f>IF(Configurações!$B$3="Colunas",IF('Escala Colunas'!P191="","",'Escala Colunas'!P191),IF(Configurações!$B$3="Simples","",IF('Escala Linhas'!GG18="","",'Escala Linhas'!GG18)))</f>
        <v/>
      </c>
      <c r="NU18">
        <f>IF($B18="",0,IF(Configurações!$B$3="Simples",IF(OR(OA18="TRAB",OA18="ATEST"),1,0),IF(AND(NQ18&lt;&gt;"",NT18&lt;&gt;""),1,0)))</f>
        <v>0</v>
      </c>
      <c r="NV18" s="72">
        <f>IF(AND(NU18=1,Configurações!$B$3&lt;&gt;"Simples"),MOD(NT18-NQ18,1)-NW18,0)</f>
        <v>0</v>
      </c>
      <c r="NW18" s="72">
        <f t="shared" si="102"/>
        <v>0</v>
      </c>
      <c r="NX18">
        <f t="shared" si="103"/>
        <v>0</v>
      </c>
      <c r="NY18">
        <f t="shared" si="104"/>
        <v>0</v>
      </c>
      <c r="NZ18" s="38" t="str">
        <f>IF(NU18=0,"",IF(NX18&gt;Configurações!$B$15,"7DIA ","")&amp;IF(AND(WEEKDAY(NQ$5)=1,NY18&gt;IF($D18="F",Configurações!$B$13,Configurações!$B$14)),"DOM ","")&amp;IF(Configurações!$B$3="Simples","",IF(ROUND(NV18*1440,0)&lt;=ROUND(Configurações!$B$11*1440,0),IF(ROUND(NW18*1440,0)&gt;0,"INT-INDEVIDO",""),IF(ROUND(NV18*1440,0)&lt;=ROUND(Configurações!$B$12*1440,0),IF(ROUND(NW18*1440,0)&lt;&gt;ROUND(Configurações!$B$8*1440,0),"INT-15MIN",""),IF(OR(ROUND(NW18*1440,0)&lt;ROUND(Configurações!$B$9*1440,0),ROUND(NW18*1440,0)&gt;ROUND(Configurações!$B$10*1440,0)),"INT-1H2H","")))))</f>
        <v/>
      </c>
      <c r="OA18" t="str">
        <f>IF(Configurações!$B$3="Simples",IF('Escala Simples'!AT18="Trabalho","TRAB",IF('Escala Simples'!AT18="Folga","FOLGA",IF('Escala Simples'!AT18="Atestado","ATEST",IF('Escala Simples'!AT18="Férias","FERIAS","")))),"")</f>
        <v/>
      </c>
      <c r="OB18" s="72">
        <f>SUMIFS(Cálculos!$G18:$OA18,Cálculos!$G$4:$OA$4,"H",Cálculos!$G$3:$OA$3,1)</f>
        <v>0</v>
      </c>
      <c r="OC18">
        <f>SUMIFS(Cálculos!$G18:$OA18,Cálculos!$G$4:$OA$4,"T",Cálculos!$G$3:$OA$3,1)</f>
        <v>0</v>
      </c>
      <c r="OD18" s="69" t="str">
        <f>IF($B18="","",IF(AND(Configurações!$B$3&lt;&gt;"Simples",ISNUMBER($C18),ROUND(OB18*1440,0)&gt;$C18*60),"Jornada semanal excedida: "&amp;TEXT(OB18,"[h]:mm")&amp;" (contratada "&amp;$C18&amp;"h) • ","")&amp;IF(IF(Configurações!$B$6="Sim",OC18&gt;6,OC18&gt;Configurações!$B$5),IF(Configurações!$B$6="Sim","Semana inteira sem folga — mínimo 1 folga (CCT/ACT) • ","Mais de "&amp;Configurações!$B$5&amp;" dias trabalhados — obrigatórias 2 folgas semanais • "),"")&amp;IF(COUNTIF(G18:CD18,"*7DIA*")&gt;0,"7º dia consecutivo de trabalho • ","")&amp;IF(COUNTIF(G18:CD18,"*DOM*")&gt;0,"Domingos consecutivos acima do permitido • ","")&amp;IF(COUNTIF(G18:CD18,"*INT-INDEVIDO*")&gt;0,"Intervalo indevido em jornada até 4h • ","")&amp;IF(COUNTIF(G18:CD18,"*INT-15MIN*")&gt;0,"Intervalo deve ser de 15 min (jornada 4h01–6h) • ","")&amp;IF(COUNTIF(G18:CD18,"*INT-1H2H*")&gt;0,"Intervalo fora de 1h–2h (jornada acima de 6h) • ",""))</f>
        <v/>
      </c>
      <c r="OE18">
        <f>IF($B18="",0,IF(AND(Configurações!$B$3&lt;&gt;"Simples",ISNUMBER($C18),ROUND(OB18*1440,0)&gt;$C18*60),1,0))</f>
        <v>0</v>
      </c>
      <c r="OF18">
        <f>IF($B18="",0,IF(IF(Configurações!$B$6="Sim",OC18&gt;6,OC18&gt;Configurações!$B$5),1,0))</f>
        <v>0</v>
      </c>
      <c r="OG18" s="72">
        <f>SUMIFS(Cálculos!$G18:$OA18,Cálculos!$G$4:$OA$4,"H",Cálculos!$G$3:$OA$3,2)</f>
        <v>0</v>
      </c>
      <c r="OH18">
        <f>SUMIFS(Cálculos!$G18:$OA18,Cálculos!$G$4:$OA$4,"T",Cálculos!$G$3:$OA$3,2)</f>
        <v>0</v>
      </c>
      <c r="OI18" s="69" t="str">
        <f>IF($B18="","",IF(AND(Configurações!$B$3&lt;&gt;"Simples",ISNUMBER($C18),ROUND(OG18*1440,0)&gt;$C18*60),"Jornada semanal excedida: "&amp;TEXT(OG18,"[h]:mm")&amp;" (contratada "&amp;$C18&amp;"h) • ","")&amp;IF(IF(Configurações!$B$6="Sim",OH18&gt;6,OH18&gt;Configurações!$B$5),IF(Configurações!$B$6="Sim","Semana inteira sem folga — mínimo 1 folga (CCT/ACT) • ","Mais de "&amp;Configurações!$B$5&amp;" dias trabalhados — obrigatórias 2 folgas semanais • "),"")&amp;IF(COUNTIF(CF18:FC18,"*7DIA*")&gt;0,"7º dia consecutivo de trabalho • ","")&amp;IF(COUNTIF(CF18:FC18,"*DOM*")&gt;0,"Domingos consecutivos acima do permitido • ","")&amp;IF(COUNTIF(CF18:FC18,"*INT-INDEVIDO*")&gt;0,"Intervalo indevido em jornada até 4h • ","")&amp;IF(COUNTIF(CF18:FC18,"*INT-15MIN*")&gt;0,"Intervalo deve ser de 15 min (jornada 4h01–6h) • ","")&amp;IF(COUNTIF(CF18:FC18,"*INT-1H2H*")&gt;0,"Intervalo fora de 1h–2h (jornada acima de 6h) • ",""))</f>
        <v/>
      </c>
      <c r="OJ18">
        <f>IF($B18="",0,IF(AND(Configurações!$B$3&lt;&gt;"Simples",ISNUMBER($C18),ROUND(OG18*1440,0)&gt;$C18*60),1,0))</f>
        <v>0</v>
      </c>
      <c r="OK18">
        <f>IF($B18="",0,IF(IF(Configurações!$B$6="Sim",OH18&gt;6,OH18&gt;Configurações!$B$5),1,0))</f>
        <v>0</v>
      </c>
      <c r="OL18" s="72">
        <f>SUMIFS(Cálculos!$G18:$OA18,Cálculos!$G$4:$OA$4,"H",Cálculos!$G$3:$OA$3,3)</f>
        <v>0</v>
      </c>
      <c r="OM18">
        <f>SUMIFS(Cálculos!$G18:$OA18,Cálculos!$G$4:$OA$4,"T",Cálculos!$G$3:$OA$3,3)</f>
        <v>0</v>
      </c>
      <c r="ON18" s="69" t="str">
        <f>IF($B18="","",IF(AND(Configurações!$B$3&lt;&gt;"Simples",ISNUMBER($C18),ROUND(OL18*1440,0)&gt;$C18*60),"Jornada semanal excedida: "&amp;TEXT(OL18,"[h]:mm")&amp;" (contratada "&amp;$C18&amp;"h) • ","")&amp;IF(IF(Configurações!$B$6="Sim",OM18&gt;6,OM18&gt;Configurações!$B$5),IF(Configurações!$B$6="Sim","Semana inteira sem folga — mínimo 1 folga (CCT/ACT) • ","Mais de "&amp;Configurações!$B$5&amp;" dias trabalhados — obrigatórias 2 folgas semanais • "),"")&amp;IF(COUNTIF(FE18:IB18,"*7DIA*")&gt;0,"7º dia consecutivo de trabalho • ","")&amp;IF(COUNTIF(FE18:IB18,"*DOM*")&gt;0,"Domingos consecutivos acima do permitido • ","")&amp;IF(COUNTIF(FE18:IB18,"*INT-INDEVIDO*")&gt;0,"Intervalo indevido em jornada até 4h • ","")&amp;IF(COUNTIF(FE18:IB18,"*INT-15MIN*")&gt;0,"Intervalo deve ser de 15 min (jornada 4h01–6h) • ","")&amp;IF(COUNTIF(FE18:IB18,"*INT-1H2H*")&gt;0,"Intervalo fora de 1h–2h (jornada acima de 6h) • ",""))</f>
        <v/>
      </c>
      <c r="OO18">
        <f>IF($B18="",0,IF(AND(Configurações!$B$3&lt;&gt;"Simples",ISNUMBER($C18),ROUND(OL18*1440,0)&gt;$C18*60),1,0))</f>
        <v>0</v>
      </c>
      <c r="OP18">
        <f>IF($B18="",0,IF(IF(Configurações!$B$6="Sim",OM18&gt;6,OM18&gt;Configurações!$B$5),1,0))</f>
        <v>0</v>
      </c>
      <c r="OQ18" s="72">
        <f>SUMIFS(Cálculos!$G18:$OA18,Cálculos!$G$4:$OA$4,"H",Cálculos!$G$3:$OA$3,4)</f>
        <v>0</v>
      </c>
      <c r="OR18">
        <f>SUMIFS(Cálculos!$G18:$OA18,Cálculos!$G$4:$OA$4,"T",Cálculos!$G$3:$OA$3,4)</f>
        <v>0</v>
      </c>
      <c r="OS18" s="69" t="str">
        <f>IF($B18="","",IF(AND(Configurações!$B$3&lt;&gt;"Simples",ISNUMBER($C18),ROUND(OQ18*1440,0)&gt;$C18*60),"Jornada semanal excedida: "&amp;TEXT(OQ18,"[h]:mm")&amp;" (contratada "&amp;$C18&amp;"h) • ","")&amp;IF(IF(Configurações!$B$6="Sim",OR18&gt;6,OR18&gt;Configurações!$B$5),IF(Configurações!$B$6="Sim","Semana inteira sem folga — mínimo 1 folga (CCT/ACT) • ","Mais de "&amp;Configurações!$B$5&amp;" dias trabalhados — obrigatórias 2 folgas semanais • "),"")&amp;IF(COUNTIF(ID18:LA18,"*7DIA*")&gt;0,"7º dia consecutivo de trabalho • ","")&amp;IF(COUNTIF(ID18:LA18,"*DOM*")&gt;0,"Domingos consecutivos acima do permitido • ","")&amp;IF(COUNTIF(ID18:LA18,"*INT-INDEVIDO*")&gt;0,"Intervalo indevido em jornada até 4h • ","")&amp;IF(COUNTIF(ID18:LA18,"*INT-15MIN*")&gt;0,"Intervalo deve ser de 15 min (jornada 4h01–6h) • ","")&amp;IF(COUNTIF(ID18:LA18,"*INT-1H2H*")&gt;0,"Intervalo fora de 1h–2h (jornada acima de 6h) • ",""))</f>
        <v/>
      </c>
      <c r="OT18">
        <f>IF($B18="",0,IF(AND(Configurações!$B$3&lt;&gt;"Simples",ISNUMBER($C18),ROUND(OQ18*1440,0)&gt;$C18*60),1,0))</f>
        <v>0</v>
      </c>
      <c r="OU18">
        <f>IF($B18="",0,IF(IF(Configurações!$B$6="Sim",OR18&gt;6,OR18&gt;Configurações!$B$5),1,0))</f>
        <v>0</v>
      </c>
      <c r="OV18" s="72">
        <f>SUMIFS(Cálculos!$G18:$OA18,Cálculos!$G$4:$OA$4,"H",Cálculos!$G$3:$OA$3,5)</f>
        <v>0</v>
      </c>
      <c r="OW18">
        <f>SUMIFS(Cálculos!$G18:$OA18,Cálculos!$G$4:$OA$4,"T",Cálculos!$G$3:$OA$3,5)</f>
        <v>0</v>
      </c>
      <c r="OX18" s="69" t="str">
        <f>IF($B18="","",IF(AND(Configurações!$B$3&lt;&gt;"Simples",ISNUMBER($C18),ROUND(OV18*1440,0)&gt;$C18*60),"Jornada semanal excedida: "&amp;TEXT(OV18,"[h]:mm")&amp;" (contratada "&amp;$C18&amp;"h) • ","")&amp;IF(IF(Configurações!$B$6="Sim",OW18&gt;6,OW18&gt;Configurações!$B$5),IF(Configurações!$B$6="Sim","Semana inteira sem folga — mínimo 1 folga (CCT/ACT) • ","Mais de "&amp;Configurações!$B$5&amp;" dias trabalhados — obrigatórias 2 folgas semanais • "),"")&amp;IF(COUNTIF(LC18:NZ18,"*7DIA*")&gt;0,"7º dia consecutivo de trabalho • ","")&amp;IF(COUNTIF(LC18:NZ18,"*DOM*")&gt;0,"Domingos consecutivos acima do permitido • ","")&amp;IF(COUNTIF(LC18:NZ18,"*INT-INDEVIDO*")&gt;0,"Intervalo indevido em jornada até 4h • ","")&amp;IF(COUNTIF(LC18:NZ18,"*INT-15MIN*")&gt;0,"Intervalo deve ser de 15 min (jornada 4h01–6h) • ","")&amp;IF(COUNTIF(LC18:NZ18,"*INT-1H2H*")&gt;0,"Intervalo fora de 1h–2h (jornada acima de 6h) • ",""))</f>
        <v/>
      </c>
      <c r="OY18">
        <f>IF($B18="",0,IF(AND(Configurações!$B$3&lt;&gt;"Simples",ISNUMBER($C18),ROUND(OV18*1440,0)&gt;$C18*60),1,0))</f>
        <v>0</v>
      </c>
      <c r="OZ18">
        <f>IF($B18="",0,IF(IF(Configurações!$B$6="Sim",OW18&gt;6,OW18&gt;Configurações!$B$5),1,0))</f>
        <v>0</v>
      </c>
      <c r="PA18">
        <f>IF($B18="",0,SUMPRODUCT((Cálculos!$G$4:$OA$4="T")*(Cálculos!$G$5:$OA$5&gt;=$PA$5)*(Cálculos!$G$5:$OA$5&lt;=$PB$5))-PE18)</f>
        <v>0</v>
      </c>
      <c r="PB18">
        <f>IF($B18="",0,PA18-SUMIFS(Cálculos!$G18:$OA18,Cálculos!$G$4:$OA$4,"T",Cálculos!$G$5:$OA$5,"&gt;="&amp;$PA$5,Cálculos!$G$5:$OA$5,"&lt;="&amp;$PB$5))</f>
        <v>0</v>
      </c>
      <c r="PC18">
        <f>ROUND(PA18*Configurações!$B$7/7,0)</f>
        <v>0</v>
      </c>
      <c r="PD18">
        <f>IF(AND(Configurações!$B$6="Sim",PA18&gt;0,PB18&lt;PC18),1,0)</f>
        <v>0</v>
      </c>
      <c r="PE18">
        <f>IF($B18="",0,COUNTIFS(Cálculos!$G$4:$OA$4,"ST",Cálculos!$G$5:$OA$5,"&gt;="&amp;$PA$5,Cálculos!$G$5:$OA$5,"&lt;="&amp;$PB$5,Cálculos!$G18:$OA18,"FERIAS"))</f>
        <v>0</v>
      </c>
      <c r="PF18">
        <f>IF($B18="",0,SUMPRODUCT((Cálculos!$G$4:$OA$4="T")*(Cálculos!$G$5:$OA$5&gt;=$PF$5)*(Cálculos!$G$5:$OA$5&lt;=$PG$5))-PJ18)</f>
        <v>0</v>
      </c>
      <c r="PG18">
        <f>IF($B18="",0,PF18-SUMIFS(Cálculos!$G18:$OA18,Cálculos!$G$4:$OA$4,"T",Cálculos!$G$5:$OA$5,"&gt;="&amp;$PF$5,Cálculos!$G$5:$OA$5,"&lt;="&amp;$PG$5))</f>
        <v>0</v>
      </c>
      <c r="PH18">
        <f>ROUND(PF18*Configurações!$B$7/7,0)</f>
        <v>0</v>
      </c>
      <c r="PI18">
        <f>IF(AND(Configurações!$B$6="Sim",PF18&gt;0,PG18&lt;PH18),1,0)</f>
        <v>0</v>
      </c>
      <c r="PJ18">
        <f>IF($B18="",0,COUNTIFS(Cálculos!$G$4:$OA$4,"ST",Cálculos!$G$5:$OA$5,"&gt;="&amp;$PF$5,Cálculos!$G$5:$OA$5,"&lt;="&amp;$PG$5,Cálculos!$G18:$OA18,"FERIAS"))</f>
        <v>0</v>
      </c>
      <c r="PK18">
        <f>IF($B18="",0,SUMPRODUCT((Cálculos!$G$4:$OA$4="T")*(Cálculos!$G$5:$OA$5&gt;=$PK$5)*(Cálculos!$G$5:$OA$5&lt;=$PL$5))-PO18)</f>
        <v>0</v>
      </c>
      <c r="PL18">
        <f>IF($B18="",0,PK18-SUMIFS(Cálculos!$G18:$OA18,Cálculos!$G$4:$OA$4,"T",Cálculos!$G$5:$OA$5,"&gt;="&amp;$PK$5,Cálculos!$G$5:$OA$5,"&lt;="&amp;$PL$5))</f>
        <v>0</v>
      </c>
      <c r="PM18">
        <f>ROUND(PK18*Configurações!$B$7/7,0)</f>
        <v>0</v>
      </c>
      <c r="PN18">
        <f>IF(AND(Configurações!$B$6="Sim",PK18&gt;0,PL18&lt;PM18),1,0)</f>
        <v>0</v>
      </c>
      <c r="PO18">
        <f>IF($B18="",0,COUNTIFS(Cálculos!$G$4:$OA$4,"ST",Cálculos!$G$5:$OA$5,"&gt;="&amp;$PK$5,Cálculos!$G$5:$OA$5,"&lt;="&amp;$PL$5,Cálculos!$G18:$OA18,"FERIAS"))</f>
        <v>0</v>
      </c>
      <c r="PP18" s="69" t="str">
        <f t="shared" si="105"/>
        <v/>
      </c>
    </row>
    <row r="19" spans="1:432" x14ac:dyDescent="0.25">
      <c r="A19" s="68" t="str">
        <f>IF($B19="","",13)</f>
        <v/>
      </c>
      <c r="B19" s="69" t="str">
        <f>IF(Configurações!$B$3="Colunas",IF('Escala Colunas'!Q$4="","",'Escala Colunas'!Q$4),IF(Configurações!$B$3="Simples",IF('Escala Simples'!$B19="","",'Escala Simples'!$B19),IF('Escala Linhas'!$B19="","",'Escala Linhas'!$B19)))</f>
        <v/>
      </c>
      <c r="C19" s="70" t="str">
        <f>IF($B19="","",IFERROR(INDEX(Funcionários!$D$5:$D$84,MATCH($B19,Funcionários!$B$5:$B$84,0)),""))</f>
        <v/>
      </c>
      <c r="D19" t="str">
        <f>IF($B19="","",IFERROR(INDEX(Funcionários!$C$5:$C$84,MATCH($B19,Funcionários!$B$5:$B$84,0)),""))</f>
        <v/>
      </c>
      <c r="E19">
        <f>IF($B19="",0,IFERROR(N(INDEX(Funcionários!$E$5:$E$84,MATCH($B19,Funcionários!$B$5:$B$84,0))),0))</f>
        <v>0</v>
      </c>
      <c r="F19">
        <f>IF($B19="",0,IFERROR(N(INDEX(Funcionários!$F$5:$F$84,MATCH($B19,Funcionários!$B$5:$B$84,0))),0))</f>
        <v>0</v>
      </c>
      <c r="G19" s="71" t="str">
        <f>IF(Configurações!$B$3="Colunas",IF('Escala Colunas'!Q6="","",'Escala Colunas'!Q6),IF(Configurações!$B$3="Simples","",IF('Escala Linhas'!D19="","",'Escala Linhas'!D19)))</f>
        <v/>
      </c>
      <c r="H19" s="71" t="str">
        <f>IF(Configurações!$B$3="Colunas",IF('Escala Colunas'!Q7="","",'Escala Colunas'!Q7),IF(Configurações!$B$3="Simples","",IF('Escala Linhas'!E19="","",'Escala Linhas'!E19)))</f>
        <v/>
      </c>
      <c r="I19" s="71" t="str">
        <f>IF(Configurações!$B$3="Colunas",IF('Escala Colunas'!Q8="","",'Escala Colunas'!Q8),IF(Configurações!$B$3="Simples","",IF('Escala Linhas'!F19="","",'Escala Linhas'!F19)))</f>
        <v/>
      </c>
      <c r="J19" s="71" t="str">
        <f>IF(Configurações!$B$3="Colunas",IF('Escala Colunas'!Q9="","",'Escala Colunas'!Q9),IF(Configurações!$B$3="Simples","",IF('Escala Linhas'!G19="","",'Escala Linhas'!G19)))</f>
        <v/>
      </c>
      <c r="K19">
        <f>IF($B19="",0,IF(Configurações!$B$3="Simples",IF(OR(Q19="TRAB",Q19="ATEST"),1,0),IF(AND(G19&lt;&gt;"",J19&lt;&gt;""),1,0)))</f>
        <v>0</v>
      </c>
      <c r="L19" s="72">
        <f>IF(AND(K19=1,Configurações!$B$3&lt;&gt;"Simples"),MOD(J19-G19,1)-M19,0)</f>
        <v>0</v>
      </c>
      <c r="M19" s="72">
        <f t="shared" si="0"/>
        <v>0</v>
      </c>
      <c r="N19">
        <f t="shared" si="1"/>
        <v>0</v>
      </c>
      <c r="O19">
        <f t="shared" si="2"/>
        <v>0</v>
      </c>
      <c r="P19" s="38" t="str">
        <f>IF(K19=0,"",IF(N19&gt;Configurações!$B$15,"7DIA ","")&amp;IF(AND(WEEKDAY(G$5)=1,O19&gt;IF($D19="F",Configurações!$B$13,Configurações!$B$14)),"DOM ","")&amp;IF(Configurações!$B$3="Simples","",IF(ROUND(L19*1440,0)&lt;=ROUND(Configurações!$B$11*1440,0),IF(ROUND(M19*1440,0)&gt;0,"INT-INDEVIDO",""),IF(ROUND(L19*1440,0)&lt;=ROUND(Configurações!$B$12*1440,0),IF(ROUND(M19*1440,0)&lt;&gt;ROUND(Configurações!$B$8*1440,0),"INT-15MIN",""),IF(OR(ROUND(M19*1440,0)&lt;ROUND(Configurações!$B$9*1440,0),ROUND(M19*1440,0)&gt;ROUND(Configurações!$B$10*1440,0)),"INT-1H2H","")))))</f>
        <v/>
      </c>
      <c r="Q19" t="str">
        <f>IF(Configurações!$B$3="Simples",IF('Escala Simples'!D19="Trabalho","TRAB",IF('Escala Simples'!D19="Folga","FOLGA",IF('Escala Simples'!D19="Atestado","ATEST",IF('Escala Simples'!D19="Férias","FERIAS","")))),"")</f>
        <v/>
      </c>
      <c r="R19" s="71" t="str">
        <f>IF(Configurações!$B$3="Colunas",IF('Escala Colunas'!Q11="","",'Escala Colunas'!Q11),IF(Configurações!$B$3="Simples","",IF('Escala Linhas'!I19="","",'Escala Linhas'!I19)))</f>
        <v/>
      </c>
      <c r="S19" s="71" t="str">
        <f>IF(Configurações!$B$3="Colunas",IF('Escala Colunas'!Q12="","",'Escala Colunas'!Q12),IF(Configurações!$B$3="Simples","",IF('Escala Linhas'!J19="","",'Escala Linhas'!J19)))</f>
        <v/>
      </c>
      <c r="T19" s="71" t="str">
        <f>IF(Configurações!$B$3="Colunas",IF('Escala Colunas'!Q13="","",'Escala Colunas'!Q13),IF(Configurações!$B$3="Simples","",IF('Escala Linhas'!K19="","",'Escala Linhas'!K19)))</f>
        <v/>
      </c>
      <c r="U19" s="71" t="str">
        <f>IF(Configurações!$B$3="Colunas",IF('Escala Colunas'!Q14="","",'Escala Colunas'!Q14),IF(Configurações!$B$3="Simples","",IF('Escala Linhas'!L19="","",'Escala Linhas'!L19)))</f>
        <v/>
      </c>
      <c r="V19">
        <f>IF($B19="",0,IF(Configurações!$B$3="Simples",IF(OR(AB19="TRAB",AB19="ATEST"),1,0),IF(AND(R19&lt;&gt;"",U19&lt;&gt;""),1,0)))</f>
        <v>0</v>
      </c>
      <c r="W19" s="72">
        <f>IF(AND(V19=1,Configurações!$B$3&lt;&gt;"Simples"),MOD(U19-R19,1)-X19,0)</f>
        <v>0</v>
      </c>
      <c r="X19" s="72">
        <f t="shared" si="3"/>
        <v>0</v>
      </c>
      <c r="Y19">
        <f t="shared" si="4"/>
        <v>0</v>
      </c>
      <c r="Z19">
        <f t="shared" si="5"/>
        <v>0</v>
      </c>
      <c r="AA19" s="38" t="str">
        <f>IF(V19=0,"",IF(Y19&gt;Configurações!$B$15,"7DIA ","")&amp;IF(AND(WEEKDAY(R$5)=1,Z19&gt;IF($D19="F",Configurações!$B$13,Configurações!$B$14)),"DOM ","")&amp;IF(Configurações!$B$3="Simples","",IF(ROUND(W19*1440,0)&lt;=ROUND(Configurações!$B$11*1440,0),IF(ROUND(X19*1440,0)&gt;0,"INT-INDEVIDO",""),IF(ROUND(W19*1440,0)&lt;=ROUND(Configurações!$B$12*1440,0),IF(ROUND(X19*1440,0)&lt;&gt;ROUND(Configurações!$B$8*1440,0),"INT-15MIN",""),IF(OR(ROUND(X19*1440,0)&lt;ROUND(Configurações!$B$9*1440,0),ROUND(X19*1440,0)&gt;ROUND(Configurações!$B$10*1440,0)),"INT-1H2H","")))))</f>
        <v/>
      </c>
      <c r="AB19" t="str">
        <f>IF(Configurações!$B$3="Simples",IF('Escala Simples'!E19="Trabalho","TRAB",IF('Escala Simples'!E19="Folga","FOLGA",IF('Escala Simples'!E19="Atestado","ATEST",IF('Escala Simples'!E19="Férias","FERIAS","")))),"")</f>
        <v/>
      </c>
      <c r="AC19" s="71" t="str">
        <f>IF(Configurações!$B$3="Colunas",IF('Escala Colunas'!Q16="","",'Escala Colunas'!Q16),IF(Configurações!$B$3="Simples","",IF('Escala Linhas'!N19="","",'Escala Linhas'!N19)))</f>
        <v/>
      </c>
      <c r="AD19" s="71" t="str">
        <f>IF(Configurações!$B$3="Colunas",IF('Escala Colunas'!Q17="","",'Escala Colunas'!Q17),IF(Configurações!$B$3="Simples","",IF('Escala Linhas'!O19="","",'Escala Linhas'!O19)))</f>
        <v/>
      </c>
      <c r="AE19" s="71" t="str">
        <f>IF(Configurações!$B$3="Colunas",IF('Escala Colunas'!Q18="","",'Escala Colunas'!Q18),IF(Configurações!$B$3="Simples","",IF('Escala Linhas'!P19="","",'Escala Linhas'!P19)))</f>
        <v/>
      </c>
      <c r="AF19" s="71" t="str">
        <f>IF(Configurações!$B$3="Colunas",IF('Escala Colunas'!Q19="","",'Escala Colunas'!Q19),IF(Configurações!$B$3="Simples","",IF('Escala Linhas'!Q19="","",'Escala Linhas'!Q19)))</f>
        <v/>
      </c>
      <c r="AG19">
        <f>IF($B19="",0,IF(Configurações!$B$3="Simples",IF(OR(AM19="TRAB",AM19="ATEST"),1,0),IF(AND(AC19&lt;&gt;"",AF19&lt;&gt;""),1,0)))</f>
        <v>0</v>
      </c>
      <c r="AH19" s="72">
        <f>IF(AND(AG19=1,Configurações!$B$3&lt;&gt;"Simples"),MOD(AF19-AC19,1)-AI19,0)</f>
        <v>0</v>
      </c>
      <c r="AI19" s="72">
        <f t="shared" si="6"/>
        <v>0</v>
      </c>
      <c r="AJ19">
        <f t="shared" si="7"/>
        <v>0</v>
      </c>
      <c r="AK19">
        <f t="shared" si="8"/>
        <v>0</v>
      </c>
      <c r="AL19" s="38" t="str">
        <f>IF(AG19=0,"",IF(AJ19&gt;Configurações!$B$15,"7DIA ","")&amp;IF(AND(WEEKDAY(AC$5)=1,AK19&gt;IF($D19="F",Configurações!$B$13,Configurações!$B$14)),"DOM ","")&amp;IF(Configurações!$B$3="Simples","",IF(ROUND(AH19*1440,0)&lt;=ROUND(Configurações!$B$11*1440,0),IF(ROUND(AI19*1440,0)&gt;0,"INT-INDEVIDO",""),IF(ROUND(AH19*1440,0)&lt;=ROUND(Configurações!$B$12*1440,0),IF(ROUND(AI19*1440,0)&lt;&gt;ROUND(Configurações!$B$8*1440,0),"INT-15MIN",""),IF(OR(ROUND(AI19*1440,0)&lt;ROUND(Configurações!$B$9*1440,0),ROUND(AI19*1440,0)&gt;ROUND(Configurações!$B$10*1440,0)),"INT-1H2H","")))))</f>
        <v/>
      </c>
      <c r="AM19" t="str">
        <f>IF(Configurações!$B$3="Simples",IF('Escala Simples'!F19="Trabalho","TRAB",IF('Escala Simples'!F19="Folga","FOLGA",IF('Escala Simples'!F19="Atestado","ATEST",IF('Escala Simples'!F19="Férias","FERIAS","")))),"")</f>
        <v/>
      </c>
      <c r="AN19" s="71" t="str">
        <f>IF(Configurações!$B$3="Colunas",IF('Escala Colunas'!Q21="","",'Escala Colunas'!Q21),IF(Configurações!$B$3="Simples","",IF('Escala Linhas'!S19="","",'Escala Linhas'!S19)))</f>
        <v/>
      </c>
      <c r="AO19" s="71" t="str">
        <f>IF(Configurações!$B$3="Colunas",IF('Escala Colunas'!Q22="","",'Escala Colunas'!Q22),IF(Configurações!$B$3="Simples","",IF('Escala Linhas'!T19="","",'Escala Linhas'!T19)))</f>
        <v/>
      </c>
      <c r="AP19" s="71" t="str">
        <f>IF(Configurações!$B$3="Colunas",IF('Escala Colunas'!Q23="","",'Escala Colunas'!Q23),IF(Configurações!$B$3="Simples","",IF('Escala Linhas'!U19="","",'Escala Linhas'!U19)))</f>
        <v/>
      </c>
      <c r="AQ19" s="71" t="str">
        <f>IF(Configurações!$B$3="Colunas",IF('Escala Colunas'!Q24="","",'Escala Colunas'!Q24),IF(Configurações!$B$3="Simples","",IF('Escala Linhas'!V19="","",'Escala Linhas'!V19)))</f>
        <v/>
      </c>
      <c r="AR19">
        <f>IF($B19="",0,IF(Configurações!$B$3="Simples",IF(OR(AX19="TRAB",AX19="ATEST"),1,0),IF(AND(AN19&lt;&gt;"",AQ19&lt;&gt;""),1,0)))</f>
        <v>0</v>
      </c>
      <c r="AS19" s="72">
        <f>IF(AND(AR19=1,Configurações!$B$3&lt;&gt;"Simples"),MOD(AQ19-AN19,1)-AT19,0)</f>
        <v>0</v>
      </c>
      <c r="AT19" s="72">
        <f t="shared" si="9"/>
        <v>0</v>
      </c>
      <c r="AU19">
        <f t="shared" si="10"/>
        <v>0</v>
      </c>
      <c r="AV19">
        <f t="shared" si="11"/>
        <v>0</v>
      </c>
      <c r="AW19" s="38" t="str">
        <f>IF(AR19=0,"",IF(AU19&gt;Configurações!$B$15,"7DIA ","")&amp;IF(AND(WEEKDAY(AN$5)=1,AV19&gt;IF($D19="F",Configurações!$B$13,Configurações!$B$14)),"DOM ","")&amp;IF(Configurações!$B$3="Simples","",IF(ROUND(AS19*1440,0)&lt;=ROUND(Configurações!$B$11*1440,0),IF(ROUND(AT19*1440,0)&gt;0,"INT-INDEVIDO",""),IF(ROUND(AS19*1440,0)&lt;=ROUND(Configurações!$B$12*1440,0),IF(ROUND(AT19*1440,0)&lt;&gt;ROUND(Configurações!$B$8*1440,0),"INT-15MIN",""),IF(OR(ROUND(AT19*1440,0)&lt;ROUND(Configurações!$B$9*1440,0),ROUND(AT19*1440,0)&gt;ROUND(Configurações!$B$10*1440,0)),"INT-1H2H","")))))</f>
        <v/>
      </c>
      <c r="AX19" t="str">
        <f>IF(Configurações!$B$3="Simples",IF('Escala Simples'!G19="Trabalho","TRAB",IF('Escala Simples'!G19="Folga","FOLGA",IF('Escala Simples'!G19="Atestado","ATEST",IF('Escala Simples'!G19="Férias","FERIAS","")))),"")</f>
        <v/>
      </c>
      <c r="AY19" s="71" t="str">
        <f>IF(Configurações!$B$3="Colunas",IF('Escala Colunas'!Q26="","",'Escala Colunas'!Q26),IF(Configurações!$B$3="Simples","",IF('Escala Linhas'!X19="","",'Escala Linhas'!X19)))</f>
        <v/>
      </c>
      <c r="AZ19" s="71" t="str">
        <f>IF(Configurações!$B$3="Colunas",IF('Escala Colunas'!Q27="","",'Escala Colunas'!Q27),IF(Configurações!$B$3="Simples","",IF('Escala Linhas'!Y19="","",'Escala Linhas'!Y19)))</f>
        <v/>
      </c>
      <c r="BA19" s="71" t="str">
        <f>IF(Configurações!$B$3="Colunas",IF('Escala Colunas'!Q28="","",'Escala Colunas'!Q28),IF(Configurações!$B$3="Simples","",IF('Escala Linhas'!Z19="","",'Escala Linhas'!Z19)))</f>
        <v/>
      </c>
      <c r="BB19" s="71" t="str">
        <f>IF(Configurações!$B$3="Colunas",IF('Escala Colunas'!Q29="","",'Escala Colunas'!Q29),IF(Configurações!$B$3="Simples","",IF('Escala Linhas'!AA19="","",'Escala Linhas'!AA19)))</f>
        <v/>
      </c>
      <c r="BC19">
        <f>IF($B19="",0,IF(Configurações!$B$3="Simples",IF(OR(BI19="TRAB",BI19="ATEST"),1,0),IF(AND(AY19&lt;&gt;"",BB19&lt;&gt;""),1,0)))</f>
        <v>0</v>
      </c>
      <c r="BD19" s="72">
        <f>IF(AND(BC19=1,Configurações!$B$3&lt;&gt;"Simples"),MOD(BB19-AY19,1)-BE19,0)</f>
        <v>0</v>
      </c>
      <c r="BE19" s="72">
        <f t="shared" si="12"/>
        <v>0</v>
      </c>
      <c r="BF19">
        <f t="shared" si="13"/>
        <v>0</v>
      </c>
      <c r="BG19">
        <f t="shared" si="14"/>
        <v>0</v>
      </c>
      <c r="BH19" s="38" t="str">
        <f>IF(BC19=0,"",IF(BF19&gt;Configurações!$B$15,"7DIA ","")&amp;IF(AND(WEEKDAY(AY$5)=1,BG19&gt;IF($D19="F",Configurações!$B$13,Configurações!$B$14)),"DOM ","")&amp;IF(Configurações!$B$3="Simples","",IF(ROUND(BD19*1440,0)&lt;=ROUND(Configurações!$B$11*1440,0),IF(ROUND(BE19*1440,0)&gt;0,"INT-INDEVIDO",""),IF(ROUND(BD19*1440,0)&lt;=ROUND(Configurações!$B$12*1440,0),IF(ROUND(BE19*1440,0)&lt;&gt;ROUND(Configurações!$B$8*1440,0),"INT-15MIN",""),IF(OR(ROUND(BE19*1440,0)&lt;ROUND(Configurações!$B$9*1440,0),ROUND(BE19*1440,0)&gt;ROUND(Configurações!$B$10*1440,0)),"INT-1H2H","")))))</f>
        <v/>
      </c>
      <c r="BI19" t="str">
        <f>IF(Configurações!$B$3="Simples",IF('Escala Simples'!H19="Trabalho","TRAB",IF('Escala Simples'!H19="Folga","FOLGA",IF('Escala Simples'!H19="Atestado","ATEST",IF('Escala Simples'!H19="Férias","FERIAS","")))),"")</f>
        <v/>
      </c>
      <c r="BJ19" s="71" t="str">
        <f>IF(Configurações!$B$3="Colunas",IF('Escala Colunas'!Q31="","",'Escala Colunas'!Q31),IF(Configurações!$B$3="Simples","",IF('Escala Linhas'!AC19="","",'Escala Linhas'!AC19)))</f>
        <v/>
      </c>
      <c r="BK19" s="71" t="str">
        <f>IF(Configurações!$B$3="Colunas",IF('Escala Colunas'!Q32="","",'Escala Colunas'!Q32),IF(Configurações!$B$3="Simples","",IF('Escala Linhas'!AD19="","",'Escala Linhas'!AD19)))</f>
        <v/>
      </c>
      <c r="BL19" s="71" t="str">
        <f>IF(Configurações!$B$3="Colunas",IF('Escala Colunas'!Q33="","",'Escala Colunas'!Q33),IF(Configurações!$B$3="Simples","",IF('Escala Linhas'!AE19="","",'Escala Linhas'!AE19)))</f>
        <v/>
      </c>
      <c r="BM19" s="71" t="str">
        <f>IF(Configurações!$B$3="Colunas",IF('Escala Colunas'!Q34="","",'Escala Colunas'!Q34),IF(Configurações!$B$3="Simples","",IF('Escala Linhas'!AF19="","",'Escala Linhas'!AF19)))</f>
        <v/>
      </c>
      <c r="BN19">
        <f>IF($B19="",0,IF(Configurações!$B$3="Simples",IF(OR(BT19="TRAB",BT19="ATEST"),1,0),IF(AND(BJ19&lt;&gt;"",BM19&lt;&gt;""),1,0)))</f>
        <v>0</v>
      </c>
      <c r="BO19" s="72">
        <f>IF(AND(BN19=1,Configurações!$B$3&lt;&gt;"Simples"),MOD(BM19-BJ19,1)-BP19,0)</f>
        <v>0</v>
      </c>
      <c r="BP19" s="72">
        <f t="shared" si="15"/>
        <v>0</v>
      </c>
      <c r="BQ19">
        <f t="shared" si="16"/>
        <v>0</v>
      </c>
      <c r="BR19">
        <f t="shared" si="17"/>
        <v>0</v>
      </c>
      <c r="BS19" s="38" t="str">
        <f>IF(BN19=0,"",IF(BQ19&gt;Configurações!$B$15,"7DIA ","")&amp;IF(AND(WEEKDAY(BJ$5)=1,BR19&gt;IF($D19="F",Configurações!$B$13,Configurações!$B$14)),"DOM ","")&amp;IF(Configurações!$B$3="Simples","",IF(ROUND(BO19*1440,0)&lt;=ROUND(Configurações!$B$11*1440,0),IF(ROUND(BP19*1440,0)&gt;0,"INT-INDEVIDO",""),IF(ROUND(BO19*1440,0)&lt;=ROUND(Configurações!$B$12*1440,0),IF(ROUND(BP19*1440,0)&lt;&gt;ROUND(Configurações!$B$8*1440,0),"INT-15MIN",""),IF(OR(ROUND(BP19*1440,0)&lt;ROUND(Configurações!$B$9*1440,0),ROUND(BP19*1440,0)&gt;ROUND(Configurações!$B$10*1440,0)),"INT-1H2H","")))))</f>
        <v/>
      </c>
      <c r="BT19" t="str">
        <f>IF(Configurações!$B$3="Simples",IF('Escala Simples'!I19="Trabalho","TRAB",IF('Escala Simples'!I19="Folga","FOLGA",IF('Escala Simples'!I19="Atestado","ATEST",IF('Escala Simples'!I19="Férias","FERIAS","")))),"")</f>
        <v/>
      </c>
      <c r="BU19" s="71" t="str">
        <f>IF(Configurações!$B$3="Colunas",IF('Escala Colunas'!Q36="","",'Escala Colunas'!Q36),IF(Configurações!$B$3="Simples","",IF('Escala Linhas'!AH19="","",'Escala Linhas'!AH19)))</f>
        <v/>
      </c>
      <c r="BV19" s="71" t="str">
        <f>IF(Configurações!$B$3="Colunas",IF('Escala Colunas'!Q37="","",'Escala Colunas'!Q37),IF(Configurações!$B$3="Simples","",IF('Escala Linhas'!AI19="","",'Escala Linhas'!AI19)))</f>
        <v/>
      </c>
      <c r="BW19" s="71" t="str">
        <f>IF(Configurações!$B$3="Colunas",IF('Escala Colunas'!Q38="","",'Escala Colunas'!Q38),IF(Configurações!$B$3="Simples","",IF('Escala Linhas'!AJ19="","",'Escala Linhas'!AJ19)))</f>
        <v/>
      </c>
      <c r="BX19" s="71" t="str">
        <f>IF(Configurações!$B$3="Colunas",IF('Escala Colunas'!Q39="","",'Escala Colunas'!Q39),IF(Configurações!$B$3="Simples","",IF('Escala Linhas'!AK19="","",'Escala Linhas'!AK19)))</f>
        <v/>
      </c>
      <c r="BY19">
        <f>IF($B19="",0,IF(Configurações!$B$3="Simples",IF(OR(CE19="TRAB",CE19="ATEST"),1,0),IF(AND(BU19&lt;&gt;"",BX19&lt;&gt;""),1,0)))</f>
        <v>0</v>
      </c>
      <c r="BZ19" s="72">
        <f>IF(AND(BY19=1,Configurações!$B$3&lt;&gt;"Simples"),MOD(BX19-BU19,1)-CA19,0)</f>
        <v>0</v>
      </c>
      <c r="CA19" s="72">
        <f t="shared" si="18"/>
        <v>0</v>
      </c>
      <c r="CB19">
        <f t="shared" si="19"/>
        <v>0</v>
      </c>
      <c r="CC19">
        <f t="shared" si="20"/>
        <v>0</v>
      </c>
      <c r="CD19" s="38" t="str">
        <f>IF(BY19=0,"",IF(CB19&gt;Configurações!$B$15,"7DIA ","")&amp;IF(AND(WEEKDAY(BU$5)=1,CC19&gt;IF($D19="F",Configurações!$B$13,Configurações!$B$14)),"DOM ","")&amp;IF(Configurações!$B$3="Simples","",IF(ROUND(BZ19*1440,0)&lt;=ROUND(Configurações!$B$11*1440,0),IF(ROUND(CA19*1440,0)&gt;0,"INT-INDEVIDO",""),IF(ROUND(BZ19*1440,0)&lt;=ROUND(Configurações!$B$12*1440,0),IF(ROUND(CA19*1440,0)&lt;&gt;ROUND(Configurações!$B$8*1440,0),"INT-15MIN",""),IF(OR(ROUND(CA19*1440,0)&lt;ROUND(Configurações!$B$9*1440,0),ROUND(CA19*1440,0)&gt;ROUND(Configurações!$B$10*1440,0)),"INT-1H2H","")))))</f>
        <v/>
      </c>
      <c r="CE19" t="str">
        <f>IF(Configurações!$B$3="Simples",IF('Escala Simples'!J19="Trabalho","TRAB",IF('Escala Simples'!J19="Folga","FOLGA",IF('Escala Simples'!J19="Atestado","ATEST",IF('Escala Simples'!J19="Férias","FERIAS","")))),"")</f>
        <v/>
      </c>
      <c r="CF19" s="71" t="str">
        <f>IF(Configurações!$B$3="Colunas",IF('Escala Colunas'!Q44="","",'Escala Colunas'!Q44),IF(Configurações!$B$3="Simples","",IF('Escala Linhas'!AP19="","",'Escala Linhas'!AP19)))</f>
        <v/>
      </c>
      <c r="CG19" s="71" t="str">
        <f>IF(Configurações!$B$3="Colunas",IF('Escala Colunas'!Q45="","",'Escala Colunas'!Q45),IF(Configurações!$B$3="Simples","",IF('Escala Linhas'!AQ19="","",'Escala Linhas'!AQ19)))</f>
        <v/>
      </c>
      <c r="CH19" s="71" t="str">
        <f>IF(Configurações!$B$3="Colunas",IF('Escala Colunas'!Q46="","",'Escala Colunas'!Q46),IF(Configurações!$B$3="Simples","",IF('Escala Linhas'!AR19="","",'Escala Linhas'!AR19)))</f>
        <v/>
      </c>
      <c r="CI19" s="71" t="str">
        <f>IF(Configurações!$B$3="Colunas",IF('Escala Colunas'!Q47="","",'Escala Colunas'!Q47),IF(Configurações!$B$3="Simples","",IF('Escala Linhas'!AS19="","",'Escala Linhas'!AS19)))</f>
        <v/>
      </c>
      <c r="CJ19">
        <f>IF($B19="",0,IF(Configurações!$B$3="Simples",IF(OR(CP19="TRAB",CP19="ATEST"),1,0),IF(AND(CF19&lt;&gt;"",CI19&lt;&gt;""),1,0)))</f>
        <v>0</v>
      </c>
      <c r="CK19" s="72">
        <f>IF(AND(CJ19=1,Configurações!$B$3&lt;&gt;"Simples"),MOD(CI19-CF19,1)-CL19,0)</f>
        <v>0</v>
      </c>
      <c r="CL19" s="72">
        <f t="shared" si="21"/>
        <v>0</v>
      </c>
      <c r="CM19">
        <f t="shared" si="22"/>
        <v>0</v>
      </c>
      <c r="CN19">
        <f t="shared" si="23"/>
        <v>0</v>
      </c>
      <c r="CO19" s="38" t="str">
        <f>IF(CJ19=0,"",IF(CM19&gt;Configurações!$B$15,"7DIA ","")&amp;IF(AND(WEEKDAY(CF$5)=1,CN19&gt;IF($D19="F",Configurações!$B$13,Configurações!$B$14)),"DOM ","")&amp;IF(Configurações!$B$3="Simples","",IF(ROUND(CK19*1440,0)&lt;=ROUND(Configurações!$B$11*1440,0),IF(ROUND(CL19*1440,0)&gt;0,"INT-INDEVIDO",""),IF(ROUND(CK19*1440,0)&lt;=ROUND(Configurações!$B$12*1440,0),IF(ROUND(CL19*1440,0)&lt;&gt;ROUND(Configurações!$B$8*1440,0),"INT-15MIN",""),IF(OR(ROUND(CL19*1440,0)&lt;ROUND(Configurações!$B$9*1440,0),ROUND(CL19*1440,0)&gt;ROUND(Configurações!$B$10*1440,0)),"INT-1H2H","")))))</f>
        <v/>
      </c>
      <c r="CP19" t="str">
        <f>IF(Configurações!$B$3="Simples",IF('Escala Simples'!M19="Trabalho","TRAB",IF('Escala Simples'!M19="Folga","FOLGA",IF('Escala Simples'!M19="Atestado","ATEST",IF('Escala Simples'!M19="Férias","FERIAS","")))),"")</f>
        <v/>
      </c>
      <c r="CQ19" s="71" t="str">
        <f>IF(Configurações!$B$3="Colunas",IF('Escala Colunas'!Q49="","",'Escala Colunas'!Q49),IF(Configurações!$B$3="Simples","",IF('Escala Linhas'!AU19="","",'Escala Linhas'!AU19)))</f>
        <v/>
      </c>
      <c r="CR19" s="71" t="str">
        <f>IF(Configurações!$B$3="Colunas",IF('Escala Colunas'!Q50="","",'Escala Colunas'!Q50),IF(Configurações!$B$3="Simples","",IF('Escala Linhas'!AV19="","",'Escala Linhas'!AV19)))</f>
        <v/>
      </c>
      <c r="CS19" s="71" t="str">
        <f>IF(Configurações!$B$3="Colunas",IF('Escala Colunas'!Q51="","",'Escala Colunas'!Q51),IF(Configurações!$B$3="Simples","",IF('Escala Linhas'!AW19="","",'Escala Linhas'!AW19)))</f>
        <v/>
      </c>
      <c r="CT19" s="71" t="str">
        <f>IF(Configurações!$B$3="Colunas",IF('Escala Colunas'!Q52="","",'Escala Colunas'!Q52),IF(Configurações!$B$3="Simples","",IF('Escala Linhas'!AX19="","",'Escala Linhas'!AX19)))</f>
        <v/>
      </c>
      <c r="CU19">
        <f>IF($B19="",0,IF(Configurações!$B$3="Simples",IF(OR(DA19="TRAB",DA19="ATEST"),1,0),IF(AND(CQ19&lt;&gt;"",CT19&lt;&gt;""),1,0)))</f>
        <v>0</v>
      </c>
      <c r="CV19" s="72">
        <f>IF(AND(CU19=1,Configurações!$B$3&lt;&gt;"Simples"),MOD(CT19-CQ19,1)-CW19,0)</f>
        <v>0</v>
      </c>
      <c r="CW19" s="72">
        <f t="shared" si="24"/>
        <v>0</v>
      </c>
      <c r="CX19">
        <f t="shared" si="25"/>
        <v>0</v>
      </c>
      <c r="CY19">
        <f t="shared" si="26"/>
        <v>0</v>
      </c>
      <c r="CZ19" s="38" t="str">
        <f>IF(CU19=0,"",IF(CX19&gt;Configurações!$B$15,"7DIA ","")&amp;IF(AND(WEEKDAY(CQ$5)=1,CY19&gt;IF($D19="F",Configurações!$B$13,Configurações!$B$14)),"DOM ","")&amp;IF(Configurações!$B$3="Simples","",IF(ROUND(CV19*1440,0)&lt;=ROUND(Configurações!$B$11*1440,0),IF(ROUND(CW19*1440,0)&gt;0,"INT-INDEVIDO",""),IF(ROUND(CV19*1440,0)&lt;=ROUND(Configurações!$B$12*1440,0),IF(ROUND(CW19*1440,0)&lt;&gt;ROUND(Configurações!$B$8*1440,0),"INT-15MIN",""),IF(OR(ROUND(CW19*1440,0)&lt;ROUND(Configurações!$B$9*1440,0),ROUND(CW19*1440,0)&gt;ROUND(Configurações!$B$10*1440,0)),"INT-1H2H","")))))</f>
        <v/>
      </c>
      <c r="DA19" t="str">
        <f>IF(Configurações!$B$3="Simples",IF('Escala Simples'!N19="Trabalho","TRAB",IF('Escala Simples'!N19="Folga","FOLGA",IF('Escala Simples'!N19="Atestado","ATEST",IF('Escala Simples'!N19="Férias","FERIAS","")))),"")</f>
        <v/>
      </c>
      <c r="DB19" s="71" t="str">
        <f>IF(Configurações!$B$3="Colunas",IF('Escala Colunas'!Q54="","",'Escala Colunas'!Q54),IF(Configurações!$B$3="Simples","",IF('Escala Linhas'!AZ19="","",'Escala Linhas'!AZ19)))</f>
        <v/>
      </c>
      <c r="DC19" s="71" t="str">
        <f>IF(Configurações!$B$3="Colunas",IF('Escala Colunas'!Q55="","",'Escala Colunas'!Q55),IF(Configurações!$B$3="Simples","",IF('Escala Linhas'!BA19="","",'Escala Linhas'!BA19)))</f>
        <v/>
      </c>
      <c r="DD19" s="71" t="str">
        <f>IF(Configurações!$B$3="Colunas",IF('Escala Colunas'!Q56="","",'Escala Colunas'!Q56),IF(Configurações!$B$3="Simples","",IF('Escala Linhas'!BB19="","",'Escala Linhas'!BB19)))</f>
        <v/>
      </c>
      <c r="DE19" s="71" t="str">
        <f>IF(Configurações!$B$3="Colunas",IF('Escala Colunas'!Q57="","",'Escala Colunas'!Q57),IF(Configurações!$B$3="Simples","",IF('Escala Linhas'!BC19="","",'Escala Linhas'!BC19)))</f>
        <v/>
      </c>
      <c r="DF19">
        <f>IF($B19="",0,IF(Configurações!$B$3="Simples",IF(OR(DL19="TRAB",DL19="ATEST"),1,0),IF(AND(DB19&lt;&gt;"",DE19&lt;&gt;""),1,0)))</f>
        <v>0</v>
      </c>
      <c r="DG19" s="72">
        <f>IF(AND(DF19=1,Configurações!$B$3&lt;&gt;"Simples"),MOD(DE19-DB19,1)-DH19,0)</f>
        <v>0</v>
      </c>
      <c r="DH19" s="72">
        <f t="shared" si="27"/>
        <v>0</v>
      </c>
      <c r="DI19">
        <f t="shared" si="28"/>
        <v>0</v>
      </c>
      <c r="DJ19">
        <f t="shared" si="29"/>
        <v>0</v>
      </c>
      <c r="DK19" s="38" t="str">
        <f>IF(DF19=0,"",IF(DI19&gt;Configurações!$B$15,"7DIA ","")&amp;IF(AND(WEEKDAY(DB$5)=1,DJ19&gt;IF($D19="F",Configurações!$B$13,Configurações!$B$14)),"DOM ","")&amp;IF(Configurações!$B$3="Simples","",IF(ROUND(DG19*1440,0)&lt;=ROUND(Configurações!$B$11*1440,0),IF(ROUND(DH19*1440,0)&gt;0,"INT-INDEVIDO",""),IF(ROUND(DG19*1440,0)&lt;=ROUND(Configurações!$B$12*1440,0),IF(ROUND(DH19*1440,0)&lt;&gt;ROUND(Configurações!$B$8*1440,0),"INT-15MIN",""),IF(OR(ROUND(DH19*1440,0)&lt;ROUND(Configurações!$B$9*1440,0),ROUND(DH19*1440,0)&gt;ROUND(Configurações!$B$10*1440,0)),"INT-1H2H","")))))</f>
        <v/>
      </c>
      <c r="DL19" t="str">
        <f>IF(Configurações!$B$3="Simples",IF('Escala Simples'!O19="Trabalho","TRAB",IF('Escala Simples'!O19="Folga","FOLGA",IF('Escala Simples'!O19="Atestado","ATEST",IF('Escala Simples'!O19="Férias","FERIAS","")))),"")</f>
        <v/>
      </c>
      <c r="DM19" s="71" t="str">
        <f>IF(Configurações!$B$3="Colunas",IF('Escala Colunas'!Q59="","",'Escala Colunas'!Q59),IF(Configurações!$B$3="Simples","",IF('Escala Linhas'!BE19="","",'Escala Linhas'!BE19)))</f>
        <v/>
      </c>
      <c r="DN19" s="71" t="str">
        <f>IF(Configurações!$B$3="Colunas",IF('Escala Colunas'!Q60="","",'Escala Colunas'!Q60),IF(Configurações!$B$3="Simples","",IF('Escala Linhas'!BF19="","",'Escala Linhas'!BF19)))</f>
        <v/>
      </c>
      <c r="DO19" s="71" t="str">
        <f>IF(Configurações!$B$3="Colunas",IF('Escala Colunas'!Q61="","",'Escala Colunas'!Q61),IF(Configurações!$B$3="Simples","",IF('Escala Linhas'!BG19="","",'Escala Linhas'!BG19)))</f>
        <v/>
      </c>
      <c r="DP19" s="71" t="str">
        <f>IF(Configurações!$B$3="Colunas",IF('Escala Colunas'!Q62="","",'Escala Colunas'!Q62),IF(Configurações!$B$3="Simples","",IF('Escala Linhas'!BH19="","",'Escala Linhas'!BH19)))</f>
        <v/>
      </c>
      <c r="DQ19">
        <f>IF($B19="",0,IF(Configurações!$B$3="Simples",IF(OR(DW19="TRAB",DW19="ATEST"),1,0),IF(AND(DM19&lt;&gt;"",DP19&lt;&gt;""),1,0)))</f>
        <v>0</v>
      </c>
      <c r="DR19" s="72">
        <f>IF(AND(DQ19=1,Configurações!$B$3&lt;&gt;"Simples"),MOD(DP19-DM19,1)-DS19,0)</f>
        <v>0</v>
      </c>
      <c r="DS19" s="72">
        <f t="shared" si="30"/>
        <v>0</v>
      </c>
      <c r="DT19">
        <f t="shared" si="31"/>
        <v>0</v>
      </c>
      <c r="DU19">
        <f t="shared" si="32"/>
        <v>0</v>
      </c>
      <c r="DV19" s="38" t="str">
        <f>IF(DQ19=0,"",IF(DT19&gt;Configurações!$B$15,"7DIA ","")&amp;IF(AND(WEEKDAY(DM$5)=1,DU19&gt;IF($D19="F",Configurações!$B$13,Configurações!$B$14)),"DOM ","")&amp;IF(Configurações!$B$3="Simples","",IF(ROUND(DR19*1440,0)&lt;=ROUND(Configurações!$B$11*1440,0),IF(ROUND(DS19*1440,0)&gt;0,"INT-INDEVIDO",""),IF(ROUND(DR19*1440,0)&lt;=ROUND(Configurações!$B$12*1440,0),IF(ROUND(DS19*1440,0)&lt;&gt;ROUND(Configurações!$B$8*1440,0),"INT-15MIN",""),IF(OR(ROUND(DS19*1440,0)&lt;ROUND(Configurações!$B$9*1440,0),ROUND(DS19*1440,0)&gt;ROUND(Configurações!$B$10*1440,0)),"INT-1H2H","")))))</f>
        <v/>
      </c>
      <c r="DW19" t="str">
        <f>IF(Configurações!$B$3="Simples",IF('Escala Simples'!P19="Trabalho","TRAB",IF('Escala Simples'!P19="Folga","FOLGA",IF('Escala Simples'!P19="Atestado","ATEST",IF('Escala Simples'!P19="Férias","FERIAS","")))),"")</f>
        <v/>
      </c>
      <c r="DX19" s="71" t="str">
        <f>IF(Configurações!$B$3="Colunas",IF('Escala Colunas'!Q64="","",'Escala Colunas'!Q64),IF(Configurações!$B$3="Simples","",IF('Escala Linhas'!BJ19="","",'Escala Linhas'!BJ19)))</f>
        <v/>
      </c>
      <c r="DY19" s="71" t="str">
        <f>IF(Configurações!$B$3="Colunas",IF('Escala Colunas'!Q65="","",'Escala Colunas'!Q65),IF(Configurações!$B$3="Simples","",IF('Escala Linhas'!BK19="","",'Escala Linhas'!BK19)))</f>
        <v/>
      </c>
      <c r="DZ19" s="71" t="str">
        <f>IF(Configurações!$B$3="Colunas",IF('Escala Colunas'!Q66="","",'Escala Colunas'!Q66),IF(Configurações!$B$3="Simples","",IF('Escala Linhas'!BL19="","",'Escala Linhas'!BL19)))</f>
        <v/>
      </c>
      <c r="EA19" s="71" t="str">
        <f>IF(Configurações!$B$3="Colunas",IF('Escala Colunas'!Q67="","",'Escala Colunas'!Q67),IF(Configurações!$B$3="Simples","",IF('Escala Linhas'!BM19="","",'Escala Linhas'!BM19)))</f>
        <v/>
      </c>
      <c r="EB19">
        <f>IF($B19="",0,IF(Configurações!$B$3="Simples",IF(OR(EH19="TRAB",EH19="ATEST"),1,0),IF(AND(DX19&lt;&gt;"",EA19&lt;&gt;""),1,0)))</f>
        <v>0</v>
      </c>
      <c r="EC19" s="72">
        <f>IF(AND(EB19=1,Configurações!$B$3&lt;&gt;"Simples"),MOD(EA19-DX19,1)-ED19,0)</f>
        <v>0</v>
      </c>
      <c r="ED19" s="72">
        <f t="shared" si="33"/>
        <v>0</v>
      </c>
      <c r="EE19">
        <f t="shared" si="34"/>
        <v>0</v>
      </c>
      <c r="EF19">
        <f t="shared" si="35"/>
        <v>0</v>
      </c>
      <c r="EG19" s="38" t="str">
        <f>IF(EB19=0,"",IF(EE19&gt;Configurações!$B$15,"7DIA ","")&amp;IF(AND(WEEKDAY(DX$5)=1,EF19&gt;IF($D19="F",Configurações!$B$13,Configurações!$B$14)),"DOM ","")&amp;IF(Configurações!$B$3="Simples","",IF(ROUND(EC19*1440,0)&lt;=ROUND(Configurações!$B$11*1440,0),IF(ROUND(ED19*1440,0)&gt;0,"INT-INDEVIDO",""),IF(ROUND(EC19*1440,0)&lt;=ROUND(Configurações!$B$12*1440,0),IF(ROUND(ED19*1440,0)&lt;&gt;ROUND(Configurações!$B$8*1440,0),"INT-15MIN",""),IF(OR(ROUND(ED19*1440,0)&lt;ROUND(Configurações!$B$9*1440,0),ROUND(ED19*1440,0)&gt;ROUND(Configurações!$B$10*1440,0)),"INT-1H2H","")))))</f>
        <v/>
      </c>
      <c r="EH19" t="str">
        <f>IF(Configurações!$B$3="Simples",IF('Escala Simples'!Q19="Trabalho","TRAB",IF('Escala Simples'!Q19="Folga","FOLGA",IF('Escala Simples'!Q19="Atestado","ATEST",IF('Escala Simples'!Q19="Férias","FERIAS","")))),"")</f>
        <v/>
      </c>
      <c r="EI19" s="71" t="str">
        <f>IF(Configurações!$B$3="Colunas",IF('Escala Colunas'!Q69="","",'Escala Colunas'!Q69),IF(Configurações!$B$3="Simples","",IF('Escala Linhas'!BO19="","",'Escala Linhas'!BO19)))</f>
        <v/>
      </c>
      <c r="EJ19" s="71" t="str">
        <f>IF(Configurações!$B$3="Colunas",IF('Escala Colunas'!Q70="","",'Escala Colunas'!Q70),IF(Configurações!$B$3="Simples","",IF('Escala Linhas'!BP19="","",'Escala Linhas'!BP19)))</f>
        <v/>
      </c>
      <c r="EK19" s="71" t="str">
        <f>IF(Configurações!$B$3="Colunas",IF('Escala Colunas'!Q71="","",'Escala Colunas'!Q71),IF(Configurações!$B$3="Simples","",IF('Escala Linhas'!BQ19="","",'Escala Linhas'!BQ19)))</f>
        <v/>
      </c>
      <c r="EL19" s="71" t="str">
        <f>IF(Configurações!$B$3="Colunas",IF('Escala Colunas'!Q72="","",'Escala Colunas'!Q72),IF(Configurações!$B$3="Simples","",IF('Escala Linhas'!BR19="","",'Escala Linhas'!BR19)))</f>
        <v/>
      </c>
      <c r="EM19">
        <f>IF($B19="",0,IF(Configurações!$B$3="Simples",IF(OR(ES19="TRAB",ES19="ATEST"),1,0),IF(AND(EI19&lt;&gt;"",EL19&lt;&gt;""),1,0)))</f>
        <v>0</v>
      </c>
      <c r="EN19" s="72">
        <f>IF(AND(EM19=1,Configurações!$B$3&lt;&gt;"Simples"),MOD(EL19-EI19,1)-EO19,0)</f>
        <v>0</v>
      </c>
      <c r="EO19" s="72">
        <f t="shared" si="36"/>
        <v>0</v>
      </c>
      <c r="EP19">
        <f t="shared" si="37"/>
        <v>0</v>
      </c>
      <c r="EQ19">
        <f t="shared" si="38"/>
        <v>0</v>
      </c>
      <c r="ER19" s="38" t="str">
        <f>IF(EM19=0,"",IF(EP19&gt;Configurações!$B$15,"7DIA ","")&amp;IF(AND(WEEKDAY(EI$5)=1,EQ19&gt;IF($D19="F",Configurações!$B$13,Configurações!$B$14)),"DOM ","")&amp;IF(Configurações!$B$3="Simples","",IF(ROUND(EN19*1440,0)&lt;=ROUND(Configurações!$B$11*1440,0),IF(ROUND(EO19*1440,0)&gt;0,"INT-INDEVIDO",""),IF(ROUND(EN19*1440,0)&lt;=ROUND(Configurações!$B$12*1440,0),IF(ROUND(EO19*1440,0)&lt;&gt;ROUND(Configurações!$B$8*1440,0),"INT-15MIN",""),IF(OR(ROUND(EO19*1440,0)&lt;ROUND(Configurações!$B$9*1440,0),ROUND(EO19*1440,0)&gt;ROUND(Configurações!$B$10*1440,0)),"INT-1H2H","")))))</f>
        <v/>
      </c>
      <c r="ES19" t="str">
        <f>IF(Configurações!$B$3="Simples",IF('Escala Simples'!R19="Trabalho","TRAB",IF('Escala Simples'!R19="Folga","FOLGA",IF('Escala Simples'!R19="Atestado","ATEST",IF('Escala Simples'!R19="Férias","FERIAS","")))),"")</f>
        <v/>
      </c>
      <c r="ET19" s="71" t="str">
        <f>IF(Configurações!$B$3="Colunas",IF('Escala Colunas'!Q74="","",'Escala Colunas'!Q74),IF(Configurações!$B$3="Simples","",IF('Escala Linhas'!BT19="","",'Escala Linhas'!BT19)))</f>
        <v/>
      </c>
      <c r="EU19" s="71" t="str">
        <f>IF(Configurações!$B$3="Colunas",IF('Escala Colunas'!Q75="","",'Escala Colunas'!Q75),IF(Configurações!$B$3="Simples","",IF('Escala Linhas'!BU19="","",'Escala Linhas'!BU19)))</f>
        <v/>
      </c>
      <c r="EV19" s="71" t="str">
        <f>IF(Configurações!$B$3="Colunas",IF('Escala Colunas'!Q76="","",'Escala Colunas'!Q76),IF(Configurações!$B$3="Simples","",IF('Escala Linhas'!BV19="","",'Escala Linhas'!BV19)))</f>
        <v/>
      </c>
      <c r="EW19" s="71" t="str">
        <f>IF(Configurações!$B$3="Colunas",IF('Escala Colunas'!Q77="","",'Escala Colunas'!Q77),IF(Configurações!$B$3="Simples","",IF('Escala Linhas'!BW19="","",'Escala Linhas'!BW19)))</f>
        <v/>
      </c>
      <c r="EX19">
        <f>IF($B19="",0,IF(Configurações!$B$3="Simples",IF(OR(FD19="TRAB",FD19="ATEST"),1,0),IF(AND(ET19&lt;&gt;"",EW19&lt;&gt;""),1,0)))</f>
        <v>0</v>
      </c>
      <c r="EY19" s="72">
        <f>IF(AND(EX19=1,Configurações!$B$3&lt;&gt;"Simples"),MOD(EW19-ET19,1)-EZ19,0)</f>
        <v>0</v>
      </c>
      <c r="EZ19" s="72">
        <f t="shared" si="39"/>
        <v>0</v>
      </c>
      <c r="FA19">
        <f t="shared" si="40"/>
        <v>0</v>
      </c>
      <c r="FB19">
        <f t="shared" si="41"/>
        <v>0</v>
      </c>
      <c r="FC19" s="38" t="str">
        <f>IF(EX19=0,"",IF(FA19&gt;Configurações!$B$15,"7DIA ","")&amp;IF(AND(WEEKDAY(ET$5)=1,FB19&gt;IF($D19="F",Configurações!$B$13,Configurações!$B$14)),"DOM ","")&amp;IF(Configurações!$B$3="Simples","",IF(ROUND(EY19*1440,0)&lt;=ROUND(Configurações!$B$11*1440,0),IF(ROUND(EZ19*1440,0)&gt;0,"INT-INDEVIDO",""),IF(ROUND(EY19*1440,0)&lt;=ROUND(Configurações!$B$12*1440,0),IF(ROUND(EZ19*1440,0)&lt;&gt;ROUND(Configurações!$B$8*1440,0),"INT-15MIN",""),IF(OR(ROUND(EZ19*1440,0)&lt;ROUND(Configurações!$B$9*1440,0),ROUND(EZ19*1440,0)&gt;ROUND(Configurações!$B$10*1440,0)),"INT-1H2H","")))))</f>
        <v/>
      </c>
      <c r="FD19" t="str">
        <f>IF(Configurações!$B$3="Simples",IF('Escala Simples'!S19="Trabalho","TRAB",IF('Escala Simples'!S19="Folga","FOLGA",IF('Escala Simples'!S19="Atestado","ATEST",IF('Escala Simples'!S19="Férias","FERIAS","")))),"")</f>
        <v/>
      </c>
      <c r="FE19" s="71" t="str">
        <f>IF(Configurações!$B$3="Colunas",IF('Escala Colunas'!Q82="","",'Escala Colunas'!Q82),IF(Configurações!$B$3="Simples","",IF('Escala Linhas'!CB19="","",'Escala Linhas'!CB19)))</f>
        <v/>
      </c>
      <c r="FF19" s="71" t="str">
        <f>IF(Configurações!$B$3="Colunas",IF('Escala Colunas'!Q83="","",'Escala Colunas'!Q83),IF(Configurações!$B$3="Simples","",IF('Escala Linhas'!CC19="","",'Escala Linhas'!CC19)))</f>
        <v/>
      </c>
      <c r="FG19" s="71" t="str">
        <f>IF(Configurações!$B$3="Colunas",IF('Escala Colunas'!Q84="","",'Escala Colunas'!Q84),IF(Configurações!$B$3="Simples","",IF('Escala Linhas'!CD19="","",'Escala Linhas'!CD19)))</f>
        <v/>
      </c>
      <c r="FH19" s="71" t="str">
        <f>IF(Configurações!$B$3="Colunas",IF('Escala Colunas'!Q85="","",'Escala Colunas'!Q85),IF(Configurações!$B$3="Simples","",IF('Escala Linhas'!CE19="","",'Escala Linhas'!CE19)))</f>
        <v/>
      </c>
      <c r="FI19">
        <f>IF($B19="",0,IF(Configurações!$B$3="Simples",IF(OR(FO19="TRAB",FO19="ATEST"),1,0),IF(AND(FE19&lt;&gt;"",FH19&lt;&gt;""),1,0)))</f>
        <v>0</v>
      </c>
      <c r="FJ19" s="72">
        <f>IF(AND(FI19=1,Configurações!$B$3&lt;&gt;"Simples"),MOD(FH19-FE19,1)-FK19,0)</f>
        <v>0</v>
      </c>
      <c r="FK19" s="72">
        <f t="shared" si="42"/>
        <v>0</v>
      </c>
      <c r="FL19">
        <f t="shared" si="43"/>
        <v>0</v>
      </c>
      <c r="FM19">
        <f t="shared" si="44"/>
        <v>0</v>
      </c>
      <c r="FN19" s="38" t="str">
        <f>IF(FI19=0,"",IF(FL19&gt;Configurações!$B$15,"7DIA ","")&amp;IF(AND(WEEKDAY(FE$5)=1,FM19&gt;IF($D19="F",Configurações!$B$13,Configurações!$B$14)),"DOM ","")&amp;IF(Configurações!$B$3="Simples","",IF(ROUND(FJ19*1440,0)&lt;=ROUND(Configurações!$B$11*1440,0),IF(ROUND(FK19*1440,0)&gt;0,"INT-INDEVIDO",""),IF(ROUND(FJ19*1440,0)&lt;=ROUND(Configurações!$B$12*1440,0),IF(ROUND(FK19*1440,0)&lt;&gt;ROUND(Configurações!$B$8*1440,0),"INT-15MIN",""),IF(OR(ROUND(FK19*1440,0)&lt;ROUND(Configurações!$B$9*1440,0),ROUND(FK19*1440,0)&gt;ROUND(Configurações!$B$10*1440,0)),"INT-1H2H","")))))</f>
        <v/>
      </c>
      <c r="FO19" t="str">
        <f>IF(Configurações!$B$3="Simples",IF('Escala Simples'!V19="Trabalho","TRAB",IF('Escala Simples'!V19="Folga","FOLGA",IF('Escala Simples'!V19="Atestado","ATEST",IF('Escala Simples'!V19="Férias","FERIAS","")))),"")</f>
        <v/>
      </c>
      <c r="FP19" s="71" t="str">
        <f>IF(Configurações!$B$3="Colunas",IF('Escala Colunas'!Q87="","",'Escala Colunas'!Q87),IF(Configurações!$B$3="Simples","",IF('Escala Linhas'!CG19="","",'Escala Linhas'!CG19)))</f>
        <v/>
      </c>
      <c r="FQ19" s="71" t="str">
        <f>IF(Configurações!$B$3="Colunas",IF('Escala Colunas'!Q88="","",'Escala Colunas'!Q88),IF(Configurações!$B$3="Simples","",IF('Escala Linhas'!CH19="","",'Escala Linhas'!CH19)))</f>
        <v/>
      </c>
      <c r="FR19" s="71" t="str">
        <f>IF(Configurações!$B$3="Colunas",IF('Escala Colunas'!Q89="","",'Escala Colunas'!Q89),IF(Configurações!$B$3="Simples","",IF('Escala Linhas'!CI19="","",'Escala Linhas'!CI19)))</f>
        <v/>
      </c>
      <c r="FS19" s="71" t="str">
        <f>IF(Configurações!$B$3="Colunas",IF('Escala Colunas'!Q90="","",'Escala Colunas'!Q90),IF(Configurações!$B$3="Simples","",IF('Escala Linhas'!CJ19="","",'Escala Linhas'!CJ19)))</f>
        <v/>
      </c>
      <c r="FT19">
        <f>IF($B19="",0,IF(Configurações!$B$3="Simples",IF(OR(FZ19="TRAB",FZ19="ATEST"),1,0),IF(AND(FP19&lt;&gt;"",FS19&lt;&gt;""),1,0)))</f>
        <v>0</v>
      </c>
      <c r="FU19" s="72">
        <f>IF(AND(FT19=1,Configurações!$B$3&lt;&gt;"Simples"),MOD(FS19-FP19,1)-FV19,0)</f>
        <v>0</v>
      </c>
      <c r="FV19" s="72">
        <f t="shared" si="45"/>
        <v>0</v>
      </c>
      <c r="FW19">
        <f t="shared" si="46"/>
        <v>0</v>
      </c>
      <c r="FX19">
        <f t="shared" si="47"/>
        <v>0</v>
      </c>
      <c r="FY19" s="38" t="str">
        <f>IF(FT19=0,"",IF(FW19&gt;Configurações!$B$15,"7DIA ","")&amp;IF(AND(WEEKDAY(FP$5)=1,FX19&gt;IF($D19="F",Configurações!$B$13,Configurações!$B$14)),"DOM ","")&amp;IF(Configurações!$B$3="Simples","",IF(ROUND(FU19*1440,0)&lt;=ROUND(Configurações!$B$11*1440,0),IF(ROUND(FV19*1440,0)&gt;0,"INT-INDEVIDO",""),IF(ROUND(FU19*1440,0)&lt;=ROUND(Configurações!$B$12*1440,0),IF(ROUND(FV19*1440,0)&lt;&gt;ROUND(Configurações!$B$8*1440,0),"INT-15MIN",""),IF(OR(ROUND(FV19*1440,0)&lt;ROUND(Configurações!$B$9*1440,0),ROUND(FV19*1440,0)&gt;ROUND(Configurações!$B$10*1440,0)),"INT-1H2H","")))))</f>
        <v/>
      </c>
      <c r="FZ19" t="str">
        <f>IF(Configurações!$B$3="Simples",IF('Escala Simples'!W19="Trabalho","TRAB",IF('Escala Simples'!W19="Folga","FOLGA",IF('Escala Simples'!W19="Atestado","ATEST",IF('Escala Simples'!W19="Férias","FERIAS","")))),"")</f>
        <v/>
      </c>
      <c r="GA19" s="71" t="str">
        <f>IF(Configurações!$B$3="Colunas",IF('Escala Colunas'!Q92="","",'Escala Colunas'!Q92),IF(Configurações!$B$3="Simples","",IF('Escala Linhas'!CL19="","",'Escala Linhas'!CL19)))</f>
        <v/>
      </c>
      <c r="GB19" s="71" t="str">
        <f>IF(Configurações!$B$3="Colunas",IF('Escala Colunas'!Q93="","",'Escala Colunas'!Q93),IF(Configurações!$B$3="Simples","",IF('Escala Linhas'!CM19="","",'Escala Linhas'!CM19)))</f>
        <v/>
      </c>
      <c r="GC19" s="71" t="str">
        <f>IF(Configurações!$B$3="Colunas",IF('Escala Colunas'!Q94="","",'Escala Colunas'!Q94),IF(Configurações!$B$3="Simples","",IF('Escala Linhas'!CN19="","",'Escala Linhas'!CN19)))</f>
        <v/>
      </c>
      <c r="GD19" s="71" t="str">
        <f>IF(Configurações!$B$3="Colunas",IF('Escala Colunas'!Q95="","",'Escala Colunas'!Q95),IF(Configurações!$B$3="Simples","",IF('Escala Linhas'!CO19="","",'Escala Linhas'!CO19)))</f>
        <v/>
      </c>
      <c r="GE19">
        <f>IF($B19="",0,IF(Configurações!$B$3="Simples",IF(OR(GK19="TRAB",GK19="ATEST"),1,0),IF(AND(GA19&lt;&gt;"",GD19&lt;&gt;""),1,0)))</f>
        <v>0</v>
      </c>
      <c r="GF19" s="72">
        <f>IF(AND(GE19=1,Configurações!$B$3&lt;&gt;"Simples"),MOD(GD19-GA19,1)-GG19,0)</f>
        <v>0</v>
      </c>
      <c r="GG19" s="72">
        <f t="shared" si="48"/>
        <v>0</v>
      </c>
      <c r="GH19">
        <f t="shared" si="49"/>
        <v>0</v>
      </c>
      <c r="GI19">
        <f t="shared" si="50"/>
        <v>0</v>
      </c>
      <c r="GJ19" s="38" t="str">
        <f>IF(GE19=0,"",IF(GH19&gt;Configurações!$B$15,"7DIA ","")&amp;IF(AND(WEEKDAY(GA$5)=1,GI19&gt;IF($D19="F",Configurações!$B$13,Configurações!$B$14)),"DOM ","")&amp;IF(Configurações!$B$3="Simples","",IF(ROUND(GF19*1440,0)&lt;=ROUND(Configurações!$B$11*1440,0),IF(ROUND(GG19*1440,0)&gt;0,"INT-INDEVIDO",""),IF(ROUND(GF19*1440,0)&lt;=ROUND(Configurações!$B$12*1440,0),IF(ROUND(GG19*1440,0)&lt;&gt;ROUND(Configurações!$B$8*1440,0),"INT-15MIN",""),IF(OR(ROUND(GG19*1440,0)&lt;ROUND(Configurações!$B$9*1440,0),ROUND(GG19*1440,0)&gt;ROUND(Configurações!$B$10*1440,0)),"INT-1H2H","")))))</f>
        <v/>
      </c>
      <c r="GK19" t="str">
        <f>IF(Configurações!$B$3="Simples",IF('Escala Simples'!X19="Trabalho","TRAB",IF('Escala Simples'!X19="Folga","FOLGA",IF('Escala Simples'!X19="Atestado","ATEST",IF('Escala Simples'!X19="Férias","FERIAS","")))),"")</f>
        <v/>
      </c>
      <c r="GL19" s="71" t="str">
        <f>IF(Configurações!$B$3="Colunas",IF('Escala Colunas'!Q97="","",'Escala Colunas'!Q97),IF(Configurações!$B$3="Simples","",IF('Escala Linhas'!CQ19="","",'Escala Linhas'!CQ19)))</f>
        <v/>
      </c>
      <c r="GM19" s="71" t="str">
        <f>IF(Configurações!$B$3="Colunas",IF('Escala Colunas'!Q98="","",'Escala Colunas'!Q98),IF(Configurações!$B$3="Simples","",IF('Escala Linhas'!CR19="","",'Escala Linhas'!CR19)))</f>
        <v/>
      </c>
      <c r="GN19" s="71" t="str">
        <f>IF(Configurações!$B$3="Colunas",IF('Escala Colunas'!Q99="","",'Escala Colunas'!Q99),IF(Configurações!$B$3="Simples","",IF('Escala Linhas'!CS19="","",'Escala Linhas'!CS19)))</f>
        <v/>
      </c>
      <c r="GO19" s="71" t="str">
        <f>IF(Configurações!$B$3="Colunas",IF('Escala Colunas'!Q100="","",'Escala Colunas'!Q100),IF(Configurações!$B$3="Simples","",IF('Escala Linhas'!CT19="","",'Escala Linhas'!CT19)))</f>
        <v/>
      </c>
      <c r="GP19">
        <f>IF($B19="",0,IF(Configurações!$B$3="Simples",IF(OR(GV19="TRAB",GV19="ATEST"),1,0),IF(AND(GL19&lt;&gt;"",GO19&lt;&gt;""),1,0)))</f>
        <v>0</v>
      </c>
      <c r="GQ19" s="72">
        <f>IF(AND(GP19=1,Configurações!$B$3&lt;&gt;"Simples"),MOD(GO19-GL19,1)-GR19,0)</f>
        <v>0</v>
      </c>
      <c r="GR19" s="72">
        <f t="shared" si="51"/>
        <v>0</v>
      </c>
      <c r="GS19">
        <f t="shared" si="52"/>
        <v>0</v>
      </c>
      <c r="GT19">
        <f t="shared" si="53"/>
        <v>0</v>
      </c>
      <c r="GU19" s="38" t="str">
        <f>IF(GP19=0,"",IF(GS19&gt;Configurações!$B$15,"7DIA ","")&amp;IF(AND(WEEKDAY(GL$5)=1,GT19&gt;IF($D19="F",Configurações!$B$13,Configurações!$B$14)),"DOM ","")&amp;IF(Configurações!$B$3="Simples","",IF(ROUND(GQ19*1440,0)&lt;=ROUND(Configurações!$B$11*1440,0),IF(ROUND(GR19*1440,0)&gt;0,"INT-INDEVIDO",""),IF(ROUND(GQ19*1440,0)&lt;=ROUND(Configurações!$B$12*1440,0),IF(ROUND(GR19*1440,0)&lt;&gt;ROUND(Configurações!$B$8*1440,0),"INT-15MIN",""),IF(OR(ROUND(GR19*1440,0)&lt;ROUND(Configurações!$B$9*1440,0),ROUND(GR19*1440,0)&gt;ROUND(Configurações!$B$10*1440,0)),"INT-1H2H","")))))</f>
        <v/>
      </c>
      <c r="GV19" t="str">
        <f>IF(Configurações!$B$3="Simples",IF('Escala Simples'!Y19="Trabalho","TRAB",IF('Escala Simples'!Y19="Folga","FOLGA",IF('Escala Simples'!Y19="Atestado","ATEST",IF('Escala Simples'!Y19="Férias","FERIAS","")))),"")</f>
        <v/>
      </c>
      <c r="GW19" s="71" t="str">
        <f>IF(Configurações!$B$3="Colunas",IF('Escala Colunas'!Q102="","",'Escala Colunas'!Q102),IF(Configurações!$B$3="Simples","",IF('Escala Linhas'!CV19="","",'Escala Linhas'!CV19)))</f>
        <v/>
      </c>
      <c r="GX19" s="71" t="str">
        <f>IF(Configurações!$B$3="Colunas",IF('Escala Colunas'!Q103="","",'Escala Colunas'!Q103),IF(Configurações!$B$3="Simples","",IF('Escala Linhas'!CW19="","",'Escala Linhas'!CW19)))</f>
        <v/>
      </c>
      <c r="GY19" s="71" t="str">
        <f>IF(Configurações!$B$3="Colunas",IF('Escala Colunas'!Q104="","",'Escala Colunas'!Q104),IF(Configurações!$B$3="Simples","",IF('Escala Linhas'!CX19="","",'Escala Linhas'!CX19)))</f>
        <v/>
      </c>
      <c r="GZ19" s="71" t="str">
        <f>IF(Configurações!$B$3="Colunas",IF('Escala Colunas'!Q105="","",'Escala Colunas'!Q105),IF(Configurações!$B$3="Simples","",IF('Escala Linhas'!CY19="","",'Escala Linhas'!CY19)))</f>
        <v/>
      </c>
      <c r="HA19">
        <f>IF($B19="",0,IF(Configurações!$B$3="Simples",IF(OR(HG19="TRAB",HG19="ATEST"),1,0),IF(AND(GW19&lt;&gt;"",GZ19&lt;&gt;""),1,0)))</f>
        <v>0</v>
      </c>
      <c r="HB19" s="72">
        <f>IF(AND(HA19=1,Configurações!$B$3&lt;&gt;"Simples"),MOD(GZ19-GW19,1)-HC19,0)</f>
        <v>0</v>
      </c>
      <c r="HC19" s="72">
        <f t="shared" si="54"/>
        <v>0</v>
      </c>
      <c r="HD19">
        <f t="shared" si="55"/>
        <v>0</v>
      </c>
      <c r="HE19">
        <f t="shared" si="56"/>
        <v>0</v>
      </c>
      <c r="HF19" s="38" t="str">
        <f>IF(HA19=0,"",IF(HD19&gt;Configurações!$B$15,"7DIA ","")&amp;IF(AND(WEEKDAY(GW$5)=1,HE19&gt;IF($D19="F",Configurações!$B$13,Configurações!$B$14)),"DOM ","")&amp;IF(Configurações!$B$3="Simples","",IF(ROUND(HB19*1440,0)&lt;=ROUND(Configurações!$B$11*1440,0),IF(ROUND(HC19*1440,0)&gt;0,"INT-INDEVIDO",""),IF(ROUND(HB19*1440,0)&lt;=ROUND(Configurações!$B$12*1440,0),IF(ROUND(HC19*1440,0)&lt;&gt;ROUND(Configurações!$B$8*1440,0),"INT-15MIN",""),IF(OR(ROUND(HC19*1440,0)&lt;ROUND(Configurações!$B$9*1440,0),ROUND(HC19*1440,0)&gt;ROUND(Configurações!$B$10*1440,0)),"INT-1H2H","")))))</f>
        <v/>
      </c>
      <c r="HG19" t="str">
        <f>IF(Configurações!$B$3="Simples",IF('Escala Simples'!Z19="Trabalho","TRAB",IF('Escala Simples'!Z19="Folga","FOLGA",IF('Escala Simples'!Z19="Atestado","ATEST",IF('Escala Simples'!Z19="Férias","FERIAS","")))),"")</f>
        <v/>
      </c>
      <c r="HH19" s="71" t="str">
        <f>IF(Configurações!$B$3="Colunas",IF('Escala Colunas'!Q107="","",'Escala Colunas'!Q107),IF(Configurações!$B$3="Simples","",IF('Escala Linhas'!DA19="","",'Escala Linhas'!DA19)))</f>
        <v/>
      </c>
      <c r="HI19" s="71" t="str">
        <f>IF(Configurações!$B$3="Colunas",IF('Escala Colunas'!Q108="","",'Escala Colunas'!Q108),IF(Configurações!$B$3="Simples","",IF('Escala Linhas'!DB19="","",'Escala Linhas'!DB19)))</f>
        <v/>
      </c>
      <c r="HJ19" s="71" t="str">
        <f>IF(Configurações!$B$3="Colunas",IF('Escala Colunas'!Q109="","",'Escala Colunas'!Q109),IF(Configurações!$B$3="Simples","",IF('Escala Linhas'!DC19="","",'Escala Linhas'!DC19)))</f>
        <v/>
      </c>
      <c r="HK19" s="71" t="str">
        <f>IF(Configurações!$B$3="Colunas",IF('Escala Colunas'!Q110="","",'Escala Colunas'!Q110),IF(Configurações!$B$3="Simples","",IF('Escala Linhas'!DD19="","",'Escala Linhas'!DD19)))</f>
        <v/>
      </c>
      <c r="HL19">
        <f>IF($B19="",0,IF(Configurações!$B$3="Simples",IF(OR(HR19="TRAB",HR19="ATEST"),1,0),IF(AND(HH19&lt;&gt;"",HK19&lt;&gt;""),1,0)))</f>
        <v>0</v>
      </c>
      <c r="HM19" s="72">
        <f>IF(AND(HL19=1,Configurações!$B$3&lt;&gt;"Simples"),MOD(HK19-HH19,1)-HN19,0)</f>
        <v>0</v>
      </c>
      <c r="HN19" s="72">
        <f t="shared" si="57"/>
        <v>0</v>
      </c>
      <c r="HO19">
        <f t="shared" si="58"/>
        <v>0</v>
      </c>
      <c r="HP19">
        <f t="shared" si="59"/>
        <v>0</v>
      </c>
      <c r="HQ19" s="38" t="str">
        <f>IF(HL19=0,"",IF(HO19&gt;Configurações!$B$15,"7DIA ","")&amp;IF(AND(WEEKDAY(HH$5)=1,HP19&gt;IF($D19="F",Configurações!$B$13,Configurações!$B$14)),"DOM ","")&amp;IF(Configurações!$B$3="Simples","",IF(ROUND(HM19*1440,0)&lt;=ROUND(Configurações!$B$11*1440,0),IF(ROUND(HN19*1440,0)&gt;0,"INT-INDEVIDO",""),IF(ROUND(HM19*1440,0)&lt;=ROUND(Configurações!$B$12*1440,0),IF(ROUND(HN19*1440,0)&lt;&gt;ROUND(Configurações!$B$8*1440,0),"INT-15MIN",""),IF(OR(ROUND(HN19*1440,0)&lt;ROUND(Configurações!$B$9*1440,0),ROUND(HN19*1440,0)&gt;ROUND(Configurações!$B$10*1440,0)),"INT-1H2H","")))))</f>
        <v/>
      </c>
      <c r="HR19" t="str">
        <f>IF(Configurações!$B$3="Simples",IF('Escala Simples'!AA19="Trabalho","TRAB",IF('Escala Simples'!AA19="Folga","FOLGA",IF('Escala Simples'!AA19="Atestado","ATEST",IF('Escala Simples'!AA19="Férias","FERIAS","")))),"")</f>
        <v/>
      </c>
      <c r="HS19" s="71" t="str">
        <f>IF(Configurações!$B$3="Colunas",IF('Escala Colunas'!Q112="","",'Escala Colunas'!Q112),IF(Configurações!$B$3="Simples","",IF('Escala Linhas'!DF19="","",'Escala Linhas'!DF19)))</f>
        <v/>
      </c>
      <c r="HT19" s="71" t="str">
        <f>IF(Configurações!$B$3="Colunas",IF('Escala Colunas'!Q113="","",'Escala Colunas'!Q113),IF(Configurações!$B$3="Simples","",IF('Escala Linhas'!DG19="","",'Escala Linhas'!DG19)))</f>
        <v/>
      </c>
      <c r="HU19" s="71" t="str">
        <f>IF(Configurações!$B$3="Colunas",IF('Escala Colunas'!Q114="","",'Escala Colunas'!Q114),IF(Configurações!$B$3="Simples","",IF('Escala Linhas'!DH19="","",'Escala Linhas'!DH19)))</f>
        <v/>
      </c>
      <c r="HV19" s="71" t="str">
        <f>IF(Configurações!$B$3="Colunas",IF('Escala Colunas'!Q115="","",'Escala Colunas'!Q115),IF(Configurações!$B$3="Simples","",IF('Escala Linhas'!DI19="","",'Escala Linhas'!DI19)))</f>
        <v/>
      </c>
      <c r="HW19">
        <f>IF($B19="",0,IF(Configurações!$B$3="Simples",IF(OR(IC19="TRAB",IC19="ATEST"),1,0),IF(AND(HS19&lt;&gt;"",HV19&lt;&gt;""),1,0)))</f>
        <v>0</v>
      </c>
      <c r="HX19" s="72">
        <f>IF(AND(HW19=1,Configurações!$B$3&lt;&gt;"Simples"),MOD(HV19-HS19,1)-HY19,0)</f>
        <v>0</v>
      </c>
      <c r="HY19" s="72">
        <f t="shared" si="60"/>
        <v>0</v>
      </c>
      <c r="HZ19">
        <f t="shared" si="61"/>
        <v>0</v>
      </c>
      <c r="IA19">
        <f t="shared" si="62"/>
        <v>0</v>
      </c>
      <c r="IB19" s="38" t="str">
        <f>IF(HW19=0,"",IF(HZ19&gt;Configurações!$B$15,"7DIA ","")&amp;IF(AND(WEEKDAY(HS$5)=1,IA19&gt;IF($D19="F",Configurações!$B$13,Configurações!$B$14)),"DOM ","")&amp;IF(Configurações!$B$3="Simples","",IF(ROUND(HX19*1440,0)&lt;=ROUND(Configurações!$B$11*1440,0),IF(ROUND(HY19*1440,0)&gt;0,"INT-INDEVIDO",""),IF(ROUND(HX19*1440,0)&lt;=ROUND(Configurações!$B$12*1440,0),IF(ROUND(HY19*1440,0)&lt;&gt;ROUND(Configurações!$B$8*1440,0),"INT-15MIN",""),IF(OR(ROUND(HY19*1440,0)&lt;ROUND(Configurações!$B$9*1440,0),ROUND(HY19*1440,0)&gt;ROUND(Configurações!$B$10*1440,0)),"INT-1H2H","")))))</f>
        <v/>
      </c>
      <c r="IC19" t="str">
        <f>IF(Configurações!$B$3="Simples",IF('Escala Simples'!AB19="Trabalho","TRAB",IF('Escala Simples'!AB19="Folga","FOLGA",IF('Escala Simples'!AB19="Atestado","ATEST",IF('Escala Simples'!AB19="Férias","FERIAS","")))),"")</f>
        <v/>
      </c>
      <c r="ID19" s="71" t="str">
        <f>IF(Configurações!$B$3="Colunas",IF('Escala Colunas'!Q120="","",'Escala Colunas'!Q120),IF(Configurações!$B$3="Simples","",IF('Escala Linhas'!DN19="","",'Escala Linhas'!DN19)))</f>
        <v/>
      </c>
      <c r="IE19" s="71" t="str">
        <f>IF(Configurações!$B$3="Colunas",IF('Escala Colunas'!Q121="","",'Escala Colunas'!Q121),IF(Configurações!$B$3="Simples","",IF('Escala Linhas'!DO19="","",'Escala Linhas'!DO19)))</f>
        <v/>
      </c>
      <c r="IF19" s="71" t="str">
        <f>IF(Configurações!$B$3="Colunas",IF('Escala Colunas'!Q122="","",'Escala Colunas'!Q122),IF(Configurações!$B$3="Simples","",IF('Escala Linhas'!DP19="","",'Escala Linhas'!DP19)))</f>
        <v/>
      </c>
      <c r="IG19" s="71" t="str">
        <f>IF(Configurações!$B$3="Colunas",IF('Escala Colunas'!Q123="","",'Escala Colunas'!Q123),IF(Configurações!$B$3="Simples","",IF('Escala Linhas'!DQ19="","",'Escala Linhas'!DQ19)))</f>
        <v/>
      </c>
      <c r="IH19">
        <f>IF($B19="",0,IF(Configurações!$B$3="Simples",IF(OR(IN19="TRAB",IN19="ATEST"),1,0),IF(AND(ID19&lt;&gt;"",IG19&lt;&gt;""),1,0)))</f>
        <v>0</v>
      </c>
      <c r="II19" s="72">
        <f>IF(AND(IH19=1,Configurações!$B$3&lt;&gt;"Simples"),MOD(IG19-ID19,1)-IJ19,0)</f>
        <v>0</v>
      </c>
      <c r="IJ19" s="72">
        <f t="shared" si="63"/>
        <v>0</v>
      </c>
      <c r="IK19">
        <f t="shared" si="64"/>
        <v>0</v>
      </c>
      <c r="IL19">
        <f t="shared" si="65"/>
        <v>0</v>
      </c>
      <c r="IM19" s="38" t="str">
        <f>IF(IH19=0,"",IF(IK19&gt;Configurações!$B$15,"7DIA ","")&amp;IF(AND(WEEKDAY(ID$5)=1,IL19&gt;IF($D19="F",Configurações!$B$13,Configurações!$B$14)),"DOM ","")&amp;IF(Configurações!$B$3="Simples","",IF(ROUND(II19*1440,0)&lt;=ROUND(Configurações!$B$11*1440,0),IF(ROUND(IJ19*1440,0)&gt;0,"INT-INDEVIDO",""),IF(ROUND(II19*1440,0)&lt;=ROUND(Configurações!$B$12*1440,0),IF(ROUND(IJ19*1440,0)&lt;&gt;ROUND(Configurações!$B$8*1440,0),"INT-15MIN",""),IF(OR(ROUND(IJ19*1440,0)&lt;ROUND(Configurações!$B$9*1440,0),ROUND(IJ19*1440,0)&gt;ROUND(Configurações!$B$10*1440,0)),"INT-1H2H","")))))</f>
        <v/>
      </c>
      <c r="IN19" t="str">
        <f>IF(Configurações!$B$3="Simples",IF('Escala Simples'!AE19="Trabalho","TRAB",IF('Escala Simples'!AE19="Folga","FOLGA",IF('Escala Simples'!AE19="Atestado","ATEST",IF('Escala Simples'!AE19="Férias","FERIAS","")))),"")</f>
        <v/>
      </c>
      <c r="IO19" s="71" t="str">
        <f>IF(Configurações!$B$3="Colunas",IF('Escala Colunas'!Q125="","",'Escala Colunas'!Q125),IF(Configurações!$B$3="Simples","",IF('Escala Linhas'!DS19="","",'Escala Linhas'!DS19)))</f>
        <v/>
      </c>
      <c r="IP19" s="71" t="str">
        <f>IF(Configurações!$B$3="Colunas",IF('Escala Colunas'!Q126="","",'Escala Colunas'!Q126),IF(Configurações!$B$3="Simples","",IF('Escala Linhas'!DT19="","",'Escala Linhas'!DT19)))</f>
        <v/>
      </c>
      <c r="IQ19" s="71" t="str">
        <f>IF(Configurações!$B$3="Colunas",IF('Escala Colunas'!Q127="","",'Escala Colunas'!Q127),IF(Configurações!$B$3="Simples","",IF('Escala Linhas'!DU19="","",'Escala Linhas'!DU19)))</f>
        <v/>
      </c>
      <c r="IR19" s="71" t="str">
        <f>IF(Configurações!$B$3="Colunas",IF('Escala Colunas'!Q128="","",'Escala Colunas'!Q128),IF(Configurações!$B$3="Simples","",IF('Escala Linhas'!DV19="","",'Escala Linhas'!DV19)))</f>
        <v/>
      </c>
      <c r="IS19">
        <f>IF($B19="",0,IF(Configurações!$B$3="Simples",IF(OR(IY19="TRAB",IY19="ATEST"),1,0),IF(AND(IO19&lt;&gt;"",IR19&lt;&gt;""),1,0)))</f>
        <v>0</v>
      </c>
      <c r="IT19" s="72">
        <f>IF(AND(IS19=1,Configurações!$B$3&lt;&gt;"Simples"),MOD(IR19-IO19,1)-IU19,0)</f>
        <v>0</v>
      </c>
      <c r="IU19" s="72">
        <f t="shared" si="66"/>
        <v>0</v>
      </c>
      <c r="IV19">
        <f t="shared" si="67"/>
        <v>0</v>
      </c>
      <c r="IW19">
        <f t="shared" si="68"/>
        <v>0</v>
      </c>
      <c r="IX19" s="38" t="str">
        <f>IF(IS19=0,"",IF(IV19&gt;Configurações!$B$15,"7DIA ","")&amp;IF(AND(WEEKDAY(IO$5)=1,IW19&gt;IF($D19="F",Configurações!$B$13,Configurações!$B$14)),"DOM ","")&amp;IF(Configurações!$B$3="Simples","",IF(ROUND(IT19*1440,0)&lt;=ROUND(Configurações!$B$11*1440,0),IF(ROUND(IU19*1440,0)&gt;0,"INT-INDEVIDO",""),IF(ROUND(IT19*1440,0)&lt;=ROUND(Configurações!$B$12*1440,0),IF(ROUND(IU19*1440,0)&lt;&gt;ROUND(Configurações!$B$8*1440,0),"INT-15MIN",""),IF(OR(ROUND(IU19*1440,0)&lt;ROUND(Configurações!$B$9*1440,0),ROUND(IU19*1440,0)&gt;ROUND(Configurações!$B$10*1440,0)),"INT-1H2H","")))))</f>
        <v/>
      </c>
      <c r="IY19" t="str">
        <f>IF(Configurações!$B$3="Simples",IF('Escala Simples'!AF19="Trabalho","TRAB",IF('Escala Simples'!AF19="Folga","FOLGA",IF('Escala Simples'!AF19="Atestado","ATEST",IF('Escala Simples'!AF19="Férias","FERIAS","")))),"")</f>
        <v/>
      </c>
      <c r="IZ19" s="71" t="str">
        <f>IF(Configurações!$B$3="Colunas",IF('Escala Colunas'!Q130="","",'Escala Colunas'!Q130),IF(Configurações!$B$3="Simples","",IF('Escala Linhas'!DX19="","",'Escala Linhas'!DX19)))</f>
        <v/>
      </c>
      <c r="JA19" s="71" t="str">
        <f>IF(Configurações!$B$3="Colunas",IF('Escala Colunas'!Q131="","",'Escala Colunas'!Q131),IF(Configurações!$B$3="Simples","",IF('Escala Linhas'!DY19="","",'Escala Linhas'!DY19)))</f>
        <v/>
      </c>
      <c r="JB19" s="71" t="str">
        <f>IF(Configurações!$B$3="Colunas",IF('Escala Colunas'!Q132="","",'Escala Colunas'!Q132),IF(Configurações!$B$3="Simples","",IF('Escala Linhas'!DZ19="","",'Escala Linhas'!DZ19)))</f>
        <v/>
      </c>
      <c r="JC19" s="71" t="str">
        <f>IF(Configurações!$B$3="Colunas",IF('Escala Colunas'!Q133="","",'Escala Colunas'!Q133),IF(Configurações!$B$3="Simples","",IF('Escala Linhas'!EA19="","",'Escala Linhas'!EA19)))</f>
        <v/>
      </c>
      <c r="JD19">
        <f>IF($B19="",0,IF(Configurações!$B$3="Simples",IF(OR(JJ19="TRAB",JJ19="ATEST"),1,0),IF(AND(IZ19&lt;&gt;"",JC19&lt;&gt;""),1,0)))</f>
        <v>0</v>
      </c>
      <c r="JE19" s="72">
        <f>IF(AND(JD19=1,Configurações!$B$3&lt;&gt;"Simples"),MOD(JC19-IZ19,1)-JF19,0)</f>
        <v>0</v>
      </c>
      <c r="JF19" s="72">
        <f t="shared" si="69"/>
        <v>0</v>
      </c>
      <c r="JG19">
        <f t="shared" si="70"/>
        <v>0</v>
      </c>
      <c r="JH19">
        <f t="shared" si="71"/>
        <v>0</v>
      </c>
      <c r="JI19" s="38" t="str">
        <f>IF(JD19=0,"",IF(JG19&gt;Configurações!$B$15,"7DIA ","")&amp;IF(AND(WEEKDAY(IZ$5)=1,JH19&gt;IF($D19="F",Configurações!$B$13,Configurações!$B$14)),"DOM ","")&amp;IF(Configurações!$B$3="Simples","",IF(ROUND(JE19*1440,0)&lt;=ROUND(Configurações!$B$11*1440,0),IF(ROUND(JF19*1440,0)&gt;0,"INT-INDEVIDO",""),IF(ROUND(JE19*1440,0)&lt;=ROUND(Configurações!$B$12*1440,0),IF(ROUND(JF19*1440,0)&lt;&gt;ROUND(Configurações!$B$8*1440,0),"INT-15MIN",""),IF(OR(ROUND(JF19*1440,0)&lt;ROUND(Configurações!$B$9*1440,0),ROUND(JF19*1440,0)&gt;ROUND(Configurações!$B$10*1440,0)),"INT-1H2H","")))))</f>
        <v/>
      </c>
      <c r="JJ19" t="str">
        <f>IF(Configurações!$B$3="Simples",IF('Escala Simples'!AG19="Trabalho","TRAB",IF('Escala Simples'!AG19="Folga","FOLGA",IF('Escala Simples'!AG19="Atestado","ATEST",IF('Escala Simples'!AG19="Férias","FERIAS","")))),"")</f>
        <v/>
      </c>
      <c r="JK19" s="71" t="str">
        <f>IF(Configurações!$B$3="Colunas",IF('Escala Colunas'!Q135="","",'Escala Colunas'!Q135),IF(Configurações!$B$3="Simples","",IF('Escala Linhas'!EC19="","",'Escala Linhas'!EC19)))</f>
        <v/>
      </c>
      <c r="JL19" s="71" t="str">
        <f>IF(Configurações!$B$3="Colunas",IF('Escala Colunas'!Q136="","",'Escala Colunas'!Q136),IF(Configurações!$B$3="Simples","",IF('Escala Linhas'!ED19="","",'Escala Linhas'!ED19)))</f>
        <v/>
      </c>
      <c r="JM19" s="71" t="str">
        <f>IF(Configurações!$B$3="Colunas",IF('Escala Colunas'!Q137="","",'Escala Colunas'!Q137),IF(Configurações!$B$3="Simples","",IF('Escala Linhas'!EE19="","",'Escala Linhas'!EE19)))</f>
        <v/>
      </c>
      <c r="JN19" s="71" t="str">
        <f>IF(Configurações!$B$3="Colunas",IF('Escala Colunas'!Q138="","",'Escala Colunas'!Q138),IF(Configurações!$B$3="Simples","",IF('Escala Linhas'!EF19="","",'Escala Linhas'!EF19)))</f>
        <v/>
      </c>
      <c r="JO19">
        <f>IF($B19="",0,IF(Configurações!$B$3="Simples",IF(OR(JU19="TRAB",JU19="ATEST"),1,0),IF(AND(JK19&lt;&gt;"",JN19&lt;&gt;""),1,0)))</f>
        <v>0</v>
      </c>
      <c r="JP19" s="72">
        <f>IF(AND(JO19=1,Configurações!$B$3&lt;&gt;"Simples"),MOD(JN19-JK19,1)-JQ19,0)</f>
        <v>0</v>
      </c>
      <c r="JQ19" s="72">
        <f t="shared" si="72"/>
        <v>0</v>
      </c>
      <c r="JR19">
        <f t="shared" si="73"/>
        <v>0</v>
      </c>
      <c r="JS19">
        <f t="shared" si="74"/>
        <v>0</v>
      </c>
      <c r="JT19" s="38" t="str">
        <f>IF(JO19=0,"",IF(JR19&gt;Configurações!$B$15,"7DIA ","")&amp;IF(AND(WEEKDAY(JK$5)=1,JS19&gt;IF($D19="F",Configurações!$B$13,Configurações!$B$14)),"DOM ","")&amp;IF(Configurações!$B$3="Simples","",IF(ROUND(JP19*1440,0)&lt;=ROUND(Configurações!$B$11*1440,0),IF(ROUND(JQ19*1440,0)&gt;0,"INT-INDEVIDO",""),IF(ROUND(JP19*1440,0)&lt;=ROUND(Configurações!$B$12*1440,0),IF(ROUND(JQ19*1440,0)&lt;&gt;ROUND(Configurações!$B$8*1440,0),"INT-15MIN",""),IF(OR(ROUND(JQ19*1440,0)&lt;ROUND(Configurações!$B$9*1440,0),ROUND(JQ19*1440,0)&gt;ROUND(Configurações!$B$10*1440,0)),"INT-1H2H","")))))</f>
        <v/>
      </c>
      <c r="JU19" t="str">
        <f>IF(Configurações!$B$3="Simples",IF('Escala Simples'!AH19="Trabalho","TRAB",IF('Escala Simples'!AH19="Folga","FOLGA",IF('Escala Simples'!AH19="Atestado","ATEST",IF('Escala Simples'!AH19="Férias","FERIAS","")))),"")</f>
        <v/>
      </c>
      <c r="JV19" s="71" t="str">
        <f>IF(Configurações!$B$3="Colunas",IF('Escala Colunas'!Q140="","",'Escala Colunas'!Q140),IF(Configurações!$B$3="Simples","",IF('Escala Linhas'!EH19="","",'Escala Linhas'!EH19)))</f>
        <v/>
      </c>
      <c r="JW19" s="71" t="str">
        <f>IF(Configurações!$B$3="Colunas",IF('Escala Colunas'!Q141="","",'Escala Colunas'!Q141),IF(Configurações!$B$3="Simples","",IF('Escala Linhas'!EI19="","",'Escala Linhas'!EI19)))</f>
        <v/>
      </c>
      <c r="JX19" s="71" t="str">
        <f>IF(Configurações!$B$3="Colunas",IF('Escala Colunas'!Q142="","",'Escala Colunas'!Q142),IF(Configurações!$B$3="Simples","",IF('Escala Linhas'!EJ19="","",'Escala Linhas'!EJ19)))</f>
        <v/>
      </c>
      <c r="JY19" s="71" t="str">
        <f>IF(Configurações!$B$3="Colunas",IF('Escala Colunas'!Q143="","",'Escala Colunas'!Q143),IF(Configurações!$B$3="Simples","",IF('Escala Linhas'!EK19="","",'Escala Linhas'!EK19)))</f>
        <v/>
      </c>
      <c r="JZ19">
        <f>IF($B19="",0,IF(Configurações!$B$3="Simples",IF(OR(KF19="TRAB",KF19="ATEST"),1,0),IF(AND(JV19&lt;&gt;"",JY19&lt;&gt;""),1,0)))</f>
        <v>0</v>
      </c>
      <c r="KA19" s="72">
        <f>IF(AND(JZ19=1,Configurações!$B$3&lt;&gt;"Simples"),MOD(JY19-JV19,1)-KB19,0)</f>
        <v>0</v>
      </c>
      <c r="KB19" s="72">
        <f t="shared" si="75"/>
        <v>0</v>
      </c>
      <c r="KC19">
        <f t="shared" si="76"/>
        <v>0</v>
      </c>
      <c r="KD19">
        <f t="shared" si="77"/>
        <v>0</v>
      </c>
      <c r="KE19" s="38" t="str">
        <f>IF(JZ19=0,"",IF(KC19&gt;Configurações!$B$15,"7DIA ","")&amp;IF(AND(WEEKDAY(JV$5)=1,KD19&gt;IF($D19="F",Configurações!$B$13,Configurações!$B$14)),"DOM ","")&amp;IF(Configurações!$B$3="Simples","",IF(ROUND(KA19*1440,0)&lt;=ROUND(Configurações!$B$11*1440,0),IF(ROUND(KB19*1440,0)&gt;0,"INT-INDEVIDO",""),IF(ROUND(KA19*1440,0)&lt;=ROUND(Configurações!$B$12*1440,0),IF(ROUND(KB19*1440,0)&lt;&gt;ROUND(Configurações!$B$8*1440,0),"INT-15MIN",""),IF(OR(ROUND(KB19*1440,0)&lt;ROUND(Configurações!$B$9*1440,0),ROUND(KB19*1440,0)&gt;ROUND(Configurações!$B$10*1440,0)),"INT-1H2H","")))))</f>
        <v/>
      </c>
      <c r="KF19" t="str">
        <f>IF(Configurações!$B$3="Simples",IF('Escala Simples'!AI19="Trabalho","TRAB",IF('Escala Simples'!AI19="Folga","FOLGA",IF('Escala Simples'!AI19="Atestado","ATEST",IF('Escala Simples'!AI19="Férias","FERIAS","")))),"")</f>
        <v/>
      </c>
      <c r="KG19" s="71" t="str">
        <f>IF(Configurações!$B$3="Colunas",IF('Escala Colunas'!Q145="","",'Escala Colunas'!Q145),IF(Configurações!$B$3="Simples","",IF('Escala Linhas'!EM19="","",'Escala Linhas'!EM19)))</f>
        <v/>
      </c>
      <c r="KH19" s="71" t="str">
        <f>IF(Configurações!$B$3="Colunas",IF('Escala Colunas'!Q146="","",'Escala Colunas'!Q146),IF(Configurações!$B$3="Simples","",IF('Escala Linhas'!EN19="","",'Escala Linhas'!EN19)))</f>
        <v/>
      </c>
      <c r="KI19" s="71" t="str">
        <f>IF(Configurações!$B$3="Colunas",IF('Escala Colunas'!Q147="","",'Escala Colunas'!Q147),IF(Configurações!$B$3="Simples","",IF('Escala Linhas'!EO19="","",'Escala Linhas'!EO19)))</f>
        <v/>
      </c>
      <c r="KJ19" s="71" t="str">
        <f>IF(Configurações!$B$3="Colunas",IF('Escala Colunas'!Q148="","",'Escala Colunas'!Q148),IF(Configurações!$B$3="Simples","",IF('Escala Linhas'!EP19="","",'Escala Linhas'!EP19)))</f>
        <v/>
      </c>
      <c r="KK19">
        <f>IF($B19="",0,IF(Configurações!$B$3="Simples",IF(OR(KQ19="TRAB",KQ19="ATEST"),1,0),IF(AND(KG19&lt;&gt;"",KJ19&lt;&gt;""),1,0)))</f>
        <v>0</v>
      </c>
      <c r="KL19" s="72">
        <f>IF(AND(KK19=1,Configurações!$B$3&lt;&gt;"Simples"),MOD(KJ19-KG19,1)-KM19,0)</f>
        <v>0</v>
      </c>
      <c r="KM19" s="72">
        <f t="shared" si="78"/>
        <v>0</v>
      </c>
      <c r="KN19">
        <f t="shared" si="79"/>
        <v>0</v>
      </c>
      <c r="KO19">
        <f t="shared" si="80"/>
        <v>0</v>
      </c>
      <c r="KP19" s="38" t="str">
        <f>IF(KK19=0,"",IF(KN19&gt;Configurações!$B$15,"7DIA ","")&amp;IF(AND(WEEKDAY(KG$5)=1,KO19&gt;IF($D19="F",Configurações!$B$13,Configurações!$B$14)),"DOM ","")&amp;IF(Configurações!$B$3="Simples","",IF(ROUND(KL19*1440,0)&lt;=ROUND(Configurações!$B$11*1440,0),IF(ROUND(KM19*1440,0)&gt;0,"INT-INDEVIDO",""),IF(ROUND(KL19*1440,0)&lt;=ROUND(Configurações!$B$12*1440,0),IF(ROUND(KM19*1440,0)&lt;&gt;ROUND(Configurações!$B$8*1440,0),"INT-15MIN",""),IF(OR(ROUND(KM19*1440,0)&lt;ROUND(Configurações!$B$9*1440,0),ROUND(KM19*1440,0)&gt;ROUND(Configurações!$B$10*1440,0)),"INT-1H2H","")))))</f>
        <v/>
      </c>
      <c r="KQ19" t="str">
        <f>IF(Configurações!$B$3="Simples",IF('Escala Simples'!AJ19="Trabalho","TRAB",IF('Escala Simples'!AJ19="Folga","FOLGA",IF('Escala Simples'!AJ19="Atestado","ATEST",IF('Escala Simples'!AJ19="Férias","FERIAS","")))),"")</f>
        <v/>
      </c>
      <c r="KR19" s="71" t="str">
        <f>IF(Configurações!$B$3="Colunas",IF('Escala Colunas'!Q150="","",'Escala Colunas'!Q150),IF(Configurações!$B$3="Simples","",IF('Escala Linhas'!ER19="","",'Escala Linhas'!ER19)))</f>
        <v/>
      </c>
      <c r="KS19" s="71" t="str">
        <f>IF(Configurações!$B$3="Colunas",IF('Escala Colunas'!Q151="","",'Escala Colunas'!Q151),IF(Configurações!$B$3="Simples","",IF('Escala Linhas'!ES19="","",'Escala Linhas'!ES19)))</f>
        <v/>
      </c>
      <c r="KT19" s="71" t="str">
        <f>IF(Configurações!$B$3="Colunas",IF('Escala Colunas'!Q152="","",'Escala Colunas'!Q152),IF(Configurações!$B$3="Simples","",IF('Escala Linhas'!ET19="","",'Escala Linhas'!ET19)))</f>
        <v/>
      </c>
      <c r="KU19" s="71" t="str">
        <f>IF(Configurações!$B$3="Colunas",IF('Escala Colunas'!Q153="","",'Escala Colunas'!Q153),IF(Configurações!$B$3="Simples","",IF('Escala Linhas'!EU19="","",'Escala Linhas'!EU19)))</f>
        <v/>
      </c>
      <c r="KV19">
        <f>IF($B19="",0,IF(Configurações!$B$3="Simples",IF(OR(LB19="TRAB",LB19="ATEST"),1,0),IF(AND(KR19&lt;&gt;"",KU19&lt;&gt;""),1,0)))</f>
        <v>0</v>
      </c>
      <c r="KW19" s="72">
        <f>IF(AND(KV19=1,Configurações!$B$3&lt;&gt;"Simples"),MOD(KU19-KR19,1)-KX19,0)</f>
        <v>0</v>
      </c>
      <c r="KX19" s="72">
        <f t="shared" si="81"/>
        <v>0</v>
      </c>
      <c r="KY19">
        <f t="shared" si="82"/>
        <v>0</v>
      </c>
      <c r="KZ19">
        <f t="shared" si="83"/>
        <v>0</v>
      </c>
      <c r="LA19" s="38" t="str">
        <f>IF(KV19=0,"",IF(KY19&gt;Configurações!$B$15,"7DIA ","")&amp;IF(AND(WEEKDAY(KR$5)=1,KZ19&gt;IF($D19="F",Configurações!$B$13,Configurações!$B$14)),"DOM ","")&amp;IF(Configurações!$B$3="Simples","",IF(ROUND(KW19*1440,0)&lt;=ROUND(Configurações!$B$11*1440,0),IF(ROUND(KX19*1440,0)&gt;0,"INT-INDEVIDO",""),IF(ROUND(KW19*1440,0)&lt;=ROUND(Configurações!$B$12*1440,0),IF(ROUND(KX19*1440,0)&lt;&gt;ROUND(Configurações!$B$8*1440,0),"INT-15MIN",""),IF(OR(ROUND(KX19*1440,0)&lt;ROUND(Configurações!$B$9*1440,0),ROUND(KX19*1440,0)&gt;ROUND(Configurações!$B$10*1440,0)),"INT-1H2H","")))))</f>
        <v/>
      </c>
      <c r="LB19" t="str">
        <f>IF(Configurações!$B$3="Simples",IF('Escala Simples'!AK19="Trabalho","TRAB",IF('Escala Simples'!AK19="Folga","FOLGA",IF('Escala Simples'!AK19="Atestado","ATEST",IF('Escala Simples'!AK19="Férias","FERIAS","")))),"")</f>
        <v/>
      </c>
      <c r="LC19" s="71" t="str">
        <f>IF(Configurações!$B$3="Colunas",IF('Escala Colunas'!Q158="","",'Escala Colunas'!Q158),IF(Configurações!$B$3="Simples","",IF('Escala Linhas'!EZ19="","",'Escala Linhas'!EZ19)))</f>
        <v/>
      </c>
      <c r="LD19" s="71" t="str">
        <f>IF(Configurações!$B$3="Colunas",IF('Escala Colunas'!Q159="","",'Escala Colunas'!Q159),IF(Configurações!$B$3="Simples","",IF('Escala Linhas'!FA19="","",'Escala Linhas'!FA19)))</f>
        <v/>
      </c>
      <c r="LE19" s="71" t="str">
        <f>IF(Configurações!$B$3="Colunas",IF('Escala Colunas'!Q160="","",'Escala Colunas'!Q160),IF(Configurações!$B$3="Simples","",IF('Escala Linhas'!FB19="","",'Escala Linhas'!FB19)))</f>
        <v/>
      </c>
      <c r="LF19" s="71" t="str">
        <f>IF(Configurações!$B$3="Colunas",IF('Escala Colunas'!Q161="","",'Escala Colunas'!Q161),IF(Configurações!$B$3="Simples","",IF('Escala Linhas'!FC19="","",'Escala Linhas'!FC19)))</f>
        <v/>
      </c>
      <c r="LG19">
        <f>IF($B19="",0,IF(Configurações!$B$3="Simples",IF(OR(LM19="TRAB",LM19="ATEST"),1,0),IF(AND(LC19&lt;&gt;"",LF19&lt;&gt;""),1,0)))</f>
        <v>0</v>
      </c>
      <c r="LH19" s="72">
        <f>IF(AND(LG19=1,Configurações!$B$3&lt;&gt;"Simples"),MOD(LF19-LC19,1)-LI19,0)</f>
        <v>0</v>
      </c>
      <c r="LI19" s="72">
        <f t="shared" si="84"/>
        <v>0</v>
      </c>
      <c r="LJ19">
        <f t="shared" si="85"/>
        <v>0</v>
      </c>
      <c r="LK19">
        <f t="shared" si="86"/>
        <v>0</v>
      </c>
      <c r="LL19" s="38" t="str">
        <f>IF(LG19=0,"",IF(LJ19&gt;Configurações!$B$15,"7DIA ","")&amp;IF(AND(WEEKDAY(LC$5)=1,LK19&gt;IF($D19="F",Configurações!$B$13,Configurações!$B$14)),"DOM ","")&amp;IF(Configurações!$B$3="Simples","",IF(ROUND(LH19*1440,0)&lt;=ROUND(Configurações!$B$11*1440,0),IF(ROUND(LI19*1440,0)&gt;0,"INT-INDEVIDO",""),IF(ROUND(LH19*1440,0)&lt;=ROUND(Configurações!$B$12*1440,0),IF(ROUND(LI19*1440,0)&lt;&gt;ROUND(Configurações!$B$8*1440,0),"INT-15MIN",""),IF(OR(ROUND(LI19*1440,0)&lt;ROUND(Configurações!$B$9*1440,0),ROUND(LI19*1440,0)&gt;ROUND(Configurações!$B$10*1440,0)),"INT-1H2H","")))))</f>
        <v/>
      </c>
      <c r="LM19" t="str">
        <f>IF(Configurações!$B$3="Simples",IF('Escala Simples'!AN19="Trabalho","TRAB",IF('Escala Simples'!AN19="Folga","FOLGA",IF('Escala Simples'!AN19="Atestado","ATEST",IF('Escala Simples'!AN19="Férias","FERIAS","")))),"")</f>
        <v/>
      </c>
      <c r="LN19" s="71" t="str">
        <f>IF(Configurações!$B$3="Colunas",IF('Escala Colunas'!Q163="","",'Escala Colunas'!Q163),IF(Configurações!$B$3="Simples","",IF('Escala Linhas'!FE19="","",'Escala Linhas'!FE19)))</f>
        <v/>
      </c>
      <c r="LO19" s="71" t="str">
        <f>IF(Configurações!$B$3="Colunas",IF('Escala Colunas'!Q164="","",'Escala Colunas'!Q164),IF(Configurações!$B$3="Simples","",IF('Escala Linhas'!FF19="","",'Escala Linhas'!FF19)))</f>
        <v/>
      </c>
      <c r="LP19" s="71" t="str">
        <f>IF(Configurações!$B$3="Colunas",IF('Escala Colunas'!Q165="","",'Escala Colunas'!Q165),IF(Configurações!$B$3="Simples","",IF('Escala Linhas'!FG19="","",'Escala Linhas'!FG19)))</f>
        <v/>
      </c>
      <c r="LQ19" s="71" t="str">
        <f>IF(Configurações!$B$3="Colunas",IF('Escala Colunas'!Q166="","",'Escala Colunas'!Q166),IF(Configurações!$B$3="Simples","",IF('Escala Linhas'!FH19="","",'Escala Linhas'!FH19)))</f>
        <v/>
      </c>
      <c r="LR19">
        <f>IF($B19="",0,IF(Configurações!$B$3="Simples",IF(OR(LX19="TRAB",LX19="ATEST"),1,0),IF(AND(LN19&lt;&gt;"",LQ19&lt;&gt;""),1,0)))</f>
        <v>0</v>
      </c>
      <c r="LS19" s="72">
        <f>IF(AND(LR19=1,Configurações!$B$3&lt;&gt;"Simples"),MOD(LQ19-LN19,1)-LT19,0)</f>
        <v>0</v>
      </c>
      <c r="LT19" s="72">
        <f t="shared" si="87"/>
        <v>0</v>
      </c>
      <c r="LU19">
        <f t="shared" si="88"/>
        <v>0</v>
      </c>
      <c r="LV19">
        <f t="shared" si="89"/>
        <v>0</v>
      </c>
      <c r="LW19" s="38" t="str">
        <f>IF(LR19=0,"",IF(LU19&gt;Configurações!$B$15,"7DIA ","")&amp;IF(AND(WEEKDAY(LN$5)=1,LV19&gt;IF($D19="F",Configurações!$B$13,Configurações!$B$14)),"DOM ","")&amp;IF(Configurações!$B$3="Simples","",IF(ROUND(LS19*1440,0)&lt;=ROUND(Configurações!$B$11*1440,0),IF(ROUND(LT19*1440,0)&gt;0,"INT-INDEVIDO",""),IF(ROUND(LS19*1440,0)&lt;=ROUND(Configurações!$B$12*1440,0),IF(ROUND(LT19*1440,0)&lt;&gt;ROUND(Configurações!$B$8*1440,0),"INT-15MIN",""),IF(OR(ROUND(LT19*1440,0)&lt;ROUND(Configurações!$B$9*1440,0),ROUND(LT19*1440,0)&gt;ROUND(Configurações!$B$10*1440,0)),"INT-1H2H","")))))</f>
        <v/>
      </c>
      <c r="LX19" t="str">
        <f>IF(Configurações!$B$3="Simples",IF('Escala Simples'!AO19="Trabalho","TRAB",IF('Escala Simples'!AO19="Folga","FOLGA",IF('Escala Simples'!AO19="Atestado","ATEST",IF('Escala Simples'!AO19="Férias","FERIAS","")))),"")</f>
        <v/>
      </c>
      <c r="LY19" s="71" t="str">
        <f>IF(Configurações!$B$3="Colunas",IF('Escala Colunas'!Q168="","",'Escala Colunas'!Q168),IF(Configurações!$B$3="Simples","",IF('Escala Linhas'!FJ19="","",'Escala Linhas'!FJ19)))</f>
        <v/>
      </c>
      <c r="LZ19" s="71" t="str">
        <f>IF(Configurações!$B$3="Colunas",IF('Escala Colunas'!Q169="","",'Escala Colunas'!Q169),IF(Configurações!$B$3="Simples","",IF('Escala Linhas'!FK19="","",'Escala Linhas'!FK19)))</f>
        <v/>
      </c>
      <c r="MA19" s="71" t="str">
        <f>IF(Configurações!$B$3="Colunas",IF('Escala Colunas'!Q170="","",'Escala Colunas'!Q170),IF(Configurações!$B$3="Simples","",IF('Escala Linhas'!FL19="","",'Escala Linhas'!FL19)))</f>
        <v/>
      </c>
      <c r="MB19" s="71" t="str">
        <f>IF(Configurações!$B$3="Colunas",IF('Escala Colunas'!Q171="","",'Escala Colunas'!Q171),IF(Configurações!$B$3="Simples","",IF('Escala Linhas'!FM19="","",'Escala Linhas'!FM19)))</f>
        <v/>
      </c>
      <c r="MC19">
        <f>IF($B19="",0,IF(Configurações!$B$3="Simples",IF(OR(MI19="TRAB",MI19="ATEST"),1,0),IF(AND(LY19&lt;&gt;"",MB19&lt;&gt;""),1,0)))</f>
        <v>0</v>
      </c>
      <c r="MD19" s="72">
        <f>IF(AND(MC19=1,Configurações!$B$3&lt;&gt;"Simples"),MOD(MB19-LY19,1)-ME19,0)</f>
        <v>0</v>
      </c>
      <c r="ME19" s="72">
        <f t="shared" si="90"/>
        <v>0</v>
      </c>
      <c r="MF19">
        <f t="shared" si="91"/>
        <v>0</v>
      </c>
      <c r="MG19">
        <f t="shared" si="92"/>
        <v>0</v>
      </c>
      <c r="MH19" s="38" t="str">
        <f>IF(MC19=0,"",IF(MF19&gt;Configurações!$B$15,"7DIA ","")&amp;IF(AND(WEEKDAY(LY$5)=1,MG19&gt;IF($D19="F",Configurações!$B$13,Configurações!$B$14)),"DOM ","")&amp;IF(Configurações!$B$3="Simples","",IF(ROUND(MD19*1440,0)&lt;=ROUND(Configurações!$B$11*1440,0),IF(ROUND(ME19*1440,0)&gt;0,"INT-INDEVIDO",""),IF(ROUND(MD19*1440,0)&lt;=ROUND(Configurações!$B$12*1440,0),IF(ROUND(ME19*1440,0)&lt;&gt;ROUND(Configurações!$B$8*1440,0),"INT-15MIN",""),IF(OR(ROUND(ME19*1440,0)&lt;ROUND(Configurações!$B$9*1440,0),ROUND(ME19*1440,0)&gt;ROUND(Configurações!$B$10*1440,0)),"INT-1H2H","")))))</f>
        <v/>
      </c>
      <c r="MI19" t="str">
        <f>IF(Configurações!$B$3="Simples",IF('Escala Simples'!AP19="Trabalho","TRAB",IF('Escala Simples'!AP19="Folga","FOLGA",IF('Escala Simples'!AP19="Atestado","ATEST",IF('Escala Simples'!AP19="Férias","FERIAS","")))),"")</f>
        <v/>
      </c>
      <c r="MJ19" s="71" t="str">
        <f>IF(Configurações!$B$3="Colunas",IF('Escala Colunas'!Q173="","",'Escala Colunas'!Q173),IF(Configurações!$B$3="Simples","",IF('Escala Linhas'!FO19="","",'Escala Linhas'!FO19)))</f>
        <v/>
      </c>
      <c r="MK19" s="71" t="str">
        <f>IF(Configurações!$B$3="Colunas",IF('Escala Colunas'!Q174="","",'Escala Colunas'!Q174),IF(Configurações!$B$3="Simples","",IF('Escala Linhas'!FP19="","",'Escala Linhas'!FP19)))</f>
        <v/>
      </c>
      <c r="ML19" s="71" t="str">
        <f>IF(Configurações!$B$3="Colunas",IF('Escala Colunas'!Q175="","",'Escala Colunas'!Q175),IF(Configurações!$B$3="Simples","",IF('Escala Linhas'!FQ19="","",'Escala Linhas'!FQ19)))</f>
        <v/>
      </c>
      <c r="MM19" s="71" t="str">
        <f>IF(Configurações!$B$3="Colunas",IF('Escala Colunas'!Q176="","",'Escala Colunas'!Q176),IF(Configurações!$B$3="Simples","",IF('Escala Linhas'!FR19="","",'Escala Linhas'!FR19)))</f>
        <v/>
      </c>
      <c r="MN19">
        <f>IF($B19="",0,IF(Configurações!$B$3="Simples",IF(OR(MT19="TRAB",MT19="ATEST"),1,0),IF(AND(MJ19&lt;&gt;"",MM19&lt;&gt;""),1,0)))</f>
        <v>0</v>
      </c>
      <c r="MO19" s="72">
        <f>IF(AND(MN19=1,Configurações!$B$3&lt;&gt;"Simples"),MOD(MM19-MJ19,1)-MP19,0)</f>
        <v>0</v>
      </c>
      <c r="MP19" s="72">
        <f t="shared" si="93"/>
        <v>0</v>
      </c>
      <c r="MQ19">
        <f t="shared" si="94"/>
        <v>0</v>
      </c>
      <c r="MR19">
        <f t="shared" si="95"/>
        <v>0</v>
      </c>
      <c r="MS19" s="38" t="str">
        <f>IF(MN19=0,"",IF(MQ19&gt;Configurações!$B$15,"7DIA ","")&amp;IF(AND(WEEKDAY(MJ$5)=1,MR19&gt;IF($D19="F",Configurações!$B$13,Configurações!$B$14)),"DOM ","")&amp;IF(Configurações!$B$3="Simples","",IF(ROUND(MO19*1440,0)&lt;=ROUND(Configurações!$B$11*1440,0),IF(ROUND(MP19*1440,0)&gt;0,"INT-INDEVIDO",""),IF(ROUND(MO19*1440,0)&lt;=ROUND(Configurações!$B$12*1440,0),IF(ROUND(MP19*1440,0)&lt;&gt;ROUND(Configurações!$B$8*1440,0),"INT-15MIN",""),IF(OR(ROUND(MP19*1440,0)&lt;ROUND(Configurações!$B$9*1440,0),ROUND(MP19*1440,0)&gt;ROUND(Configurações!$B$10*1440,0)),"INT-1H2H","")))))</f>
        <v/>
      </c>
      <c r="MT19" t="str">
        <f>IF(Configurações!$B$3="Simples",IF('Escala Simples'!AQ19="Trabalho","TRAB",IF('Escala Simples'!AQ19="Folga","FOLGA",IF('Escala Simples'!AQ19="Atestado","ATEST",IF('Escala Simples'!AQ19="Férias","FERIAS","")))),"")</f>
        <v/>
      </c>
      <c r="MU19" s="71" t="str">
        <f>IF(Configurações!$B$3="Colunas",IF('Escala Colunas'!Q178="","",'Escala Colunas'!Q178),IF(Configurações!$B$3="Simples","",IF('Escala Linhas'!FT19="","",'Escala Linhas'!FT19)))</f>
        <v/>
      </c>
      <c r="MV19" s="71" t="str">
        <f>IF(Configurações!$B$3="Colunas",IF('Escala Colunas'!Q179="","",'Escala Colunas'!Q179),IF(Configurações!$B$3="Simples","",IF('Escala Linhas'!FU19="","",'Escala Linhas'!FU19)))</f>
        <v/>
      </c>
      <c r="MW19" s="71" t="str">
        <f>IF(Configurações!$B$3="Colunas",IF('Escala Colunas'!Q180="","",'Escala Colunas'!Q180),IF(Configurações!$B$3="Simples","",IF('Escala Linhas'!FV19="","",'Escala Linhas'!FV19)))</f>
        <v/>
      </c>
      <c r="MX19" s="71" t="str">
        <f>IF(Configurações!$B$3="Colunas",IF('Escala Colunas'!Q181="","",'Escala Colunas'!Q181),IF(Configurações!$B$3="Simples","",IF('Escala Linhas'!FW19="","",'Escala Linhas'!FW19)))</f>
        <v/>
      </c>
      <c r="MY19">
        <f>IF($B19="",0,IF(Configurações!$B$3="Simples",IF(OR(NE19="TRAB",NE19="ATEST"),1,0),IF(AND(MU19&lt;&gt;"",MX19&lt;&gt;""),1,0)))</f>
        <v>0</v>
      </c>
      <c r="MZ19" s="72">
        <f>IF(AND(MY19=1,Configurações!$B$3&lt;&gt;"Simples"),MOD(MX19-MU19,1)-NA19,0)</f>
        <v>0</v>
      </c>
      <c r="NA19" s="72">
        <f t="shared" si="96"/>
        <v>0</v>
      </c>
      <c r="NB19">
        <f t="shared" si="97"/>
        <v>0</v>
      </c>
      <c r="NC19">
        <f t="shared" si="98"/>
        <v>0</v>
      </c>
      <c r="ND19" s="38" t="str">
        <f>IF(MY19=0,"",IF(NB19&gt;Configurações!$B$15,"7DIA ","")&amp;IF(AND(WEEKDAY(MU$5)=1,NC19&gt;IF($D19="F",Configurações!$B$13,Configurações!$B$14)),"DOM ","")&amp;IF(Configurações!$B$3="Simples","",IF(ROUND(MZ19*1440,0)&lt;=ROUND(Configurações!$B$11*1440,0),IF(ROUND(NA19*1440,0)&gt;0,"INT-INDEVIDO",""),IF(ROUND(MZ19*1440,0)&lt;=ROUND(Configurações!$B$12*1440,0),IF(ROUND(NA19*1440,0)&lt;&gt;ROUND(Configurações!$B$8*1440,0),"INT-15MIN",""),IF(OR(ROUND(NA19*1440,0)&lt;ROUND(Configurações!$B$9*1440,0),ROUND(NA19*1440,0)&gt;ROUND(Configurações!$B$10*1440,0)),"INT-1H2H","")))))</f>
        <v/>
      </c>
      <c r="NE19" t="str">
        <f>IF(Configurações!$B$3="Simples",IF('Escala Simples'!AR19="Trabalho","TRAB",IF('Escala Simples'!AR19="Folga","FOLGA",IF('Escala Simples'!AR19="Atestado","ATEST",IF('Escala Simples'!AR19="Férias","FERIAS","")))),"")</f>
        <v/>
      </c>
      <c r="NF19" s="71" t="str">
        <f>IF(Configurações!$B$3="Colunas",IF('Escala Colunas'!Q183="","",'Escala Colunas'!Q183),IF(Configurações!$B$3="Simples","",IF('Escala Linhas'!FY19="","",'Escala Linhas'!FY19)))</f>
        <v/>
      </c>
      <c r="NG19" s="71" t="str">
        <f>IF(Configurações!$B$3="Colunas",IF('Escala Colunas'!Q184="","",'Escala Colunas'!Q184),IF(Configurações!$B$3="Simples","",IF('Escala Linhas'!FZ19="","",'Escala Linhas'!FZ19)))</f>
        <v/>
      </c>
      <c r="NH19" s="71" t="str">
        <f>IF(Configurações!$B$3="Colunas",IF('Escala Colunas'!Q185="","",'Escala Colunas'!Q185),IF(Configurações!$B$3="Simples","",IF('Escala Linhas'!GA19="","",'Escala Linhas'!GA19)))</f>
        <v/>
      </c>
      <c r="NI19" s="71" t="str">
        <f>IF(Configurações!$B$3="Colunas",IF('Escala Colunas'!Q186="","",'Escala Colunas'!Q186),IF(Configurações!$B$3="Simples","",IF('Escala Linhas'!GB19="","",'Escala Linhas'!GB19)))</f>
        <v/>
      </c>
      <c r="NJ19">
        <f>IF($B19="",0,IF(Configurações!$B$3="Simples",IF(OR(NP19="TRAB",NP19="ATEST"),1,0),IF(AND(NF19&lt;&gt;"",NI19&lt;&gt;""),1,0)))</f>
        <v>0</v>
      </c>
      <c r="NK19" s="72">
        <f>IF(AND(NJ19=1,Configurações!$B$3&lt;&gt;"Simples"),MOD(NI19-NF19,1)-NL19,0)</f>
        <v>0</v>
      </c>
      <c r="NL19" s="72">
        <f t="shared" si="99"/>
        <v>0</v>
      </c>
      <c r="NM19">
        <f t="shared" si="100"/>
        <v>0</v>
      </c>
      <c r="NN19">
        <f t="shared" si="101"/>
        <v>0</v>
      </c>
      <c r="NO19" s="38" t="str">
        <f>IF(NJ19=0,"",IF(NM19&gt;Configurações!$B$15,"7DIA ","")&amp;IF(AND(WEEKDAY(NF$5)=1,NN19&gt;IF($D19="F",Configurações!$B$13,Configurações!$B$14)),"DOM ","")&amp;IF(Configurações!$B$3="Simples","",IF(ROUND(NK19*1440,0)&lt;=ROUND(Configurações!$B$11*1440,0),IF(ROUND(NL19*1440,0)&gt;0,"INT-INDEVIDO",""),IF(ROUND(NK19*1440,0)&lt;=ROUND(Configurações!$B$12*1440,0),IF(ROUND(NL19*1440,0)&lt;&gt;ROUND(Configurações!$B$8*1440,0),"INT-15MIN",""),IF(OR(ROUND(NL19*1440,0)&lt;ROUND(Configurações!$B$9*1440,0),ROUND(NL19*1440,0)&gt;ROUND(Configurações!$B$10*1440,0)),"INT-1H2H","")))))</f>
        <v/>
      </c>
      <c r="NP19" t="str">
        <f>IF(Configurações!$B$3="Simples",IF('Escala Simples'!AS19="Trabalho","TRAB",IF('Escala Simples'!AS19="Folga","FOLGA",IF('Escala Simples'!AS19="Atestado","ATEST",IF('Escala Simples'!AS19="Férias","FERIAS","")))),"")</f>
        <v/>
      </c>
      <c r="NQ19" s="71" t="str">
        <f>IF(Configurações!$B$3="Colunas",IF('Escala Colunas'!Q188="","",'Escala Colunas'!Q188),IF(Configurações!$B$3="Simples","",IF('Escala Linhas'!GD19="","",'Escala Linhas'!GD19)))</f>
        <v/>
      </c>
      <c r="NR19" s="71" t="str">
        <f>IF(Configurações!$B$3="Colunas",IF('Escala Colunas'!Q189="","",'Escala Colunas'!Q189),IF(Configurações!$B$3="Simples","",IF('Escala Linhas'!GE19="","",'Escala Linhas'!GE19)))</f>
        <v/>
      </c>
      <c r="NS19" s="71" t="str">
        <f>IF(Configurações!$B$3="Colunas",IF('Escala Colunas'!Q190="","",'Escala Colunas'!Q190),IF(Configurações!$B$3="Simples","",IF('Escala Linhas'!GF19="","",'Escala Linhas'!GF19)))</f>
        <v/>
      </c>
      <c r="NT19" s="71" t="str">
        <f>IF(Configurações!$B$3="Colunas",IF('Escala Colunas'!Q191="","",'Escala Colunas'!Q191),IF(Configurações!$B$3="Simples","",IF('Escala Linhas'!GG19="","",'Escala Linhas'!GG19)))</f>
        <v/>
      </c>
      <c r="NU19">
        <f>IF($B19="",0,IF(Configurações!$B$3="Simples",IF(OR(OA19="TRAB",OA19="ATEST"),1,0),IF(AND(NQ19&lt;&gt;"",NT19&lt;&gt;""),1,0)))</f>
        <v>0</v>
      </c>
      <c r="NV19" s="72">
        <f>IF(AND(NU19=1,Configurações!$B$3&lt;&gt;"Simples"),MOD(NT19-NQ19,1)-NW19,0)</f>
        <v>0</v>
      </c>
      <c r="NW19" s="72">
        <f t="shared" si="102"/>
        <v>0</v>
      </c>
      <c r="NX19">
        <f t="shared" si="103"/>
        <v>0</v>
      </c>
      <c r="NY19">
        <f t="shared" si="104"/>
        <v>0</v>
      </c>
      <c r="NZ19" s="38" t="str">
        <f>IF(NU19=0,"",IF(NX19&gt;Configurações!$B$15,"7DIA ","")&amp;IF(AND(WEEKDAY(NQ$5)=1,NY19&gt;IF($D19="F",Configurações!$B$13,Configurações!$B$14)),"DOM ","")&amp;IF(Configurações!$B$3="Simples","",IF(ROUND(NV19*1440,0)&lt;=ROUND(Configurações!$B$11*1440,0),IF(ROUND(NW19*1440,0)&gt;0,"INT-INDEVIDO",""),IF(ROUND(NV19*1440,0)&lt;=ROUND(Configurações!$B$12*1440,0),IF(ROUND(NW19*1440,0)&lt;&gt;ROUND(Configurações!$B$8*1440,0),"INT-15MIN",""),IF(OR(ROUND(NW19*1440,0)&lt;ROUND(Configurações!$B$9*1440,0),ROUND(NW19*1440,0)&gt;ROUND(Configurações!$B$10*1440,0)),"INT-1H2H","")))))</f>
        <v/>
      </c>
      <c r="OA19" t="str">
        <f>IF(Configurações!$B$3="Simples",IF('Escala Simples'!AT19="Trabalho","TRAB",IF('Escala Simples'!AT19="Folga","FOLGA",IF('Escala Simples'!AT19="Atestado","ATEST",IF('Escala Simples'!AT19="Férias","FERIAS","")))),"")</f>
        <v/>
      </c>
      <c r="OB19" s="72">
        <f>SUMIFS(Cálculos!$G19:$OA19,Cálculos!$G$4:$OA$4,"H",Cálculos!$G$3:$OA$3,1)</f>
        <v>0</v>
      </c>
      <c r="OC19">
        <f>SUMIFS(Cálculos!$G19:$OA19,Cálculos!$G$4:$OA$4,"T",Cálculos!$G$3:$OA$3,1)</f>
        <v>0</v>
      </c>
      <c r="OD19" s="69" t="str">
        <f>IF($B19="","",IF(AND(Configurações!$B$3&lt;&gt;"Simples",ISNUMBER($C19),ROUND(OB19*1440,0)&gt;$C19*60),"Jornada semanal excedida: "&amp;TEXT(OB19,"[h]:mm")&amp;" (contratada "&amp;$C19&amp;"h) • ","")&amp;IF(IF(Configurações!$B$6="Sim",OC19&gt;6,OC19&gt;Configurações!$B$5),IF(Configurações!$B$6="Sim","Semana inteira sem folga — mínimo 1 folga (CCT/ACT) • ","Mais de "&amp;Configurações!$B$5&amp;" dias trabalhados — obrigatórias 2 folgas semanais • "),"")&amp;IF(COUNTIF(G19:CD19,"*7DIA*")&gt;0,"7º dia consecutivo de trabalho • ","")&amp;IF(COUNTIF(G19:CD19,"*DOM*")&gt;0,"Domingos consecutivos acima do permitido • ","")&amp;IF(COUNTIF(G19:CD19,"*INT-INDEVIDO*")&gt;0,"Intervalo indevido em jornada até 4h • ","")&amp;IF(COUNTIF(G19:CD19,"*INT-15MIN*")&gt;0,"Intervalo deve ser de 15 min (jornada 4h01–6h) • ","")&amp;IF(COUNTIF(G19:CD19,"*INT-1H2H*")&gt;0,"Intervalo fora de 1h–2h (jornada acima de 6h) • ",""))</f>
        <v/>
      </c>
      <c r="OE19">
        <f>IF($B19="",0,IF(AND(Configurações!$B$3&lt;&gt;"Simples",ISNUMBER($C19),ROUND(OB19*1440,0)&gt;$C19*60),1,0))</f>
        <v>0</v>
      </c>
      <c r="OF19">
        <f>IF($B19="",0,IF(IF(Configurações!$B$6="Sim",OC19&gt;6,OC19&gt;Configurações!$B$5),1,0))</f>
        <v>0</v>
      </c>
      <c r="OG19" s="72">
        <f>SUMIFS(Cálculos!$G19:$OA19,Cálculos!$G$4:$OA$4,"H",Cálculos!$G$3:$OA$3,2)</f>
        <v>0</v>
      </c>
      <c r="OH19">
        <f>SUMIFS(Cálculos!$G19:$OA19,Cálculos!$G$4:$OA$4,"T",Cálculos!$G$3:$OA$3,2)</f>
        <v>0</v>
      </c>
      <c r="OI19" s="69" t="str">
        <f>IF($B19="","",IF(AND(Configurações!$B$3&lt;&gt;"Simples",ISNUMBER($C19),ROUND(OG19*1440,0)&gt;$C19*60),"Jornada semanal excedida: "&amp;TEXT(OG19,"[h]:mm")&amp;" (contratada "&amp;$C19&amp;"h) • ","")&amp;IF(IF(Configurações!$B$6="Sim",OH19&gt;6,OH19&gt;Configurações!$B$5),IF(Configurações!$B$6="Sim","Semana inteira sem folga — mínimo 1 folga (CCT/ACT) • ","Mais de "&amp;Configurações!$B$5&amp;" dias trabalhados — obrigatórias 2 folgas semanais • "),"")&amp;IF(COUNTIF(CF19:FC19,"*7DIA*")&gt;0,"7º dia consecutivo de trabalho • ","")&amp;IF(COUNTIF(CF19:FC19,"*DOM*")&gt;0,"Domingos consecutivos acima do permitido • ","")&amp;IF(COUNTIF(CF19:FC19,"*INT-INDEVIDO*")&gt;0,"Intervalo indevido em jornada até 4h • ","")&amp;IF(COUNTIF(CF19:FC19,"*INT-15MIN*")&gt;0,"Intervalo deve ser de 15 min (jornada 4h01–6h) • ","")&amp;IF(COUNTIF(CF19:FC19,"*INT-1H2H*")&gt;0,"Intervalo fora de 1h–2h (jornada acima de 6h) • ",""))</f>
        <v/>
      </c>
      <c r="OJ19">
        <f>IF($B19="",0,IF(AND(Configurações!$B$3&lt;&gt;"Simples",ISNUMBER($C19),ROUND(OG19*1440,0)&gt;$C19*60),1,0))</f>
        <v>0</v>
      </c>
      <c r="OK19">
        <f>IF($B19="",0,IF(IF(Configurações!$B$6="Sim",OH19&gt;6,OH19&gt;Configurações!$B$5),1,0))</f>
        <v>0</v>
      </c>
      <c r="OL19" s="72">
        <f>SUMIFS(Cálculos!$G19:$OA19,Cálculos!$G$4:$OA$4,"H",Cálculos!$G$3:$OA$3,3)</f>
        <v>0</v>
      </c>
      <c r="OM19">
        <f>SUMIFS(Cálculos!$G19:$OA19,Cálculos!$G$4:$OA$4,"T",Cálculos!$G$3:$OA$3,3)</f>
        <v>0</v>
      </c>
      <c r="ON19" s="69" t="str">
        <f>IF($B19="","",IF(AND(Configurações!$B$3&lt;&gt;"Simples",ISNUMBER($C19),ROUND(OL19*1440,0)&gt;$C19*60),"Jornada semanal excedida: "&amp;TEXT(OL19,"[h]:mm")&amp;" (contratada "&amp;$C19&amp;"h) • ","")&amp;IF(IF(Configurações!$B$6="Sim",OM19&gt;6,OM19&gt;Configurações!$B$5),IF(Configurações!$B$6="Sim","Semana inteira sem folga — mínimo 1 folga (CCT/ACT) • ","Mais de "&amp;Configurações!$B$5&amp;" dias trabalhados — obrigatórias 2 folgas semanais • "),"")&amp;IF(COUNTIF(FE19:IB19,"*7DIA*")&gt;0,"7º dia consecutivo de trabalho • ","")&amp;IF(COUNTIF(FE19:IB19,"*DOM*")&gt;0,"Domingos consecutivos acima do permitido • ","")&amp;IF(COUNTIF(FE19:IB19,"*INT-INDEVIDO*")&gt;0,"Intervalo indevido em jornada até 4h • ","")&amp;IF(COUNTIF(FE19:IB19,"*INT-15MIN*")&gt;0,"Intervalo deve ser de 15 min (jornada 4h01–6h) • ","")&amp;IF(COUNTIF(FE19:IB19,"*INT-1H2H*")&gt;0,"Intervalo fora de 1h–2h (jornada acima de 6h) • ",""))</f>
        <v/>
      </c>
      <c r="OO19">
        <f>IF($B19="",0,IF(AND(Configurações!$B$3&lt;&gt;"Simples",ISNUMBER($C19),ROUND(OL19*1440,0)&gt;$C19*60),1,0))</f>
        <v>0</v>
      </c>
      <c r="OP19">
        <f>IF($B19="",0,IF(IF(Configurações!$B$6="Sim",OM19&gt;6,OM19&gt;Configurações!$B$5),1,0))</f>
        <v>0</v>
      </c>
      <c r="OQ19" s="72">
        <f>SUMIFS(Cálculos!$G19:$OA19,Cálculos!$G$4:$OA$4,"H",Cálculos!$G$3:$OA$3,4)</f>
        <v>0</v>
      </c>
      <c r="OR19">
        <f>SUMIFS(Cálculos!$G19:$OA19,Cálculos!$G$4:$OA$4,"T",Cálculos!$G$3:$OA$3,4)</f>
        <v>0</v>
      </c>
      <c r="OS19" s="69" t="str">
        <f>IF($B19="","",IF(AND(Configurações!$B$3&lt;&gt;"Simples",ISNUMBER($C19),ROUND(OQ19*1440,0)&gt;$C19*60),"Jornada semanal excedida: "&amp;TEXT(OQ19,"[h]:mm")&amp;" (contratada "&amp;$C19&amp;"h) • ","")&amp;IF(IF(Configurações!$B$6="Sim",OR19&gt;6,OR19&gt;Configurações!$B$5),IF(Configurações!$B$6="Sim","Semana inteira sem folga — mínimo 1 folga (CCT/ACT) • ","Mais de "&amp;Configurações!$B$5&amp;" dias trabalhados — obrigatórias 2 folgas semanais • "),"")&amp;IF(COUNTIF(ID19:LA19,"*7DIA*")&gt;0,"7º dia consecutivo de trabalho • ","")&amp;IF(COUNTIF(ID19:LA19,"*DOM*")&gt;0,"Domingos consecutivos acima do permitido • ","")&amp;IF(COUNTIF(ID19:LA19,"*INT-INDEVIDO*")&gt;0,"Intervalo indevido em jornada até 4h • ","")&amp;IF(COUNTIF(ID19:LA19,"*INT-15MIN*")&gt;0,"Intervalo deve ser de 15 min (jornada 4h01–6h) • ","")&amp;IF(COUNTIF(ID19:LA19,"*INT-1H2H*")&gt;0,"Intervalo fora de 1h–2h (jornada acima de 6h) • ",""))</f>
        <v/>
      </c>
      <c r="OT19">
        <f>IF($B19="",0,IF(AND(Configurações!$B$3&lt;&gt;"Simples",ISNUMBER($C19),ROUND(OQ19*1440,0)&gt;$C19*60),1,0))</f>
        <v>0</v>
      </c>
      <c r="OU19">
        <f>IF($B19="",0,IF(IF(Configurações!$B$6="Sim",OR19&gt;6,OR19&gt;Configurações!$B$5),1,0))</f>
        <v>0</v>
      </c>
      <c r="OV19" s="72">
        <f>SUMIFS(Cálculos!$G19:$OA19,Cálculos!$G$4:$OA$4,"H",Cálculos!$G$3:$OA$3,5)</f>
        <v>0</v>
      </c>
      <c r="OW19">
        <f>SUMIFS(Cálculos!$G19:$OA19,Cálculos!$G$4:$OA$4,"T",Cálculos!$G$3:$OA$3,5)</f>
        <v>0</v>
      </c>
      <c r="OX19" s="69" t="str">
        <f>IF($B19="","",IF(AND(Configurações!$B$3&lt;&gt;"Simples",ISNUMBER($C19),ROUND(OV19*1440,0)&gt;$C19*60),"Jornada semanal excedida: "&amp;TEXT(OV19,"[h]:mm")&amp;" (contratada "&amp;$C19&amp;"h) • ","")&amp;IF(IF(Configurações!$B$6="Sim",OW19&gt;6,OW19&gt;Configurações!$B$5),IF(Configurações!$B$6="Sim","Semana inteira sem folga — mínimo 1 folga (CCT/ACT) • ","Mais de "&amp;Configurações!$B$5&amp;" dias trabalhados — obrigatórias 2 folgas semanais • "),"")&amp;IF(COUNTIF(LC19:NZ19,"*7DIA*")&gt;0,"7º dia consecutivo de trabalho • ","")&amp;IF(COUNTIF(LC19:NZ19,"*DOM*")&gt;0,"Domingos consecutivos acima do permitido • ","")&amp;IF(COUNTIF(LC19:NZ19,"*INT-INDEVIDO*")&gt;0,"Intervalo indevido em jornada até 4h • ","")&amp;IF(COUNTIF(LC19:NZ19,"*INT-15MIN*")&gt;0,"Intervalo deve ser de 15 min (jornada 4h01–6h) • ","")&amp;IF(COUNTIF(LC19:NZ19,"*INT-1H2H*")&gt;0,"Intervalo fora de 1h–2h (jornada acima de 6h) • ",""))</f>
        <v/>
      </c>
      <c r="OY19">
        <f>IF($B19="",0,IF(AND(Configurações!$B$3&lt;&gt;"Simples",ISNUMBER($C19),ROUND(OV19*1440,0)&gt;$C19*60),1,0))</f>
        <v>0</v>
      </c>
      <c r="OZ19">
        <f>IF($B19="",0,IF(IF(Configurações!$B$6="Sim",OW19&gt;6,OW19&gt;Configurações!$B$5),1,0))</f>
        <v>0</v>
      </c>
      <c r="PA19">
        <f>IF($B19="",0,SUMPRODUCT((Cálculos!$G$4:$OA$4="T")*(Cálculos!$G$5:$OA$5&gt;=$PA$5)*(Cálculos!$G$5:$OA$5&lt;=$PB$5))-PE19)</f>
        <v>0</v>
      </c>
      <c r="PB19">
        <f>IF($B19="",0,PA19-SUMIFS(Cálculos!$G19:$OA19,Cálculos!$G$4:$OA$4,"T",Cálculos!$G$5:$OA$5,"&gt;="&amp;$PA$5,Cálculos!$G$5:$OA$5,"&lt;="&amp;$PB$5))</f>
        <v>0</v>
      </c>
      <c r="PC19">
        <f>ROUND(PA19*Configurações!$B$7/7,0)</f>
        <v>0</v>
      </c>
      <c r="PD19">
        <f>IF(AND(Configurações!$B$6="Sim",PA19&gt;0,PB19&lt;PC19),1,0)</f>
        <v>0</v>
      </c>
      <c r="PE19">
        <f>IF($B19="",0,COUNTIFS(Cálculos!$G$4:$OA$4,"ST",Cálculos!$G$5:$OA$5,"&gt;="&amp;$PA$5,Cálculos!$G$5:$OA$5,"&lt;="&amp;$PB$5,Cálculos!$G19:$OA19,"FERIAS"))</f>
        <v>0</v>
      </c>
      <c r="PF19">
        <f>IF($B19="",0,SUMPRODUCT((Cálculos!$G$4:$OA$4="T")*(Cálculos!$G$5:$OA$5&gt;=$PF$5)*(Cálculos!$G$5:$OA$5&lt;=$PG$5))-PJ19)</f>
        <v>0</v>
      </c>
      <c r="PG19">
        <f>IF($B19="",0,PF19-SUMIFS(Cálculos!$G19:$OA19,Cálculos!$G$4:$OA$4,"T",Cálculos!$G$5:$OA$5,"&gt;="&amp;$PF$5,Cálculos!$G$5:$OA$5,"&lt;="&amp;$PG$5))</f>
        <v>0</v>
      </c>
      <c r="PH19">
        <f>ROUND(PF19*Configurações!$B$7/7,0)</f>
        <v>0</v>
      </c>
      <c r="PI19">
        <f>IF(AND(Configurações!$B$6="Sim",PF19&gt;0,PG19&lt;PH19),1,0)</f>
        <v>0</v>
      </c>
      <c r="PJ19">
        <f>IF($B19="",0,COUNTIFS(Cálculos!$G$4:$OA$4,"ST",Cálculos!$G$5:$OA$5,"&gt;="&amp;$PF$5,Cálculos!$G$5:$OA$5,"&lt;="&amp;$PG$5,Cálculos!$G19:$OA19,"FERIAS"))</f>
        <v>0</v>
      </c>
      <c r="PK19">
        <f>IF($B19="",0,SUMPRODUCT((Cálculos!$G$4:$OA$4="T")*(Cálculos!$G$5:$OA$5&gt;=$PK$5)*(Cálculos!$G$5:$OA$5&lt;=$PL$5))-PO19)</f>
        <v>0</v>
      </c>
      <c r="PL19">
        <f>IF($B19="",0,PK19-SUMIFS(Cálculos!$G19:$OA19,Cálculos!$G$4:$OA$4,"T",Cálculos!$G$5:$OA$5,"&gt;="&amp;$PK$5,Cálculos!$G$5:$OA$5,"&lt;="&amp;$PL$5))</f>
        <v>0</v>
      </c>
      <c r="PM19">
        <f>ROUND(PK19*Configurações!$B$7/7,0)</f>
        <v>0</v>
      </c>
      <c r="PN19">
        <f>IF(AND(Configurações!$B$6="Sim",PK19&gt;0,PL19&lt;PM19),1,0)</f>
        <v>0</v>
      </c>
      <c r="PO19">
        <f>IF($B19="",0,COUNTIFS(Cálculos!$G$4:$OA$4,"ST",Cálculos!$G$5:$OA$5,"&gt;="&amp;$PK$5,Cálculos!$G$5:$OA$5,"&lt;="&amp;$PL$5,Cálculos!$G19:$OA19,"FERIAS"))</f>
        <v>0</v>
      </c>
      <c r="PP19" s="69" t="str">
        <f t="shared" si="105"/>
        <v/>
      </c>
    </row>
    <row r="20" spans="1:432" x14ac:dyDescent="0.25">
      <c r="A20" s="68" t="str">
        <f t="shared" ref="A20:A83" si="106">IF($B20="","",13)</f>
        <v/>
      </c>
      <c r="B20" s="69" t="str">
        <f>IF(Configurações!$B$3="Colunas",IF('Escala Colunas'!Q$4="","",'Escala Colunas'!Q$4),IF(Configurações!$B$3="Simples",IF('Escala Simples'!$B20="","",'Escala Simples'!$B20),IF('Escala Linhas'!$B20="","",'Escala Linhas'!$B20)))</f>
        <v/>
      </c>
      <c r="C20" s="70" t="str">
        <f>IF($B20="","",IFERROR(INDEX(Funcionários!$D$5:$D$84,MATCH($B20,Funcionários!$B$5:$B$84,0)),""))</f>
        <v/>
      </c>
      <c r="D20" t="str">
        <f>IF($B20="","",IFERROR(INDEX(Funcionários!$C$5:$C$84,MATCH($B20,Funcionários!$B$5:$B$84,0)),""))</f>
        <v/>
      </c>
      <c r="E20">
        <f>IF($B20="",0,IFERROR(N(INDEX(Funcionários!$E$5:$E$84,MATCH($B20,Funcionários!$B$5:$B$84,0))),0))</f>
        <v>0</v>
      </c>
      <c r="F20">
        <f>IF($B20="",0,IFERROR(N(INDEX(Funcionários!$F$5:$F$84,MATCH($B20,Funcionários!$B$5:$B$84,0))),0))</f>
        <v>0</v>
      </c>
      <c r="G20" s="71" t="str">
        <f>IF(Configurações!$B$3="Colunas",IF('Escala Colunas'!Q7="","",'Escala Colunas'!Q7),IF(Configurações!$B$3="Simples","",IF('Escala Linhas'!D20="","",'Escala Linhas'!D20)))</f>
        <v/>
      </c>
      <c r="H20" s="71" t="str">
        <f>IF(Configurações!$B$3="Colunas",IF('Escala Colunas'!Q8="","",'Escala Colunas'!Q8),IF(Configurações!$B$3="Simples","",IF('Escala Linhas'!E20="","",'Escala Linhas'!E20)))</f>
        <v/>
      </c>
      <c r="I20" s="71" t="str">
        <f>IF(Configurações!$B$3="Colunas",IF('Escala Colunas'!Q9="","",'Escala Colunas'!Q9),IF(Configurações!$B$3="Simples","",IF('Escala Linhas'!F20="","",'Escala Linhas'!F20)))</f>
        <v/>
      </c>
      <c r="J20" s="71" t="str">
        <f>IF(Configurações!$B$3="Colunas",IF('Escala Colunas'!Q10="","",'Escala Colunas'!Q10),IF(Configurações!$B$3="Simples","",IF('Escala Linhas'!G20="","",'Escala Linhas'!G20)))</f>
        <v/>
      </c>
      <c r="K20">
        <f>IF($B20="",0,IF(Configurações!$B$3="Simples",IF(OR(Q20="TRAB",Q20="ATEST"),1,0),IF(AND(G20&lt;&gt;"",J20&lt;&gt;""),1,0)))</f>
        <v>0</v>
      </c>
      <c r="L20" s="72">
        <f>IF(AND(K20=1,Configurações!$B$3&lt;&gt;"Simples"),MOD(J20-G20,1)-M20,0)</f>
        <v>0</v>
      </c>
      <c r="M20" s="72">
        <f t="shared" ref="M20:M83" si="107">IF(AND(K20=1,H20&lt;&gt;"",I20&lt;&gt;""),MOD(I20-H20,1),0)</f>
        <v>0</v>
      </c>
      <c r="N20">
        <f t="shared" ref="N20:N83" si="108">IF(K20=1,$F20+1,0)</f>
        <v>0</v>
      </c>
      <c r="O20">
        <f t="shared" ref="O20:O83" si="109">IF(WEEKDAY(G$5)=1,IF(K20=1,$E20+1,0),$E20)</f>
        <v>0</v>
      </c>
      <c r="P20" s="38" t="str">
        <f>IF(K20=0,"",IF(N20&gt;Configurações!$B$15,"7DIA ","")&amp;IF(AND(WEEKDAY(G$5)=1,O20&gt;IF($D20="F",Configurações!$B$13,Configurações!$B$14)),"DOM ","")&amp;IF(Configurações!$B$3="Simples","",IF(ROUND(L20*1440,0)&lt;=ROUND(Configurações!$B$11*1440,0),IF(ROUND(M20*1440,0)&gt;0,"INT-INDEVIDO",""),IF(ROUND(L20*1440,0)&lt;=ROUND(Configurações!$B$12*1440,0),IF(ROUND(M20*1440,0)&lt;&gt;ROUND(Configurações!$B$8*1440,0),"INT-15MIN",""),IF(OR(ROUND(M20*1440,0)&lt;ROUND(Configurações!$B$9*1440,0),ROUND(M20*1440,0)&gt;ROUND(Configurações!$B$10*1440,0)),"INT-1H2H","")))))</f>
        <v/>
      </c>
      <c r="Q20" t="str">
        <f>IF(Configurações!$B$3="Simples",IF('Escala Simples'!D20="Trabalho","TRAB",IF('Escala Simples'!D20="Folga","FOLGA",IF('Escala Simples'!D20="Atestado","ATEST",IF('Escala Simples'!D20="Férias","FERIAS","")))),"")</f>
        <v/>
      </c>
      <c r="R20" s="71" t="str">
        <f>IF(Configurações!$B$3="Colunas",IF('Escala Colunas'!Q12="","",'Escala Colunas'!Q12),IF(Configurações!$B$3="Simples","",IF('Escala Linhas'!I20="","",'Escala Linhas'!I20)))</f>
        <v/>
      </c>
      <c r="S20" s="71" t="str">
        <f>IF(Configurações!$B$3="Colunas",IF('Escala Colunas'!Q13="","",'Escala Colunas'!Q13),IF(Configurações!$B$3="Simples","",IF('Escala Linhas'!J20="","",'Escala Linhas'!J20)))</f>
        <v/>
      </c>
      <c r="T20" s="71" t="str">
        <f>IF(Configurações!$B$3="Colunas",IF('Escala Colunas'!Q14="","",'Escala Colunas'!Q14),IF(Configurações!$B$3="Simples","",IF('Escala Linhas'!K20="","",'Escala Linhas'!K20)))</f>
        <v/>
      </c>
      <c r="U20" s="71" t="str">
        <f>IF(Configurações!$B$3="Colunas",IF('Escala Colunas'!Q15="","",'Escala Colunas'!Q15),IF(Configurações!$B$3="Simples","",IF('Escala Linhas'!L20="","",'Escala Linhas'!L20)))</f>
        <v/>
      </c>
      <c r="V20">
        <f>IF($B20="",0,IF(Configurações!$B$3="Simples",IF(OR(AB20="TRAB",AB20="ATEST"),1,0),IF(AND(R20&lt;&gt;"",U20&lt;&gt;""),1,0)))</f>
        <v>0</v>
      </c>
      <c r="W20" s="72">
        <f>IF(AND(V20=1,Configurações!$B$3&lt;&gt;"Simples"),MOD(U20-R20,1)-X20,0)</f>
        <v>0</v>
      </c>
      <c r="X20" s="72">
        <f t="shared" ref="X20:X83" si="110">IF(AND(V20=1,S20&lt;&gt;"",T20&lt;&gt;""),MOD(T20-S20,1),0)</f>
        <v>0</v>
      </c>
      <c r="Y20">
        <f t="shared" ref="Y20:Y83" si="111">IF(V20=1,N20+1,0)</f>
        <v>0</v>
      </c>
      <c r="Z20">
        <f t="shared" ref="Z20:Z83" si="112">IF(WEEKDAY(R$5)=1,IF(V20=1,O20+1,0),O20)</f>
        <v>0</v>
      </c>
      <c r="AA20" s="38" t="str">
        <f>IF(V20=0,"",IF(Y20&gt;Configurações!$B$15,"7DIA ","")&amp;IF(AND(WEEKDAY(R$5)=1,Z20&gt;IF($D20="F",Configurações!$B$13,Configurações!$B$14)),"DOM ","")&amp;IF(Configurações!$B$3="Simples","",IF(ROUND(W20*1440,0)&lt;=ROUND(Configurações!$B$11*1440,0),IF(ROUND(X20*1440,0)&gt;0,"INT-INDEVIDO",""),IF(ROUND(W20*1440,0)&lt;=ROUND(Configurações!$B$12*1440,0),IF(ROUND(X20*1440,0)&lt;&gt;ROUND(Configurações!$B$8*1440,0),"INT-15MIN",""),IF(OR(ROUND(X20*1440,0)&lt;ROUND(Configurações!$B$9*1440,0),ROUND(X20*1440,0)&gt;ROUND(Configurações!$B$10*1440,0)),"INT-1H2H","")))))</f>
        <v/>
      </c>
      <c r="AB20" t="str">
        <f>IF(Configurações!$B$3="Simples",IF('Escala Simples'!E20="Trabalho","TRAB",IF('Escala Simples'!E20="Folga","FOLGA",IF('Escala Simples'!E20="Atestado","ATEST",IF('Escala Simples'!E20="Férias","FERIAS","")))),"")</f>
        <v/>
      </c>
      <c r="AC20" s="71" t="str">
        <f>IF(Configurações!$B$3="Colunas",IF('Escala Colunas'!Q17="","",'Escala Colunas'!Q17),IF(Configurações!$B$3="Simples","",IF('Escala Linhas'!N20="","",'Escala Linhas'!N20)))</f>
        <v/>
      </c>
      <c r="AD20" s="71" t="str">
        <f>IF(Configurações!$B$3="Colunas",IF('Escala Colunas'!Q18="","",'Escala Colunas'!Q18),IF(Configurações!$B$3="Simples","",IF('Escala Linhas'!O20="","",'Escala Linhas'!O20)))</f>
        <v/>
      </c>
      <c r="AE20" s="71" t="str">
        <f>IF(Configurações!$B$3="Colunas",IF('Escala Colunas'!Q19="","",'Escala Colunas'!Q19),IF(Configurações!$B$3="Simples","",IF('Escala Linhas'!P20="","",'Escala Linhas'!P20)))</f>
        <v/>
      </c>
      <c r="AF20" s="71" t="str">
        <f>IF(Configurações!$B$3="Colunas",IF('Escala Colunas'!Q20="","",'Escala Colunas'!Q20),IF(Configurações!$B$3="Simples","",IF('Escala Linhas'!Q20="","",'Escala Linhas'!Q20)))</f>
        <v/>
      </c>
      <c r="AG20">
        <f>IF($B20="",0,IF(Configurações!$B$3="Simples",IF(OR(AM20="TRAB",AM20="ATEST"),1,0),IF(AND(AC20&lt;&gt;"",AF20&lt;&gt;""),1,0)))</f>
        <v>0</v>
      </c>
      <c r="AH20" s="72">
        <f>IF(AND(AG20=1,Configurações!$B$3&lt;&gt;"Simples"),MOD(AF20-AC20,1)-AI20,0)</f>
        <v>0</v>
      </c>
      <c r="AI20" s="72">
        <f t="shared" ref="AI20:AI83" si="113">IF(AND(AG20=1,AD20&lt;&gt;"",AE20&lt;&gt;""),MOD(AE20-AD20,1),0)</f>
        <v>0</v>
      </c>
      <c r="AJ20">
        <f t="shared" ref="AJ20:AJ83" si="114">IF(AG20=1,Y20+1,0)</f>
        <v>0</v>
      </c>
      <c r="AK20">
        <f t="shared" ref="AK20:AK83" si="115">IF(WEEKDAY(AC$5)=1,IF(AG20=1,Z20+1,0),Z20)</f>
        <v>0</v>
      </c>
      <c r="AL20" s="38" t="str">
        <f>IF(AG20=0,"",IF(AJ20&gt;Configurações!$B$15,"7DIA ","")&amp;IF(AND(WEEKDAY(AC$5)=1,AK20&gt;IF($D20="F",Configurações!$B$13,Configurações!$B$14)),"DOM ","")&amp;IF(Configurações!$B$3="Simples","",IF(ROUND(AH20*1440,0)&lt;=ROUND(Configurações!$B$11*1440,0),IF(ROUND(AI20*1440,0)&gt;0,"INT-INDEVIDO",""),IF(ROUND(AH20*1440,0)&lt;=ROUND(Configurações!$B$12*1440,0),IF(ROUND(AI20*1440,0)&lt;&gt;ROUND(Configurações!$B$8*1440,0),"INT-15MIN",""),IF(OR(ROUND(AI20*1440,0)&lt;ROUND(Configurações!$B$9*1440,0),ROUND(AI20*1440,0)&gt;ROUND(Configurações!$B$10*1440,0)),"INT-1H2H","")))))</f>
        <v/>
      </c>
      <c r="AM20" t="str">
        <f>IF(Configurações!$B$3="Simples",IF('Escala Simples'!F20="Trabalho","TRAB",IF('Escala Simples'!F20="Folga","FOLGA",IF('Escala Simples'!F20="Atestado","ATEST",IF('Escala Simples'!F20="Férias","FERIAS","")))),"")</f>
        <v/>
      </c>
      <c r="AN20" s="71" t="str">
        <f>IF(Configurações!$B$3="Colunas",IF('Escala Colunas'!Q22="","",'Escala Colunas'!Q22),IF(Configurações!$B$3="Simples","",IF('Escala Linhas'!S20="","",'Escala Linhas'!S20)))</f>
        <v/>
      </c>
      <c r="AO20" s="71" t="str">
        <f>IF(Configurações!$B$3="Colunas",IF('Escala Colunas'!Q23="","",'Escala Colunas'!Q23),IF(Configurações!$B$3="Simples","",IF('Escala Linhas'!T20="","",'Escala Linhas'!T20)))</f>
        <v/>
      </c>
      <c r="AP20" s="71" t="str">
        <f>IF(Configurações!$B$3="Colunas",IF('Escala Colunas'!Q24="","",'Escala Colunas'!Q24),IF(Configurações!$B$3="Simples","",IF('Escala Linhas'!U20="","",'Escala Linhas'!U20)))</f>
        <v/>
      </c>
      <c r="AQ20" s="71" t="str">
        <f>IF(Configurações!$B$3="Colunas",IF('Escala Colunas'!Q25="","",'Escala Colunas'!Q25),IF(Configurações!$B$3="Simples","",IF('Escala Linhas'!V20="","",'Escala Linhas'!V20)))</f>
        <v/>
      </c>
      <c r="AR20">
        <f>IF($B20="",0,IF(Configurações!$B$3="Simples",IF(OR(AX20="TRAB",AX20="ATEST"),1,0),IF(AND(AN20&lt;&gt;"",AQ20&lt;&gt;""),1,0)))</f>
        <v>0</v>
      </c>
      <c r="AS20" s="72">
        <f>IF(AND(AR20=1,Configurações!$B$3&lt;&gt;"Simples"),MOD(AQ20-AN20,1)-AT20,0)</f>
        <v>0</v>
      </c>
      <c r="AT20" s="72">
        <f t="shared" ref="AT20:AT83" si="116">IF(AND(AR20=1,AO20&lt;&gt;"",AP20&lt;&gt;""),MOD(AP20-AO20,1),0)</f>
        <v>0</v>
      </c>
      <c r="AU20">
        <f t="shared" ref="AU20:AU83" si="117">IF(AR20=1,AJ20+1,0)</f>
        <v>0</v>
      </c>
      <c r="AV20">
        <f t="shared" ref="AV20:AV83" si="118">IF(WEEKDAY(AN$5)=1,IF(AR20=1,AK20+1,0),AK20)</f>
        <v>0</v>
      </c>
      <c r="AW20" s="38" t="str">
        <f>IF(AR20=0,"",IF(AU20&gt;Configurações!$B$15,"7DIA ","")&amp;IF(AND(WEEKDAY(AN$5)=1,AV20&gt;IF($D20="F",Configurações!$B$13,Configurações!$B$14)),"DOM ","")&amp;IF(Configurações!$B$3="Simples","",IF(ROUND(AS20*1440,0)&lt;=ROUND(Configurações!$B$11*1440,0),IF(ROUND(AT20*1440,0)&gt;0,"INT-INDEVIDO",""),IF(ROUND(AS20*1440,0)&lt;=ROUND(Configurações!$B$12*1440,0),IF(ROUND(AT20*1440,0)&lt;&gt;ROUND(Configurações!$B$8*1440,0),"INT-15MIN",""),IF(OR(ROUND(AT20*1440,0)&lt;ROUND(Configurações!$B$9*1440,0),ROUND(AT20*1440,0)&gt;ROUND(Configurações!$B$10*1440,0)),"INT-1H2H","")))))</f>
        <v/>
      </c>
      <c r="AX20" t="str">
        <f>IF(Configurações!$B$3="Simples",IF('Escala Simples'!G20="Trabalho","TRAB",IF('Escala Simples'!G20="Folga","FOLGA",IF('Escala Simples'!G20="Atestado","ATEST",IF('Escala Simples'!G20="Férias","FERIAS","")))),"")</f>
        <v/>
      </c>
      <c r="AY20" s="71" t="str">
        <f>IF(Configurações!$B$3="Colunas",IF('Escala Colunas'!Q27="","",'Escala Colunas'!Q27),IF(Configurações!$B$3="Simples","",IF('Escala Linhas'!X20="","",'Escala Linhas'!X20)))</f>
        <v/>
      </c>
      <c r="AZ20" s="71" t="str">
        <f>IF(Configurações!$B$3="Colunas",IF('Escala Colunas'!Q28="","",'Escala Colunas'!Q28),IF(Configurações!$B$3="Simples","",IF('Escala Linhas'!Y20="","",'Escala Linhas'!Y20)))</f>
        <v/>
      </c>
      <c r="BA20" s="71" t="str">
        <f>IF(Configurações!$B$3="Colunas",IF('Escala Colunas'!Q29="","",'Escala Colunas'!Q29),IF(Configurações!$B$3="Simples","",IF('Escala Linhas'!Z20="","",'Escala Linhas'!Z20)))</f>
        <v/>
      </c>
      <c r="BB20" s="71" t="str">
        <f>IF(Configurações!$B$3="Colunas",IF('Escala Colunas'!Q30="","",'Escala Colunas'!Q30),IF(Configurações!$B$3="Simples","",IF('Escala Linhas'!AA20="","",'Escala Linhas'!AA20)))</f>
        <v/>
      </c>
      <c r="BC20">
        <f>IF($B20="",0,IF(Configurações!$B$3="Simples",IF(OR(BI20="TRAB",BI20="ATEST"),1,0),IF(AND(AY20&lt;&gt;"",BB20&lt;&gt;""),1,0)))</f>
        <v>0</v>
      </c>
      <c r="BD20" s="72">
        <f>IF(AND(BC20=1,Configurações!$B$3&lt;&gt;"Simples"),MOD(BB20-AY20,1)-BE20,0)</f>
        <v>0</v>
      </c>
      <c r="BE20" s="72">
        <f t="shared" ref="BE20:BE83" si="119">IF(AND(BC20=1,AZ20&lt;&gt;"",BA20&lt;&gt;""),MOD(BA20-AZ20,1),0)</f>
        <v>0</v>
      </c>
      <c r="BF20">
        <f t="shared" ref="BF20:BF83" si="120">IF(BC20=1,AU20+1,0)</f>
        <v>0</v>
      </c>
      <c r="BG20">
        <f t="shared" ref="BG20:BG83" si="121">IF(WEEKDAY(AY$5)=1,IF(BC20=1,AV20+1,0),AV20)</f>
        <v>0</v>
      </c>
      <c r="BH20" s="38" t="str">
        <f>IF(BC20=0,"",IF(BF20&gt;Configurações!$B$15,"7DIA ","")&amp;IF(AND(WEEKDAY(AY$5)=1,BG20&gt;IF($D20="F",Configurações!$B$13,Configurações!$B$14)),"DOM ","")&amp;IF(Configurações!$B$3="Simples","",IF(ROUND(BD20*1440,0)&lt;=ROUND(Configurações!$B$11*1440,0),IF(ROUND(BE20*1440,0)&gt;0,"INT-INDEVIDO",""),IF(ROUND(BD20*1440,0)&lt;=ROUND(Configurações!$B$12*1440,0),IF(ROUND(BE20*1440,0)&lt;&gt;ROUND(Configurações!$B$8*1440,0),"INT-15MIN",""),IF(OR(ROUND(BE20*1440,0)&lt;ROUND(Configurações!$B$9*1440,0),ROUND(BE20*1440,0)&gt;ROUND(Configurações!$B$10*1440,0)),"INT-1H2H","")))))</f>
        <v/>
      </c>
      <c r="BI20" t="str">
        <f>IF(Configurações!$B$3="Simples",IF('Escala Simples'!H20="Trabalho","TRAB",IF('Escala Simples'!H20="Folga","FOLGA",IF('Escala Simples'!H20="Atestado","ATEST",IF('Escala Simples'!H20="Férias","FERIAS","")))),"")</f>
        <v/>
      </c>
      <c r="BJ20" s="71" t="str">
        <f>IF(Configurações!$B$3="Colunas",IF('Escala Colunas'!Q32="","",'Escala Colunas'!Q32),IF(Configurações!$B$3="Simples","",IF('Escala Linhas'!AC20="","",'Escala Linhas'!AC20)))</f>
        <v/>
      </c>
      <c r="BK20" s="71" t="str">
        <f>IF(Configurações!$B$3="Colunas",IF('Escala Colunas'!Q33="","",'Escala Colunas'!Q33),IF(Configurações!$B$3="Simples","",IF('Escala Linhas'!AD20="","",'Escala Linhas'!AD20)))</f>
        <v/>
      </c>
      <c r="BL20" s="71" t="str">
        <f>IF(Configurações!$B$3="Colunas",IF('Escala Colunas'!Q34="","",'Escala Colunas'!Q34),IF(Configurações!$B$3="Simples","",IF('Escala Linhas'!AE20="","",'Escala Linhas'!AE20)))</f>
        <v/>
      </c>
      <c r="BM20" s="71" t="str">
        <f>IF(Configurações!$B$3="Colunas",IF('Escala Colunas'!Q35="","",'Escala Colunas'!Q35),IF(Configurações!$B$3="Simples","",IF('Escala Linhas'!AF20="","",'Escala Linhas'!AF20)))</f>
        <v/>
      </c>
      <c r="BN20">
        <f>IF($B20="",0,IF(Configurações!$B$3="Simples",IF(OR(BT20="TRAB",BT20="ATEST"),1,0),IF(AND(BJ20&lt;&gt;"",BM20&lt;&gt;""),1,0)))</f>
        <v>0</v>
      </c>
      <c r="BO20" s="72">
        <f>IF(AND(BN20=1,Configurações!$B$3&lt;&gt;"Simples"),MOD(BM20-BJ20,1)-BP20,0)</f>
        <v>0</v>
      </c>
      <c r="BP20" s="72">
        <f t="shared" ref="BP20:BP83" si="122">IF(AND(BN20=1,BK20&lt;&gt;"",BL20&lt;&gt;""),MOD(BL20-BK20,1),0)</f>
        <v>0</v>
      </c>
      <c r="BQ20">
        <f t="shared" ref="BQ20:BQ83" si="123">IF(BN20=1,BF20+1,0)</f>
        <v>0</v>
      </c>
      <c r="BR20">
        <f t="shared" ref="BR20:BR83" si="124">IF(WEEKDAY(BJ$5)=1,IF(BN20=1,BG20+1,0),BG20)</f>
        <v>0</v>
      </c>
      <c r="BS20" s="38" t="str">
        <f>IF(BN20=0,"",IF(BQ20&gt;Configurações!$B$15,"7DIA ","")&amp;IF(AND(WEEKDAY(BJ$5)=1,BR20&gt;IF($D20="F",Configurações!$B$13,Configurações!$B$14)),"DOM ","")&amp;IF(Configurações!$B$3="Simples","",IF(ROUND(BO20*1440,0)&lt;=ROUND(Configurações!$B$11*1440,0),IF(ROUND(BP20*1440,0)&gt;0,"INT-INDEVIDO",""),IF(ROUND(BO20*1440,0)&lt;=ROUND(Configurações!$B$12*1440,0),IF(ROUND(BP20*1440,0)&lt;&gt;ROUND(Configurações!$B$8*1440,0),"INT-15MIN",""),IF(OR(ROUND(BP20*1440,0)&lt;ROUND(Configurações!$B$9*1440,0),ROUND(BP20*1440,0)&gt;ROUND(Configurações!$B$10*1440,0)),"INT-1H2H","")))))</f>
        <v/>
      </c>
      <c r="BT20" t="str">
        <f>IF(Configurações!$B$3="Simples",IF('Escala Simples'!I20="Trabalho","TRAB",IF('Escala Simples'!I20="Folga","FOLGA",IF('Escala Simples'!I20="Atestado","ATEST",IF('Escala Simples'!I20="Férias","FERIAS","")))),"")</f>
        <v/>
      </c>
      <c r="BU20" s="71" t="str">
        <f>IF(Configurações!$B$3="Colunas",IF('Escala Colunas'!Q37="","",'Escala Colunas'!Q37),IF(Configurações!$B$3="Simples","",IF('Escala Linhas'!AH20="","",'Escala Linhas'!AH20)))</f>
        <v/>
      </c>
      <c r="BV20" s="71" t="str">
        <f>IF(Configurações!$B$3="Colunas",IF('Escala Colunas'!Q38="","",'Escala Colunas'!Q38),IF(Configurações!$B$3="Simples","",IF('Escala Linhas'!AI20="","",'Escala Linhas'!AI20)))</f>
        <v/>
      </c>
      <c r="BW20" s="71" t="str">
        <f>IF(Configurações!$B$3="Colunas",IF('Escala Colunas'!Q39="","",'Escala Colunas'!Q39),IF(Configurações!$B$3="Simples","",IF('Escala Linhas'!AJ20="","",'Escala Linhas'!AJ20)))</f>
        <v/>
      </c>
      <c r="BX20" s="71" t="str">
        <f>IF(Configurações!$B$3="Colunas",IF('Escala Colunas'!Q40="","",'Escala Colunas'!Q40),IF(Configurações!$B$3="Simples","",IF('Escala Linhas'!AK20="","",'Escala Linhas'!AK20)))</f>
        <v/>
      </c>
      <c r="BY20">
        <f>IF($B20="",0,IF(Configurações!$B$3="Simples",IF(OR(CE20="TRAB",CE20="ATEST"),1,0),IF(AND(BU20&lt;&gt;"",BX20&lt;&gt;""),1,0)))</f>
        <v>0</v>
      </c>
      <c r="BZ20" s="72">
        <f>IF(AND(BY20=1,Configurações!$B$3&lt;&gt;"Simples"),MOD(BX20-BU20,1)-CA20,0)</f>
        <v>0</v>
      </c>
      <c r="CA20" s="72">
        <f t="shared" ref="CA20:CA83" si="125">IF(AND(BY20=1,BV20&lt;&gt;"",BW20&lt;&gt;""),MOD(BW20-BV20,1),0)</f>
        <v>0</v>
      </c>
      <c r="CB20">
        <f t="shared" ref="CB20:CB83" si="126">IF(BY20=1,BQ20+1,0)</f>
        <v>0</v>
      </c>
      <c r="CC20">
        <f t="shared" ref="CC20:CC83" si="127">IF(WEEKDAY(BU$5)=1,IF(BY20=1,BR20+1,0),BR20)</f>
        <v>0</v>
      </c>
      <c r="CD20" s="38" t="str">
        <f>IF(BY20=0,"",IF(CB20&gt;Configurações!$B$15,"7DIA ","")&amp;IF(AND(WEEKDAY(BU$5)=1,CC20&gt;IF($D20="F",Configurações!$B$13,Configurações!$B$14)),"DOM ","")&amp;IF(Configurações!$B$3="Simples","",IF(ROUND(BZ20*1440,0)&lt;=ROUND(Configurações!$B$11*1440,0),IF(ROUND(CA20*1440,0)&gt;0,"INT-INDEVIDO",""),IF(ROUND(BZ20*1440,0)&lt;=ROUND(Configurações!$B$12*1440,0),IF(ROUND(CA20*1440,0)&lt;&gt;ROUND(Configurações!$B$8*1440,0),"INT-15MIN",""),IF(OR(ROUND(CA20*1440,0)&lt;ROUND(Configurações!$B$9*1440,0),ROUND(CA20*1440,0)&gt;ROUND(Configurações!$B$10*1440,0)),"INT-1H2H","")))))</f>
        <v/>
      </c>
      <c r="CE20" t="str">
        <f>IF(Configurações!$B$3="Simples",IF('Escala Simples'!J20="Trabalho","TRAB",IF('Escala Simples'!J20="Folga","FOLGA",IF('Escala Simples'!J20="Atestado","ATEST",IF('Escala Simples'!J20="Férias","FERIAS","")))),"")</f>
        <v/>
      </c>
      <c r="CF20" s="71" t="str">
        <f>IF(Configurações!$B$3="Colunas",IF('Escala Colunas'!Q45="","",'Escala Colunas'!Q45),IF(Configurações!$B$3="Simples","",IF('Escala Linhas'!AP20="","",'Escala Linhas'!AP20)))</f>
        <v/>
      </c>
      <c r="CG20" s="71" t="str">
        <f>IF(Configurações!$B$3="Colunas",IF('Escala Colunas'!Q46="","",'Escala Colunas'!Q46),IF(Configurações!$B$3="Simples","",IF('Escala Linhas'!AQ20="","",'Escala Linhas'!AQ20)))</f>
        <v/>
      </c>
      <c r="CH20" s="71" t="str">
        <f>IF(Configurações!$B$3="Colunas",IF('Escala Colunas'!Q47="","",'Escala Colunas'!Q47),IF(Configurações!$B$3="Simples","",IF('Escala Linhas'!AR20="","",'Escala Linhas'!AR20)))</f>
        <v/>
      </c>
      <c r="CI20" s="71" t="str">
        <f>IF(Configurações!$B$3="Colunas",IF('Escala Colunas'!Q48="","",'Escala Colunas'!Q48),IF(Configurações!$B$3="Simples","",IF('Escala Linhas'!AS20="","",'Escala Linhas'!AS20)))</f>
        <v/>
      </c>
      <c r="CJ20">
        <f>IF($B20="",0,IF(Configurações!$B$3="Simples",IF(OR(CP20="TRAB",CP20="ATEST"),1,0),IF(AND(CF20&lt;&gt;"",CI20&lt;&gt;""),1,0)))</f>
        <v>0</v>
      </c>
      <c r="CK20" s="72">
        <f>IF(AND(CJ20=1,Configurações!$B$3&lt;&gt;"Simples"),MOD(CI20-CF20,1)-CL20,0)</f>
        <v>0</v>
      </c>
      <c r="CL20" s="72">
        <f t="shared" ref="CL20:CL83" si="128">IF(AND(CJ20=1,CG20&lt;&gt;"",CH20&lt;&gt;""),MOD(CH20-CG20,1),0)</f>
        <v>0</v>
      </c>
      <c r="CM20">
        <f t="shared" ref="CM20:CM83" si="129">IF(CJ20=1,CB20+1,0)</f>
        <v>0</v>
      </c>
      <c r="CN20">
        <f t="shared" ref="CN20:CN83" si="130">IF(WEEKDAY(CF$5)=1,IF(CJ20=1,CC20+1,0),CC20)</f>
        <v>0</v>
      </c>
      <c r="CO20" s="38" t="str">
        <f>IF(CJ20=0,"",IF(CM20&gt;Configurações!$B$15,"7DIA ","")&amp;IF(AND(WEEKDAY(CF$5)=1,CN20&gt;IF($D20="F",Configurações!$B$13,Configurações!$B$14)),"DOM ","")&amp;IF(Configurações!$B$3="Simples","",IF(ROUND(CK20*1440,0)&lt;=ROUND(Configurações!$B$11*1440,0),IF(ROUND(CL20*1440,0)&gt;0,"INT-INDEVIDO",""),IF(ROUND(CK20*1440,0)&lt;=ROUND(Configurações!$B$12*1440,0),IF(ROUND(CL20*1440,0)&lt;&gt;ROUND(Configurações!$B$8*1440,0),"INT-15MIN",""),IF(OR(ROUND(CL20*1440,0)&lt;ROUND(Configurações!$B$9*1440,0),ROUND(CL20*1440,0)&gt;ROUND(Configurações!$B$10*1440,0)),"INT-1H2H","")))))</f>
        <v/>
      </c>
      <c r="CP20" t="str">
        <f>IF(Configurações!$B$3="Simples",IF('Escala Simples'!M20="Trabalho","TRAB",IF('Escala Simples'!M20="Folga","FOLGA",IF('Escala Simples'!M20="Atestado","ATEST",IF('Escala Simples'!M20="Férias","FERIAS","")))),"")</f>
        <v/>
      </c>
      <c r="CQ20" s="71" t="str">
        <f>IF(Configurações!$B$3="Colunas",IF('Escala Colunas'!Q50="","",'Escala Colunas'!Q50),IF(Configurações!$B$3="Simples","",IF('Escala Linhas'!AU20="","",'Escala Linhas'!AU20)))</f>
        <v/>
      </c>
      <c r="CR20" s="71" t="str">
        <f>IF(Configurações!$B$3="Colunas",IF('Escala Colunas'!Q51="","",'Escala Colunas'!Q51),IF(Configurações!$B$3="Simples","",IF('Escala Linhas'!AV20="","",'Escala Linhas'!AV20)))</f>
        <v/>
      </c>
      <c r="CS20" s="71" t="str">
        <f>IF(Configurações!$B$3="Colunas",IF('Escala Colunas'!Q52="","",'Escala Colunas'!Q52),IF(Configurações!$B$3="Simples","",IF('Escala Linhas'!AW20="","",'Escala Linhas'!AW20)))</f>
        <v/>
      </c>
      <c r="CT20" s="71" t="str">
        <f>IF(Configurações!$B$3="Colunas",IF('Escala Colunas'!Q53="","",'Escala Colunas'!Q53),IF(Configurações!$B$3="Simples","",IF('Escala Linhas'!AX20="","",'Escala Linhas'!AX20)))</f>
        <v/>
      </c>
      <c r="CU20">
        <f>IF($B20="",0,IF(Configurações!$B$3="Simples",IF(OR(DA20="TRAB",DA20="ATEST"),1,0),IF(AND(CQ20&lt;&gt;"",CT20&lt;&gt;""),1,0)))</f>
        <v>0</v>
      </c>
      <c r="CV20" s="72">
        <f>IF(AND(CU20=1,Configurações!$B$3&lt;&gt;"Simples"),MOD(CT20-CQ20,1)-CW20,0)</f>
        <v>0</v>
      </c>
      <c r="CW20" s="72">
        <f t="shared" ref="CW20:CW83" si="131">IF(AND(CU20=1,CR20&lt;&gt;"",CS20&lt;&gt;""),MOD(CS20-CR20,1),0)</f>
        <v>0</v>
      </c>
      <c r="CX20">
        <f t="shared" ref="CX20:CX83" si="132">IF(CU20=1,CM20+1,0)</f>
        <v>0</v>
      </c>
      <c r="CY20">
        <f t="shared" ref="CY20:CY83" si="133">IF(WEEKDAY(CQ$5)=1,IF(CU20=1,CN20+1,0),CN20)</f>
        <v>0</v>
      </c>
      <c r="CZ20" s="38" t="str">
        <f>IF(CU20=0,"",IF(CX20&gt;Configurações!$B$15,"7DIA ","")&amp;IF(AND(WEEKDAY(CQ$5)=1,CY20&gt;IF($D20="F",Configurações!$B$13,Configurações!$B$14)),"DOM ","")&amp;IF(Configurações!$B$3="Simples","",IF(ROUND(CV20*1440,0)&lt;=ROUND(Configurações!$B$11*1440,0),IF(ROUND(CW20*1440,0)&gt;0,"INT-INDEVIDO",""),IF(ROUND(CV20*1440,0)&lt;=ROUND(Configurações!$B$12*1440,0),IF(ROUND(CW20*1440,0)&lt;&gt;ROUND(Configurações!$B$8*1440,0),"INT-15MIN",""),IF(OR(ROUND(CW20*1440,0)&lt;ROUND(Configurações!$B$9*1440,0),ROUND(CW20*1440,0)&gt;ROUND(Configurações!$B$10*1440,0)),"INT-1H2H","")))))</f>
        <v/>
      </c>
      <c r="DA20" t="str">
        <f>IF(Configurações!$B$3="Simples",IF('Escala Simples'!N20="Trabalho","TRAB",IF('Escala Simples'!N20="Folga","FOLGA",IF('Escala Simples'!N20="Atestado","ATEST",IF('Escala Simples'!N20="Férias","FERIAS","")))),"")</f>
        <v/>
      </c>
      <c r="DB20" s="71" t="str">
        <f>IF(Configurações!$B$3="Colunas",IF('Escala Colunas'!Q55="","",'Escala Colunas'!Q55),IF(Configurações!$B$3="Simples","",IF('Escala Linhas'!AZ20="","",'Escala Linhas'!AZ20)))</f>
        <v/>
      </c>
      <c r="DC20" s="71" t="str">
        <f>IF(Configurações!$B$3="Colunas",IF('Escala Colunas'!Q56="","",'Escala Colunas'!Q56),IF(Configurações!$B$3="Simples","",IF('Escala Linhas'!BA20="","",'Escala Linhas'!BA20)))</f>
        <v/>
      </c>
      <c r="DD20" s="71" t="str">
        <f>IF(Configurações!$B$3="Colunas",IF('Escala Colunas'!Q57="","",'Escala Colunas'!Q57),IF(Configurações!$B$3="Simples","",IF('Escala Linhas'!BB20="","",'Escala Linhas'!BB20)))</f>
        <v/>
      </c>
      <c r="DE20" s="71" t="str">
        <f>IF(Configurações!$B$3="Colunas",IF('Escala Colunas'!Q58="","",'Escala Colunas'!Q58),IF(Configurações!$B$3="Simples","",IF('Escala Linhas'!BC20="","",'Escala Linhas'!BC20)))</f>
        <v/>
      </c>
      <c r="DF20">
        <f>IF($B20="",0,IF(Configurações!$B$3="Simples",IF(OR(DL20="TRAB",DL20="ATEST"),1,0),IF(AND(DB20&lt;&gt;"",DE20&lt;&gt;""),1,0)))</f>
        <v>0</v>
      </c>
      <c r="DG20" s="72">
        <f>IF(AND(DF20=1,Configurações!$B$3&lt;&gt;"Simples"),MOD(DE20-DB20,1)-DH20,0)</f>
        <v>0</v>
      </c>
      <c r="DH20" s="72">
        <f t="shared" ref="DH20:DH83" si="134">IF(AND(DF20=1,DC20&lt;&gt;"",DD20&lt;&gt;""),MOD(DD20-DC20,1),0)</f>
        <v>0</v>
      </c>
      <c r="DI20">
        <f t="shared" ref="DI20:DI83" si="135">IF(DF20=1,CX20+1,0)</f>
        <v>0</v>
      </c>
      <c r="DJ20">
        <f t="shared" ref="DJ20:DJ83" si="136">IF(WEEKDAY(DB$5)=1,IF(DF20=1,CY20+1,0),CY20)</f>
        <v>0</v>
      </c>
      <c r="DK20" s="38" t="str">
        <f>IF(DF20=0,"",IF(DI20&gt;Configurações!$B$15,"7DIA ","")&amp;IF(AND(WEEKDAY(DB$5)=1,DJ20&gt;IF($D20="F",Configurações!$B$13,Configurações!$B$14)),"DOM ","")&amp;IF(Configurações!$B$3="Simples","",IF(ROUND(DG20*1440,0)&lt;=ROUND(Configurações!$B$11*1440,0),IF(ROUND(DH20*1440,0)&gt;0,"INT-INDEVIDO",""),IF(ROUND(DG20*1440,0)&lt;=ROUND(Configurações!$B$12*1440,0),IF(ROUND(DH20*1440,0)&lt;&gt;ROUND(Configurações!$B$8*1440,0),"INT-15MIN",""),IF(OR(ROUND(DH20*1440,0)&lt;ROUND(Configurações!$B$9*1440,0),ROUND(DH20*1440,0)&gt;ROUND(Configurações!$B$10*1440,0)),"INT-1H2H","")))))</f>
        <v/>
      </c>
      <c r="DL20" t="str">
        <f>IF(Configurações!$B$3="Simples",IF('Escala Simples'!O20="Trabalho","TRAB",IF('Escala Simples'!O20="Folga","FOLGA",IF('Escala Simples'!O20="Atestado","ATEST",IF('Escala Simples'!O20="Férias","FERIAS","")))),"")</f>
        <v/>
      </c>
      <c r="DM20" s="71" t="str">
        <f>IF(Configurações!$B$3="Colunas",IF('Escala Colunas'!Q60="","",'Escala Colunas'!Q60),IF(Configurações!$B$3="Simples","",IF('Escala Linhas'!BE20="","",'Escala Linhas'!BE20)))</f>
        <v/>
      </c>
      <c r="DN20" s="71" t="str">
        <f>IF(Configurações!$B$3="Colunas",IF('Escala Colunas'!Q61="","",'Escala Colunas'!Q61),IF(Configurações!$B$3="Simples","",IF('Escala Linhas'!BF20="","",'Escala Linhas'!BF20)))</f>
        <v/>
      </c>
      <c r="DO20" s="71" t="str">
        <f>IF(Configurações!$B$3="Colunas",IF('Escala Colunas'!Q62="","",'Escala Colunas'!Q62),IF(Configurações!$B$3="Simples","",IF('Escala Linhas'!BG20="","",'Escala Linhas'!BG20)))</f>
        <v/>
      </c>
      <c r="DP20" s="71" t="str">
        <f>IF(Configurações!$B$3="Colunas",IF('Escala Colunas'!Q63="","",'Escala Colunas'!Q63),IF(Configurações!$B$3="Simples","",IF('Escala Linhas'!BH20="","",'Escala Linhas'!BH20)))</f>
        <v/>
      </c>
      <c r="DQ20">
        <f>IF($B20="",0,IF(Configurações!$B$3="Simples",IF(OR(DW20="TRAB",DW20="ATEST"),1,0),IF(AND(DM20&lt;&gt;"",DP20&lt;&gt;""),1,0)))</f>
        <v>0</v>
      </c>
      <c r="DR20" s="72">
        <f>IF(AND(DQ20=1,Configurações!$B$3&lt;&gt;"Simples"),MOD(DP20-DM20,1)-DS20,0)</f>
        <v>0</v>
      </c>
      <c r="DS20" s="72">
        <f t="shared" ref="DS20:DS83" si="137">IF(AND(DQ20=1,DN20&lt;&gt;"",DO20&lt;&gt;""),MOD(DO20-DN20,1),0)</f>
        <v>0</v>
      </c>
      <c r="DT20">
        <f t="shared" ref="DT20:DT83" si="138">IF(DQ20=1,DI20+1,0)</f>
        <v>0</v>
      </c>
      <c r="DU20">
        <f t="shared" ref="DU20:DU83" si="139">IF(WEEKDAY(DM$5)=1,IF(DQ20=1,DJ20+1,0),DJ20)</f>
        <v>0</v>
      </c>
      <c r="DV20" s="38" t="str">
        <f>IF(DQ20=0,"",IF(DT20&gt;Configurações!$B$15,"7DIA ","")&amp;IF(AND(WEEKDAY(DM$5)=1,DU20&gt;IF($D20="F",Configurações!$B$13,Configurações!$B$14)),"DOM ","")&amp;IF(Configurações!$B$3="Simples","",IF(ROUND(DR20*1440,0)&lt;=ROUND(Configurações!$B$11*1440,0),IF(ROUND(DS20*1440,0)&gt;0,"INT-INDEVIDO",""),IF(ROUND(DR20*1440,0)&lt;=ROUND(Configurações!$B$12*1440,0),IF(ROUND(DS20*1440,0)&lt;&gt;ROUND(Configurações!$B$8*1440,0),"INT-15MIN",""),IF(OR(ROUND(DS20*1440,0)&lt;ROUND(Configurações!$B$9*1440,0),ROUND(DS20*1440,0)&gt;ROUND(Configurações!$B$10*1440,0)),"INT-1H2H","")))))</f>
        <v/>
      </c>
      <c r="DW20" t="str">
        <f>IF(Configurações!$B$3="Simples",IF('Escala Simples'!P20="Trabalho","TRAB",IF('Escala Simples'!P20="Folga","FOLGA",IF('Escala Simples'!P20="Atestado","ATEST",IF('Escala Simples'!P20="Férias","FERIAS","")))),"")</f>
        <v/>
      </c>
      <c r="DX20" s="71" t="str">
        <f>IF(Configurações!$B$3="Colunas",IF('Escala Colunas'!Q65="","",'Escala Colunas'!Q65),IF(Configurações!$B$3="Simples","",IF('Escala Linhas'!BJ20="","",'Escala Linhas'!BJ20)))</f>
        <v/>
      </c>
      <c r="DY20" s="71" t="str">
        <f>IF(Configurações!$B$3="Colunas",IF('Escala Colunas'!Q66="","",'Escala Colunas'!Q66),IF(Configurações!$B$3="Simples","",IF('Escala Linhas'!BK20="","",'Escala Linhas'!BK20)))</f>
        <v/>
      </c>
      <c r="DZ20" s="71" t="str">
        <f>IF(Configurações!$B$3="Colunas",IF('Escala Colunas'!Q67="","",'Escala Colunas'!Q67),IF(Configurações!$B$3="Simples","",IF('Escala Linhas'!BL20="","",'Escala Linhas'!BL20)))</f>
        <v/>
      </c>
      <c r="EA20" s="71" t="str">
        <f>IF(Configurações!$B$3="Colunas",IF('Escala Colunas'!Q68="","",'Escala Colunas'!Q68),IF(Configurações!$B$3="Simples","",IF('Escala Linhas'!BM20="","",'Escala Linhas'!BM20)))</f>
        <v/>
      </c>
      <c r="EB20">
        <f>IF($B20="",0,IF(Configurações!$B$3="Simples",IF(OR(EH20="TRAB",EH20="ATEST"),1,0),IF(AND(DX20&lt;&gt;"",EA20&lt;&gt;""),1,0)))</f>
        <v>0</v>
      </c>
      <c r="EC20" s="72">
        <f>IF(AND(EB20=1,Configurações!$B$3&lt;&gt;"Simples"),MOD(EA20-DX20,1)-ED20,0)</f>
        <v>0</v>
      </c>
      <c r="ED20" s="72">
        <f t="shared" ref="ED20:ED83" si="140">IF(AND(EB20=1,DY20&lt;&gt;"",DZ20&lt;&gt;""),MOD(DZ20-DY20,1),0)</f>
        <v>0</v>
      </c>
      <c r="EE20">
        <f t="shared" ref="EE20:EE83" si="141">IF(EB20=1,DT20+1,0)</f>
        <v>0</v>
      </c>
      <c r="EF20">
        <f t="shared" ref="EF20:EF83" si="142">IF(WEEKDAY(DX$5)=1,IF(EB20=1,DU20+1,0),DU20)</f>
        <v>0</v>
      </c>
      <c r="EG20" s="38" t="str">
        <f>IF(EB20=0,"",IF(EE20&gt;Configurações!$B$15,"7DIA ","")&amp;IF(AND(WEEKDAY(DX$5)=1,EF20&gt;IF($D20="F",Configurações!$B$13,Configurações!$B$14)),"DOM ","")&amp;IF(Configurações!$B$3="Simples","",IF(ROUND(EC20*1440,0)&lt;=ROUND(Configurações!$B$11*1440,0),IF(ROUND(ED20*1440,0)&gt;0,"INT-INDEVIDO",""),IF(ROUND(EC20*1440,0)&lt;=ROUND(Configurações!$B$12*1440,0),IF(ROUND(ED20*1440,0)&lt;&gt;ROUND(Configurações!$B$8*1440,0),"INT-15MIN",""),IF(OR(ROUND(ED20*1440,0)&lt;ROUND(Configurações!$B$9*1440,0),ROUND(ED20*1440,0)&gt;ROUND(Configurações!$B$10*1440,0)),"INT-1H2H","")))))</f>
        <v/>
      </c>
      <c r="EH20" t="str">
        <f>IF(Configurações!$B$3="Simples",IF('Escala Simples'!Q20="Trabalho","TRAB",IF('Escala Simples'!Q20="Folga","FOLGA",IF('Escala Simples'!Q20="Atestado","ATEST",IF('Escala Simples'!Q20="Férias","FERIAS","")))),"")</f>
        <v/>
      </c>
      <c r="EI20" s="71" t="str">
        <f>IF(Configurações!$B$3="Colunas",IF('Escala Colunas'!Q70="","",'Escala Colunas'!Q70),IF(Configurações!$B$3="Simples","",IF('Escala Linhas'!BO20="","",'Escala Linhas'!BO20)))</f>
        <v/>
      </c>
      <c r="EJ20" s="71" t="str">
        <f>IF(Configurações!$B$3="Colunas",IF('Escala Colunas'!Q71="","",'Escala Colunas'!Q71),IF(Configurações!$B$3="Simples","",IF('Escala Linhas'!BP20="","",'Escala Linhas'!BP20)))</f>
        <v/>
      </c>
      <c r="EK20" s="71" t="str">
        <f>IF(Configurações!$B$3="Colunas",IF('Escala Colunas'!Q72="","",'Escala Colunas'!Q72),IF(Configurações!$B$3="Simples","",IF('Escala Linhas'!BQ20="","",'Escala Linhas'!BQ20)))</f>
        <v/>
      </c>
      <c r="EL20" s="71" t="str">
        <f>IF(Configurações!$B$3="Colunas",IF('Escala Colunas'!Q73="","",'Escala Colunas'!Q73),IF(Configurações!$B$3="Simples","",IF('Escala Linhas'!BR20="","",'Escala Linhas'!BR20)))</f>
        <v/>
      </c>
      <c r="EM20">
        <f>IF($B20="",0,IF(Configurações!$B$3="Simples",IF(OR(ES20="TRAB",ES20="ATEST"),1,0),IF(AND(EI20&lt;&gt;"",EL20&lt;&gt;""),1,0)))</f>
        <v>0</v>
      </c>
      <c r="EN20" s="72">
        <f>IF(AND(EM20=1,Configurações!$B$3&lt;&gt;"Simples"),MOD(EL20-EI20,1)-EO20,0)</f>
        <v>0</v>
      </c>
      <c r="EO20" s="72">
        <f t="shared" ref="EO20:EO83" si="143">IF(AND(EM20=1,EJ20&lt;&gt;"",EK20&lt;&gt;""),MOD(EK20-EJ20,1),0)</f>
        <v>0</v>
      </c>
      <c r="EP20">
        <f t="shared" ref="EP20:EP83" si="144">IF(EM20=1,EE20+1,0)</f>
        <v>0</v>
      </c>
      <c r="EQ20">
        <f t="shared" ref="EQ20:EQ83" si="145">IF(WEEKDAY(EI$5)=1,IF(EM20=1,EF20+1,0),EF20)</f>
        <v>0</v>
      </c>
      <c r="ER20" s="38" t="str">
        <f>IF(EM20=0,"",IF(EP20&gt;Configurações!$B$15,"7DIA ","")&amp;IF(AND(WEEKDAY(EI$5)=1,EQ20&gt;IF($D20="F",Configurações!$B$13,Configurações!$B$14)),"DOM ","")&amp;IF(Configurações!$B$3="Simples","",IF(ROUND(EN20*1440,0)&lt;=ROUND(Configurações!$B$11*1440,0),IF(ROUND(EO20*1440,0)&gt;0,"INT-INDEVIDO",""),IF(ROUND(EN20*1440,0)&lt;=ROUND(Configurações!$B$12*1440,0),IF(ROUND(EO20*1440,0)&lt;&gt;ROUND(Configurações!$B$8*1440,0),"INT-15MIN",""),IF(OR(ROUND(EO20*1440,0)&lt;ROUND(Configurações!$B$9*1440,0),ROUND(EO20*1440,0)&gt;ROUND(Configurações!$B$10*1440,0)),"INT-1H2H","")))))</f>
        <v/>
      </c>
      <c r="ES20" t="str">
        <f>IF(Configurações!$B$3="Simples",IF('Escala Simples'!R20="Trabalho","TRAB",IF('Escala Simples'!R20="Folga","FOLGA",IF('Escala Simples'!R20="Atestado","ATEST",IF('Escala Simples'!R20="Férias","FERIAS","")))),"")</f>
        <v/>
      </c>
      <c r="ET20" s="71" t="str">
        <f>IF(Configurações!$B$3="Colunas",IF('Escala Colunas'!Q75="","",'Escala Colunas'!Q75),IF(Configurações!$B$3="Simples","",IF('Escala Linhas'!BT20="","",'Escala Linhas'!BT20)))</f>
        <v/>
      </c>
      <c r="EU20" s="71" t="str">
        <f>IF(Configurações!$B$3="Colunas",IF('Escala Colunas'!Q76="","",'Escala Colunas'!Q76),IF(Configurações!$B$3="Simples","",IF('Escala Linhas'!BU20="","",'Escala Linhas'!BU20)))</f>
        <v/>
      </c>
      <c r="EV20" s="71" t="str">
        <f>IF(Configurações!$B$3="Colunas",IF('Escala Colunas'!Q77="","",'Escala Colunas'!Q77),IF(Configurações!$B$3="Simples","",IF('Escala Linhas'!BV20="","",'Escala Linhas'!BV20)))</f>
        <v/>
      </c>
      <c r="EW20" s="71" t="str">
        <f>IF(Configurações!$B$3="Colunas",IF('Escala Colunas'!Q78="","",'Escala Colunas'!Q78),IF(Configurações!$B$3="Simples","",IF('Escala Linhas'!BW20="","",'Escala Linhas'!BW20)))</f>
        <v/>
      </c>
      <c r="EX20">
        <f>IF($B20="",0,IF(Configurações!$B$3="Simples",IF(OR(FD20="TRAB",FD20="ATEST"),1,0),IF(AND(ET20&lt;&gt;"",EW20&lt;&gt;""),1,0)))</f>
        <v>0</v>
      </c>
      <c r="EY20" s="72">
        <f>IF(AND(EX20=1,Configurações!$B$3&lt;&gt;"Simples"),MOD(EW20-ET20,1)-EZ20,0)</f>
        <v>0</v>
      </c>
      <c r="EZ20" s="72">
        <f t="shared" ref="EZ20:EZ83" si="146">IF(AND(EX20=1,EU20&lt;&gt;"",EV20&lt;&gt;""),MOD(EV20-EU20,1),0)</f>
        <v>0</v>
      </c>
      <c r="FA20">
        <f t="shared" ref="FA20:FA83" si="147">IF(EX20=1,EP20+1,0)</f>
        <v>0</v>
      </c>
      <c r="FB20">
        <f t="shared" ref="FB20:FB83" si="148">IF(WEEKDAY(ET$5)=1,IF(EX20=1,EQ20+1,0),EQ20)</f>
        <v>0</v>
      </c>
      <c r="FC20" s="38" t="str">
        <f>IF(EX20=0,"",IF(FA20&gt;Configurações!$B$15,"7DIA ","")&amp;IF(AND(WEEKDAY(ET$5)=1,FB20&gt;IF($D20="F",Configurações!$B$13,Configurações!$B$14)),"DOM ","")&amp;IF(Configurações!$B$3="Simples","",IF(ROUND(EY20*1440,0)&lt;=ROUND(Configurações!$B$11*1440,0),IF(ROUND(EZ20*1440,0)&gt;0,"INT-INDEVIDO",""),IF(ROUND(EY20*1440,0)&lt;=ROUND(Configurações!$B$12*1440,0),IF(ROUND(EZ20*1440,0)&lt;&gt;ROUND(Configurações!$B$8*1440,0),"INT-15MIN",""),IF(OR(ROUND(EZ20*1440,0)&lt;ROUND(Configurações!$B$9*1440,0),ROUND(EZ20*1440,0)&gt;ROUND(Configurações!$B$10*1440,0)),"INT-1H2H","")))))</f>
        <v/>
      </c>
      <c r="FD20" t="str">
        <f>IF(Configurações!$B$3="Simples",IF('Escala Simples'!S20="Trabalho","TRAB",IF('Escala Simples'!S20="Folga","FOLGA",IF('Escala Simples'!S20="Atestado","ATEST",IF('Escala Simples'!S20="Férias","FERIAS","")))),"")</f>
        <v/>
      </c>
      <c r="FE20" s="71" t="str">
        <f>IF(Configurações!$B$3="Colunas",IF('Escala Colunas'!Q83="","",'Escala Colunas'!Q83),IF(Configurações!$B$3="Simples","",IF('Escala Linhas'!CB20="","",'Escala Linhas'!CB20)))</f>
        <v/>
      </c>
      <c r="FF20" s="71" t="str">
        <f>IF(Configurações!$B$3="Colunas",IF('Escala Colunas'!Q84="","",'Escala Colunas'!Q84),IF(Configurações!$B$3="Simples","",IF('Escala Linhas'!CC20="","",'Escala Linhas'!CC20)))</f>
        <v/>
      </c>
      <c r="FG20" s="71" t="str">
        <f>IF(Configurações!$B$3="Colunas",IF('Escala Colunas'!Q85="","",'Escala Colunas'!Q85),IF(Configurações!$B$3="Simples","",IF('Escala Linhas'!CD20="","",'Escala Linhas'!CD20)))</f>
        <v/>
      </c>
      <c r="FH20" s="71" t="str">
        <f>IF(Configurações!$B$3="Colunas",IF('Escala Colunas'!Q86="","",'Escala Colunas'!Q86),IF(Configurações!$B$3="Simples","",IF('Escala Linhas'!CE20="","",'Escala Linhas'!CE20)))</f>
        <v/>
      </c>
      <c r="FI20">
        <f>IF($B20="",0,IF(Configurações!$B$3="Simples",IF(OR(FO20="TRAB",FO20="ATEST"),1,0),IF(AND(FE20&lt;&gt;"",FH20&lt;&gt;""),1,0)))</f>
        <v>0</v>
      </c>
      <c r="FJ20" s="72">
        <f>IF(AND(FI20=1,Configurações!$B$3&lt;&gt;"Simples"),MOD(FH20-FE20,1)-FK20,0)</f>
        <v>0</v>
      </c>
      <c r="FK20" s="72">
        <f t="shared" ref="FK20:FK83" si="149">IF(AND(FI20=1,FF20&lt;&gt;"",FG20&lt;&gt;""),MOD(FG20-FF20,1),0)</f>
        <v>0</v>
      </c>
      <c r="FL20">
        <f t="shared" ref="FL20:FL83" si="150">IF(FI20=1,FA20+1,0)</f>
        <v>0</v>
      </c>
      <c r="FM20">
        <f t="shared" ref="FM20:FM83" si="151">IF(WEEKDAY(FE$5)=1,IF(FI20=1,FB20+1,0),FB20)</f>
        <v>0</v>
      </c>
      <c r="FN20" s="38" t="str">
        <f>IF(FI20=0,"",IF(FL20&gt;Configurações!$B$15,"7DIA ","")&amp;IF(AND(WEEKDAY(FE$5)=1,FM20&gt;IF($D20="F",Configurações!$B$13,Configurações!$B$14)),"DOM ","")&amp;IF(Configurações!$B$3="Simples","",IF(ROUND(FJ20*1440,0)&lt;=ROUND(Configurações!$B$11*1440,0),IF(ROUND(FK20*1440,0)&gt;0,"INT-INDEVIDO",""),IF(ROUND(FJ20*1440,0)&lt;=ROUND(Configurações!$B$12*1440,0),IF(ROUND(FK20*1440,0)&lt;&gt;ROUND(Configurações!$B$8*1440,0),"INT-15MIN",""),IF(OR(ROUND(FK20*1440,0)&lt;ROUND(Configurações!$B$9*1440,0),ROUND(FK20*1440,0)&gt;ROUND(Configurações!$B$10*1440,0)),"INT-1H2H","")))))</f>
        <v/>
      </c>
      <c r="FO20" t="str">
        <f>IF(Configurações!$B$3="Simples",IF('Escala Simples'!V20="Trabalho","TRAB",IF('Escala Simples'!V20="Folga","FOLGA",IF('Escala Simples'!V20="Atestado","ATEST",IF('Escala Simples'!V20="Férias","FERIAS","")))),"")</f>
        <v/>
      </c>
      <c r="FP20" s="71" t="str">
        <f>IF(Configurações!$B$3="Colunas",IF('Escala Colunas'!Q88="","",'Escala Colunas'!Q88),IF(Configurações!$B$3="Simples","",IF('Escala Linhas'!CG20="","",'Escala Linhas'!CG20)))</f>
        <v/>
      </c>
      <c r="FQ20" s="71" t="str">
        <f>IF(Configurações!$B$3="Colunas",IF('Escala Colunas'!Q89="","",'Escala Colunas'!Q89),IF(Configurações!$B$3="Simples","",IF('Escala Linhas'!CH20="","",'Escala Linhas'!CH20)))</f>
        <v/>
      </c>
      <c r="FR20" s="71" t="str">
        <f>IF(Configurações!$B$3="Colunas",IF('Escala Colunas'!Q90="","",'Escala Colunas'!Q90),IF(Configurações!$B$3="Simples","",IF('Escala Linhas'!CI20="","",'Escala Linhas'!CI20)))</f>
        <v/>
      </c>
      <c r="FS20" s="71" t="str">
        <f>IF(Configurações!$B$3="Colunas",IF('Escala Colunas'!Q91="","",'Escala Colunas'!Q91),IF(Configurações!$B$3="Simples","",IF('Escala Linhas'!CJ20="","",'Escala Linhas'!CJ20)))</f>
        <v/>
      </c>
      <c r="FT20">
        <f>IF($B20="",0,IF(Configurações!$B$3="Simples",IF(OR(FZ20="TRAB",FZ20="ATEST"),1,0),IF(AND(FP20&lt;&gt;"",FS20&lt;&gt;""),1,0)))</f>
        <v>0</v>
      </c>
      <c r="FU20" s="72">
        <f>IF(AND(FT20=1,Configurações!$B$3&lt;&gt;"Simples"),MOD(FS20-FP20,1)-FV20,0)</f>
        <v>0</v>
      </c>
      <c r="FV20" s="72">
        <f t="shared" ref="FV20:FV83" si="152">IF(AND(FT20=1,FQ20&lt;&gt;"",FR20&lt;&gt;""),MOD(FR20-FQ20,1),0)</f>
        <v>0</v>
      </c>
      <c r="FW20">
        <f t="shared" ref="FW20:FW83" si="153">IF(FT20=1,FL20+1,0)</f>
        <v>0</v>
      </c>
      <c r="FX20">
        <f t="shared" ref="FX20:FX83" si="154">IF(WEEKDAY(FP$5)=1,IF(FT20=1,FM20+1,0),FM20)</f>
        <v>0</v>
      </c>
      <c r="FY20" s="38" t="str">
        <f>IF(FT20=0,"",IF(FW20&gt;Configurações!$B$15,"7DIA ","")&amp;IF(AND(WEEKDAY(FP$5)=1,FX20&gt;IF($D20="F",Configurações!$B$13,Configurações!$B$14)),"DOM ","")&amp;IF(Configurações!$B$3="Simples","",IF(ROUND(FU20*1440,0)&lt;=ROUND(Configurações!$B$11*1440,0),IF(ROUND(FV20*1440,0)&gt;0,"INT-INDEVIDO",""),IF(ROUND(FU20*1440,0)&lt;=ROUND(Configurações!$B$12*1440,0),IF(ROUND(FV20*1440,0)&lt;&gt;ROUND(Configurações!$B$8*1440,0),"INT-15MIN",""),IF(OR(ROUND(FV20*1440,0)&lt;ROUND(Configurações!$B$9*1440,0),ROUND(FV20*1440,0)&gt;ROUND(Configurações!$B$10*1440,0)),"INT-1H2H","")))))</f>
        <v/>
      </c>
      <c r="FZ20" t="str">
        <f>IF(Configurações!$B$3="Simples",IF('Escala Simples'!W20="Trabalho","TRAB",IF('Escala Simples'!W20="Folga","FOLGA",IF('Escala Simples'!W20="Atestado","ATEST",IF('Escala Simples'!W20="Férias","FERIAS","")))),"")</f>
        <v/>
      </c>
      <c r="GA20" s="71" t="str">
        <f>IF(Configurações!$B$3="Colunas",IF('Escala Colunas'!Q93="","",'Escala Colunas'!Q93),IF(Configurações!$B$3="Simples","",IF('Escala Linhas'!CL20="","",'Escala Linhas'!CL20)))</f>
        <v/>
      </c>
      <c r="GB20" s="71" t="str">
        <f>IF(Configurações!$B$3="Colunas",IF('Escala Colunas'!Q94="","",'Escala Colunas'!Q94),IF(Configurações!$B$3="Simples","",IF('Escala Linhas'!CM20="","",'Escala Linhas'!CM20)))</f>
        <v/>
      </c>
      <c r="GC20" s="71" t="str">
        <f>IF(Configurações!$B$3="Colunas",IF('Escala Colunas'!Q95="","",'Escala Colunas'!Q95),IF(Configurações!$B$3="Simples","",IF('Escala Linhas'!CN20="","",'Escala Linhas'!CN20)))</f>
        <v/>
      </c>
      <c r="GD20" s="71" t="str">
        <f>IF(Configurações!$B$3="Colunas",IF('Escala Colunas'!Q96="","",'Escala Colunas'!Q96),IF(Configurações!$B$3="Simples","",IF('Escala Linhas'!CO20="","",'Escala Linhas'!CO20)))</f>
        <v/>
      </c>
      <c r="GE20">
        <f>IF($B20="",0,IF(Configurações!$B$3="Simples",IF(OR(GK20="TRAB",GK20="ATEST"),1,0),IF(AND(GA20&lt;&gt;"",GD20&lt;&gt;""),1,0)))</f>
        <v>0</v>
      </c>
      <c r="GF20" s="72">
        <f>IF(AND(GE20=1,Configurações!$B$3&lt;&gt;"Simples"),MOD(GD20-GA20,1)-GG20,0)</f>
        <v>0</v>
      </c>
      <c r="GG20" s="72">
        <f t="shared" ref="GG20:GG83" si="155">IF(AND(GE20=1,GB20&lt;&gt;"",GC20&lt;&gt;""),MOD(GC20-GB20,1),0)</f>
        <v>0</v>
      </c>
      <c r="GH20">
        <f t="shared" ref="GH20:GH83" si="156">IF(GE20=1,FW20+1,0)</f>
        <v>0</v>
      </c>
      <c r="GI20">
        <f t="shared" ref="GI20:GI83" si="157">IF(WEEKDAY(GA$5)=1,IF(GE20=1,FX20+1,0),FX20)</f>
        <v>0</v>
      </c>
      <c r="GJ20" s="38" t="str">
        <f>IF(GE20=0,"",IF(GH20&gt;Configurações!$B$15,"7DIA ","")&amp;IF(AND(WEEKDAY(GA$5)=1,GI20&gt;IF($D20="F",Configurações!$B$13,Configurações!$B$14)),"DOM ","")&amp;IF(Configurações!$B$3="Simples","",IF(ROUND(GF20*1440,0)&lt;=ROUND(Configurações!$B$11*1440,0),IF(ROUND(GG20*1440,0)&gt;0,"INT-INDEVIDO",""),IF(ROUND(GF20*1440,0)&lt;=ROUND(Configurações!$B$12*1440,0),IF(ROUND(GG20*1440,0)&lt;&gt;ROUND(Configurações!$B$8*1440,0),"INT-15MIN",""),IF(OR(ROUND(GG20*1440,0)&lt;ROUND(Configurações!$B$9*1440,0),ROUND(GG20*1440,0)&gt;ROUND(Configurações!$B$10*1440,0)),"INT-1H2H","")))))</f>
        <v/>
      </c>
      <c r="GK20" t="str">
        <f>IF(Configurações!$B$3="Simples",IF('Escala Simples'!X20="Trabalho","TRAB",IF('Escala Simples'!X20="Folga","FOLGA",IF('Escala Simples'!X20="Atestado","ATEST",IF('Escala Simples'!X20="Férias","FERIAS","")))),"")</f>
        <v/>
      </c>
      <c r="GL20" s="71" t="str">
        <f>IF(Configurações!$B$3="Colunas",IF('Escala Colunas'!Q98="","",'Escala Colunas'!Q98),IF(Configurações!$B$3="Simples","",IF('Escala Linhas'!CQ20="","",'Escala Linhas'!CQ20)))</f>
        <v/>
      </c>
      <c r="GM20" s="71" t="str">
        <f>IF(Configurações!$B$3="Colunas",IF('Escala Colunas'!Q99="","",'Escala Colunas'!Q99),IF(Configurações!$B$3="Simples","",IF('Escala Linhas'!CR20="","",'Escala Linhas'!CR20)))</f>
        <v/>
      </c>
      <c r="GN20" s="71" t="str">
        <f>IF(Configurações!$B$3="Colunas",IF('Escala Colunas'!Q100="","",'Escala Colunas'!Q100),IF(Configurações!$B$3="Simples","",IF('Escala Linhas'!CS20="","",'Escala Linhas'!CS20)))</f>
        <v/>
      </c>
      <c r="GO20" s="71" t="str">
        <f>IF(Configurações!$B$3="Colunas",IF('Escala Colunas'!Q101="","",'Escala Colunas'!Q101),IF(Configurações!$B$3="Simples","",IF('Escala Linhas'!CT20="","",'Escala Linhas'!CT20)))</f>
        <v/>
      </c>
      <c r="GP20">
        <f>IF($B20="",0,IF(Configurações!$B$3="Simples",IF(OR(GV20="TRAB",GV20="ATEST"),1,0),IF(AND(GL20&lt;&gt;"",GO20&lt;&gt;""),1,0)))</f>
        <v>0</v>
      </c>
      <c r="GQ20" s="72">
        <f>IF(AND(GP20=1,Configurações!$B$3&lt;&gt;"Simples"),MOD(GO20-GL20,1)-GR20,0)</f>
        <v>0</v>
      </c>
      <c r="GR20" s="72">
        <f t="shared" ref="GR20:GR83" si="158">IF(AND(GP20=1,GM20&lt;&gt;"",GN20&lt;&gt;""),MOD(GN20-GM20,1),0)</f>
        <v>0</v>
      </c>
      <c r="GS20">
        <f t="shared" ref="GS20:GS83" si="159">IF(GP20=1,GH20+1,0)</f>
        <v>0</v>
      </c>
      <c r="GT20">
        <f t="shared" ref="GT20:GT83" si="160">IF(WEEKDAY(GL$5)=1,IF(GP20=1,GI20+1,0),GI20)</f>
        <v>0</v>
      </c>
      <c r="GU20" s="38" t="str">
        <f>IF(GP20=0,"",IF(GS20&gt;Configurações!$B$15,"7DIA ","")&amp;IF(AND(WEEKDAY(GL$5)=1,GT20&gt;IF($D20="F",Configurações!$B$13,Configurações!$B$14)),"DOM ","")&amp;IF(Configurações!$B$3="Simples","",IF(ROUND(GQ20*1440,0)&lt;=ROUND(Configurações!$B$11*1440,0),IF(ROUND(GR20*1440,0)&gt;0,"INT-INDEVIDO",""),IF(ROUND(GQ20*1440,0)&lt;=ROUND(Configurações!$B$12*1440,0),IF(ROUND(GR20*1440,0)&lt;&gt;ROUND(Configurações!$B$8*1440,0),"INT-15MIN",""),IF(OR(ROUND(GR20*1440,0)&lt;ROUND(Configurações!$B$9*1440,0),ROUND(GR20*1440,0)&gt;ROUND(Configurações!$B$10*1440,0)),"INT-1H2H","")))))</f>
        <v/>
      </c>
      <c r="GV20" t="str">
        <f>IF(Configurações!$B$3="Simples",IF('Escala Simples'!Y20="Trabalho","TRAB",IF('Escala Simples'!Y20="Folga","FOLGA",IF('Escala Simples'!Y20="Atestado","ATEST",IF('Escala Simples'!Y20="Férias","FERIAS","")))),"")</f>
        <v/>
      </c>
      <c r="GW20" s="71" t="str">
        <f>IF(Configurações!$B$3="Colunas",IF('Escala Colunas'!Q103="","",'Escala Colunas'!Q103),IF(Configurações!$B$3="Simples","",IF('Escala Linhas'!CV20="","",'Escala Linhas'!CV20)))</f>
        <v/>
      </c>
      <c r="GX20" s="71" t="str">
        <f>IF(Configurações!$B$3="Colunas",IF('Escala Colunas'!Q104="","",'Escala Colunas'!Q104),IF(Configurações!$B$3="Simples","",IF('Escala Linhas'!CW20="","",'Escala Linhas'!CW20)))</f>
        <v/>
      </c>
      <c r="GY20" s="71" t="str">
        <f>IF(Configurações!$B$3="Colunas",IF('Escala Colunas'!Q105="","",'Escala Colunas'!Q105),IF(Configurações!$B$3="Simples","",IF('Escala Linhas'!CX20="","",'Escala Linhas'!CX20)))</f>
        <v/>
      </c>
      <c r="GZ20" s="71" t="str">
        <f>IF(Configurações!$B$3="Colunas",IF('Escala Colunas'!Q106="","",'Escala Colunas'!Q106),IF(Configurações!$B$3="Simples","",IF('Escala Linhas'!CY20="","",'Escala Linhas'!CY20)))</f>
        <v/>
      </c>
      <c r="HA20">
        <f>IF($B20="",0,IF(Configurações!$B$3="Simples",IF(OR(HG20="TRAB",HG20="ATEST"),1,0),IF(AND(GW20&lt;&gt;"",GZ20&lt;&gt;""),1,0)))</f>
        <v>0</v>
      </c>
      <c r="HB20" s="72">
        <f>IF(AND(HA20=1,Configurações!$B$3&lt;&gt;"Simples"),MOD(GZ20-GW20,1)-HC20,0)</f>
        <v>0</v>
      </c>
      <c r="HC20" s="72">
        <f t="shared" ref="HC20:HC83" si="161">IF(AND(HA20=1,GX20&lt;&gt;"",GY20&lt;&gt;""),MOD(GY20-GX20,1),0)</f>
        <v>0</v>
      </c>
      <c r="HD20">
        <f t="shared" ref="HD20:HD83" si="162">IF(HA20=1,GS20+1,0)</f>
        <v>0</v>
      </c>
      <c r="HE20">
        <f t="shared" ref="HE20:HE83" si="163">IF(WEEKDAY(GW$5)=1,IF(HA20=1,GT20+1,0),GT20)</f>
        <v>0</v>
      </c>
      <c r="HF20" s="38" t="str">
        <f>IF(HA20=0,"",IF(HD20&gt;Configurações!$B$15,"7DIA ","")&amp;IF(AND(WEEKDAY(GW$5)=1,HE20&gt;IF($D20="F",Configurações!$B$13,Configurações!$B$14)),"DOM ","")&amp;IF(Configurações!$B$3="Simples","",IF(ROUND(HB20*1440,0)&lt;=ROUND(Configurações!$B$11*1440,0),IF(ROUND(HC20*1440,0)&gt;0,"INT-INDEVIDO",""),IF(ROUND(HB20*1440,0)&lt;=ROUND(Configurações!$B$12*1440,0),IF(ROUND(HC20*1440,0)&lt;&gt;ROUND(Configurações!$B$8*1440,0),"INT-15MIN",""),IF(OR(ROUND(HC20*1440,0)&lt;ROUND(Configurações!$B$9*1440,0),ROUND(HC20*1440,0)&gt;ROUND(Configurações!$B$10*1440,0)),"INT-1H2H","")))))</f>
        <v/>
      </c>
      <c r="HG20" t="str">
        <f>IF(Configurações!$B$3="Simples",IF('Escala Simples'!Z20="Trabalho","TRAB",IF('Escala Simples'!Z20="Folga","FOLGA",IF('Escala Simples'!Z20="Atestado","ATEST",IF('Escala Simples'!Z20="Férias","FERIAS","")))),"")</f>
        <v/>
      </c>
      <c r="HH20" s="71" t="str">
        <f>IF(Configurações!$B$3="Colunas",IF('Escala Colunas'!Q108="","",'Escala Colunas'!Q108),IF(Configurações!$B$3="Simples","",IF('Escala Linhas'!DA20="","",'Escala Linhas'!DA20)))</f>
        <v/>
      </c>
      <c r="HI20" s="71" t="str">
        <f>IF(Configurações!$B$3="Colunas",IF('Escala Colunas'!Q109="","",'Escala Colunas'!Q109),IF(Configurações!$B$3="Simples","",IF('Escala Linhas'!DB20="","",'Escala Linhas'!DB20)))</f>
        <v/>
      </c>
      <c r="HJ20" s="71" t="str">
        <f>IF(Configurações!$B$3="Colunas",IF('Escala Colunas'!Q110="","",'Escala Colunas'!Q110),IF(Configurações!$B$3="Simples","",IF('Escala Linhas'!DC20="","",'Escala Linhas'!DC20)))</f>
        <v/>
      </c>
      <c r="HK20" s="71" t="str">
        <f>IF(Configurações!$B$3="Colunas",IF('Escala Colunas'!Q111="","",'Escala Colunas'!Q111),IF(Configurações!$B$3="Simples","",IF('Escala Linhas'!DD20="","",'Escala Linhas'!DD20)))</f>
        <v/>
      </c>
      <c r="HL20">
        <f>IF($B20="",0,IF(Configurações!$B$3="Simples",IF(OR(HR20="TRAB",HR20="ATEST"),1,0),IF(AND(HH20&lt;&gt;"",HK20&lt;&gt;""),1,0)))</f>
        <v>0</v>
      </c>
      <c r="HM20" s="72">
        <f>IF(AND(HL20=1,Configurações!$B$3&lt;&gt;"Simples"),MOD(HK20-HH20,1)-HN20,0)</f>
        <v>0</v>
      </c>
      <c r="HN20" s="72">
        <f t="shared" ref="HN20:HN83" si="164">IF(AND(HL20=1,HI20&lt;&gt;"",HJ20&lt;&gt;""),MOD(HJ20-HI20,1),0)</f>
        <v>0</v>
      </c>
      <c r="HO20">
        <f t="shared" ref="HO20:HO83" si="165">IF(HL20=1,HD20+1,0)</f>
        <v>0</v>
      </c>
      <c r="HP20">
        <f t="shared" ref="HP20:HP83" si="166">IF(WEEKDAY(HH$5)=1,IF(HL20=1,HE20+1,0),HE20)</f>
        <v>0</v>
      </c>
      <c r="HQ20" s="38" t="str">
        <f>IF(HL20=0,"",IF(HO20&gt;Configurações!$B$15,"7DIA ","")&amp;IF(AND(WEEKDAY(HH$5)=1,HP20&gt;IF($D20="F",Configurações!$B$13,Configurações!$B$14)),"DOM ","")&amp;IF(Configurações!$B$3="Simples","",IF(ROUND(HM20*1440,0)&lt;=ROUND(Configurações!$B$11*1440,0),IF(ROUND(HN20*1440,0)&gt;0,"INT-INDEVIDO",""),IF(ROUND(HM20*1440,0)&lt;=ROUND(Configurações!$B$12*1440,0),IF(ROUND(HN20*1440,0)&lt;&gt;ROUND(Configurações!$B$8*1440,0),"INT-15MIN",""),IF(OR(ROUND(HN20*1440,0)&lt;ROUND(Configurações!$B$9*1440,0),ROUND(HN20*1440,0)&gt;ROUND(Configurações!$B$10*1440,0)),"INT-1H2H","")))))</f>
        <v/>
      </c>
      <c r="HR20" t="str">
        <f>IF(Configurações!$B$3="Simples",IF('Escala Simples'!AA20="Trabalho","TRAB",IF('Escala Simples'!AA20="Folga","FOLGA",IF('Escala Simples'!AA20="Atestado","ATEST",IF('Escala Simples'!AA20="Férias","FERIAS","")))),"")</f>
        <v/>
      </c>
      <c r="HS20" s="71" t="str">
        <f>IF(Configurações!$B$3="Colunas",IF('Escala Colunas'!Q113="","",'Escala Colunas'!Q113),IF(Configurações!$B$3="Simples","",IF('Escala Linhas'!DF20="","",'Escala Linhas'!DF20)))</f>
        <v/>
      </c>
      <c r="HT20" s="71" t="str">
        <f>IF(Configurações!$B$3="Colunas",IF('Escala Colunas'!Q114="","",'Escala Colunas'!Q114),IF(Configurações!$B$3="Simples","",IF('Escala Linhas'!DG20="","",'Escala Linhas'!DG20)))</f>
        <v/>
      </c>
      <c r="HU20" s="71" t="str">
        <f>IF(Configurações!$B$3="Colunas",IF('Escala Colunas'!Q115="","",'Escala Colunas'!Q115),IF(Configurações!$B$3="Simples","",IF('Escala Linhas'!DH20="","",'Escala Linhas'!DH20)))</f>
        <v/>
      </c>
      <c r="HV20" s="71" t="str">
        <f>IF(Configurações!$B$3="Colunas",IF('Escala Colunas'!Q116="","",'Escala Colunas'!Q116),IF(Configurações!$B$3="Simples","",IF('Escala Linhas'!DI20="","",'Escala Linhas'!DI20)))</f>
        <v/>
      </c>
      <c r="HW20">
        <f>IF($B20="",0,IF(Configurações!$B$3="Simples",IF(OR(IC20="TRAB",IC20="ATEST"),1,0),IF(AND(HS20&lt;&gt;"",HV20&lt;&gt;""),1,0)))</f>
        <v>0</v>
      </c>
      <c r="HX20" s="72">
        <f>IF(AND(HW20=1,Configurações!$B$3&lt;&gt;"Simples"),MOD(HV20-HS20,1)-HY20,0)</f>
        <v>0</v>
      </c>
      <c r="HY20" s="72">
        <f t="shared" ref="HY20:HY83" si="167">IF(AND(HW20=1,HT20&lt;&gt;"",HU20&lt;&gt;""),MOD(HU20-HT20,1),0)</f>
        <v>0</v>
      </c>
      <c r="HZ20">
        <f t="shared" ref="HZ20:HZ83" si="168">IF(HW20=1,HO20+1,0)</f>
        <v>0</v>
      </c>
      <c r="IA20">
        <f t="shared" ref="IA20:IA83" si="169">IF(WEEKDAY(HS$5)=1,IF(HW20=1,HP20+1,0),HP20)</f>
        <v>0</v>
      </c>
      <c r="IB20" s="38" t="str">
        <f>IF(HW20=0,"",IF(HZ20&gt;Configurações!$B$15,"7DIA ","")&amp;IF(AND(WEEKDAY(HS$5)=1,IA20&gt;IF($D20="F",Configurações!$B$13,Configurações!$B$14)),"DOM ","")&amp;IF(Configurações!$B$3="Simples","",IF(ROUND(HX20*1440,0)&lt;=ROUND(Configurações!$B$11*1440,0),IF(ROUND(HY20*1440,0)&gt;0,"INT-INDEVIDO",""),IF(ROUND(HX20*1440,0)&lt;=ROUND(Configurações!$B$12*1440,0),IF(ROUND(HY20*1440,0)&lt;&gt;ROUND(Configurações!$B$8*1440,0),"INT-15MIN",""),IF(OR(ROUND(HY20*1440,0)&lt;ROUND(Configurações!$B$9*1440,0),ROUND(HY20*1440,0)&gt;ROUND(Configurações!$B$10*1440,0)),"INT-1H2H","")))))</f>
        <v/>
      </c>
      <c r="IC20" t="str">
        <f>IF(Configurações!$B$3="Simples",IF('Escala Simples'!AB20="Trabalho","TRAB",IF('Escala Simples'!AB20="Folga","FOLGA",IF('Escala Simples'!AB20="Atestado","ATEST",IF('Escala Simples'!AB20="Férias","FERIAS","")))),"")</f>
        <v/>
      </c>
      <c r="ID20" s="71" t="str">
        <f>IF(Configurações!$B$3="Colunas",IF('Escala Colunas'!Q121="","",'Escala Colunas'!Q121),IF(Configurações!$B$3="Simples","",IF('Escala Linhas'!DN20="","",'Escala Linhas'!DN20)))</f>
        <v/>
      </c>
      <c r="IE20" s="71" t="str">
        <f>IF(Configurações!$B$3="Colunas",IF('Escala Colunas'!Q122="","",'Escala Colunas'!Q122),IF(Configurações!$B$3="Simples","",IF('Escala Linhas'!DO20="","",'Escala Linhas'!DO20)))</f>
        <v/>
      </c>
      <c r="IF20" s="71" t="str">
        <f>IF(Configurações!$B$3="Colunas",IF('Escala Colunas'!Q123="","",'Escala Colunas'!Q123),IF(Configurações!$B$3="Simples","",IF('Escala Linhas'!DP20="","",'Escala Linhas'!DP20)))</f>
        <v/>
      </c>
      <c r="IG20" s="71" t="str">
        <f>IF(Configurações!$B$3="Colunas",IF('Escala Colunas'!Q124="","",'Escala Colunas'!Q124),IF(Configurações!$B$3="Simples","",IF('Escala Linhas'!DQ20="","",'Escala Linhas'!DQ20)))</f>
        <v/>
      </c>
      <c r="IH20">
        <f>IF($B20="",0,IF(Configurações!$B$3="Simples",IF(OR(IN20="TRAB",IN20="ATEST"),1,0),IF(AND(ID20&lt;&gt;"",IG20&lt;&gt;""),1,0)))</f>
        <v>0</v>
      </c>
      <c r="II20" s="72">
        <f>IF(AND(IH20=1,Configurações!$B$3&lt;&gt;"Simples"),MOD(IG20-ID20,1)-IJ20,0)</f>
        <v>0</v>
      </c>
      <c r="IJ20" s="72">
        <f t="shared" ref="IJ20:IJ83" si="170">IF(AND(IH20=1,IE20&lt;&gt;"",IF20&lt;&gt;""),MOD(IF20-IE20,1),0)</f>
        <v>0</v>
      </c>
      <c r="IK20">
        <f t="shared" ref="IK20:IK83" si="171">IF(IH20=1,HZ20+1,0)</f>
        <v>0</v>
      </c>
      <c r="IL20">
        <f t="shared" ref="IL20:IL83" si="172">IF(WEEKDAY(ID$5)=1,IF(IH20=1,IA20+1,0),IA20)</f>
        <v>0</v>
      </c>
      <c r="IM20" s="38" t="str">
        <f>IF(IH20=0,"",IF(IK20&gt;Configurações!$B$15,"7DIA ","")&amp;IF(AND(WEEKDAY(ID$5)=1,IL20&gt;IF($D20="F",Configurações!$B$13,Configurações!$B$14)),"DOM ","")&amp;IF(Configurações!$B$3="Simples","",IF(ROUND(II20*1440,0)&lt;=ROUND(Configurações!$B$11*1440,0),IF(ROUND(IJ20*1440,0)&gt;0,"INT-INDEVIDO",""),IF(ROUND(II20*1440,0)&lt;=ROUND(Configurações!$B$12*1440,0),IF(ROUND(IJ20*1440,0)&lt;&gt;ROUND(Configurações!$B$8*1440,0),"INT-15MIN",""),IF(OR(ROUND(IJ20*1440,0)&lt;ROUND(Configurações!$B$9*1440,0),ROUND(IJ20*1440,0)&gt;ROUND(Configurações!$B$10*1440,0)),"INT-1H2H","")))))</f>
        <v/>
      </c>
      <c r="IN20" t="str">
        <f>IF(Configurações!$B$3="Simples",IF('Escala Simples'!AE20="Trabalho","TRAB",IF('Escala Simples'!AE20="Folga","FOLGA",IF('Escala Simples'!AE20="Atestado","ATEST",IF('Escala Simples'!AE20="Férias","FERIAS","")))),"")</f>
        <v/>
      </c>
      <c r="IO20" s="71" t="str">
        <f>IF(Configurações!$B$3="Colunas",IF('Escala Colunas'!Q126="","",'Escala Colunas'!Q126),IF(Configurações!$B$3="Simples","",IF('Escala Linhas'!DS20="","",'Escala Linhas'!DS20)))</f>
        <v/>
      </c>
      <c r="IP20" s="71" t="str">
        <f>IF(Configurações!$B$3="Colunas",IF('Escala Colunas'!Q127="","",'Escala Colunas'!Q127),IF(Configurações!$B$3="Simples","",IF('Escala Linhas'!DT20="","",'Escala Linhas'!DT20)))</f>
        <v/>
      </c>
      <c r="IQ20" s="71" t="str">
        <f>IF(Configurações!$B$3="Colunas",IF('Escala Colunas'!Q128="","",'Escala Colunas'!Q128),IF(Configurações!$B$3="Simples","",IF('Escala Linhas'!DU20="","",'Escala Linhas'!DU20)))</f>
        <v/>
      </c>
      <c r="IR20" s="71" t="str">
        <f>IF(Configurações!$B$3="Colunas",IF('Escala Colunas'!Q129="","",'Escala Colunas'!Q129),IF(Configurações!$B$3="Simples","",IF('Escala Linhas'!DV20="","",'Escala Linhas'!DV20)))</f>
        <v/>
      </c>
      <c r="IS20">
        <f>IF($B20="",0,IF(Configurações!$B$3="Simples",IF(OR(IY20="TRAB",IY20="ATEST"),1,0),IF(AND(IO20&lt;&gt;"",IR20&lt;&gt;""),1,0)))</f>
        <v>0</v>
      </c>
      <c r="IT20" s="72">
        <f>IF(AND(IS20=1,Configurações!$B$3&lt;&gt;"Simples"),MOD(IR20-IO20,1)-IU20,0)</f>
        <v>0</v>
      </c>
      <c r="IU20" s="72">
        <f t="shared" ref="IU20:IU83" si="173">IF(AND(IS20=1,IP20&lt;&gt;"",IQ20&lt;&gt;""),MOD(IQ20-IP20,1),0)</f>
        <v>0</v>
      </c>
      <c r="IV20">
        <f t="shared" ref="IV20:IV83" si="174">IF(IS20=1,IK20+1,0)</f>
        <v>0</v>
      </c>
      <c r="IW20">
        <f t="shared" ref="IW20:IW83" si="175">IF(WEEKDAY(IO$5)=1,IF(IS20=1,IL20+1,0),IL20)</f>
        <v>0</v>
      </c>
      <c r="IX20" s="38" t="str">
        <f>IF(IS20=0,"",IF(IV20&gt;Configurações!$B$15,"7DIA ","")&amp;IF(AND(WEEKDAY(IO$5)=1,IW20&gt;IF($D20="F",Configurações!$B$13,Configurações!$B$14)),"DOM ","")&amp;IF(Configurações!$B$3="Simples","",IF(ROUND(IT20*1440,0)&lt;=ROUND(Configurações!$B$11*1440,0),IF(ROUND(IU20*1440,0)&gt;0,"INT-INDEVIDO",""),IF(ROUND(IT20*1440,0)&lt;=ROUND(Configurações!$B$12*1440,0),IF(ROUND(IU20*1440,0)&lt;&gt;ROUND(Configurações!$B$8*1440,0),"INT-15MIN",""),IF(OR(ROUND(IU20*1440,0)&lt;ROUND(Configurações!$B$9*1440,0),ROUND(IU20*1440,0)&gt;ROUND(Configurações!$B$10*1440,0)),"INT-1H2H","")))))</f>
        <v/>
      </c>
      <c r="IY20" t="str">
        <f>IF(Configurações!$B$3="Simples",IF('Escala Simples'!AF20="Trabalho","TRAB",IF('Escala Simples'!AF20="Folga","FOLGA",IF('Escala Simples'!AF20="Atestado","ATEST",IF('Escala Simples'!AF20="Férias","FERIAS","")))),"")</f>
        <v/>
      </c>
      <c r="IZ20" s="71" t="str">
        <f>IF(Configurações!$B$3="Colunas",IF('Escala Colunas'!Q131="","",'Escala Colunas'!Q131),IF(Configurações!$B$3="Simples","",IF('Escala Linhas'!DX20="","",'Escala Linhas'!DX20)))</f>
        <v/>
      </c>
      <c r="JA20" s="71" t="str">
        <f>IF(Configurações!$B$3="Colunas",IF('Escala Colunas'!Q132="","",'Escala Colunas'!Q132),IF(Configurações!$B$3="Simples","",IF('Escala Linhas'!DY20="","",'Escala Linhas'!DY20)))</f>
        <v/>
      </c>
      <c r="JB20" s="71" t="str">
        <f>IF(Configurações!$B$3="Colunas",IF('Escala Colunas'!Q133="","",'Escala Colunas'!Q133),IF(Configurações!$B$3="Simples","",IF('Escala Linhas'!DZ20="","",'Escala Linhas'!DZ20)))</f>
        <v/>
      </c>
      <c r="JC20" s="71" t="str">
        <f>IF(Configurações!$B$3="Colunas",IF('Escala Colunas'!Q134="","",'Escala Colunas'!Q134),IF(Configurações!$B$3="Simples","",IF('Escala Linhas'!EA20="","",'Escala Linhas'!EA20)))</f>
        <v/>
      </c>
      <c r="JD20">
        <f>IF($B20="",0,IF(Configurações!$B$3="Simples",IF(OR(JJ20="TRAB",JJ20="ATEST"),1,0),IF(AND(IZ20&lt;&gt;"",JC20&lt;&gt;""),1,0)))</f>
        <v>0</v>
      </c>
      <c r="JE20" s="72">
        <f>IF(AND(JD20=1,Configurações!$B$3&lt;&gt;"Simples"),MOD(JC20-IZ20,1)-JF20,0)</f>
        <v>0</v>
      </c>
      <c r="JF20" s="72">
        <f t="shared" ref="JF20:JF83" si="176">IF(AND(JD20=1,JA20&lt;&gt;"",JB20&lt;&gt;""),MOD(JB20-JA20,1),0)</f>
        <v>0</v>
      </c>
      <c r="JG20">
        <f t="shared" ref="JG20:JG83" si="177">IF(JD20=1,IV20+1,0)</f>
        <v>0</v>
      </c>
      <c r="JH20">
        <f t="shared" ref="JH20:JH83" si="178">IF(WEEKDAY(IZ$5)=1,IF(JD20=1,IW20+1,0),IW20)</f>
        <v>0</v>
      </c>
      <c r="JI20" s="38" t="str">
        <f>IF(JD20=0,"",IF(JG20&gt;Configurações!$B$15,"7DIA ","")&amp;IF(AND(WEEKDAY(IZ$5)=1,JH20&gt;IF($D20="F",Configurações!$B$13,Configurações!$B$14)),"DOM ","")&amp;IF(Configurações!$B$3="Simples","",IF(ROUND(JE20*1440,0)&lt;=ROUND(Configurações!$B$11*1440,0),IF(ROUND(JF20*1440,0)&gt;0,"INT-INDEVIDO",""),IF(ROUND(JE20*1440,0)&lt;=ROUND(Configurações!$B$12*1440,0),IF(ROUND(JF20*1440,0)&lt;&gt;ROUND(Configurações!$B$8*1440,0),"INT-15MIN",""),IF(OR(ROUND(JF20*1440,0)&lt;ROUND(Configurações!$B$9*1440,0),ROUND(JF20*1440,0)&gt;ROUND(Configurações!$B$10*1440,0)),"INT-1H2H","")))))</f>
        <v/>
      </c>
      <c r="JJ20" t="str">
        <f>IF(Configurações!$B$3="Simples",IF('Escala Simples'!AG20="Trabalho","TRAB",IF('Escala Simples'!AG20="Folga","FOLGA",IF('Escala Simples'!AG20="Atestado","ATEST",IF('Escala Simples'!AG20="Férias","FERIAS","")))),"")</f>
        <v/>
      </c>
      <c r="JK20" s="71" t="str">
        <f>IF(Configurações!$B$3="Colunas",IF('Escala Colunas'!Q136="","",'Escala Colunas'!Q136),IF(Configurações!$B$3="Simples","",IF('Escala Linhas'!EC20="","",'Escala Linhas'!EC20)))</f>
        <v/>
      </c>
      <c r="JL20" s="71" t="str">
        <f>IF(Configurações!$B$3="Colunas",IF('Escala Colunas'!Q137="","",'Escala Colunas'!Q137),IF(Configurações!$B$3="Simples","",IF('Escala Linhas'!ED20="","",'Escala Linhas'!ED20)))</f>
        <v/>
      </c>
      <c r="JM20" s="71" t="str">
        <f>IF(Configurações!$B$3="Colunas",IF('Escala Colunas'!Q138="","",'Escala Colunas'!Q138),IF(Configurações!$B$3="Simples","",IF('Escala Linhas'!EE20="","",'Escala Linhas'!EE20)))</f>
        <v/>
      </c>
      <c r="JN20" s="71" t="str">
        <f>IF(Configurações!$B$3="Colunas",IF('Escala Colunas'!Q139="","",'Escala Colunas'!Q139),IF(Configurações!$B$3="Simples","",IF('Escala Linhas'!EF20="","",'Escala Linhas'!EF20)))</f>
        <v/>
      </c>
      <c r="JO20">
        <f>IF($B20="",0,IF(Configurações!$B$3="Simples",IF(OR(JU20="TRAB",JU20="ATEST"),1,0),IF(AND(JK20&lt;&gt;"",JN20&lt;&gt;""),1,0)))</f>
        <v>0</v>
      </c>
      <c r="JP20" s="72">
        <f>IF(AND(JO20=1,Configurações!$B$3&lt;&gt;"Simples"),MOD(JN20-JK20,1)-JQ20,0)</f>
        <v>0</v>
      </c>
      <c r="JQ20" s="72">
        <f t="shared" ref="JQ20:JQ83" si="179">IF(AND(JO20=1,JL20&lt;&gt;"",JM20&lt;&gt;""),MOD(JM20-JL20,1),0)</f>
        <v>0</v>
      </c>
      <c r="JR20">
        <f t="shared" ref="JR20:JR83" si="180">IF(JO20=1,JG20+1,0)</f>
        <v>0</v>
      </c>
      <c r="JS20">
        <f t="shared" ref="JS20:JS83" si="181">IF(WEEKDAY(JK$5)=1,IF(JO20=1,JH20+1,0),JH20)</f>
        <v>0</v>
      </c>
      <c r="JT20" s="38" t="str">
        <f>IF(JO20=0,"",IF(JR20&gt;Configurações!$B$15,"7DIA ","")&amp;IF(AND(WEEKDAY(JK$5)=1,JS20&gt;IF($D20="F",Configurações!$B$13,Configurações!$B$14)),"DOM ","")&amp;IF(Configurações!$B$3="Simples","",IF(ROUND(JP20*1440,0)&lt;=ROUND(Configurações!$B$11*1440,0),IF(ROUND(JQ20*1440,0)&gt;0,"INT-INDEVIDO",""),IF(ROUND(JP20*1440,0)&lt;=ROUND(Configurações!$B$12*1440,0),IF(ROUND(JQ20*1440,0)&lt;&gt;ROUND(Configurações!$B$8*1440,0),"INT-15MIN",""),IF(OR(ROUND(JQ20*1440,0)&lt;ROUND(Configurações!$B$9*1440,0),ROUND(JQ20*1440,0)&gt;ROUND(Configurações!$B$10*1440,0)),"INT-1H2H","")))))</f>
        <v/>
      </c>
      <c r="JU20" t="str">
        <f>IF(Configurações!$B$3="Simples",IF('Escala Simples'!AH20="Trabalho","TRAB",IF('Escala Simples'!AH20="Folga","FOLGA",IF('Escala Simples'!AH20="Atestado","ATEST",IF('Escala Simples'!AH20="Férias","FERIAS","")))),"")</f>
        <v/>
      </c>
      <c r="JV20" s="71" t="str">
        <f>IF(Configurações!$B$3="Colunas",IF('Escala Colunas'!Q141="","",'Escala Colunas'!Q141),IF(Configurações!$B$3="Simples","",IF('Escala Linhas'!EH20="","",'Escala Linhas'!EH20)))</f>
        <v/>
      </c>
      <c r="JW20" s="71" t="str">
        <f>IF(Configurações!$B$3="Colunas",IF('Escala Colunas'!Q142="","",'Escala Colunas'!Q142),IF(Configurações!$B$3="Simples","",IF('Escala Linhas'!EI20="","",'Escala Linhas'!EI20)))</f>
        <v/>
      </c>
      <c r="JX20" s="71" t="str">
        <f>IF(Configurações!$B$3="Colunas",IF('Escala Colunas'!Q143="","",'Escala Colunas'!Q143),IF(Configurações!$B$3="Simples","",IF('Escala Linhas'!EJ20="","",'Escala Linhas'!EJ20)))</f>
        <v/>
      </c>
      <c r="JY20" s="71" t="str">
        <f>IF(Configurações!$B$3="Colunas",IF('Escala Colunas'!Q144="","",'Escala Colunas'!Q144),IF(Configurações!$B$3="Simples","",IF('Escala Linhas'!EK20="","",'Escala Linhas'!EK20)))</f>
        <v/>
      </c>
      <c r="JZ20">
        <f>IF($B20="",0,IF(Configurações!$B$3="Simples",IF(OR(KF20="TRAB",KF20="ATEST"),1,0),IF(AND(JV20&lt;&gt;"",JY20&lt;&gt;""),1,0)))</f>
        <v>0</v>
      </c>
      <c r="KA20" s="72">
        <f>IF(AND(JZ20=1,Configurações!$B$3&lt;&gt;"Simples"),MOD(JY20-JV20,1)-KB20,0)</f>
        <v>0</v>
      </c>
      <c r="KB20" s="72">
        <f t="shared" ref="KB20:KB83" si="182">IF(AND(JZ20=1,JW20&lt;&gt;"",JX20&lt;&gt;""),MOD(JX20-JW20,1),0)</f>
        <v>0</v>
      </c>
      <c r="KC20">
        <f t="shared" ref="KC20:KC83" si="183">IF(JZ20=1,JR20+1,0)</f>
        <v>0</v>
      </c>
      <c r="KD20">
        <f t="shared" ref="KD20:KD83" si="184">IF(WEEKDAY(JV$5)=1,IF(JZ20=1,JS20+1,0),JS20)</f>
        <v>0</v>
      </c>
      <c r="KE20" s="38" t="str">
        <f>IF(JZ20=0,"",IF(KC20&gt;Configurações!$B$15,"7DIA ","")&amp;IF(AND(WEEKDAY(JV$5)=1,KD20&gt;IF($D20="F",Configurações!$B$13,Configurações!$B$14)),"DOM ","")&amp;IF(Configurações!$B$3="Simples","",IF(ROUND(KA20*1440,0)&lt;=ROUND(Configurações!$B$11*1440,0),IF(ROUND(KB20*1440,0)&gt;0,"INT-INDEVIDO",""),IF(ROUND(KA20*1440,0)&lt;=ROUND(Configurações!$B$12*1440,0),IF(ROUND(KB20*1440,0)&lt;&gt;ROUND(Configurações!$B$8*1440,0),"INT-15MIN",""),IF(OR(ROUND(KB20*1440,0)&lt;ROUND(Configurações!$B$9*1440,0),ROUND(KB20*1440,0)&gt;ROUND(Configurações!$B$10*1440,0)),"INT-1H2H","")))))</f>
        <v/>
      </c>
      <c r="KF20" t="str">
        <f>IF(Configurações!$B$3="Simples",IF('Escala Simples'!AI20="Trabalho","TRAB",IF('Escala Simples'!AI20="Folga","FOLGA",IF('Escala Simples'!AI20="Atestado","ATEST",IF('Escala Simples'!AI20="Férias","FERIAS","")))),"")</f>
        <v/>
      </c>
      <c r="KG20" s="71" t="str">
        <f>IF(Configurações!$B$3="Colunas",IF('Escala Colunas'!Q146="","",'Escala Colunas'!Q146),IF(Configurações!$B$3="Simples","",IF('Escala Linhas'!EM20="","",'Escala Linhas'!EM20)))</f>
        <v/>
      </c>
      <c r="KH20" s="71" t="str">
        <f>IF(Configurações!$B$3="Colunas",IF('Escala Colunas'!Q147="","",'Escala Colunas'!Q147),IF(Configurações!$B$3="Simples","",IF('Escala Linhas'!EN20="","",'Escala Linhas'!EN20)))</f>
        <v/>
      </c>
      <c r="KI20" s="71" t="str">
        <f>IF(Configurações!$B$3="Colunas",IF('Escala Colunas'!Q148="","",'Escala Colunas'!Q148),IF(Configurações!$B$3="Simples","",IF('Escala Linhas'!EO20="","",'Escala Linhas'!EO20)))</f>
        <v/>
      </c>
      <c r="KJ20" s="71" t="str">
        <f>IF(Configurações!$B$3="Colunas",IF('Escala Colunas'!Q149="","",'Escala Colunas'!Q149),IF(Configurações!$B$3="Simples","",IF('Escala Linhas'!EP20="","",'Escala Linhas'!EP20)))</f>
        <v/>
      </c>
      <c r="KK20">
        <f>IF($B20="",0,IF(Configurações!$B$3="Simples",IF(OR(KQ20="TRAB",KQ20="ATEST"),1,0),IF(AND(KG20&lt;&gt;"",KJ20&lt;&gt;""),1,0)))</f>
        <v>0</v>
      </c>
      <c r="KL20" s="72">
        <f>IF(AND(KK20=1,Configurações!$B$3&lt;&gt;"Simples"),MOD(KJ20-KG20,1)-KM20,0)</f>
        <v>0</v>
      </c>
      <c r="KM20" s="72">
        <f t="shared" ref="KM20:KM83" si="185">IF(AND(KK20=1,KH20&lt;&gt;"",KI20&lt;&gt;""),MOD(KI20-KH20,1),0)</f>
        <v>0</v>
      </c>
      <c r="KN20">
        <f t="shared" ref="KN20:KN83" si="186">IF(KK20=1,KC20+1,0)</f>
        <v>0</v>
      </c>
      <c r="KO20">
        <f t="shared" ref="KO20:KO83" si="187">IF(WEEKDAY(KG$5)=1,IF(KK20=1,KD20+1,0),KD20)</f>
        <v>0</v>
      </c>
      <c r="KP20" s="38" t="str">
        <f>IF(KK20=0,"",IF(KN20&gt;Configurações!$B$15,"7DIA ","")&amp;IF(AND(WEEKDAY(KG$5)=1,KO20&gt;IF($D20="F",Configurações!$B$13,Configurações!$B$14)),"DOM ","")&amp;IF(Configurações!$B$3="Simples","",IF(ROUND(KL20*1440,0)&lt;=ROUND(Configurações!$B$11*1440,0),IF(ROUND(KM20*1440,0)&gt;0,"INT-INDEVIDO",""),IF(ROUND(KL20*1440,0)&lt;=ROUND(Configurações!$B$12*1440,0),IF(ROUND(KM20*1440,0)&lt;&gt;ROUND(Configurações!$B$8*1440,0),"INT-15MIN",""),IF(OR(ROUND(KM20*1440,0)&lt;ROUND(Configurações!$B$9*1440,0),ROUND(KM20*1440,0)&gt;ROUND(Configurações!$B$10*1440,0)),"INT-1H2H","")))))</f>
        <v/>
      </c>
      <c r="KQ20" t="str">
        <f>IF(Configurações!$B$3="Simples",IF('Escala Simples'!AJ20="Trabalho","TRAB",IF('Escala Simples'!AJ20="Folga","FOLGA",IF('Escala Simples'!AJ20="Atestado","ATEST",IF('Escala Simples'!AJ20="Férias","FERIAS","")))),"")</f>
        <v/>
      </c>
      <c r="KR20" s="71" t="str">
        <f>IF(Configurações!$B$3="Colunas",IF('Escala Colunas'!Q151="","",'Escala Colunas'!Q151),IF(Configurações!$B$3="Simples","",IF('Escala Linhas'!ER20="","",'Escala Linhas'!ER20)))</f>
        <v/>
      </c>
      <c r="KS20" s="71" t="str">
        <f>IF(Configurações!$B$3="Colunas",IF('Escala Colunas'!Q152="","",'Escala Colunas'!Q152),IF(Configurações!$B$3="Simples","",IF('Escala Linhas'!ES20="","",'Escala Linhas'!ES20)))</f>
        <v/>
      </c>
      <c r="KT20" s="71" t="str">
        <f>IF(Configurações!$B$3="Colunas",IF('Escala Colunas'!Q153="","",'Escala Colunas'!Q153),IF(Configurações!$B$3="Simples","",IF('Escala Linhas'!ET20="","",'Escala Linhas'!ET20)))</f>
        <v/>
      </c>
      <c r="KU20" s="71" t="str">
        <f>IF(Configurações!$B$3="Colunas",IF('Escala Colunas'!Q154="","",'Escala Colunas'!Q154),IF(Configurações!$B$3="Simples","",IF('Escala Linhas'!EU20="","",'Escala Linhas'!EU20)))</f>
        <v/>
      </c>
      <c r="KV20">
        <f>IF($B20="",0,IF(Configurações!$B$3="Simples",IF(OR(LB20="TRAB",LB20="ATEST"),1,0),IF(AND(KR20&lt;&gt;"",KU20&lt;&gt;""),1,0)))</f>
        <v>0</v>
      </c>
      <c r="KW20" s="72">
        <f>IF(AND(KV20=1,Configurações!$B$3&lt;&gt;"Simples"),MOD(KU20-KR20,1)-KX20,0)</f>
        <v>0</v>
      </c>
      <c r="KX20" s="72">
        <f t="shared" ref="KX20:KX83" si="188">IF(AND(KV20=1,KS20&lt;&gt;"",KT20&lt;&gt;""),MOD(KT20-KS20,1),0)</f>
        <v>0</v>
      </c>
      <c r="KY20">
        <f t="shared" ref="KY20:KY83" si="189">IF(KV20=1,KN20+1,0)</f>
        <v>0</v>
      </c>
      <c r="KZ20">
        <f t="shared" ref="KZ20:KZ83" si="190">IF(WEEKDAY(KR$5)=1,IF(KV20=1,KO20+1,0),KO20)</f>
        <v>0</v>
      </c>
      <c r="LA20" s="38" t="str">
        <f>IF(KV20=0,"",IF(KY20&gt;Configurações!$B$15,"7DIA ","")&amp;IF(AND(WEEKDAY(KR$5)=1,KZ20&gt;IF($D20="F",Configurações!$B$13,Configurações!$B$14)),"DOM ","")&amp;IF(Configurações!$B$3="Simples","",IF(ROUND(KW20*1440,0)&lt;=ROUND(Configurações!$B$11*1440,0),IF(ROUND(KX20*1440,0)&gt;0,"INT-INDEVIDO",""),IF(ROUND(KW20*1440,0)&lt;=ROUND(Configurações!$B$12*1440,0),IF(ROUND(KX20*1440,0)&lt;&gt;ROUND(Configurações!$B$8*1440,0),"INT-15MIN",""),IF(OR(ROUND(KX20*1440,0)&lt;ROUND(Configurações!$B$9*1440,0),ROUND(KX20*1440,0)&gt;ROUND(Configurações!$B$10*1440,0)),"INT-1H2H","")))))</f>
        <v/>
      </c>
      <c r="LB20" t="str">
        <f>IF(Configurações!$B$3="Simples",IF('Escala Simples'!AK20="Trabalho","TRAB",IF('Escala Simples'!AK20="Folga","FOLGA",IF('Escala Simples'!AK20="Atestado","ATEST",IF('Escala Simples'!AK20="Férias","FERIAS","")))),"")</f>
        <v/>
      </c>
      <c r="LC20" s="71" t="str">
        <f>IF(Configurações!$B$3="Colunas",IF('Escala Colunas'!Q159="","",'Escala Colunas'!Q159),IF(Configurações!$B$3="Simples","",IF('Escala Linhas'!EZ20="","",'Escala Linhas'!EZ20)))</f>
        <v/>
      </c>
      <c r="LD20" s="71" t="str">
        <f>IF(Configurações!$B$3="Colunas",IF('Escala Colunas'!Q160="","",'Escala Colunas'!Q160),IF(Configurações!$B$3="Simples","",IF('Escala Linhas'!FA20="","",'Escala Linhas'!FA20)))</f>
        <v/>
      </c>
      <c r="LE20" s="71" t="str">
        <f>IF(Configurações!$B$3="Colunas",IF('Escala Colunas'!Q161="","",'Escala Colunas'!Q161),IF(Configurações!$B$3="Simples","",IF('Escala Linhas'!FB20="","",'Escala Linhas'!FB20)))</f>
        <v/>
      </c>
      <c r="LF20" s="71" t="str">
        <f>IF(Configurações!$B$3="Colunas",IF('Escala Colunas'!Q162="","",'Escala Colunas'!Q162),IF(Configurações!$B$3="Simples","",IF('Escala Linhas'!FC20="","",'Escala Linhas'!FC20)))</f>
        <v/>
      </c>
      <c r="LG20">
        <f>IF($B20="",0,IF(Configurações!$B$3="Simples",IF(OR(LM20="TRAB",LM20="ATEST"),1,0),IF(AND(LC20&lt;&gt;"",LF20&lt;&gt;""),1,0)))</f>
        <v>0</v>
      </c>
      <c r="LH20" s="72">
        <f>IF(AND(LG20=1,Configurações!$B$3&lt;&gt;"Simples"),MOD(LF20-LC20,1)-LI20,0)</f>
        <v>0</v>
      </c>
      <c r="LI20" s="72">
        <f t="shared" ref="LI20:LI83" si="191">IF(AND(LG20=1,LD20&lt;&gt;"",LE20&lt;&gt;""),MOD(LE20-LD20,1),0)</f>
        <v>0</v>
      </c>
      <c r="LJ20">
        <f t="shared" ref="LJ20:LJ83" si="192">IF(LG20=1,KY20+1,0)</f>
        <v>0</v>
      </c>
      <c r="LK20">
        <f t="shared" ref="LK20:LK83" si="193">IF(WEEKDAY(LC$5)=1,IF(LG20=1,KZ20+1,0),KZ20)</f>
        <v>0</v>
      </c>
      <c r="LL20" s="38" t="str">
        <f>IF(LG20=0,"",IF(LJ20&gt;Configurações!$B$15,"7DIA ","")&amp;IF(AND(WEEKDAY(LC$5)=1,LK20&gt;IF($D20="F",Configurações!$B$13,Configurações!$B$14)),"DOM ","")&amp;IF(Configurações!$B$3="Simples","",IF(ROUND(LH20*1440,0)&lt;=ROUND(Configurações!$B$11*1440,0),IF(ROUND(LI20*1440,0)&gt;0,"INT-INDEVIDO",""),IF(ROUND(LH20*1440,0)&lt;=ROUND(Configurações!$B$12*1440,0),IF(ROUND(LI20*1440,0)&lt;&gt;ROUND(Configurações!$B$8*1440,0),"INT-15MIN",""),IF(OR(ROUND(LI20*1440,0)&lt;ROUND(Configurações!$B$9*1440,0),ROUND(LI20*1440,0)&gt;ROUND(Configurações!$B$10*1440,0)),"INT-1H2H","")))))</f>
        <v/>
      </c>
      <c r="LM20" t="str">
        <f>IF(Configurações!$B$3="Simples",IF('Escala Simples'!AN20="Trabalho","TRAB",IF('Escala Simples'!AN20="Folga","FOLGA",IF('Escala Simples'!AN20="Atestado","ATEST",IF('Escala Simples'!AN20="Férias","FERIAS","")))),"")</f>
        <v/>
      </c>
      <c r="LN20" s="71" t="str">
        <f>IF(Configurações!$B$3="Colunas",IF('Escala Colunas'!Q164="","",'Escala Colunas'!Q164),IF(Configurações!$B$3="Simples","",IF('Escala Linhas'!FE20="","",'Escala Linhas'!FE20)))</f>
        <v/>
      </c>
      <c r="LO20" s="71" t="str">
        <f>IF(Configurações!$B$3="Colunas",IF('Escala Colunas'!Q165="","",'Escala Colunas'!Q165),IF(Configurações!$B$3="Simples","",IF('Escala Linhas'!FF20="","",'Escala Linhas'!FF20)))</f>
        <v/>
      </c>
      <c r="LP20" s="71" t="str">
        <f>IF(Configurações!$B$3="Colunas",IF('Escala Colunas'!Q166="","",'Escala Colunas'!Q166),IF(Configurações!$B$3="Simples","",IF('Escala Linhas'!FG20="","",'Escala Linhas'!FG20)))</f>
        <v/>
      </c>
      <c r="LQ20" s="71" t="str">
        <f>IF(Configurações!$B$3="Colunas",IF('Escala Colunas'!Q167="","",'Escala Colunas'!Q167),IF(Configurações!$B$3="Simples","",IF('Escala Linhas'!FH20="","",'Escala Linhas'!FH20)))</f>
        <v/>
      </c>
      <c r="LR20">
        <f>IF($B20="",0,IF(Configurações!$B$3="Simples",IF(OR(LX20="TRAB",LX20="ATEST"),1,0),IF(AND(LN20&lt;&gt;"",LQ20&lt;&gt;""),1,0)))</f>
        <v>0</v>
      </c>
      <c r="LS20" s="72">
        <f>IF(AND(LR20=1,Configurações!$B$3&lt;&gt;"Simples"),MOD(LQ20-LN20,1)-LT20,0)</f>
        <v>0</v>
      </c>
      <c r="LT20" s="72">
        <f t="shared" ref="LT20:LT83" si="194">IF(AND(LR20=1,LO20&lt;&gt;"",LP20&lt;&gt;""),MOD(LP20-LO20,1),0)</f>
        <v>0</v>
      </c>
      <c r="LU20">
        <f t="shared" ref="LU20:LU83" si="195">IF(LR20=1,LJ20+1,0)</f>
        <v>0</v>
      </c>
      <c r="LV20">
        <f t="shared" ref="LV20:LV83" si="196">IF(WEEKDAY(LN$5)=1,IF(LR20=1,LK20+1,0),LK20)</f>
        <v>0</v>
      </c>
      <c r="LW20" s="38" t="str">
        <f>IF(LR20=0,"",IF(LU20&gt;Configurações!$B$15,"7DIA ","")&amp;IF(AND(WEEKDAY(LN$5)=1,LV20&gt;IF($D20="F",Configurações!$B$13,Configurações!$B$14)),"DOM ","")&amp;IF(Configurações!$B$3="Simples","",IF(ROUND(LS20*1440,0)&lt;=ROUND(Configurações!$B$11*1440,0),IF(ROUND(LT20*1440,0)&gt;0,"INT-INDEVIDO",""),IF(ROUND(LS20*1440,0)&lt;=ROUND(Configurações!$B$12*1440,0),IF(ROUND(LT20*1440,0)&lt;&gt;ROUND(Configurações!$B$8*1440,0),"INT-15MIN",""),IF(OR(ROUND(LT20*1440,0)&lt;ROUND(Configurações!$B$9*1440,0),ROUND(LT20*1440,0)&gt;ROUND(Configurações!$B$10*1440,0)),"INT-1H2H","")))))</f>
        <v/>
      </c>
      <c r="LX20" t="str">
        <f>IF(Configurações!$B$3="Simples",IF('Escala Simples'!AO20="Trabalho","TRAB",IF('Escala Simples'!AO20="Folga","FOLGA",IF('Escala Simples'!AO20="Atestado","ATEST",IF('Escala Simples'!AO20="Férias","FERIAS","")))),"")</f>
        <v/>
      </c>
      <c r="LY20" s="71" t="str">
        <f>IF(Configurações!$B$3="Colunas",IF('Escala Colunas'!Q169="","",'Escala Colunas'!Q169),IF(Configurações!$B$3="Simples","",IF('Escala Linhas'!FJ20="","",'Escala Linhas'!FJ20)))</f>
        <v/>
      </c>
      <c r="LZ20" s="71" t="str">
        <f>IF(Configurações!$B$3="Colunas",IF('Escala Colunas'!Q170="","",'Escala Colunas'!Q170),IF(Configurações!$B$3="Simples","",IF('Escala Linhas'!FK20="","",'Escala Linhas'!FK20)))</f>
        <v/>
      </c>
      <c r="MA20" s="71" t="str">
        <f>IF(Configurações!$B$3="Colunas",IF('Escala Colunas'!Q171="","",'Escala Colunas'!Q171),IF(Configurações!$B$3="Simples","",IF('Escala Linhas'!FL20="","",'Escala Linhas'!FL20)))</f>
        <v/>
      </c>
      <c r="MB20" s="71" t="str">
        <f>IF(Configurações!$B$3="Colunas",IF('Escala Colunas'!Q172="","",'Escala Colunas'!Q172),IF(Configurações!$B$3="Simples","",IF('Escala Linhas'!FM20="","",'Escala Linhas'!FM20)))</f>
        <v/>
      </c>
      <c r="MC20">
        <f>IF($B20="",0,IF(Configurações!$B$3="Simples",IF(OR(MI20="TRAB",MI20="ATEST"),1,0),IF(AND(LY20&lt;&gt;"",MB20&lt;&gt;""),1,0)))</f>
        <v>0</v>
      </c>
      <c r="MD20" s="72">
        <f>IF(AND(MC20=1,Configurações!$B$3&lt;&gt;"Simples"),MOD(MB20-LY20,1)-ME20,0)</f>
        <v>0</v>
      </c>
      <c r="ME20" s="72">
        <f t="shared" ref="ME20:ME83" si="197">IF(AND(MC20=1,LZ20&lt;&gt;"",MA20&lt;&gt;""),MOD(MA20-LZ20,1),0)</f>
        <v>0</v>
      </c>
      <c r="MF20">
        <f t="shared" ref="MF20:MF83" si="198">IF(MC20=1,LU20+1,0)</f>
        <v>0</v>
      </c>
      <c r="MG20">
        <f t="shared" ref="MG20:MG83" si="199">IF(WEEKDAY(LY$5)=1,IF(MC20=1,LV20+1,0),LV20)</f>
        <v>0</v>
      </c>
      <c r="MH20" s="38" t="str">
        <f>IF(MC20=0,"",IF(MF20&gt;Configurações!$B$15,"7DIA ","")&amp;IF(AND(WEEKDAY(LY$5)=1,MG20&gt;IF($D20="F",Configurações!$B$13,Configurações!$B$14)),"DOM ","")&amp;IF(Configurações!$B$3="Simples","",IF(ROUND(MD20*1440,0)&lt;=ROUND(Configurações!$B$11*1440,0),IF(ROUND(ME20*1440,0)&gt;0,"INT-INDEVIDO",""),IF(ROUND(MD20*1440,0)&lt;=ROUND(Configurações!$B$12*1440,0),IF(ROUND(ME20*1440,0)&lt;&gt;ROUND(Configurações!$B$8*1440,0),"INT-15MIN",""),IF(OR(ROUND(ME20*1440,0)&lt;ROUND(Configurações!$B$9*1440,0),ROUND(ME20*1440,0)&gt;ROUND(Configurações!$B$10*1440,0)),"INT-1H2H","")))))</f>
        <v/>
      </c>
      <c r="MI20" t="str">
        <f>IF(Configurações!$B$3="Simples",IF('Escala Simples'!AP20="Trabalho","TRAB",IF('Escala Simples'!AP20="Folga","FOLGA",IF('Escala Simples'!AP20="Atestado","ATEST",IF('Escala Simples'!AP20="Férias","FERIAS","")))),"")</f>
        <v/>
      </c>
      <c r="MJ20" s="71" t="str">
        <f>IF(Configurações!$B$3="Colunas",IF('Escala Colunas'!Q174="","",'Escala Colunas'!Q174),IF(Configurações!$B$3="Simples","",IF('Escala Linhas'!FO20="","",'Escala Linhas'!FO20)))</f>
        <v/>
      </c>
      <c r="MK20" s="71" t="str">
        <f>IF(Configurações!$B$3="Colunas",IF('Escala Colunas'!Q175="","",'Escala Colunas'!Q175),IF(Configurações!$B$3="Simples","",IF('Escala Linhas'!FP20="","",'Escala Linhas'!FP20)))</f>
        <v/>
      </c>
      <c r="ML20" s="71" t="str">
        <f>IF(Configurações!$B$3="Colunas",IF('Escala Colunas'!Q176="","",'Escala Colunas'!Q176),IF(Configurações!$B$3="Simples","",IF('Escala Linhas'!FQ20="","",'Escala Linhas'!FQ20)))</f>
        <v/>
      </c>
      <c r="MM20" s="71" t="str">
        <f>IF(Configurações!$B$3="Colunas",IF('Escala Colunas'!Q177="","",'Escala Colunas'!Q177),IF(Configurações!$B$3="Simples","",IF('Escala Linhas'!FR20="","",'Escala Linhas'!FR20)))</f>
        <v/>
      </c>
      <c r="MN20">
        <f>IF($B20="",0,IF(Configurações!$B$3="Simples",IF(OR(MT20="TRAB",MT20="ATEST"),1,0),IF(AND(MJ20&lt;&gt;"",MM20&lt;&gt;""),1,0)))</f>
        <v>0</v>
      </c>
      <c r="MO20" s="72">
        <f>IF(AND(MN20=1,Configurações!$B$3&lt;&gt;"Simples"),MOD(MM20-MJ20,1)-MP20,0)</f>
        <v>0</v>
      </c>
      <c r="MP20" s="72">
        <f t="shared" ref="MP20:MP83" si="200">IF(AND(MN20=1,MK20&lt;&gt;"",ML20&lt;&gt;""),MOD(ML20-MK20,1),0)</f>
        <v>0</v>
      </c>
      <c r="MQ20">
        <f t="shared" ref="MQ20:MQ83" si="201">IF(MN20=1,MF20+1,0)</f>
        <v>0</v>
      </c>
      <c r="MR20">
        <f t="shared" ref="MR20:MR83" si="202">IF(WEEKDAY(MJ$5)=1,IF(MN20=1,MG20+1,0),MG20)</f>
        <v>0</v>
      </c>
      <c r="MS20" s="38" t="str">
        <f>IF(MN20=0,"",IF(MQ20&gt;Configurações!$B$15,"7DIA ","")&amp;IF(AND(WEEKDAY(MJ$5)=1,MR20&gt;IF($D20="F",Configurações!$B$13,Configurações!$B$14)),"DOM ","")&amp;IF(Configurações!$B$3="Simples","",IF(ROUND(MO20*1440,0)&lt;=ROUND(Configurações!$B$11*1440,0),IF(ROUND(MP20*1440,0)&gt;0,"INT-INDEVIDO",""),IF(ROUND(MO20*1440,0)&lt;=ROUND(Configurações!$B$12*1440,0),IF(ROUND(MP20*1440,0)&lt;&gt;ROUND(Configurações!$B$8*1440,0),"INT-15MIN",""),IF(OR(ROUND(MP20*1440,0)&lt;ROUND(Configurações!$B$9*1440,0),ROUND(MP20*1440,0)&gt;ROUND(Configurações!$B$10*1440,0)),"INT-1H2H","")))))</f>
        <v/>
      </c>
      <c r="MT20" t="str">
        <f>IF(Configurações!$B$3="Simples",IF('Escala Simples'!AQ20="Trabalho","TRAB",IF('Escala Simples'!AQ20="Folga","FOLGA",IF('Escala Simples'!AQ20="Atestado","ATEST",IF('Escala Simples'!AQ20="Férias","FERIAS","")))),"")</f>
        <v/>
      </c>
      <c r="MU20" s="71" t="str">
        <f>IF(Configurações!$B$3="Colunas",IF('Escala Colunas'!Q179="","",'Escala Colunas'!Q179),IF(Configurações!$B$3="Simples","",IF('Escala Linhas'!FT20="","",'Escala Linhas'!FT20)))</f>
        <v/>
      </c>
      <c r="MV20" s="71" t="str">
        <f>IF(Configurações!$B$3="Colunas",IF('Escala Colunas'!Q180="","",'Escala Colunas'!Q180),IF(Configurações!$B$3="Simples","",IF('Escala Linhas'!FU20="","",'Escala Linhas'!FU20)))</f>
        <v/>
      </c>
      <c r="MW20" s="71" t="str">
        <f>IF(Configurações!$B$3="Colunas",IF('Escala Colunas'!Q181="","",'Escala Colunas'!Q181),IF(Configurações!$B$3="Simples","",IF('Escala Linhas'!FV20="","",'Escala Linhas'!FV20)))</f>
        <v/>
      </c>
      <c r="MX20" s="71" t="str">
        <f>IF(Configurações!$B$3="Colunas",IF('Escala Colunas'!Q182="","",'Escala Colunas'!Q182),IF(Configurações!$B$3="Simples","",IF('Escala Linhas'!FW20="","",'Escala Linhas'!FW20)))</f>
        <v/>
      </c>
      <c r="MY20">
        <f>IF($B20="",0,IF(Configurações!$B$3="Simples",IF(OR(NE20="TRAB",NE20="ATEST"),1,0),IF(AND(MU20&lt;&gt;"",MX20&lt;&gt;""),1,0)))</f>
        <v>0</v>
      </c>
      <c r="MZ20" s="72">
        <f>IF(AND(MY20=1,Configurações!$B$3&lt;&gt;"Simples"),MOD(MX20-MU20,1)-NA20,0)</f>
        <v>0</v>
      </c>
      <c r="NA20" s="72">
        <f t="shared" ref="NA20:NA83" si="203">IF(AND(MY20=1,MV20&lt;&gt;"",MW20&lt;&gt;""),MOD(MW20-MV20,1),0)</f>
        <v>0</v>
      </c>
      <c r="NB20">
        <f t="shared" ref="NB20:NB83" si="204">IF(MY20=1,MQ20+1,0)</f>
        <v>0</v>
      </c>
      <c r="NC20">
        <f t="shared" ref="NC20:NC83" si="205">IF(WEEKDAY(MU$5)=1,IF(MY20=1,MR20+1,0),MR20)</f>
        <v>0</v>
      </c>
      <c r="ND20" s="38" t="str">
        <f>IF(MY20=0,"",IF(NB20&gt;Configurações!$B$15,"7DIA ","")&amp;IF(AND(WEEKDAY(MU$5)=1,NC20&gt;IF($D20="F",Configurações!$B$13,Configurações!$B$14)),"DOM ","")&amp;IF(Configurações!$B$3="Simples","",IF(ROUND(MZ20*1440,0)&lt;=ROUND(Configurações!$B$11*1440,0),IF(ROUND(NA20*1440,0)&gt;0,"INT-INDEVIDO",""),IF(ROUND(MZ20*1440,0)&lt;=ROUND(Configurações!$B$12*1440,0),IF(ROUND(NA20*1440,0)&lt;&gt;ROUND(Configurações!$B$8*1440,0),"INT-15MIN",""),IF(OR(ROUND(NA20*1440,0)&lt;ROUND(Configurações!$B$9*1440,0),ROUND(NA20*1440,0)&gt;ROUND(Configurações!$B$10*1440,0)),"INT-1H2H","")))))</f>
        <v/>
      </c>
      <c r="NE20" t="str">
        <f>IF(Configurações!$B$3="Simples",IF('Escala Simples'!AR20="Trabalho","TRAB",IF('Escala Simples'!AR20="Folga","FOLGA",IF('Escala Simples'!AR20="Atestado","ATEST",IF('Escala Simples'!AR20="Férias","FERIAS","")))),"")</f>
        <v/>
      </c>
      <c r="NF20" s="71" t="str">
        <f>IF(Configurações!$B$3="Colunas",IF('Escala Colunas'!Q184="","",'Escala Colunas'!Q184),IF(Configurações!$B$3="Simples","",IF('Escala Linhas'!FY20="","",'Escala Linhas'!FY20)))</f>
        <v/>
      </c>
      <c r="NG20" s="71" t="str">
        <f>IF(Configurações!$B$3="Colunas",IF('Escala Colunas'!Q185="","",'Escala Colunas'!Q185),IF(Configurações!$B$3="Simples","",IF('Escala Linhas'!FZ20="","",'Escala Linhas'!FZ20)))</f>
        <v/>
      </c>
      <c r="NH20" s="71" t="str">
        <f>IF(Configurações!$B$3="Colunas",IF('Escala Colunas'!Q186="","",'Escala Colunas'!Q186),IF(Configurações!$B$3="Simples","",IF('Escala Linhas'!GA20="","",'Escala Linhas'!GA20)))</f>
        <v/>
      </c>
      <c r="NI20" s="71" t="str">
        <f>IF(Configurações!$B$3="Colunas",IF('Escala Colunas'!Q187="","",'Escala Colunas'!Q187),IF(Configurações!$B$3="Simples","",IF('Escala Linhas'!GB20="","",'Escala Linhas'!GB20)))</f>
        <v/>
      </c>
      <c r="NJ20">
        <f>IF($B20="",0,IF(Configurações!$B$3="Simples",IF(OR(NP20="TRAB",NP20="ATEST"),1,0),IF(AND(NF20&lt;&gt;"",NI20&lt;&gt;""),1,0)))</f>
        <v>0</v>
      </c>
      <c r="NK20" s="72">
        <f>IF(AND(NJ20=1,Configurações!$B$3&lt;&gt;"Simples"),MOD(NI20-NF20,1)-NL20,0)</f>
        <v>0</v>
      </c>
      <c r="NL20" s="72">
        <f t="shared" ref="NL20:NL83" si="206">IF(AND(NJ20=1,NG20&lt;&gt;"",NH20&lt;&gt;""),MOD(NH20-NG20,1),0)</f>
        <v>0</v>
      </c>
      <c r="NM20">
        <f t="shared" ref="NM20:NM83" si="207">IF(NJ20=1,NB20+1,0)</f>
        <v>0</v>
      </c>
      <c r="NN20">
        <f t="shared" ref="NN20:NN83" si="208">IF(WEEKDAY(NF$5)=1,IF(NJ20=1,NC20+1,0),NC20)</f>
        <v>0</v>
      </c>
      <c r="NO20" s="38" t="str">
        <f>IF(NJ20=0,"",IF(NM20&gt;Configurações!$B$15,"7DIA ","")&amp;IF(AND(WEEKDAY(NF$5)=1,NN20&gt;IF($D20="F",Configurações!$B$13,Configurações!$B$14)),"DOM ","")&amp;IF(Configurações!$B$3="Simples","",IF(ROUND(NK20*1440,0)&lt;=ROUND(Configurações!$B$11*1440,0),IF(ROUND(NL20*1440,0)&gt;0,"INT-INDEVIDO",""),IF(ROUND(NK20*1440,0)&lt;=ROUND(Configurações!$B$12*1440,0),IF(ROUND(NL20*1440,0)&lt;&gt;ROUND(Configurações!$B$8*1440,0),"INT-15MIN",""),IF(OR(ROUND(NL20*1440,0)&lt;ROUND(Configurações!$B$9*1440,0),ROUND(NL20*1440,0)&gt;ROUND(Configurações!$B$10*1440,0)),"INT-1H2H","")))))</f>
        <v/>
      </c>
      <c r="NP20" t="str">
        <f>IF(Configurações!$B$3="Simples",IF('Escala Simples'!AS20="Trabalho","TRAB",IF('Escala Simples'!AS20="Folga","FOLGA",IF('Escala Simples'!AS20="Atestado","ATEST",IF('Escala Simples'!AS20="Férias","FERIAS","")))),"")</f>
        <v/>
      </c>
      <c r="NQ20" s="71" t="str">
        <f>IF(Configurações!$B$3="Colunas",IF('Escala Colunas'!Q189="","",'Escala Colunas'!Q189),IF(Configurações!$B$3="Simples","",IF('Escala Linhas'!GD20="","",'Escala Linhas'!GD20)))</f>
        <v/>
      </c>
      <c r="NR20" s="71" t="str">
        <f>IF(Configurações!$B$3="Colunas",IF('Escala Colunas'!Q190="","",'Escala Colunas'!Q190),IF(Configurações!$B$3="Simples","",IF('Escala Linhas'!GE20="","",'Escala Linhas'!GE20)))</f>
        <v/>
      </c>
      <c r="NS20" s="71" t="str">
        <f>IF(Configurações!$B$3="Colunas",IF('Escala Colunas'!Q191="","",'Escala Colunas'!Q191),IF(Configurações!$B$3="Simples","",IF('Escala Linhas'!GF20="","",'Escala Linhas'!GF20)))</f>
        <v/>
      </c>
      <c r="NT20" s="71" t="str">
        <f>IF(Configurações!$B$3="Colunas",IF('Escala Colunas'!Q192="","",'Escala Colunas'!Q192),IF(Configurações!$B$3="Simples","",IF('Escala Linhas'!GG20="","",'Escala Linhas'!GG20)))</f>
        <v/>
      </c>
      <c r="NU20">
        <f>IF($B20="",0,IF(Configurações!$B$3="Simples",IF(OR(OA20="TRAB",OA20="ATEST"),1,0),IF(AND(NQ20&lt;&gt;"",NT20&lt;&gt;""),1,0)))</f>
        <v>0</v>
      </c>
      <c r="NV20" s="72">
        <f>IF(AND(NU20=1,Configurações!$B$3&lt;&gt;"Simples"),MOD(NT20-NQ20,1)-NW20,0)</f>
        <v>0</v>
      </c>
      <c r="NW20" s="72">
        <f t="shared" ref="NW20:NW83" si="209">IF(AND(NU20=1,NR20&lt;&gt;"",NS20&lt;&gt;""),MOD(NS20-NR20,1),0)</f>
        <v>0</v>
      </c>
      <c r="NX20">
        <f t="shared" ref="NX20:NX83" si="210">IF(NU20=1,NM20+1,0)</f>
        <v>0</v>
      </c>
      <c r="NY20">
        <f t="shared" ref="NY20:NY83" si="211">IF(WEEKDAY(NQ$5)=1,IF(NU20=1,NN20+1,0),NN20)</f>
        <v>0</v>
      </c>
      <c r="NZ20" s="38" t="str">
        <f>IF(NU20=0,"",IF(NX20&gt;Configurações!$B$15,"7DIA ","")&amp;IF(AND(WEEKDAY(NQ$5)=1,NY20&gt;IF($D20="F",Configurações!$B$13,Configurações!$B$14)),"DOM ","")&amp;IF(Configurações!$B$3="Simples","",IF(ROUND(NV20*1440,0)&lt;=ROUND(Configurações!$B$11*1440,0),IF(ROUND(NW20*1440,0)&gt;0,"INT-INDEVIDO",""),IF(ROUND(NV20*1440,0)&lt;=ROUND(Configurações!$B$12*1440,0),IF(ROUND(NW20*1440,0)&lt;&gt;ROUND(Configurações!$B$8*1440,0),"INT-15MIN",""),IF(OR(ROUND(NW20*1440,0)&lt;ROUND(Configurações!$B$9*1440,0),ROUND(NW20*1440,0)&gt;ROUND(Configurações!$B$10*1440,0)),"INT-1H2H","")))))</f>
        <v/>
      </c>
      <c r="OA20" t="str">
        <f>IF(Configurações!$B$3="Simples",IF('Escala Simples'!AT20="Trabalho","TRAB",IF('Escala Simples'!AT20="Folga","FOLGA",IF('Escala Simples'!AT20="Atestado","ATEST",IF('Escala Simples'!AT20="Férias","FERIAS","")))),"")</f>
        <v/>
      </c>
      <c r="OB20" s="72">
        <f>SUMIFS(Cálculos!$G20:$OA20,Cálculos!$G$4:$OA$4,"H",Cálculos!$G$3:$OA$3,1)</f>
        <v>0</v>
      </c>
      <c r="OC20">
        <f>SUMIFS(Cálculos!$G20:$OA20,Cálculos!$G$4:$OA$4,"T",Cálculos!$G$3:$OA$3,1)</f>
        <v>0</v>
      </c>
      <c r="OD20" s="69" t="str">
        <f>IF($B20="","",IF(AND(Configurações!$B$3&lt;&gt;"Simples",ISNUMBER($C20),ROUND(OB20*1440,0)&gt;$C20*60),"Jornada semanal excedida: "&amp;TEXT(OB20,"[h]:mm")&amp;" (contratada "&amp;$C20&amp;"h) • ","")&amp;IF(IF(Configurações!$B$6="Sim",OC20&gt;6,OC20&gt;Configurações!$B$5),IF(Configurações!$B$6="Sim","Semana inteira sem folga — mínimo 1 folga (CCT/ACT) • ","Mais de "&amp;Configurações!$B$5&amp;" dias trabalhados — obrigatórias 2 folgas semanais • "),"")&amp;IF(COUNTIF(G20:CD20,"*7DIA*")&gt;0,"7º dia consecutivo de trabalho • ","")&amp;IF(COUNTIF(G20:CD20,"*DOM*")&gt;0,"Domingos consecutivos acima do permitido • ","")&amp;IF(COUNTIF(G20:CD20,"*INT-INDEVIDO*")&gt;0,"Intervalo indevido em jornada até 4h • ","")&amp;IF(COUNTIF(G20:CD20,"*INT-15MIN*")&gt;0,"Intervalo deve ser de 15 min (jornada 4h01–6h) • ","")&amp;IF(COUNTIF(G20:CD20,"*INT-1H2H*")&gt;0,"Intervalo fora de 1h–2h (jornada acima de 6h) • ",""))</f>
        <v/>
      </c>
      <c r="OE20">
        <f>IF($B20="",0,IF(AND(Configurações!$B$3&lt;&gt;"Simples",ISNUMBER($C20),ROUND(OB20*1440,0)&gt;$C20*60),1,0))</f>
        <v>0</v>
      </c>
      <c r="OF20">
        <f>IF($B20="",0,IF(IF(Configurações!$B$6="Sim",OC20&gt;6,OC20&gt;Configurações!$B$5),1,0))</f>
        <v>0</v>
      </c>
      <c r="OG20" s="72">
        <f>SUMIFS(Cálculos!$G20:$OA20,Cálculos!$G$4:$OA$4,"H",Cálculos!$G$3:$OA$3,2)</f>
        <v>0</v>
      </c>
      <c r="OH20">
        <f>SUMIFS(Cálculos!$G20:$OA20,Cálculos!$G$4:$OA$4,"T",Cálculos!$G$3:$OA$3,2)</f>
        <v>0</v>
      </c>
      <c r="OI20" s="69" t="str">
        <f>IF($B20="","",IF(AND(Configurações!$B$3&lt;&gt;"Simples",ISNUMBER($C20),ROUND(OG20*1440,0)&gt;$C20*60),"Jornada semanal excedida: "&amp;TEXT(OG20,"[h]:mm")&amp;" (contratada "&amp;$C20&amp;"h) • ","")&amp;IF(IF(Configurações!$B$6="Sim",OH20&gt;6,OH20&gt;Configurações!$B$5),IF(Configurações!$B$6="Sim","Semana inteira sem folga — mínimo 1 folga (CCT/ACT) • ","Mais de "&amp;Configurações!$B$5&amp;" dias trabalhados — obrigatórias 2 folgas semanais • "),"")&amp;IF(COUNTIF(CF20:FC20,"*7DIA*")&gt;0,"7º dia consecutivo de trabalho • ","")&amp;IF(COUNTIF(CF20:FC20,"*DOM*")&gt;0,"Domingos consecutivos acima do permitido • ","")&amp;IF(COUNTIF(CF20:FC20,"*INT-INDEVIDO*")&gt;0,"Intervalo indevido em jornada até 4h • ","")&amp;IF(COUNTIF(CF20:FC20,"*INT-15MIN*")&gt;0,"Intervalo deve ser de 15 min (jornada 4h01–6h) • ","")&amp;IF(COUNTIF(CF20:FC20,"*INT-1H2H*")&gt;0,"Intervalo fora de 1h–2h (jornada acima de 6h) • ",""))</f>
        <v/>
      </c>
      <c r="OJ20">
        <f>IF($B20="",0,IF(AND(Configurações!$B$3&lt;&gt;"Simples",ISNUMBER($C20),ROUND(OG20*1440,0)&gt;$C20*60),1,0))</f>
        <v>0</v>
      </c>
      <c r="OK20">
        <f>IF($B20="",0,IF(IF(Configurações!$B$6="Sim",OH20&gt;6,OH20&gt;Configurações!$B$5),1,0))</f>
        <v>0</v>
      </c>
      <c r="OL20" s="72">
        <f>SUMIFS(Cálculos!$G20:$OA20,Cálculos!$G$4:$OA$4,"H",Cálculos!$G$3:$OA$3,3)</f>
        <v>0</v>
      </c>
      <c r="OM20">
        <f>SUMIFS(Cálculos!$G20:$OA20,Cálculos!$G$4:$OA$4,"T",Cálculos!$G$3:$OA$3,3)</f>
        <v>0</v>
      </c>
      <c r="ON20" s="69" t="str">
        <f>IF($B20="","",IF(AND(Configurações!$B$3&lt;&gt;"Simples",ISNUMBER($C20),ROUND(OL20*1440,0)&gt;$C20*60),"Jornada semanal excedida: "&amp;TEXT(OL20,"[h]:mm")&amp;" (contratada "&amp;$C20&amp;"h) • ","")&amp;IF(IF(Configurações!$B$6="Sim",OM20&gt;6,OM20&gt;Configurações!$B$5),IF(Configurações!$B$6="Sim","Semana inteira sem folga — mínimo 1 folga (CCT/ACT) • ","Mais de "&amp;Configurações!$B$5&amp;" dias trabalhados — obrigatórias 2 folgas semanais • "),"")&amp;IF(COUNTIF(FE20:IB20,"*7DIA*")&gt;0,"7º dia consecutivo de trabalho • ","")&amp;IF(COUNTIF(FE20:IB20,"*DOM*")&gt;0,"Domingos consecutivos acima do permitido • ","")&amp;IF(COUNTIF(FE20:IB20,"*INT-INDEVIDO*")&gt;0,"Intervalo indevido em jornada até 4h • ","")&amp;IF(COUNTIF(FE20:IB20,"*INT-15MIN*")&gt;0,"Intervalo deve ser de 15 min (jornada 4h01–6h) • ","")&amp;IF(COUNTIF(FE20:IB20,"*INT-1H2H*")&gt;0,"Intervalo fora de 1h–2h (jornada acima de 6h) • ",""))</f>
        <v/>
      </c>
      <c r="OO20">
        <f>IF($B20="",0,IF(AND(Configurações!$B$3&lt;&gt;"Simples",ISNUMBER($C20),ROUND(OL20*1440,0)&gt;$C20*60),1,0))</f>
        <v>0</v>
      </c>
      <c r="OP20">
        <f>IF($B20="",0,IF(IF(Configurações!$B$6="Sim",OM20&gt;6,OM20&gt;Configurações!$B$5),1,0))</f>
        <v>0</v>
      </c>
      <c r="OQ20" s="72">
        <f>SUMIFS(Cálculos!$G20:$OA20,Cálculos!$G$4:$OA$4,"H",Cálculos!$G$3:$OA$3,4)</f>
        <v>0</v>
      </c>
      <c r="OR20">
        <f>SUMIFS(Cálculos!$G20:$OA20,Cálculos!$G$4:$OA$4,"T",Cálculos!$G$3:$OA$3,4)</f>
        <v>0</v>
      </c>
      <c r="OS20" s="69" t="str">
        <f>IF($B20="","",IF(AND(Configurações!$B$3&lt;&gt;"Simples",ISNUMBER($C20),ROUND(OQ20*1440,0)&gt;$C20*60),"Jornada semanal excedida: "&amp;TEXT(OQ20,"[h]:mm")&amp;" (contratada "&amp;$C20&amp;"h) • ","")&amp;IF(IF(Configurações!$B$6="Sim",OR20&gt;6,OR20&gt;Configurações!$B$5),IF(Configurações!$B$6="Sim","Semana inteira sem folga — mínimo 1 folga (CCT/ACT) • ","Mais de "&amp;Configurações!$B$5&amp;" dias trabalhados — obrigatórias 2 folgas semanais • "),"")&amp;IF(COUNTIF(ID20:LA20,"*7DIA*")&gt;0,"7º dia consecutivo de trabalho • ","")&amp;IF(COUNTIF(ID20:LA20,"*DOM*")&gt;0,"Domingos consecutivos acima do permitido • ","")&amp;IF(COUNTIF(ID20:LA20,"*INT-INDEVIDO*")&gt;0,"Intervalo indevido em jornada até 4h • ","")&amp;IF(COUNTIF(ID20:LA20,"*INT-15MIN*")&gt;0,"Intervalo deve ser de 15 min (jornada 4h01–6h) • ","")&amp;IF(COUNTIF(ID20:LA20,"*INT-1H2H*")&gt;0,"Intervalo fora de 1h–2h (jornada acima de 6h) • ",""))</f>
        <v/>
      </c>
      <c r="OT20">
        <f>IF($B20="",0,IF(AND(Configurações!$B$3&lt;&gt;"Simples",ISNUMBER($C20),ROUND(OQ20*1440,0)&gt;$C20*60),1,0))</f>
        <v>0</v>
      </c>
      <c r="OU20">
        <f>IF($B20="",0,IF(IF(Configurações!$B$6="Sim",OR20&gt;6,OR20&gt;Configurações!$B$5),1,0))</f>
        <v>0</v>
      </c>
      <c r="OV20" s="72">
        <f>SUMIFS(Cálculos!$G20:$OA20,Cálculos!$G$4:$OA$4,"H",Cálculos!$G$3:$OA$3,5)</f>
        <v>0</v>
      </c>
      <c r="OW20">
        <f>SUMIFS(Cálculos!$G20:$OA20,Cálculos!$G$4:$OA$4,"T",Cálculos!$G$3:$OA$3,5)</f>
        <v>0</v>
      </c>
      <c r="OX20" s="69" t="str">
        <f>IF($B20="","",IF(AND(Configurações!$B$3&lt;&gt;"Simples",ISNUMBER($C20),ROUND(OV20*1440,0)&gt;$C20*60),"Jornada semanal excedida: "&amp;TEXT(OV20,"[h]:mm")&amp;" (contratada "&amp;$C20&amp;"h) • ","")&amp;IF(IF(Configurações!$B$6="Sim",OW20&gt;6,OW20&gt;Configurações!$B$5),IF(Configurações!$B$6="Sim","Semana inteira sem folga — mínimo 1 folga (CCT/ACT) • ","Mais de "&amp;Configurações!$B$5&amp;" dias trabalhados — obrigatórias 2 folgas semanais • "),"")&amp;IF(COUNTIF(LC20:NZ20,"*7DIA*")&gt;0,"7º dia consecutivo de trabalho • ","")&amp;IF(COUNTIF(LC20:NZ20,"*DOM*")&gt;0,"Domingos consecutivos acima do permitido • ","")&amp;IF(COUNTIF(LC20:NZ20,"*INT-INDEVIDO*")&gt;0,"Intervalo indevido em jornada até 4h • ","")&amp;IF(COUNTIF(LC20:NZ20,"*INT-15MIN*")&gt;0,"Intervalo deve ser de 15 min (jornada 4h01–6h) • ","")&amp;IF(COUNTIF(LC20:NZ20,"*INT-1H2H*")&gt;0,"Intervalo fora de 1h–2h (jornada acima de 6h) • ",""))</f>
        <v/>
      </c>
      <c r="OY20">
        <f>IF($B20="",0,IF(AND(Configurações!$B$3&lt;&gt;"Simples",ISNUMBER($C20),ROUND(OV20*1440,0)&gt;$C20*60),1,0))</f>
        <v>0</v>
      </c>
      <c r="OZ20">
        <f>IF($B20="",0,IF(IF(Configurações!$B$6="Sim",OW20&gt;6,OW20&gt;Configurações!$B$5),1,0))</f>
        <v>0</v>
      </c>
      <c r="PA20">
        <f>IF($B20="",0,SUMPRODUCT((Cálculos!$G$4:$OA$4="T")*(Cálculos!$G$5:$OA$5&gt;=$PA$5)*(Cálculos!$G$5:$OA$5&lt;=$PB$5))-PE20)</f>
        <v>0</v>
      </c>
      <c r="PB20">
        <f>IF($B20="",0,PA20-SUMIFS(Cálculos!$G20:$OA20,Cálculos!$G$4:$OA$4,"T",Cálculos!$G$5:$OA$5,"&gt;="&amp;$PA$5,Cálculos!$G$5:$OA$5,"&lt;="&amp;$PB$5))</f>
        <v>0</v>
      </c>
      <c r="PC20">
        <f>ROUND(PA20*Configurações!$B$7/7,0)</f>
        <v>0</v>
      </c>
      <c r="PD20">
        <f>IF(AND(Configurações!$B$6="Sim",PA20&gt;0,PB20&lt;PC20),1,0)</f>
        <v>0</v>
      </c>
      <c r="PE20">
        <f>IF($B20="",0,COUNTIFS(Cálculos!$G$4:$OA$4,"ST",Cálculos!$G$5:$OA$5,"&gt;="&amp;$PA$5,Cálculos!$G$5:$OA$5,"&lt;="&amp;$PB$5,Cálculos!$G20:$OA20,"FERIAS"))</f>
        <v>0</v>
      </c>
      <c r="PF20">
        <f>IF($B20="",0,SUMPRODUCT((Cálculos!$G$4:$OA$4="T")*(Cálculos!$G$5:$OA$5&gt;=$PF$5)*(Cálculos!$G$5:$OA$5&lt;=$PG$5))-PJ20)</f>
        <v>0</v>
      </c>
      <c r="PG20">
        <f>IF($B20="",0,PF20-SUMIFS(Cálculos!$G20:$OA20,Cálculos!$G$4:$OA$4,"T",Cálculos!$G$5:$OA$5,"&gt;="&amp;$PF$5,Cálculos!$G$5:$OA$5,"&lt;="&amp;$PG$5))</f>
        <v>0</v>
      </c>
      <c r="PH20">
        <f>ROUND(PF20*Configurações!$B$7/7,0)</f>
        <v>0</v>
      </c>
      <c r="PI20">
        <f>IF(AND(Configurações!$B$6="Sim",PF20&gt;0,PG20&lt;PH20),1,0)</f>
        <v>0</v>
      </c>
      <c r="PJ20">
        <f>IF($B20="",0,COUNTIFS(Cálculos!$G$4:$OA$4,"ST",Cálculos!$G$5:$OA$5,"&gt;="&amp;$PF$5,Cálculos!$G$5:$OA$5,"&lt;="&amp;$PG$5,Cálculos!$G20:$OA20,"FERIAS"))</f>
        <v>0</v>
      </c>
      <c r="PK20">
        <f>IF($B20="",0,SUMPRODUCT((Cálculos!$G$4:$OA$4="T")*(Cálculos!$G$5:$OA$5&gt;=$PK$5)*(Cálculos!$G$5:$OA$5&lt;=$PL$5))-PO20)</f>
        <v>0</v>
      </c>
      <c r="PL20">
        <f>IF($B20="",0,PK20-SUMIFS(Cálculos!$G20:$OA20,Cálculos!$G$4:$OA$4,"T",Cálculos!$G$5:$OA$5,"&gt;="&amp;$PK$5,Cálculos!$G$5:$OA$5,"&lt;="&amp;$PL$5))</f>
        <v>0</v>
      </c>
      <c r="PM20">
        <f>ROUND(PK20*Configurações!$B$7/7,0)</f>
        <v>0</v>
      </c>
      <c r="PN20">
        <f>IF(AND(Configurações!$B$6="Sim",PK20&gt;0,PL20&lt;PM20),1,0)</f>
        <v>0</v>
      </c>
      <c r="PO20">
        <f>IF($B20="",0,COUNTIFS(Cálculos!$G$4:$OA$4,"ST",Cálculos!$G$5:$OA$5,"&gt;="&amp;$PK$5,Cálculos!$G$5:$OA$5,"&lt;="&amp;$PL$5,Cálculos!$G20:$OA20,"FERIAS"))</f>
        <v>0</v>
      </c>
      <c r="PP20" s="69" t="str">
        <f t="shared" ref="PP20:PP83" si="212">IF($B20="","",IF(PA20+PE20&gt;0,CHOOSE(MONTH($PA$5),"jan","fev","mar","abr","mai","jun","jul","ago","set","out","nov","dez")&amp;"/"&amp;YEAR($PA$5)&amp;" ("&amp;(PA20+PE20)&amp;" dias no período"&amp;IF(PE20&gt;0,", "&amp;PE20&amp;" de férias","")&amp;"): "&amp;PB20&amp;" folga(s), mín. "&amp;PC20&amp;IF(PD20=1," ⚠ INSUFICIENTE","")&amp;" • ","")&amp;IF(PF20+PJ20&gt;0,CHOOSE(MONTH($PF$5),"jan","fev","mar","abr","mai","jun","jul","ago","set","out","nov","dez")&amp;"/"&amp;YEAR($PF$5)&amp;" ("&amp;(PF20+PJ20)&amp;" dias no período"&amp;IF(PJ20&gt;0,", "&amp;PJ20&amp;" de férias","")&amp;"): "&amp;PG20&amp;" folga(s), mín. "&amp;PH20&amp;IF(PI20=1," ⚠ INSUFICIENTE","")&amp;" • ","")&amp;IF(PK20+PO20&gt;0,CHOOSE(MONTH($PK$5),"jan","fev","mar","abr","mai","jun","jul","ago","set","out","nov","dez")&amp;"/"&amp;YEAR($PK$5)&amp;" ("&amp;(PK20+PO20)&amp;" dias no período"&amp;IF(PO20&gt;0,", "&amp;PO20&amp;" de férias","")&amp;"): "&amp;PL20&amp;" folga(s), mín. "&amp;PM20&amp;IF(PN20=1," ⚠ INSUFICIENTE","")&amp;" • ",""))</f>
        <v/>
      </c>
    </row>
    <row r="21" spans="1:432" x14ac:dyDescent="0.25">
      <c r="A21" s="68" t="str">
        <f t="shared" si="106"/>
        <v/>
      </c>
      <c r="B21" s="69" t="str">
        <f>IF(Configurações!$B$3="Colunas",IF('Escala Colunas'!Q$4="","",'Escala Colunas'!Q$4),IF(Configurações!$B$3="Simples",IF('Escala Simples'!$B21="","",'Escala Simples'!$B21),IF('Escala Linhas'!$B21="","",'Escala Linhas'!$B21)))</f>
        <v/>
      </c>
      <c r="C21" s="70" t="str">
        <f>IF($B21="","",IFERROR(INDEX(Funcionários!$D$5:$D$84,MATCH($B21,Funcionários!$B$5:$B$84,0)),""))</f>
        <v/>
      </c>
      <c r="D21" t="str">
        <f>IF($B21="","",IFERROR(INDEX(Funcionários!$C$5:$C$84,MATCH($B21,Funcionários!$B$5:$B$84,0)),""))</f>
        <v/>
      </c>
      <c r="E21">
        <f>IF($B21="",0,IFERROR(N(INDEX(Funcionários!$E$5:$E$84,MATCH($B21,Funcionários!$B$5:$B$84,0))),0))</f>
        <v>0</v>
      </c>
      <c r="F21">
        <f>IF($B21="",0,IFERROR(N(INDEX(Funcionários!$F$5:$F$84,MATCH($B21,Funcionários!$B$5:$B$84,0))),0))</f>
        <v>0</v>
      </c>
      <c r="G21" s="71" t="str">
        <f>IF(Configurações!$B$3="Colunas",IF('Escala Colunas'!Q8="","",'Escala Colunas'!Q8),IF(Configurações!$B$3="Simples","",IF('Escala Linhas'!D21="","",'Escala Linhas'!D21)))</f>
        <v/>
      </c>
      <c r="H21" s="71" t="str">
        <f>IF(Configurações!$B$3="Colunas",IF('Escala Colunas'!Q9="","",'Escala Colunas'!Q9),IF(Configurações!$B$3="Simples","",IF('Escala Linhas'!E21="","",'Escala Linhas'!E21)))</f>
        <v/>
      </c>
      <c r="I21" s="71" t="str">
        <f>IF(Configurações!$B$3="Colunas",IF('Escala Colunas'!Q10="","",'Escala Colunas'!Q10),IF(Configurações!$B$3="Simples","",IF('Escala Linhas'!F21="","",'Escala Linhas'!F21)))</f>
        <v/>
      </c>
      <c r="J21" s="71" t="str">
        <f>IF(Configurações!$B$3="Colunas",IF('Escala Colunas'!Q11="","",'Escala Colunas'!Q11),IF(Configurações!$B$3="Simples","",IF('Escala Linhas'!G21="","",'Escala Linhas'!G21)))</f>
        <v/>
      </c>
      <c r="K21">
        <f>IF($B21="",0,IF(Configurações!$B$3="Simples",IF(OR(Q21="TRAB",Q21="ATEST"),1,0),IF(AND(G21&lt;&gt;"",J21&lt;&gt;""),1,0)))</f>
        <v>0</v>
      </c>
      <c r="L21" s="72">
        <f>IF(AND(K21=1,Configurações!$B$3&lt;&gt;"Simples"),MOD(J21-G21,1)-M21,0)</f>
        <v>0</v>
      </c>
      <c r="M21" s="72">
        <f t="shared" si="107"/>
        <v>0</v>
      </c>
      <c r="N21">
        <f t="shared" si="108"/>
        <v>0</v>
      </c>
      <c r="O21">
        <f t="shared" si="109"/>
        <v>0</v>
      </c>
      <c r="P21" s="38" t="str">
        <f>IF(K21=0,"",IF(N21&gt;Configurações!$B$15,"7DIA ","")&amp;IF(AND(WEEKDAY(G$5)=1,O21&gt;IF($D21="F",Configurações!$B$13,Configurações!$B$14)),"DOM ","")&amp;IF(Configurações!$B$3="Simples","",IF(ROUND(L21*1440,0)&lt;=ROUND(Configurações!$B$11*1440,0),IF(ROUND(M21*1440,0)&gt;0,"INT-INDEVIDO",""),IF(ROUND(L21*1440,0)&lt;=ROUND(Configurações!$B$12*1440,0),IF(ROUND(M21*1440,0)&lt;&gt;ROUND(Configurações!$B$8*1440,0),"INT-15MIN",""),IF(OR(ROUND(M21*1440,0)&lt;ROUND(Configurações!$B$9*1440,0),ROUND(M21*1440,0)&gt;ROUND(Configurações!$B$10*1440,0)),"INT-1H2H","")))))</f>
        <v/>
      </c>
      <c r="Q21" t="str">
        <f>IF(Configurações!$B$3="Simples",IF('Escala Simples'!D21="Trabalho","TRAB",IF('Escala Simples'!D21="Folga","FOLGA",IF('Escala Simples'!D21="Atestado","ATEST",IF('Escala Simples'!D21="Férias","FERIAS","")))),"")</f>
        <v/>
      </c>
      <c r="R21" s="71" t="str">
        <f>IF(Configurações!$B$3="Colunas",IF('Escala Colunas'!Q13="","",'Escala Colunas'!Q13),IF(Configurações!$B$3="Simples","",IF('Escala Linhas'!I21="","",'Escala Linhas'!I21)))</f>
        <v/>
      </c>
      <c r="S21" s="71" t="str">
        <f>IF(Configurações!$B$3="Colunas",IF('Escala Colunas'!Q14="","",'Escala Colunas'!Q14),IF(Configurações!$B$3="Simples","",IF('Escala Linhas'!J21="","",'Escala Linhas'!J21)))</f>
        <v/>
      </c>
      <c r="T21" s="71" t="str">
        <f>IF(Configurações!$B$3="Colunas",IF('Escala Colunas'!Q15="","",'Escala Colunas'!Q15),IF(Configurações!$B$3="Simples","",IF('Escala Linhas'!K21="","",'Escala Linhas'!K21)))</f>
        <v/>
      </c>
      <c r="U21" s="71" t="str">
        <f>IF(Configurações!$B$3="Colunas",IF('Escala Colunas'!Q16="","",'Escala Colunas'!Q16),IF(Configurações!$B$3="Simples","",IF('Escala Linhas'!L21="","",'Escala Linhas'!L21)))</f>
        <v/>
      </c>
      <c r="V21">
        <f>IF($B21="",0,IF(Configurações!$B$3="Simples",IF(OR(AB21="TRAB",AB21="ATEST"),1,0),IF(AND(R21&lt;&gt;"",U21&lt;&gt;""),1,0)))</f>
        <v>0</v>
      </c>
      <c r="W21" s="72">
        <f>IF(AND(V21=1,Configurações!$B$3&lt;&gt;"Simples"),MOD(U21-R21,1)-X21,0)</f>
        <v>0</v>
      </c>
      <c r="X21" s="72">
        <f t="shared" si="110"/>
        <v>0</v>
      </c>
      <c r="Y21">
        <f t="shared" si="111"/>
        <v>0</v>
      </c>
      <c r="Z21">
        <f t="shared" si="112"/>
        <v>0</v>
      </c>
      <c r="AA21" s="38" t="str">
        <f>IF(V21=0,"",IF(Y21&gt;Configurações!$B$15,"7DIA ","")&amp;IF(AND(WEEKDAY(R$5)=1,Z21&gt;IF($D21="F",Configurações!$B$13,Configurações!$B$14)),"DOM ","")&amp;IF(Configurações!$B$3="Simples","",IF(ROUND(W21*1440,0)&lt;=ROUND(Configurações!$B$11*1440,0),IF(ROUND(X21*1440,0)&gt;0,"INT-INDEVIDO",""),IF(ROUND(W21*1440,0)&lt;=ROUND(Configurações!$B$12*1440,0),IF(ROUND(X21*1440,0)&lt;&gt;ROUND(Configurações!$B$8*1440,0),"INT-15MIN",""),IF(OR(ROUND(X21*1440,0)&lt;ROUND(Configurações!$B$9*1440,0),ROUND(X21*1440,0)&gt;ROUND(Configurações!$B$10*1440,0)),"INT-1H2H","")))))</f>
        <v/>
      </c>
      <c r="AB21" t="str">
        <f>IF(Configurações!$B$3="Simples",IF('Escala Simples'!E21="Trabalho","TRAB",IF('Escala Simples'!E21="Folga","FOLGA",IF('Escala Simples'!E21="Atestado","ATEST",IF('Escala Simples'!E21="Férias","FERIAS","")))),"")</f>
        <v/>
      </c>
      <c r="AC21" s="71" t="str">
        <f>IF(Configurações!$B$3="Colunas",IF('Escala Colunas'!Q18="","",'Escala Colunas'!Q18),IF(Configurações!$B$3="Simples","",IF('Escala Linhas'!N21="","",'Escala Linhas'!N21)))</f>
        <v/>
      </c>
      <c r="AD21" s="71" t="str">
        <f>IF(Configurações!$B$3="Colunas",IF('Escala Colunas'!Q19="","",'Escala Colunas'!Q19),IF(Configurações!$B$3="Simples","",IF('Escala Linhas'!O21="","",'Escala Linhas'!O21)))</f>
        <v/>
      </c>
      <c r="AE21" s="71" t="str">
        <f>IF(Configurações!$B$3="Colunas",IF('Escala Colunas'!Q20="","",'Escala Colunas'!Q20),IF(Configurações!$B$3="Simples","",IF('Escala Linhas'!P21="","",'Escala Linhas'!P21)))</f>
        <v/>
      </c>
      <c r="AF21" s="71" t="str">
        <f>IF(Configurações!$B$3="Colunas",IF('Escala Colunas'!Q21="","",'Escala Colunas'!Q21),IF(Configurações!$B$3="Simples","",IF('Escala Linhas'!Q21="","",'Escala Linhas'!Q21)))</f>
        <v/>
      </c>
      <c r="AG21">
        <f>IF($B21="",0,IF(Configurações!$B$3="Simples",IF(OR(AM21="TRAB",AM21="ATEST"),1,0),IF(AND(AC21&lt;&gt;"",AF21&lt;&gt;""),1,0)))</f>
        <v>0</v>
      </c>
      <c r="AH21" s="72">
        <f>IF(AND(AG21=1,Configurações!$B$3&lt;&gt;"Simples"),MOD(AF21-AC21,1)-AI21,0)</f>
        <v>0</v>
      </c>
      <c r="AI21" s="72">
        <f t="shared" si="113"/>
        <v>0</v>
      </c>
      <c r="AJ21">
        <f t="shared" si="114"/>
        <v>0</v>
      </c>
      <c r="AK21">
        <f t="shared" si="115"/>
        <v>0</v>
      </c>
      <c r="AL21" s="38" t="str">
        <f>IF(AG21=0,"",IF(AJ21&gt;Configurações!$B$15,"7DIA ","")&amp;IF(AND(WEEKDAY(AC$5)=1,AK21&gt;IF($D21="F",Configurações!$B$13,Configurações!$B$14)),"DOM ","")&amp;IF(Configurações!$B$3="Simples","",IF(ROUND(AH21*1440,0)&lt;=ROUND(Configurações!$B$11*1440,0),IF(ROUND(AI21*1440,0)&gt;0,"INT-INDEVIDO",""),IF(ROUND(AH21*1440,0)&lt;=ROUND(Configurações!$B$12*1440,0),IF(ROUND(AI21*1440,0)&lt;&gt;ROUND(Configurações!$B$8*1440,0),"INT-15MIN",""),IF(OR(ROUND(AI21*1440,0)&lt;ROUND(Configurações!$B$9*1440,0),ROUND(AI21*1440,0)&gt;ROUND(Configurações!$B$10*1440,0)),"INT-1H2H","")))))</f>
        <v/>
      </c>
      <c r="AM21" t="str">
        <f>IF(Configurações!$B$3="Simples",IF('Escala Simples'!F21="Trabalho","TRAB",IF('Escala Simples'!F21="Folga","FOLGA",IF('Escala Simples'!F21="Atestado","ATEST",IF('Escala Simples'!F21="Férias","FERIAS","")))),"")</f>
        <v/>
      </c>
      <c r="AN21" s="71" t="str">
        <f>IF(Configurações!$B$3="Colunas",IF('Escala Colunas'!Q23="","",'Escala Colunas'!Q23),IF(Configurações!$B$3="Simples","",IF('Escala Linhas'!S21="","",'Escala Linhas'!S21)))</f>
        <v/>
      </c>
      <c r="AO21" s="71" t="str">
        <f>IF(Configurações!$B$3="Colunas",IF('Escala Colunas'!Q24="","",'Escala Colunas'!Q24),IF(Configurações!$B$3="Simples","",IF('Escala Linhas'!T21="","",'Escala Linhas'!T21)))</f>
        <v/>
      </c>
      <c r="AP21" s="71" t="str">
        <f>IF(Configurações!$B$3="Colunas",IF('Escala Colunas'!Q25="","",'Escala Colunas'!Q25),IF(Configurações!$B$3="Simples","",IF('Escala Linhas'!U21="","",'Escala Linhas'!U21)))</f>
        <v/>
      </c>
      <c r="AQ21" s="71" t="str">
        <f>IF(Configurações!$B$3="Colunas",IF('Escala Colunas'!Q26="","",'Escala Colunas'!Q26),IF(Configurações!$B$3="Simples","",IF('Escala Linhas'!V21="","",'Escala Linhas'!V21)))</f>
        <v/>
      </c>
      <c r="AR21">
        <f>IF($B21="",0,IF(Configurações!$B$3="Simples",IF(OR(AX21="TRAB",AX21="ATEST"),1,0),IF(AND(AN21&lt;&gt;"",AQ21&lt;&gt;""),1,0)))</f>
        <v>0</v>
      </c>
      <c r="AS21" s="72">
        <f>IF(AND(AR21=1,Configurações!$B$3&lt;&gt;"Simples"),MOD(AQ21-AN21,1)-AT21,0)</f>
        <v>0</v>
      </c>
      <c r="AT21" s="72">
        <f t="shared" si="116"/>
        <v>0</v>
      </c>
      <c r="AU21">
        <f t="shared" si="117"/>
        <v>0</v>
      </c>
      <c r="AV21">
        <f t="shared" si="118"/>
        <v>0</v>
      </c>
      <c r="AW21" s="38" t="str">
        <f>IF(AR21=0,"",IF(AU21&gt;Configurações!$B$15,"7DIA ","")&amp;IF(AND(WEEKDAY(AN$5)=1,AV21&gt;IF($D21="F",Configurações!$B$13,Configurações!$B$14)),"DOM ","")&amp;IF(Configurações!$B$3="Simples","",IF(ROUND(AS21*1440,0)&lt;=ROUND(Configurações!$B$11*1440,0),IF(ROUND(AT21*1440,0)&gt;0,"INT-INDEVIDO",""),IF(ROUND(AS21*1440,0)&lt;=ROUND(Configurações!$B$12*1440,0),IF(ROUND(AT21*1440,0)&lt;&gt;ROUND(Configurações!$B$8*1440,0),"INT-15MIN",""),IF(OR(ROUND(AT21*1440,0)&lt;ROUND(Configurações!$B$9*1440,0),ROUND(AT21*1440,0)&gt;ROUND(Configurações!$B$10*1440,0)),"INT-1H2H","")))))</f>
        <v/>
      </c>
      <c r="AX21" t="str">
        <f>IF(Configurações!$B$3="Simples",IF('Escala Simples'!G21="Trabalho","TRAB",IF('Escala Simples'!G21="Folga","FOLGA",IF('Escala Simples'!G21="Atestado","ATEST",IF('Escala Simples'!G21="Férias","FERIAS","")))),"")</f>
        <v/>
      </c>
      <c r="AY21" s="71" t="str">
        <f>IF(Configurações!$B$3="Colunas",IF('Escala Colunas'!Q28="","",'Escala Colunas'!Q28),IF(Configurações!$B$3="Simples","",IF('Escala Linhas'!X21="","",'Escala Linhas'!X21)))</f>
        <v/>
      </c>
      <c r="AZ21" s="71" t="str">
        <f>IF(Configurações!$B$3="Colunas",IF('Escala Colunas'!Q29="","",'Escala Colunas'!Q29),IF(Configurações!$B$3="Simples","",IF('Escala Linhas'!Y21="","",'Escala Linhas'!Y21)))</f>
        <v/>
      </c>
      <c r="BA21" s="71" t="str">
        <f>IF(Configurações!$B$3="Colunas",IF('Escala Colunas'!Q30="","",'Escala Colunas'!Q30),IF(Configurações!$B$3="Simples","",IF('Escala Linhas'!Z21="","",'Escala Linhas'!Z21)))</f>
        <v/>
      </c>
      <c r="BB21" s="71" t="str">
        <f>IF(Configurações!$B$3="Colunas",IF('Escala Colunas'!Q31="","",'Escala Colunas'!Q31),IF(Configurações!$B$3="Simples","",IF('Escala Linhas'!AA21="","",'Escala Linhas'!AA21)))</f>
        <v/>
      </c>
      <c r="BC21">
        <f>IF($B21="",0,IF(Configurações!$B$3="Simples",IF(OR(BI21="TRAB",BI21="ATEST"),1,0),IF(AND(AY21&lt;&gt;"",BB21&lt;&gt;""),1,0)))</f>
        <v>0</v>
      </c>
      <c r="BD21" s="72">
        <f>IF(AND(BC21=1,Configurações!$B$3&lt;&gt;"Simples"),MOD(BB21-AY21,1)-BE21,0)</f>
        <v>0</v>
      </c>
      <c r="BE21" s="72">
        <f t="shared" si="119"/>
        <v>0</v>
      </c>
      <c r="BF21">
        <f t="shared" si="120"/>
        <v>0</v>
      </c>
      <c r="BG21">
        <f t="shared" si="121"/>
        <v>0</v>
      </c>
      <c r="BH21" s="38" t="str">
        <f>IF(BC21=0,"",IF(BF21&gt;Configurações!$B$15,"7DIA ","")&amp;IF(AND(WEEKDAY(AY$5)=1,BG21&gt;IF($D21="F",Configurações!$B$13,Configurações!$B$14)),"DOM ","")&amp;IF(Configurações!$B$3="Simples","",IF(ROUND(BD21*1440,0)&lt;=ROUND(Configurações!$B$11*1440,0),IF(ROUND(BE21*1440,0)&gt;0,"INT-INDEVIDO",""),IF(ROUND(BD21*1440,0)&lt;=ROUND(Configurações!$B$12*1440,0),IF(ROUND(BE21*1440,0)&lt;&gt;ROUND(Configurações!$B$8*1440,0),"INT-15MIN",""),IF(OR(ROUND(BE21*1440,0)&lt;ROUND(Configurações!$B$9*1440,0),ROUND(BE21*1440,0)&gt;ROUND(Configurações!$B$10*1440,0)),"INT-1H2H","")))))</f>
        <v/>
      </c>
      <c r="BI21" t="str">
        <f>IF(Configurações!$B$3="Simples",IF('Escala Simples'!H21="Trabalho","TRAB",IF('Escala Simples'!H21="Folga","FOLGA",IF('Escala Simples'!H21="Atestado","ATEST",IF('Escala Simples'!H21="Férias","FERIAS","")))),"")</f>
        <v/>
      </c>
      <c r="BJ21" s="71" t="str">
        <f>IF(Configurações!$B$3="Colunas",IF('Escala Colunas'!Q33="","",'Escala Colunas'!Q33),IF(Configurações!$B$3="Simples","",IF('Escala Linhas'!AC21="","",'Escala Linhas'!AC21)))</f>
        <v/>
      </c>
      <c r="BK21" s="71" t="str">
        <f>IF(Configurações!$B$3="Colunas",IF('Escala Colunas'!Q34="","",'Escala Colunas'!Q34),IF(Configurações!$B$3="Simples","",IF('Escala Linhas'!AD21="","",'Escala Linhas'!AD21)))</f>
        <v/>
      </c>
      <c r="BL21" s="71" t="str">
        <f>IF(Configurações!$B$3="Colunas",IF('Escala Colunas'!Q35="","",'Escala Colunas'!Q35),IF(Configurações!$B$3="Simples","",IF('Escala Linhas'!AE21="","",'Escala Linhas'!AE21)))</f>
        <v/>
      </c>
      <c r="BM21" s="71" t="str">
        <f>IF(Configurações!$B$3="Colunas",IF('Escala Colunas'!Q36="","",'Escala Colunas'!Q36),IF(Configurações!$B$3="Simples","",IF('Escala Linhas'!AF21="","",'Escala Linhas'!AF21)))</f>
        <v/>
      </c>
      <c r="BN21">
        <f>IF($B21="",0,IF(Configurações!$B$3="Simples",IF(OR(BT21="TRAB",BT21="ATEST"),1,0),IF(AND(BJ21&lt;&gt;"",BM21&lt;&gt;""),1,0)))</f>
        <v>0</v>
      </c>
      <c r="BO21" s="72">
        <f>IF(AND(BN21=1,Configurações!$B$3&lt;&gt;"Simples"),MOD(BM21-BJ21,1)-BP21,0)</f>
        <v>0</v>
      </c>
      <c r="BP21" s="72">
        <f t="shared" si="122"/>
        <v>0</v>
      </c>
      <c r="BQ21">
        <f t="shared" si="123"/>
        <v>0</v>
      </c>
      <c r="BR21">
        <f t="shared" si="124"/>
        <v>0</v>
      </c>
      <c r="BS21" s="38" t="str">
        <f>IF(BN21=0,"",IF(BQ21&gt;Configurações!$B$15,"7DIA ","")&amp;IF(AND(WEEKDAY(BJ$5)=1,BR21&gt;IF($D21="F",Configurações!$B$13,Configurações!$B$14)),"DOM ","")&amp;IF(Configurações!$B$3="Simples","",IF(ROUND(BO21*1440,0)&lt;=ROUND(Configurações!$B$11*1440,0),IF(ROUND(BP21*1440,0)&gt;0,"INT-INDEVIDO",""),IF(ROUND(BO21*1440,0)&lt;=ROUND(Configurações!$B$12*1440,0),IF(ROUND(BP21*1440,0)&lt;&gt;ROUND(Configurações!$B$8*1440,0),"INT-15MIN",""),IF(OR(ROUND(BP21*1440,0)&lt;ROUND(Configurações!$B$9*1440,0),ROUND(BP21*1440,0)&gt;ROUND(Configurações!$B$10*1440,0)),"INT-1H2H","")))))</f>
        <v/>
      </c>
      <c r="BT21" t="str">
        <f>IF(Configurações!$B$3="Simples",IF('Escala Simples'!I21="Trabalho","TRAB",IF('Escala Simples'!I21="Folga","FOLGA",IF('Escala Simples'!I21="Atestado","ATEST",IF('Escala Simples'!I21="Férias","FERIAS","")))),"")</f>
        <v/>
      </c>
      <c r="BU21" s="71" t="str">
        <f>IF(Configurações!$B$3="Colunas",IF('Escala Colunas'!Q38="","",'Escala Colunas'!Q38),IF(Configurações!$B$3="Simples","",IF('Escala Linhas'!AH21="","",'Escala Linhas'!AH21)))</f>
        <v/>
      </c>
      <c r="BV21" s="71" t="str">
        <f>IF(Configurações!$B$3="Colunas",IF('Escala Colunas'!Q39="","",'Escala Colunas'!Q39),IF(Configurações!$B$3="Simples","",IF('Escala Linhas'!AI21="","",'Escala Linhas'!AI21)))</f>
        <v/>
      </c>
      <c r="BW21" s="71" t="str">
        <f>IF(Configurações!$B$3="Colunas",IF('Escala Colunas'!Q40="","",'Escala Colunas'!Q40),IF(Configurações!$B$3="Simples","",IF('Escala Linhas'!AJ21="","",'Escala Linhas'!AJ21)))</f>
        <v/>
      </c>
      <c r="BX21" s="71" t="str">
        <f>IF(Configurações!$B$3="Colunas",IF('Escala Colunas'!Q41="","",'Escala Colunas'!Q41),IF(Configurações!$B$3="Simples","",IF('Escala Linhas'!AK21="","",'Escala Linhas'!AK21)))</f>
        <v/>
      </c>
      <c r="BY21">
        <f>IF($B21="",0,IF(Configurações!$B$3="Simples",IF(OR(CE21="TRAB",CE21="ATEST"),1,0),IF(AND(BU21&lt;&gt;"",BX21&lt;&gt;""),1,0)))</f>
        <v>0</v>
      </c>
      <c r="BZ21" s="72">
        <f>IF(AND(BY21=1,Configurações!$B$3&lt;&gt;"Simples"),MOD(BX21-BU21,1)-CA21,0)</f>
        <v>0</v>
      </c>
      <c r="CA21" s="72">
        <f t="shared" si="125"/>
        <v>0</v>
      </c>
      <c r="CB21">
        <f t="shared" si="126"/>
        <v>0</v>
      </c>
      <c r="CC21">
        <f t="shared" si="127"/>
        <v>0</v>
      </c>
      <c r="CD21" s="38" t="str">
        <f>IF(BY21=0,"",IF(CB21&gt;Configurações!$B$15,"7DIA ","")&amp;IF(AND(WEEKDAY(BU$5)=1,CC21&gt;IF($D21="F",Configurações!$B$13,Configurações!$B$14)),"DOM ","")&amp;IF(Configurações!$B$3="Simples","",IF(ROUND(BZ21*1440,0)&lt;=ROUND(Configurações!$B$11*1440,0),IF(ROUND(CA21*1440,0)&gt;0,"INT-INDEVIDO",""),IF(ROUND(BZ21*1440,0)&lt;=ROUND(Configurações!$B$12*1440,0),IF(ROUND(CA21*1440,0)&lt;&gt;ROUND(Configurações!$B$8*1440,0),"INT-15MIN",""),IF(OR(ROUND(CA21*1440,0)&lt;ROUND(Configurações!$B$9*1440,0),ROUND(CA21*1440,0)&gt;ROUND(Configurações!$B$10*1440,0)),"INT-1H2H","")))))</f>
        <v/>
      </c>
      <c r="CE21" t="str">
        <f>IF(Configurações!$B$3="Simples",IF('Escala Simples'!J21="Trabalho","TRAB",IF('Escala Simples'!J21="Folga","FOLGA",IF('Escala Simples'!J21="Atestado","ATEST",IF('Escala Simples'!J21="Férias","FERIAS","")))),"")</f>
        <v/>
      </c>
      <c r="CF21" s="71" t="str">
        <f>IF(Configurações!$B$3="Colunas",IF('Escala Colunas'!Q46="","",'Escala Colunas'!Q46),IF(Configurações!$B$3="Simples","",IF('Escala Linhas'!AP21="","",'Escala Linhas'!AP21)))</f>
        <v/>
      </c>
      <c r="CG21" s="71" t="str">
        <f>IF(Configurações!$B$3="Colunas",IF('Escala Colunas'!Q47="","",'Escala Colunas'!Q47),IF(Configurações!$B$3="Simples","",IF('Escala Linhas'!AQ21="","",'Escala Linhas'!AQ21)))</f>
        <v/>
      </c>
      <c r="CH21" s="71" t="str">
        <f>IF(Configurações!$B$3="Colunas",IF('Escala Colunas'!Q48="","",'Escala Colunas'!Q48),IF(Configurações!$B$3="Simples","",IF('Escala Linhas'!AR21="","",'Escala Linhas'!AR21)))</f>
        <v/>
      </c>
      <c r="CI21" s="71" t="str">
        <f>IF(Configurações!$B$3="Colunas",IF('Escala Colunas'!Q49="","",'Escala Colunas'!Q49),IF(Configurações!$B$3="Simples","",IF('Escala Linhas'!AS21="","",'Escala Linhas'!AS21)))</f>
        <v/>
      </c>
      <c r="CJ21">
        <f>IF($B21="",0,IF(Configurações!$B$3="Simples",IF(OR(CP21="TRAB",CP21="ATEST"),1,0),IF(AND(CF21&lt;&gt;"",CI21&lt;&gt;""),1,0)))</f>
        <v>0</v>
      </c>
      <c r="CK21" s="72">
        <f>IF(AND(CJ21=1,Configurações!$B$3&lt;&gt;"Simples"),MOD(CI21-CF21,1)-CL21,0)</f>
        <v>0</v>
      </c>
      <c r="CL21" s="72">
        <f t="shared" si="128"/>
        <v>0</v>
      </c>
      <c r="CM21">
        <f t="shared" si="129"/>
        <v>0</v>
      </c>
      <c r="CN21">
        <f t="shared" si="130"/>
        <v>0</v>
      </c>
      <c r="CO21" s="38" t="str">
        <f>IF(CJ21=0,"",IF(CM21&gt;Configurações!$B$15,"7DIA ","")&amp;IF(AND(WEEKDAY(CF$5)=1,CN21&gt;IF($D21="F",Configurações!$B$13,Configurações!$B$14)),"DOM ","")&amp;IF(Configurações!$B$3="Simples","",IF(ROUND(CK21*1440,0)&lt;=ROUND(Configurações!$B$11*1440,0),IF(ROUND(CL21*1440,0)&gt;0,"INT-INDEVIDO",""),IF(ROUND(CK21*1440,0)&lt;=ROUND(Configurações!$B$12*1440,0),IF(ROUND(CL21*1440,0)&lt;&gt;ROUND(Configurações!$B$8*1440,0),"INT-15MIN",""),IF(OR(ROUND(CL21*1440,0)&lt;ROUND(Configurações!$B$9*1440,0),ROUND(CL21*1440,0)&gt;ROUND(Configurações!$B$10*1440,0)),"INT-1H2H","")))))</f>
        <v/>
      </c>
      <c r="CP21" t="str">
        <f>IF(Configurações!$B$3="Simples",IF('Escala Simples'!M21="Trabalho","TRAB",IF('Escala Simples'!M21="Folga","FOLGA",IF('Escala Simples'!M21="Atestado","ATEST",IF('Escala Simples'!M21="Férias","FERIAS","")))),"")</f>
        <v/>
      </c>
      <c r="CQ21" s="71" t="str">
        <f>IF(Configurações!$B$3="Colunas",IF('Escala Colunas'!Q51="","",'Escala Colunas'!Q51),IF(Configurações!$B$3="Simples","",IF('Escala Linhas'!AU21="","",'Escala Linhas'!AU21)))</f>
        <v/>
      </c>
      <c r="CR21" s="71" t="str">
        <f>IF(Configurações!$B$3="Colunas",IF('Escala Colunas'!Q52="","",'Escala Colunas'!Q52),IF(Configurações!$B$3="Simples","",IF('Escala Linhas'!AV21="","",'Escala Linhas'!AV21)))</f>
        <v/>
      </c>
      <c r="CS21" s="71" t="str">
        <f>IF(Configurações!$B$3="Colunas",IF('Escala Colunas'!Q53="","",'Escala Colunas'!Q53),IF(Configurações!$B$3="Simples","",IF('Escala Linhas'!AW21="","",'Escala Linhas'!AW21)))</f>
        <v/>
      </c>
      <c r="CT21" s="71" t="str">
        <f>IF(Configurações!$B$3="Colunas",IF('Escala Colunas'!Q54="","",'Escala Colunas'!Q54),IF(Configurações!$B$3="Simples","",IF('Escala Linhas'!AX21="","",'Escala Linhas'!AX21)))</f>
        <v/>
      </c>
      <c r="CU21">
        <f>IF($B21="",0,IF(Configurações!$B$3="Simples",IF(OR(DA21="TRAB",DA21="ATEST"),1,0),IF(AND(CQ21&lt;&gt;"",CT21&lt;&gt;""),1,0)))</f>
        <v>0</v>
      </c>
      <c r="CV21" s="72">
        <f>IF(AND(CU21=1,Configurações!$B$3&lt;&gt;"Simples"),MOD(CT21-CQ21,1)-CW21,0)</f>
        <v>0</v>
      </c>
      <c r="CW21" s="72">
        <f t="shared" si="131"/>
        <v>0</v>
      </c>
      <c r="CX21">
        <f t="shared" si="132"/>
        <v>0</v>
      </c>
      <c r="CY21">
        <f t="shared" si="133"/>
        <v>0</v>
      </c>
      <c r="CZ21" s="38" t="str">
        <f>IF(CU21=0,"",IF(CX21&gt;Configurações!$B$15,"7DIA ","")&amp;IF(AND(WEEKDAY(CQ$5)=1,CY21&gt;IF($D21="F",Configurações!$B$13,Configurações!$B$14)),"DOM ","")&amp;IF(Configurações!$B$3="Simples","",IF(ROUND(CV21*1440,0)&lt;=ROUND(Configurações!$B$11*1440,0),IF(ROUND(CW21*1440,0)&gt;0,"INT-INDEVIDO",""),IF(ROUND(CV21*1440,0)&lt;=ROUND(Configurações!$B$12*1440,0),IF(ROUND(CW21*1440,0)&lt;&gt;ROUND(Configurações!$B$8*1440,0),"INT-15MIN",""),IF(OR(ROUND(CW21*1440,0)&lt;ROUND(Configurações!$B$9*1440,0),ROUND(CW21*1440,0)&gt;ROUND(Configurações!$B$10*1440,0)),"INT-1H2H","")))))</f>
        <v/>
      </c>
      <c r="DA21" t="str">
        <f>IF(Configurações!$B$3="Simples",IF('Escala Simples'!N21="Trabalho","TRAB",IF('Escala Simples'!N21="Folga","FOLGA",IF('Escala Simples'!N21="Atestado","ATEST",IF('Escala Simples'!N21="Férias","FERIAS","")))),"")</f>
        <v/>
      </c>
      <c r="DB21" s="71" t="str">
        <f>IF(Configurações!$B$3="Colunas",IF('Escala Colunas'!Q56="","",'Escala Colunas'!Q56),IF(Configurações!$B$3="Simples","",IF('Escala Linhas'!AZ21="","",'Escala Linhas'!AZ21)))</f>
        <v/>
      </c>
      <c r="DC21" s="71" t="str">
        <f>IF(Configurações!$B$3="Colunas",IF('Escala Colunas'!Q57="","",'Escala Colunas'!Q57),IF(Configurações!$B$3="Simples","",IF('Escala Linhas'!BA21="","",'Escala Linhas'!BA21)))</f>
        <v/>
      </c>
      <c r="DD21" s="71" t="str">
        <f>IF(Configurações!$B$3="Colunas",IF('Escala Colunas'!Q58="","",'Escala Colunas'!Q58),IF(Configurações!$B$3="Simples","",IF('Escala Linhas'!BB21="","",'Escala Linhas'!BB21)))</f>
        <v/>
      </c>
      <c r="DE21" s="71" t="str">
        <f>IF(Configurações!$B$3="Colunas",IF('Escala Colunas'!Q59="","",'Escala Colunas'!Q59),IF(Configurações!$B$3="Simples","",IF('Escala Linhas'!BC21="","",'Escala Linhas'!BC21)))</f>
        <v/>
      </c>
      <c r="DF21">
        <f>IF($B21="",0,IF(Configurações!$B$3="Simples",IF(OR(DL21="TRAB",DL21="ATEST"),1,0),IF(AND(DB21&lt;&gt;"",DE21&lt;&gt;""),1,0)))</f>
        <v>0</v>
      </c>
      <c r="DG21" s="72">
        <f>IF(AND(DF21=1,Configurações!$B$3&lt;&gt;"Simples"),MOD(DE21-DB21,1)-DH21,0)</f>
        <v>0</v>
      </c>
      <c r="DH21" s="72">
        <f t="shared" si="134"/>
        <v>0</v>
      </c>
      <c r="DI21">
        <f t="shared" si="135"/>
        <v>0</v>
      </c>
      <c r="DJ21">
        <f t="shared" si="136"/>
        <v>0</v>
      </c>
      <c r="DK21" s="38" t="str">
        <f>IF(DF21=0,"",IF(DI21&gt;Configurações!$B$15,"7DIA ","")&amp;IF(AND(WEEKDAY(DB$5)=1,DJ21&gt;IF($D21="F",Configurações!$B$13,Configurações!$B$14)),"DOM ","")&amp;IF(Configurações!$B$3="Simples","",IF(ROUND(DG21*1440,0)&lt;=ROUND(Configurações!$B$11*1440,0),IF(ROUND(DH21*1440,0)&gt;0,"INT-INDEVIDO",""),IF(ROUND(DG21*1440,0)&lt;=ROUND(Configurações!$B$12*1440,0),IF(ROUND(DH21*1440,0)&lt;&gt;ROUND(Configurações!$B$8*1440,0),"INT-15MIN",""),IF(OR(ROUND(DH21*1440,0)&lt;ROUND(Configurações!$B$9*1440,0),ROUND(DH21*1440,0)&gt;ROUND(Configurações!$B$10*1440,0)),"INT-1H2H","")))))</f>
        <v/>
      </c>
      <c r="DL21" t="str">
        <f>IF(Configurações!$B$3="Simples",IF('Escala Simples'!O21="Trabalho","TRAB",IF('Escala Simples'!O21="Folga","FOLGA",IF('Escala Simples'!O21="Atestado","ATEST",IF('Escala Simples'!O21="Férias","FERIAS","")))),"")</f>
        <v/>
      </c>
      <c r="DM21" s="71" t="str">
        <f>IF(Configurações!$B$3="Colunas",IF('Escala Colunas'!Q61="","",'Escala Colunas'!Q61),IF(Configurações!$B$3="Simples","",IF('Escala Linhas'!BE21="","",'Escala Linhas'!BE21)))</f>
        <v/>
      </c>
      <c r="DN21" s="71" t="str">
        <f>IF(Configurações!$B$3="Colunas",IF('Escala Colunas'!Q62="","",'Escala Colunas'!Q62),IF(Configurações!$B$3="Simples","",IF('Escala Linhas'!BF21="","",'Escala Linhas'!BF21)))</f>
        <v/>
      </c>
      <c r="DO21" s="71" t="str">
        <f>IF(Configurações!$B$3="Colunas",IF('Escala Colunas'!Q63="","",'Escala Colunas'!Q63),IF(Configurações!$B$3="Simples","",IF('Escala Linhas'!BG21="","",'Escala Linhas'!BG21)))</f>
        <v/>
      </c>
      <c r="DP21" s="71" t="str">
        <f>IF(Configurações!$B$3="Colunas",IF('Escala Colunas'!Q64="","",'Escala Colunas'!Q64),IF(Configurações!$B$3="Simples","",IF('Escala Linhas'!BH21="","",'Escala Linhas'!BH21)))</f>
        <v/>
      </c>
      <c r="DQ21">
        <f>IF($B21="",0,IF(Configurações!$B$3="Simples",IF(OR(DW21="TRAB",DW21="ATEST"),1,0),IF(AND(DM21&lt;&gt;"",DP21&lt;&gt;""),1,0)))</f>
        <v>0</v>
      </c>
      <c r="DR21" s="72">
        <f>IF(AND(DQ21=1,Configurações!$B$3&lt;&gt;"Simples"),MOD(DP21-DM21,1)-DS21,0)</f>
        <v>0</v>
      </c>
      <c r="DS21" s="72">
        <f t="shared" si="137"/>
        <v>0</v>
      </c>
      <c r="DT21">
        <f t="shared" si="138"/>
        <v>0</v>
      </c>
      <c r="DU21">
        <f t="shared" si="139"/>
        <v>0</v>
      </c>
      <c r="DV21" s="38" t="str">
        <f>IF(DQ21=0,"",IF(DT21&gt;Configurações!$B$15,"7DIA ","")&amp;IF(AND(WEEKDAY(DM$5)=1,DU21&gt;IF($D21="F",Configurações!$B$13,Configurações!$B$14)),"DOM ","")&amp;IF(Configurações!$B$3="Simples","",IF(ROUND(DR21*1440,0)&lt;=ROUND(Configurações!$B$11*1440,0),IF(ROUND(DS21*1440,0)&gt;0,"INT-INDEVIDO",""),IF(ROUND(DR21*1440,0)&lt;=ROUND(Configurações!$B$12*1440,0),IF(ROUND(DS21*1440,0)&lt;&gt;ROUND(Configurações!$B$8*1440,0),"INT-15MIN",""),IF(OR(ROUND(DS21*1440,0)&lt;ROUND(Configurações!$B$9*1440,0),ROUND(DS21*1440,0)&gt;ROUND(Configurações!$B$10*1440,0)),"INT-1H2H","")))))</f>
        <v/>
      </c>
      <c r="DW21" t="str">
        <f>IF(Configurações!$B$3="Simples",IF('Escala Simples'!P21="Trabalho","TRAB",IF('Escala Simples'!P21="Folga","FOLGA",IF('Escala Simples'!P21="Atestado","ATEST",IF('Escala Simples'!P21="Férias","FERIAS","")))),"")</f>
        <v/>
      </c>
      <c r="DX21" s="71" t="str">
        <f>IF(Configurações!$B$3="Colunas",IF('Escala Colunas'!Q66="","",'Escala Colunas'!Q66),IF(Configurações!$B$3="Simples","",IF('Escala Linhas'!BJ21="","",'Escala Linhas'!BJ21)))</f>
        <v/>
      </c>
      <c r="DY21" s="71" t="str">
        <f>IF(Configurações!$B$3="Colunas",IF('Escala Colunas'!Q67="","",'Escala Colunas'!Q67),IF(Configurações!$B$3="Simples","",IF('Escala Linhas'!BK21="","",'Escala Linhas'!BK21)))</f>
        <v/>
      </c>
      <c r="DZ21" s="71" t="str">
        <f>IF(Configurações!$B$3="Colunas",IF('Escala Colunas'!Q68="","",'Escala Colunas'!Q68),IF(Configurações!$B$3="Simples","",IF('Escala Linhas'!BL21="","",'Escala Linhas'!BL21)))</f>
        <v/>
      </c>
      <c r="EA21" s="71" t="str">
        <f>IF(Configurações!$B$3="Colunas",IF('Escala Colunas'!Q69="","",'Escala Colunas'!Q69),IF(Configurações!$B$3="Simples","",IF('Escala Linhas'!BM21="","",'Escala Linhas'!BM21)))</f>
        <v/>
      </c>
      <c r="EB21">
        <f>IF($B21="",0,IF(Configurações!$B$3="Simples",IF(OR(EH21="TRAB",EH21="ATEST"),1,0),IF(AND(DX21&lt;&gt;"",EA21&lt;&gt;""),1,0)))</f>
        <v>0</v>
      </c>
      <c r="EC21" s="72">
        <f>IF(AND(EB21=1,Configurações!$B$3&lt;&gt;"Simples"),MOD(EA21-DX21,1)-ED21,0)</f>
        <v>0</v>
      </c>
      <c r="ED21" s="72">
        <f t="shared" si="140"/>
        <v>0</v>
      </c>
      <c r="EE21">
        <f t="shared" si="141"/>
        <v>0</v>
      </c>
      <c r="EF21">
        <f t="shared" si="142"/>
        <v>0</v>
      </c>
      <c r="EG21" s="38" t="str">
        <f>IF(EB21=0,"",IF(EE21&gt;Configurações!$B$15,"7DIA ","")&amp;IF(AND(WEEKDAY(DX$5)=1,EF21&gt;IF($D21="F",Configurações!$B$13,Configurações!$B$14)),"DOM ","")&amp;IF(Configurações!$B$3="Simples","",IF(ROUND(EC21*1440,0)&lt;=ROUND(Configurações!$B$11*1440,0),IF(ROUND(ED21*1440,0)&gt;0,"INT-INDEVIDO",""),IF(ROUND(EC21*1440,0)&lt;=ROUND(Configurações!$B$12*1440,0),IF(ROUND(ED21*1440,0)&lt;&gt;ROUND(Configurações!$B$8*1440,0),"INT-15MIN",""),IF(OR(ROUND(ED21*1440,0)&lt;ROUND(Configurações!$B$9*1440,0),ROUND(ED21*1440,0)&gt;ROUND(Configurações!$B$10*1440,0)),"INT-1H2H","")))))</f>
        <v/>
      </c>
      <c r="EH21" t="str">
        <f>IF(Configurações!$B$3="Simples",IF('Escala Simples'!Q21="Trabalho","TRAB",IF('Escala Simples'!Q21="Folga","FOLGA",IF('Escala Simples'!Q21="Atestado","ATEST",IF('Escala Simples'!Q21="Férias","FERIAS","")))),"")</f>
        <v/>
      </c>
      <c r="EI21" s="71" t="str">
        <f>IF(Configurações!$B$3="Colunas",IF('Escala Colunas'!Q71="","",'Escala Colunas'!Q71),IF(Configurações!$B$3="Simples","",IF('Escala Linhas'!BO21="","",'Escala Linhas'!BO21)))</f>
        <v/>
      </c>
      <c r="EJ21" s="71" t="str">
        <f>IF(Configurações!$B$3="Colunas",IF('Escala Colunas'!Q72="","",'Escala Colunas'!Q72),IF(Configurações!$B$3="Simples","",IF('Escala Linhas'!BP21="","",'Escala Linhas'!BP21)))</f>
        <v/>
      </c>
      <c r="EK21" s="71" t="str">
        <f>IF(Configurações!$B$3="Colunas",IF('Escala Colunas'!Q73="","",'Escala Colunas'!Q73),IF(Configurações!$B$3="Simples","",IF('Escala Linhas'!BQ21="","",'Escala Linhas'!BQ21)))</f>
        <v/>
      </c>
      <c r="EL21" s="71" t="str">
        <f>IF(Configurações!$B$3="Colunas",IF('Escala Colunas'!Q74="","",'Escala Colunas'!Q74),IF(Configurações!$B$3="Simples","",IF('Escala Linhas'!BR21="","",'Escala Linhas'!BR21)))</f>
        <v/>
      </c>
      <c r="EM21">
        <f>IF($B21="",0,IF(Configurações!$B$3="Simples",IF(OR(ES21="TRAB",ES21="ATEST"),1,0),IF(AND(EI21&lt;&gt;"",EL21&lt;&gt;""),1,0)))</f>
        <v>0</v>
      </c>
      <c r="EN21" s="72">
        <f>IF(AND(EM21=1,Configurações!$B$3&lt;&gt;"Simples"),MOD(EL21-EI21,1)-EO21,0)</f>
        <v>0</v>
      </c>
      <c r="EO21" s="72">
        <f t="shared" si="143"/>
        <v>0</v>
      </c>
      <c r="EP21">
        <f t="shared" si="144"/>
        <v>0</v>
      </c>
      <c r="EQ21">
        <f t="shared" si="145"/>
        <v>0</v>
      </c>
      <c r="ER21" s="38" t="str">
        <f>IF(EM21=0,"",IF(EP21&gt;Configurações!$B$15,"7DIA ","")&amp;IF(AND(WEEKDAY(EI$5)=1,EQ21&gt;IF($D21="F",Configurações!$B$13,Configurações!$B$14)),"DOM ","")&amp;IF(Configurações!$B$3="Simples","",IF(ROUND(EN21*1440,0)&lt;=ROUND(Configurações!$B$11*1440,0),IF(ROUND(EO21*1440,0)&gt;0,"INT-INDEVIDO",""),IF(ROUND(EN21*1440,0)&lt;=ROUND(Configurações!$B$12*1440,0),IF(ROUND(EO21*1440,0)&lt;&gt;ROUND(Configurações!$B$8*1440,0),"INT-15MIN",""),IF(OR(ROUND(EO21*1440,0)&lt;ROUND(Configurações!$B$9*1440,0),ROUND(EO21*1440,0)&gt;ROUND(Configurações!$B$10*1440,0)),"INT-1H2H","")))))</f>
        <v/>
      </c>
      <c r="ES21" t="str">
        <f>IF(Configurações!$B$3="Simples",IF('Escala Simples'!R21="Trabalho","TRAB",IF('Escala Simples'!R21="Folga","FOLGA",IF('Escala Simples'!R21="Atestado","ATEST",IF('Escala Simples'!R21="Férias","FERIAS","")))),"")</f>
        <v/>
      </c>
      <c r="ET21" s="71" t="str">
        <f>IF(Configurações!$B$3="Colunas",IF('Escala Colunas'!Q76="","",'Escala Colunas'!Q76),IF(Configurações!$B$3="Simples","",IF('Escala Linhas'!BT21="","",'Escala Linhas'!BT21)))</f>
        <v/>
      </c>
      <c r="EU21" s="71" t="str">
        <f>IF(Configurações!$B$3="Colunas",IF('Escala Colunas'!Q77="","",'Escala Colunas'!Q77),IF(Configurações!$B$3="Simples","",IF('Escala Linhas'!BU21="","",'Escala Linhas'!BU21)))</f>
        <v/>
      </c>
      <c r="EV21" s="71" t="str">
        <f>IF(Configurações!$B$3="Colunas",IF('Escala Colunas'!Q78="","",'Escala Colunas'!Q78),IF(Configurações!$B$3="Simples","",IF('Escala Linhas'!BV21="","",'Escala Linhas'!BV21)))</f>
        <v/>
      </c>
      <c r="EW21" s="71" t="str">
        <f>IF(Configurações!$B$3="Colunas",IF('Escala Colunas'!Q79="","",'Escala Colunas'!Q79),IF(Configurações!$B$3="Simples","",IF('Escala Linhas'!BW21="","",'Escala Linhas'!BW21)))</f>
        <v/>
      </c>
      <c r="EX21">
        <f>IF($B21="",0,IF(Configurações!$B$3="Simples",IF(OR(FD21="TRAB",FD21="ATEST"),1,0),IF(AND(ET21&lt;&gt;"",EW21&lt;&gt;""),1,0)))</f>
        <v>0</v>
      </c>
      <c r="EY21" s="72">
        <f>IF(AND(EX21=1,Configurações!$B$3&lt;&gt;"Simples"),MOD(EW21-ET21,1)-EZ21,0)</f>
        <v>0</v>
      </c>
      <c r="EZ21" s="72">
        <f t="shared" si="146"/>
        <v>0</v>
      </c>
      <c r="FA21">
        <f t="shared" si="147"/>
        <v>0</v>
      </c>
      <c r="FB21">
        <f t="shared" si="148"/>
        <v>0</v>
      </c>
      <c r="FC21" s="38" t="str">
        <f>IF(EX21=0,"",IF(FA21&gt;Configurações!$B$15,"7DIA ","")&amp;IF(AND(WEEKDAY(ET$5)=1,FB21&gt;IF($D21="F",Configurações!$B$13,Configurações!$B$14)),"DOM ","")&amp;IF(Configurações!$B$3="Simples","",IF(ROUND(EY21*1440,0)&lt;=ROUND(Configurações!$B$11*1440,0),IF(ROUND(EZ21*1440,0)&gt;0,"INT-INDEVIDO",""),IF(ROUND(EY21*1440,0)&lt;=ROUND(Configurações!$B$12*1440,0),IF(ROUND(EZ21*1440,0)&lt;&gt;ROUND(Configurações!$B$8*1440,0),"INT-15MIN",""),IF(OR(ROUND(EZ21*1440,0)&lt;ROUND(Configurações!$B$9*1440,0),ROUND(EZ21*1440,0)&gt;ROUND(Configurações!$B$10*1440,0)),"INT-1H2H","")))))</f>
        <v/>
      </c>
      <c r="FD21" t="str">
        <f>IF(Configurações!$B$3="Simples",IF('Escala Simples'!S21="Trabalho","TRAB",IF('Escala Simples'!S21="Folga","FOLGA",IF('Escala Simples'!S21="Atestado","ATEST",IF('Escala Simples'!S21="Férias","FERIAS","")))),"")</f>
        <v/>
      </c>
      <c r="FE21" s="71" t="str">
        <f>IF(Configurações!$B$3="Colunas",IF('Escala Colunas'!Q84="","",'Escala Colunas'!Q84),IF(Configurações!$B$3="Simples","",IF('Escala Linhas'!CB21="","",'Escala Linhas'!CB21)))</f>
        <v/>
      </c>
      <c r="FF21" s="71" t="str">
        <f>IF(Configurações!$B$3="Colunas",IF('Escala Colunas'!Q85="","",'Escala Colunas'!Q85),IF(Configurações!$B$3="Simples","",IF('Escala Linhas'!CC21="","",'Escala Linhas'!CC21)))</f>
        <v/>
      </c>
      <c r="FG21" s="71" t="str">
        <f>IF(Configurações!$B$3="Colunas",IF('Escala Colunas'!Q86="","",'Escala Colunas'!Q86),IF(Configurações!$B$3="Simples","",IF('Escala Linhas'!CD21="","",'Escala Linhas'!CD21)))</f>
        <v/>
      </c>
      <c r="FH21" s="71" t="str">
        <f>IF(Configurações!$B$3="Colunas",IF('Escala Colunas'!Q87="","",'Escala Colunas'!Q87),IF(Configurações!$B$3="Simples","",IF('Escala Linhas'!CE21="","",'Escala Linhas'!CE21)))</f>
        <v/>
      </c>
      <c r="FI21">
        <f>IF($B21="",0,IF(Configurações!$B$3="Simples",IF(OR(FO21="TRAB",FO21="ATEST"),1,0),IF(AND(FE21&lt;&gt;"",FH21&lt;&gt;""),1,0)))</f>
        <v>0</v>
      </c>
      <c r="FJ21" s="72">
        <f>IF(AND(FI21=1,Configurações!$B$3&lt;&gt;"Simples"),MOD(FH21-FE21,1)-FK21,0)</f>
        <v>0</v>
      </c>
      <c r="FK21" s="72">
        <f t="shared" si="149"/>
        <v>0</v>
      </c>
      <c r="FL21">
        <f t="shared" si="150"/>
        <v>0</v>
      </c>
      <c r="FM21">
        <f t="shared" si="151"/>
        <v>0</v>
      </c>
      <c r="FN21" s="38" t="str">
        <f>IF(FI21=0,"",IF(FL21&gt;Configurações!$B$15,"7DIA ","")&amp;IF(AND(WEEKDAY(FE$5)=1,FM21&gt;IF($D21="F",Configurações!$B$13,Configurações!$B$14)),"DOM ","")&amp;IF(Configurações!$B$3="Simples","",IF(ROUND(FJ21*1440,0)&lt;=ROUND(Configurações!$B$11*1440,0),IF(ROUND(FK21*1440,0)&gt;0,"INT-INDEVIDO",""),IF(ROUND(FJ21*1440,0)&lt;=ROUND(Configurações!$B$12*1440,0),IF(ROUND(FK21*1440,0)&lt;&gt;ROUND(Configurações!$B$8*1440,0),"INT-15MIN",""),IF(OR(ROUND(FK21*1440,0)&lt;ROUND(Configurações!$B$9*1440,0),ROUND(FK21*1440,0)&gt;ROUND(Configurações!$B$10*1440,0)),"INT-1H2H","")))))</f>
        <v/>
      </c>
      <c r="FO21" t="str">
        <f>IF(Configurações!$B$3="Simples",IF('Escala Simples'!V21="Trabalho","TRAB",IF('Escala Simples'!V21="Folga","FOLGA",IF('Escala Simples'!V21="Atestado","ATEST",IF('Escala Simples'!V21="Férias","FERIAS","")))),"")</f>
        <v/>
      </c>
      <c r="FP21" s="71" t="str">
        <f>IF(Configurações!$B$3="Colunas",IF('Escala Colunas'!Q89="","",'Escala Colunas'!Q89),IF(Configurações!$B$3="Simples","",IF('Escala Linhas'!CG21="","",'Escala Linhas'!CG21)))</f>
        <v/>
      </c>
      <c r="FQ21" s="71" t="str">
        <f>IF(Configurações!$B$3="Colunas",IF('Escala Colunas'!Q90="","",'Escala Colunas'!Q90),IF(Configurações!$B$3="Simples","",IF('Escala Linhas'!CH21="","",'Escala Linhas'!CH21)))</f>
        <v/>
      </c>
      <c r="FR21" s="71" t="str">
        <f>IF(Configurações!$B$3="Colunas",IF('Escala Colunas'!Q91="","",'Escala Colunas'!Q91),IF(Configurações!$B$3="Simples","",IF('Escala Linhas'!CI21="","",'Escala Linhas'!CI21)))</f>
        <v/>
      </c>
      <c r="FS21" s="71" t="str">
        <f>IF(Configurações!$B$3="Colunas",IF('Escala Colunas'!Q92="","",'Escala Colunas'!Q92),IF(Configurações!$B$3="Simples","",IF('Escala Linhas'!CJ21="","",'Escala Linhas'!CJ21)))</f>
        <v/>
      </c>
      <c r="FT21">
        <f>IF($B21="",0,IF(Configurações!$B$3="Simples",IF(OR(FZ21="TRAB",FZ21="ATEST"),1,0),IF(AND(FP21&lt;&gt;"",FS21&lt;&gt;""),1,0)))</f>
        <v>0</v>
      </c>
      <c r="FU21" s="72">
        <f>IF(AND(FT21=1,Configurações!$B$3&lt;&gt;"Simples"),MOD(FS21-FP21,1)-FV21,0)</f>
        <v>0</v>
      </c>
      <c r="FV21" s="72">
        <f t="shared" si="152"/>
        <v>0</v>
      </c>
      <c r="FW21">
        <f t="shared" si="153"/>
        <v>0</v>
      </c>
      <c r="FX21">
        <f t="shared" si="154"/>
        <v>0</v>
      </c>
      <c r="FY21" s="38" t="str">
        <f>IF(FT21=0,"",IF(FW21&gt;Configurações!$B$15,"7DIA ","")&amp;IF(AND(WEEKDAY(FP$5)=1,FX21&gt;IF($D21="F",Configurações!$B$13,Configurações!$B$14)),"DOM ","")&amp;IF(Configurações!$B$3="Simples","",IF(ROUND(FU21*1440,0)&lt;=ROUND(Configurações!$B$11*1440,0),IF(ROUND(FV21*1440,0)&gt;0,"INT-INDEVIDO",""),IF(ROUND(FU21*1440,0)&lt;=ROUND(Configurações!$B$12*1440,0),IF(ROUND(FV21*1440,0)&lt;&gt;ROUND(Configurações!$B$8*1440,0),"INT-15MIN",""),IF(OR(ROUND(FV21*1440,0)&lt;ROUND(Configurações!$B$9*1440,0),ROUND(FV21*1440,0)&gt;ROUND(Configurações!$B$10*1440,0)),"INT-1H2H","")))))</f>
        <v/>
      </c>
      <c r="FZ21" t="str">
        <f>IF(Configurações!$B$3="Simples",IF('Escala Simples'!W21="Trabalho","TRAB",IF('Escala Simples'!W21="Folga","FOLGA",IF('Escala Simples'!W21="Atestado","ATEST",IF('Escala Simples'!W21="Férias","FERIAS","")))),"")</f>
        <v/>
      </c>
      <c r="GA21" s="71" t="str">
        <f>IF(Configurações!$B$3="Colunas",IF('Escala Colunas'!Q94="","",'Escala Colunas'!Q94),IF(Configurações!$B$3="Simples","",IF('Escala Linhas'!CL21="","",'Escala Linhas'!CL21)))</f>
        <v/>
      </c>
      <c r="GB21" s="71" t="str">
        <f>IF(Configurações!$B$3="Colunas",IF('Escala Colunas'!Q95="","",'Escala Colunas'!Q95),IF(Configurações!$B$3="Simples","",IF('Escala Linhas'!CM21="","",'Escala Linhas'!CM21)))</f>
        <v/>
      </c>
      <c r="GC21" s="71" t="str">
        <f>IF(Configurações!$B$3="Colunas",IF('Escala Colunas'!Q96="","",'Escala Colunas'!Q96),IF(Configurações!$B$3="Simples","",IF('Escala Linhas'!CN21="","",'Escala Linhas'!CN21)))</f>
        <v/>
      </c>
      <c r="GD21" s="71" t="str">
        <f>IF(Configurações!$B$3="Colunas",IF('Escala Colunas'!Q97="","",'Escala Colunas'!Q97),IF(Configurações!$B$3="Simples","",IF('Escala Linhas'!CO21="","",'Escala Linhas'!CO21)))</f>
        <v/>
      </c>
      <c r="GE21">
        <f>IF($B21="",0,IF(Configurações!$B$3="Simples",IF(OR(GK21="TRAB",GK21="ATEST"),1,0),IF(AND(GA21&lt;&gt;"",GD21&lt;&gt;""),1,0)))</f>
        <v>0</v>
      </c>
      <c r="GF21" s="72">
        <f>IF(AND(GE21=1,Configurações!$B$3&lt;&gt;"Simples"),MOD(GD21-GA21,1)-GG21,0)</f>
        <v>0</v>
      </c>
      <c r="GG21" s="72">
        <f t="shared" si="155"/>
        <v>0</v>
      </c>
      <c r="GH21">
        <f t="shared" si="156"/>
        <v>0</v>
      </c>
      <c r="GI21">
        <f t="shared" si="157"/>
        <v>0</v>
      </c>
      <c r="GJ21" s="38" t="str">
        <f>IF(GE21=0,"",IF(GH21&gt;Configurações!$B$15,"7DIA ","")&amp;IF(AND(WEEKDAY(GA$5)=1,GI21&gt;IF($D21="F",Configurações!$B$13,Configurações!$B$14)),"DOM ","")&amp;IF(Configurações!$B$3="Simples","",IF(ROUND(GF21*1440,0)&lt;=ROUND(Configurações!$B$11*1440,0),IF(ROUND(GG21*1440,0)&gt;0,"INT-INDEVIDO",""),IF(ROUND(GF21*1440,0)&lt;=ROUND(Configurações!$B$12*1440,0),IF(ROUND(GG21*1440,0)&lt;&gt;ROUND(Configurações!$B$8*1440,0),"INT-15MIN",""),IF(OR(ROUND(GG21*1440,0)&lt;ROUND(Configurações!$B$9*1440,0),ROUND(GG21*1440,0)&gt;ROUND(Configurações!$B$10*1440,0)),"INT-1H2H","")))))</f>
        <v/>
      </c>
      <c r="GK21" t="str">
        <f>IF(Configurações!$B$3="Simples",IF('Escala Simples'!X21="Trabalho","TRAB",IF('Escala Simples'!X21="Folga","FOLGA",IF('Escala Simples'!X21="Atestado","ATEST",IF('Escala Simples'!X21="Férias","FERIAS","")))),"")</f>
        <v/>
      </c>
      <c r="GL21" s="71" t="str">
        <f>IF(Configurações!$B$3="Colunas",IF('Escala Colunas'!Q99="","",'Escala Colunas'!Q99),IF(Configurações!$B$3="Simples","",IF('Escala Linhas'!CQ21="","",'Escala Linhas'!CQ21)))</f>
        <v/>
      </c>
      <c r="GM21" s="71" t="str">
        <f>IF(Configurações!$B$3="Colunas",IF('Escala Colunas'!Q100="","",'Escala Colunas'!Q100),IF(Configurações!$B$3="Simples","",IF('Escala Linhas'!CR21="","",'Escala Linhas'!CR21)))</f>
        <v/>
      </c>
      <c r="GN21" s="71" t="str">
        <f>IF(Configurações!$B$3="Colunas",IF('Escala Colunas'!Q101="","",'Escala Colunas'!Q101),IF(Configurações!$B$3="Simples","",IF('Escala Linhas'!CS21="","",'Escala Linhas'!CS21)))</f>
        <v/>
      </c>
      <c r="GO21" s="71" t="str">
        <f>IF(Configurações!$B$3="Colunas",IF('Escala Colunas'!Q102="","",'Escala Colunas'!Q102),IF(Configurações!$B$3="Simples","",IF('Escala Linhas'!CT21="","",'Escala Linhas'!CT21)))</f>
        <v/>
      </c>
      <c r="GP21">
        <f>IF($B21="",0,IF(Configurações!$B$3="Simples",IF(OR(GV21="TRAB",GV21="ATEST"),1,0),IF(AND(GL21&lt;&gt;"",GO21&lt;&gt;""),1,0)))</f>
        <v>0</v>
      </c>
      <c r="GQ21" s="72">
        <f>IF(AND(GP21=1,Configurações!$B$3&lt;&gt;"Simples"),MOD(GO21-GL21,1)-GR21,0)</f>
        <v>0</v>
      </c>
      <c r="GR21" s="72">
        <f t="shared" si="158"/>
        <v>0</v>
      </c>
      <c r="GS21">
        <f t="shared" si="159"/>
        <v>0</v>
      </c>
      <c r="GT21">
        <f t="shared" si="160"/>
        <v>0</v>
      </c>
      <c r="GU21" s="38" t="str">
        <f>IF(GP21=0,"",IF(GS21&gt;Configurações!$B$15,"7DIA ","")&amp;IF(AND(WEEKDAY(GL$5)=1,GT21&gt;IF($D21="F",Configurações!$B$13,Configurações!$B$14)),"DOM ","")&amp;IF(Configurações!$B$3="Simples","",IF(ROUND(GQ21*1440,0)&lt;=ROUND(Configurações!$B$11*1440,0),IF(ROUND(GR21*1440,0)&gt;0,"INT-INDEVIDO",""),IF(ROUND(GQ21*1440,0)&lt;=ROUND(Configurações!$B$12*1440,0),IF(ROUND(GR21*1440,0)&lt;&gt;ROUND(Configurações!$B$8*1440,0),"INT-15MIN",""),IF(OR(ROUND(GR21*1440,0)&lt;ROUND(Configurações!$B$9*1440,0),ROUND(GR21*1440,0)&gt;ROUND(Configurações!$B$10*1440,0)),"INT-1H2H","")))))</f>
        <v/>
      </c>
      <c r="GV21" t="str">
        <f>IF(Configurações!$B$3="Simples",IF('Escala Simples'!Y21="Trabalho","TRAB",IF('Escala Simples'!Y21="Folga","FOLGA",IF('Escala Simples'!Y21="Atestado","ATEST",IF('Escala Simples'!Y21="Férias","FERIAS","")))),"")</f>
        <v/>
      </c>
      <c r="GW21" s="71" t="str">
        <f>IF(Configurações!$B$3="Colunas",IF('Escala Colunas'!Q104="","",'Escala Colunas'!Q104),IF(Configurações!$B$3="Simples","",IF('Escala Linhas'!CV21="","",'Escala Linhas'!CV21)))</f>
        <v/>
      </c>
      <c r="GX21" s="71" t="str">
        <f>IF(Configurações!$B$3="Colunas",IF('Escala Colunas'!Q105="","",'Escala Colunas'!Q105),IF(Configurações!$B$3="Simples","",IF('Escala Linhas'!CW21="","",'Escala Linhas'!CW21)))</f>
        <v/>
      </c>
      <c r="GY21" s="71" t="str">
        <f>IF(Configurações!$B$3="Colunas",IF('Escala Colunas'!Q106="","",'Escala Colunas'!Q106),IF(Configurações!$B$3="Simples","",IF('Escala Linhas'!CX21="","",'Escala Linhas'!CX21)))</f>
        <v/>
      </c>
      <c r="GZ21" s="71" t="str">
        <f>IF(Configurações!$B$3="Colunas",IF('Escala Colunas'!Q107="","",'Escala Colunas'!Q107),IF(Configurações!$B$3="Simples","",IF('Escala Linhas'!CY21="","",'Escala Linhas'!CY21)))</f>
        <v/>
      </c>
      <c r="HA21">
        <f>IF($B21="",0,IF(Configurações!$B$3="Simples",IF(OR(HG21="TRAB",HG21="ATEST"),1,0),IF(AND(GW21&lt;&gt;"",GZ21&lt;&gt;""),1,0)))</f>
        <v>0</v>
      </c>
      <c r="HB21" s="72">
        <f>IF(AND(HA21=1,Configurações!$B$3&lt;&gt;"Simples"),MOD(GZ21-GW21,1)-HC21,0)</f>
        <v>0</v>
      </c>
      <c r="HC21" s="72">
        <f t="shared" si="161"/>
        <v>0</v>
      </c>
      <c r="HD21">
        <f t="shared" si="162"/>
        <v>0</v>
      </c>
      <c r="HE21">
        <f t="shared" si="163"/>
        <v>0</v>
      </c>
      <c r="HF21" s="38" t="str">
        <f>IF(HA21=0,"",IF(HD21&gt;Configurações!$B$15,"7DIA ","")&amp;IF(AND(WEEKDAY(GW$5)=1,HE21&gt;IF($D21="F",Configurações!$B$13,Configurações!$B$14)),"DOM ","")&amp;IF(Configurações!$B$3="Simples","",IF(ROUND(HB21*1440,0)&lt;=ROUND(Configurações!$B$11*1440,0),IF(ROUND(HC21*1440,0)&gt;0,"INT-INDEVIDO",""),IF(ROUND(HB21*1440,0)&lt;=ROUND(Configurações!$B$12*1440,0),IF(ROUND(HC21*1440,0)&lt;&gt;ROUND(Configurações!$B$8*1440,0),"INT-15MIN",""),IF(OR(ROUND(HC21*1440,0)&lt;ROUND(Configurações!$B$9*1440,0),ROUND(HC21*1440,0)&gt;ROUND(Configurações!$B$10*1440,0)),"INT-1H2H","")))))</f>
        <v/>
      </c>
      <c r="HG21" t="str">
        <f>IF(Configurações!$B$3="Simples",IF('Escala Simples'!Z21="Trabalho","TRAB",IF('Escala Simples'!Z21="Folga","FOLGA",IF('Escala Simples'!Z21="Atestado","ATEST",IF('Escala Simples'!Z21="Férias","FERIAS","")))),"")</f>
        <v/>
      </c>
      <c r="HH21" s="71" t="str">
        <f>IF(Configurações!$B$3="Colunas",IF('Escala Colunas'!Q109="","",'Escala Colunas'!Q109),IF(Configurações!$B$3="Simples","",IF('Escala Linhas'!DA21="","",'Escala Linhas'!DA21)))</f>
        <v/>
      </c>
      <c r="HI21" s="71" t="str">
        <f>IF(Configurações!$B$3="Colunas",IF('Escala Colunas'!Q110="","",'Escala Colunas'!Q110),IF(Configurações!$B$3="Simples","",IF('Escala Linhas'!DB21="","",'Escala Linhas'!DB21)))</f>
        <v/>
      </c>
      <c r="HJ21" s="71" t="str">
        <f>IF(Configurações!$B$3="Colunas",IF('Escala Colunas'!Q111="","",'Escala Colunas'!Q111),IF(Configurações!$B$3="Simples","",IF('Escala Linhas'!DC21="","",'Escala Linhas'!DC21)))</f>
        <v/>
      </c>
      <c r="HK21" s="71" t="str">
        <f>IF(Configurações!$B$3="Colunas",IF('Escala Colunas'!Q112="","",'Escala Colunas'!Q112),IF(Configurações!$B$3="Simples","",IF('Escala Linhas'!DD21="","",'Escala Linhas'!DD21)))</f>
        <v/>
      </c>
      <c r="HL21">
        <f>IF($B21="",0,IF(Configurações!$B$3="Simples",IF(OR(HR21="TRAB",HR21="ATEST"),1,0),IF(AND(HH21&lt;&gt;"",HK21&lt;&gt;""),1,0)))</f>
        <v>0</v>
      </c>
      <c r="HM21" s="72">
        <f>IF(AND(HL21=1,Configurações!$B$3&lt;&gt;"Simples"),MOD(HK21-HH21,1)-HN21,0)</f>
        <v>0</v>
      </c>
      <c r="HN21" s="72">
        <f t="shared" si="164"/>
        <v>0</v>
      </c>
      <c r="HO21">
        <f t="shared" si="165"/>
        <v>0</v>
      </c>
      <c r="HP21">
        <f t="shared" si="166"/>
        <v>0</v>
      </c>
      <c r="HQ21" s="38" t="str">
        <f>IF(HL21=0,"",IF(HO21&gt;Configurações!$B$15,"7DIA ","")&amp;IF(AND(WEEKDAY(HH$5)=1,HP21&gt;IF($D21="F",Configurações!$B$13,Configurações!$B$14)),"DOM ","")&amp;IF(Configurações!$B$3="Simples","",IF(ROUND(HM21*1440,0)&lt;=ROUND(Configurações!$B$11*1440,0),IF(ROUND(HN21*1440,0)&gt;0,"INT-INDEVIDO",""),IF(ROUND(HM21*1440,0)&lt;=ROUND(Configurações!$B$12*1440,0),IF(ROUND(HN21*1440,0)&lt;&gt;ROUND(Configurações!$B$8*1440,0),"INT-15MIN",""),IF(OR(ROUND(HN21*1440,0)&lt;ROUND(Configurações!$B$9*1440,0),ROUND(HN21*1440,0)&gt;ROUND(Configurações!$B$10*1440,0)),"INT-1H2H","")))))</f>
        <v/>
      </c>
      <c r="HR21" t="str">
        <f>IF(Configurações!$B$3="Simples",IF('Escala Simples'!AA21="Trabalho","TRAB",IF('Escala Simples'!AA21="Folga","FOLGA",IF('Escala Simples'!AA21="Atestado","ATEST",IF('Escala Simples'!AA21="Férias","FERIAS","")))),"")</f>
        <v/>
      </c>
      <c r="HS21" s="71" t="str">
        <f>IF(Configurações!$B$3="Colunas",IF('Escala Colunas'!Q114="","",'Escala Colunas'!Q114),IF(Configurações!$B$3="Simples","",IF('Escala Linhas'!DF21="","",'Escala Linhas'!DF21)))</f>
        <v/>
      </c>
      <c r="HT21" s="71" t="str">
        <f>IF(Configurações!$B$3="Colunas",IF('Escala Colunas'!Q115="","",'Escala Colunas'!Q115),IF(Configurações!$B$3="Simples","",IF('Escala Linhas'!DG21="","",'Escala Linhas'!DG21)))</f>
        <v/>
      </c>
      <c r="HU21" s="71" t="str">
        <f>IF(Configurações!$B$3="Colunas",IF('Escala Colunas'!Q116="","",'Escala Colunas'!Q116),IF(Configurações!$B$3="Simples","",IF('Escala Linhas'!DH21="","",'Escala Linhas'!DH21)))</f>
        <v/>
      </c>
      <c r="HV21" s="71" t="str">
        <f>IF(Configurações!$B$3="Colunas",IF('Escala Colunas'!Q117="","",'Escala Colunas'!Q117),IF(Configurações!$B$3="Simples","",IF('Escala Linhas'!DI21="","",'Escala Linhas'!DI21)))</f>
        <v/>
      </c>
      <c r="HW21">
        <f>IF($B21="",0,IF(Configurações!$B$3="Simples",IF(OR(IC21="TRAB",IC21="ATEST"),1,0),IF(AND(HS21&lt;&gt;"",HV21&lt;&gt;""),1,0)))</f>
        <v>0</v>
      </c>
      <c r="HX21" s="72">
        <f>IF(AND(HW21=1,Configurações!$B$3&lt;&gt;"Simples"),MOD(HV21-HS21,1)-HY21,0)</f>
        <v>0</v>
      </c>
      <c r="HY21" s="72">
        <f t="shared" si="167"/>
        <v>0</v>
      </c>
      <c r="HZ21">
        <f t="shared" si="168"/>
        <v>0</v>
      </c>
      <c r="IA21">
        <f t="shared" si="169"/>
        <v>0</v>
      </c>
      <c r="IB21" s="38" t="str">
        <f>IF(HW21=0,"",IF(HZ21&gt;Configurações!$B$15,"7DIA ","")&amp;IF(AND(WEEKDAY(HS$5)=1,IA21&gt;IF($D21="F",Configurações!$B$13,Configurações!$B$14)),"DOM ","")&amp;IF(Configurações!$B$3="Simples","",IF(ROUND(HX21*1440,0)&lt;=ROUND(Configurações!$B$11*1440,0),IF(ROUND(HY21*1440,0)&gt;0,"INT-INDEVIDO",""),IF(ROUND(HX21*1440,0)&lt;=ROUND(Configurações!$B$12*1440,0),IF(ROUND(HY21*1440,0)&lt;&gt;ROUND(Configurações!$B$8*1440,0),"INT-15MIN",""),IF(OR(ROUND(HY21*1440,0)&lt;ROUND(Configurações!$B$9*1440,0),ROUND(HY21*1440,0)&gt;ROUND(Configurações!$B$10*1440,0)),"INT-1H2H","")))))</f>
        <v/>
      </c>
      <c r="IC21" t="str">
        <f>IF(Configurações!$B$3="Simples",IF('Escala Simples'!AB21="Trabalho","TRAB",IF('Escala Simples'!AB21="Folga","FOLGA",IF('Escala Simples'!AB21="Atestado","ATEST",IF('Escala Simples'!AB21="Férias","FERIAS","")))),"")</f>
        <v/>
      </c>
      <c r="ID21" s="71" t="str">
        <f>IF(Configurações!$B$3="Colunas",IF('Escala Colunas'!Q122="","",'Escala Colunas'!Q122),IF(Configurações!$B$3="Simples","",IF('Escala Linhas'!DN21="","",'Escala Linhas'!DN21)))</f>
        <v/>
      </c>
      <c r="IE21" s="71" t="str">
        <f>IF(Configurações!$B$3="Colunas",IF('Escala Colunas'!Q123="","",'Escala Colunas'!Q123),IF(Configurações!$B$3="Simples","",IF('Escala Linhas'!DO21="","",'Escala Linhas'!DO21)))</f>
        <v/>
      </c>
      <c r="IF21" s="71" t="str">
        <f>IF(Configurações!$B$3="Colunas",IF('Escala Colunas'!Q124="","",'Escala Colunas'!Q124),IF(Configurações!$B$3="Simples","",IF('Escala Linhas'!DP21="","",'Escala Linhas'!DP21)))</f>
        <v/>
      </c>
      <c r="IG21" s="71" t="str">
        <f>IF(Configurações!$B$3="Colunas",IF('Escala Colunas'!Q125="","",'Escala Colunas'!Q125),IF(Configurações!$B$3="Simples","",IF('Escala Linhas'!DQ21="","",'Escala Linhas'!DQ21)))</f>
        <v/>
      </c>
      <c r="IH21">
        <f>IF($B21="",0,IF(Configurações!$B$3="Simples",IF(OR(IN21="TRAB",IN21="ATEST"),1,0),IF(AND(ID21&lt;&gt;"",IG21&lt;&gt;""),1,0)))</f>
        <v>0</v>
      </c>
      <c r="II21" s="72">
        <f>IF(AND(IH21=1,Configurações!$B$3&lt;&gt;"Simples"),MOD(IG21-ID21,1)-IJ21,0)</f>
        <v>0</v>
      </c>
      <c r="IJ21" s="72">
        <f t="shared" si="170"/>
        <v>0</v>
      </c>
      <c r="IK21">
        <f t="shared" si="171"/>
        <v>0</v>
      </c>
      <c r="IL21">
        <f t="shared" si="172"/>
        <v>0</v>
      </c>
      <c r="IM21" s="38" t="str">
        <f>IF(IH21=0,"",IF(IK21&gt;Configurações!$B$15,"7DIA ","")&amp;IF(AND(WEEKDAY(ID$5)=1,IL21&gt;IF($D21="F",Configurações!$B$13,Configurações!$B$14)),"DOM ","")&amp;IF(Configurações!$B$3="Simples","",IF(ROUND(II21*1440,0)&lt;=ROUND(Configurações!$B$11*1440,0),IF(ROUND(IJ21*1440,0)&gt;0,"INT-INDEVIDO",""),IF(ROUND(II21*1440,0)&lt;=ROUND(Configurações!$B$12*1440,0),IF(ROUND(IJ21*1440,0)&lt;&gt;ROUND(Configurações!$B$8*1440,0),"INT-15MIN",""),IF(OR(ROUND(IJ21*1440,0)&lt;ROUND(Configurações!$B$9*1440,0),ROUND(IJ21*1440,0)&gt;ROUND(Configurações!$B$10*1440,0)),"INT-1H2H","")))))</f>
        <v/>
      </c>
      <c r="IN21" t="str">
        <f>IF(Configurações!$B$3="Simples",IF('Escala Simples'!AE21="Trabalho","TRAB",IF('Escala Simples'!AE21="Folga","FOLGA",IF('Escala Simples'!AE21="Atestado","ATEST",IF('Escala Simples'!AE21="Férias","FERIAS","")))),"")</f>
        <v/>
      </c>
      <c r="IO21" s="71" t="str">
        <f>IF(Configurações!$B$3="Colunas",IF('Escala Colunas'!Q127="","",'Escala Colunas'!Q127),IF(Configurações!$B$3="Simples","",IF('Escala Linhas'!DS21="","",'Escala Linhas'!DS21)))</f>
        <v/>
      </c>
      <c r="IP21" s="71" t="str">
        <f>IF(Configurações!$B$3="Colunas",IF('Escala Colunas'!Q128="","",'Escala Colunas'!Q128),IF(Configurações!$B$3="Simples","",IF('Escala Linhas'!DT21="","",'Escala Linhas'!DT21)))</f>
        <v/>
      </c>
      <c r="IQ21" s="71" t="str">
        <f>IF(Configurações!$B$3="Colunas",IF('Escala Colunas'!Q129="","",'Escala Colunas'!Q129),IF(Configurações!$B$3="Simples","",IF('Escala Linhas'!DU21="","",'Escala Linhas'!DU21)))</f>
        <v/>
      </c>
      <c r="IR21" s="71" t="str">
        <f>IF(Configurações!$B$3="Colunas",IF('Escala Colunas'!Q130="","",'Escala Colunas'!Q130),IF(Configurações!$B$3="Simples","",IF('Escala Linhas'!DV21="","",'Escala Linhas'!DV21)))</f>
        <v/>
      </c>
      <c r="IS21">
        <f>IF($B21="",0,IF(Configurações!$B$3="Simples",IF(OR(IY21="TRAB",IY21="ATEST"),1,0),IF(AND(IO21&lt;&gt;"",IR21&lt;&gt;""),1,0)))</f>
        <v>0</v>
      </c>
      <c r="IT21" s="72">
        <f>IF(AND(IS21=1,Configurações!$B$3&lt;&gt;"Simples"),MOD(IR21-IO21,1)-IU21,0)</f>
        <v>0</v>
      </c>
      <c r="IU21" s="72">
        <f t="shared" si="173"/>
        <v>0</v>
      </c>
      <c r="IV21">
        <f t="shared" si="174"/>
        <v>0</v>
      </c>
      <c r="IW21">
        <f t="shared" si="175"/>
        <v>0</v>
      </c>
      <c r="IX21" s="38" t="str">
        <f>IF(IS21=0,"",IF(IV21&gt;Configurações!$B$15,"7DIA ","")&amp;IF(AND(WEEKDAY(IO$5)=1,IW21&gt;IF($D21="F",Configurações!$B$13,Configurações!$B$14)),"DOM ","")&amp;IF(Configurações!$B$3="Simples","",IF(ROUND(IT21*1440,0)&lt;=ROUND(Configurações!$B$11*1440,0),IF(ROUND(IU21*1440,0)&gt;0,"INT-INDEVIDO",""),IF(ROUND(IT21*1440,0)&lt;=ROUND(Configurações!$B$12*1440,0),IF(ROUND(IU21*1440,0)&lt;&gt;ROUND(Configurações!$B$8*1440,0),"INT-15MIN",""),IF(OR(ROUND(IU21*1440,0)&lt;ROUND(Configurações!$B$9*1440,0),ROUND(IU21*1440,0)&gt;ROUND(Configurações!$B$10*1440,0)),"INT-1H2H","")))))</f>
        <v/>
      </c>
      <c r="IY21" t="str">
        <f>IF(Configurações!$B$3="Simples",IF('Escala Simples'!AF21="Trabalho","TRAB",IF('Escala Simples'!AF21="Folga","FOLGA",IF('Escala Simples'!AF21="Atestado","ATEST",IF('Escala Simples'!AF21="Férias","FERIAS","")))),"")</f>
        <v/>
      </c>
      <c r="IZ21" s="71" t="str">
        <f>IF(Configurações!$B$3="Colunas",IF('Escala Colunas'!Q132="","",'Escala Colunas'!Q132),IF(Configurações!$B$3="Simples","",IF('Escala Linhas'!DX21="","",'Escala Linhas'!DX21)))</f>
        <v/>
      </c>
      <c r="JA21" s="71" t="str">
        <f>IF(Configurações!$B$3="Colunas",IF('Escala Colunas'!Q133="","",'Escala Colunas'!Q133),IF(Configurações!$B$3="Simples","",IF('Escala Linhas'!DY21="","",'Escala Linhas'!DY21)))</f>
        <v/>
      </c>
      <c r="JB21" s="71" t="str">
        <f>IF(Configurações!$B$3="Colunas",IF('Escala Colunas'!Q134="","",'Escala Colunas'!Q134),IF(Configurações!$B$3="Simples","",IF('Escala Linhas'!DZ21="","",'Escala Linhas'!DZ21)))</f>
        <v/>
      </c>
      <c r="JC21" s="71" t="str">
        <f>IF(Configurações!$B$3="Colunas",IF('Escala Colunas'!Q135="","",'Escala Colunas'!Q135),IF(Configurações!$B$3="Simples","",IF('Escala Linhas'!EA21="","",'Escala Linhas'!EA21)))</f>
        <v/>
      </c>
      <c r="JD21">
        <f>IF($B21="",0,IF(Configurações!$B$3="Simples",IF(OR(JJ21="TRAB",JJ21="ATEST"),1,0),IF(AND(IZ21&lt;&gt;"",JC21&lt;&gt;""),1,0)))</f>
        <v>0</v>
      </c>
      <c r="JE21" s="72">
        <f>IF(AND(JD21=1,Configurações!$B$3&lt;&gt;"Simples"),MOD(JC21-IZ21,1)-JF21,0)</f>
        <v>0</v>
      </c>
      <c r="JF21" s="72">
        <f t="shared" si="176"/>
        <v>0</v>
      </c>
      <c r="JG21">
        <f t="shared" si="177"/>
        <v>0</v>
      </c>
      <c r="JH21">
        <f t="shared" si="178"/>
        <v>0</v>
      </c>
      <c r="JI21" s="38" t="str">
        <f>IF(JD21=0,"",IF(JG21&gt;Configurações!$B$15,"7DIA ","")&amp;IF(AND(WEEKDAY(IZ$5)=1,JH21&gt;IF($D21="F",Configurações!$B$13,Configurações!$B$14)),"DOM ","")&amp;IF(Configurações!$B$3="Simples","",IF(ROUND(JE21*1440,0)&lt;=ROUND(Configurações!$B$11*1440,0),IF(ROUND(JF21*1440,0)&gt;0,"INT-INDEVIDO",""),IF(ROUND(JE21*1440,0)&lt;=ROUND(Configurações!$B$12*1440,0),IF(ROUND(JF21*1440,0)&lt;&gt;ROUND(Configurações!$B$8*1440,0),"INT-15MIN",""),IF(OR(ROUND(JF21*1440,0)&lt;ROUND(Configurações!$B$9*1440,0),ROUND(JF21*1440,0)&gt;ROUND(Configurações!$B$10*1440,0)),"INT-1H2H","")))))</f>
        <v/>
      </c>
      <c r="JJ21" t="str">
        <f>IF(Configurações!$B$3="Simples",IF('Escala Simples'!AG21="Trabalho","TRAB",IF('Escala Simples'!AG21="Folga","FOLGA",IF('Escala Simples'!AG21="Atestado","ATEST",IF('Escala Simples'!AG21="Férias","FERIAS","")))),"")</f>
        <v/>
      </c>
      <c r="JK21" s="71" t="str">
        <f>IF(Configurações!$B$3="Colunas",IF('Escala Colunas'!Q137="","",'Escala Colunas'!Q137),IF(Configurações!$B$3="Simples","",IF('Escala Linhas'!EC21="","",'Escala Linhas'!EC21)))</f>
        <v/>
      </c>
      <c r="JL21" s="71" t="str">
        <f>IF(Configurações!$B$3="Colunas",IF('Escala Colunas'!Q138="","",'Escala Colunas'!Q138),IF(Configurações!$B$3="Simples","",IF('Escala Linhas'!ED21="","",'Escala Linhas'!ED21)))</f>
        <v/>
      </c>
      <c r="JM21" s="71" t="str">
        <f>IF(Configurações!$B$3="Colunas",IF('Escala Colunas'!Q139="","",'Escala Colunas'!Q139),IF(Configurações!$B$3="Simples","",IF('Escala Linhas'!EE21="","",'Escala Linhas'!EE21)))</f>
        <v/>
      </c>
      <c r="JN21" s="71" t="str">
        <f>IF(Configurações!$B$3="Colunas",IF('Escala Colunas'!Q140="","",'Escala Colunas'!Q140),IF(Configurações!$B$3="Simples","",IF('Escala Linhas'!EF21="","",'Escala Linhas'!EF21)))</f>
        <v/>
      </c>
      <c r="JO21">
        <f>IF($B21="",0,IF(Configurações!$B$3="Simples",IF(OR(JU21="TRAB",JU21="ATEST"),1,0),IF(AND(JK21&lt;&gt;"",JN21&lt;&gt;""),1,0)))</f>
        <v>0</v>
      </c>
      <c r="JP21" s="72">
        <f>IF(AND(JO21=1,Configurações!$B$3&lt;&gt;"Simples"),MOD(JN21-JK21,1)-JQ21,0)</f>
        <v>0</v>
      </c>
      <c r="JQ21" s="72">
        <f t="shared" si="179"/>
        <v>0</v>
      </c>
      <c r="JR21">
        <f t="shared" si="180"/>
        <v>0</v>
      </c>
      <c r="JS21">
        <f t="shared" si="181"/>
        <v>0</v>
      </c>
      <c r="JT21" s="38" t="str">
        <f>IF(JO21=0,"",IF(JR21&gt;Configurações!$B$15,"7DIA ","")&amp;IF(AND(WEEKDAY(JK$5)=1,JS21&gt;IF($D21="F",Configurações!$B$13,Configurações!$B$14)),"DOM ","")&amp;IF(Configurações!$B$3="Simples","",IF(ROUND(JP21*1440,0)&lt;=ROUND(Configurações!$B$11*1440,0),IF(ROUND(JQ21*1440,0)&gt;0,"INT-INDEVIDO",""),IF(ROUND(JP21*1440,0)&lt;=ROUND(Configurações!$B$12*1440,0),IF(ROUND(JQ21*1440,0)&lt;&gt;ROUND(Configurações!$B$8*1440,0),"INT-15MIN",""),IF(OR(ROUND(JQ21*1440,0)&lt;ROUND(Configurações!$B$9*1440,0),ROUND(JQ21*1440,0)&gt;ROUND(Configurações!$B$10*1440,0)),"INT-1H2H","")))))</f>
        <v/>
      </c>
      <c r="JU21" t="str">
        <f>IF(Configurações!$B$3="Simples",IF('Escala Simples'!AH21="Trabalho","TRAB",IF('Escala Simples'!AH21="Folga","FOLGA",IF('Escala Simples'!AH21="Atestado","ATEST",IF('Escala Simples'!AH21="Férias","FERIAS","")))),"")</f>
        <v/>
      </c>
      <c r="JV21" s="71" t="str">
        <f>IF(Configurações!$B$3="Colunas",IF('Escala Colunas'!Q142="","",'Escala Colunas'!Q142),IF(Configurações!$B$3="Simples","",IF('Escala Linhas'!EH21="","",'Escala Linhas'!EH21)))</f>
        <v/>
      </c>
      <c r="JW21" s="71" t="str">
        <f>IF(Configurações!$B$3="Colunas",IF('Escala Colunas'!Q143="","",'Escala Colunas'!Q143),IF(Configurações!$B$3="Simples","",IF('Escala Linhas'!EI21="","",'Escala Linhas'!EI21)))</f>
        <v/>
      </c>
      <c r="JX21" s="71" t="str">
        <f>IF(Configurações!$B$3="Colunas",IF('Escala Colunas'!Q144="","",'Escala Colunas'!Q144),IF(Configurações!$B$3="Simples","",IF('Escala Linhas'!EJ21="","",'Escala Linhas'!EJ21)))</f>
        <v/>
      </c>
      <c r="JY21" s="71" t="str">
        <f>IF(Configurações!$B$3="Colunas",IF('Escala Colunas'!Q145="","",'Escala Colunas'!Q145),IF(Configurações!$B$3="Simples","",IF('Escala Linhas'!EK21="","",'Escala Linhas'!EK21)))</f>
        <v/>
      </c>
      <c r="JZ21">
        <f>IF($B21="",0,IF(Configurações!$B$3="Simples",IF(OR(KF21="TRAB",KF21="ATEST"),1,0),IF(AND(JV21&lt;&gt;"",JY21&lt;&gt;""),1,0)))</f>
        <v>0</v>
      </c>
      <c r="KA21" s="72">
        <f>IF(AND(JZ21=1,Configurações!$B$3&lt;&gt;"Simples"),MOD(JY21-JV21,1)-KB21,0)</f>
        <v>0</v>
      </c>
      <c r="KB21" s="72">
        <f t="shared" si="182"/>
        <v>0</v>
      </c>
      <c r="KC21">
        <f t="shared" si="183"/>
        <v>0</v>
      </c>
      <c r="KD21">
        <f t="shared" si="184"/>
        <v>0</v>
      </c>
      <c r="KE21" s="38" t="str">
        <f>IF(JZ21=0,"",IF(KC21&gt;Configurações!$B$15,"7DIA ","")&amp;IF(AND(WEEKDAY(JV$5)=1,KD21&gt;IF($D21="F",Configurações!$B$13,Configurações!$B$14)),"DOM ","")&amp;IF(Configurações!$B$3="Simples","",IF(ROUND(KA21*1440,0)&lt;=ROUND(Configurações!$B$11*1440,0),IF(ROUND(KB21*1440,0)&gt;0,"INT-INDEVIDO",""),IF(ROUND(KA21*1440,0)&lt;=ROUND(Configurações!$B$12*1440,0),IF(ROUND(KB21*1440,0)&lt;&gt;ROUND(Configurações!$B$8*1440,0),"INT-15MIN",""),IF(OR(ROUND(KB21*1440,0)&lt;ROUND(Configurações!$B$9*1440,0),ROUND(KB21*1440,0)&gt;ROUND(Configurações!$B$10*1440,0)),"INT-1H2H","")))))</f>
        <v/>
      </c>
      <c r="KF21" t="str">
        <f>IF(Configurações!$B$3="Simples",IF('Escala Simples'!AI21="Trabalho","TRAB",IF('Escala Simples'!AI21="Folga","FOLGA",IF('Escala Simples'!AI21="Atestado","ATEST",IF('Escala Simples'!AI21="Férias","FERIAS","")))),"")</f>
        <v/>
      </c>
      <c r="KG21" s="71" t="str">
        <f>IF(Configurações!$B$3="Colunas",IF('Escala Colunas'!Q147="","",'Escala Colunas'!Q147),IF(Configurações!$B$3="Simples","",IF('Escala Linhas'!EM21="","",'Escala Linhas'!EM21)))</f>
        <v/>
      </c>
      <c r="KH21" s="71" t="str">
        <f>IF(Configurações!$B$3="Colunas",IF('Escala Colunas'!Q148="","",'Escala Colunas'!Q148),IF(Configurações!$B$3="Simples","",IF('Escala Linhas'!EN21="","",'Escala Linhas'!EN21)))</f>
        <v/>
      </c>
      <c r="KI21" s="71" t="str">
        <f>IF(Configurações!$B$3="Colunas",IF('Escala Colunas'!Q149="","",'Escala Colunas'!Q149),IF(Configurações!$B$3="Simples","",IF('Escala Linhas'!EO21="","",'Escala Linhas'!EO21)))</f>
        <v/>
      </c>
      <c r="KJ21" s="71" t="str">
        <f>IF(Configurações!$B$3="Colunas",IF('Escala Colunas'!Q150="","",'Escala Colunas'!Q150),IF(Configurações!$B$3="Simples","",IF('Escala Linhas'!EP21="","",'Escala Linhas'!EP21)))</f>
        <v/>
      </c>
      <c r="KK21">
        <f>IF($B21="",0,IF(Configurações!$B$3="Simples",IF(OR(KQ21="TRAB",KQ21="ATEST"),1,0),IF(AND(KG21&lt;&gt;"",KJ21&lt;&gt;""),1,0)))</f>
        <v>0</v>
      </c>
      <c r="KL21" s="72">
        <f>IF(AND(KK21=1,Configurações!$B$3&lt;&gt;"Simples"),MOD(KJ21-KG21,1)-KM21,0)</f>
        <v>0</v>
      </c>
      <c r="KM21" s="72">
        <f t="shared" si="185"/>
        <v>0</v>
      </c>
      <c r="KN21">
        <f t="shared" si="186"/>
        <v>0</v>
      </c>
      <c r="KO21">
        <f t="shared" si="187"/>
        <v>0</v>
      </c>
      <c r="KP21" s="38" t="str">
        <f>IF(KK21=0,"",IF(KN21&gt;Configurações!$B$15,"7DIA ","")&amp;IF(AND(WEEKDAY(KG$5)=1,KO21&gt;IF($D21="F",Configurações!$B$13,Configurações!$B$14)),"DOM ","")&amp;IF(Configurações!$B$3="Simples","",IF(ROUND(KL21*1440,0)&lt;=ROUND(Configurações!$B$11*1440,0),IF(ROUND(KM21*1440,0)&gt;0,"INT-INDEVIDO",""),IF(ROUND(KL21*1440,0)&lt;=ROUND(Configurações!$B$12*1440,0),IF(ROUND(KM21*1440,0)&lt;&gt;ROUND(Configurações!$B$8*1440,0),"INT-15MIN",""),IF(OR(ROUND(KM21*1440,0)&lt;ROUND(Configurações!$B$9*1440,0),ROUND(KM21*1440,0)&gt;ROUND(Configurações!$B$10*1440,0)),"INT-1H2H","")))))</f>
        <v/>
      </c>
      <c r="KQ21" t="str">
        <f>IF(Configurações!$B$3="Simples",IF('Escala Simples'!AJ21="Trabalho","TRAB",IF('Escala Simples'!AJ21="Folga","FOLGA",IF('Escala Simples'!AJ21="Atestado","ATEST",IF('Escala Simples'!AJ21="Férias","FERIAS","")))),"")</f>
        <v/>
      </c>
      <c r="KR21" s="71" t="str">
        <f>IF(Configurações!$B$3="Colunas",IF('Escala Colunas'!Q152="","",'Escala Colunas'!Q152),IF(Configurações!$B$3="Simples","",IF('Escala Linhas'!ER21="","",'Escala Linhas'!ER21)))</f>
        <v/>
      </c>
      <c r="KS21" s="71" t="str">
        <f>IF(Configurações!$B$3="Colunas",IF('Escala Colunas'!Q153="","",'Escala Colunas'!Q153),IF(Configurações!$B$3="Simples","",IF('Escala Linhas'!ES21="","",'Escala Linhas'!ES21)))</f>
        <v/>
      </c>
      <c r="KT21" s="71" t="str">
        <f>IF(Configurações!$B$3="Colunas",IF('Escala Colunas'!Q154="","",'Escala Colunas'!Q154),IF(Configurações!$B$3="Simples","",IF('Escala Linhas'!ET21="","",'Escala Linhas'!ET21)))</f>
        <v/>
      </c>
      <c r="KU21" s="71" t="str">
        <f>IF(Configurações!$B$3="Colunas",IF('Escala Colunas'!Q155="","",'Escala Colunas'!Q155),IF(Configurações!$B$3="Simples","",IF('Escala Linhas'!EU21="","",'Escala Linhas'!EU21)))</f>
        <v/>
      </c>
      <c r="KV21">
        <f>IF($B21="",0,IF(Configurações!$B$3="Simples",IF(OR(LB21="TRAB",LB21="ATEST"),1,0),IF(AND(KR21&lt;&gt;"",KU21&lt;&gt;""),1,0)))</f>
        <v>0</v>
      </c>
      <c r="KW21" s="72">
        <f>IF(AND(KV21=1,Configurações!$B$3&lt;&gt;"Simples"),MOD(KU21-KR21,1)-KX21,0)</f>
        <v>0</v>
      </c>
      <c r="KX21" s="72">
        <f t="shared" si="188"/>
        <v>0</v>
      </c>
      <c r="KY21">
        <f t="shared" si="189"/>
        <v>0</v>
      </c>
      <c r="KZ21">
        <f t="shared" si="190"/>
        <v>0</v>
      </c>
      <c r="LA21" s="38" t="str">
        <f>IF(KV21=0,"",IF(KY21&gt;Configurações!$B$15,"7DIA ","")&amp;IF(AND(WEEKDAY(KR$5)=1,KZ21&gt;IF($D21="F",Configurações!$B$13,Configurações!$B$14)),"DOM ","")&amp;IF(Configurações!$B$3="Simples","",IF(ROUND(KW21*1440,0)&lt;=ROUND(Configurações!$B$11*1440,0),IF(ROUND(KX21*1440,0)&gt;0,"INT-INDEVIDO",""),IF(ROUND(KW21*1440,0)&lt;=ROUND(Configurações!$B$12*1440,0),IF(ROUND(KX21*1440,0)&lt;&gt;ROUND(Configurações!$B$8*1440,0),"INT-15MIN",""),IF(OR(ROUND(KX21*1440,0)&lt;ROUND(Configurações!$B$9*1440,0),ROUND(KX21*1440,0)&gt;ROUND(Configurações!$B$10*1440,0)),"INT-1H2H","")))))</f>
        <v/>
      </c>
      <c r="LB21" t="str">
        <f>IF(Configurações!$B$3="Simples",IF('Escala Simples'!AK21="Trabalho","TRAB",IF('Escala Simples'!AK21="Folga","FOLGA",IF('Escala Simples'!AK21="Atestado","ATEST",IF('Escala Simples'!AK21="Férias","FERIAS","")))),"")</f>
        <v/>
      </c>
      <c r="LC21" s="71" t="str">
        <f>IF(Configurações!$B$3="Colunas",IF('Escala Colunas'!Q160="","",'Escala Colunas'!Q160),IF(Configurações!$B$3="Simples","",IF('Escala Linhas'!EZ21="","",'Escala Linhas'!EZ21)))</f>
        <v/>
      </c>
      <c r="LD21" s="71" t="str">
        <f>IF(Configurações!$B$3="Colunas",IF('Escala Colunas'!Q161="","",'Escala Colunas'!Q161),IF(Configurações!$B$3="Simples","",IF('Escala Linhas'!FA21="","",'Escala Linhas'!FA21)))</f>
        <v/>
      </c>
      <c r="LE21" s="71" t="str">
        <f>IF(Configurações!$B$3="Colunas",IF('Escala Colunas'!Q162="","",'Escala Colunas'!Q162),IF(Configurações!$B$3="Simples","",IF('Escala Linhas'!FB21="","",'Escala Linhas'!FB21)))</f>
        <v/>
      </c>
      <c r="LF21" s="71" t="str">
        <f>IF(Configurações!$B$3="Colunas",IF('Escala Colunas'!Q163="","",'Escala Colunas'!Q163),IF(Configurações!$B$3="Simples","",IF('Escala Linhas'!FC21="","",'Escala Linhas'!FC21)))</f>
        <v/>
      </c>
      <c r="LG21">
        <f>IF($B21="",0,IF(Configurações!$B$3="Simples",IF(OR(LM21="TRAB",LM21="ATEST"),1,0),IF(AND(LC21&lt;&gt;"",LF21&lt;&gt;""),1,0)))</f>
        <v>0</v>
      </c>
      <c r="LH21" s="72">
        <f>IF(AND(LG21=1,Configurações!$B$3&lt;&gt;"Simples"),MOD(LF21-LC21,1)-LI21,0)</f>
        <v>0</v>
      </c>
      <c r="LI21" s="72">
        <f t="shared" si="191"/>
        <v>0</v>
      </c>
      <c r="LJ21">
        <f t="shared" si="192"/>
        <v>0</v>
      </c>
      <c r="LK21">
        <f t="shared" si="193"/>
        <v>0</v>
      </c>
      <c r="LL21" s="38" t="str">
        <f>IF(LG21=0,"",IF(LJ21&gt;Configurações!$B$15,"7DIA ","")&amp;IF(AND(WEEKDAY(LC$5)=1,LK21&gt;IF($D21="F",Configurações!$B$13,Configurações!$B$14)),"DOM ","")&amp;IF(Configurações!$B$3="Simples","",IF(ROUND(LH21*1440,0)&lt;=ROUND(Configurações!$B$11*1440,0),IF(ROUND(LI21*1440,0)&gt;0,"INT-INDEVIDO",""),IF(ROUND(LH21*1440,0)&lt;=ROUND(Configurações!$B$12*1440,0),IF(ROUND(LI21*1440,0)&lt;&gt;ROUND(Configurações!$B$8*1440,0),"INT-15MIN",""),IF(OR(ROUND(LI21*1440,0)&lt;ROUND(Configurações!$B$9*1440,0),ROUND(LI21*1440,0)&gt;ROUND(Configurações!$B$10*1440,0)),"INT-1H2H","")))))</f>
        <v/>
      </c>
      <c r="LM21" t="str">
        <f>IF(Configurações!$B$3="Simples",IF('Escala Simples'!AN21="Trabalho","TRAB",IF('Escala Simples'!AN21="Folga","FOLGA",IF('Escala Simples'!AN21="Atestado","ATEST",IF('Escala Simples'!AN21="Férias","FERIAS","")))),"")</f>
        <v/>
      </c>
      <c r="LN21" s="71" t="str">
        <f>IF(Configurações!$B$3="Colunas",IF('Escala Colunas'!Q165="","",'Escala Colunas'!Q165),IF(Configurações!$B$3="Simples","",IF('Escala Linhas'!FE21="","",'Escala Linhas'!FE21)))</f>
        <v/>
      </c>
      <c r="LO21" s="71" t="str">
        <f>IF(Configurações!$B$3="Colunas",IF('Escala Colunas'!Q166="","",'Escala Colunas'!Q166),IF(Configurações!$B$3="Simples","",IF('Escala Linhas'!FF21="","",'Escala Linhas'!FF21)))</f>
        <v/>
      </c>
      <c r="LP21" s="71" t="str">
        <f>IF(Configurações!$B$3="Colunas",IF('Escala Colunas'!Q167="","",'Escala Colunas'!Q167),IF(Configurações!$B$3="Simples","",IF('Escala Linhas'!FG21="","",'Escala Linhas'!FG21)))</f>
        <v/>
      </c>
      <c r="LQ21" s="71" t="str">
        <f>IF(Configurações!$B$3="Colunas",IF('Escala Colunas'!Q168="","",'Escala Colunas'!Q168),IF(Configurações!$B$3="Simples","",IF('Escala Linhas'!FH21="","",'Escala Linhas'!FH21)))</f>
        <v/>
      </c>
      <c r="LR21">
        <f>IF($B21="",0,IF(Configurações!$B$3="Simples",IF(OR(LX21="TRAB",LX21="ATEST"),1,0),IF(AND(LN21&lt;&gt;"",LQ21&lt;&gt;""),1,0)))</f>
        <v>0</v>
      </c>
      <c r="LS21" s="72">
        <f>IF(AND(LR21=1,Configurações!$B$3&lt;&gt;"Simples"),MOD(LQ21-LN21,1)-LT21,0)</f>
        <v>0</v>
      </c>
      <c r="LT21" s="72">
        <f t="shared" si="194"/>
        <v>0</v>
      </c>
      <c r="LU21">
        <f t="shared" si="195"/>
        <v>0</v>
      </c>
      <c r="LV21">
        <f t="shared" si="196"/>
        <v>0</v>
      </c>
      <c r="LW21" s="38" t="str">
        <f>IF(LR21=0,"",IF(LU21&gt;Configurações!$B$15,"7DIA ","")&amp;IF(AND(WEEKDAY(LN$5)=1,LV21&gt;IF($D21="F",Configurações!$B$13,Configurações!$B$14)),"DOM ","")&amp;IF(Configurações!$B$3="Simples","",IF(ROUND(LS21*1440,0)&lt;=ROUND(Configurações!$B$11*1440,0),IF(ROUND(LT21*1440,0)&gt;0,"INT-INDEVIDO",""),IF(ROUND(LS21*1440,0)&lt;=ROUND(Configurações!$B$12*1440,0),IF(ROUND(LT21*1440,0)&lt;&gt;ROUND(Configurações!$B$8*1440,0),"INT-15MIN",""),IF(OR(ROUND(LT21*1440,0)&lt;ROUND(Configurações!$B$9*1440,0),ROUND(LT21*1440,0)&gt;ROUND(Configurações!$B$10*1440,0)),"INT-1H2H","")))))</f>
        <v/>
      </c>
      <c r="LX21" t="str">
        <f>IF(Configurações!$B$3="Simples",IF('Escala Simples'!AO21="Trabalho","TRAB",IF('Escala Simples'!AO21="Folga","FOLGA",IF('Escala Simples'!AO21="Atestado","ATEST",IF('Escala Simples'!AO21="Férias","FERIAS","")))),"")</f>
        <v/>
      </c>
      <c r="LY21" s="71" t="str">
        <f>IF(Configurações!$B$3="Colunas",IF('Escala Colunas'!Q170="","",'Escala Colunas'!Q170),IF(Configurações!$B$3="Simples","",IF('Escala Linhas'!FJ21="","",'Escala Linhas'!FJ21)))</f>
        <v/>
      </c>
      <c r="LZ21" s="71" t="str">
        <f>IF(Configurações!$B$3="Colunas",IF('Escala Colunas'!Q171="","",'Escala Colunas'!Q171),IF(Configurações!$B$3="Simples","",IF('Escala Linhas'!FK21="","",'Escala Linhas'!FK21)))</f>
        <v/>
      </c>
      <c r="MA21" s="71" t="str">
        <f>IF(Configurações!$B$3="Colunas",IF('Escala Colunas'!Q172="","",'Escala Colunas'!Q172),IF(Configurações!$B$3="Simples","",IF('Escala Linhas'!FL21="","",'Escala Linhas'!FL21)))</f>
        <v/>
      </c>
      <c r="MB21" s="71" t="str">
        <f>IF(Configurações!$B$3="Colunas",IF('Escala Colunas'!Q173="","",'Escala Colunas'!Q173),IF(Configurações!$B$3="Simples","",IF('Escala Linhas'!FM21="","",'Escala Linhas'!FM21)))</f>
        <v/>
      </c>
      <c r="MC21">
        <f>IF($B21="",0,IF(Configurações!$B$3="Simples",IF(OR(MI21="TRAB",MI21="ATEST"),1,0),IF(AND(LY21&lt;&gt;"",MB21&lt;&gt;""),1,0)))</f>
        <v>0</v>
      </c>
      <c r="MD21" s="72">
        <f>IF(AND(MC21=1,Configurações!$B$3&lt;&gt;"Simples"),MOD(MB21-LY21,1)-ME21,0)</f>
        <v>0</v>
      </c>
      <c r="ME21" s="72">
        <f t="shared" si="197"/>
        <v>0</v>
      </c>
      <c r="MF21">
        <f t="shared" si="198"/>
        <v>0</v>
      </c>
      <c r="MG21">
        <f t="shared" si="199"/>
        <v>0</v>
      </c>
      <c r="MH21" s="38" t="str">
        <f>IF(MC21=0,"",IF(MF21&gt;Configurações!$B$15,"7DIA ","")&amp;IF(AND(WEEKDAY(LY$5)=1,MG21&gt;IF($D21="F",Configurações!$B$13,Configurações!$B$14)),"DOM ","")&amp;IF(Configurações!$B$3="Simples","",IF(ROUND(MD21*1440,0)&lt;=ROUND(Configurações!$B$11*1440,0),IF(ROUND(ME21*1440,0)&gt;0,"INT-INDEVIDO",""),IF(ROUND(MD21*1440,0)&lt;=ROUND(Configurações!$B$12*1440,0),IF(ROUND(ME21*1440,0)&lt;&gt;ROUND(Configurações!$B$8*1440,0),"INT-15MIN",""),IF(OR(ROUND(ME21*1440,0)&lt;ROUND(Configurações!$B$9*1440,0),ROUND(ME21*1440,0)&gt;ROUND(Configurações!$B$10*1440,0)),"INT-1H2H","")))))</f>
        <v/>
      </c>
      <c r="MI21" t="str">
        <f>IF(Configurações!$B$3="Simples",IF('Escala Simples'!AP21="Trabalho","TRAB",IF('Escala Simples'!AP21="Folga","FOLGA",IF('Escala Simples'!AP21="Atestado","ATEST",IF('Escala Simples'!AP21="Férias","FERIAS","")))),"")</f>
        <v/>
      </c>
      <c r="MJ21" s="71" t="str">
        <f>IF(Configurações!$B$3="Colunas",IF('Escala Colunas'!Q175="","",'Escala Colunas'!Q175),IF(Configurações!$B$3="Simples","",IF('Escala Linhas'!FO21="","",'Escala Linhas'!FO21)))</f>
        <v/>
      </c>
      <c r="MK21" s="71" t="str">
        <f>IF(Configurações!$B$3="Colunas",IF('Escala Colunas'!Q176="","",'Escala Colunas'!Q176),IF(Configurações!$B$3="Simples","",IF('Escala Linhas'!FP21="","",'Escala Linhas'!FP21)))</f>
        <v/>
      </c>
      <c r="ML21" s="71" t="str">
        <f>IF(Configurações!$B$3="Colunas",IF('Escala Colunas'!Q177="","",'Escala Colunas'!Q177),IF(Configurações!$B$3="Simples","",IF('Escala Linhas'!FQ21="","",'Escala Linhas'!FQ21)))</f>
        <v/>
      </c>
      <c r="MM21" s="71" t="str">
        <f>IF(Configurações!$B$3="Colunas",IF('Escala Colunas'!Q178="","",'Escala Colunas'!Q178),IF(Configurações!$B$3="Simples","",IF('Escala Linhas'!FR21="","",'Escala Linhas'!FR21)))</f>
        <v/>
      </c>
      <c r="MN21">
        <f>IF($B21="",0,IF(Configurações!$B$3="Simples",IF(OR(MT21="TRAB",MT21="ATEST"),1,0),IF(AND(MJ21&lt;&gt;"",MM21&lt;&gt;""),1,0)))</f>
        <v>0</v>
      </c>
      <c r="MO21" s="72">
        <f>IF(AND(MN21=1,Configurações!$B$3&lt;&gt;"Simples"),MOD(MM21-MJ21,1)-MP21,0)</f>
        <v>0</v>
      </c>
      <c r="MP21" s="72">
        <f t="shared" si="200"/>
        <v>0</v>
      </c>
      <c r="MQ21">
        <f t="shared" si="201"/>
        <v>0</v>
      </c>
      <c r="MR21">
        <f t="shared" si="202"/>
        <v>0</v>
      </c>
      <c r="MS21" s="38" t="str">
        <f>IF(MN21=0,"",IF(MQ21&gt;Configurações!$B$15,"7DIA ","")&amp;IF(AND(WEEKDAY(MJ$5)=1,MR21&gt;IF($D21="F",Configurações!$B$13,Configurações!$B$14)),"DOM ","")&amp;IF(Configurações!$B$3="Simples","",IF(ROUND(MO21*1440,0)&lt;=ROUND(Configurações!$B$11*1440,0),IF(ROUND(MP21*1440,0)&gt;0,"INT-INDEVIDO",""),IF(ROUND(MO21*1440,0)&lt;=ROUND(Configurações!$B$12*1440,0),IF(ROUND(MP21*1440,0)&lt;&gt;ROUND(Configurações!$B$8*1440,0),"INT-15MIN",""),IF(OR(ROUND(MP21*1440,0)&lt;ROUND(Configurações!$B$9*1440,0),ROUND(MP21*1440,0)&gt;ROUND(Configurações!$B$10*1440,0)),"INT-1H2H","")))))</f>
        <v/>
      </c>
      <c r="MT21" t="str">
        <f>IF(Configurações!$B$3="Simples",IF('Escala Simples'!AQ21="Trabalho","TRAB",IF('Escala Simples'!AQ21="Folga","FOLGA",IF('Escala Simples'!AQ21="Atestado","ATEST",IF('Escala Simples'!AQ21="Férias","FERIAS","")))),"")</f>
        <v/>
      </c>
      <c r="MU21" s="71" t="str">
        <f>IF(Configurações!$B$3="Colunas",IF('Escala Colunas'!Q180="","",'Escala Colunas'!Q180),IF(Configurações!$B$3="Simples","",IF('Escala Linhas'!FT21="","",'Escala Linhas'!FT21)))</f>
        <v/>
      </c>
      <c r="MV21" s="71" t="str">
        <f>IF(Configurações!$B$3="Colunas",IF('Escala Colunas'!Q181="","",'Escala Colunas'!Q181),IF(Configurações!$B$3="Simples","",IF('Escala Linhas'!FU21="","",'Escala Linhas'!FU21)))</f>
        <v/>
      </c>
      <c r="MW21" s="71" t="str">
        <f>IF(Configurações!$B$3="Colunas",IF('Escala Colunas'!Q182="","",'Escala Colunas'!Q182),IF(Configurações!$B$3="Simples","",IF('Escala Linhas'!FV21="","",'Escala Linhas'!FV21)))</f>
        <v/>
      </c>
      <c r="MX21" s="71" t="str">
        <f>IF(Configurações!$B$3="Colunas",IF('Escala Colunas'!Q183="","",'Escala Colunas'!Q183),IF(Configurações!$B$3="Simples","",IF('Escala Linhas'!FW21="","",'Escala Linhas'!FW21)))</f>
        <v/>
      </c>
      <c r="MY21">
        <f>IF($B21="",0,IF(Configurações!$B$3="Simples",IF(OR(NE21="TRAB",NE21="ATEST"),1,0),IF(AND(MU21&lt;&gt;"",MX21&lt;&gt;""),1,0)))</f>
        <v>0</v>
      </c>
      <c r="MZ21" s="72">
        <f>IF(AND(MY21=1,Configurações!$B$3&lt;&gt;"Simples"),MOD(MX21-MU21,1)-NA21,0)</f>
        <v>0</v>
      </c>
      <c r="NA21" s="72">
        <f t="shared" si="203"/>
        <v>0</v>
      </c>
      <c r="NB21">
        <f t="shared" si="204"/>
        <v>0</v>
      </c>
      <c r="NC21">
        <f t="shared" si="205"/>
        <v>0</v>
      </c>
      <c r="ND21" s="38" t="str">
        <f>IF(MY21=0,"",IF(NB21&gt;Configurações!$B$15,"7DIA ","")&amp;IF(AND(WEEKDAY(MU$5)=1,NC21&gt;IF($D21="F",Configurações!$B$13,Configurações!$B$14)),"DOM ","")&amp;IF(Configurações!$B$3="Simples","",IF(ROUND(MZ21*1440,0)&lt;=ROUND(Configurações!$B$11*1440,0),IF(ROUND(NA21*1440,0)&gt;0,"INT-INDEVIDO",""),IF(ROUND(MZ21*1440,0)&lt;=ROUND(Configurações!$B$12*1440,0),IF(ROUND(NA21*1440,0)&lt;&gt;ROUND(Configurações!$B$8*1440,0),"INT-15MIN",""),IF(OR(ROUND(NA21*1440,0)&lt;ROUND(Configurações!$B$9*1440,0),ROUND(NA21*1440,0)&gt;ROUND(Configurações!$B$10*1440,0)),"INT-1H2H","")))))</f>
        <v/>
      </c>
      <c r="NE21" t="str">
        <f>IF(Configurações!$B$3="Simples",IF('Escala Simples'!AR21="Trabalho","TRAB",IF('Escala Simples'!AR21="Folga","FOLGA",IF('Escala Simples'!AR21="Atestado","ATEST",IF('Escala Simples'!AR21="Férias","FERIAS","")))),"")</f>
        <v/>
      </c>
      <c r="NF21" s="71" t="str">
        <f>IF(Configurações!$B$3="Colunas",IF('Escala Colunas'!Q185="","",'Escala Colunas'!Q185),IF(Configurações!$B$3="Simples","",IF('Escala Linhas'!FY21="","",'Escala Linhas'!FY21)))</f>
        <v/>
      </c>
      <c r="NG21" s="71" t="str">
        <f>IF(Configurações!$B$3="Colunas",IF('Escala Colunas'!Q186="","",'Escala Colunas'!Q186),IF(Configurações!$B$3="Simples","",IF('Escala Linhas'!FZ21="","",'Escala Linhas'!FZ21)))</f>
        <v/>
      </c>
      <c r="NH21" s="71" t="str">
        <f>IF(Configurações!$B$3="Colunas",IF('Escala Colunas'!Q187="","",'Escala Colunas'!Q187),IF(Configurações!$B$3="Simples","",IF('Escala Linhas'!GA21="","",'Escala Linhas'!GA21)))</f>
        <v/>
      </c>
      <c r="NI21" s="71" t="str">
        <f>IF(Configurações!$B$3="Colunas",IF('Escala Colunas'!Q188="","",'Escala Colunas'!Q188),IF(Configurações!$B$3="Simples","",IF('Escala Linhas'!GB21="","",'Escala Linhas'!GB21)))</f>
        <v/>
      </c>
      <c r="NJ21">
        <f>IF($B21="",0,IF(Configurações!$B$3="Simples",IF(OR(NP21="TRAB",NP21="ATEST"),1,0),IF(AND(NF21&lt;&gt;"",NI21&lt;&gt;""),1,0)))</f>
        <v>0</v>
      </c>
      <c r="NK21" s="72">
        <f>IF(AND(NJ21=1,Configurações!$B$3&lt;&gt;"Simples"),MOD(NI21-NF21,1)-NL21,0)</f>
        <v>0</v>
      </c>
      <c r="NL21" s="72">
        <f t="shared" si="206"/>
        <v>0</v>
      </c>
      <c r="NM21">
        <f t="shared" si="207"/>
        <v>0</v>
      </c>
      <c r="NN21">
        <f t="shared" si="208"/>
        <v>0</v>
      </c>
      <c r="NO21" s="38" t="str">
        <f>IF(NJ21=0,"",IF(NM21&gt;Configurações!$B$15,"7DIA ","")&amp;IF(AND(WEEKDAY(NF$5)=1,NN21&gt;IF($D21="F",Configurações!$B$13,Configurações!$B$14)),"DOM ","")&amp;IF(Configurações!$B$3="Simples","",IF(ROUND(NK21*1440,0)&lt;=ROUND(Configurações!$B$11*1440,0),IF(ROUND(NL21*1440,0)&gt;0,"INT-INDEVIDO",""),IF(ROUND(NK21*1440,0)&lt;=ROUND(Configurações!$B$12*1440,0),IF(ROUND(NL21*1440,0)&lt;&gt;ROUND(Configurações!$B$8*1440,0),"INT-15MIN",""),IF(OR(ROUND(NL21*1440,0)&lt;ROUND(Configurações!$B$9*1440,0),ROUND(NL21*1440,0)&gt;ROUND(Configurações!$B$10*1440,0)),"INT-1H2H","")))))</f>
        <v/>
      </c>
      <c r="NP21" t="str">
        <f>IF(Configurações!$B$3="Simples",IF('Escala Simples'!AS21="Trabalho","TRAB",IF('Escala Simples'!AS21="Folga","FOLGA",IF('Escala Simples'!AS21="Atestado","ATEST",IF('Escala Simples'!AS21="Férias","FERIAS","")))),"")</f>
        <v/>
      </c>
      <c r="NQ21" s="71" t="str">
        <f>IF(Configurações!$B$3="Colunas",IF('Escala Colunas'!Q190="","",'Escala Colunas'!Q190),IF(Configurações!$B$3="Simples","",IF('Escala Linhas'!GD21="","",'Escala Linhas'!GD21)))</f>
        <v/>
      </c>
      <c r="NR21" s="71" t="str">
        <f>IF(Configurações!$B$3="Colunas",IF('Escala Colunas'!Q191="","",'Escala Colunas'!Q191),IF(Configurações!$B$3="Simples","",IF('Escala Linhas'!GE21="","",'Escala Linhas'!GE21)))</f>
        <v/>
      </c>
      <c r="NS21" s="71" t="str">
        <f>IF(Configurações!$B$3="Colunas",IF('Escala Colunas'!Q192="","",'Escala Colunas'!Q192),IF(Configurações!$B$3="Simples","",IF('Escala Linhas'!GF21="","",'Escala Linhas'!GF21)))</f>
        <v/>
      </c>
      <c r="NT21" s="71" t="str">
        <f>IF(Configurações!$B$3="Colunas",IF('Escala Colunas'!Q193="","",'Escala Colunas'!Q193),IF(Configurações!$B$3="Simples","",IF('Escala Linhas'!GG21="","",'Escala Linhas'!GG21)))</f>
        <v/>
      </c>
      <c r="NU21">
        <f>IF($B21="",0,IF(Configurações!$B$3="Simples",IF(OR(OA21="TRAB",OA21="ATEST"),1,0),IF(AND(NQ21&lt;&gt;"",NT21&lt;&gt;""),1,0)))</f>
        <v>0</v>
      </c>
      <c r="NV21" s="72">
        <f>IF(AND(NU21=1,Configurações!$B$3&lt;&gt;"Simples"),MOD(NT21-NQ21,1)-NW21,0)</f>
        <v>0</v>
      </c>
      <c r="NW21" s="72">
        <f t="shared" si="209"/>
        <v>0</v>
      </c>
      <c r="NX21">
        <f t="shared" si="210"/>
        <v>0</v>
      </c>
      <c r="NY21">
        <f t="shared" si="211"/>
        <v>0</v>
      </c>
      <c r="NZ21" s="38" t="str">
        <f>IF(NU21=0,"",IF(NX21&gt;Configurações!$B$15,"7DIA ","")&amp;IF(AND(WEEKDAY(NQ$5)=1,NY21&gt;IF($D21="F",Configurações!$B$13,Configurações!$B$14)),"DOM ","")&amp;IF(Configurações!$B$3="Simples","",IF(ROUND(NV21*1440,0)&lt;=ROUND(Configurações!$B$11*1440,0),IF(ROUND(NW21*1440,0)&gt;0,"INT-INDEVIDO",""),IF(ROUND(NV21*1440,0)&lt;=ROUND(Configurações!$B$12*1440,0),IF(ROUND(NW21*1440,0)&lt;&gt;ROUND(Configurações!$B$8*1440,0),"INT-15MIN",""),IF(OR(ROUND(NW21*1440,0)&lt;ROUND(Configurações!$B$9*1440,0),ROUND(NW21*1440,0)&gt;ROUND(Configurações!$B$10*1440,0)),"INT-1H2H","")))))</f>
        <v/>
      </c>
      <c r="OA21" t="str">
        <f>IF(Configurações!$B$3="Simples",IF('Escala Simples'!AT21="Trabalho","TRAB",IF('Escala Simples'!AT21="Folga","FOLGA",IF('Escala Simples'!AT21="Atestado","ATEST",IF('Escala Simples'!AT21="Férias","FERIAS","")))),"")</f>
        <v/>
      </c>
      <c r="OB21" s="72">
        <f>SUMIFS(Cálculos!$G21:$OA21,Cálculos!$G$4:$OA$4,"H",Cálculos!$G$3:$OA$3,1)</f>
        <v>0</v>
      </c>
      <c r="OC21">
        <f>SUMIFS(Cálculos!$G21:$OA21,Cálculos!$G$4:$OA$4,"T",Cálculos!$G$3:$OA$3,1)</f>
        <v>0</v>
      </c>
      <c r="OD21" s="69" t="str">
        <f>IF($B21="","",IF(AND(Configurações!$B$3&lt;&gt;"Simples",ISNUMBER($C21),ROUND(OB21*1440,0)&gt;$C21*60),"Jornada semanal excedida: "&amp;TEXT(OB21,"[h]:mm")&amp;" (contratada "&amp;$C21&amp;"h) • ","")&amp;IF(IF(Configurações!$B$6="Sim",OC21&gt;6,OC21&gt;Configurações!$B$5),IF(Configurações!$B$6="Sim","Semana inteira sem folga — mínimo 1 folga (CCT/ACT) • ","Mais de "&amp;Configurações!$B$5&amp;" dias trabalhados — obrigatórias 2 folgas semanais • "),"")&amp;IF(COUNTIF(G21:CD21,"*7DIA*")&gt;0,"7º dia consecutivo de trabalho • ","")&amp;IF(COUNTIF(G21:CD21,"*DOM*")&gt;0,"Domingos consecutivos acima do permitido • ","")&amp;IF(COUNTIF(G21:CD21,"*INT-INDEVIDO*")&gt;0,"Intervalo indevido em jornada até 4h • ","")&amp;IF(COUNTIF(G21:CD21,"*INT-15MIN*")&gt;0,"Intervalo deve ser de 15 min (jornada 4h01–6h) • ","")&amp;IF(COUNTIF(G21:CD21,"*INT-1H2H*")&gt;0,"Intervalo fora de 1h–2h (jornada acima de 6h) • ",""))</f>
        <v/>
      </c>
      <c r="OE21">
        <f>IF($B21="",0,IF(AND(Configurações!$B$3&lt;&gt;"Simples",ISNUMBER($C21),ROUND(OB21*1440,0)&gt;$C21*60),1,0))</f>
        <v>0</v>
      </c>
      <c r="OF21">
        <f>IF($B21="",0,IF(IF(Configurações!$B$6="Sim",OC21&gt;6,OC21&gt;Configurações!$B$5),1,0))</f>
        <v>0</v>
      </c>
      <c r="OG21" s="72">
        <f>SUMIFS(Cálculos!$G21:$OA21,Cálculos!$G$4:$OA$4,"H",Cálculos!$G$3:$OA$3,2)</f>
        <v>0</v>
      </c>
      <c r="OH21">
        <f>SUMIFS(Cálculos!$G21:$OA21,Cálculos!$G$4:$OA$4,"T",Cálculos!$G$3:$OA$3,2)</f>
        <v>0</v>
      </c>
      <c r="OI21" s="69" t="str">
        <f>IF($B21="","",IF(AND(Configurações!$B$3&lt;&gt;"Simples",ISNUMBER($C21),ROUND(OG21*1440,0)&gt;$C21*60),"Jornada semanal excedida: "&amp;TEXT(OG21,"[h]:mm")&amp;" (contratada "&amp;$C21&amp;"h) • ","")&amp;IF(IF(Configurações!$B$6="Sim",OH21&gt;6,OH21&gt;Configurações!$B$5),IF(Configurações!$B$6="Sim","Semana inteira sem folga — mínimo 1 folga (CCT/ACT) • ","Mais de "&amp;Configurações!$B$5&amp;" dias trabalhados — obrigatórias 2 folgas semanais • "),"")&amp;IF(COUNTIF(CF21:FC21,"*7DIA*")&gt;0,"7º dia consecutivo de trabalho • ","")&amp;IF(COUNTIF(CF21:FC21,"*DOM*")&gt;0,"Domingos consecutivos acima do permitido • ","")&amp;IF(COUNTIF(CF21:FC21,"*INT-INDEVIDO*")&gt;0,"Intervalo indevido em jornada até 4h • ","")&amp;IF(COUNTIF(CF21:FC21,"*INT-15MIN*")&gt;0,"Intervalo deve ser de 15 min (jornada 4h01–6h) • ","")&amp;IF(COUNTIF(CF21:FC21,"*INT-1H2H*")&gt;0,"Intervalo fora de 1h–2h (jornada acima de 6h) • ",""))</f>
        <v/>
      </c>
      <c r="OJ21">
        <f>IF($B21="",0,IF(AND(Configurações!$B$3&lt;&gt;"Simples",ISNUMBER($C21),ROUND(OG21*1440,0)&gt;$C21*60),1,0))</f>
        <v>0</v>
      </c>
      <c r="OK21">
        <f>IF($B21="",0,IF(IF(Configurações!$B$6="Sim",OH21&gt;6,OH21&gt;Configurações!$B$5),1,0))</f>
        <v>0</v>
      </c>
      <c r="OL21" s="72">
        <f>SUMIFS(Cálculos!$G21:$OA21,Cálculos!$G$4:$OA$4,"H",Cálculos!$G$3:$OA$3,3)</f>
        <v>0</v>
      </c>
      <c r="OM21">
        <f>SUMIFS(Cálculos!$G21:$OA21,Cálculos!$G$4:$OA$4,"T",Cálculos!$G$3:$OA$3,3)</f>
        <v>0</v>
      </c>
      <c r="ON21" s="69" t="str">
        <f>IF($B21="","",IF(AND(Configurações!$B$3&lt;&gt;"Simples",ISNUMBER($C21),ROUND(OL21*1440,0)&gt;$C21*60),"Jornada semanal excedida: "&amp;TEXT(OL21,"[h]:mm")&amp;" (contratada "&amp;$C21&amp;"h) • ","")&amp;IF(IF(Configurações!$B$6="Sim",OM21&gt;6,OM21&gt;Configurações!$B$5),IF(Configurações!$B$6="Sim","Semana inteira sem folga — mínimo 1 folga (CCT/ACT) • ","Mais de "&amp;Configurações!$B$5&amp;" dias trabalhados — obrigatórias 2 folgas semanais • "),"")&amp;IF(COUNTIF(FE21:IB21,"*7DIA*")&gt;0,"7º dia consecutivo de trabalho • ","")&amp;IF(COUNTIF(FE21:IB21,"*DOM*")&gt;0,"Domingos consecutivos acima do permitido • ","")&amp;IF(COUNTIF(FE21:IB21,"*INT-INDEVIDO*")&gt;0,"Intervalo indevido em jornada até 4h • ","")&amp;IF(COUNTIF(FE21:IB21,"*INT-15MIN*")&gt;0,"Intervalo deve ser de 15 min (jornada 4h01–6h) • ","")&amp;IF(COUNTIF(FE21:IB21,"*INT-1H2H*")&gt;0,"Intervalo fora de 1h–2h (jornada acima de 6h) • ",""))</f>
        <v/>
      </c>
      <c r="OO21">
        <f>IF($B21="",0,IF(AND(Configurações!$B$3&lt;&gt;"Simples",ISNUMBER($C21),ROUND(OL21*1440,0)&gt;$C21*60),1,0))</f>
        <v>0</v>
      </c>
      <c r="OP21">
        <f>IF($B21="",0,IF(IF(Configurações!$B$6="Sim",OM21&gt;6,OM21&gt;Configurações!$B$5),1,0))</f>
        <v>0</v>
      </c>
      <c r="OQ21" s="72">
        <f>SUMIFS(Cálculos!$G21:$OA21,Cálculos!$G$4:$OA$4,"H",Cálculos!$G$3:$OA$3,4)</f>
        <v>0</v>
      </c>
      <c r="OR21">
        <f>SUMIFS(Cálculos!$G21:$OA21,Cálculos!$G$4:$OA$4,"T",Cálculos!$G$3:$OA$3,4)</f>
        <v>0</v>
      </c>
      <c r="OS21" s="69" t="str">
        <f>IF($B21="","",IF(AND(Configurações!$B$3&lt;&gt;"Simples",ISNUMBER($C21),ROUND(OQ21*1440,0)&gt;$C21*60),"Jornada semanal excedida: "&amp;TEXT(OQ21,"[h]:mm")&amp;" (contratada "&amp;$C21&amp;"h) • ","")&amp;IF(IF(Configurações!$B$6="Sim",OR21&gt;6,OR21&gt;Configurações!$B$5),IF(Configurações!$B$6="Sim","Semana inteira sem folga — mínimo 1 folga (CCT/ACT) • ","Mais de "&amp;Configurações!$B$5&amp;" dias trabalhados — obrigatórias 2 folgas semanais • "),"")&amp;IF(COUNTIF(ID21:LA21,"*7DIA*")&gt;0,"7º dia consecutivo de trabalho • ","")&amp;IF(COUNTIF(ID21:LA21,"*DOM*")&gt;0,"Domingos consecutivos acima do permitido • ","")&amp;IF(COUNTIF(ID21:LA21,"*INT-INDEVIDO*")&gt;0,"Intervalo indevido em jornada até 4h • ","")&amp;IF(COUNTIF(ID21:LA21,"*INT-15MIN*")&gt;0,"Intervalo deve ser de 15 min (jornada 4h01–6h) • ","")&amp;IF(COUNTIF(ID21:LA21,"*INT-1H2H*")&gt;0,"Intervalo fora de 1h–2h (jornada acima de 6h) • ",""))</f>
        <v/>
      </c>
      <c r="OT21">
        <f>IF($B21="",0,IF(AND(Configurações!$B$3&lt;&gt;"Simples",ISNUMBER($C21),ROUND(OQ21*1440,0)&gt;$C21*60),1,0))</f>
        <v>0</v>
      </c>
      <c r="OU21">
        <f>IF($B21="",0,IF(IF(Configurações!$B$6="Sim",OR21&gt;6,OR21&gt;Configurações!$B$5),1,0))</f>
        <v>0</v>
      </c>
      <c r="OV21" s="72">
        <f>SUMIFS(Cálculos!$G21:$OA21,Cálculos!$G$4:$OA$4,"H",Cálculos!$G$3:$OA$3,5)</f>
        <v>0</v>
      </c>
      <c r="OW21">
        <f>SUMIFS(Cálculos!$G21:$OA21,Cálculos!$G$4:$OA$4,"T",Cálculos!$G$3:$OA$3,5)</f>
        <v>0</v>
      </c>
      <c r="OX21" s="69" t="str">
        <f>IF($B21="","",IF(AND(Configurações!$B$3&lt;&gt;"Simples",ISNUMBER($C21),ROUND(OV21*1440,0)&gt;$C21*60),"Jornada semanal excedida: "&amp;TEXT(OV21,"[h]:mm")&amp;" (contratada "&amp;$C21&amp;"h) • ","")&amp;IF(IF(Configurações!$B$6="Sim",OW21&gt;6,OW21&gt;Configurações!$B$5),IF(Configurações!$B$6="Sim","Semana inteira sem folga — mínimo 1 folga (CCT/ACT) • ","Mais de "&amp;Configurações!$B$5&amp;" dias trabalhados — obrigatórias 2 folgas semanais • "),"")&amp;IF(COUNTIF(LC21:NZ21,"*7DIA*")&gt;0,"7º dia consecutivo de trabalho • ","")&amp;IF(COUNTIF(LC21:NZ21,"*DOM*")&gt;0,"Domingos consecutivos acima do permitido • ","")&amp;IF(COUNTIF(LC21:NZ21,"*INT-INDEVIDO*")&gt;0,"Intervalo indevido em jornada até 4h • ","")&amp;IF(COUNTIF(LC21:NZ21,"*INT-15MIN*")&gt;0,"Intervalo deve ser de 15 min (jornada 4h01–6h) • ","")&amp;IF(COUNTIF(LC21:NZ21,"*INT-1H2H*")&gt;0,"Intervalo fora de 1h–2h (jornada acima de 6h) • ",""))</f>
        <v/>
      </c>
      <c r="OY21">
        <f>IF($B21="",0,IF(AND(Configurações!$B$3&lt;&gt;"Simples",ISNUMBER($C21),ROUND(OV21*1440,0)&gt;$C21*60),1,0))</f>
        <v>0</v>
      </c>
      <c r="OZ21">
        <f>IF($B21="",0,IF(IF(Configurações!$B$6="Sim",OW21&gt;6,OW21&gt;Configurações!$B$5),1,0))</f>
        <v>0</v>
      </c>
      <c r="PA21">
        <f>IF($B21="",0,SUMPRODUCT((Cálculos!$G$4:$OA$4="T")*(Cálculos!$G$5:$OA$5&gt;=$PA$5)*(Cálculos!$G$5:$OA$5&lt;=$PB$5))-PE21)</f>
        <v>0</v>
      </c>
      <c r="PB21">
        <f>IF($B21="",0,PA21-SUMIFS(Cálculos!$G21:$OA21,Cálculos!$G$4:$OA$4,"T",Cálculos!$G$5:$OA$5,"&gt;="&amp;$PA$5,Cálculos!$G$5:$OA$5,"&lt;="&amp;$PB$5))</f>
        <v>0</v>
      </c>
      <c r="PC21">
        <f>ROUND(PA21*Configurações!$B$7/7,0)</f>
        <v>0</v>
      </c>
      <c r="PD21">
        <f>IF(AND(Configurações!$B$6="Sim",PA21&gt;0,PB21&lt;PC21),1,0)</f>
        <v>0</v>
      </c>
      <c r="PE21">
        <f>IF($B21="",0,COUNTIFS(Cálculos!$G$4:$OA$4,"ST",Cálculos!$G$5:$OA$5,"&gt;="&amp;$PA$5,Cálculos!$G$5:$OA$5,"&lt;="&amp;$PB$5,Cálculos!$G21:$OA21,"FERIAS"))</f>
        <v>0</v>
      </c>
      <c r="PF21">
        <f>IF($B21="",0,SUMPRODUCT((Cálculos!$G$4:$OA$4="T")*(Cálculos!$G$5:$OA$5&gt;=$PF$5)*(Cálculos!$G$5:$OA$5&lt;=$PG$5))-PJ21)</f>
        <v>0</v>
      </c>
      <c r="PG21">
        <f>IF($B21="",0,PF21-SUMIFS(Cálculos!$G21:$OA21,Cálculos!$G$4:$OA$4,"T",Cálculos!$G$5:$OA$5,"&gt;="&amp;$PF$5,Cálculos!$G$5:$OA$5,"&lt;="&amp;$PG$5))</f>
        <v>0</v>
      </c>
      <c r="PH21">
        <f>ROUND(PF21*Configurações!$B$7/7,0)</f>
        <v>0</v>
      </c>
      <c r="PI21">
        <f>IF(AND(Configurações!$B$6="Sim",PF21&gt;0,PG21&lt;PH21),1,0)</f>
        <v>0</v>
      </c>
      <c r="PJ21">
        <f>IF($B21="",0,COUNTIFS(Cálculos!$G$4:$OA$4,"ST",Cálculos!$G$5:$OA$5,"&gt;="&amp;$PF$5,Cálculos!$G$5:$OA$5,"&lt;="&amp;$PG$5,Cálculos!$G21:$OA21,"FERIAS"))</f>
        <v>0</v>
      </c>
      <c r="PK21">
        <f>IF($B21="",0,SUMPRODUCT((Cálculos!$G$4:$OA$4="T")*(Cálculos!$G$5:$OA$5&gt;=$PK$5)*(Cálculos!$G$5:$OA$5&lt;=$PL$5))-PO21)</f>
        <v>0</v>
      </c>
      <c r="PL21">
        <f>IF($B21="",0,PK21-SUMIFS(Cálculos!$G21:$OA21,Cálculos!$G$4:$OA$4,"T",Cálculos!$G$5:$OA$5,"&gt;="&amp;$PK$5,Cálculos!$G$5:$OA$5,"&lt;="&amp;$PL$5))</f>
        <v>0</v>
      </c>
      <c r="PM21">
        <f>ROUND(PK21*Configurações!$B$7/7,0)</f>
        <v>0</v>
      </c>
      <c r="PN21">
        <f>IF(AND(Configurações!$B$6="Sim",PK21&gt;0,PL21&lt;PM21),1,0)</f>
        <v>0</v>
      </c>
      <c r="PO21">
        <f>IF($B21="",0,COUNTIFS(Cálculos!$G$4:$OA$4,"ST",Cálculos!$G$5:$OA$5,"&gt;="&amp;$PK$5,Cálculos!$G$5:$OA$5,"&lt;="&amp;$PL$5,Cálculos!$G21:$OA21,"FERIAS"))</f>
        <v>0</v>
      </c>
      <c r="PP21" s="69" t="str">
        <f t="shared" si="212"/>
        <v/>
      </c>
    </row>
    <row r="22" spans="1:432" x14ac:dyDescent="0.25">
      <c r="A22" s="68" t="str">
        <f t="shared" si="106"/>
        <v/>
      </c>
      <c r="B22" s="69" t="str">
        <f>IF(Configurações!$B$3="Colunas",IF('Escala Colunas'!Q$4="","",'Escala Colunas'!Q$4),IF(Configurações!$B$3="Simples",IF('Escala Simples'!$B22="","",'Escala Simples'!$B22),IF('Escala Linhas'!$B22="","",'Escala Linhas'!$B22)))</f>
        <v/>
      </c>
      <c r="C22" s="70" t="str">
        <f>IF($B22="","",IFERROR(INDEX(Funcionários!$D$5:$D$84,MATCH($B22,Funcionários!$B$5:$B$84,0)),""))</f>
        <v/>
      </c>
      <c r="D22" t="str">
        <f>IF($B22="","",IFERROR(INDEX(Funcionários!$C$5:$C$84,MATCH($B22,Funcionários!$B$5:$B$84,0)),""))</f>
        <v/>
      </c>
      <c r="E22">
        <f>IF($B22="",0,IFERROR(N(INDEX(Funcionários!$E$5:$E$84,MATCH($B22,Funcionários!$B$5:$B$84,0))),0))</f>
        <v>0</v>
      </c>
      <c r="F22">
        <f>IF($B22="",0,IFERROR(N(INDEX(Funcionários!$F$5:$F$84,MATCH($B22,Funcionários!$B$5:$B$84,0))),0))</f>
        <v>0</v>
      </c>
      <c r="G22" s="71" t="str">
        <f>IF(Configurações!$B$3="Colunas",IF('Escala Colunas'!Q9="","",'Escala Colunas'!Q9),IF(Configurações!$B$3="Simples","",IF('Escala Linhas'!D22="","",'Escala Linhas'!D22)))</f>
        <v/>
      </c>
      <c r="H22" s="71" t="str">
        <f>IF(Configurações!$B$3="Colunas",IF('Escala Colunas'!Q10="","",'Escala Colunas'!Q10),IF(Configurações!$B$3="Simples","",IF('Escala Linhas'!E22="","",'Escala Linhas'!E22)))</f>
        <v/>
      </c>
      <c r="I22" s="71" t="str">
        <f>IF(Configurações!$B$3="Colunas",IF('Escala Colunas'!Q11="","",'Escala Colunas'!Q11),IF(Configurações!$B$3="Simples","",IF('Escala Linhas'!F22="","",'Escala Linhas'!F22)))</f>
        <v/>
      </c>
      <c r="J22" s="71" t="str">
        <f>IF(Configurações!$B$3="Colunas",IF('Escala Colunas'!Q12="","",'Escala Colunas'!Q12),IF(Configurações!$B$3="Simples","",IF('Escala Linhas'!G22="","",'Escala Linhas'!G22)))</f>
        <v/>
      </c>
      <c r="K22">
        <f>IF($B22="",0,IF(Configurações!$B$3="Simples",IF(OR(Q22="TRAB",Q22="ATEST"),1,0),IF(AND(G22&lt;&gt;"",J22&lt;&gt;""),1,0)))</f>
        <v>0</v>
      </c>
      <c r="L22" s="72">
        <f>IF(AND(K22=1,Configurações!$B$3&lt;&gt;"Simples"),MOD(J22-G22,1)-M22,0)</f>
        <v>0</v>
      </c>
      <c r="M22" s="72">
        <f t="shared" si="107"/>
        <v>0</v>
      </c>
      <c r="N22">
        <f t="shared" si="108"/>
        <v>0</v>
      </c>
      <c r="O22">
        <f t="shared" si="109"/>
        <v>0</v>
      </c>
      <c r="P22" s="38" t="str">
        <f>IF(K22=0,"",IF(N22&gt;Configurações!$B$15,"7DIA ","")&amp;IF(AND(WEEKDAY(G$5)=1,O22&gt;IF($D22="F",Configurações!$B$13,Configurações!$B$14)),"DOM ","")&amp;IF(Configurações!$B$3="Simples","",IF(ROUND(L22*1440,0)&lt;=ROUND(Configurações!$B$11*1440,0),IF(ROUND(M22*1440,0)&gt;0,"INT-INDEVIDO",""),IF(ROUND(L22*1440,0)&lt;=ROUND(Configurações!$B$12*1440,0),IF(ROUND(M22*1440,0)&lt;&gt;ROUND(Configurações!$B$8*1440,0),"INT-15MIN",""),IF(OR(ROUND(M22*1440,0)&lt;ROUND(Configurações!$B$9*1440,0),ROUND(M22*1440,0)&gt;ROUND(Configurações!$B$10*1440,0)),"INT-1H2H","")))))</f>
        <v/>
      </c>
      <c r="Q22" t="str">
        <f>IF(Configurações!$B$3="Simples",IF('Escala Simples'!D22="Trabalho","TRAB",IF('Escala Simples'!D22="Folga","FOLGA",IF('Escala Simples'!D22="Atestado","ATEST",IF('Escala Simples'!D22="Férias","FERIAS","")))),"")</f>
        <v/>
      </c>
      <c r="R22" s="71" t="str">
        <f>IF(Configurações!$B$3="Colunas",IF('Escala Colunas'!Q14="","",'Escala Colunas'!Q14),IF(Configurações!$B$3="Simples","",IF('Escala Linhas'!I22="","",'Escala Linhas'!I22)))</f>
        <v/>
      </c>
      <c r="S22" s="71" t="str">
        <f>IF(Configurações!$B$3="Colunas",IF('Escala Colunas'!Q15="","",'Escala Colunas'!Q15),IF(Configurações!$B$3="Simples","",IF('Escala Linhas'!J22="","",'Escala Linhas'!J22)))</f>
        <v/>
      </c>
      <c r="T22" s="71" t="str">
        <f>IF(Configurações!$B$3="Colunas",IF('Escala Colunas'!Q16="","",'Escala Colunas'!Q16),IF(Configurações!$B$3="Simples","",IF('Escala Linhas'!K22="","",'Escala Linhas'!K22)))</f>
        <v/>
      </c>
      <c r="U22" s="71" t="str">
        <f>IF(Configurações!$B$3="Colunas",IF('Escala Colunas'!Q17="","",'Escala Colunas'!Q17),IF(Configurações!$B$3="Simples","",IF('Escala Linhas'!L22="","",'Escala Linhas'!L22)))</f>
        <v/>
      </c>
      <c r="V22">
        <f>IF($B22="",0,IF(Configurações!$B$3="Simples",IF(OR(AB22="TRAB",AB22="ATEST"),1,0),IF(AND(R22&lt;&gt;"",U22&lt;&gt;""),1,0)))</f>
        <v>0</v>
      </c>
      <c r="W22" s="72">
        <f>IF(AND(V22=1,Configurações!$B$3&lt;&gt;"Simples"),MOD(U22-R22,1)-X22,0)</f>
        <v>0</v>
      </c>
      <c r="X22" s="72">
        <f t="shared" si="110"/>
        <v>0</v>
      </c>
      <c r="Y22">
        <f t="shared" si="111"/>
        <v>0</v>
      </c>
      <c r="Z22">
        <f t="shared" si="112"/>
        <v>0</v>
      </c>
      <c r="AA22" s="38" t="str">
        <f>IF(V22=0,"",IF(Y22&gt;Configurações!$B$15,"7DIA ","")&amp;IF(AND(WEEKDAY(R$5)=1,Z22&gt;IF($D22="F",Configurações!$B$13,Configurações!$B$14)),"DOM ","")&amp;IF(Configurações!$B$3="Simples","",IF(ROUND(W22*1440,0)&lt;=ROUND(Configurações!$B$11*1440,0),IF(ROUND(X22*1440,0)&gt;0,"INT-INDEVIDO",""),IF(ROUND(W22*1440,0)&lt;=ROUND(Configurações!$B$12*1440,0),IF(ROUND(X22*1440,0)&lt;&gt;ROUND(Configurações!$B$8*1440,0),"INT-15MIN",""),IF(OR(ROUND(X22*1440,0)&lt;ROUND(Configurações!$B$9*1440,0),ROUND(X22*1440,0)&gt;ROUND(Configurações!$B$10*1440,0)),"INT-1H2H","")))))</f>
        <v/>
      </c>
      <c r="AB22" t="str">
        <f>IF(Configurações!$B$3="Simples",IF('Escala Simples'!E22="Trabalho","TRAB",IF('Escala Simples'!E22="Folga","FOLGA",IF('Escala Simples'!E22="Atestado","ATEST",IF('Escala Simples'!E22="Férias","FERIAS","")))),"")</f>
        <v/>
      </c>
      <c r="AC22" s="71" t="str">
        <f>IF(Configurações!$B$3="Colunas",IF('Escala Colunas'!Q19="","",'Escala Colunas'!Q19),IF(Configurações!$B$3="Simples","",IF('Escala Linhas'!N22="","",'Escala Linhas'!N22)))</f>
        <v/>
      </c>
      <c r="AD22" s="71" t="str">
        <f>IF(Configurações!$B$3="Colunas",IF('Escala Colunas'!Q20="","",'Escala Colunas'!Q20),IF(Configurações!$B$3="Simples","",IF('Escala Linhas'!O22="","",'Escala Linhas'!O22)))</f>
        <v/>
      </c>
      <c r="AE22" s="71" t="str">
        <f>IF(Configurações!$B$3="Colunas",IF('Escala Colunas'!Q21="","",'Escala Colunas'!Q21),IF(Configurações!$B$3="Simples","",IF('Escala Linhas'!P22="","",'Escala Linhas'!P22)))</f>
        <v/>
      </c>
      <c r="AF22" s="71" t="str">
        <f>IF(Configurações!$B$3="Colunas",IF('Escala Colunas'!Q22="","",'Escala Colunas'!Q22),IF(Configurações!$B$3="Simples","",IF('Escala Linhas'!Q22="","",'Escala Linhas'!Q22)))</f>
        <v/>
      </c>
      <c r="AG22">
        <f>IF($B22="",0,IF(Configurações!$B$3="Simples",IF(OR(AM22="TRAB",AM22="ATEST"),1,0),IF(AND(AC22&lt;&gt;"",AF22&lt;&gt;""),1,0)))</f>
        <v>0</v>
      </c>
      <c r="AH22" s="72">
        <f>IF(AND(AG22=1,Configurações!$B$3&lt;&gt;"Simples"),MOD(AF22-AC22,1)-AI22,0)</f>
        <v>0</v>
      </c>
      <c r="AI22" s="72">
        <f t="shared" si="113"/>
        <v>0</v>
      </c>
      <c r="AJ22">
        <f t="shared" si="114"/>
        <v>0</v>
      </c>
      <c r="AK22">
        <f t="shared" si="115"/>
        <v>0</v>
      </c>
      <c r="AL22" s="38" t="str">
        <f>IF(AG22=0,"",IF(AJ22&gt;Configurações!$B$15,"7DIA ","")&amp;IF(AND(WEEKDAY(AC$5)=1,AK22&gt;IF($D22="F",Configurações!$B$13,Configurações!$B$14)),"DOM ","")&amp;IF(Configurações!$B$3="Simples","",IF(ROUND(AH22*1440,0)&lt;=ROUND(Configurações!$B$11*1440,0),IF(ROUND(AI22*1440,0)&gt;0,"INT-INDEVIDO",""),IF(ROUND(AH22*1440,0)&lt;=ROUND(Configurações!$B$12*1440,0),IF(ROUND(AI22*1440,0)&lt;&gt;ROUND(Configurações!$B$8*1440,0),"INT-15MIN",""),IF(OR(ROUND(AI22*1440,0)&lt;ROUND(Configurações!$B$9*1440,0),ROUND(AI22*1440,0)&gt;ROUND(Configurações!$B$10*1440,0)),"INT-1H2H","")))))</f>
        <v/>
      </c>
      <c r="AM22" t="str">
        <f>IF(Configurações!$B$3="Simples",IF('Escala Simples'!F22="Trabalho","TRAB",IF('Escala Simples'!F22="Folga","FOLGA",IF('Escala Simples'!F22="Atestado","ATEST",IF('Escala Simples'!F22="Férias","FERIAS","")))),"")</f>
        <v/>
      </c>
      <c r="AN22" s="71" t="str">
        <f>IF(Configurações!$B$3="Colunas",IF('Escala Colunas'!Q24="","",'Escala Colunas'!Q24),IF(Configurações!$B$3="Simples","",IF('Escala Linhas'!S22="","",'Escala Linhas'!S22)))</f>
        <v/>
      </c>
      <c r="AO22" s="71" t="str">
        <f>IF(Configurações!$B$3="Colunas",IF('Escala Colunas'!Q25="","",'Escala Colunas'!Q25),IF(Configurações!$B$3="Simples","",IF('Escala Linhas'!T22="","",'Escala Linhas'!T22)))</f>
        <v/>
      </c>
      <c r="AP22" s="71" t="str">
        <f>IF(Configurações!$B$3="Colunas",IF('Escala Colunas'!Q26="","",'Escala Colunas'!Q26),IF(Configurações!$B$3="Simples","",IF('Escala Linhas'!U22="","",'Escala Linhas'!U22)))</f>
        <v/>
      </c>
      <c r="AQ22" s="71" t="str">
        <f>IF(Configurações!$B$3="Colunas",IF('Escala Colunas'!Q27="","",'Escala Colunas'!Q27),IF(Configurações!$B$3="Simples","",IF('Escala Linhas'!V22="","",'Escala Linhas'!V22)))</f>
        <v/>
      </c>
      <c r="AR22">
        <f>IF($B22="",0,IF(Configurações!$B$3="Simples",IF(OR(AX22="TRAB",AX22="ATEST"),1,0),IF(AND(AN22&lt;&gt;"",AQ22&lt;&gt;""),1,0)))</f>
        <v>0</v>
      </c>
      <c r="AS22" s="72">
        <f>IF(AND(AR22=1,Configurações!$B$3&lt;&gt;"Simples"),MOD(AQ22-AN22,1)-AT22,0)</f>
        <v>0</v>
      </c>
      <c r="AT22" s="72">
        <f t="shared" si="116"/>
        <v>0</v>
      </c>
      <c r="AU22">
        <f t="shared" si="117"/>
        <v>0</v>
      </c>
      <c r="AV22">
        <f t="shared" si="118"/>
        <v>0</v>
      </c>
      <c r="AW22" s="38" t="str">
        <f>IF(AR22=0,"",IF(AU22&gt;Configurações!$B$15,"7DIA ","")&amp;IF(AND(WEEKDAY(AN$5)=1,AV22&gt;IF($D22="F",Configurações!$B$13,Configurações!$B$14)),"DOM ","")&amp;IF(Configurações!$B$3="Simples","",IF(ROUND(AS22*1440,0)&lt;=ROUND(Configurações!$B$11*1440,0),IF(ROUND(AT22*1440,0)&gt;0,"INT-INDEVIDO",""),IF(ROUND(AS22*1440,0)&lt;=ROUND(Configurações!$B$12*1440,0),IF(ROUND(AT22*1440,0)&lt;&gt;ROUND(Configurações!$B$8*1440,0),"INT-15MIN",""),IF(OR(ROUND(AT22*1440,0)&lt;ROUND(Configurações!$B$9*1440,0),ROUND(AT22*1440,0)&gt;ROUND(Configurações!$B$10*1440,0)),"INT-1H2H","")))))</f>
        <v/>
      </c>
      <c r="AX22" t="str">
        <f>IF(Configurações!$B$3="Simples",IF('Escala Simples'!G22="Trabalho","TRAB",IF('Escala Simples'!G22="Folga","FOLGA",IF('Escala Simples'!G22="Atestado","ATEST",IF('Escala Simples'!G22="Férias","FERIAS","")))),"")</f>
        <v/>
      </c>
      <c r="AY22" s="71" t="str">
        <f>IF(Configurações!$B$3="Colunas",IF('Escala Colunas'!Q29="","",'Escala Colunas'!Q29),IF(Configurações!$B$3="Simples","",IF('Escala Linhas'!X22="","",'Escala Linhas'!X22)))</f>
        <v/>
      </c>
      <c r="AZ22" s="71" t="str">
        <f>IF(Configurações!$B$3="Colunas",IF('Escala Colunas'!Q30="","",'Escala Colunas'!Q30),IF(Configurações!$B$3="Simples","",IF('Escala Linhas'!Y22="","",'Escala Linhas'!Y22)))</f>
        <v/>
      </c>
      <c r="BA22" s="71" t="str">
        <f>IF(Configurações!$B$3="Colunas",IF('Escala Colunas'!Q31="","",'Escala Colunas'!Q31),IF(Configurações!$B$3="Simples","",IF('Escala Linhas'!Z22="","",'Escala Linhas'!Z22)))</f>
        <v/>
      </c>
      <c r="BB22" s="71" t="str">
        <f>IF(Configurações!$B$3="Colunas",IF('Escala Colunas'!Q32="","",'Escala Colunas'!Q32),IF(Configurações!$B$3="Simples","",IF('Escala Linhas'!AA22="","",'Escala Linhas'!AA22)))</f>
        <v/>
      </c>
      <c r="BC22">
        <f>IF($B22="",0,IF(Configurações!$B$3="Simples",IF(OR(BI22="TRAB",BI22="ATEST"),1,0),IF(AND(AY22&lt;&gt;"",BB22&lt;&gt;""),1,0)))</f>
        <v>0</v>
      </c>
      <c r="BD22" s="72">
        <f>IF(AND(BC22=1,Configurações!$B$3&lt;&gt;"Simples"),MOD(BB22-AY22,1)-BE22,0)</f>
        <v>0</v>
      </c>
      <c r="BE22" s="72">
        <f t="shared" si="119"/>
        <v>0</v>
      </c>
      <c r="BF22">
        <f t="shared" si="120"/>
        <v>0</v>
      </c>
      <c r="BG22">
        <f t="shared" si="121"/>
        <v>0</v>
      </c>
      <c r="BH22" s="38" t="str">
        <f>IF(BC22=0,"",IF(BF22&gt;Configurações!$B$15,"7DIA ","")&amp;IF(AND(WEEKDAY(AY$5)=1,BG22&gt;IF($D22="F",Configurações!$B$13,Configurações!$B$14)),"DOM ","")&amp;IF(Configurações!$B$3="Simples","",IF(ROUND(BD22*1440,0)&lt;=ROUND(Configurações!$B$11*1440,0),IF(ROUND(BE22*1440,0)&gt;0,"INT-INDEVIDO",""),IF(ROUND(BD22*1440,0)&lt;=ROUND(Configurações!$B$12*1440,0),IF(ROUND(BE22*1440,0)&lt;&gt;ROUND(Configurações!$B$8*1440,0),"INT-15MIN",""),IF(OR(ROUND(BE22*1440,0)&lt;ROUND(Configurações!$B$9*1440,0),ROUND(BE22*1440,0)&gt;ROUND(Configurações!$B$10*1440,0)),"INT-1H2H","")))))</f>
        <v/>
      </c>
      <c r="BI22" t="str">
        <f>IF(Configurações!$B$3="Simples",IF('Escala Simples'!H22="Trabalho","TRAB",IF('Escala Simples'!H22="Folga","FOLGA",IF('Escala Simples'!H22="Atestado","ATEST",IF('Escala Simples'!H22="Férias","FERIAS","")))),"")</f>
        <v/>
      </c>
      <c r="BJ22" s="71" t="str">
        <f>IF(Configurações!$B$3="Colunas",IF('Escala Colunas'!Q34="","",'Escala Colunas'!Q34),IF(Configurações!$B$3="Simples","",IF('Escala Linhas'!AC22="","",'Escala Linhas'!AC22)))</f>
        <v/>
      </c>
      <c r="BK22" s="71" t="str">
        <f>IF(Configurações!$B$3="Colunas",IF('Escala Colunas'!Q35="","",'Escala Colunas'!Q35),IF(Configurações!$B$3="Simples","",IF('Escala Linhas'!AD22="","",'Escala Linhas'!AD22)))</f>
        <v/>
      </c>
      <c r="BL22" s="71" t="str">
        <f>IF(Configurações!$B$3="Colunas",IF('Escala Colunas'!Q36="","",'Escala Colunas'!Q36),IF(Configurações!$B$3="Simples","",IF('Escala Linhas'!AE22="","",'Escala Linhas'!AE22)))</f>
        <v/>
      </c>
      <c r="BM22" s="71" t="str">
        <f>IF(Configurações!$B$3="Colunas",IF('Escala Colunas'!Q37="","",'Escala Colunas'!Q37),IF(Configurações!$B$3="Simples","",IF('Escala Linhas'!AF22="","",'Escala Linhas'!AF22)))</f>
        <v/>
      </c>
      <c r="BN22">
        <f>IF($B22="",0,IF(Configurações!$B$3="Simples",IF(OR(BT22="TRAB",BT22="ATEST"),1,0),IF(AND(BJ22&lt;&gt;"",BM22&lt;&gt;""),1,0)))</f>
        <v>0</v>
      </c>
      <c r="BO22" s="72">
        <f>IF(AND(BN22=1,Configurações!$B$3&lt;&gt;"Simples"),MOD(BM22-BJ22,1)-BP22,0)</f>
        <v>0</v>
      </c>
      <c r="BP22" s="72">
        <f t="shared" si="122"/>
        <v>0</v>
      </c>
      <c r="BQ22">
        <f t="shared" si="123"/>
        <v>0</v>
      </c>
      <c r="BR22">
        <f t="shared" si="124"/>
        <v>0</v>
      </c>
      <c r="BS22" s="38" t="str">
        <f>IF(BN22=0,"",IF(BQ22&gt;Configurações!$B$15,"7DIA ","")&amp;IF(AND(WEEKDAY(BJ$5)=1,BR22&gt;IF($D22="F",Configurações!$B$13,Configurações!$B$14)),"DOM ","")&amp;IF(Configurações!$B$3="Simples","",IF(ROUND(BO22*1440,0)&lt;=ROUND(Configurações!$B$11*1440,0),IF(ROUND(BP22*1440,0)&gt;0,"INT-INDEVIDO",""),IF(ROUND(BO22*1440,0)&lt;=ROUND(Configurações!$B$12*1440,0),IF(ROUND(BP22*1440,0)&lt;&gt;ROUND(Configurações!$B$8*1440,0),"INT-15MIN",""),IF(OR(ROUND(BP22*1440,0)&lt;ROUND(Configurações!$B$9*1440,0),ROUND(BP22*1440,0)&gt;ROUND(Configurações!$B$10*1440,0)),"INT-1H2H","")))))</f>
        <v/>
      </c>
      <c r="BT22" t="str">
        <f>IF(Configurações!$B$3="Simples",IF('Escala Simples'!I22="Trabalho","TRAB",IF('Escala Simples'!I22="Folga","FOLGA",IF('Escala Simples'!I22="Atestado","ATEST",IF('Escala Simples'!I22="Férias","FERIAS","")))),"")</f>
        <v/>
      </c>
      <c r="BU22" s="71" t="str">
        <f>IF(Configurações!$B$3="Colunas",IF('Escala Colunas'!Q39="","",'Escala Colunas'!Q39),IF(Configurações!$B$3="Simples","",IF('Escala Linhas'!AH22="","",'Escala Linhas'!AH22)))</f>
        <v/>
      </c>
      <c r="BV22" s="71" t="str">
        <f>IF(Configurações!$B$3="Colunas",IF('Escala Colunas'!Q40="","",'Escala Colunas'!Q40),IF(Configurações!$B$3="Simples","",IF('Escala Linhas'!AI22="","",'Escala Linhas'!AI22)))</f>
        <v/>
      </c>
      <c r="BW22" s="71" t="str">
        <f>IF(Configurações!$B$3="Colunas",IF('Escala Colunas'!Q41="","",'Escala Colunas'!Q41),IF(Configurações!$B$3="Simples","",IF('Escala Linhas'!AJ22="","",'Escala Linhas'!AJ22)))</f>
        <v/>
      </c>
      <c r="BX22" s="71" t="str">
        <f>IF(Configurações!$B$3="Colunas",IF('Escala Colunas'!Q42="","",'Escala Colunas'!Q42),IF(Configurações!$B$3="Simples","",IF('Escala Linhas'!AK22="","",'Escala Linhas'!AK22)))</f>
        <v/>
      </c>
      <c r="BY22">
        <f>IF($B22="",0,IF(Configurações!$B$3="Simples",IF(OR(CE22="TRAB",CE22="ATEST"),1,0),IF(AND(BU22&lt;&gt;"",BX22&lt;&gt;""),1,0)))</f>
        <v>0</v>
      </c>
      <c r="BZ22" s="72">
        <f>IF(AND(BY22=1,Configurações!$B$3&lt;&gt;"Simples"),MOD(BX22-BU22,1)-CA22,0)</f>
        <v>0</v>
      </c>
      <c r="CA22" s="72">
        <f t="shared" si="125"/>
        <v>0</v>
      </c>
      <c r="CB22">
        <f t="shared" si="126"/>
        <v>0</v>
      </c>
      <c r="CC22">
        <f t="shared" si="127"/>
        <v>0</v>
      </c>
      <c r="CD22" s="38" t="str">
        <f>IF(BY22=0,"",IF(CB22&gt;Configurações!$B$15,"7DIA ","")&amp;IF(AND(WEEKDAY(BU$5)=1,CC22&gt;IF($D22="F",Configurações!$B$13,Configurações!$B$14)),"DOM ","")&amp;IF(Configurações!$B$3="Simples","",IF(ROUND(BZ22*1440,0)&lt;=ROUND(Configurações!$B$11*1440,0),IF(ROUND(CA22*1440,0)&gt;0,"INT-INDEVIDO",""),IF(ROUND(BZ22*1440,0)&lt;=ROUND(Configurações!$B$12*1440,0),IF(ROUND(CA22*1440,0)&lt;&gt;ROUND(Configurações!$B$8*1440,0),"INT-15MIN",""),IF(OR(ROUND(CA22*1440,0)&lt;ROUND(Configurações!$B$9*1440,0),ROUND(CA22*1440,0)&gt;ROUND(Configurações!$B$10*1440,0)),"INT-1H2H","")))))</f>
        <v/>
      </c>
      <c r="CE22" t="str">
        <f>IF(Configurações!$B$3="Simples",IF('Escala Simples'!J22="Trabalho","TRAB",IF('Escala Simples'!J22="Folga","FOLGA",IF('Escala Simples'!J22="Atestado","ATEST",IF('Escala Simples'!J22="Férias","FERIAS","")))),"")</f>
        <v/>
      </c>
      <c r="CF22" s="71" t="str">
        <f>IF(Configurações!$B$3="Colunas",IF('Escala Colunas'!Q47="","",'Escala Colunas'!Q47),IF(Configurações!$B$3="Simples","",IF('Escala Linhas'!AP22="","",'Escala Linhas'!AP22)))</f>
        <v/>
      </c>
      <c r="CG22" s="71" t="str">
        <f>IF(Configurações!$B$3="Colunas",IF('Escala Colunas'!Q48="","",'Escala Colunas'!Q48),IF(Configurações!$B$3="Simples","",IF('Escala Linhas'!AQ22="","",'Escala Linhas'!AQ22)))</f>
        <v/>
      </c>
      <c r="CH22" s="71" t="str">
        <f>IF(Configurações!$B$3="Colunas",IF('Escala Colunas'!Q49="","",'Escala Colunas'!Q49),IF(Configurações!$B$3="Simples","",IF('Escala Linhas'!AR22="","",'Escala Linhas'!AR22)))</f>
        <v/>
      </c>
      <c r="CI22" s="71" t="str">
        <f>IF(Configurações!$B$3="Colunas",IF('Escala Colunas'!Q50="","",'Escala Colunas'!Q50),IF(Configurações!$B$3="Simples","",IF('Escala Linhas'!AS22="","",'Escala Linhas'!AS22)))</f>
        <v/>
      </c>
      <c r="CJ22">
        <f>IF($B22="",0,IF(Configurações!$B$3="Simples",IF(OR(CP22="TRAB",CP22="ATEST"),1,0),IF(AND(CF22&lt;&gt;"",CI22&lt;&gt;""),1,0)))</f>
        <v>0</v>
      </c>
      <c r="CK22" s="72">
        <f>IF(AND(CJ22=1,Configurações!$B$3&lt;&gt;"Simples"),MOD(CI22-CF22,1)-CL22,0)</f>
        <v>0</v>
      </c>
      <c r="CL22" s="72">
        <f t="shared" si="128"/>
        <v>0</v>
      </c>
      <c r="CM22">
        <f t="shared" si="129"/>
        <v>0</v>
      </c>
      <c r="CN22">
        <f t="shared" si="130"/>
        <v>0</v>
      </c>
      <c r="CO22" s="38" t="str">
        <f>IF(CJ22=0,"",IF(CM22&gt;Configurações!$B$15,"7DIA ","")&amp;IF(AND(WEEKDAY(CF$5)=1,CN22&gt;IF($D22="F",Configurações!$B$13,Configurações!$B$14)),"DOM ","")&amp;IF(Configurações!$B$3="Simples","",IF(ROUND(CK22*1440,0)&lt;=ROUND(Configurações!$B$11*1440,0),IF(ROUND(CL22*1440,0)&gt;0,"INT-INDEVIDO",""),IF(ROUND(CK22*1440,0)&lt;=ROUND(Configurações!$B$12*1440,0),IF(ROUND(CL22*1440,0)&lt;&gt;ROUND(Configurações!$B$8*1440,0),"INT-15MIN",""),IF(OR(ROUND(CL22*1440,0)&lt;ROUND(Configurações!$B$9*1440,0),ROUND(CL22*1440,0)&gt;ROUND(Configurações!$B$10*1440,0)),"INT-1H2H","")))))</f>
        <v/>
      </c>
      <c r="CP22" t="str">
        <f>IF(Configurações!$B$3="Simples",IF('Escala Simples'!M22="Trabalho","TRAB",IF('Escala Simples'!M22="Folga","FOLGA",IF('Escala Simples'!M22="Atestado","ATEST",IF('Escala Simples'!M22="Férias","FERIAS","")))),"")</f>
        <v/>
      </c>
      <c r="CQ22" s="71" t="str">
        <f>IF(Configurações!$B$3="Colunas",IF('Escala Colunas'!Q52="","",'Escala Colunas'!Q52),IF(Configurações!$B$3="Simples","",IF('Escala Linhas'!AU22="","",'Escala Linhas'!AU22)))</f>
        <v/>
      </c>
      <c r="CR22" s="71" t="str">
        <f>IF(Configurações!$B$3="Colunas",IF('Escala Colunas'!Q53="","",'Escala Colunas'!Q53),IF(Configurações!$B$3="Simples","",IF('Escala Linhas'!AV22="","",'Escala Linhas'!AV22)))</f>
        <v/>
      </c>
      <c r="CS22" s="71" t="str">
        <f>IF(Configurações!$B$3="Colunas",IF('Escala Colunas'!Q54="","",'Escala Colunas'!Q54),IF(Configurações!$B$3="Simples","",IF('Escala Linhas'!AW22="","",'Escala Linhas'!AW22)))</f>
        <v/>
      </c>
      <c r="CT22" s="71" t="str">
        <f>IF(Configurações!$B$3="Colunas",IF('Escala Colunas'!Q55="","",'Escala Colunas'!Q55),IF(Configurações!$B$3="Simples","",IF('Escala Linhas'!AX22="","",'Escala Linhas'!AX22)))</f>
        <v/>
      </c>
      <c r="CU22">
        <f>IF($B22="",0,IF(Configurações!$B$3="Simples",IF(OR(DA22="TRAB",DA22="ATEST"),1,0),IF(AND(CQ22&lt;&gt;"",CT22&lt;&gt;""),1,0)))</f>
        <v>0</v>
      </c>
      <c r="CV22" s="72">
        <f>IF(AND(CU22=1,Configurações!$B$3&lt;&gt;"Simples"),MOD(CT22-CQ22,1)-CW22,0)</f>
        <v>0</v>
      </c>
      <c r="CW22" s="72">
        <f t="shared" si="131"/>
        <v>0</v>
      </c>
      <c r="CX22">
        <f t="shared" si="132"/>
        <v>0</v>
      </c>
      <c r="CY22">
        <f t="shared" si="133"/>
        <v>0</v>
      </c>
      <c r="CZ22" s="38" t="str">
        <f>IF(CU22=0,"",IF(CX22&gt;Configurações!$B$15,"7DIA ","")&amp;IF(AND(WEEKDAY(CQ$5)=1,CY22&gt;IF($D22="F",Configurações!$B$13,Configurações!$B$14)),"DOM ","")&amp;IF(Configurações!$B$3="Simples","",IF(ROUND(CV22*1440,0)&lt;=ROUND(Configurações!$B$11*1440,0),IF(ROUND(CW22*1440,0)&gt;0,"INT-INDEVIDO",""),IF(ROUND(CV22*1440,0)&lt;=ROUND(Configurações!$B$12*1440,0),IF(ROUND(CW22*1440,0)&lt;&gt;ROUND(Configurações!$B$8*1440,0),"INT-15MIN",""),IF(OR(ROUND(CW22*1440,0)&lt;ROUND(Configurações!$B$9*1440,0),ROUND(CW22*1440,0)&gt;ROUND(Configurações!$B$10*1440,0)),"INT-1H2H","")))))</f>
        <v/>
      </c>
      <c r="DA22" t="str">
        <f>IF(Configurações!$B$3="Simples",IF('Escala Simples'!N22="Trabalho","TRAB",IF('Escala Simples'!N22="Folga","FOLGA",IF('Escala Simples'!N22="Atestado","ATEST",IF('Escala Simples'!N22="Férias","FERIAS","")))),"")</f>
        <v/>
      </c>
      <c r="DB22" s="71" t="str">
        <f>IF(Configurações!$B$3="Colunas",IF('Escala Colunas'!Q57="","",'Escala Colunas'!Q57),IF(Configurações!$B$3="Simples","",IF('Escala Linhas'!AZ22="","",'Escala Linhas'!AZ22)))</f>
        <v/>
      </c>
      <c r="DC22" s="71" t="str">
        <f>IF(Configurações!$B$3="Colunas",IF('Escala Colunas'!Q58="","",'Escala Colunas'!Q58),IF(Configurações!$B$3="Simples","",IF('Escala Linhas'!BA22="","",'Escala Linhas'!BA22)))</f>
        <v/>
      </c>
      <c r="DD22" s="71" t="str">
        <f>IF(Configurações!$B$3="Colunas",IF('Escala Colunas'!Q59="","",'Escala Colunas'!Q59),IF(Configurações!$B$3="Simples","",IF('Escala Linhas'!BB22="","",'Escala Linhas'!BB22)))</f>
        <v/>
      </c>
      <c r="DE22" s="71" t="str">
        <f>IF(Configurações!$B$3="Colunas",IF('Escala Colunas'!Q60="","",'Escala Colunas'!Q60),IF(Configurações!$B$3="Simples","",IF('Escala Linhas'!BC22="","",'Escala Linhas'!BC22)))</f>
        <v/>
      </c>
      <c r="DF22">
        <f>IF($B22="",0,IF(Configurações!$B$3="Simples",IF(OR(DL22="TRAB",DL22="ATEST"),1,0),IF(AND(DB22&lt;&gt;"",DE22&lt;&gt;""),1,0)))</f>
        <v>0</v>
      </c>
      <c r="DG22" s="72">
        <f>IF(AND(DF22=1,Configurações!$B$3&lt;&gt;"Simples"),MOD(DE22-DB22,1)-DH22,0)</f>
        <v>0</v>
      </c>
      <c r="DH22" s="72">
        <f t="shared" si="134"/>
        <v>0</v>
      </c>
      <c r="DI22">
        <f t="shared" si="135"/>
        <v>0</v>
      </c>
      <c r="DJ22">
        <f t="shared" si="136"/>
        <v>0</v>
      </c>
      <c r="DK22" s="38" t="str">
        <f>IF(DF22=0,"",IF(DI22&gt;Configurações!$B$15,"7DIA ","")&amp;IF(AND(WEEKDAY(DB$5)=1,DJ22&gt;IF($D22="F",Configurações!$B$13,Configurações!$B$14)),"DOM ","")&amp;IF(Configurações!$B$3="Simples","",IF(ROUND(DG22*1440,0)&lt;=ROUND(Configurações!$B$11*1440,0),IF(ROUND(DH22*1440,0)&gt;0,"INT-INDEVIDO",""),IF(ROUND(DG22*1440,0)&lt;=ROUND(Configurações!$B$12*1440,0),IF(ROUND(DH22*1440,0)&lt;&gt;ROUND(Configurações!$B$8*1440,0),"INT-15MIN",""),IF(OR(ROUND(DH22*1440,0)&lt;ROUND(Configurações!$B$9*1440,0),ROUND(DH22*1440,0)&gt;ROUND(Configurações!$B$10*1440,0)),"INT-1H2H","")))))</f>
        <v/>
      </c>
      <c r="DL22" t="str">
        <f>IF(Configurações!$B$3="Simples",IF('Escala Simples'!O22="Trabalho","TRAB",IF('Escala Simples'!O22="Folga","FOLGA",IF('Escala Simples'!O22="Atestado","ATEST",IF('Escala Simples'!O22="Férias","FERIAS","")))),"")</f>
        <v/>
      </c>
      <c r="DM22" s="71" t="str">
        <f>IF(Configurações!$B$3="Colunas",IF('Escala Colunas'!Q62="","",'Escala Colunas'!Q62),IF(Configurações!$B$3="Simples","",IF('Escala Linhas'!BE22="","",'Escala Linhas'!BE22)))</f>
        <v/>
      </c>
      <c r="DN22" s="71" t="str">
        <f>IF(Configurações!$B$3="Colunas",IF('Escala Colunas'!Q63="","",'Escala Colunas'!Q63),IF(Configurações!$B$3="Simples","",IF('Escala Linhas'!BF22="","",'Escala Linhas'!BF22)))</f>
        <v/>
      </c>
      <c r="DO22" s="71" t="str">
        <f>IF(Configurações!$B$3="Colunas",IF('Escala Colunas'!Q64="","",'Escala Colunas'!Q64),IF(Configurações!$B$3="Simples","",IF('Escala Linhas'!BG22="","",'Escala Linhas'!BG22)))</f>
        <v/>
      </c>
      <c r="DP22" s="71" t="str">
        <f>IF(Configurações!$B$3="Colunas",IF('Escala Colunas'!Q65="","",'Escala Colunas'!Q65),IF(Configurações!$B$3="Simples","",IF('Escala Linhas'!BH22="","",'Escala Linhas'!BH22)))</f>
        <v/>
      </c>
      <c r="DQ22">
        <f>IF($B22="",0,IF(Configurações!$B$3="Simples",IF(OR(DW22="TRAB",DW22="ATEST"),1,0),IF(AND(DM22&lt;&gt;"",DP22&lt;&gt;""),1,0)))</f>
        <v>0</v>
      </c>
      <c r="DR22" s="72">
        <f>IF(AND(DQ22=1,Configurações!$B$3&lt;&gt;"Simples"),MOD(DP22-DM22,1)-DS22,0)</f>
        <v>0</v>
      </c>
      <c r="DS22" s="72">
        <f t="shared" si="137"/>
        <v>0</v>
      </c>
      <c r="DT22">
        <f t="shared" si="138"/>
        <v>0</v>
      </c>
      <c r="DU22">
        <f t="shared" si="139"/>
        <v>0</v>
      </c>
      <c r="DV22" s="38" t="str">
        <f>IF(DQ22=0,"",IF(DT22&gt;Configurações!$B$15,"7DIA ","")&amp;IF(AND(WEEKDAY(DM$5)=1,DU22&gt;IF($D22="F",Configurações!$B$13,Configurações!$B$14)),"DOM ","")&amp;IF(Configurações!$B$3="Simples","",IF(ROUND(DR22*1440,0)&lt;=ROUND(Configurações!$B$11*1440,0),IF(ROUND(DS22*1440,0)&gt;0,"INT-INDEVIDO",""),IF(ROUND(DR22*1440,0)&lt;=ROUND(Configurações!$B$12*1440,0),IF(ROUND(DS22*1440,0)&lt;&gt;ROUND(Configurações!$B$8*1440,0),"INT-15MIN",""),IF(OR(ROUND(DS22*1440,0)&lt;ROUND(Configurações!$B$9*1440,0),ROUND(DS22*1440,0)&gt;ROUND(Configurações!$B$10*1440,0)),"INT-1H2H","")))))</f>
        <v/>
      </c>
      <c r="DW22" t="str">
        <f>IF(Configurações!$B$3="Simples",IF('Escala Simples'!P22="Trabalho","TRAB",IF('Escala Simples'!P22="Folga","FOLGA",IF('Escala Simples'!P22="Atestado","ATEST",IF('Escala Simples'!P22="Férias","FERIAS","")))),"")</f>
        <v/>
      </c>
      <c r="DX22" s="71" t="str">
        <f>IF(Configurações!$B$3="Colunas",IF('Escala Colunas'!Q67="","",'Escala Colunas'!Q67),IF(Configurações!$B$3="Simples","",IF('Escala Linhas'!BJ22="","",'Escala Linhas'!BJ22)))</f>
        <v/>
      </c>
      <c r="DY22" s="71" t="str">
        <f>IF(Configurações!$B$3="Colunas",IF('Escala Colunas'!Q68="","",'Escala Colunas'!Q68),IF(Configurações!$B$3="Simples","",IF('Escala Linhas'!BK22="","",'Escala Linhas'!BK22)))</f>
        <v/>
      </c>
      <c r="DZ22" s="71" t="str">
        <f>IF(Configurações!$B$3="Colunas",IF('Escala Colunas'!Q69="","",'Escala Colunas'!Q69),IF(Configurações!$B$3="Simples","",IF('Escala Linhas'!BL22="","",'Escala Linhas'!BL22)))</f>
        <v/>
      </c>
      <c r="EA22" s="71" t="str">
        <f>IF(Configurações!$B$3="Colunas",IF('Escala Colunas'!Q70="","",'Escala Colunas'!Q70),IF(Configurações!$B$3="Simples","",IF('Escala Linhas'!BM22="","",'Escala Linhas'!BM22)))</f>
        <v/>
      </c>
      <c r="EB22">
        <f>IF($B22="",0,IF(Configurações!$B$3="Simples",IF(OR(EH22="TRAB",EH22="ATEST"),1,0),IF(AND(DX22&lt;&gt;"",EA22&lt;&gt;""),1,0)))</f>
        <v>0</v>
      </c>
      <c r="EC22" s="72">
        <f>IF(AND(EB22=1,Configurações!$B$3&lt;&gt;"Simples"),MOD(EA22-DX22,1)-ED22,0)</f>
        <v>0</v>
      </c>
      <c r="ED22" s="72">
        <f t="shared" si="140"/>
        <v>0</v>
      </c>
      <c r="EE22">
        <f t="shared" si="141"/>
        <v>0</v>
      </c>
      <c r="EF22">
        <f t="shared" si="142"/>
        <v>0</v>
      </c>
      <c r="EG22" s="38" t="str">
        <f>IF(EB22=0,"",IF(EE22&gt;Configurações!$B$15,"7DIA ","")&amp;IF(AND(WEEKDAY(DX$5)=1,EF22&gt;IF($D22="F",Configurações!$B$13,Configurações!$B$14)),"DOM ","")&amp;IF(Configurações!$B$3="Simples","",IF(ROUND(EC22*1440,0)&lt;=ROUND(Configurações!$B$11*1440,0),IF(ROUND(ED22*1440,0)&gt;0,"INT-INDEVIDO",""),IF(ROUND(EC22*1440,0)&lt;=ROUND(Configurações!$B$12*1440,0),IF(ROUND(ED22*1440,0)&lt;&gt;ROUND(Configurações!$B$8*1440,0),"INT-15MIN",""),IF(OR(ROUND(ED22*1440,0)&lt;ROUND(Configurações!$B$9*1440,0),ROUND(ED22*1440,0)&gt;ROUND(Configurações!$B$10*1440,0)),"INT-1H2H","")))))</f>
        <v/>
      </c>
      <c r="EH22" t="str">
        <f>IF(Configurações!$B$3="Simples",IF('Escala Simples'!Q22="Trabalho","TRAB",IF('Escala Simples'!Q22="Folga","FOLGA",IF('Escala Simples'!Q22="Atestado","ATEST",IF('Escala Simples'!Q22="Férias","FERIAS","")))),"")</f>
        <v/>
      </c>
      <c r="EI22" s="71" t="str">
        <f>IF(Configurações!$B$3="Colunas",IF('Escala Colunas'!Q72="","",'Escala Colunas'!Q72),IF(Configurações!$B$3="Simples","",IF('Escala Linhas'!BO22="","",'Escala Linhas'!BO22)))</f>
        <v/>
      </c>
      <c r="EJ22" s="71" t="str">
        <f>IF(Configurações!$B$3="Colunas",IF('Escala Colunas'!Q73="","",'Escala Colunas'!Q73),IF(Configurações!$B$3="Simples","",IF('Escala Linhas'!BP22="","",'Escala Linhas'!BP22)))</f>
        <v/>
      </c>
      <c r="EK22" s="71" t="str">
        <f>IF(Configurações!$B$3="Colunas",IF('Escala Colunas'!Q74="","",'Escala Colunas'!Q74),IF(Configurações!$B$3="Simples","",IF('Escala Linhas'!BQ22="","",'Escala Linhas'!BQ22)))</f>
        <v/>
      </c>
      <c r="EL22" s="71" t="str">
        <f>IF(Configurações!$B$3="Colunas",IF('Escala Colunas'!Q75="","",'Escala Colunas'!Q75),IF(Configurações!$B$3="Simples","",IF('Escala Linhas'!BR22="","",'Escala Linhas'!BR22)))</f>
        <v/>
      </c>
      <c r="EM22">
        <f>IF($B22="",0,IF(Configurações!$B$3="Simples",IF(OR(ES22="TRAB",ES22="ATEST"),1,0),IF(AND(EI22&lt;&gt;"",EL22&lt;&gt;""),1,0)))</f>
        <v>0</v>
      </c>
      <c r="EN22" s="72">
        <f>IF(AND(EM22=1,Configurações!$B$3&lt;&gt;"Simples"),MOD(EL22-EI22,1)-EO22,0)</f>
        <v>0</v>
      </c>
      <c r="EO22" s="72">
        <f t="shared" si="143"/>
        <v>0</v>
      </c>
      <c r="EP22">
        <f t="shared" si="144"/>
        <v>0</v>
      </c>
      <c r="EQ22">
        <f t="shared" si="145"/>
        <v>0</v>
      </c>
      <c r="ER22" s="38" t="str">
        <f>IF(EM22=0,"",IF(EP22&gt;Configurações!$B$15,"7DIA ","")&amp;IF(AND(WEEKDAY(EI$5)=1,EQ22&gt;IF($D22="F",Configurações!$B$13,Configurações!$B$14)),"DOM ","")&amp;IF(Configurações!$B$3="Simples","",IF(ROUND(EN22*1440,0)&lt;=ROUND(Configurações!$B$11*1440,0),IF(ROUND(EO22*1440,0)&gt;0,"INT-INDEVIDO",""),IF(ROUND(EN22*1440,0)&lt;=ROUND(Configurações!$B$12*1440,0),IF(ROUND(EO22*1440,0)&lt;&gt;ROUND(Configurações!$B$8*1440,0),"INT-15MIN",""),IF(OR(ROUND(EO22*1440,0)&lt;ROUND(Configurações!$B$9*1440,0),ROUND(EO22*1440,0)&gt;ROUND(Configurações!$B$10*1440,0)),"INT-1H2H","")))))</f>
        <v/>
      </c>
      <c r="ES22" t="str">
        <f>IF(Configurações!$B$3="Simples",IF('Escala Simples'!R22="Trabalho","TRAB",IF('Escala Simples'!R22="Folga","FOLGA",IF('Escala Simples'!R22="Atestado","ATEST",IF('Escala Simples'!R22="Férias","FERIAS","")))),"")</f>
        <v/>
      </c>
      <c r="ET22" s="71" t="str">
        <f>IF(Configurações!$B$3="Colunas",IF('Escala Colunas'!Q77="","",'Escala Colunas'!Q77),IF(Configurações!$B$3="Simples","",IF('Escala Linhas'!BT22="","",'Escala Linhas'!BT22)))</f>
        <v/>
      </c>
      <c r="EU22" s="71" t="str">
        <f>IF(Configurações!$B$3="Colunas",IF('Escala Colunas'!Q78="","",'Escala Colunas'!Q78),IF(Configurações!$B$3="Simples","",IF('Escala Linhas'!BU22="","",'Escala Linhas'!BU22)))</f>
        <v/>
      </c>
      <c r="EV22" s="71" t="str">
        <f>IF(Configurações!$B$3="Colunas",IF('Escala Colunas'!Q79="","",'Escala Colunas'!Q79),IF(Configurações!$B$3="Simples","",IF('Escala Linhas'!BV22="","",'Escala Linhas'!BV22)))</f>
        <v/>
      </c>
      <c r="EW22" s="71" t="str">
        <f>IF(Configurações!$B$3="Colunas",IF('Escala Colunas'!Q80="","",'Escala Colunas'!Q80),IF(Configurações!$B$3="Simples","",IF('Escala Linhas'!BW22="","",'Escala Linhas'!BW22)))</f>
        <v/>
      </c>
      <c r="EX22">
        <f>IF($B22="",0,IF(Configurações!$B$3="Simples",IF(OR(FD22="TRAB",FD22="ATEST"),1,0),IF(AND(ET22&lt;&gt;"",EW22&lt;&gt;""),1,0)))</f>
        <v>0</v>
      </c>
      <c r="EY22" s="72">
        <f>IF(AND(EX22=1,Configurações!$B$3&lt;&gt;"Simples"),MOD(EW22-ET22,1)-EZ22,0)</f>
        <v>0</v>
      </c>
      <c r="EZ22" s="72">
        <f t="shared" si="146"/>
        <v>0</v>
      </c>
      <c r="FA22">
        <f t="shared" si="147"/>
        <v>0</v>
      </c>
      <c r="FB22">
        <f t="shared" si="148"/>
        <v>0</v>
      </c>
      <c r="FC22" s="38" t="str">
        <f>IF(EX22=0,"",IF(FA22&gt;Configurações!$B$15,"7DIA ","")&amp;IF(AND(WEEKDAY(ET$5)=1,FB22&gt;IF($D22="F",Configurações!$B$13,Configurações!$B$14)),"DOM ","")&amp;IF(Configurações!$B$3="Simples","",IF(ROUND(EY22*1440,0)&lt;=ROUND(Configurações!$B$11*1440,0),IF(ROUND(EZ22*1440,0)&gt;0,"INT-INDEVIDO",""),IF(ROUND(EY22*1440,0)&lt;=ROUND(Configurações!$B$12*1440,0),IF(ROUND(EZ22*1440,0)&lt;&gt;ROUND(Configurações!$B$8*1440,0),"INT-15MIN",""),IF(OR(ROUND(EZ22*1440,0)&lt;ROUND(Configurações!$B$9*1440,0),ROUND(EZ22*1440,0)&gt;ROUND(Configurações!$B$10*1440,0)),"INT-1H2H","")))))</f>
        <v/>
      </c>
      <c r="FD22" t="str">
        <f>IF(Configurações!$B$3="Simples",IF('Escala Simples'!S22="Trabalho","TRAB",IF('Escala Simples'!S22="Folga","FOLGA",IF('Escala Simples'!S22="Atestado","ATEST",IF('Escala Simples'!S22="Férias","FERIAS","")))),"")</f>
        <v/>
      </c>
      <c r="FE22" s="71" t="str">
        <f>IF(Configurações!$B$3="Colunas",IF('Escala Colunas'!Q85="","",'Escala Colunas'!Q85),IF(Configurações!$B$3="Simples","",IF('Escala Linhas'!CB22="","",'Escala Linhas'!CB22)))</f>
        <v/>
      </c>
      <c r="FF22" s="71" t="str">
        <f>IF(Configurações!$B$3="Colunas",IF('Escala Colunas'!Q86="","",'Escala Colunas'!Q86),IF(Configurações!$B$3="Simples","",IF('Escala Linhas'!CC22="","",'Escala Linhas'!CC22)))</f>
        <v/>
      </c>
      <c r="FG22" s="71" t="str">
        <f>IF(Configurações!$B$3="Colunas",IF('Escala Colunas'!Q87="","",'Escala Colunas'!Q87),IF(Configurações!$B$3="Simples","",IF('Escala Linhas'!CD22="","",'Escala Linhas'!CD22)))</f>
        <v/>
      </c>
      <c r="FH22" s="71" t="str">
        <f>IF(Configurações!$B$3="Colunas",IF('Escala Colunas'!Q88="","",'Escala Colunas'!Q88),IF(Configurações!$B$3="Simples","",IF('Escala Linhas'!CE22="","",'Escala Linhas'!CE22)))</f>
        <v/>
      </c>
      <c r="FI22">
        <f>IF($B22="",0,IF(Configurações!$B$3="Simples",IF(OR(FO22="TRAB",FO22="ATEST"),1,0),IF(AND(FE22&lt;&gt;"",FH22&lt;&gt;""),1,0)))</f>
        <v>0</v>
      </c>
      <c r="FJ22" s="72">
        <f>IF(AND(FI22=1,Configurações!$B$3&lt;&gt;"Simples"),MOD(FH22-FE22,1)-FK22,0)</f>
        <v>0</v>
      </c>
      <c r="FK22" s="72">
        <f t="shared" si="149"/>
        <v>0</v>
      </c>
      <c r="FL22">
        <f t="shared" si="150"/>
        <v>0</v>
      </c>
      <c r="FM22">
        <f t="shared" si="151"/>
        <v>0</v>
      </c>
      <c r="FN22" s="38" t="str">
        <f>IF(FI22=0,"",IF(FL22&gt;Configurações!$B$15,"7DIA ","")&amp;IF(AND(WEEKDAY(FE$5)=1,FM22&gt;IF($D22="F",Configurações!$B$13,Configurações!$B$14)),"DOM ","")&amp;IF(Configurações!$B$3="Simples","",IF(ROUND(FJ22*1440,0)&lt;=ROUND(Configurações!$B$11*1440,0),IF(ROUND(FK22*1440,0)&gt;0,"INT-INDEVIDO",""),IF(ROUND(FJ22*1440,0)&lt;=ROUND(Configurações!$B$12*1440,0),IF(ROUND(FK22*1440,0)&lt;&gt;ROUND(Configurações!$B$8*1440,0),"INT-15MIN",""),IF(OR(ROUND(FK22*1440,0)&lt;ROUND(Configurações!$B$9*1440,0),ROUND(FK22*1440,0)&gt;ROUND(Configurações!$B$10*1440,0)),"INT-1H2H","")))))</f>
        <v/>
      </c>
      <c r="FO22" t="str">
        <f>IF(Configurações!$B$3="Simples",IF('Escala Simples'!V22="Trabalho","TRAB",IF('Escala Simples'!V22="Folga","FOLGA",IF('Escala Simples'!V22="Atestado","ATEST",IF('Escala Simples'!V22="Férias","FERIAS","")))),"")</f>
        <v/>
      </c>
      <c r="FP22" s="71" t="str">
        <f>IF(Configurações!$B$3="Colunas",IF('Escala Colunas'!Q90="","",'Escala Colunas'!Q90),IF(Configurações!$B$3="Simples","",IF('Escala Linhas'!CG22="","",'Escala Linhas'!CG22)))</f>
        <v/>
      </c>
      <c r="FQ22" s="71" t="str">
        <f>IF(Configurações!$B$3="Colunas",IF('Escala Colunas'!Q91="","",'Escala Colunas'!Q91),IF(Configurações!$B$3="Simples","",IF('Escala Linhas'!CH22="","",'Escala Linhas'!CH22)))</f>
        <v/>
      </c>
      <c r="FR22" s="71" t="str">
        <f>IF(Configurações!$B$3="Colunas",IF('Escala Colunas'!Q92="","",'Escala Colunas'!Q92),IF(Configurações!$B$3="Simples","",IF('Escala Linhas'!CI22="","",'Escala Linhas'!CI22)))</f>
        <v/>
      </c>
      <c r="FS22" s="71" t="str">
        <f>IF(Configurações!$B$3="Colunas",IF('Escala Colunas'!Q93="","",'Escala Colunas'!Q93),IF(Configurações!$B$3="Simples","",IF('Escala Linhas'!CJ22="","",'Escala Linhas'!CJ22)))</f>
        <v/>
      </c>
      <c r="FT22">
        <f>IF($B22="",0,IF(Configurações!$B$3="Simples",IF(OR(FZ22="TRAB",FZ22="ATEST"),1,0),IF(AND(FP22&lt;&gt;"",FS22&lt;&gt;""),1,0)))</f>
        <v>0</v>
      </c>
      <c r="FU22" s="72">
        <f>IF(AND(FT22=1,Configurações!$B$3&lt;&gt;"Simples"),MOD(FS22-FP22,1)-FV22,0)</f>
        <v>0</v>
      </c>
      <c r="FV22" s="72">
        <f t="shared" si="152"/>
        <v>0</v>
      </c>
      <c r="FW22">
        <f t="shared" si="153"/>
        <v>0</v>
      </c>
      <c r="FX22">
        <f t="shared" si="154"/>
        <v>0</v>
      </c>
      <c r="FY22" s="38" t="str">
        <f>IF(FT22=0,"",IF(FW22&gt;Configurações!$B$15,"7DIA ","")&amp;IF(AND(WEEKDAY(FP$5)=1,FX22&gt;IF($D22="F",Configurações!$B$13,Configurações!$B$14)),"DOM ","")&amp;IF(Configurações!$B$3="Simples","",IF(ROUND(FU22*1440,0)&lt;=ROUND(Configurações!$B$11*1440,0),IF(ROUND(FV22*1440,0)&gt;0,"INT-INDEVIDO",""),IF(ROUND(FU22*1440,0)&lt;=ROUND(Configurações!$B$12*1440,0),IF(ROUND(FV22*1440,0)&lt;&gt;ROUND(Configurações!$B$8*1440,0),"INT-15MIN",""),IF(OR(ROUND(FV22*1440,0)&lt;ROUND(Configurações!$B$9*1440,0),ROUND(FV22*1440,0)&gt;ROUND(Configurações!$B$10*1440,0)),"INT-1H2H","")))))</f>
        <v/>
      </c>
      <c r="FZ22" t="str">
        <f>IF(Configurações!$B$3="Simples",IF('Escala Simples'!W22="Trabalho","TRAB",IF('Escala Simples'!W22="Folga","FOLGA",IF('Escala Simples'!W22="Atestado","ATEST",IF('Escala Simples'!W22="Férias","FERIAS","")))),"")</f>
        <v/>
      </c>
      <c r="GA22" s="71" t="str">
        <f>IF(Configurações!$B$3="Colunas",IF('Escala Colunas'!Q95="","",'Escala Colunas'!Q95),IF(Configurações!$B$3="Simples","",IF('Escala Linhas'!CL22="","",'Escala Linhas'!CL22)))</f>
        <v/>
      </c>
      <c r="GB22" s="71" t="str">
        <f>IF(Configurações!$B$3="Colunas",IF('Escala Colunas'!Q96="","",'Escala Colunas'!Q96),IF(Configurações!$B$3="Simples","",IF('Escala Linhas'!CM22="","",'Escala Linhas'!CM22)))</f>
        <v/>
      </c>
      <c r="GC22" s="71" t="str">
        <f>IF(Configurações!$B$3="Colunas",IF('Escala Colunas'!Q97="","",'Escala Colunas'!Q97),IF(Configurações!$B$3="Simples","",IF('Escala Linhas'!CN22="","",'Escala Linhas'!CN22)))</f>
        <v/>
      </c>
      <c r="GD22" s="71" t="str">
        <f>IF(Configurações!$B$3="Colunas",IF('Escala Colunas'!Q98="","",'Escala Colunas'!Q98),IF(Configurações!$B$3="Simples","",IF('Escala Linhas'!CO22="","",'Escala Linhas'!CO22)))</f>
        <v/>
      </c>
      <c r="GE22">
        <f>IF($B22="",0,IF(Configurações!$B$3="Simples",IF(OR(GK22="TRAB",GK22="ATEST"),1,0),IF(AND(GA22&lt;&gt;"",GD22&lt;&gt;""),1,0)))</f>
        <v>0</v>
      </c>
      <c r="GF22" s="72">
        <f>IF(AND(GE22=1,Configurações!$B$3&lt;&gt;"Simples"),MOD(GD22-GA22,1)-GG22,0)</f>
        <v>0</v>
      </c>
      <c r="GG22" s="72">
        <f t="shared" si="155"/>
        <v>0</v>
      </c>
      <c r="GH22">
        <f t="shared" si="156"/>
        <v>0</v>
      </c>
      <c r="GI22">
        <f t="shared" si="157"/>
        <v>0</v>
      </c>
      <c r="GJ22" s="38" t="str">
        <f>IF(GE22=0,"",IF(GH22&gt;Configurações!$B$15,"7DIA ","")&amp;IF(AND(WEEKDAY(GA$5)=1,GI22&gt;IF($D22="F",Configurações!$B$13,Configurações!$B$14)),"DOM ","")&amp;IF(Configurações!$B$3="Simples","",IF(ROUND(GF22*1440,0)&lt;=ROUND(Configurações!$B$11*1440,0),IF(ROUND(GG22*1440,0)&gt;0,"INT-INDEVIDO",""),IF(ROUND(GF22*1440,0)&lt;=ROUND(Configurações!$B$12*1440,0),IF(ROUND(GG22*1440,0)&lt;&gt;ROUND(Configurações!$B$8*1440,0),"INT-15MIN",""),IF(OR(ROUND(GG22*1440,0)&lt;ROUND(Configurações!$B$9*1440,0),ROUND(GG22*1440,0)&gt;ROUND(Configurações!$B$10*1440,0)),"INT-1H2H","")))))</f>
        <v/>
      </c>
      <c r="GK22" t="str">
        <f>IF(Configurações!$B$3="Simples",IF('Escala Simples'!X22="Trabalho","TRAB",IF('Escala Simples'!X22="Folga","FOLGA",IF('Escala Simples'!X22="Atestado","ATEST",IF('Escala Simples'!X22="Férias","FERIAS","")))),"")</f>
        <v/>
      </c>
      <c r="GL22" s="71" t="str">
        <f>IF(Configurações!$B$3="Colunas",IF('Escala Colunas'!Q100="","",'Escala Colunas'!Q100),IF(Configurações!$B$3="Simples","",IF('Escala Linhas'!CQ22="","",'Escala Linhas'!CQ22)))</f>
        <v/>
      </c>
      <c r="GM22" s="71" t="str">
        <f>IF(Configurações!$B$3="Colunas",IF('Escala Colunas'!Q101="","",'Escala Colunas'!Q101),IF(Configurações!$B$3="Simples","",IF('Escala Linhas'!CR22="","",'Escala Linhas'!CR22)))</f>
        <v/>
      </c>
      <c r="GN22" s="71" t="str">
        <f>IF(Configurações!$B$3="Colunas",IF('Escala Colunas'!Q102="","",'Escala Colunas'!Q102),IF(Configurações!$B$3="Simples","",IF('Escala Linhas'!CS22="","",'Escala Linhas'!CS22)))</f>
        <v/>
      </c>
      <c r="GO22" s="71" t="str">
        <f>IF(Configurações!$B$3="Colunas",IF('Escala Colunas'!Q103="","",'Escala Colunas'!Q103),IF(Configurações!$B$3="Simples","",IF('Escala Linhas'!CT22="","",'Escala Linhas'!CT22)))</f>
        <v/>
      </c>
      <c r="GP22">
        <f>IF($B22="",0,IF(Configurações!$B$3="Simples",IF(OR(GV22="TRAB",GV22="ATEST"),1,0),IF(AND(GL22&lt;&gt;"",GO22&lt;&gt;""),1,0)))</f>
        <v>0</v>
      </c>
      <c r="GQ22" s="72">
        <f>IF(AND(GP22=1,Configurações!$B$3&lt;&gt;"Simples"),MOD(GO22-GL22,1)-GR22,0)</f>
        <v>0</v>
      </c>
      <c r="GR22" s="72">
        <f t="shared" si="158"/>
        <v>0</v>
      </c>
      <c r="GS22">
        <f t="shared" si="159"/>
        <v>0</v>
      </c>
      <c r="GT22">
        <f t="shared" si="160"/>
        <v>0</v>
      </c>
      <c r="GU22" s="38" t="str">
        <f>IF(GP22=0,"",IF(GS22&gt;Configurações!$B$15,"7DIA ","")&amp;IF(AND(WEEKDAY(GL$5)=1,GT22&gt;IF($D22="F",Configurações!$B$13,Configurações!$B$14)),"DOM ","")&amp;IF(Configurações!$B$3="Simples","",IF(ROUND(GQ22*1440,0)&lt;=ROUND(Configurações!$B$11*1440,0),IF(ROUND(GR22*1440,0)&gt;0,"INT-INDEVIDO",""),IF(ROUND(GQ22*1440,0)&lt;=ROUND(Configurações!$B$12*1440,0),IF(ROUND(GR22*1440,0)&lt;&gt;ROUND(Configurações!$B$8*1440,0),"INT-15MIN",""),IF(OR(ROUND(GR22*1440,0)&lt;ROUND(Configurações!$B$9*1440,0),ROUND(GR22*1440,0)&gt;ROUND(Configurações!$B$10*1440,0)),"INT-1H2H","")))))</f>
        <v/>
      </c>
      <c r="GV22" t="str">
        <f>IF(Configurações!$B$3="Simples",IF('Escala Simples'!Y22="Trabalho","TRAB",IF('Escala Simples'!Y22="Folga","FOLGA",IF('Escala Simples'!Y22="Atestado","ATEST",IF('Escala Simples'!Y22="Férias","FERIAS","")))),"")</f>
        <v/>
      </c>
      <c r="GW22" s="71" t="str">
        <f>IF(Configurações!$B$3="Colunas",IF('Escala Colunas'!Q105="","",'Escala Colunas'!Q105),IF(Configurações!$B$3="Simples","",IF('Escala Linhas'!CV22="","",'Escala Linhas'!CV22)))</f>
        <v/>
      </c>
      <c r="GX22" s="71" t="str">
        <f>IF(Configurações!$B$3="Colunas",IF('Escala Colunas'!Q106="","",'Escala Colunas'!Q106),IF(Configurações!$B$3="Simples","",IF('Escala Linhas'!CW22="","",'Escala Linhas'!CW22)))</f>
        <v/>
      </c>
      <c r="GY22" s="71" t="str">
        <f>IF(Configurações!$B$3="Colunas",IF('Escala Colunas'!Q107="","",'Escala Colunas'!Q107),IF(Configurações!$B$3="Simples","",IF('Escala Linhas'!CX22="","",'Escala Linhas'!CX22)))</f>
        <v/>
      </c>
      <c r="GZ22" s="71" t="str">
        <f>IF(Configurações!$B$3="Colunas",IF('Escala Colunas'!Q108="","",'Escala Colunas'!Q108),IF(Configurações!$B$3="Simples","",IF('Escala Linhas'!CY22="","",'Escala Linhas'!CY22)))</f>
        <v/>
      </c>
      <c r="HA22">
        <f>IF($B22="",0,IF(Configurações!$B$3="Simples",IF(OR(HG22="TRAB",HG22="ATEST"),1,0),IF(AND(GW22&lt;&gt;"",GZ22&lt;&gt;""),1,0)))</f>
        <v>0</v>
      </c>
      <c r="HB22" s="72">
        <f>IF(AND(HA22=1,Configurações!$B$3&lt;&gt;"Simples"),MOD(GZ22-GW22,1)-HC22,0)</f>
        <v>0</v>
      </c>
      <c r="HC22" s="72">
        <f t="shared" si="161"/>
        <v>0</v>
      </c>
      <c r="HD22">
        <f t="shared" si="162"/>
        <v>0</v>
      </c>
      <c r="HE22">
        <f t="shared" si="163"/>
        <v>0</v>
      </c>
      <c r="HF22" s="38" t="str">
        <f>IF(HA22=0,"",IF(HD22&gt;Configurações!$B$15,"7DIA ","")&amp;IF(AND(WEEKDAY(GW$5)=1,HE22&gt;IF($D22="F",Configurações!$B$13,Configurações!$B$14)),"DOM ","")&amp;IF(Configurações!$B$3="Simples","",IF(ROUND(HB22*1440,0)&lt;=ROUND(Configurações!$B$11*1440,0),IF(ROUND(HC22*1440,0)&gt;0,"INT-INDEVIDO",""),IF(ROUND(HB22*1440,0)&lt;=ROUND(Configurações!$B$12*1440,0),IF(ROUND(HC22*1440,0)&lt;&gt;ROUND(Configurações!$B$8*1440,0),"INT-15MIN",""),IF(OR(ROUND(HC22*1440,0)&lt;ROUND(Configurações!$B$9*1440,0),ROUND(HC22*1440,0)&gt;ROUND(Configurações!$B$10*1440,0)),"INT-1H2H","")))))</f>
        <v/>
      </c>
      <c r="HG22" t="str">
        <f>IF(Configurações!$B$3="Simples",IF('Escala Simples'!Z22="Trabalho","TRAB",IF('Escala Simples'!Z22="Folga","FOLGA",IF('Escala Simples'!Z22="Atestado","ATEST",IF('Escala Simples'!Z22="Férias","FERIAS","")))),"")</f>
        <v/>
      </c>
      <c r="HH22" s="71" t="str">
        <f>IF(Configurações!$B$3="Colunas",IF('Escala Colunas'!Q110="","",'Escala Colunas'!Q110),IF(Configurações!$B$3="Simples","",IF('Escala Linhas'!DA22="","",'Escala Linhas'!DA22)))</f>
        <v/>
      </c>
      <c r="HI22" s="71" t="str">
        <f>IF(Configurações!$B$3="Colunas",IF('Escala Colunas'!Q111="","",'Escala Colunas'!Q111),IF(Configurações!$B$3="Simples","",IF('Escala Linhas'!DB22="","",'Escala Linhas'!DB22)))</f>
        <v/>
      </c>
      <c r="HJ22" s="71" t="str">
        <f>IF(Configurações!$B$3="Colunas",IF('Escala Colunas'!Q112="","",'Escala Colunas'!Q112),IF(Configurações!$B$3="Simples","",IF('Escala Linhas'!DC22="","",'Escala Linhas'!DC22)))</f>
        <v/>
      </c>
      <c r="HK22" s="71" t="str">
        <f>IF(Configurações!$B$3="Colunas",IF('Escala Colunas'!Q113="","",'Escala Colunas'!Q113),IF(Configurações!$B$3="Simples","",IF('Escala Linhas'!DD22="","",'Escala Linhas'!DD22)))</f>
        <v/>
      </c>
      <c r="HL22">
        <f>IF($B22="",0,IF(Configurações!$B$3="Simples",IF(OR(HR22="TRAB",HR22="ATEST"),1,0),IF(AND(HH22&lt;&gt;"",HK22&lt;&gt;""),1,0)))</f>
        <v>0</v>
      </c>
      <c r="HM22" s="72">
        <f>IF(AND(HL22=1,Configurações!$B$3&lt;&gt;"Simples"),MOD(HK22-HH22,1)-HN22,0)</f>
        <v>0</v>
      </c>
      <c r="HN22" s="72">
        <f t="shared" si="164"/>
        <v>0</v>
      </c>
      <c r="HO22">
        <f t="shared" si="165"/>
        <v>0</v>
      </c>
      <c r="HP22">
        <f t="shared" si="166"/>
        <v>0</v>
      </c>
      <c r="HQ22" s="38" t="str">
        <f>IF(HL22=0,"",IF(HO22&gt;Configurações!$B$15,"7DIA ","")&amp;IF(AND(WEEKDAY(HH$5)=1,HP22&gt;IF($D22="F",Configurações!$B$13,Configurações!$B$14)),"DOM ","")&amp;IF(Configurações!$B$3="Simples","",IF(ROUND(HM22*1440,0)&lt;=ROUND(Configurações!$B$11*1440,0),IF(ROUND(HN22*1440,0)&gt;0,"INT-INDEVIDO",""),IF(ROUND(HM22*1440,0)&lt;=ROUND(Configurações!$B$12*1440,0),IF(ROUND(HN22*1440,0)&lt;&gt;ROUND(Configurações!$B$8*1440,0),"INT-15MIN",""),IF(OR(ROUND(HN22*1440,0)&lt;ROUND(Configurações!$B$9*1440,0),ROUND(HN22*1440,0)&gt;ROUND(Configurações!$B$10*1440,0)),"INT-1H2H","")))))</f>
        <v/>
      </c>
      <c r="HR22" t="str">
        <f>IF(Configurações!$B$3="Simples",IF('Escala Simples'!AA22="Trabalho","TRAB",IF('Escala Simples'!AA22="Folga","FOLGA",IF('Escala Simples'!AA22="Atestado","ATEST",IF('Escala Simples'!AA22="Férias","FERIAS","")))),"")</f>
        <v/>
      </c>
      <c r="HS22" s="71" t="str">
        <f>IF(Configurações!$B$3="Colunas",IF('Escala Colunas'!Q115="","",'Escala Colunas'!Q115),IF(Configurações!$B$3="Simples","",IF('Escala Linhas'!DF22="","",'Escala Linhas'!DF22)))</f>
        <v/>
      </c>
      <c r="HT22" s="71" t="str">
        <f>IF(Configurações!$B$3="Colunas",IF('Escala Colunas'!Q116="","",'Escala Colunas'!Q116),IF(Configurações!$B$3="Simples","",IF('Escala Linhas'!DG22="","",'Escala Linhas'!DG22)))</f>
        <v/>
      </c>
      <c r="HU22" s="71" t="str">
        <f>IF(Configurações!$B$3="Colunas",IF('Escala Colunas'!Q117="","",'Escala Colunas'!Q117),IF(Configurações!$B$3="Simples","",IF('Escala Linhas'!DH22="","",'Escala Linhas'!DH22)))</f>
        <v/>
      </c>
      <c r="HV22" s="71" t="str">
        <f>IF(Configurações!$B$3="Colunas",IF('Escala Colunas'!Q118="","",'Escala Colunas'!Q118),IF(Configurações!$B$3="Simples","",IF('Escala Linhas'!DI22="","",'Escala Linhas'!DI22)))</f>
        <v/>
      </c>
      <c r="HW22">
        <f>IF($B22="",0,IF(Configurações!$B$3="Simples",IF(OR(IC22="TRAB",IC22="ATEST"),1,0),IF(AND(HS22&lt;&gt;"",HV22&lt;&gt;""),1,0)))</f>
        <v>0</v>
      </c>
      <c r="HX22" s="72">
        <f>IF(AND(HW22=1,Configurações!$B$3&lt;&gt;"Simples"),MOD(HV22-HS22,1)-HY22,0)</f>
        <v>0</v>
      </c>
      <c r="HY22" s="72">
        <f t="shared" si="167"/>
        <v>0</v>
      </c>
      <c r="HZ22">
        <f t="shared" si="168"/>
        <v>0</v>
      </c>
      <c r="IA22">
        <f t="shared" si="169"/>
        <v>0</v>
      </c>
      <c r="IB22" s="38" t="str">
        <f>IF(HW22=0,"",IF(HZ22&gt;Configurações!$B$15,"7DIA ","")&amp;IF(AND(WEEKDAY(HS$5)=1,IA22&gt;IF($D22="F",Configurações!$B$13,Configurações!$B$14)),"DOM ","")&amp;IF(Configurações!$B$3="Simples","",IF(ROUND(HX22*1440,0)&lt;=ROUND(Configurações!$B$11*1440,0),IF(ROUND(HY22*1440,0)&gt;0,"INT-INDEVIDO",""),IF(ROUND(HX22*1440,0)&lt;=ROUND(Configurações!$B$12*1440,0),IF(ROUND(HY22*1440,0)&lt;&gt;ROUND(Configurações!$B$8*1440,0),"INT-15MIN",""),IF(OR(ROUND(HY22*1440,0)&lt;ROUND(Configurações!$B$9*1440,0),ROUND(HY22*1440,0)&gt;ROUND(Configurações!$B$10*1440,0)),"INT-1H2H","")))))</f>
        <v/>
      </c>
      <c r="IC22" t="str">
        <f>IF(Configurações!$B$3="Simples",IF('Escala Simples'!AB22="Trabalho","TRAB",IF('Escala Simples'!AB22="Folga","FOLGA",IF('Escala Simples'!AB22="Atestado","ATEST",IF('Escala Simples'!AB22="Férias","FERIAS","")))),"")</f>
        <v/>
      </c>
      <c r="ID22" s="71" t="str">
        <f>IF(Configurações!$B$3="Colunas",IF('Escala Colunas'!Q123="","",'Escala Colunas'!Q123),IF(Configurações!$B$3="Simples","",IF('Escala Linhas'!DN22="","",'Escala Linhas'!DN22)))</f>
        <v/>
      </c>
      <c r="IE22" s="71" t="str">
        <f>IF(Configurações!$B$3="Colunas",IF('Escala Colunas'!Q124="","",'Escala Colunas'!Q124),IF(Configurações!$B$3="Simples","",IF('Escala Linhas'!DO22="","",'Escala Linhas'!DO22)))</f>
        <v/>
      </c>
      <c r="IF22" s="71" t="str">
        <f>IF(Configurações!$B$3="Colunas",IF('Escala Colunas'!Q125="","",'Escala Colunas'!Q125),IF(Configurações!$B$3="Simples","",IF('Escala Linhas'!DP22="","",'Escala Linhas'!DP22)))</f>
        <v/>
      </c>
      <c r="IG22" s="71" t="str">
        <f>IF(Configurações!$B$3="Colunas",IF('Escala Colunas'!Q126="","",'Escala Colunas'!Q126),IF(Configurações!$B$3="Simples","",IF('Escala Linhas'!DQ22="","",'Escala Linhas'!DQ22)))</f>
        <v/>
      </c>
      <c r="IH22">
        <f>IF($B22="",0,IF(Configurações!$B$3="Simples",IF(OR(IN22="TRAB",IN22="ATEST"),1,0),IF(AND(ID22&lt;&gt;"",IG22&lt;&gt;""),1,0)))</f>
        <v>0</v>
      </c>
      <c r="II22" s="72">
        <f>IF(AND(IH22=1,Configurações!$B$3&lt;&gt;"Simples"),MOD(IG22-ID22,1)-IJ22,0)</f>
        <v>0</v>
      </c>
      <c r="IJ22" s="72">
        <f t="shared" si="170"/>
        <v>0</v>
      </c>
      <c r="IK22">
        <f t="shared" si="171"/>
        <v>0</v>
      </c>
      <c r="IL22">
        <f t="shared" si="172"/>
        <v>0</v>
      </c>
      <c r="IM22" s="38" t="str">
        <f>IF(IH22=0,"",IF(IK22&gt;Configurações!$B$15,"7DIA ","")&amp;IF(AND(WEEKDAY(ID$5)=1,IL22&gt;IF($D22="F",Configurações!$B$13,Configurações!$B$14)),"DOM ","")&amp;IF(Configurações!$B$3="Simples","",IF(ROUND(II22*1440,0)&lt;=ROUND(Configurações!$B$11*1440,0),IF(ROUND(IJ22*1440,0)&gt;0,"INT-INDEVIDO",""),IF(ROUND(II22*1440,0)&lt;=ROUND(Configurações!$B$12*1440,0),IF(ROUND(IJ22*1440,0)&lt;&gt;ROUND(Configurações!$B$8*1440,0),"INT-15MIN",""),IF(OR(ROUND(IJ22*1440,0)&lt;ROUND(Configurações!$B$9*1440,0),ROUND(IJ22*1440,0)&gt;ROUND(Configurações!$B$10*1440,0)),"INT-1H2H","")))))</f>
        <v/>
      </c>
      <c r="IN22" t="str">
        <f>IF(Configurações!$B$3="Simples",IF('Escala Simples'!AE22="Trabalho","TRAB",IF('Escala Simples'!AE22="Folga","FOLGA",IF('Escala Simples'!AE22="Atestado","ATEST",IF('Escala Simples'!AE22="Férias","FERIAS","")))),"")</f>
        <v/>
      </c>
      <c r="IO22" s="71" t="str">
        <f>IF(Configurações!$B$3="Colunas",IF('Escala Colunas'!Q128="","",'Escala Colunas'!Q128),IF(Configurações!$B$3="Simples","",IF('Escala Linhas'!DS22="","",'Escala Linhas'!DS22)))</f>
        <v/>
      </c>
      <c r="IP22" s="71" t="str">
        <f>IF(Configurações!$B$3="Colunas",IF('Escala Colunas'!Q129="","",'Escala Colunas'!Q129),IF(Configurações!$B$3="Simples","",IF('Escala Linhas'!DT22="","",'Escala Linhas'!DT22)))</f>
        <v/>
      </c>
      <c r="IQ22" s="71" t="str">
        <f>IF(Configurações!$B$3="Colunas",IF('Escala Colunas'!Q130="","",'Escala Colunas'!Q130),IF(Configurações!$B$3="Simples","",IF('Escala Linhas'!DU22="","",'Escala Linhas'!DU22)))</f>
        <v/>
      </c>
      <c r="IR22" s="71" t="str">
        <f>IF(Configurações!$B$3="Colunas",IF('Escala Colunas'!Q131="","",'Escala Colunas'!Q131),IF(Configurações!$B$3="Simples","",IF('Escala Linhas'!DV22="","",'Escala Linhas'!DV22)))</f>
        <v/>
      </c>
      <c r="IS22">
        <f>IF($B22="",0,IF(Configurações!$B$3="Simples",IF(OR(IY22="TRAB",IY22="ATEST"),1,0),IF(AND(IO22&lt;&gt;"",IR22&lt;&gt;""),1,0)))</f>
        <v>0</v>
      </c>
      <c r="IT22" s="72">
        <f>IF(AND(IS22=1,Configurações!$B$3&lt;&gt;"Simples"),MOD(IR22-IO22,1)-IU22,0)</f>
        <v>0</v>
      </c>
      <c r="IU22" s="72">
        <f t="shared" si="173"/>
        <v>0</v>
      </c>
      <c r="IV22">
        <f t="shared" si="174"/>
        <v>0</v>
      </c>
      <c r="IW22">
        <f t="shared" si="175"/>
        <v>0</v>
      </c>
      <c r="IX22" s="38" t="str">
        <f>IF(IS22=0,"",IF(IV22&gt;Configurações!$B$15,"7DIA ","")&amp;IF(AND(WEEKDAY(IO$5)=1,IW22&gt;IF($D22="F",Configurações!$B$13,Configurações!$B$14)),"DOM ","")&amp;IF(Configurações!$B$3="Simples","",IF(ROUND(IT22*1440,0)&lt;=ROUND(Configurações!$B$11*1440,0),IF(ROUND(IU22*1440,0)&gt;0,"INT-INDEVIDO",""),IF(ROUND(IT22*1440,0)&lt;=ROUND(Configurações!$B$12*1440,0),IF(ROUND(IU22*1440,0)&lt;&gt;ROUND(Configurações!$B$8*1440,0),"INT-15MIN",""),IF(OR(ROUND(IU22*1440,0)&lt;ROUND(Configurações!$B$9*1440,0),ROUND(IU22*1440,0)&gt;ROUND(Configurações!$B$10*1440,0)),"INT-1H2H","")))))</f>
        <v/>
      </c>
      <c r="IY22" t="str">
        <f>IF(Configurações!$B$3="Simples",IF('Escala Simples'!AF22="Trabalho","TRAB",IF('Escala Simples'!AF22="Folga","FOLGA",IF('Escala Simples'!AF22="Atestado","ATEST",IF('Escala Simples'!AF22="Férias","FERIAS","")))),"")</f>
        <v/>
      </c>
      <c r="IZ22" s="71" t="str">
        <f>IF(Configurações!$B$3="Colunas",IF('Escala Colunas'!Q133="","",'Escala Colunas'!Q133),IF(Configurações!$B$3="Simples","",IF('Escala Linhas'!DX22="","",'Escala Linhas'!DX22)))</f>
        <v/>
      </c>
      <c r="JA22" s="71" t="str">
        <f>IF(Configurações!$B$3="Colunas",IF('Escala Colunas'!Q134="","",'Escala Colunas'!Q134),IF(Configurações!$B$3="Simples","",IF('Escala Linhas'!DY22="","",'Escala Linhas'!DY22)))</f>
        <v/>
      </c>
      <c r="JB22" s="71" t="str">
        <f>IF(Configurações!$B$3="Colunas",IF('Escala Colunas'!Q135="","",'Escala Colunas'!Q135),IF(Configurações!$B$3="Simples","",IF('Escala Linhas'!DZ22="","",'Escala Linhas'!DZ22)))</f>
        <v/>
      </c>
      <c r="JC22" s="71" t="str">
        <f>IF(Configurações!$B$3="Colunas",IF('Escala Colunas'!Q136="","",'Escala Colunas'!Q136),IF(Configurações!$B$3="Simples","",IF('Escala Linhas'!EA22="","",'Escala Linhas'!EA22)))</f>
        <v/>
      </c>
      <c r="JD22">
        <f>IF($B22="",0,IF(Configurações!$B$3="Simples",IF(OR(JJ22="TRAB",JJ22="ATEST"),1,0),IF(AND(IZ22&lt;&gt;"",JC22&lt;&gt;""),1,0)))</f>
        <v>0</v>
      </c>
      <c r="JE22" s="72">
        <f>IF(AND(JD22=1,Configurações!$B$3&lt;&gt;"Simples"),MOD(JC22-IZ22,1)-JF22,0)</f>
        <v>0</v>
      </c>
      <c r="JF22" s="72">
        <f t="shared" si="176"/>
        <v>0</v>
      </c>
      <c r="JG22">
        <f t="shared" si="177"/>
        <v>0</v>
      </c>
      <c r="JH22">
        <f t="shared" si="178"/>
        <v>0</v>
      </c>
      <c r="JI22" s="38" t="str">
        <f>IF(JD22=0,"",IF(JG22&gt;Configurações!$B$15,"7DIA ","")&amp;IF(AND(WEEKDAY(IZ$5)=1,JH22&gt;IF($D22="F",Configurações!$B$13,Configurações!$B$14)),"DOM ","")&amp;IF(Configurações!$B$3="Simples","",IF(ROUND(JE22*1440,0)&lt;=ROUND(Configurações!$B$11*1440,0),IF(ROUND(JF22*1440,0)&gt;0,"INT-INDEVIDO",""),IF(ROUND(JE22*1440,0)&lt;=ROUND(Configurações!$B$12*1440,0),IF(ROUND(JF22*1440,0)&lt;&gt;ROUND(Configurações!$B$8*1440,0),"INT-15MIN",""),IF(OR(ROUND(JF22*1440,0)&lt;ROUND(Configurações!$B$9*1440,0),ROUND(JF22*1440,0)&gt;ROUND(Configurações!$B$10*1440,0)),"INT-1H2H","")))))</f>
        <v/>
      </c>
      <c r="JJ22" t="str">
        <f>IF(Configurações!$B$3="Simples",IF('Escala Simples'!AG22="Trabalho","TRAB",IF('Escala Simples'!AG22="Folga","FOLGA",IF('Escala Simples'!AG22="Atestado","ATEST",IF('Escala Simples'!AG22="Férias","FERIAS","")))),"")</f>
        <v/>
      </c>
      <c r="JK22" s="71" t="str">
        <f>IF(Configurações!$B$3="Colunas",IF('Escala Colunas'!Q138="","",'Escala Colunas'!Q138),IF(Configurações!$B$3="Simples","",IF('Escala Linhas'!EC22="","",'Escala Linhas'!EC22)))</f>
        <v/>
      </c>
      <c r="JL22" s="71" t="str">
        <f>IF(Configurações!$B$3="Colunas",IF('Escala Colunas'!Q139="","",'Escala Colunas'!Q139),IF(Configurações!$B$3="Simples","",IF('Escala Linhas'!ED22="","",'Escala Linhas'!ED22)))</f>
        <v/>
      </c>
      <c r="JM22" s="71" t="str">
        <f>IF(Configurações!$B$3="Colunas",IF('Escala Colunas'!Q140="","",'Escala Colunas'!Q140),IF(Configurações!$B$3="Simples","",IF('Escala Linhas'!EE22="","",'Escala Linhas'!EE22)))</f>
        <v/>
      </c>
      <c r="JN22" s="71" t="str">
        <f>IF(Configurações!$B$3="Colunas",IF('Escala Colunas'!Q141="","",'Escala Colunas'!Q141),IF(Configurações!$B$3="Simples","",IF('Escala Linhas'!EF22="","",'Escala Linhas'!EF22)))</f>
        <v/>
      </c>
      <c r="JO22">
        <f>IF($B22="",0,IF(Configurações!$B$3="Simples",IF(OR(JU22="TRAB",JU22="ATEST"),1,0),IF(AND(JK22&lt;&gt;"",JN22&lt;&gt;""),1,0)))</f>
        <v>0</v>
      </c>
      <c r="JP22" s="72">
        <f>IF(AND(JO22=1,Configurações!$B$3&lt;&gt;"Simples"),MOD(JN22-JK22,1)-JQ22,0)</f>
        <v>0</v>
      </c>
      <c r="JQ22" s="72">
        <f t="shared" si="179"/>
        <v>0</v>
      </c>
      <c r="JR22">
        <f t="shared" si="180"/>
        <v>0</v>
      </c>
      <c r="JS22">
        <f t="shared" si="181"/>
        <v>0</v>
      </c>
      <c r="JT22" s="38" t="str">
        <f>IF(JO22=0,"",IF(JR22&gt;Configurações!$B$15,"7DIA ","")&amp;IF(AND(WEEKDAY(JK$5)=1,JS22&gt;IF($D22="F",Configurações!$B$13,Configurações!$B$14)),"DOM ","")&amp;IF(Configurações!$B$3="Simples","",IF(ROUND(JP22*1440,0)&lt;=ROUND(Configurações!$B$11*1440,0),IF(ROUND(JQ22*1440,0)&gt;0,"INT-INDEVIDO",""),IF(ROUND(JP22*1440,0)&lt;=ROUND(Configurações!$B$12*1440,0),IF(ROUND(JQ22*1440,0)&lt;&gt;ROUND(Configurações!$B$8*1440,0),"INT-15MIN",""),IF(OR(ROUND(JQ22*1440,0)&lt;ROUND(Configurações!$B$9*1440,0),ROUND(JQ22*1440,0)&gt;ROUND(Configurações!$B$10*1440,0)),"INT-1H2H","")))))</f>
        <v/>
      </c>
      <c r="JU22" t="str">
        <f>IF(Configurações!$B$3="Simples",IF('Escala Simples'!AH22="Trabalho","TRAB",IF('Escala Simples'!AH22="Folga","FOLGA",IF('Escala Simples'!AH22="Atestado","ATEST",IF('Escala Simples'!AH22="Férias","FERIAS","")))),"")</f>
        <v/>
      </c>
      <c r="JV22" s="71" t="str">
        <f>IF(Configurações!$B$3="Colunas",IF('Escala Colunas'!Q143="","",'Escala Colunas'!Q143),IF(Configurações!$B$3="Simples","",IF('Escala Linhas'!EH22="","",'Escala Linhas'!EH22)))</f>
        <v/>
      </c>
      <c r="JW22" s="71" t="str">
        <f>IF(Configurações!$B$3="Colunas",IF('Escala Colunas'!Q144="","",'Escala Colunas'!Q144),IF(Configurações!$B$3="Simples","",IF('Escala Linhas'!EI22="","",'Escala Linhas'!EI22)))</f>
        <v/>
      </c>
      <c r="JX22" s="71" t="str">
        <f>IF(Configurações!$B$3="Colunas",IF('Escala Colunas'!Q145="","",'Escala Colunas'!Q145),IF(Configurações!$B$3="Simples","",IF('Escala Linhas'!EJ22="","",'Escala Linhas'!EJ22)))</f>
        <v/>
      </c>
      <c r="JY22" s="71" t="str">
        <f>IF(Configurações!$B$3="Colunas",IF('Escala Colunas'!Q146="","",'Escala Colunas'!Q146),IF(Configurações!$B$3="Simples","",IF('Escala Linhas'!EK22="","",'Escala Linhas'!EK22)))</f>
        <v/>
      </c>
      <c r="JZ22">
        <f>IF($B22="",0,IF(Configurações!$B$3="Simples",IF(OR(KF22="TRAB",KF22="ATEST"),1,0),IF(AND(JV22&lt;&gt;"",JY22&lt;&gt;""),1,0)))</f>
        <v>0</v>
      </c>
      <c r="KA22" s="72">
        <f>IF(AND(JZ22=1,Configurações!$B$3&lt;&gt;"Simples"),MOD(JY22-JV22,1)-KB22,0)</f>
        <v>0</v>
      </c>
      <c r="KB22" s="72">
        <f t="shared" si="182"/>
        <v>0</v>
      </c>
      <c r="KC22">
        <f t="shared" si="183"/>
        <v>0</v>
      </c>
      <c r="KD22">
        <f t="shared" si="184"/>
        <v>0</v>
      </c>
      <c r="KE22" s="38" t="str">
        <f>IF(JZ22=0,"",IF(KC22&gt;Configurações!$B$15,"7DIA ","")&amp;IF(AND(WEEKDAY(JV$5)=1,KD22&gt;IF($D22="F",Configurações!$B$13,Configurações!$B$14)),"DOM ","")&amp;IF(Configurações!$B$3="Simples","",IF(ROUND(KA22*1440,0)&lt;=ROUND(Configurações!$B$11*1440,0),IF(ROUND(KB22*1440,0)&gt;0,"INT-INDEVIDO",""),IF(ROUND(KA22*1440,0)&lt;=ROUND(Configurações!$B$12*1440,0),IF(ROUND(KB22*1440,0)&lt;&gt;ROUND(Configurações!$B$8*1440,0),"INT-15MIN",""),IF(OR(ROUND(KB22*1440,0)&lt;ROUND(Configurações!$B$9*1440,0),ROUND(KB22*1440,0)&gt;ROUND(Configurações!$B$10*1440,0)),"INT-1H2H","")))))</f>
        <v/>
      </c>
      <c r="KF22" t="str">
        <f>IF(Configurações!$B$3="Simples",IF('Escala Simples'!AI22="Trabalho","TRAB",IF('Escala Simples'!AI22="Folga","FOLGA",IF('Escala Simples'!AI22="Atestado","ATEST",IF('Escala Simples'!AI22="Férias","FERIAS","")))),"")</f>
        <v/>
      </c>
      <c r="KG22" s="71" t="str">
        <f>IF(Configurações!$B$3="Colunas",IF('Escala Colunas'!Q148="","",'Escala Colunas'!Q148),IF(Configurações!$B$3="Simples","",IF('Escala Linhas'!EM22="","",'Escala Linhas'!EM22)))</f>
        <v/>
      </c>
      <c r="KH22" s="71" t="str">
        <f>IF(Configurações!$B$3="Colunas",IF('Escala Colunas'!Q149="","",'Escala Colunas'!Q149),IF(Configurações!$B$3="Simples","",IF('Escala Linhas'!EN22="","",'Escala Linhas'!EN22)))</f>
        <v/>
      </c>
      <c r="KI22" s="71" t="str">
        <f>IF(Configurações!$B$3="Colunas",IF('Escala Colunas'!Q150="","",'Escala Colunas'!Q150),IF(Configurações!$B$3="Simples","",IF('Escala Linhas'!EO22="","",'Escala Linhas'!EO22)))</f>
        <v/>
      </c>
      <c r="KJ22" s="71" t="str">
        <f>IF(Configurações!$B$3="Colunas",IF('Escala Colunas'!Q151="","",'Escala Colunas'!Q151),IF(Configurações!$B$3="Simples","",IF('Escala Linhas'!EP22="","",'Escala Linhas'!EP22)))</f>
        <v/>
      </c>
      <c r="KK22">
        <f>IF($B22="",0,IF(Configurações!$B$3="Simples",IF(OR(KQ22="TRAB",KQ22="ATEST"),1,0),IF(AND(KG22&lt;&gt;"",KJ22&lt;&gt;""),1,0)))</f>
        <v>0</v>
      </c>
      <c r="KL22" s="72">
        <f>IF(AND(KK22=1,Configurações!$B$3&lt;&gt;"Simples"),MOD(KJ22-KG22,1)-KM22,0)</f>
        <v>0</v>
      </c>
      <c r="KM22" s="72">
        <f t="shared" si="185"/>
        <v>0</v>
      </c>
      <c r="KN22">
        <f t="shared" si="186"/>
        <v>0</v>
      </c>
      <c r="KO22">
        <f t="shared" si="187"/>
        <v>0</v>
      </c>
      <c r="KP22" s="38" t="str">
        <f>IF(KK22=0,"",IF(KN22&gt;Configurações!$B$15,"7DIA ","")&amp;IF(AND(WEEKDAY(KG$5)=1,KO22&gt;IF($D22="F",Configurações!$B$13,Configurações!$B$14)),"DOM ","")&amp;IF(Configurações!$B$3="Simples","",IF(ROUND(KL22*1440,0)&lt;=ROUND(Configurações!$B$11*1440,0),IF(ROUND(KM22*1440,0)&gt;0,"INT-INDEVIDO",""),IF(ROUND(KL22*1440,0)&lt;=ROUND(Configurações!$B$12*1440,0),IF(ROUND(KM22*1440,0)&lt;&gt;ROUND(Configurações!$B$8*1440,0),"INT-15MIN",""),IF(OR(ROUND(KM22*1440,0)&lt;ROUND(Configurações!$B$9*1440,0),ROUND(KM22*1440,0)&gt;ROUND(Configurações!$B$10*1440,0)),"INT-1H2H","")))))</f>
        <v/>
      </c>
      <c r="KQ22" t="str">
        <f>IF(Configurações!$B$3="Simples",IF('Escala Simples'!AJ22="Trabalho","TRAB",IF('Escala Simples'!AJ22="Folga","FOLGA",IF('Escala Simples'!AJ22="Atestado","ATEST",IF('Escala Simples'!AJ22="Férias","FERIAS","")))),"")</f>
        <v/>
      </c>
      <c r="KR22" s="71" t="str">
        <f>IF(Configurações!$B$3="Colunas",IF('Escala Colunas'!Q153="","",'Escala Colunas'!Q153),IF(Configurações!$B$3="Simples","",IF('Escala Linhas'!ER22="","",'Escala Linhas'!ER22)))</f>
        <v/>
      </c>
      <c r="KS22" s="71" t="str">
        <f>IF(Configurações!$B$3="Colunas",IF('Escala Colunas'!Q154="","",'Escala Colunas'!Q154),IF(Configurações!$B$3="Simples","",IF('Escala Linhas'!ES22="","",'Escala Linhas'!ES22)))</f>
        <v/>
      </c>
      <c r="KT22" s="71" t="str">
        <f>IF(Configurações!$B$3="Colunas",IF('Escala Colunas'!Q155="","",'Escala Colunas'!Q155),IF(Configurações!$B$3="Simples","",IF('Escala Linhas'!ET22="","",'Escala Linhas'!ET22)))</f>
        <v/>
      </c>
      <c r="KU22" s="71" t="str">
        <f>IF(Configurações!$B$3="Colunas",IF('Escala Colunas'!Q156="","",'Escala Colunas'!Q156),IF(Configurações!$B$3="Simples","",IF('Escala Linhas'!EU22="","",'Escala Linhas'!EU22)))</f>
        <v/>
      </c>
      <c r="KV22">
        <f>IF($B22="",0,IF(Configurações!$B$3="Simples",IF(OR(LB22="TRAB",LB22="ATEST"),1,0),IF(AND(KR22&lt;&gt;"",KU22&lt;&gt;""),1,0)))</f>
        <v>0</v>
      </c>
      <c r="KW22" s="72">
        <f>IF(AND(KV22=1,Configurações!$B$3&lt;&gt;"Simples"),MOD(KU22-KR22,1)-KX22,0)</f>
        <v>0</v>
      </c>
      <c r="KX22" s="72">
        <f t="shared" si="188"/>
        <v>0</v>
      </c>
      <c r="KY22">
        <f t="shared" si="189"/>
        <v>0</v>
      </c>
      <c r="KZ22">
        <f t="shared" si="190"/>
        <v>0</v>
      </c>
      <c r="LA22" s="38" t="str">
        <f>IF(KV22=0,"",IF(KY22&gt;Configurações!$B$15,"7DIA ","")&amp;IF(AND(WEEKDAY(KR$5)=1,KZ22&gt;IF($D22="F",Configurações!$B$13,Configurações!$B$14)),"DOM ","")&amp;IF(Configurações!$B$3="Simples","",IF(ROUND(KW22*1440,0)&lt;=ROUND(Configurações!$B$11*1440,0),IF(ROUND(KX22*1440,0)&gt;0,"INT-INDEVIDO",""),IF(ROUND(KW22*1440,0)&lt;=ROUND(Configurações!$B$12*1440,0),IF(ROUND(KX22*1440,0)&lt;&gt;ROUND(Configurações!$B$8*1440,0),"INT-15MIN",""),IF(OR(ROUND(KX22*1440,0)&lt;ROUND(Configurações!$B$9*1440,0),ROUND(KX22*1440,0)&gt;ROUND(Configurações!$B$10*1440,0)),"INT-1H2H","")))))</f>
        <v/>
      </c>
      <c r="LB22" t="str">
        <f>IF(Configurações!$B$3="Simples",IF('Escala Simples'!AK22="Trabalho","TRAB",IF('Escala Simples'!AK22="Folga","FOLGA",IF('Escala Simples'!AK22="Atestado","ATEST",IF('Escala Simples'!AK22="Férias","FERIAS","")))),"")</f>
        <v/>
      </c>
      <c r="LC22" s="71" t="str">
        <f>IF(Configurações!$B$3="Colunas",IF('Escala Colunas'!Q161="","",'Escala Colunas'!Q161),IF(Configurações!$B$3="Simples","",IF('Escala Linhas'!EZ22="","",'Escala Linhas'!EZ22)))</f>
        <v/>
      </c>
      <c r="LD22" s="71" t="str">
        <f>IF(Configurações!$B$3="Colunas",IF('Escala Colunas'!Q162="","",'Escala Colunas'!Q162),IF(Configurações!$B$3="Simples","",IF('Escala Linhas'!FA22="","",'Escala Linhas'!FA22)))</f>
        <v/>
      </c>
      <c r="LE22" s="71" t="str">
        <f>IF(Configurações!$B$3="Colunas",IF('Escala Colunas'!Q163="","",'Escala Colunas'!Q163),IF(Configurações!$B$3="Simples","",IF('Escala Linhas'!FB22="","",'Escala Linhas'!FB22)))</f>
        <v/>
      </c>
      <c r="LF22" s="71" t="str">
        <f>IF(Configurações!$B$3="Colunas",IF('Escala Colunas'!Q164="","",'Escala Colunas'!Q164),IF(Configurações!$B$3="Simples","",IF('Escala Linhas'!FC22="","",'Escala Linhas'!FC22)))</f>
        <v/>
      </c>
      <c r="LG22">
        <f>IF($B22="",0,IF(Configurações!$B$3="Simples",IF(OR(LM22="TRAB",LM22="ATEST"),1,0),IF(AND(LC22&lt;&gt;"",LF22&lt;&gt;""),1,0)))</f>
        <v>0</v>
      </c>
      <c r="LH22" s="72">
        <f>IF(AND(LG22=1,Configurações!$B$3&lt;&gt;"Simples"),MOD(LF22-LC22,1)-LI22,0)</f>
        <v>0</v>
      </c>
      <c r="LI22" s="72">
        <f t="shared" si="191"/>
        <v>0</v>
      </c>
      <c r="LJ22">
        <f t="shared" si="192"/>
        <v>0</v>
      </c>
      <c r="LK22">
        <f t="shared" si="193"/>
        <v>0</v>
      </c>
      <c r="LL22" s="38" t="str">
        <f>IF(LG22=0,"",IF(LJ22&gt;Configurações!$B$15,"7DIA ","")&amp;IF(AND(WEEKDAY(LC$5)=1,LK22&gt;IF($D22="F",Configurações!$B$13,Configurações!$B$14)),"DOM ","")&amp;IF(Configurações!$B$3="Simples","",IF(ROUND(LH22*1440,0)&lt;=ROUND(Configurações!$B$11*1440,0),IF(ROUND(LI22*1440,0)&gt;0,"INT-INDEVIDO",""),IF(ROUND(LH22*1440,0)&lt;=ROUND(Configurações!$B$12*1440,0),IF(ROUND(LI22*1440,0)&lt;&gt;ROUND(Configurações!$B$8*1440,0),"INT-15MIN",""),IF(OR(ROUND(LI22*1440,0)&lt;ROUND(Configurações!$B$9*1440,0),ROUND(LI22*1440,0)&gt;ROUND(Configurações!$B$10*1440,0)),"INT-1H2H","")))))</f>
        <v/>
      </c>
      <c r="LM22" t="str">
        <f>IF(Configurações!$B$3="Simples",IF('Escala Simples'!AN22="Trabalho","TRAB",IF('Escala Simples'!AN22="Folga","FOLGA",IF('Escala Simples'!AN22="Atestado","ATEST",IF('Escala Simples'!AN22="Férias","FERIAS","")))),"")</f>
        <v/>
      </c>
      <c r="LN22" s="71" t="str">
        <f>IF(Configurações!$B$3="Colunas",IF('Escala Colunas'!Q166="","",'Escala Colunas'!Q166),IF(Configurações!$B$3="Simples","",IF('Escala Linhas'!FE22="","",'Escala Linhas'!FE22)))</f>
        <v/>
      </c>
      <c r="LO22" s="71" t="str">
        <f>IF(Configurações!$B$3="Colunas",IF('Escala Colunas'!Q167="","",'Escala Colunas'!Q167),IF(Configurações!$B$3="Simples","",IF('Escala Linhas'!FF22="","",'Escala Linhas'!FF22)))</f>
        <v/>
      </c>
      <c r="LP22" s="71" t="str">
        <f>IF(Configurações!$B$3="Colunas",IF('Escala Colunas'!Q168="","",'Escala Colunas'!Q168),IF(Configurações!$B$3="Simples","",IF('Escala Linhas'!FG22="","",'Escala Linhas'!FG22)))</f>
        <v/>
      </c>
      <c r="LQ22" s="71" t="str">
        <f>IF(Configurações!$B$3="Colunas",IF('Escala Colunas'!Q169="","",'Escala Colunas'!Q169),IF(Configurações!$B$3="Simples","",IF('Escala Linhas'!FH22="","",'Escala Linhas'!FH22)))</f>
        <v/>
      </c>
      <c r="LR22">
        <f>IF($B22="",0,IF(Configurações!$B$3="Simples",IF(OR(LX22="TRAB",LX22="ATEST"),1,0),IF(AND(LN22&lt;&gt;"",LQ22&lt;&gt;""),1,0)))</f>
        <v>0</v>
      </c>
      <c r="LS22" s="72">
        <f>IF(AND(LR22=1,Configurações!$B$3&lt;&gt;"Simples"),MOD(LQ22-LN22,1)-LT22,0)</f>
        <v>0</v>
      </c>
      <c r="LT22" s="72">
        <f t="shared" si="194"/>
        <v>0</v>
      </c>
      <c r="LU22">
        <f t="shared" si="195"/>
        <v>0</v>
      </c>
      <c r="LV22">
        <f t="shared" si="196"/>
        <v>0</v>
      </c>
      <c r="LW22" s="38" t="str">
        <f>IF(LR22=0,"",IF(LU22&gt;Configurações!$B$15,"7DIA ","")&amp;IF(AND(WEEKDAY(LN$5)=1,LV22&gt;IF($D22="F",Configurações!$B$13,Configurações!$B$14)),"DOM ","")&amp;IF(Configurações!$B$3="Simples","",IF(ROUND(LS22*1440,0)&lt;=ROUND(Configurações!$B$11*1440,0),IF(ROUND(LT22*1440,0)&gt;0,"INT-INDEVIDO",""),IF(ROUND(LS22*1440,0)&lt;=ROUND(Configurações!$B$12*1440,0),IF(ROUND(LT22*1440,0)&lt;&gt;ROUND(Configurações!$B$8*1440,0),"INT-15MIN",""),IF(OR(ROUND(LT22*1440,0)&lt;ROUND(Configurações!$B$9*1440,0),ROUND(LT22*1440,0)&gt;ROUND(Configurações!$B$10*1440,0)),"INT-1H2H","")))))</f>
        <v/>
      </c>
      <c r="LX22" t="str">
        <f>IF(Configurações!$B$3="Simples",IF('Escala Simples'!AO22="Trabalho","TRAB",IF('Escala Simples'!AO22="Folga","FOLGA",IF('Escala Simples'!AO22="Atestado","ATEST",IF('Escala Simples'!AO22="Férias","FERIAS","")))),"")</f>
        <v/>
      </c>
      <c r="LY22" s="71" t="str">
        <f>IF(Configurações!$B$3="Colunas",IF('Escala Colunas'!Q171="","",'Escala Colunas'!Q171),IF(Configurações!$B$3="Simples","",IF('Escala Linhas'!FJ22="","",'Escala Linhas'!FJ22)))</f>
        <v/>
      </c>
      <c r="LZ22" s="71" t="str">
        <f>IF(Configurações!$B$3="Colunas",IF('Escala Colunas'!Q172="","",'Escala Colunas'!Q172),IF(Configurações!$B$3="Simples","",IF('Escala Linhas'!FK22="","",'Escala Linhas'!FK22)))</f>
        <v/>
      </c>
      <c r="MA22" s="71" t="str">
        <f>IF(Configurações!$B$3="Colunas",IF('Escala Colunas'!Q173="","",'Escala Colunas'!Q173),IF(Configurações!$B$3="Simples","",IF('Escala Linhas'!FL22="","",'Escala Linhas'!FL22)))</f>
        <v/>
      </c>
      <c r="MB22" s="71" t="str">
        <f>IF(Configurações!$B$3="Colunas",IF('Escala Colunas'!Q174="","",'Escala Colunas'!Q174),IF(Configurações!$B$3="Simples","",IF('Escala Linhas'!FM22="","",'Escala Linhas'!FM22)))</f>
        <v/>
      </c>
      <c r="MC22">
        <f>IF($B22="",0,IF(Configurações!$B$3="Simples",IF(OR(MI22="TRAB",MI22="ATEST"),1,0),IF(AND(LY22&lt;&gt;"",MB22&lt;&gt;""),1,0)))</f>
        <v>0</v>
      </c>
      <c r="MD22" s="72">
        <f>IF(AND(MC22=1,Configurações!$B$3&lt;&gt;"Simples"),MOD(MB22-LY22,1)-ME22,0)</f>
        <v>0</v>
      </c>
      <c r="ME22" s="72">
        <f t="shared" si="197"/>
        <v>0</v>
      </c>
      <c r="MF22">
        <f t="shared" si="198"/>
        <v>0</v>
      </c>
      <c r="MG22">
        <f t="shared" si="199"/>
        <v>0</v>
      </c>
      <c r="MH22" s="38" t="str">
        <f>IF(MC22=0,"",IF(MF22&gt;Configurações!$B$15,"7DIA ","")&amp;IF(AND(WEEKDAY(LY$5)=1,MG22&gt;IF($D22="F",Configurações!$B$13,Configurações!$B$14)),"DOM ","")&amp;IF(Configurações!$B$3="Simples","",IF(ROUND(MD22*1440,0)&lt;=ROUND(Configurações!$B$11*1440,0),IF(ROUND(ME22*1440,0)&gt;0,"INT-INDEVIDO",""),IF(ROUND(MD22*1440,0)&lt;=ROUND(Configurações!$B$12*1440,0),IF(ROUND(ME22*1440,0)&lt;&gt;ROUND(Configurações!$B$8*1440,0),"INT-15MIN",""),IF(OR(ROUND(ME22*1440,0)&lt;ROUND(Configurações!$B$9*1440,0),ROUND(ME22*1440,0)&gt;ROUND(Configurações!$B$10*1440,0)),"INT-1H2H","")))))</f>
        <v/>
      </c>
      <c r="MI22" t="str">
        <f>IF(Configurações!$B$3="Simples",IF('Escala Simples'!AP22="Trabalho","TRAB",IF('Escala Simples'!AP22="Folga","FOLGA",IF('Escala Simples'!AP22="Atestado","ATEST",IF('Escala Simples'!AP22="Férias","FERIAS","")))),"")</f>
        <v/>
      </c>
      <c r="MJ22" s="71" t="str">
        <f>IF(Configurações!$B$3="Colunas",IF('Escala Colunas'!Q176="","",'Escala Colunas'!Q176),IF(Configurações!$B$3="Simples","",IF('Escala Linhas'!FO22="","",'Escala Linhas'!FO22)))</f>
        <v/>
      </c>
      <c r="MK22" s="71" t="str">
        <f>IF(Configurações!$B$3="Colunas",IF('Escala Colunas'!Q177="","",'Escala Colunas'!Q177),IF(Configurações!$B$3="Simples","",IF('Escala Linhas'!FP22="","",'Escala Linhas'!FP22)))</f>
        <v/>
      </c>
      <c r="ML22" s="71" t="str">
        <f>IF(Configurações!$B$3="Colunas",IF('Escala Colunas'!Q178="","",'Escala Colunas'!Q178),IF(Configurações!$B$3="Simples","",IF('Escala Linhas'!FQ22="","",'Escala Linhas'!FQ22)))</f>
        <v/>
      </c>
      <c r="MM22" s="71" t="str">
        <f>IF(Configurações!$B$3="Colunas",IF('Escala Colunas'!Q179="","",'Escala Colunas'!Q179),IF(Configurações!$B$3="Simples","",IF('Escala Linhas'!FR22="","",'Escala Linhas'!FR22)))</f>
        <v/>
      </c>
      <c r="MN22">
        <f>IF($B22="",0,IF(Configurações!$B$3="Simples",IF(OR(MT22="TRAB",MT22="ATEST"),1,0),IF(AND(MJ22&lt;&gt;"",MM22&lt;&gt;""),1,0)))</f>
        <v>0</v>
      </c>
      <c r="MO22" s="72">
        <f>IF(AND(MN22=1,Configurações!$B$3&lt;&gt;"Simples"),MOD(MM22-MJ22,1)-MP22,0)</f>
        <v>0</v>
      </c>
      <c r="MP22" s="72">
        <f t="shared" si="200"/>
        <v>0</v>
      </c>
      <c r="MQ22">
        <f t="shared" si="201"/>
        <v>0</v>
      </c>
      <c r="MR22">
        <f t="shared" si="202"/>
        <v>0</v>
      </c>
      <c r="MS22" s="38" t="str">
        <f>IF(MN22=0,"",IF(MQ22&gt;Configurações!$B$15,"7DIA ","")&amp;IF(AND(WEEKDAY(MJ$5)=1,MR22&gt;IF($D22="F",Configurações!$B$13,Configurações!$B$14)),"DOM ","")&amp;IF(Configurações!$B$3="Simples","",IF(ROUND(MO22*1440,0)&lt;=ROUND(Configurações!$B$11*1440,0),IF(ROUND(MP22*1440,0)&gt;0,"INT-INDEVIDO",""),IF(ROUND(MO22*1440,0)&lt;=ROUND(Configurações!$B$12*1440,0),IF(ROUND(MP22*1440,0)&lt;&gt;ROUND(Configurações!$B$8*1440,0),"INT-15MIN",""),IF(OR(ROUND(MP22*1440,0)&lt;ROUND(Configurações!$B$9*1440,0),ROUND(MP22*1440,0)&gt;ROUND(Configurações!$B$10*1440,0)),"INT-1H2H","")))))</f>
        <v/>
      </c>
      <c r="MT22" t="str">
        <f>IF(Configurações!$B$3="Simples",IF('Escala Simples'!AQ22="Trabalho","TRAB",IF('Escala Simples'!AQ22="Folga","FOLGA",IF('Escala Simples'!AQ22="Atestado","ATEST",IF('Escala Simples'!AQ22="Férias","FERIAS","")))),"")</f>
        <v/>
      </c>
      <c r="MU22" s="71" t="str">
        <f>IF(Configurações!$B$3="Colunas",IF('Escala Colunas'!Q181="","",'Escala Colunas'!Q181),IF(Configurações!$B$3="Simples","",IF('Escala Linhas'!FT22="","",'Escala Linhas'!FT22)))</f>
        <v/>
      </c>
      <c r="MV22" s="71" t="str">
        <f>IF(Configurações!$B$3="Colunas",IF('Escala Colunas'!Q182="","",'Escala Colunas'!Q182),IF(Configurações!$B$3="Simples","",IF('Escala Linhas'!FU22="","",'Escala Linhas'!FU22)))</f>
        <v/>
      </c>
      <c r="MW22" s="71" t="str">
        <f>IF(Configurações!$B$3="Colunas",IF('Escala Colunas'!Q183="","",'Escala Colunas'!Q183),IF(Configurações!$B$3="Simples","",IF('Escala Linhas'!FV22="","",'Escala Linhas'!FV22)))</f>
        <v/>
      </c>
      <c r="MX22" s="71" t="str">
        <f>IF(Configurações!$B$3="Colunas",IF('Escala Colunas'!Q184="","",'Escala Colunas'!Q184),IF(Configurações!$B$3="Simples","",IF('Escala Linhas'!FW22="","",'Escala Linhas'!FW22)))</f>
        <v/>
      </c>
      <c r="MY22">
        <f>IF($B22="",0,IF(Configurações!$B$3="Simples",IF(OR(NE22="TRAB",NE22="ATEST"),1,0),IF(AND(MU22&lt;&gt;"",MX22&lt;&gt;""),1,0)))</f>
        <v>0</v>
      </c>
      <c r="MZ22" s="72">
        <f>IF(AND(MY22=1,Configurações!$B$3&lt;&gt;"Simples"),MOD(MX22-MU22,1)-NA22,0)</f>
        <v>0</v>
      </c>
      <c r="NA22" s="72">
        <f t="shared" si="203"/>
        <v>0</v>
      </c>
      <c r="NB22">
        <f t="shared" si="204"/>
        <v>0</v>
      </c>
      <c r="NC22">
        <f t="shared" si="205"/>
        <v>0</v>
      </c>
      <c r="ND22" s="38" t="str">
        <f>IF(MY22=0,"",IF(NB22&gt;Configurações!$B$15,"7DIA ","")&amp;IF(AND(WEEKDAY(MU$5)=1,NC22&gt;IF($D22="F",Configurações!$B$13,Configurações!$B$14)),"DOM ","")&amp;IF(Configurações!$B$3="Simples","",IF(ROUND(MZ22*1440,0)&lt;=ROUND(Configurações!$B$11*1440,0),IF(ROUND(NA22*1440,0)&gt;0,"INT-INDEVIDO",""),IF(ROUND(MZ22*1440,0)&lt;=ROUND(Configurações!$B$12*1440,0),IF(ROUND(NA22*1440,0)&lt;&gt;ROUND(Configurações!$B$8*1440,0),"INT-15MIN",""),IF(OR(ROUND(NA22*1440,0)&lt;ROUND(Configurações!$B$9*1440,0),ROUND(NA22*1440,0)&gt;ROUND(Configurações!$B$10*1440,0)),"INT-1H2H","")))))</f>
        <v/>
      </c>
      <c r="NE22" t="str">
        <f>IF(Configurações!$B$3="Simples",IF('Escala Simples'!AR22="Trabalho","TRAB",IF('Escala Simples'!AR22="Folga","FOLGA",IF('Escala Simples'!AR22="Atestado","ATEST",IF('Escala Simples'!AR22="Férias","FERIAS","")))),"")</f>
        <v/>
      </c>
      <c r="NF22" s="71" t="str">
        <f>IF(Configurações!$B$3="Colunas",IF('Escala Colunas'!Q186="","",'Escala Colunas'!Q186),IF(Configurações!$B$3="Simples","",IF('Escala Linhas'!FY22="","",'Escala Linhas'!FY22)))</f>
        <v/>
      </c>
      <c r="NG22" s="71" t="str">
        <f>IF(Configurações!$B$3="Colunas",IF('Escala Colunas'!Q187="","",'Escala Colunas'!Q187),IF(Configurações!$B$3="Simples","",IF('Escala Linhas'!FZ22="","",'Escala Linhas'!FZ22)))</f>
        <v/>
      </c>
      <c r="NH22" s="71" t="str">
        <f>IF(Configurações!$B$3="Colunas",IF('Escala Colunas'!Q188="","",'Escala Colunas'!Q188),IF(Configurações!$B$3="Simples","",IF('Escala Linhas'!GA22="","",'Escala Linhas'!GA22)))</f>
        <v/>
      </c>
      <c r="NI22" s="71" t="str">
        <f>IF(Configurações!$B$3="Colunas",IF('Escala Colunas'!Q189="","",'Escala Colunas'!Q189),IF(Configurações!$B$3="Simples","",IF('Escala Linhas'!GB22="","",'Escala Linhas'!GB22)))</f>
        <v/>
      </c>
      <c r="NJ22">
        <f>IF($B22="",0,IF(Configurações!$B$3="Simples",IF(OR(NP22="TRAB",NP22="ATEST"),1,0),IF(AND(NF22&lt;&gt;"",NI22&lt;&gt;""),1,0)))</f>
        <v>0</v>
      </c>
      <c r="NK22" s="72">
        <f>IF(AND(NJ22=1,Configurações!$B$3&lt;&gt;"Simples"),MOD(NI22-NF22,1)-NL22,0)</f>
        <v>0</v>
      </c>
      <c r="NL22" s="72">
        <f t="shared" si="206"/>
        <v>0</v>
      </c>
      <c r="NM22">
        <f t="shared" si="207"/>
        <v>0</v>
      </c>
      <c r="NN22">
        <f t="shared" si="208"/>
        <v>0</v>
      </c>
      <c r="NO22" s="38" t="str">
        <f>IF(NJ22=0,"",IF(NM22&gt;Configurações!$B$15,"7DIA ","")&amp;IF(AND(WEEKDAY(NF$5)=1,NN22&gt;IF($D22="F",Configurações!$B$13,Configurações!$B$14)),"DOM ","")&amp;IF(Configurações!$B$3="Simples","",IF(ROUND(NK22*1440,0)&lt;=ROUND(Configurações!$B$11*1440,0),IF(ROUND(NL22*1440,0)&gt;0,"INT-INDEVIDO",""),IF(ROUND(NK22*1440,0)&lt;=ROUND(Configurações!$B$12*1440,0),IF(ROUND(NL22*1440,0)&lt;&gt;ROUND(Configurações!$B$8*1440,0),"INT-15MIN",""),IF(OR(ROUND(NL22*1440,0)&lt;ROUND(Configurações!$B$9*1440,0),ROUND(NL22*1440,0)&gt;ROUND(Configurações!$B$10*1440,0)),"INT-1H2H","")))))</f>
        <v/>
      </c>
      <c r="NP22" t="str">
        <f>IF(Configurações!$B$3="Simples",IF('Escala Simples'!AS22="Trabalho","TRAB",IF('Escala Simples'!AS22="Folga","FOLGA",IF('Escala Simples'!AS22="Atestado","ATEST",IF('Escala Simples'!AS22="Férias","FERIAS","")))),"")</f>
        <v/>
      </c>
      <c r="NQ22" s="71" t="str">
        <f>IF(Configurações!$B$3="Colunas",IF('Escala Colunas'!Q191="","",'Escala Colunas'!Q191),IF(Configurações!$B$3="Simples","",IF('Escala Linhas'!GD22="","",'Escala Linhas'!GD22)))</f>
        <v/>
      </c>
      <c r="NR22" s="71" t="str">
        <f>IF(Configurações!$B$3="Colunas",IF('Escala Colunas'!Q192="","",'Escala Colunas'!Q192),IF(Configurações!$B$3="Simples","",IF('Escala Linhas'!GE22="","",'Escala Linhas'!GE22)))</f>
        <v/>
      </c>
      <c r="NS22" s="71" t="str">
        <f>IF(Configurações!$B$3="Colunas",IF('Escala Colunas'!Q193="","",'Escala Colunas'!Q193),IF(Configurações!$B$3="Simples","",IF('Escala Linhas'!GF22="","",'Escala Linhas'!GF22)))</f>
        <v/>
      </c>
      <c r="NT22" s="71" t="str">
        <f>IF(Configurações!$B$3="Colunas",IF('Escala Colunas'!Q194="","",'Escala Colunas'!Q194),IF(Configurações!$B$3="Simples","",IF('Escala Linhas'!GG22="","",'Escala Linhas'!GG22)))</f>
        <v/>
      </c>
      <c r="NU22">
        <f>IF($B22="",0,IF(Configurações!$B$3="Simples",IF(OR(OA22="TRAB",OA22="ATEST"),1,0),IF(AND(NQ22&lt;&gt;"",NT22&lt;&gt;""),1,0)))</f>
        <v>0</v>
      </c>
      <c r="NV22" s="72">
        <f>IF(AND(NU22=1,Configurações!$B$3&lt;&gt;"Simples"),MOD(NT22-NQ22,1)-NW22,0)</f>
        <v>0</v>
      </c>
      <c r="NW22" s="72">
        <f t="shared" si="209"/>
        <v>0</v>
      </c>
      <c r="NX22">
        <f t="shared" si="210"/>
        <v>0</v>
      </c>
      <c r="NY22">
        <f t="shared" si="211"/>
        <v>0</v>
      </c>
      <c r="NZ22" s="38" t="str">
        <f>IF(NU22=0,"",IF(NX22&gt;Configurações!$B$15,"7DIA ","")&amp;IF(AND(WEEKDAY(NQ$5)=1,NY22&gt;IF($D22="F",Configurações!$B$13,Configurações!$B$14)),"DOM ","")&amp;IF(Configurações!$B$3="Simples","",IF(ROUND(NV22*1440,0)&lt;=ROUND(Configurações!$B$11*1440,0),IF(ROUND(NW22*1440,0)&gt;0,"INT-INDEVIDO",""),IF(ROUND(NV22*1440,0)&lt;=ROUND(Configurações!$B$12*1440,0),IF(ROUND(NW22*1440,0)&lt;&gt;ROUND(Configurações!$B$8*1440,0),"INT-15MIN",""),IF(OR(ROUND(NW22*1440,0)&lt;ROUND(Configurações!$B$9*1440,0),ROUND(NW22*1440,0)&gt;ROUND(Configurações!$B$10*1440,0)),"INT-1H2H","")))))</f>
        <v/>
      </c>
      <c r="OA22" t="str">
        <f>IF(Configurações!$B$3="Simples",IF('Escala Simples'!AT22="Trabalho","TRAB",IF('Escala Simples'!AT22="Folga","FOLGA",IF('Escala Simples'!AT22="Atestado","ATEST",IF('Escala Simples'!AT22="Férias","FERIAS","")))),"")</f>
        <v/>
      </c>
      <c r="OB22" s="72">
        <f>SUMIFS(Cálculos!$G22:$OA22,Cálculos!$G$4:$OA$4,"H",Cálculos!$G$3:$OA$3,1)</f>
        <v>0</v>
      </c>
      <c r="OC22">
        <f>SUMIFS(Cálculos!$G22:$OA22,Cálculos!$G$4:$OA$4,"T",Cálculos!$G$3:$OA$3,1)</f>
        <v>0</v>
      </c>
      <c r="OD22" s="69" t="str">
        <f>IF($B22="","",IF(AND(Configurações!$B$3&lt;&gt;"Simples",ISNUMBER($C22),ROUND(OB22*1440,0)&gt;$C22*60),"Jornada semanal excedida: "&amp;TEXT(OB22,"[h]:mm")&amp;" (contratada "&amp;$C22&amp;"h) • ","")&amp;IF(IF(Configurações!$B$6="Sim",OC22&gt;6,OC22&gt;Configurações!$B$5),IF(Configurações!$B$6="Sim","Semana inteira sem folga — mínimo 1 folga (CCT/ACT) • ","Mais de "&amp;Configurações!$B$5&amp;" dias trabalhados — obrigatórias 2 folgas semanais • "),"")&amp;IF(COUNTIF(G22:CD22,"*7DIA*")&gt;0,"7º dia consecutivo de trabalho • ","")&amp;IF(COUNTIF(G22:CD22,"*DOM*")&gt;0,"Domingos consecutivos acima do permitido • ","")&amp;IF(COUNTIF(G22:CD22,"*INT-INDEVIDO*")&gt;0,"Intervalo indevido em jornada até 4h • ","")&amp;IF(COUNTIF(G22:CD22,"*INT-15MIN*")&gt;0,"Intervalo deve ser de 15 min (jornada 4h01–6h) • ","")&amp;IF(COUNTIF(G22:CD22,"*INT-1H2H*")&gt;0,"Intervalo fora de 1h–2h (jornada acima de 6h) • ",""))</f>
        <v/>
      </c>
      <c r="OE22">
        <f>IF($B22="",0,IF(AND(Configurações!$B$3&lt;&gt;"Simples",ISNUMBER($C22),ROUND(OB22*1440,0)&gt;$C22*60),1,0))</f>
        <v>0</v>
      </c>
      <c r="OF22">
        <f>IF($B22="",0,IF(IF(Configurações!$B$6="Sim",OC22&gt;6,OC22&gt;Configurações!$B$5),1,0))</f>
        <v>0</v>
      </c>
      <c r="OG22" s="72">
        <f>SUMIFS(Cálculos!$G22:$OA22,Cálculos!$G$4:$OA$4,"H",Cálculos!$G$3:$OA$3,2)</f>
        <v>0</v>
      </c>
      <c r="OH22">
        <f>SUMIFS(Cálculos!$G22:$OA22,Cálculos!$G$4:$OA$4,"T",Cálculos!$G$3:$OA$3,2)</f>
        <v>0</v>
      </c>
      <c r="OI22" s="69" t="str">
        <f>IF($B22="","",IF(AND(Configurações!$B$3&lt;&gt;"Simples",ISNUMBER($C22),ROUND(OG22*1440,0)&gt;$C22*60),"Jornada semanal excedida: "&amp;TEXT(OG22,"[h]:mm")&amp;" (contratada "&amp;$C22&amp;"h) • ","")&amp;IF(IF(Configurações!$B$6="Sim",OH22&gt;6,OH22&gt;Configurações!$B$5),IF(Configurações!$B$6="Sim","Semana inteira sem folga — mínimo 1 folga (CCT/ACT) • ","Mais de "&amp;Configurações!$B$5&amp;" dias trabalhados — obrigatórias 2 folgas semanais • "),"")&amp;IF(COUNTIF(CF22:FC22,"*7DIA*")&gt;0,"7º dia consecutivo de trabalho • ","")&amp;IF(COUNTIF(CF22:FC22,"*DOM*")&gt;0,"Domingos consecutivos acima do permitido • ","")&amp;IF(COUNTIF(CF22:FC22,"*INT-INDEVIDO*")&gt;0,"Intervalo indevido em jornada até 4h • ","")&amp;IF(COUNTIF(CF22:FC22,"*INT-15MIN*")&gt;0,"Intervalo deve ser de 15 min (jornada 4h01–6h) • ","")&amp;IF(COUNTIF(CF22:FC22,"*INT-1H2H*")&gt;0,"Intervalo fora de 1h–2h (jornada acima de 6h) • ",""))</f>
        <v/>
      </c>
      <c r="OJ22">
        <f>IF($B22="",0,IF(AND(Configurações!$B$3&lt;&gt;"Simples",ISNUMBER($C22),ROUND(OG22*1440,0)&gt;$C22*60),1,0))</f>
        <v>0</v>
      </c>
      <c r="OK22">
        <f>IF($B22="",0,IF(IF(Configurações!$B$6="Sim",OH22&gt;6,OH22&gt;Configurações!$B$5),1,0))</f>
        <v>0</v>
      </c>
      <c r="OL22" s="72">
        <f>SUMIFS(Cálculos!$G22:$OA22,Cálculos!$G$4:$OA$4,"H",Cálculos!$G$3:$OA$3,3)</f>
        <v>0</v>
      </c>
      <c r="OM22">
        <f>SUMIFS(Cálculos!$G22:$OA22,Cálculos!$G$4:$OA$4,"T",Cálculos!$G$3:$OA$3,3)</f>
        <v>0</v>
      </c>
      <c r="ON22" s="69" t="str">
        <f>IF($B22="","",IF(AND(Configurações!$B$3&lt;&gt;"Simples",ISNUMBER($C22),ROUND(OL22*1440,0)&gt;$C22*60),"Jornada semanal excedida: "&amp;TEXT(OL22,"[h]:mm")&amp;" (contratada "&amp;$C22&amp;"h) • ","")&amp;IF(IF(Configurações!$B$6="Sim",OM22&gt;6,OM22&gt;Configurações!$B$5),IF(Configurações!$B$6="Sim","Semana inteira sem folga — mínimo 1 folga (CCT/ACT) • ","Mais de "&amp;Configurações!$B$5&amp;" dias trabalhados — obrigatórias 2 folgas semanais • "),"")&amp;IF(COUNTIF(FE22:IB22,"*7DIA*")&gt;0,"7º dia consecutivo de trabalho • ","")&amp;IF(COUNTIF(FE22:IB22,"*DOM*")&gt;0,"Domingos consecutivos acima do permitido • ","")&amp;IF(COUNTIF(FE22:IB22,"*INT-INDEVIDO*")&gt;0,"Intervalo indevido em jornada até 4h • ","")&amp;IF(COUNTIF(FE22:IB22,"*INT-15MIN*")&gt;0,"Intervalo deve ser de 15 min (jornada 4h01–6h) • ","")&amp;IF(COUNTIF(FE22:IB22,"*INT-1H2H*")&gt;0,"Intervalo fora de 1h–2h (jornada acima de 6h) • ",""))</f>
        <v/>
      </c>
      <c r="OO22">
        <f>IF($B22="",0,IF(AND(Configurações!$B$3&lt;&gt;"Simples",ISNUMBER($C22),ROUND(OL22*1440,0)&gt;$C22*60),1,0))</f>
        <v>0</v>
      </c>
      <c r="OP22">
        <f>IF($B22="",0,IF(IF(Configurações!$B$6="Sim",OM22&gt;6,OM22&gt;Configurações!$B$5),1,0))</f>
        <v>0</v>
      </c>
      <c r="OQ22" s="72">
        <f>SUMIFS(Cálculos!$G22:$OA22,Cálculos!$G$4:$OA$4,"H",Cálculos!$G$3:$OA$3,4)</f>
        <v>0</v>
      </c>
      <c r="OR22">
        <f>SUMIFS(Cálculos!$G22:$OA22,Cálculos!$G$4:$OA$4,"T",Cálculos!$G$3:$OA$3,4)</f>
        <v>0</v>
      </c>
      <c r="OS22" s="69" t="str">
        <f>IF($B22="","",IF(AND(Configurações!$B$3&lt;&gt;"Simples",ISNUMBER($C22),ROUND(OQ22*1440,0)&gt;$C22*60),"Jornada semanal excedida: "&amp;TEXT(OQ22,"[h]:mm")&amp;" (contratada "&amp;$C22&amp;"h) • ","")&amp;IF(IF(Configurações!$B$6="Sim",OR22&gt;6,OR22&gt;Configurações!$B$5),IF(Configurações!$B$6="Sim","Semana inteira sem folga — mínimo 1 folga (CCT/ACT) • ","Mais de "&amp;Configurações!$B$5&amp;" dias trabalhados — obrigatórias 2 folgas semanais • "),"")&amp;IF(COUNTIF(ID22:LA22,"*7DIA*")&gt;0,"7º dia consecutivo de trabalho • ","")&amp;IF(COUNTIF(ID22:LA22,"*DOM*")&gt;0,"Domingos consecutivos acima do permitido • ","")&amp;IF(COUNTIF(ID22:LA22,"*INT-INDEVIDO*")&gt;0,"Intervalo indevido em jornada até 4h • ","")&amp;IF(COUNTIF(ID22:LA22,"*INT-15MIN*")&gt;0,"Intervalo deve ser de 15 min (jornada 4h01–6h) • ","")&amp;IF(COUNTIF(ID22:LA22,"*INT-1H2H*")&gt;0,"Intervalo fora de 1h–2h (jornada acima de 6h) • ",""))</f>
        <v/>
      </c>
      <c r="OT22">
        <f>IF($B22="",0,IF(AND(Configurações!$B$3&lt;&gt;"Simples",ISNUMBER($C22),ROUND(OQ22*1440,0)&gt;$C22*60),1,0))</f>
        <v>0</v>
      </c>
      <c r="OU22">
        <f>IF($B22="",0,IF(IF(Configurações!$B$6="Sim",OR22&gt;6,OR22&gt;Configurações!$B$5),1,0))</f>
        <v>0</v>
      </c>
      <c r="OV22" s="72">
        <f>SUMIFS(Cálculos!$G22:$OA22,Cálculos!$G$4:$OA$4,"H",Cálculos!$G$3:$OA$3,5)</f>
        <v>0</v>
      </c>
      <c r="OW22">
        <f>SUMIFS(Cálculos!$G22:$OA22,Cálculos!$G$4:$OA$4,"T",Cálculos!$G$3:$OA$3,5)</f>
        <v>0</v>
      </c>
      <c r="OX22" s="69" t="str">
        <f>IF($B22="","",IF(AND(Configurações!$B$3&lt;&gt;"Simples",ISNUMBER($C22),ROUND(OV22*1440,0)&gt;$C22*60),"Jornada semanal excedida: "&amp;TEXT(OV22,"[h]:mm")&amp;" (contratada "&amp;$C22&amp;"h) • ","")&amp;IF(IF(Configurações!$B$6="Sim",OW22&gt;6,OW22&gt;Configurações!$B$5),IF(Configurações!$B$6="Sim","Semana inteira sem folga — mínimo 1 folga (CCT/ACT) • ","Mais de "&amp;Configurações!$B$5&amp;" dias trabalhados — obrigatórias 2 folgas semanais • "),"")&amp;IF(COUNTIF(LC22:NZ22,"*7DIA*")&gt;0,"7º dia consecutivo de trabalho • ","")&amp;IF(COUNTIF(LC22:NZ22,"*DOM*")&gt;0,"Domingos consecutivos acima do permitido • ","")&amp;IF(COUNTIF(LC22:NZ22,"*INT-INDEVIDO*")&gt;0,"Intervalo indevido em jornada até 4h • ","")&amp;IF(COUNTIF(LC22:NZ22,"*INT-15MIN*")&gt;0,"Intervalo deve ser de 15 min (jornada 4h01–6h) • ","")&amp;IF(COUNTIF(LC22:NZ22,"*INT-1H2H*")&gt;0,"Intervalo fora de 1h–2h (jornada acima de 6h) • ",""))</f>
        <v/>
      </c>
      <c r="OY22">
        <f>IF($B22="",0,IF(AND(Configurações!$B$3&lt;&gt;"Simples",ISNUMBER($C22),ROUND(OV22*1440,0)&gt;$C22*60),1,0))</f>
        <v>0</v>
      </c>
      <c r="OZ22">
        <f>IF($B22="",0,IF(IF(Configurações!$B$6="Sim",OW22&gt;6,OW22&gt;Configurações!$B$5),1,0))</f>
        <v>0</v>
      </c>
      <c r="PA22">
        <f>IF($B22="",0,SUMPRODUCT((Cálculos!$G$4:$OA$4="T")*(Cálculos!$G$5:$OA$5&gt;=$PA$5)*(Cálculos!$G$5:$OA$5&lt;=$PB$5))-PE22)</f>
        <v>0</v>
      </c>
      <c r="PB22">
        <f>IF($B22="",0,PA22-SUMIFS(Cálculos!$G22:$OA22,Cálculos!$G$4:$OA$4,"T",Cálculos!$G$5:$OA$5,"&gt;="&amp;$PA$5,Cálculos!$G$5:$OA$5,"&lt;="&amp;$PB$5))</f>
        <v>0</v>
      </c>
      <c r="PC22">
        <f>ROUND(PA22*Configurações!$B$7/7,0)</f>
        <v>0</v>
      </c>
      <c r="PD22">
        <f>IF(AND(Configurações!$B$6="Sim",PA22&gt;0,PB22&lt;PC22),1,0)</f>
        <v>0</v>
      </c>
      <c r="PE22">
        <f>IF($B22="",0,COUNTIFS(Cálculos!$G$4:$OA$4,"ST",Cálculos!$G$5:$OA$5,"&gt;="&amp;$PA$5,Cálculos!$G$5:$OA$5,"&lt;="&amp;$PB$5,Cálculos!$G22:$OA22,"FERIAS"))</f>
        <v>0</v>
      </c>
      <c r="PF22">
        <f>IF($B22="",0,SUMPRODUCT((Cálculos!$G$4:$OA$4="T")*(Cálculos!$G$5:$OA$5&gt;=$PF$5)*(Cálculos!$G$5:$OA$5&lt;=$PG$5))-PJ22)</f>
        <v>0</v>
      </c>
      <c r="PG22">
        <f>IF($B22="",0,PF22-SUMIFS(Cálculos!$G22:$OA22,Cálculos!$G$4:$OA$4,"T",Cálculos!$G$5:$OA$5,"&gt;="&amp;$PF$5,Cálculos!$G$5:$OA$5,"&lt;="&amp;$PG$5))</f>
        <v>0</v>
      </c>
      <c r="PH22">
        <f>ROUND(PF22*Configurações!$B$7/7,0)</f>
        <v>0</v>
      </c>
      <c r="PI22">
        <f>IF(AND(Configurações!$B$6="Sim",PF22&gt;0,PG22&lt;PH22),1,0)</f>
        <v>0</v>
      </c>
      <c r="PJ22">
        <f>IF($B22="",0,COUNTIFS(Cálculos!$G$4:$OA$4,"ST",Cálculos!$G$5:$OA$5,"&gt;="&amp;$PF$5,Cálculos!$G$5:$OA$5,"&lt;="&amp;$PG$5,Cálculos!$G22:$OA22,"FERIAS"))</f>
        <v>0</v>
      </c>
      <c r="PK22">
        <f>IF($B22="",0,SUMPRODUCT((Cálculos!$G$4:$OA$4="T")*(Cálculos!$G$5:$OA$5&gt;=$PK$5)*(Cálculos!$G$5:$OA$5&lt;=$PL$5))-PO22)</f>
        <v>0</v>
      </c>
      <c r="PL22">
        <f>IF($B22="",0,PK22-SUMIFS(Cálculos!$G22:$OA22,Cálculos!$G$4:$OA$4,"T",Cálculos!$G$5:$OA$5,"&gt;="&amp;$PK$5,Cálculos!$G$5:$OA$5,"&lt;="&amp;$PL$5))</f>
        <v>0</v>
      </c>
      <c r="PM22">
        <f>ROUND(PK22*Configurações!$B$7/7,0)</f>
        <v>0</v>
      </c>
      <c r="PN22">
        <f>IF(AND(Configurações!$B$6="Sim",PK22&gt;0,PL22&lt;PM22),1,0)</f>
        <v>0</v>
      </c>
      <c r="PO22">
        <f>IF($B22="",0,COUNTIFS(Cálculos!$G$4:$OA$4,"ST",Cálculos!$G$5:$OA$5,"&gt;="&amp;$PK$5,Cálculos!$G$5:$OA$5,"&lt;="&amp;$PL$5,Cálculos!$G22:$OA22,"FERIAS"))</f>
        <v>0</v>
      </c>
      <c r="PP22" s="69" t="str">
        <f t="shared" si="212"/>
        <v/>
      </c>
    </row>
    <row r="23" spans="1:432" x14ac:dyDescent="0.25">
      <c r="A23" s="68" t="str">
        <f t="shared" si="106"/>
        <v/>
      </c>
      <c r="B23" s="69" t="str">
        <f>IF(Configurações!$B$3="Colunas",IF('Escala Colunas'!Q$4="","",'Escala Colunas'!Q$4),IF(Configurações!$B$3="Simples",IF('Escala Simples'!$B23="","",'Escala Simples'!$B23),IF('Escala Linhas'!$B23="","",'Escala Linhas'!$B23)))</f>
        <v/>
      </c>
      <c r="C23" s="70" t="str">
        <f>IF($B23="","",IFERROR(INDEX(Funcionários!$D$5:$D$84,MATCH($B23,Funcionários!$B$5:$B$84,0)),""))</f>
        <v/>
      </c>
      <c r="D23" t="str">
        <f>IF($B23="","",IFERROR(INDEX(Funcionários!$C$5:$C$84,MATCH($B23,Funcionários!$B$5:$B$84,0)),""))</f>
        <v/>
      </c>
      <c r="E23">
        <f>IF($B23="",0,IFERROR(N(INDEX(Funcionários!$E$5:$E$84,MATCH($B23,Funcionários!$B$5:$B$84,0))),0))</f>
        <v>0</v>
      </c>
      <c r="F23">
        <f>IF($B23="",0,IFERROR(N(INDEX(Funcionários!$F$5:$F$84,MATCH($B23,Funcionários!$B$5:$B$84,0))),0))</f>
        <v>0</v>
      </c>
      <c r="G23" s="71" t="str">
        <f>IF(Configurações!$B$3="Colunas",IF('Escala Colunas'!Q10="","",'Escala Colunas'!Q10),IF(Configurações!$B$3="Simples","",IF('Escala Linhas'!D23="","",'Escala Linhas'!D23)))</f>
        <v/>
      </c>
      <c r="H23" s="71" t="str">
        <f>IF(Configurações!$B$3="Colunas",IF('Escala Colunas'!Q11="","",'Escala Colunas'!Q11),IF(Configurações!$B$3="Simples","",IF('Escala Linhas'!E23="","",'Escala Linhas'!E23)))</f>
        <v/>
      </c>
      <c r="I23" s="71" t="str">
        <f>IF(Configurações!$B$3="Colunas",IF('Escala Colunas'!Q12="","",'Escala Colunas'!Q12),IF(Configurações!$B$3="Simples","",IF('Escala Linhas'!F23="","",'Escala Linhas'!F23)))</f>
        <v/>
      </c>
      <c r="J23" s="71" t="str">
        <f>IF(Configurações!$B$3="Colunas",IF('Escala Colunas'!Q13="","",'Escala Colunas'!Q13),IF(Configurações!$B$3="Simples","",IF('Escala Linhas'!G23="","",'Escala Linhas'!G23)))</f>
        <v/>
      </c>
      <c r="K23">
        <f>IF($B23="",0,IF(Configurações!$B$3="Simples",IF(OR(Q23="TRAB",Q23="ATEST"),1,0),IF(AND(G23&lt;&gt;"",J23&lt;&gt;""),1,0)))</f>
        <v>0</v>
      </c>
      <c r="L23" s="72">
        <f>IF(AND(K23=1,Configurações!$B$3&lt;&gt;"Simples"),MOD(J23-G23,1)-M23,0)</f>
        <v>0</v>
      </c>
      <c r="M23" s="72">
        <f t="shared" si="107"/>
        <v>0</v>
      </c>
      <c r="N23">
        <f t="shared" si="108"/>
        <v>0</v>
      </c>
      <c r="O23">
        <f t="shared" si="109"/>
        <v>0</v>
      </c>
      <c r="P23" s="38" t="str">
        <f>IF(K23=0,"",IF(N23&gt;Configurações!$B$15,"7DIA ","")&amp;IF(AND(WEEKDAY(G$5)=1,O23&gt;IF($D23="F",Configurações!$B$13,Configurações!$B$14)),"DOM ","")&amp;IF(Configurações!$B$3="Simples","",IF(ROUND(L23*1440,0)&lt;=ROUND(Configurações!$B$11*1440,0),IF(ROUND(M23*1440,0)&gt;0,"INT-INDEVIDO",""),IF(ROUND(L23*1440,0)&lt;=ROUND(Configurações!$B$12*1440,0),IF(ROUND(M23*1440,0)&lt;&gt;ROUND(Configurações!$B$8*1440,0),"INT-15MIN",""),IF(OR(ROUND(M23*1440,0)&lt;ROUND(Configurações!$B$9*1440,0),ROUND(M23*1440,0)&gt;ROUND(Configurações!$B$10*1440,0)),"INT-1H2H","")))))</f>
        <v/>
      </c>
      <c r="Q23" t="str">
        <f>IF(Configurações!$B$3="Simples",IF('Escala Simples'!D23="Trabalho","TRAB",IF('Escala Simples'!D23="Folga","FOLGA",IF('Escala Simples'!D23="Atestado","ATEST",IF('Escala Simples'!D23="Férias","FERIAS","")))),"")</f>
        <v/>
      </c>
      <c r="R23" s="71" t="str">
        <f>IF(Configurações!$B$3="Colunas",IF('Escala Colunas'!Q15="","",'Escala Colunas'!Q15),IF(Configurações!$B$3="Simples","",IF('Escala Linhas'!I23="","",'Escala Linhas'!I23)))</f>
        <v/>
      </c>
      <c r="S23" s="71" t="str">
        <f>IF(Configurações!$B$3="Colunas",IF('Escala Colunas'!Q16="","",'Escala Colunas'!Q16),IF(Configurações!$B$3="Simples","",IF('Escala Linhas'!J23="","",'Escala Linhas'!J23)))</f>
        <v/>
      </c>
      <c r="T23" s="71" t="str">
        <f>IF(Configurações!$B$3="Colunas",IF('Escala Colunas'!Q17="","",'Escala Colunas'!Q17),IF(Configurações!$B$3="Simples","",IF('Escala Linhas'!K23="","",'Escala Linhas'!K23)))</f>
        <v/>
      </c>
      <c r="U23" s="71" t="str">
        <f>IF(Configurações!$B$3="Colunas",IF('Escala Colunas'!Q18="","",'Escala Colunas'!Q18),IF(Configurações!$B$3="Simples","",IF('Escala Linhas'!L23="","",'Escala Linhas'!L23)))</f>
        <v/>
      </c>
      <c r="V23">
        <f>IF($B23="",0,IF(Configurações!$B$3="Simples",IF(OR(AB23="TRAB",AB23="ATEST"),1,0),IF(AND(R23&lt;&gt;"",U23&lt;&gt;""),1,0)))</f>
        <v>0</v>
      </c>
      <c r="W23" s="72">
        <f>IF(AND(V23=1,Configurações!$B$3&lt;&gt;"Simples"),MOD(U23-R23,1)-X23,0)</f>
        <v>0</v>
      </c>
      <c r="X23" s="72">
        <f t="shared" si="110"/>
        <v>0</v>
      </c>
      <c r="Y23">
        <f t="shared" si="111"/>
        <v>0</v>
      </c>
      <c r="Z23">
        <f t="shared" si="112"/>
        <v>0</v>
      </c>
      <c r="AA23" s="38" t="str">
        <f>IF(V23=0,"",IF(Y23&gt;Configurações!$B$15,"7DIA ","")&amp;IF(AND(WEEKDAY(R$5)=1,Z23&gt;IF($D23="F",Configurações!$B$13,Configurações!$B$14)),"DOM ","")&amp;IF(Configurações!$B$3="Simples","",IF(ROUND(W23*1440,0)&lt;=ROUND(Configurações!$B$11*1440,0),IF(ROUND(X23*1440,0)&gt;0,"INT-INDEVIDO",""),IF(ROUND(W23*1440,0)&lt;=ROUND(Configurações!$B$12*1440,0),IF(ROUND(X23*1440,0)&lt;&gt;ROUND(Configurações!$B$8*1440,0),"INT-15MIN",""),IF(OR(ROUND(X23*1440,0)&lt;ROUND(Configurações!$B$9*1440,0),ROUND(X23*1440,0)&gt;ROUND(Configurações!$B$10*1440,0)),"INT-1H2H","")))))</f>
        <v/>
      </c>
      <c r="AB23" t="str">
        <f>IF(Configurações!$B$3="Simples",IF('Escala Simples'!E23="Trabalho","TRAB",IF('Escala Simples'!E23="Folga","FOLGA",IF('Escala Simples'!E23="Atestado","ATEST",IF('Escala Simples'!E23="Férias","FERIAS","")))),"")</f>
        <v/>
      </c>
      <c r="AC23" s="71" t="str">
        <f>IF(Configurações!$B$3="Colunas",IF('Escala Colunas'!Q20="","",'Escala Colunas'!Q20),IF(Configurações!$B$3="Simples","",IF('Escala Linhas'!N23="","",'Escala Linhas'!N23)))</f>
        <v/>
      </c>
      <c r="AD23" s="71" t="str">
        <f>IF(Configurações!$B$3="Colunas",IF('Escala Colunas'!Q21="","",'Escala Colunas'!Q21),IF(Configurações!$B$3="Simples","",IF('Escala Linhas'!O23="","",'Escala Linhas'!O23)))</f>
        <v/>
      </c>
      <c r="AE23" s="71" t="str">
        <f>IF(Configurações!$B$3="Colunas",IF('Escala Colunas'!Q22="","",'Escala Colunas'!Q22),IF(Configurações!$B$3="Simples","",IF('Escala Linhas'!P23="","",'Escala Linhas'!P23)))</f>
        <v/>
      </c>
      <c r="AF23" s="71" t="str">
        <f>IF(Configurações!$B$3="Colunas",IF('Escala Colunas'!Q23="","",'Escala Colunas'!Q23),IF(Configurações!$B$3="Simples","",IF('Escala Linhas'!Q23="","",'Escala Linhas'!Q23)))</f>
        <v/>
      </c>
      <c r="AG23">
        <f>IF($B23="",0,IF(Configurações!$B$3="Simples",IF(OR(AM23="TRAB",AM23="ATEST"),1,0),IF(AND(AC23&lt;&gt;"",AF23&lt;&gt;""),1,0)))</f>
        <v>0</v>
      </c>
      <c r="AH23" s="72">
        <f>IF(AND(AG23=1,Configurações!$B$3&lt;&gt;"Simples"),MOD(AF23-AC23,1)-AI23,0)</f>
        <v>0</v>
      </c>
      <c r="AI23" s="72">
        <f t="shared" si="113"/>
        <v>0</v>
      </c>
      <c r="AJ23">
        <f t="shared" si="114"/>
        <v>0</v>
      </c>
      <c r="AK23">
        <f t="shared" si="115"/>
        <v>0</v>
      </c>
      <c r="AL23" s="38" t="str">
        <f>IF(AG23=0,"",IF(AJ23&gt;Configurações!$B$15,"7DIA ","")&amp;IF(AND(WEEKDAY(AC$5)=1,AK23&gt;IF($D23="F",Configurações!$B$13,Configurações!$B$14)),"DOM ","")&amp;IF(Configurações!$B$3="Simples","",IF(ROUND(AH23*1440,0)&lt;=ROUND(Configurações!$B$11*1440,0),IF(ROUND(AI23*1440,0)&gt;0,"INT-INDEVIDO",""),IF(ROUND(AH23*1440,0)&lt;=ROUND(Configurações!$B$12*1440,0),IF(ROUND(AI23*1440,0)&lt;&gt;ROUND(Configurações!$B$8*1440,0),"INT-15MIN",""),IF(OR(ROUND(AI23*1440,0)&lt;ROUND(Configurações!$B$9*1440,0),ROUND(AI23*1440,0)&gt;ROUND(Configurações!$B$10*1440,0)),"INT-1H2H","")))))</f>
        <v/>
      </c>
      <c r="AM23" t="str">
        <f>IF(Configurações!$B$3="Simples",IF('Escala Simples'!F23="Trabalho","TRAB",IF('Escala Simples'!F23="Folga","FOLGA",IF('Escala Simples'!F23="Atestado","ATEST",IF('Escala Simples'!F23="Férias","FERIAS","")))),"")</f>
        <v/>
      </c>
      <c r="AN23" s="71" t="str">
        <f>IF(Configurações!$B$3="Colunas",IF('Escala Colunas'!Q25="","",'Escala Colunas'!Q25),IF(Configurações!$B$3="Simples","",IF('Escala Linhas'!S23="","",'Escala Linhas'!S23)))</f>
        <v/>
      </c>
      <c r="AO23" s="71" t="str">
        <f>IF(Configurações!$B$3="Colunas",IF('Escala Colunas'!Q26="","",'Escala Colunas'!Q26),IF(Configurações!$B$3="Simples","",IF('Escala Linhas'!T23="","",'Escala Linhas'!T23)))</f>
        <v/>
      </c>
      <c r="AP23" s="71" t="str">
        <f>IF(Configurações!$B$3="Colunas",IF('Escala Colunas'!Q27="","",'Escala Colunas'!Q27),IF(Configurações!$B$3="Simples","",IF('Escala Linhas'!U23="","",'Escala Linhas'!U23)))</f>
        <v/>
      </c>
      <c r="AQ23" s="71" t="str">
        <f>IF(Configurações!$B$3="Colunas",IF('Escala Colunas'!Q28="","",'Escala Colunas'!Q28),IF(Configurações!$B$3="Simples","",IF('Escala Linhas'!V23="","",'Escala Linhas'!V23)))</f>
        <v/>
      </c>
      <c r="AR23">
        <f>IF($B23="",0,IF(Configurações!$B$3="Simples",IF(OR(AX23="TRAB",AX23="ATEST"),1,0),IF(AND(AN23&lt;&gt;"",AQ23&lt;&gt;""),1,0)))</f>
        <v>0</v>
      </c>
      <c r="AS23" s="72">
        <f>IF(AND(AR23=1,Configurações!$B$3&lt;&gt;"Simples"),MOD(AQ23-AN23,1)-AT23,0)</f>
        <v>0</v>
      </c>
      <c r="AT23" s="72">
        <f t="shared" si="116"/>
        <v>0</v>
      </c>
      <c r="AU23">
        <f t="shared" si="117"/>
        <v>0</v>
      </c>
      <c r="AV23">
        <f t="shared" si="118"/>
        <v>0</v>
      </c>
      <c r="AW23" s="38" t="str">
        <f>IF(AR23=0,"",IF(AU23&gt;Configurações!$B$15,"7DIA ","")&amp;IF(AND(WEEKDAY(AN$5)=1,AV23&gt;IF($D23="F",Configurações!$B$13,Configurações!$B$14)),"DOM ","")&amp;IF(Configurações!$B$3="Simples","",IF(ROUND(AS23*1440,0)&lt;=ROUND(Configurações!$B$11*1440,0),IF(ROUND(AT23*1440,0)&gt;0,"INT-INDEVIDO",""),IF(ROUND(AS23*1440,0)&lt;=ROUND(Configurações!$B$12*1440,0),IF(ROUND(AT23*1440,0)&lt;&gt;ROUND(Configurações!$B$8*1440,0),"INT-15MIN",""),IF(OR(ROUND(AT23*1440,0)&lt;ROUND(Configurações!$B$9*1440,0),ROUND(AT23*1440,0)&gt;ROUND(Configurações!$B$10*1440,0)),"INT-1H2H","")))))</f>
        <v/>
      </c>
      <c r="AX23" t="str">
        <f>IF(Configurações!$B$3="Simples",IF('Escala Simples'!G23="Trabalho","TRAB",IF('Escala Simples'!G23="Folga","FOLGA",IF('Escala Simples'!G23="Atestado","ATEST",IF('Escala Simples'!G23="Férias","FERIAS","")))),"")</f>
        <v/>
      </c>
      <c r="AY23" s="71" t="str">
        <f>IF(Configurações!$B$3="Colunas",IF('Escala Colunas'!Q30="","",'Escala Colunas'!Q30),IF(Configurações!$B$3="Simples","",IF('Escala Linhas'!X23="","",'Escala Linhas'!X23)))</f>
        <v/>
      </c>
      <c r="AZ23" s="71" t="str">
        <f>IF(Configurações!$B$3="Colunas",IF('Escala Colunas'!Q31="","",'Escala Colunas'!Q31),IF(Configurações!$B$3="Simples","",IF('Escala Linhas'!Y23="","",'Escala Linhas'!Y23)))</f>
        <v/>
      </c>
      <c r="BA23" s="71" t="str">
        <f>IF(Configurações!$B$3="Colunas",IF('Escala Colunas'!Q32="","",'Escala Colunas'!Q32),IF(Configurações!$B$3="Simples","",IF('Escala Linhas'!Z23="","",'Escala Linhas'!Z23)))</f>
        <v/>
      </c>
      <c r="BB23" s="71" t="str">
        <f>IF(Configurações!$B$3="Colunas",IF('Escala Colunas'!Q33="","",'Escala Colunas'!Q33),IF(Configurações!$B$3="Simples","",IF('Escala Linhas'!AA23="","",'Escala Linhas'!AA23)))</f>
        <v/>
      </c>
      <c r="BC23">
        <f>IF($B23="",0,IF(Configurações!$B$3="Simples",IF(OR(BI23="TRAB",BI23="ATEST"),1,0),IF(AND(AY23&lt;&gt;"",BB23&lt;&gt;""),1,0)))</f>
        <v>0</v>
      </c>
      <c r="BD23" s="72">
        <f>IF(AND(BC23=1,Configurações!$B$3&lt;&gt;"Simples"),MOD(BB23-AY23,1)-BE23,0)</f>
        <v>0</v>
      </c>
      <c r="BE23" s="72">
        <f t="shared" si="119"/>
        <v>0</v>
      </c>
      <c r="BF23">
        <f t="shared" si="120"/>
        <v>0</v>
      </c>
      <c r="BG23">
        <f t="shared" si="121"/>
        <v>0</v>
      </c>
      <c r="BH23" s="38" t="str">
        <f>IF(BC23=0,"",IF(BF23&gt;Configurações!$B$15,"7DIA ","")&amp;IF(AND(WEEKDAY(AY$5)=1,BG23&gt;IF($D23="F",Configurações!$B$13,Configurações!$B$14)),"DOM ","")&amp;IF(Configurações!$B$3="Simples","",IF(ROUND(BD23*1440,0)&lt;=ROUND(Configurações!$B$11*1440,0),IF(ROUND(BE23*1440,0)&gt;0,"INT-INDEVIDO",""),IF(ROUND(BD23*1440,0)&lt;=ROUND(Configurações!$B$12*1440,0),IF(ROUND(BE23*1440,0)&lt;&gt;ROUND(Configurações!$B$8*1440,0),"INT-15MIN",""),IF(OR(ROUND(BE23*1440,0)&lt;ROUND(Configurações!$B$9*1440,0),ROUND(BE23*1440,0)&gt;ROUND(Configurações!$B$10*1440,0)),"INT-1H2H","")))))</f>
        <v/>
      </c>
      <c r="BI23" t="str">
        <f>IF(Configurações!$B$3="Simples",IF('Escala Simples'!H23="Trabalho","TRAB",IF('Escala Simples'!H23="Folga","FOLGA",IF('Escala Simples'!H23="Atestado","ATEST",IF('Escala Simples'!H23="Férias","FERIAS","")))),"")</f>
        <v/>
      </c>
      <c r="BJ23" s="71" t="str">
        <f>IF(Configurações!$B$3="Colunas",IF('Escala Colunas'!Q35="","",'Escala Colunas'!Q35),IF(Configurações!$B$3="Simples","",IF('Escala Linhas'!AC23="","",'Escala Linhas'!AC23)))</f>
        <v/>
      </c>
      <c r="BK23" s="71" t="str">
        <f>IF(Configurações!$B$3="Colunas",IF('Escala Colunas'!Q36="","",'Escala Colunas'!Q36),IF(Configurações!$B$3="Simples","",IF('Escala Linhas'!AD23="","",'Escala Linhas'!AD23)))</f>
        <v/>
      </c>
      <c r="BL23" s="71" t="str">
        <f>IF(Configurações!$B$3="Colunas",IF('Escala Colunas'!Q37="","",'Escala Colunas'!Q37),IF(Configurações!$B$3="Simples","",IF('Escala Linhas'!AE23="","",'Escala Linhas'!AE23)))</f>
        <v/>
      </c>
      <c r="BM23" s="71" t="str">
        <f>IF(Configurações!$B$3="Colunas",IF('Escala Colunas'!Q38="","",'Escala Colunas'!Q38),IF(Configurações!$B$3="Simples","",IF('Escala Linhas'!AF23="","",'Escala Linhas'!AF23)))</f>
        <v/>
      </c>
      <c r="BN23">
        <f>IF($B23="",0,IF(Configurações!$B$3="Simples",IF(OR(BT23="TRAB",BT23="ATEST"),1,0),IF(AND(BJ23&lt;&gt;"",BM23&lt;&gt;""),1,0)))</f>
        <v>0</v>
      </c>
      <c r="BO23" s="72">
        <f>IF(AND(BN23=1,Configurações!$B$3&lt;&gt;"Simples"),MOD(BM23-BJ23,1)-BP23,0)</f>
        <v>0</v>
      </c>
      <c r="BP23" s="72">
        <f t="shared" si="122"/>
        <v>0</v>
      </c>
      <c r="BQ23">
        <f t="shared" si="123"/>
        <v>0</v>
      </c>
      <c r="BR23">
        <f t="shared" si="124"/>
        <v>0</v>
      </c>
      <c r="BS23" s="38" t="str">
        <f>IF(BN23=0,"",IF(BQ23&gt;Configurações!$B$15,"7DIA ","")&amp;IF(AND(WEEKDAY(BJ$5)=1,BR23&gt;IF($D23="F",Configurações!$B$13,Configurações!$B$14)),"DOM ","")&amp;IF(Configurações!$B$3="Simples","",IF(ROUND(BO23*1440,0)&lt;=ROUND(Configurações!$B$11*1440,0),IF(ROUND(BP23*1440,0)&gt;0,"INT-INDEVIDO",""),IF(ROUND(BO23*1440,0)&lt;=ROUND(Configurações!$B$12*1440,0),IF(ROUND(BP23*1440,0)&lt;&gt;ROUND(Configurações!$B$8*1440,0),"INT-15MIN",""),IF(OR(ROUND(BP23*1440,0)&lt;ROUND(Configurações!$B$9*1440,0),ROUND(BP23*1440,0)&gt;ROUND(Configurações!$B$10*1440,0)),"INT-1H2H","")))))</f>
        <v/>
      </c>
      <c r="BT23" t="str">
        <f>IF(Configurações!$B$3="Simples",IF('Escala Simples'!I23="Trabalho","TRAB",IF('Escala Simples'!I23="Folga","FOLGA",IF('Escala Simples'!I23="Atestado","ATEST",IF('Escala Simples'!I23="Férias","FERIAS","")))),"")</f>
        <v/>
      </c>
      <c r="BU23" s="71" t="str">
        <f>IF(Configurações!$B$3="Colunas",IF('Escala Colunas'!Q40="","",'Escala Colunas'!Q40),IF(Configurações!$B$3="Simples","",IF('Escala Linhas'!AH23="","",'Escala Linhas'!AH23)))</f>
        <v/>
      </c>
      <c r="BV23" s="71" t="str">
        <f>IF(Configurações!$B$3="Colunas",IF('Escala Colunas'!Q41="","",'Escala Colunas'!Q41),IF(Configurações!$B$3="Simples","",IF('Escala Linhas'!AI23="","",'Escala Linhas'!AI23)))</f>
        <v/>
      </c>
      <c r="BW23" s="71" t="str">
        <f>IF(Configurações!$B$3="Colunas",IF('Escala Colunas'!Q42="","",'Escala Colunas'!Q42),IF(Configurações!$B$3="Simples","",IF('Escala Linhas'!AJ23="","",'Escala Linhas'!AJ23)))</f>
        <v/>
      </c>
      <c r="BX23" s="71" t="str">
        <f>IF(Configurações!$B$3="Colunas",IF('Escala Colunas'!Q43="","",'Escala Colunas'!Q43),IF(Configurações!$B$3="Simples","",IF('Escala Linhas'!AK23="","",'Escala Linhas'!AK23)))</f>
        <v/>
      </c>
      <c r="BY23">
        <f>IF($B23="",0,IF(Configurações!$B$3="Simples",IF(OR(CE23="TRAB",CE23="ATEST"),1,0),IF(AND(BU23&lt;&gt;"",BX23&lt;&gt;""),1,0)))</f>
        <v>0</v>
      </c>
      <c r="BZ23" s="72">
        <f>IF(AND(BY23=1,Configurações!$B$3&lt;&gt;"Simples"),MOD(BX23-BU23,1)-CA23,0)</f>
        <v>0</v>
      </c>
      <c r="CA23" s="72">
        <f t="shared" si="125"/>
        <v>0</v>
      </c>
      <c r="CB23">
        <f t="shared" si="126"/>
        <v>0</v>
      </c>
      <c r="CC23">
        <f t="shared" si="127"/>
        <v>0</v>
      </c>
      <c r="CD23" s="38" t="str">
        <f>IF(BY23=0,"",IF(CB23&gt;Configurações!$B$15,"7DIA ","")&amp;IF(AND(WEEKDAY(BU$5)=1,CC23&gt;IF($D23="F",Configurações!$B$13,Configurações!$B$14)),"DOM ","")&amp;IF(Configurações!$B$3="Simples","",IF(ROUND(BZ23*1440,0)&lt;=ROUND(Configurações!$B$11*1440,0),IF(ROUND(CA23*1440,0)&gt;0,"INT-INDEVIDO",""),IF(ROUND(BZ23*1440,0)&lt;=ROUND(Configurações!$B$12*1440,0),IF(ROUND(CA23*1440,0)&lt;&gt;ROUND(Configurações!$B$8*1440,0),"INT-15MIN",""),IF(OR(ROUND(CA23*1440,0)&lt;ROUND(Configurações!$B$9*1440,0),ROUND(CA23*1440,0)&gt;ROUND(Configurações!$B$10*1440,0)),"INT-1H2H","")))))</f>
        <v/>
      </c>
      <c r="CE23" t="str">
        <f>IF(Configurações!$B$3="Simples",IF('Escala Simples'!J23="Trabalho","TRAB",IF('Escala Simples'!J23="Folga","FOLGA",IF('Escala Simples'!J23="Atestado","ATEST",IF('Escala Simples'!J23="Férias","FERIAS","")))),"")</f>
        <v/>
      </c>
      <c r="CF23" s="71" t="str">
        <f>IF(Configurações!$B$3="Colunas",IF('Escala Colunas'!Q48="","",'Escala Colunas'!Q48),IF(Configurações!$B$3="Simples","",IF('Escala Linhas'!AP23="","",'Escala Linhas'!AP23)))</f>
        <v/>
      </c>
      <c r="CG23" s="71" t="str">
        <f>IF(Configurações!$B$3="Colunas",IF('Escala Colunas'!Q49="","",'Escala Colunas'!Q49),IF(Configurações!$B$3="Simples","",IF('Escala Linhas'!AQ23="","",'Escala Linhas'!AQ23)))</f>
        <v/>
      </c>
      <c r="CH23" s="71" t="str">
        <f>IF(Configurações!$B$3="Colunas",IF('Escala Colunas'!Q50="","",'Escala Colunas'!Q50),IF(Configurações!$B$3="Simples","",IF('Escala Linhas'!AR23="","",'Escala Linhas'!AR23)))</f>
        <v/>
      </c>
      <c r="CI23" s="71" t="str">
        <f>IF(Configurações!$B$3="Colunas",IF('Escala Colunas'!Q51="","",'Escala Colunas'!Q51),IF(Configurações!$B$3="Simples","",IF('Escala Linhas'!AS23="","",'Escala Linhas'!AS23)))</f>
        <v/>
      </c>
      <c r="CJ23">
        <f>IF($B23="",0,IF(Configurações!$B$3="Simples",IF(OR(CP23="TRAB",CP23="ATEST"),1,0),IF(AND(CF23&lt;&gt;"",CI23&lt;&gt;""),1,0)))</f>
        <v>0</v>
      </c>
      <c r="CK23" s="72">
        <f>IF(AND(CJ23=1,Configurações!$B$3&lt;&gt;"Simples"),MOD(CI23-CF23,1)-CL23,0)</f>
        <v>0</v>
      </c>
      <c r="CL23" s="72">
        <f t="shared" si="128"/>
        <v>0</v>
      </c>
      <c r="CM23">
        <f t="shared" si="129"/>
        <v>0</v>
      </c>
      <c r="CN23">
        <f t="shared" si="130"/>
        <v>0</v>
      </c>
      <c r="CO23" s="38" t="str">
        <f>IF(CJ23=0,"",IF(CM23&gt;Configurações!$B$15,"7DIA ","")&amp;IF(AND(WEEKDAY(CF$5)=1,CN23&gt;IF($D23="F",Configurações!$B$13,Configurações!$B$14)),"DOM ","")&amp;IF(Configurações!$B$3="Simples","",IF(ROUND(CK23*1440,0)&lt;=ROUND(Configurações!$B$11*1440,0),IF(ROUND(CL23*1440,0)&gt;0,"INT-INDEVIDO",""),IF(ROUND(CK23*1440,0)&lt;=ROUND(Configurações!$B$12*1440,0),IF(ROUND(CL23*1440,0)&lt;&gt;ROUND(Configurações!$B$8*1440,0),"INT-15MIN",""),IF(OR(ROUND(CL23*1440,0)&lt;ROUND(Configurações!$B$9*1440,0),ROUND(CL23*1440,0)&gt;ROUND(Configurações!$B$10*1440,0)),"INT-1H2H","")))))</f>
        <v/>
      </c>
      <c r="CP23" t="str">
        <f>IF(Configurações!$B$3="Simples",IF('Escala Simples'!M23="Trabalho","TRAB",IF('Escala Simples'!M23="Folga","FOLGA",IF('Escala Simples'!M23="Atestado","ATEST",IF('Escala Simples'!M23="Férias","FERIAS","")))),"")</f>
        <v/>
      </c>
      <c r="CQ23" s="71" t="str">
        <f>IF(Configurações!$B$3="Colunas",IF('Escala Colunas'!Q53="","",'Escala Colunas'!Q53),IF(Configurações!$B$3="Simples","",IF('Escala Linhas'!AU23="","",'Escala Linhas'!AU23)))</f>
        <v/>
      </c>
      <c r="CR23" s="71" t="str">
        <f>IF(Configurações!$B$3="Colunas",IF('Escala Colunas'!Q54="","",'Escala Colunas'!Q54),IF(Configurações!$B$3="Simples","",IF('Escala Linhas'!AV23="","",'Escala Linhas'!AV23)))</f>
        <v/>
      </c>
      <c r="CS23" s="71" t="str">
        <f>IF(Configurações!$B$3="Colunas",IF('Escala Colunas'!Q55="","",'Escala Colunas'!Q55),IF(Configurações!$B$3="Simples","",IF('Escala Linhas'!AW23="","",'Escala Linhas'!AW23)))</f>
        <v/>
      </c>
      <c r="CT23" s="71" t="str">
        <f>IF(Configurações!$B$3="Colunas",IF('Escala Colunas'!Q56="","",'Escala Colunas'!Q56),IF(Configurações!$B$3="Simples","",IF('Escala Linhas'!AX23="","",'Escala Linhas'!AX23)))</f>
        <v/>
      </c>
      <c r="CU23">
        <f>IF($B23="",0,IF(Configurações!$B$3="Simples",IF(OR(DA23="TRAB",DA23="ATEST"),1,0),IF(AND(CQ23&lt;&gt;"",CT23&lt;&gt;""),1,0)))</f>
        <v>0</v>
      </c>
      <c r="CV23" s="72">
        <f>IF(AND(CU23=1,Configurações!$B$3&lt;&gt;"Simples"),MOD(CT23-CQ23,1)-CW23,0)</f>
        <v>0</v>
      </c>
      <c r="CW23" s="72">
        <f t="shared" si="131"/>
        <v>0</v>
      </c>
      <c r="CX23">
        <f t="shared" si="132"/>
        <v>0</v>
      </c>
      <c r="CY23">
        <f t="shared" si="133"/>
        <v>0</v>
      </c>
      <c r="CZ23" s="38" t="str">
        <f>IF(CU23=0,"",IF(CX23&gt;Configurações!$B$15,"7DIA ","")&amp;IF(AND(WEEKDAY(CQ$5)=1,CY23&gt;IF($D23="F",Configurações!$B$13,Configurações!$B$14)),"DOM ","")&amp;IF(Configurações!$B$3="Simples","",IF(ROUND(CV23*1440,0)&lt;=ROUND(Configurações!$B$11*1440,0),IF(ROUND(CW23*1440,0)&gt;0,"INT-INDEVIDO",""),IF(ROUND(CV23*1440,0)&lt;=ROUND(Configurações!$B$12*1440,0),IF(ROUND(CW23*1440,0)&lt;&gt;ROUND(Configurações!$B$8*1440,0),"INT-15MIN",""),IF(OR(ROUND(CW23*1440,0)&lt;ROUND(Configurações!$B$9*1440,0),ROUND(CW23*1440,0)&gt;ROUND(Configurações!$B$10*1440,0)),"INT-1H2H","")))))</f>
        <v/>
      </c>
      <c r="DA23" t="str">
        <f>IF(Configurações!$B$3="Simples",IF('Escala Simples'!N23="Trabalho","TRAB",IF('Escala Simples'!N23="Folga","FOLGA",IF('Escala Simples'!N23="Atestado","ATEST",IF('Escala Simples'!N23="Férias","FERIAS","")))),"")</f>
        <v/>
      </c>
      <c r="DB23" s="71" t="str">
        <f>IF(Configurações!$B$3="Colunas",IF('Escala Colunas'!Q58="","",'Escala Colunas'!Q58),IF(Configurações!$B$3="Simples","",IF('Escala Linhas'!AZ23="","",'Escala Linhas'!AZ23)))</f>
        <v/>
      </c>
      <c r="DC23" s="71" t="str">
        <f>IF(Configurações!$B$3="Colunas",IF('Escala Colunas'!Q59="","",'Escala Colunas'!Q59),IF(Configurações!$B$3="Simples","",IF('Escala Linhas'!BA23="","",'Escala Linhas'!BA23)))</f>
        <v/>
      </c>
      <c r="DD23" s="71" t="str">
        <f>IF(Configurações!$B$3="Colunas",IF('Escala Colunas'!Q60="","",'Escala Colunas'!Q60),IF(Configurações!$B$3="Simples","",IF('Escala Linhas'!BB23="","",'Escala Linhas'!BB23)))</f>
        <v/>
      </c>
      <c r="DE23" s="71" t="str">
        <f>IF(Configurações!$B$3="Colunas",IF('Escala Colunas'!Q61="","",'Escala Colunas'!Q61),IF(Configurações!$B$3="Simples","",IF('Escala Linhas'!BC23="","",'Escala Linhas'!BC23)))</f>
        <v/>
      </c>
      <c r="DF23">
        <f>IF($B23="",0,IF(Configurações!$B$3="Simples",IF(OR(DL23="TRAB",DL23="ATEST"),1,0),IF(AND(DB23&lt;&gt;"",DE23&lt;&gt;""),1,0)))</f>
        <v>0</v>
      </c>
      <c r="DG23" s="72">
        <f>IF(AND(DF23=1,Configurações!$B$3&lt;&gt;"Simples"),MOD(DE23-DB23,1)-DH23,0)</f>
        <v>0</v>
      </c>
      <c r="DH23" s="72">
        <f t="shared" si="134"/>
        <v>0</v>
      </c>
      <c r="DI23">
        <f t="shared" si="135"/>
        <v>0</v>
      </c>
      <c r="DJ23">
        <f t="shared" si="136"/>
        <v>0</v>
      </c>
      <c r="DK23" s="38" t="str">
        <f>IF(DF23=0,"",IF(DI23&gt;Configurações!$B$15,"7DIA ","")&amp;IF(AND(WEEKDAY(DB$5)=1,DJ23&gt;IF($D23="F",Configurações!$B$13,Configurações!$B$14)),"DOM ","")&amp;IF(Configurações!$B$3="Simples","",IF(ROUND(DG23*1440,0)&lt;=ROUND(Configurações!$B$11*1440,0),IF(ROUND(DH23*1440,0)&gt;0,"INT-INDEVIDO",""),IF(ROUND(DG23*1440,0)&lt;=ROUND(Configurações!$B$12*1440,0),IF(ROUND(DH23*1440,0)&lt;&gt;ROUND(Configurações!$B$8*1440,0),"INT-15MIN",""),IF(OR(ROUND(DH23*1440,0)&lt;ROUND(Configurações!$B$9*1440,0),ROUND(DH23*1440,0)&gt;ROUND(Configurações!$B$10*1440,0)),"INT-1H2H","")))))</f>
        <v/>
      </c>
      <c r="DL23" t="str">
        <f>IF(Configurações!$B$3="Simples",IF('Escala Simples'!O23="Trabalho","TRAB",IF('Escala Simples'!O23="Folga","FOLGA",IF('Escala Simples'!O23="Atestado","ATEST",IF('Escala Simples'!O23="Férias","FERIAS","")))),"")</f>
        <v/>
      </c>
      <c r="DM23" s="71" t="str">
        <f>IF(Configurações!$B$3="Colunas",IF('Escala Colunas'!Q63="","",'Escala Colunas'!Q63),IF(Configurações!$B$3="Simples","",IF('Escala Linhas'!BE23="","",'Escala Linhas'!BE23)))</f>
        <v/>
      </c>
      <c r="DN23" s="71" t="str">
        <f>IF(Configurações!$B$3="Colunas",IF('Escala Colunas'!Q64="","",'Escala Colunas'!Q64),IF(Configurações!$B$3="Simples","",IF('Escala Linhas'!BF23="","",'Escala Linhas'!BF23)))</f>
        <v/>
      </c>
      <c r="DO23" s="71" t="str">
        <f>IF(Configurações!$B$3="Colunas",IF('Escala Colunas'!Q65="","",'Escala Colunas'!Q65),IF(Configurações!$B$3="Simples","",IF('Escala Linhas'!BG23="","",'Escala Linhas'!BG23)))</f>
        <v/>
      </c>
      <c r="DP23" s="71" t="str">
        <f>IF(Configurações!$B$3="Colunas",IF('Escala Colunas'!Q66="","",'Escala Colunas'!Q66),IF(Configurações!$B$3="Simples","",IF('Escala Linhas'!BH23="","",'Escala Linhas'!BH23)))</f>
        <v/>
      </c>
      <c r="DQ23">
        <f>IF($B23="",0,IF(Configurações!$B$3="Simples",IF(OR(DW23="TRAB",DW23="ATEST"),1,0),IF(AND(DM23&lt;&gt;"",DP23&lt;&gt;""),1,0)))</f>
        <v>0</v>
      </c>
      <c r="DR23" s="72">
        <f>IF(AND(DQ23=1,Configurações!$B$3&lt;&gt;"Simples"),MOD(DP23-DM23,1)-DS23,0)</f>
        <v>0</v>
      </c>
      <c r="DS23" s="72">
        <f t="shared" si="137"/>
        <v>0</v>
      </c>
      <c r="DT23">
        <f t="shared" si="138"/>
        <v>0</v>
      </c>
      <c r="DU23">
        <f t="shared" si="139"/>
        <v>0</v>
      </c>
      <c r="DV23" s="38" t="str">
        <f>IF(DQ23=0,"",IF(DT23&gt;Configurações!$B$15,"7DIA ","")&amp;IF(AND(WEEKDAY(DM$5)=1,DU23&gt;IF($D23="F",Configurações!$B$13,Configurações!$B$14)),"DOM ","")&amp;IF(Configurações!$B$3="Simples","",IF(ROUND(DR23*1440,0)&lt;=ROUND(Configurações!$B$11*1440,0),IF(ROUND(DS23*1440,0)&gt;0,"INT-INDEVIDO",""),IF(ROUND(DR23*1440,0)&lt;=ROUND(Configurações!$B$12*1440,0),IF(ROUND(DS23*1440,0)&lt;&gt;ROUND(Configurações!$B$8*1440,0),"INT-15MIN",""),IF(OR(ROUND(DS23*1440,0)&lt;ROUND(Configurações!$B$9*1440,0),ROUND(DS23*1440,0)&gt;ROUND(Configurações!$B$10*1440,0)),"INT-1H2H","")))))</f>
        <v/>
      </c>
      <c r="DW23" t="str">
        <f>IF(Configurações!$B$3="Simples",IF('Escala Simples'!P23="Trabalho","TRAB",IF('Escala Simples'!P23="Folga","FOLGA",IF('Escala Simples'!P23="Atestado","ATEST",IF('Escala Simples'!P23="Férias","FERIAS","")))),"")</f>
        <v/>
      </c>
      <c r="DX23" s="71" t="str">
        <f>IF(Configurações!$B$3="Colunas",IF('Escala Colunas'!Q68="","",'Escala Colunas'!Q68),IF(Configurações!$B$3="Simples","",IF('Escala Linhas'!BJ23="","",'Escala Linhas'!BJ23)))</f>
        <v/>
      </c>
      <c r="DY23" s="71" t="str">
        <f>IF(Configurações!$B$3="Colunas",IF('Escala Colunas'!Q69="","",'Escala Colunas'!Q69),IF(Configurações!$B$3="Simples","",IF('Escala Linhas'!BK23="","",'Escala Linhas'!BK23)))</f>
        <v/>
      </c>
      <c r="DZ23" s="71" t="str">
        <f>IF(Configurações!$B$3="Colunas",IF('Escala Colunas'!Q70="","",'Escala Colunas'!Q70),IF(Configurações!$B$3="Simples","",IF('Escala Linhas'!BL23="","",'Escala Linhas'!BL23)))</f>
        <v/>
      </c>
      <c r="EA23" s="71" t="str">
        <f>IF(Configurações!$B$3="Colunas",IF('Escala Colunas'!Q71="","",'Escala Colunas'!Q71),IF(Configurações!$B$3="Simples","",IF('Escala Linhas'!BM23="","",'Escala Linhas'!BM23)))</f>
        <v/>
      </c>
      <c r="EB23">
        <f>IF($B23="",0,IF(Configurações!$B$3="Simples",IF(OR(EH23="TRAB",EH23="ATEST"),1,0),IF(AND(DX23&lt;&gt;"",EA23&lt;&gt;""),1,0)))</f>
        <v>0</v>
      </c>
      <c r="EC23" s="72">
        <f>IF(AND(EB23=1,Configurações!$B$3&lt;&gt;"Simples"),MOD(EA23-DX23,1)-ED23,0)</f>
        <v>0</v>
      </c>
      <c r="ED23" s="72">
        <f t="shared" si="140"/>
        <v>0</v>
      </c>
      <c r="EE23">
        <f t="shared" si="141"/>
        <v>0</v>
      </c>
      <c r="EF23">
        <f t="shared" si="142"/>
        <v>0</v>
      </c>
      <c r="EG23" s="38" t="str">
        <f>IF(EB23=0,"",IF(EE23&gt;Configurações!$B$15,"7DIA ","")&amp;IF(AND(WEEKDAY(DX$5)=1,EF23&gt;IF($D23="F",Configurações!$B$13,Configurações!$B$14)),"DOM ","")&amp;IF(Configurações!$B$3="Simples","",IF(ROUND(EC23*1440,0)&lt;=ROUND(Configurações!$B$11*1440,0),IF(ROUND(ED23*1440,0)&gt;0,"INT-INDEVIDO",""),IF(ROUND(EC23*1440,0)&lt;=ROUND(Configurações!$B$12*1440,0),IF(ROUND(ED23*1440,0)&lt;&gt;ROUND(Configurações!$B$8*1440,0),"INT-15MIN",""),IF(OR(ROUND(ED23*1440,0)&lt;ROUND(Configurações!$B$9*1440,0),ROUND(ED23*1440,0)&gt;ROUND(Configurações!$B$10*1440,0)),"INT-1H2H","")))))</f>
        <v/>
      </c>
      <c r="EH23" t="str">
        <f>IF(Configurações!$B$3="Simples",IF('Escala Simples'!Q23="Trabalho","TRAB",IF('Escala Simples'!Q23="Folga","FOLGA",IF('Escala Simples'!Q23="Atestado","ATEST",IF('Escala Simples'!Q23="Férias","FERIAS","")))),"")</f>
        <v/>
      </c>
      <c r="EI23" s="71" t="str">
        <f>IF(Configurações!$B$3="Colunas",IF('Escala Colunas'!Q73="","",'Escala Colunas'!Q73),IF(Configurações!$B$3="Simples","",IF('Escala Linhas'!BO23="","",'Escala Linhas'!BO23)))</f>
        <v/>
      </c>
      <c r="EJ23" s="71" t="str">
        <f>IF(Configurações!$B$3="Colunas",IF('Escala Colunas'!Q74="","",'Escala Colunas'!Q74),IF(Configurações!$B$3="Simples","",IF('Escala Linhas'!BP23="","",'Escala Linhas'!BP23)))</f>
        <v/>
      </c>
      <c r="EK23" s="71" t="str">
        <f>IF(Configurações!$B$3="Colunas",IF('Escala Colunas'!Q75="","",'Escala Colunas'!Q75),IF(Configurações!$B$3="Simples","",IF('Escala Linhas'!BQ23="","",'Escala Linhas'!BQ23)))</f>
        <v/>
      </c>
      <c r="EL23" s="71" t="str">
        <f>IF(Configurações!$B$3="Colunas",IF('Escala Colunas'!Q76="","",'Escala Colunas'!Q76),IF(Configurações!$B$3="Simples","",IF('Escala Linhas'!BR23="","",'Escala Linhas'!BR23)))</f>
        <v/>
      </c>
      <c r="EM23">
        <f>IF($B23="",0,IF(Configurações!$B$3="Simples",IF(OR(ES23="TRAB",ES23="ATEST"),1,0),IF(AND(EI23&lt;&gt;"",EL23&lt;&gt;""),1,0)))</f>
        <v>0</v>
      </c>
      <c r="EN23" s="72">
        <f>IF(AND(EM23=1,Configurações!$B$3&lt;&gt;"Simples"),MOD(EL23-EI23,1)-EO23,0)</f>
        <v>0</v>
      </c>
      <c r="EO23" s="72">
        <f t="shared" si="143"/>
        <v>0</v>
      </c>
      <c r="EP23">
        <f t="shared" si="144"/>
        <v>0</v>
      </c>
      <c r="EQ23">
        <f t="shared" si="145"/>
        <v>0</v>
      </c>
      <c r="ER23" s="38" t="str">
        <f>IF(EM23=0,"",IF(EP23&gt;Configurações!$B$15,"7DIA ","")&amp;IF(AND(WEEKDAY(EI$5)=1,EQ23&gt;IF($D23="F",Configurações!$B$13,Configurações!$B$14)),"DOM ","")&amp;IF(Configurações!$B$3="Simples","",IF(ROUND(EN23*1440,0)&lt;=ROUND(Configurações!$B$11*1440,0),IF(ROUND(EO23*1440,0)&gt;0,"INT-INDEVIDO",""),IF(ROUND(EN23*1440,0)&lt;=ROUND(Configurações!$B$12*1440,0),IF(ROUND(EO23*1440,0)&lt;&gt;ROUND(Configurações!$B$8*1440,0),"INT-15MIN",""),IF(OR(ROUND(EO23*1440,0)&lt;ROUND(Configurações!$B$9*1440,0),ROUND(EO23*1440,0)&gt;ROUND(Configurações!$B$10*1440,0)),"INT-1H2H","")))))</f>
        <v/>
      </c>
      <c r="ES23" t="str">
        <f>IF(Configurações!$B$3="Simples",IF('Escala Simples'!R23="Trabalho","TRAB",IF('Escala Simples'!R23="Folga","FOLGA",IF('Escala Simples'!R23="Atestado","ATEST",IF('Escala Simples'!R23="Férias","FERIAS","")))),"")</f>
        <v/>
      </c>
      <c r="ET23" s="71" t="str">
        <f>IF(Configurações!$B$3="Colunas",IF('Escala Colunas'!Q78="","",'Escala Colunas'!Q78),IF(Configurações!$B$3="Simples","",IF('Escala Linhas'!BT23="","",'Escala Linhas'!BT23)))</f>
        <v/>
      </c>
      <c r="EU23" s="71" t="str">
        <f>IF(Configurações!$B$3="Colunas",IF('Escala Colunas'!Q79="","",'Escala Colunas'!Q79),IF(Configurações!$B$3="Simples","",IF('Escala Linhas'!BU23="","",'Escala Linhas'!BU23)))</f>
        <v/>
      </c>
      <c r="EV23" s="71" t="str">
        <f>IF(Configurações!$B$3="Colunas",IF('Escala Colunas'!Q80="","",'Escala Colunas'!Q80),IF(Configurações!$B$3="Simples","",IF('Escala Linhas'!BV23="","",'Escala Linhas'!BV23)))</f>
        <v/>
      </c>
      <c r="EW23" s="71" t="str">
        <f>IF(Configurações!$B$3="Colunas",IF('Escala Colunas'!Q81="","",'Escala Colunas'!Q81),IF(Configurações!$B$3="Simples","",IF('Escala Linhas'!BW23="","",'Escala Linhas'!BW23)))</f>
        <v/>
      </c>
      <c r="EX23">
        <f>IF($B23="",0,IF(Configurações!$B$3="Simples",IF(OR(FD23="TRAB",FD23="ATEST"),1,0),IF(AND(ET23&lt;&gt;"",EW23&lt;&gt;""),1,0)))</f>
        <v>0</v>
      </c>
      <c r="EY23" s="72">
        <f>IF(AND(EX23=1,Configurações!$B$3&lt;&gt;"Simples"),MOD(EW23-ET23,1)-EZ23,0)</f>
        <v>0</v>
      </c>
      <c r="EZ23" s="72">
        <f t="shared" si="146"/>
        <v>0</v>
      </c>
      <c r="FA23">
        <f t="shared" si="147"/>
        <v>0</v>
      </c>
      <c r="FB23">
        <f t="shared" si="148"/>
        <v>0</v>
      </c>
      <c r="FC23" s="38" t="str">
        <f>IF(EX23=0,"",IF(FA23&gt;Configurações!$B$15,"7DIA ","")&amp;IF(AND(WEEKDAY(ET$5)=1,FB23&gt;IF($D23="F",Configurações!$B$13,Configurações!$B$14)),"DOM ","")&amp;IF(Configurações!$B$3="Simples","",IF(ROUND(EY23*1440,0)&lt;=ROUND(Configurações!$B$11*1440,0),IF(ROUND(EZ23*1440,0)&gt;0,"INT-INDEVIDO",""),IF(ROUND(EY23*1440,0)&lt;=ROUND(Configurações!$B$12*1440,0),IF(ROUND(EZ23*1440,0)&lt;&gt;ROUND(Configurações!$B$8*1440,0),"INT-15MIN",""),IF(OR(ROUND(EZ23*1440,0)&lt;ROUND(Configurações!$B$9*1440,0),ROUND(EZ23*1440,0)&gt;ROUND(Configurações!$B$10*1440,0)),"INT-1H2H","")))))</f>
        <v/>
      </c>
      <c r="FD23" t="str">
        <f>IF(Configurações!$B$3="Simples",IF('Escala Simples'!S23="Trabalho","TRAB",IF('Escala Simples'!S23="Folga","FOLGA",IF('Escala Simples'!S23="Atestado","ATEST",IF('Escala Simples'!S23="Férias","FERIAS","")))),"")</f>
        <v/>
      </c>
      <c r="FE23" s="71" t="str">
        <f>IF(Configurações!$B$3="Colunas",IF('Escala Colunas'!Q86="","",'Escala Colunas'!Q86),IF(Configurações!$B$3="Simples","",IF('Escala Linhas'!CB23="","",'Escala Linhas'!CB23)))</f>
        <v/>
      </c>
      <c r="FF23" s="71" t="str">
        <f>IF(Configurações!$B$3="Colunas",IF('Escala Colunas'!Q87="","",'Escala Colunas'!Q87),IF(Configurações!$B$3="Simples","",IF('Escala Linhas'!CC23="","",'Escala Linhas'!CC23)))</f>
        <v/>
      </c>
      <c r="FG23" s="71" t="str">
        <f>IF(Configurações!$B$3="Colunas",IF('Escala Colunas'!Q88="","",'Escala Colunas'!Q88),IF(Configurações!$B$3="Simples","",IF('Escala Linhas'!CD23="","",'Escala Linhas'!CD23)))</f>
        <v/>
      </c>
      <c r="FH23" s="71" t="str">
        <f>IF(Configurações!$B$3="Colunas",IF('Escala Colunas'!Q89="","",'Escala Colunas'!Q89),IF(Configurações!$B$3="Simples","",IF('Escala Linhas'!CE23="","",'Escala Linhas'!CE23)))</f>
        <v/>
      </c>
      <c r="FI23">
        <f>IF($B23="",0,IF(Configurações!$B$3="Simples",IF(OR(FO23="TRAB",FO23="ATEST"),1,0),IF(AND(FE23&lt;&gt;"",FH23&lt;&gt;""),1,0)))</f>
        <v>0</v>
      </c>
      <c r="FJ23" s="72">
        <f>IF(AND(FI23=1,Configurações!$B$3&lt;&gt;"Simples"),MOD(FH23-FE23,1)-FK23,0)</f>
        <v>0</v>
      </c>
      <c r="FK23" s="72">
        <f t="shared" si="149"/>
        <v>0</v>
      </c>
      <c r="FL23">
        <f t="shared" si="150"/>
        <v>0</v>
      </c>
      <c r="FM23">
        <f t="shared" si="151"/>
        <v>0</v>
      </c>
      <c r="FN23" s="38" t="str">
        <f>IF(FI23=0,"",IF(FL23&gt;Configurações!$B$15,"7DIA ","")&amp;IF(AND(WEEKDAY(FE$5)=1,FM23&gt;IF($D23="F",Configurações!$B$13,Configurações!$B$14)),"DOM ","")&amp;IF(Configurações!$B$3="Simples","",IF(ROUND(FJ23*1440,0)&lt;=ROUND(Configurações!$B$11*1440,0),IF(ROUND(FK23*1440,0)&gt;0,"INT-INDEVIDO",""),IF(ROUND(FJ23*1440,0)&lt;=ROUND(Configurações!$B$12*1440,0),IF(ROUND(FK23*1440,0)&lt;&gt;ROUND(Configurações!$B$8*1440,0),"INT-15MIN",""),IF(OR(ROUND(FK23*1440,0)&lt;ROUND(Configurações!$B$9*1440,0),ROUND(FK23*1440,0)&gt;ROUND(Configurações!$B$10*1440,0)),"INT-1H2H","")))))</f>
        <v/>
      </c>
      <c r="FO23" t="str">
        <f>IF(Configurações!$B$3="Simples",IF('Escala Simples'!V23="Trabalho","TRAB",IF('Escala Simples'!V23="Folga","FOLGA",IF('Escala Simples'!V23="Atestado","ATEST",IF('Escala Simples'!V23="Férias","FERIAS","")))),"")</f>
        <v/>
      </c>
      <c r="FP23" s="71" t="str">
        <f>IF(Configurações!$B$3="Colunas",IF('Escala Colunas'!Q91="","",'Escala Colunas'!Q91),IF(Configurações!$B$3="Simples","",IF('Escala Linhas'!CG23="","",'Escala Linhas'!CG23)))</f>
        <v/>
      </c>
      <c r="FQ23" s="71" t="str">
        <f>IF(Configurações!$B$3="Colunas",IF('Escala Colunas'!Q92="","",'Escala Colunas'!Q92),IF(Configurações!$B$3="Simples","",IF('Escala Linhas'!CH23="","",'Escala Linhas'!CH23)))</f>
        <v/>
      </c>
      <c r="FR23" s="71" t="str">
        <f>IF(Configurações!$B$3="Colunas",IF('Escala Colunas'!Q93="","",'Escala Colunas'!Q93),IF(Configurações!$B$3="Simples","",IF('Escala Linhas'!CI23="","",'Escala Linhas'!CI23)))</f>
        <v/>
      </c>
      <c r="FS23" s="71" t="str">
        <f>IF(Configurações!$B$3="Colunas",IF('Escala Colunas'!Q94="","",'Escala Colunas'!Q94),IF(Configurações!$B$3="Simples","",IF('Escala Linhas'!CJ23="","",'Escala Linhas'!CJ23)))</f>
        <v/>
      </c>
      <c r="FT23">
        <f>IF($B23="",0,IF(Configurações!$B$3="Simples",IF(OR(FZ23="TRAB",FZ23="ATEST"),1,0),IF(AND(FP23&lt;&gt;"",FS23&lt;&gt;""),1,0)))</f>
        <v>0</v>
      </c>
      <c r="FU23" s="72">
        <f>IF(AND(FT23=1,Configurações!$B$3&lt;&gt;"Simples"),MOD(FS23-FP23,1)-FV23,0)</f>
        <v>0</v>
      </c>
      <c r="FV23" s="72">
        <f t="shared" si="152"/>
        <v>0</v>
      </c>
      <c r="FW23">
        <f t="shared" si="153"/>
        <v>0</v>
      </c>
      <c r="FX23">
        <f t="shared" si="154"/>
        <v>0</v>
      </c>
      <c r="FY23" s="38" t="str">
        <f>IF(FT23=0,"",IF(FW23&gt;Configurações!$B$15,"7DIA ","")&amp;IF(AND(WEEKDAY(FP$5)=1,FX23&gt;IF($D23="F",Configurações!$B$13,Configurações!$B$14)),"DOM ","")&amp;IF(Configurações!$B$3="Simples","",IF(ROUND(FU23*1440,0)&lt;=ROUND(Configurações!$B$11*1440,0),IF(ROUND(FV23*1440,0)&gt;0,"INT-INDEVIDO",""),IF(ROUND(FU23*1440,0)&lt;=ROUND(Configurações!$B$12*1440,0),IF(ROUND(FV23*1440,0)&lt;&gt;ROUND(Configurações!$B$8*1440,0),"INT-15MIN",""),IF(OR(ROUND(FV23*1440,0)&lt;ROUND(Configurações!$B$9*1440,0),ROUND(FV23*1440,0)&gt;ROUND(Configurações!$B$10*1440,0)),"INT-1H2H","")))))</f>
        <v/>
      </c>
      <c r="FZ23" t="str">
        <f>IF(Configurações!$B$3="Simples",IF('Escala Simples'!W23="Trabalho","TRAB",IF('Escala Simples'!W23="Folga","FOLGA",IF('Escala Simples'!W23="Atestado","ATEST",IF('Escala Simples'!W23="Férias","FERIAS","")))),"")</f>
        <v/>
      </c>
      <c r="GA23" s="71" t="str">
        <f>IF(Configurações!$B$3="Colunas",IF('Escala Colunas'!Q96="","",'Escala Colunas'!Q96),IF(Configurações!$B$3="Simples","",IF('Escala Linhas'!CL23="","",'Escala Linhas'!CL23)))</f>
        <v/>
      </c>
      <c r="GB23" s="71" t="str">
        <f>IF(Configurações!$B$3="Colunas",IF('Escala Colunas'!Q97="","",'Escala Colunas'!Q97),IF(Configurações!$B$3="Simples","",IF('Escala Linhas'!CM23="","",'Escala Linhas'!CM23)))</f>
        <v/>
      </c>
      <c r="GC23" s="71" t="str">
        <f>IF(Configurações!$B$3="Colunas",IF('Escala Colunas'!Q98="","",'Escala Colunas'!Q98),IF(Configurações!$B$3="Simples","",IF('Escala Linhas'!CN23="","",'Escala Linhas'!CN23)))</f>
        <v/>
      </c>
      <c r="GD23" s="71" t="str">
        <f>IF(Configurações!$B$3="Colunas",IF('Escala Colunas'!Q99="","",'Escala Colunas'!Q99),IF(Configurações!$B$3="Simples","",IF('Escala Linhas'!CO23="","",'Escala Linhas'!CO23)))</f>
        <v/>
      </c>
      <c r="GE23">
        <f>IF($B23="",0,IF(Configurações!$B$3="Simples",IF(OR(GK23="TRAB",GK23="ATEST"),1,0),IF(AND(GA23&lt;&gt;"",GD23&lt;&gt;""),1,0)))</f>
        <v>0</v>
      </c>
      <c r="GF23" s="72">
        <f>IF(AND(GE23=1,Configurações!$B$3&lt;&gt;"Simples"),MOD(GD23-GA23,1)-GG23,0)</f>
        <v>0</v>
      </c>
      <c r="GG23" s="72">
        <f t="shared" si="155"/>
        <v>0</v>
      </c>
      <c r="GH23">
        <f t="shared" si="156"/>
        <v>0</v>
      </c>
      <c r="GI23">
        <f t="shared" si="157"/>
        <v>0</v>
      </c>
      <c r="GJ23" s="38" t="str">
        <f>IF(GE23=0,"",IF(GH23&gt;Configurações!$B$15,"7DIA ","")&amp;IF(AND(WEEKDAY(GA$5)=1,GI23&gt;IF($D23="F",Configurações!$B$13,Configurações!$B$14)),"DOM ","")&amp;IF(Configurações!$B$3="Simples","",IF(ROUND(GF23*1440,0)&lt;=ROUND(Configurações!$B$11*1440,0),IF(ROUND(GG23*1440,0)&gt;0,"INT-INDEVIDO",""),IF(ROUND(GF23*1440,0)&lt;=ROUND(Configurações!$B$12*1440,0),IF(ROUND(GG23*1440,0)&lt;&gt;ROUND(Configurações!$B$8*1440,0),"INT-15MIN",""),IF(OR(ROUND(GG23*1440,0)&lt;ROUND(Configurações!$B$9*1440,0),ROUND(GG23*1440,0)&gt;ROUND(Configurações!$B$10*1440,0)),"INT-1H2H","")))))</f>
        <v/>
      </c>
      <c r="GK23" t="str">
        <f>IF(Configurações!$B$3="Simples",IF('Escala Simples'!X23="Trabalho","TRAB",IF('Escala Simples'!X23="Folga","FOLGA",IF('Escala Simples'!X23="Atestado","ATEST",IF('Escala Simples'!X23="Férias","FERIAS","")))),"")</f>
        <v/>
      </c>
      <c r="GL23" s="71" t="str">
        <f>IF(Configurações!$B$3="Colunas",IF('Escala Colunas'!Q101="","",'Escala Colunas'!Q101),IF(Configurações!$B$3="Simples","",IF('Escala Linhas'!CQ23="","",'Escala Linhas'!CQ23)))</f>
        <v/>
      </c>
      <c r="GM23" s="71" t="str">
        <f>IF(Configurações!$B$3="Colunas",IF('Escala Colunas'!Q102="","",'Escala Colunas'!Q102),IF(Configurações!$B$3="Simples","",IF('Escala Linhas'!CR23="","",'Escala Linhas'!CR23)))</f>
        <v/>
      </c>
      <c r="GN23" s="71" t="str">
        <f>IF(Configurações!$B$3="Colunas",IF('Escala Colunas'!Q103="","",'Escala Colunas'!Q103),IF(Configurações!$B$3="Simples","",IF('Escala Linhas'!CS23="","",'Escala Linhas'!CS23)))</f>
        <v/>
      </c>
      <c r="GO23" s="71" t="str">
        <f>IF(Configurações!$B$3="Colunas",IF('Escala Colunas'!Q104="","",'Escala Colunas'!Q104),IF(Configurações!$B$3="Simples","",IF('Escala Linhas'!CT23="","",'Escala Linhas'!CT23)))</f>
        <v/>
      </c>
      <c r="GP23">
        <f>IF($B23="",0,IF(Configurações!$B$3="Simples",IF(OR(GV23="TRAB",GV23="ATEST"),1,0),IF(AND(GL23&lt;&gt;"",GO23&lt;&gt;""),1,0)))</f>
        <v>0</v>
      </c>
      <c r="GQ23" s="72">
        <f>IF(AND(GP23=1,Configurações!$B$3&lt;&gt;"Simples"),MOD(GO23-GL23,1)-GR23,0)</f>
        <v>0</v>
      </c>
      <c r="GR23" s="72">
        <f t="shared" si="158"/>
        <v>0</v>
      </c>
      <c r="GS23">
        <f t="shared" si="159"/>
        <v>0</v>
      </c>
      <c r="GT23">
        <f t="shared" si="160"/>
        <v>0</v>
      </c>
      <c r="GU23" s="38" t="str">
        <f>IF(GP23=0,"",IF(GS23&gt;Configurações!$B$15,"7DIA ","")&amp;IF(AND(WEEKDAY(GL$5)=1,GT23&gt;IF($D23="F",Configurações!$B$13,Configurações!$B$14)),"DOM ","")&amp;IF(Configurações!$B$3="Simples","",IF(ROUND(GQ23*1440,0)&lt;=ROUND(Configurações!$B$11*1440,0),IF(ROUND(GR23*1440,0)&gt;0,"INT-INDEVIDO",""),IF(ROUND(GQ23*1440,0)&lt;=ROUND(Configurações!$B$12*1440,0),IF(ROUND(GR23*1440,0)&lt;&gt;ROUND(Configurações!$B$8*1440,0),"INT-15MIN",""),IF(OR(ROUND(GR23*1440,0)&lt;ROUND(Configurações!$B$9*1440,0),ROUND(GR23*1440,0)&gt;ROUND(Configurações!$B$10*1440,0)),"INT-1H2H","")))))</f>
        <v/>
      </c>
      <c r="GV23" t="str">
        <f>IF(Configurações!$B$3="Simples",IF('Escala Simples'!Y23="Trabalho","TRAB",IF('Escala Simples'!Y23="Folga","FOLGA",IF('Escala Simples'!Y23="Atestado","ATEST",IF('Escala Simples'!Y23="Férias","FERIAS","")))),"")</f>
        <v/>
      </c>
      <c r="GW23" s="71" t="str">
        <f>IF(Configurações!$B$3="Colunas",IF('Escala Colunas'!Q106="","",'Escala Colunas'!Q106),IF(Configurações!$B$3="Simples","",IF('Escala Linhas'!CV23="","",'Escala Linhas'!CV23)))</f>
        <v/>
      </c>
      <c r="GX23" s="71" t="str">
        <f>IF(Configurações!$B$3="Colunas",IF('Escala Colunas'!Q107="","",'Escala Colunas'!Q107),IF(Configurações!$B$3="Simples","",IF('Escala Linhas'!CW23="","",'Escala Linhas'!CW23)))</f>
        <v/>
      </c>
      <c r="GY23" s="71" t="str">
        <f>IF(Configurações!$B$3="Colunas",IF('Escala Colunas'!Q108="","",'Escala Colunas'!Q108),IF(Configurações!$B$3="Simples","",IF('Escala Linhas'!CX23="","",'Escala Linhas'!CX23)))</f>
        <v/>
      </c>
      <c r="GZ23" s="71" t="str">
        <f>IF(Configurações!$B$3="Colunas",IF('Escala Colunas'!Q109="","",'Escala Colunas'!Q109),IF(Configurações!$B$3="Simples","",IF('Escala Linhas'!CY23="","",'Escala Linhas'!CY23)))</f>
        <v/>
      </c>
      <c r="HA23">
        <f>IF($B23="",0,IF(Configurações!$B$3="Simples",IF(OR(HG23="TRAB",HG23="ATEST"),1,0),IF(AND(GW23&lt;&gt;"",GZ23&lt;&gt;""),1,0)))</f>
        <v>0</v>
      </c>
      <c r="HB23" s="72">
        <f>IF(AND(HA23=1,Configurações!$B$3&lt;&gt;"Simples"),MOD(GZ23-GW23,1)-HC23,0)</f>
        <v>0</v>
      </c>
      <c r="HC23" s="72">
        <f t="shared" si="161"/>
        <v>0</v>
      </c>
      <c r="HD23">
        <f t="shared" si="162"/>
        <v>0</v>
      </c>
      <c r="HE23">
        <f t="shared" si="163"/>
        <v>0</v>
      </c>
      <c r="HF23" s="38" t="str">
        <f>IF(HA23=0,"",IF(HD23&gt;Configurações!$B$15,"7DIA ","")&amp;IF(AND(WEEKDAY(GW$5)=1,HE23&gt;IF($D23="F",Configurações!$B$13,Configurações!$B$14)),"DOM ","")&amp;IF(Configurações!$B$3="Simples","",IF(ROUND(HB23*1440,0)&lt;=ROUND(Configurações!$B$11*1440,0),IF(ROUND(HC23*1440,0)&gt;0,"INT-INDEVIDO",""),IF(ROUND(HB23*1440,0)&lt;=ROUND(Configurações!$B$12*1440,0),IF(ROUND(HC23*1440,0)&lt;&gt;ROUND(Configurações!$B$8*1440,0),"INT-15MIN",""),IF(OR(ROUND(HC23*1440,0)&lt;ROUND(Configurações!$B$9*1440,0),ROUND(HC23*1440,0)&gt;ROUND(Configurações!$B$10*1440,0)),"INT-1H2H","")))))</f>
        <v/>
      </c>
      <c r="HG23" t="str">
        <f>IF(Configurações!$B$3="Simples",IF('Escala Simples'!Z23="Trabalho","TRAB",IF('Escala Simples'!Z23="Folga","FOLGA",IF('Escala Simples'!Z23="Atestado","ATEST",IF('Escala Simples'!Z23="Férias","FERIAS","")))),"")</f>
        <v/>
      </c>
      <c r="HH23" s="71" t="str">
        <f>IF(Configurações!$B$3="Colunas",IF('Escala Colunas'!Q111="","",'Escala Colunas'!Q111),IF(Configurações!$B$3="Simples","",IF('Escala Linhas'!DA23="","",'Escala Linhas'!DA23)))</f>
        <v/>
      </c>
      <c r="HI23" s="71" t="str">
        <f>IF(Configurações!$B$3="Colunas",IF('Escala Colunas'!Q112="","",'Escala Colunas'!Q112),IF(Configurações!$B$3="Simples","",IF('Escala Linhas'!DB23="","",'Escala Linhas'!DB23)))</f>
        <v/>
      </c>
      <c r="HJ23" s="71" t="str">
        <f>IF(Configurações!$B$3="Colunas",IF('Escala Colunas'!Q113="","",'Escala Colunas'!Q113),IF(Configurações!$B$3="Simples","",IF('Escala Linhas'!DC23="","",'Escala Linhas'!DC23)))</f>
        <v/>
      </c>
      <c r="HK23" s="71" t="str">
        <f>IF(Configurações!$B$3="Colunas",IF('Escala Colunas'!Q114="","",'Escala Colunas'!Q114),IF(Configurações!$B$3="Simples","",IF('Escala Linhas'!DD23="","",'Escala Linhas'!DD23)))</f>
        <v/>
      </c>
      <c r="HL23">
        <f>IF($B23="",0,IF(Configurações!$B$3="Simples",IF(OR(HR23="TRAB",HR23="ATEST"),1,0),IF(AND(HH23&lt;&gt;"",HK23&lt;&gt;""),1,0)))</f>
        <v>0</v>
      </c>
      <c r="HM23" s="72">
        <f>IF(AND(HL23=1,Configurações!$B$3&lt;&gt;"Simples"),MOD(HK23-HH23,1)-HN23,0)</f>
        <v>0</v>
      </c>
      <c r="HN23" s="72">
        <f t="shared" si="164"/>
        <v>0</v>
      </c>
      <c r="HO23">
        <f t="shared" si="165"/>
        <v>0</v>
      </c>
      <c r="HP23">
        <f t="shared" si="166"/>
        <v>0</v>
      </c>
      <c r="HQ23" s="38" t="str">
        <f>IF(HL23=0,"",IF(HO23&gt;Configurações!$B$15,"7DIA ","")&amp;IF(AND(WEEKDAY(HH$5)=1,HP23&gt;IF($D23="F",Configurações!$B$13,Configurações!$B$14)),"DOM ","")&amp;IF(Configurações!$B$3="Simples","",IF(ROUND(HM23*1440,0)&lt;=ROUND(Configurações!$B$11*1440,0),IF(ROUND(HN23*1440,0)&gt;0,"INT-INDEVIDO",""),IF(ROUND(HM23*1440,0)&lt;=ROUND(Configurações!$B$12*1440,0),IF(ROUND(HN23*1440,0)&lt;&gt;ROUND(Configurações!$B$8*1440,0),"INT-15MIN",""),IF(OR(ROUND(HN23*1440,0)&lt;ROUND(Configurações!$B$9*1440,0),ROUND(HN23*1440,0)&gt;ROUND(Configurações!$B$10*1440,0)),"INT-1H2H","")))))</f>
        <v/>
      </c>
      <c r="HR23" t="str">
        <f>IF(Configurações!$B$3="Simples",IF('Escala Simples'!AA23="Trabalho","TRAB",IF('Escala Simples'!AA23="Folga","FOLGA",IF('Escala Simples'!AA23="Atestado","ATEST",IF('Escala Simples'!AA23="Férias","FERIAS","")))),"")</f>
        <v/>
      </c>
      <c r="HS23" s="71" t="str">
        <f>IF(Configurações!$B$3="Colunas",IF('Escala Colunas'!Q116="","",'Escala Colunas'!Q116),IF(Configurações!$B$3="Simples","",IF('Escala Linhas'!DF23="","",'Escala Linhas'!DF23)))</f>
        <v/>
      </c>
      <c r="HT23" s="71" t="str">
        <f>IF(Configurações!$B$3="Colunas",IF('Escala Colunas'!Q117="","",'Escala Colunas'!Q117),IF(Configurações!$B$3="Simples","",IF('Escala Linhas'!DG23="","",'Escala Linhas'!DG23)))</f>
        <v/>
      </c>
      <c r="HU23" s="71" t="str">
        <f>IF(Configurações!$B$3="Colunas",IF('Escala Colunas'!Q118="","",'Escala Colunas'!Q118),IF(Configurações!$B$3="Simples","",IF('Escala Linhas'!DH23="","",'Escala Linhas'!DH23)))</f>
        <v/>
      </c>
      <c r="HV23" s="71" t="str">
        <f>IF(Configurações!$B$3="Colunas",IF('Escala Colunas'!Q119="","",'Escala Colunas'!Q119),IF(Configurações!$B$3="Simples","",IF('Escala Linhas'!DI23="","",'Escala Linhas'!DI23)))</f>
        <v/>
      </c>
      <c r="HW23">
        <f>IF($B23="",0,IF(Configurações!$B$3="Simples",IF(OR(IC23="TRAB",IC23="ATEST"),1,0),IF(AND(HS23&lt;&gt;"",HV23&lt;&gt;""),1,0)))</f>
        <v>0</v>
      </c>
      <c r="HX23" s="72">
        <f>IF(AND(HW23=1,Configurações!$B$3&lt;&gt;"Simples"),MOD(HV23-HS23,1)-HY23,0)</f>
        <v>0</v>
      </c>
      <c r="HY23" s="72">
        <f t="shared" si="167"/>
        <v>0</v>
      </c>
      <c r="HZ23">
        <f t="shared" si="168"/>
        <v>0</v>
      </c>
      <c r="IA23">
        <f t="shared" si="169"/>
        <v>0</v>
      </c>
      <c r="IB23" s="38" t="str">
        <f>IF(HW23=0,"",IF(HZ23&gt;Configurações!$B$15,"7DIA ","")&amp;IF(AND(WEEKDAY(HS$5)=1,IA23&gt;IF($D23="F",Configurações!$B$13,Configurações!$B$14)),"DOM ","")&amp;IF(Configurações!$B$3="Simples","",IF(ROUND(HX23*1440,0)&lt;=ROUND(Configurações!$B$11*1440,0),IF(ROUND(HY23*1440,0)&gt;0,"INT-INDEVIDO",""),IF(ROUND(HX23*1440,0)&lt;=ROUND(Configurações!$B$12*1440,0),IF(ROUND(HY23*1440,0)&lt;&gt;ROUND(Configurações!$B$8*1440,0),"INT-15MIN",""),IF(OR(ROUND(HY23*1440,0)&lt;ROUND(Configurações!$B$9*1440,0),ROUND(HY23*1440,0)&gt;ROUND(Configurações!$B$10*1440,0)),"INT-1H2H","")))))</f>
        <v/>
      </c>
      <c r="IC23" t="str">
        <f>IF(Configurações!$B$3="Simples",IF('Escala Simples'!AB23="Trabalho","TRAB",IF('Escala Simples'!AB23="Folga","FOLGA",IF('Escala Simples'!AB23="Atestado","ATEST",IF('Escala Simples'!AB23="Férias","FERIAS","")))),"")</f>
        <v/>
      </c>
      <c r="ID23" s="71" t="str">
        <f>IF(Configurações!$B$3="Colunas",IF('Escala Colunas'!Q124="","",'Escala Colunas'!Q124),IF(Configurações!$B$3="Simples","",IF('Escala Linhas'!DN23="","",'Escala Linhas'!DN23)))</f>
        <v/>
      </c>
      <c r="IE23" s="71" t="str">
        <f>IF(Configurações!$B$3="Colunas",IF('Escala Colunas'!Q125="","",'Escala Colunas'!Q125),IF(Configurações!$B$3="Simples","",IF('Escala Linhas'!DO23="","",'Escala Linhas'!DO23)))</f>
        <v/>
      </c>
      <c r="IF23" s="71" t="str">
        <f>IF(Configurações!$B$3="Colunas",IF('Escala Colunas'!Q126="","",'Escala Colunas'!Q126),IF(Configurações!$B$3="Simples","",IF('Escala Linhas'!DP23="","",'Escala Linhas'!DP23)))</f>
        <v/>
      </c>
      <c r="IG23" s="71" t="str">
        <f>IF(Configurações!$B$3="Colunas",IF('Escala Colunas'!Q127="","",'Escala Colunas'!Q127),IF(Configurações!$B$3="Simples","",IF('Escala Linhas'!DQ23="","",'Escala Linhas'!DQ23)))</f>
        <v/>
      </c>
      <c r="IH23">
        <f>IF($B23="",0,IF(Configurações!$B$3="Simples",IF(OR(IN23="TRAB",IN23="ATEST"),1,0),IF(AND(ID23&lt;&gt;"",IG23&lt;&gt;""),1,0)))</f>
        <v>0</v>
      </c>
      <c r="II23" s="72">
        <f>IF(AND(IH23=1,Configurações!$B$3&lt;&gt;"Simples"),MOD(IG23-ID23,1)-IJ23,0)</f>
        <v>0</v>
      </c>
      <c r="IJ23" s="72">
        <f t="shared" si="170"/>
        <v>0</v>
      </c>
      <c r="IK23">
        <f t="shared" si="171"/>
        <v>0</v>
      </c>
      <c r="IL23">
        <f t="shared" si="172"/>
        <v>0</v>
      </c>
      <c r="IM23" s="38" t="str">
        <f>IF(IH23=0,"",IF(IK23&gt;Configurações!$B$15,"7DIA ","")&amp;IF(AND(WEEKDAY(ID$5)=1,IL23&gt;IF($D23="F",Configurações!$B$13,Configurações!$B$14)),"DOM ","")&amp;IF(Configurações!$B$3="Simples","",IF(ROUND(II23*1440,0)&lt;=ROUND(Configurações!$B$11*1440,0),IF(ROUND(IJ23*1440,0)&gt;0,"INT-INDEVIDO",""),IF(ROUND(II23*1440,0)&lt;=ROUND(Configurações!$B$12*1440,0),IF(ROUND(IJ23*1440,0)&lt;&gt;ROUND(Configurações!$B$8*1440,0),"INT-15MIN",""),IF(OR(ROUND(IJ23*1440,0)&lt;ROUND(Configurações!$B$9*1440,0),ROUND(IJ23*1440,0)&gt;ROUND(Configurações!$B$10*1440,0)),"INT-1H2H","")))))</f>
        <v/>
      </c>
      <c r="IN23" t="str">
        <f>IF(Configurações!$B$3="Simples",IF('Escala Simples'!AE23="Trabalho","TRAB",IF('Escala Simples'!AE23="Folga","FOLGA",IF('Escala Simples'!AE23="Atestado","ATEST",IF('Escala Simples'!AE23="Férias","FERIAS","")))),"")</f>
        <v/>
      </c>
      <c r="IO23" s="71" t="str">
        <f>IF(Configurações!$B$3="Colunas",IF('Escala Colunas'!Q129="","",'Escala Colunas'!Q129),IF(Configurações!$B$3="Simples","",IF('Escala Linhas'!DS23="","",'Escala Linhas'!DS23)))</f>
        <v/>
      </c>
      <c r="IP23" s="71" t="str">
        <f>IF(Configurações!$B$3="Colunas",IF('Escala Colunas'!Q130="","",'Escala Colunas'!Q130),IF(Configurações!$B$3="Simples","",IF('Escala Linhas'!DT23="","",'Escala Linhas'!DT23)))</f>
        <v/>
      </c>
      <c r="IQ23" s="71" t="str">
        <f>IF(Configurações!$B$3="Colunas",IF('Escala Colunas'!Q131="","",'Escala Colunas'!Q131),IF(Configurações!$B$3="Simples","",IF('Escala Linhas'!DU23="","",'Escala Linhas'!DU23)))</f>
        <v/>
      </c>
      <c r="IR23" s="71" t="str">
        <f>IF(Configurações!$B$3="Colunas",IF('Escala Colunas'!Q132="","",'Escala Colunas'!Q132),IF(Configurações!$B$3="Simples","",IF('Escala Linhas'!DV23="","",'Escala Linhas'!DV23)))</f>
        <v/>
      </c>
      <c r="IS23">
        <f>IF($B23="",0,IF(Configurações!$B$3="Simples",IF(OR(IY23="TRAB",IY23="ATEST"),1,0),IF(AND(IO23&lt;&gt;"",IR23&lt;&gt;""),1,0)))</f>
        <v>0</v>
      </c>
      <c r="IT23" s="72">
        <f>IF(AND(IS23=1,Configurações!$B$3&lt;&gt;"Simples"),MOD(IR23-IO23,1)-IU23,0)</f>
        <v>0</v>
      </c>
      <c r="IU23" s="72">
        <f t="shared" si="173"/>
        <v>0</v>
      </c>
      <c r="IV23">
        <f t="shared" si="174"/>
        <v>0</v>
      </c>
      <c r="IW23">
        <f t="shared" si="175"/>
        <v>0</v>
      </c>
      <c r="IX23" s="38" t="str">
        <f>IF(IS23=0,"",IF(IV23&gt;Configurações!$B$15,"7DIA ","")&amp;IF(AND(WEEKDAY(IO$5)=1,IW23&gt;IF($D23="F",Configurações!$B$13,Configurações!$B$14)),"DOM ","")&amp;IF(Configurações!$B$3="Simples","",IF(ROUND(IT23*1440,0)&lt;=ROUND(Configurações!$B$11*1440,0),IF(ROUND(IU23*1440,0)&gt;0,"INT-INDEVIDO",""),IF(ROUND(IT23*1440,0)&lt;=ROUND(Configurações!$B$12*1440,0),IF(ROUND(IU23*1440,0)&lt;&gt;ROUND(Configurações!$B$8*1440,0),"INT-15MIN",""),IF(OR(ROUND(IU23*1440,0)&lt;ROUND(Configurações!$B$9*1440,0),ROUND(IU23*1440,0)&gt;ROUND(Configurações!$B$10*1440,0)),"INT-1H2H","")))))</f>
        <v/>
      </c>
      <c r="IY23" t="str">
        <f>IF(Configurações!$B$3="Simples",IF('Escala Simples'!AF23="Trabalho","TRAB",IF('Escala Simples'!AF23="Folga","FOLGA",IF('Escala Simples'!AF23="Atestado","ATEST",IF('Escala Simples'!AF23="Férias","FERIAS","")))),"")</f>
        <v/>
      </c>
      <c r="IZ23" s="71" t="str">
        <f>IF(Configurações!$B$3="Colunas",IF('Escala Colunas'!Q134="","",'Escala Colunas'!Q134),IF(Configurações!$B$3="Simples","",IF('Escala Linhas'!DX23="","",'Escala Linhas'!DX23)))</f>
        <v/>
      </c>
      <c r="JA23" s="71" t="str">
        <f>IF(Configurações!$B$3="Colunas",IF('Escala Colunas'!Q135="","",'Escala Colunas'!Q135),IF(Configurações!$B$3="Simples","",IF('Escala Linhas'!DY23="","",'Escala Linhas'!DY23)))</f>
        <v/>
      </c>
      <c r="JB23" s="71" t="str">
        <f>IF(Configurações!$B$3="Colunas",IF('Escala Colunas'!Q136="","",'Escala Colunas'!Q136),IF(Configurações!$B$3="Simples","",IF('Escala Linhas'!DZ23="","",'Escala Linhas'!DZ23)))</f>
        <v/>
      </c>
      <c r="JC23" s="71" t="str">
        <f>IF(Configurações!$B$3="Colunas",IF('Escala Colunas'!Q137="","",'Escala Colunas'!Q137),IF(Configurações!$B$3="Simples","",IF('Escala Linhas'!EA23="","",'Escala Linhas'!EA23)))</f>
        <v/>
      </c>
      <c r="JD23">
        <f>IF($B23="",0,IF(Configurações!$B$3="Simples",IF(OR(JJ23="TRAB",JJ23="ATEST"),1,0),IF(AND(IZ23&lt;&gt;"",JC23&lt;&gt;""),1,0)))</f>
        <v>0</v>
      </c>
      <c r="JE23" s="72">
        <f>IF(AND(JD23=1,Configurações!$B$3&lt;&gt;"Simples"),MOD(JC23-IZ23,1)-JF23,0)</f>
        <v>0</v>
      </c>
      <c r="JF23" s="72">
        <f t="shared" si="176"/>
        <v>0</v>
      </c>
      <c r="JG23">
        <f t="shared" si="177"/>
        <v>0</v>
      </c>
      <c r="JH23">
        <f t="shared" si="178"/>
        <v>0</v>
      </c>
      <c r="JI23" s="38" t="str">
        <f>IF(JD23=0,"",IF(JG23&gt;Configurações!$B$15,"7DIA ","")&amp;IF(AND(WEEKDAY(IZ$5)=1,JH23&gt;IF($D23="F",Configurações!$B$13,Configurações!$B$14)),"DOM ","")&amp;IF(Configurações!$B$3="Simples","",IF(ROUND(JE23*1440,0)&lt;=ROUND(Configurações!$B$11*1440,0),IF(ROUND(JF23*1440,0)&gt;0,"INT-INDEVIDO",""),IF(ROUND(JE23*1440,0)&lt;=ROUND(Configurações!$B$12*1440,0),IF(ROUND(JF23*1440,0)&lt;&gt;ROUND(Configurações!$B$8*1440,0),"INT-15MIN",""),IF(OR(ROUND(JF23*1440,0)&lt;ROUND(Configurações!$B$9*1440,0),ROUND(JF23*1440,0)&gt;ROUND(Configurações!$B$10*1440,0)),"INT-1H2H","")))))</f>
        <v/>
      </c>
      <c r="JJ23" t="str">
        <f>IF(Configurações!$B$3="Simples",IF('Escala Simples'!AG23="Trabalho","TRAB",IF('Escala Simples'!AG23="Folga","FOLGA",IF('Escala Simples'!AG23="Atestado","ATEST",IF('Escala Simples'!AG23="Férias","FERIAS","")))),"")</f>
        <v/>
      </c>
      <c r="JK23" s="71" t="str">
        <f>IF(Configurações!$B$3="Colunas",IF('Escala Colunas'!Q139="","",'Escala Colunas'!Q139),IF(Configurações!$B$3="Simples","",IF('Escala Linhas'!EC23="","",'Escala Linhas'!EC23)))</f>
        <v/>
      </c>
      <c r="JL23" s="71" t="str">
        <f>IF(Configurações!$B$3="Colunas",IF('Escala Colunas'!Q140="","",'Escala Colunas'!Q140),IF(Configurações!$B$3="Simples","",IF('Escala Linhas'!ED23="","",'Escala Linhas'!ED23)))</f>
        <v/>
      </c>
      <c r="JM23" s="71" t="str">
        <f>IF(Configurações!$B$3="Colunas",IF('Escala Colunas'!Q141="","",'Escala Colunas'!Q141),IF(Configurações!$B$3="Simples","",IF('Escala Linhas'!EE23="","",'Escala Linhas'!EE23)))</f>
        <v/>
      </c>
      <c r="JN23" s="71" t="str">
        <f>IF(Configurações!$B$3="Colunas",IF('Escala Colunas'!Q142="","",'Escala Colunas'!Q142),IF(Configurações!$B$3="Simples","",IF('Escala Linhas'!EF23="","",'Escala Linhas'!EF23)))</f>
        <v/>
      </c>
      <c r="JO23">
        <f>IF($B23="",0,IF(Configurações!$B$3="Simples",IF(OR(JU23="TRAB",JU23="ATEST"),1,0),IF(AND(JK23&lt;&gt;"",JN23&lt;&gt;""),1,0)))</f>
        <v>0</v>
      </c>
      <c r="JP23" s="72">
        <f>IF(AND(JO23=1,Configurações!$B$3&lt;&gt;"Simples"),MOD(JN23-JK23,1)-JQ23,0)</f>
        <v>0</v>
      </c>
      <c r="JQ23" s="72">
        <f t="shared" si="179"/>
        <v>0</v>
      </c>
      <c r="JR23">
        <f t="shared" si="180"/>
        <v>0</v>
      </c>
      <c r="JS23">
        <f t="shared" si="181"/>
        <v>0</v>
      </c>
      <c r="JT23" s="38" t="str">
        <f>IF(JO23=0,"",IF(JR23&gt;Configurações!$B$15,"7DIA ","")&amp;IF(AND(WEEKDAY(JK$5)=1,JS23&gt;IF($D23="F",Configurações!$B$13,Configurações!$B$14)),"DOM ","")&amp;IF(Configurações!$B$3="Simples","",IF(ROUND(JP23*1440,0)&lt;=ROUND(Configurações!$B$11*1440,0),IF(ROUND(JQ23*1440,0)&gt;0,"INT-INDEVIDO",""),IF(ROUND(JP23*1440,0)&lt;=ROUND(Configurações!$B$12*1440,0),IF(ROUND(JQ23*1440,0)&lt;&gt;ROUND(Configurações!$B$8*1440,0),"INT-15MIN",""),IF(OR(ROUND(JQ23*1440,0)&lt;ROUND(Configurações!$B$9*1440,0),ROUND(JQ23*1440,0)&gt;ROUND(Configurações!$B$10*1440,0)),"INT-1H2H","")))))</f>
        <v/>
      </c>
      <c r="JU23" t="str">
        <f>IF(Configurações!$B$3="Simples",IF('Escala Simples'!AH23="Trabalho","TRAB",IF('Escala Simples'!AH23="Folga","FOLGA",IF('Escala Simples'!AH23="Atestado","ATEST",IF('Escala Simples'!AH23="Férias","FERIAS","")))),"")</f>
        <v/>
      </c>
      <c r="JV23" s="71" t="str">
        <f>IF(Configurações!$B$3="Colunas",IF('Escala Colunas'!Q144="","",'Escala Colunas'!Q144),IF(Configurações!$B$3="Simples","",IF('Escala Linhas'!EH23="","",'Escala Linhas'!EH23)))</f>
        <v/>
      </c>
      <c r="JW23" s="71" t="str">
        <f>IF(Configurações!$B$3="Colunas",IF('Escala Colunas'!Q145="","",'Escala Colunas'!Q145),IF(Configurações!$B$3="Simples","",IF('Escala Linhas'!EI23="","",'Escala Linhas'!EI23)))</f>
        <v/>
      </c>
      <c r="JX23" s="71" t="str">
        <f>IF(Configurações!$B$3="Colunas",IF('Escala Colunas'!Q146="","",'Escala Colunas'!Q146),IF(Configurações!$B$3="Simples","",IF('Escala Linhas'!EJ23="","",'Escala Linhas'!EJ23)))</f>
        <v/>
      </c>
      <c r="JY23" s="71" t="str">
        <f>IF(Configurações!$B$3="Colunas",IF('Escala Colunas'!Q147="","",'Escala Colunas'!Q147),IF(Configurações!$B$3="Simples","",IF('Escala Linhas'!EK23="","",'Escala Linhas'!EK23)))</f>
        <v/>
      </c>
      <c r="JZ23">
        <f>IF($B23="",0,IF(Configurações!$B$3="Simples",IF(OR(KF23="TRAB",KF23="ATEST"),1,0),IF(AND(JV23&lt;&gt;"",JY23&lt;&gt;""),1,0)))</f>
        <v>0</v>
      </c>
      <c r="KA23" s="72">
        <f>IF(AND(JZ23=1,Configurações!$B$3&lt;&gt;"Simples"),MOD(JY23-JV23,1)-KB23,0)</f>
        <v>0</v>
      </c>
      <c r="KB23" s="72">
        <f t="shared" si="182"/>
        <v>0</v>
      </c>
      <c r="KC23">
        <f t="shared" si="183"/>
        <v>0</v>
      </c>
      <c r="KD23">
        <f t="shared" si="184"/>
        <v>0</v>
      </c>
      <c r="KE23" s="38" t="str">
        <f>IF(JZ23=0,"",IF(KC23&gt;Configurações!$B$15,"7DIA ","")&amp;IF(AND(WEEKDAY(JV$5)=1,KD23&gt;IF($D23="F",Configurações!$B$13,Configurações!$B$14)),"DOM ","")&amp;IF(Configurações!$B$3="Simples","",IF(ROUND(KA23*1440,0)&lt;=ROUND(Configurações!$B$11*1440,0),IF(ROUND(KB23*1440,0)&gt;0,"INT-INDEVIDO",""),IF(ROUND(KA23*1440,0)&lt;=ROUND(Configurações!$B$12*1440,0),IF(ROUND(KB23*1440,0)&lt;&gt;ROUND(Configurações!$B$8*1440,0),"INT-15MIN",""),IF(OR(ROUND(KB23*1440,0)&lt;ROUND(Configurações!$B$9*1440,0),ROUND(KB23*1440,0)&gt;ROUND(Configurações!$B$10*1440,0)),"INT-1H2H","")))))</f>
        <v/>
      </c>
      <c r="KF23" t="str">
        <f>IF(Configurações!$B$3="Simples",IF('Escala Simples'!AI23="Trabalho","TRAB",IF('Escala Simples'!AI23="Folga","FOLGA",IF('Escala Simples'!AI23="Atestado","ATEST",IF('Escala Simples'!AI23="Férias","FERIAS","")))),"")</f>
        <v/>
      </c>
      <c r="KG23" s="71" t="str">
        <f>IF(Configurações!$B$3="Colunas",IF('Escala Colunas'!Q149="","",'Escala Colunas'!Q149),IF(Configurações!$B$3="Simples","",IF('Escala Linhas'!EM23="","",'Escala Linhas'!EM23)))</f>
        <v/>
      </c>
      <c r="KH23" s="71" t="str">
        <f>IF(Configurações!$B$3="Colunas",IF('Escala Colunas'!Q150="","",'Escala Colunas'!Q150),IF(Configurações!$B$3="Simples","",IF('Escala Linhas'!EN23="","",'Escala Linhas'!EN23)))</f>
        <v/>
      </c>
      <c r="KI23" s="71" t="str">
        <f>IF(Configurações!$B$3="Colunas",IF('Escala Colunas'!Q151="","",'Escala Colunas'!Q151),IF(Configurações!$B$3="Simples","",IF('Escala Linhas'!EO23="","",'Escala Linhas'!EO23)))</f>
        <v/>
      </c>
      <c r="KJ23" s="71" t="str">
        <f>IF(Configurações!$B$3="Colunas",IF('Escala Colunas'!Q152="","",'Escala Colunas'!Q152),IF(Configurações!$B$3="Simples","",IF('Escala Linhas'!EP23="","",'Escala Linhas'!EP23)))</f>
        <v/>
      </c>
      <c r="KK23">
        <f>IF($B23="",0,IF(Configurações!$B$3="Simples",IF(OR(KQ23="TRAB",KQ23="ATEST"),1,0),IF(AND(KG23&lt;&gt;"",KJ23&lt;&gt;""),1,0)))</f>
        <v>0</v>
      </c>
      <c r="KL23" s="72">
        <f>IF(AND(KK23=1,Configurações!$B$3&lt;&gt;"Simples"),MOD(KJ23-KG23,1)-KM23,0)</f>
        <v>0</v>
      </c>
      <c r="KM23" s="72">
        <f t="shared" si="185"/>
        <v>0</v>
      </c>
      <c r="KN23">
        <f t="shared" si="186"/>
        <v>0</v>
      </c>
      <c r="KO23">
        <f t="shared" si="187"/>
        <v>0</v>
      </c>
      <c r="KP23" s="38" t="str">
        <f>IF(KK23=0,"",IF(KN23&gt;Configurações!$B$15,"7DIA ","")&amp;IF(AND(WEEKDAY(KG$5)=1,KO23&gt;IF($D23="F",Configurações!$B$13,Configurações!$B$14)),"DOM ","")&amp;IF(Configurações!$B$3="Simples","",IF(ROUND(KL23*1440,0)&lt;=ROUND(Configurações!$B$11*1440,0),IF(ROUND(KM23*1440,0)&gt;0,"INT-INDEVIDO",""),IF(ROUND(KL23*1440,0)&lt;=ROUND(Configurações!$B$12*1440,0),IF(ROUND(KM23*1440,0)&lt;&gt;ROUND(Configurações!$B$8*1440,0),"INT-15MIN",""),IF(OR(ROUND(KM23*1440,0)&lt;ROUND(Configurações!$B$9*1440,0),ROUND(KM23*1440,0)&gt;ROUND(Configurações!$B$10*1440,0)),"INT-1H2H","")))))</f>
        <v/>
      </c>
      <c r="KQ23" t="str">
        <f>IF(Configurações!$B$3="Simples",IF('Escala Simples'!AJ23="Trabalho","TRAB",IF('Escala Simples'!AJ23="Folga","FOLGA",IF('Escala Simples'!AJ23="Atestado","ATEST",IF('Escala Simples'!AJ23="Férias","FERIAS","")))),"")</f>
        <v/>
      </c>
      <c r="KR23" s="71" t="str">
        <f>IF(Configurações!$B$3="Colunas",IF('Escala Colunas'!Q154="","",'Escala Colunas'!Q154),IF(Configurações!$B$3="Simples","",IF('Escala Linhas'!ER23="","",'Escala Linhas'!ER23)))</f>
        <v/>
      </c>
      <c r="KS23" s="71" t="str">
        <f>IF(Configurações!$B$3="Colunas",IF('Escala Colunas'!Q155="","",'Escala Colunas'!Q155),IF(Configurações!$B$3="Simples","",IF('Escala Linhas'!ES23="","",'Escala Linhas'!ES23)))</f>
        <v/>
      </c>
      <c r="KT23" s="71" t="str">
        <f>IF(Configurações!$B$3="Colunas",IF('Escala Colunas'!Q156="","",'Escala Colunas'!Q156),IF(Configurações!$B$3="Simples","",IF('Escala Linhas'!ET23="","",'Escala Linhas'!ET23)))</f>
        <v/>
      </c>
      <c r="KU23" s="71" t="str">
        <f>IF(Configurações!$B$3="Colunas",IF('Escala Colunas'!Q157="","",'Escala Colunas'!Q157),IF(Configurações!$B$3="Simples","",IF('Escala Linhas'!EU23="","",'Escala Linhas'!EU23)))</f>
        <v/>
      </c>
      <c r="KV23">
        <f>IF($B23="",0,IF(Configurações!$B$3="Simples",IF(OR(LB23="TRAB",LB23="ATEST"),1,0),IF(AND(KR23&lt;&gt;"",KU23&lt;&gt;""),1,0)))</f>
        <v>0</v>
      </c>
      <c r="KW23" s="72">
        <f>IF(AND(KV23=1,Configurações!$B$3&lt;&gt;"Simples"),MOD(KU23-KR23,1)-KX23,0)</f>
        <v>0</v>
      </c>
      <c r="KX23" s="72">
        <f t="shared" si="188"/>
        <v>0</v>
      </c>
      <c r="KY23">
        <f t="shared" si="189"/>
        <v>0</v>
      </c>
      <c r="KZ23">
        <f t="shared" si="190"/>
        <v>0</v>
      </c>
      <c r="LA23" s="38" t="str">
        <f>IF(KV23=0,"",IF(KY23&gt;Configurações!$B$15,"7DIA ","")&amp;IF(AND(WEEKDAY(KR$5)=1,KZ23&gt;IF($D23="F",Configurações!$B$13,Configurações!$B$14)),"DOM ","")&amp;IF(Configurações!$B$3="Simples","",IF(ROUND(KW23*1440,0)&lt;=ROUND(Configurações!$B$11*1440,0),IF(ROUND(KX23*1440,0)&gt;0,"INT-INDEVIDO",""),IF(ROUND(KW23*1440,0)&lt;=ROUND(Configurações!$B$12*1440,0),IF(ROUND(KX23*1440,0)&lt;&gt;ROUND(Configurações!$B$8*1440,0),"INT-15MIN",""),IF(OR(ROUND(KX23*1440,0)&lt;ROUND(Configurações!$B$9*1440,0),ROUND(KX23*1440,0)&gt;ROUND(Configurações!$B$10*1440,0)),"INT-1H2H","")))))</f>
        <v/>
      </c>
      <c r="LB23" t="str">
        <f>IF(Configurações!$B$3="Simples",IF('Escala Simples'!AK23="Trabalho","TRAB",IF('Escala Simples'!AK23="Folga","FOLGA",IF('Escala Simples'!AK23="Atestado","ATEST",IF('Escala Simples'!AK23="Férias","FERIAS","")))),"")</f>
        <v/>
      </c>
      <c r="LC23" s="71" t="str">
        <f>IF(Configurações!$B$3="Colunas",IF('Escala Colunas'!Q162="","",'Escala Colunas'!Q162),IF(Configurações!$B$3="Simples","",IF('Escala Linhas'!EZ23="","",'Escala Linhas'!EZ23)))</f>
        <v/>
      </c>
      <c r="LD23" s="71" t="str">
        <f>IF(Configurações!$B$3="Colunas",IF('Escala Colunas'!Q163="","",'Escala Colunas'!Q163),IF(Configurações!$B$3="Simples","",IF('Escala Linhas'!FA23="","",'Escala Linhas'!FA23)))</f>
        <v/>
      </c>
      <c r="LE23" s="71" t="str">
        <f>IF(Configurações!$B$3="Colunas",IF('Escala Colunas'!Q164="","",'Escala Colunas'!Q164),IF(Configurações!$B$3="Simples","",IF('Escala Linhas'!FB23="","",'Escala Linhas'!FB23)))</f>
        <v/>
      </c>
      <c r="LF23" s="71" t="str">
        <f>IF(Configurações!$B$3="Colunas",IF('Escala Colunas'!Q165="","",'Escala Colunas'!Q165),IF(Configurações!$B$3="Simples","",IF('Escala Linhas'!FC23="","",'Escala Linhas'!FC23)))</f>
        <v/>
      </c>
      <c r="LG23">
        <f>IF($B23="",0,IF(Configurações!$B$3="Simples",IF(OR(LM23="TRAB",LM23="ATEST"),1,0),IF(AND(LC23&lt;&gt;"",LF23&lt;&gt;""),1,0)))</f>
        <v>0</v>
      </c>
      <c r="LH23" s="72">
        <f>IF(AND(LG23=1,Configurações!$B$3&lt;&gt;"Simples"),MOD(LF23-LC23,1)-LI23,0)</f>
        <v>0</v>
      </c>
      <c r="LI23" s="72">
        <f t="shared" si="191"/>
        <v>0</v>
      </c>
      <c r="LJ23">
        <f t="shared" si="192"/>
        <v>0</v>
      </c>
      <c r="LK23">
        <f t="shared" si="193"/>
        <v>0</v>
      </c>
      <c r="LL23" s="38" t="str">
        <f>IF(LG23=0,"",IF(LJ23&gt;Configurações!$B$15,"7DIA ","")&amp;IF(AND(WEEKDAY(LC$5)=1,LK23&gt;IF($D23="F",Configurações!$B$13,Configurações!$B$14)),"DOM ","")&amp;IF(Configurações!$B$3="Simples","",IF(ROUND(LH23*1440,0)&lt;=ROUND(Configurações!$B$11*1440,0),IF(ROUND(LI23*1440,0)&gt;0,"INT-INDEVIDO",""),IF(ROUND(LH23*1440,0)&lt;=ROUND(Configurações!$B$12*1440,0),IF(ROUND(LI23*1440,0)&lt;&gt;ROUND(Configurações!$B$8*1440,0),"INT-15MIN",""),IF(OR(ROUND(LI23*1440,0)&lt;ROUND(Configurações!$B$9*1440,0),ROUND(LI23*1440,0)&gt;ROUND(Configurações!$B$10*1440,0)),"INT-1H2H","")))))</f>
        <v/>
      </c>
      <c r="LM23" t="str">
        <f>IF(Configurações!$B$3="Simples",IF('Escala Simples'!AN23="Trabalho","TRAB",IF('Escala Simples'!AN23="Folga","FOLGA",IF('Escala Simples'!AN23="Atestado","ATEST",IF('Escala Simples'!AN23="Férias","FERIAS","")))),"")</f>
        <v/>
      </c>
      <c r="LN23" s="71" t="str">
        <f>IF(Configurações!$B$3="Colunas",IF('Escala Colunas'!Q167="","",'Escala Colunas'!Q167),IF(Configurações!$B$3="Simples","",IF('Escala Linhas'!FE23="","",'Escala Linhas'!FE23)))</f>
        <v/>
      </c>
      <c r="LO23" s="71" t="str">
        <f>IF(Configurações!$B$3="Colunas",IF('Escala Colunas'!Q168="","",'Escala Colunas'!Q168),IF(Configurações!$B$3="Simples","",IF('Escala Linhas'!FF23="","",'Escala Linhas'!FF23)))</f>
        <v/>
      </c>
      <c r="LP23" s="71" t="str">
        <f>IF(Configurações!$B$3="Colunas",IF('Escala Colunas'!Q169="","",'Escala Colunas'!Q169),IF(Configurações!$B$3="Simples","",IF('Escala Linhas'!FG23="","",'Escala Linhas'!FG23)))</f>
        <v/>
      </c>
      <c r="LQ23" s="71" t="str">
        <f>IF(Configurações!$B$3="Colunas",IF('Escala Colunas'!Q170="","",'Escala Colunas'!Q170),IF(Configurações!$B$3="Simples","",IF('Escala Linhas'!FH23="","",'Escala Linhas'!FH23)))</f>
        <v/>
      </c>
      <c r="LR23">
        <f>IF($B23="",0,IF(Configurações!$B$3="Simples",IF(OR(LX23="TRAB",LX23="ATEST"),1,0),IF(AND(LN23&lt;&gt;"",LQ23&lt;&gt;""),1,0)))</f>
        <v>0</v>
      </c>
      <c r="LS23" s="72">
        <f>IF(AND(LR23=1,Configurações!$B$3&lt;&gt;"Simples"),MOD(LQ23-LN23,1)-LT23,0)</f>
        <v>0</v>
      </c>
      <c r="LT23" s="72">
        <f t="shared" si="194"/>
        <v>0</v>
      </c>
      <c r="LU23">
        <f t="shared" si="195"/>
        <v>0</v>
      </c>
      <c r="LV23">
        <f t="shared" si="196"/>
        <v>0</v>
      </c>
      <c r="LW23" s="38" t="str">
        <f>IF(LR23=0,"",IF(LU23&gt;Configurações!$B$15,"7DIA ","")&amp;IF(AND(WEEKDAY(LN$5)=1,LV23&gt;IF($D23="F",Configurações!$B$13,Configurações!$B$14)),"DOM ","")&amp;IF(Configurações!$B$3="Simples","",IF(ROUND(LS23*1440,0)&lt;=ROUND(Configurações!$B$11*1440,0),IF(ROUND(LT23*1440,0)&gt;0,"INT-INDEVIDO",""),IF(ROUND(LS23*1440,0)&lt;=ROUND(Configurações!$B$12*1440,0),IF(ROUND(LT23*1440,0)&lt;&gt;ROUND(Configurações!$B$8*1440,0),"INT-15MIN",""),IF(OR(ROUND(LT23*1440,0)&lt;ROUND(Configurações!$B$9*1440,0),ROUND(LT23*1440,0)&gt;ROUND(Configurações!$B$10*1440,0)),"INT-1H2H","")))))</f>
        <v/>
      </c>
      <c r="LX23" t="str">
        <f>IF(Configurações!$B$3="Simples",IF('Escala Simples'!AO23="Trabalho","TRAB",IF('Escala Simples'!AO23="Folga","FOLGA",IF('Escala Simples'!AO23="Atestado","ATEST",IF('Escala Simples'!AO23="Férias","FERIAS","")))),"")</f>
        <v/>
      </c>
      <c r="LY23" s="71" t="str">
        <f>IF(Configurações!$B$3="Colunas",IF('Escala Colunas'!Q172="","",'Escala Colunas'!Q172),IF(Configurações!$B$3="Simples","",IF('Escala Linhas'!FJ23="","",'Escala Linhas'!FJ23)))</f>
        <v/>
      </c>
      <c r="LZ23" s="71" t="str">
        <f>IF(Configurações!$B$3="Colunas",IF('Escala Colunas'!Q173="","",'Escala Colunas'!Q173),IF(Configurações!$B$3="Simples","",IF('Escala Linhas'!FK23="","",'Escala Linhas'!FK23)))</f>
        <v/>
      </c>
      <c r="MA23" s="71" t="str">
        <f>IF(Configurações!$B$3="Colunas",IF('Escala Colunas'!Q174="","",'Escala Colunas'!Q174),IF(Configurações!$B$3="Simples","",IF('Escala Linhas'!FL23="","",'Escala Linhas'!FL23)))</f>
        <v/>
      </c>
      <c r="MB23" s="71" t="str">
        <f>IF(Configurações!$B$3="Colunas",IF('Escala Colunas'!Q175="","",'Escala Colunas'!Q175),IF(Configurações!$B$3="Simples","",IF('Escala Linhas'!FM23="","",'Escala Linhas'!FM23)))</f>
        <v/>
      </c>
      <c r="MC23">
        <f>IF($B23="",0,IF(Configurações!$B$3="Simples",IF(OR(MI23="TRAB",MI23="ATEST"),1,0),IF(AND(LY23&lt;&gt;"",MB23&lt;&gt;""),1,0)))</f>
        <v>0</v>
      </c>
      <c r="MD23" s="72">
        <f>IF(AND(MC23=1,Configurações!$B$3&lt;&gt;"Simples"),MOD(MB23-LY23,1)-ME23,0)</f>
        <v>0</v>
      </c>
      <c r="ME23" s="72">
        <f t="shared" si="197"/>
        <v>0</v>
      </c>
      <c r="MF23">
        <f t="shared" si="198"/>
        <v>0</v>
      </c>
      <c r="MG23">
        <f t="shared" si="199"/>
        <v>0</v>
      </c>
      <c r="MH23" s="38" t="str">
        <f>IF(MC23=0,"",IF(MF23&gt;Configurações!$B$15,"7DIA ","")&amp;IF(AND(WEEKDAY(LY$5)=1,MG23&gt;IF($D23="F",Configurações!$B$13,Configurações!$B$14)),"DOM ","")&amp;IF(Configurações!$B$3="Simples","",IF(ROUND(MD23*1440,0)&lt;=ROUND(Configurações!$B$11*1440,0),IF(ROUND(ME23*1440,0)&gt;0,"INT-INDEVIDO",""),IF(ROUND(MD23*1440,0)&lt;=ROUND(Configurações!$B$12*1440,0),IF(ROUND(ME23*1440,0)&lt;&gt;ROUND(Configurações!$B$8*1440,0),"INT-15MIN",""),IF(OR(ROUND(ME23*1440,0)&lt;ROUND(Configurações!$B$9*1440,0),ROUND(ME23*1440,0)&gt;ROUND(Configurações!$B$10*1440,0)),"INT-1H2H","")))))</f>
        <v/>
      </c>
      <c r="MI23" t="str">
        <f>IF(Configurações!$B$3="Simples",IF('Escala Simples'!AP23="Trabalho","TRAB",IF('Escala Simples'!AP23="Folga","FOLGA",IF('Escala Simples'!AP23="Atestado","ATEST",IF('Escala Simples'!AP23="Férias","FERIAS","")))),"")</f>
        <v/>
      </c>
      <c r="MJ23" s="71" t="str">
        <f>IF(Configurações!$B$3="Colunas",IF('Escala Colunas'!Q177="","",'Escala Colunas'!Q177),IF(Configurações!$B$3="Simples","",IF('Escala Linhas'!FO23="","",'Escala Linhas'!FO23)))</f>
        <v/>
      </c>
      <c r="MK23" s="71" t="str">
        <f>IF(Configurações!$B$3="Colunas",IF('Escala Colunas'!Q178="","",'Escala Colunas'!Q178),IF(Configurações!$B$3="Simples","",IF('Escala Linhas'!FP23="","",'Escala Linhas'!FP23)))</f>
        <v/>
      </c>
      <c r="ML23" s="71" t="str">
        <f>IF(Configurações!$B$3="Colunas",IF('Escala Colunas'!Q179="","",'Escala Colunas'!Q179),IF(Configurações!$B$3="Simples","",IF('Escala Linhas'!FQ23="","",'Escala Linhas'!FQ23)))</f>
        <v/>
      </c>
      <c r="MM23" s="71" t="str">
        <f>IF(Configurações!$B$3="Colunas",IF('Escala Colunas'!Q180="","",'Escala Colunas'!Q180),IF(Configurações!$B$3="Simples","",IF('Escala Linhas'!FR23="","",'Escala Linhas'!FR23)))</f>
        <v/>
      </c>
      <c r="MN23">
        <f>IF($B23="",0,IF(Configurações!$B$3="Simples",IF(OR(MT23="TRAB",MT23="ATEST"),1,0),IF(AND(MJ23&lt;&gt;"",MM23&lt;&gt;""),1,0)))</f>
        <v>0</v>
      </c>
      <c r="MO23" s="72">
        <f>IF(AND(MN23=1,Configurações!$B$3&lt;&gt;"Simples"),MOD(MM23-MJ23,1)-MP23,0)</f>
        <v>0</v>
      </c>
      <c r="MP23" s="72">
        <f t="shared" si="200"/>
        <v>0</v>
      </c>
      <c r="MQ23">
        <f t="shared" si="201"/>
        <v>0</v>
      </c>
      <c r="MR23">
        <f t="shared" si="202"/>
        <v>0</v>
      </c>
      <c r="MS23" s="38" t="str">
        <f>IF(MN23=0,"",IF(MQ23&gt;Configurações!$B$15,"7DIA ","")&amp;IF(AND(WEEKDAY(MJ$5)=1,MR23&gt;IF($D23="F",Configurações!$B$13,Configurações!$B$14)),"DOM ","")&amp;IF(Configurações!$B$3="Simples","",IF(ROUND(MO23*1440,0)&lt;=ROUND(Configurações!$B$11*1440,0),IF(ROUND(MP23*1440,0)&gt;0,"INT-INDEVIDO",""),IF(ROUND(MO23*1440,0)&lt;=ROUND(Configurações!$B$12*1440,0),IF(ROUND(MP23*1440,0)&lt;&gt;ROUND(Configurações!$B$8*1440,0),"INT-15MIN",""),IF(OR(ROUND(MP23*1440,0)&lt;ROUND(Configurações!$B$9*1440,0),ROUND(MP23*1440,0)&gt;ROUND(Configurações!$B$10*1440,0)),"INT-1H2H","")))))</f>
        <v/>
      </c>
      <c r="MT23" t="str">
        <f>IF(Configurações!$B$3="Simples",IF('Escala Simples'!AQ23="Trabalho","TRAB",IF('Escala Simples'!AQ23="Folga","FOLGA",IF('Escala Simples'!AQ23="Atestado","ATEST",IF('Escala Simples'!AQ23="Férias","FERIAS","")))),"")</f>
        <v/>
      </c>
      <c r="MU23" s="71" t="str">
        <f>IF(Configurações!$B$3="Colunas",IF('Escala Colunas'!Q182="","",'Escala Colunas'!Q182),IF(Configurações!$B$3="Simples","",IF('Escala Linhas'!FT23="","",'Escala Linhas'!FT23)))</f>
        <v/>
      </c>
      <c r="MV23" s="71" t="str">
        <f>IF(Configurações!$B$3="Colunas",IF('Escala Colunas'!Q183="","",'Escala Colunas'!Q183),IF(Configurações!$B$3="Simples","",IF('Escala Linhas'!FU23="","",'Escala Linhas'!FU23)))</f>
        <v/>
      </c>
      <c r="MW23" s="71" t="str">
        <f>IF(Configurações!$B$3="Colunas",IF('Escala Colunas'!Q184="","",'Escala Colunas'!Q184),IF(Configurações!$B$3="Simples","",IF('Escala Linhas'!FV23="","",'Escala Linhas'!FV23)))</f>
        <v/>
      </c>
      <c r="MX23" s="71" t="str">
        <f>IF(Configurações!$B$3="Colunas",IF('Escala Colunas'!Q185="","",'Escala Colunas'!Q185),IF(Configurações!$B$3="Simples","",IF('Escala Linhas'!FW23="","",'Escala Linhas'!FW23)))</f>
        <v/>
      </c>
      <c r="MY23">
        <f>IF($B23="",0,IF(Configurações!$B$3="Simples",IF(OR(NE23="TRAB",NE23="ATEST"),1,0),IF(AND(MU23&lt;&gt;"",MX23&lt;&gt;""),1,0)))</f>
        <v>0</v>
      </c>
      <c r="MZ23" s="72">
        <f>IF(AND(MY23=1,Configurações!$B$3&lt;&gt;"Simples"),MOD(MX23-MU23,1)-NA23,0)</f>
        <v>0</v>
      </c>
      <c r="NA23" s="72">
        <f t="shared" si="203"/>
        <v>0</v>
      </c>
      <c r="NB23">
        <f t="shared" si="204"/>
        <v>0</v>
      </c>
      <c r="NC23">
        <f t="shared" si="205"/>
        <v>0</v>
      </c>
      <c r="ND23" s="38" t="str">
        <f>IF(MY23=0,"",IF(NB23&gt;Configurações!$B$15,"7DIA ","")&amp;IF(AND(WEEKDAY(MU$5)=1,NC23&gt;IF($D23="F",Configurações!$B$13,Configurações!$B$14)),"DOM ","")&amp;IF(Configurações!$B$3="Simples","",IF(ROUND(MZ23*1440,0)&lt;=ROUND(Configurações!$B$11*1440,0),IF(ROUND(NA23*1440,0)&gt;0,"INT-INDEVIDO",""),IF(ROUND(MZ23*1440,0)&lt;=ROUND(Configurações!$B$12*1440,0),IF(ROUND(NA23*1440,0)&lt;&gt;ROUND(Configurações!$B$8*1440,0),"INT-15MIN",""),IF(OR(ROUND(NA23*1440,0)&lt;ROUND(Configurações!$B$9*1440,0),ROUND(NA23*1440,0)&gt;ROUND(Configurações!$B$10*1440,0)),"INT-1H2H","")))))</f>
        <v/>
      </c>
      <c r="NE23" t="str">
        <f>IF(Configurações!$B$3="Simples",IF('Escala Simples'!AR23="Trabalho","TRAB",IF('Escala Simples'!AR23="Folga","FOLGA",IF('Escala Simples'!AR23="Atestado","ATEST",IF('Escala Simples'!AR23="Férias","FERIAS","")))),"")</f>
        <v/>
      </c>
      <c r="NF23" s="71" t="str">
        <f>IF(Configurações!$B$3="Colunas",IF('Escala Colunas'!Q187="","",'Escala Colunas'!Q187),IF(Configurações!$B$3="Simples","",IF('Escala Linhas'!FY23="","",'Escala Linhas'!FY23)))</f>
        <v/>
      </c>
      <c r="NG23" s="71" t="str">
        <f>IF(Configurações!$B$3="Colunas",IF('Escala Colunas'!Q188="","",'Escala Colunas'!Q188),IF(Configurações!$B$3="Simples","",IF('Escala Linhas'!FZ23="","",'Escala Linhas'!FZ23)))</f>
        <v/>
      </c>
      <c r="NH23" s="71" t="str">
        <f>IF(Configurações!$B$3="Colunas",IF('Escala Colunas'!Q189="","",'Escala Colunas'!Q189),IF(Configurações!$B$3="Simples","",IF('Escala Linhas'!GA23="","",'Escala Linhas'!GA23)))</f>
        <v/>
      </c>
      <c r="NI23" s="71" t="str">
        <f>IF(Configurações!$B$3="Colunas",IF('Escala Colunas'!Q190="","",'Escala Colunas'!Q190),IF(Configurações!$B$3="Simples","",IF('Escala Linhas'!GB23="","",'Escala Linhas'!GB23)))</f>
        <v/>
      </c>
      <c r="NJ23">
        <f>IF($B23="",0,IF(Configurações!$B$3="Simples",IF(OR(NP23="TRAB",NP23="ATEST"),1,0),IF(AND(NF23&lt;&gt;"",NI23&lt;&gt;""),1,0)))</f>
        <v>0</v>
      </c>
      <c r="NK23" s="72">
        <f>IF(AND(NJ23=1,Configurações!$B$3&lt;&gt;"Simples"),MOD(NI23-NF23,1)-NL23,0)</f>
        <v>0</v>
      </c>
      <c r="NL23" s="72">
        <f t="shared" si="206"/>
        <v>0</v>
      </c>
      <c r="NM23">
        <f t="shared" si="207"/>
        <v>0</v>
      </c>
      <c r="NN23">
        <f t="shared" si="208"/>
        <v>0</v>
      </c>
      <c r="NO23" s="38" t="str">
        <f>IF(NJ23=0,"",IF(NM23&gt;Configurações!$B$15,"7DIA ","")&amp;IF(AND(WEEKDAY(NF$5)=1,NN23&gt;IF($D23="F",Configurações!$B$13,Configurações!$B$14)),"DOM ","")&amp;IF(Configurações!$B$3="Simples","",IF(ROUND(NK23*1440,0)&lt;=ROUND(Configurações!$B$11*1440,0),IF(ROUND(NL23*1440,0)&gt;0,"INT-INDEVIDO",""),IF(ROUND(NK23*1440,0)&lt;=ROUND(Configurações!$B$12*1440,0),IF(ROUND(NL23*1440,0)&lt;&gt;ROUND(Configurações!$B$8*1440,0),"INT-15MIN",""),IF(OR(ROUND(NL23*1440,0)&lt;ROUND(Configurações!$B$9*1440,0),ROUND(NL23*1440,0)&gt;ROUND(Configurações!$B$10*1440,0)),"INT-1H2H","")))))</f>
        <v/>
      </c>
      <c r="NP23" t="str">
        <f>IF(Configurações!$B$3="Simples",IF('Escala Simples'!AS23="Trabalho","TRAB",IF('Escala Simples'!AS23="Folga","FOLGA",IF('Escala Simples'!AS23="Atestado","ATEST",IF('Escala Simples'!AS23="Férias","FERIAS","")))),"")</f>
        <v/>
      </c>
      <c r="NQ23" s="71" t="str">
        <f>IF(Configurações!$B$3="Colunas",IF('Escala Colunas'!Q192="","",'Escala Colunas'!Q192),IF(Configurações!$B$3="Simples","",IF('Escala Linhas'!GD23="","",'Escala Linhas'!GD23)))</f>
        <v/>
      </c>
      <c r="NR23" s="71" t="str">
        <f>IF(Configurações!$B$3="Colunas",IF('Escala Colunas'!Q193="","",'Escala Colunas'!Q193),IF(Configurações!$B$3="Simples","",IF('Escala Linhas'!GE23="","",'Escala Linhas'!GE23)))</f>
        <v/>
      </c>
      <c r="NS23" s="71" t="str">
        <f>IF(Configurações!$B$3="Colunas",IF('Escala Colunas'!Q194="","",'Escala Colunas'!Q194),IF(Configurações!$B$3="Simples","",IF('Escala Linhas'!GF23="","",'Escala Linhas'!GF23)))</f>
        <v/>
      </c>
      <c r="NT23" s="71" t="str">
        <f>IF(Configurações!$B$3="Colunas",IF('Escala Colunas'!Q195="","",'Escala Colunas'!Q195),IF(Configurações!$B$3="Simples","",IF('Escala Linhas'!GG23="","",'Escala Linhas'!GG23)))</f>
        <v/>
      </c>
      <c r="NU23">
        <f>IF($B23="",0,IF(Configurações!$B$3="Simples",IF(OR(OA23="TRAB",OA23="ATEST"),1,0),IF(AND(NQ23&lt;&gt;"",NT23&lt;&gt;""),1,0)))</f>
        <v>0</v>
      </c>
      <c r="NV23" s="72">
        <f>IF(AND(NU23=1,Configurações!$B$3&lt;&gt;"Simples"),MOD(NT23-NQ23,1)-NW23,0)</f>
        <v>0</v>
      </c>
      <c r="NW23" s="72">
        <f t="shared" si="209"/>
        <v>0</v>
      </c>
      <c r="NX23">
        <f t="shared" si="210"/>
        <v>0</v>
      </c>
      <c r="NY23">
        <f t="shared" si="211"/>
        <v>0</v>
      </c>
      <c r="NZ23" s="38" t="str">
        <f>IF(NU23=0,"",IF(NX23&gt;Configurações!$B$15,"7DIA ","")&amp;IF(AND(WEEKDAY(NQ$5)=1,NY23&gt;IF($D23="F",Configurações!$B$13,Configurações!$B$14)),"DOM ","")&amp;IF(Configurações!$B$3="Simples","",IF(ROUND(NV23*1440,0)&lt;=ROUND(Configurações!$B$11*1440,0),IF(ROUND(NW23*1440,0)&gt;0,"INT-INDEVIDO",""),IF(ROUND(NV23*1440,0)&lt;=ROUND(Configurações!$B$12*1440,0),IF(ROUND(NW23*1440,0)&lt;&gt;ROUND(Configurações!$B$8*1440,0),"INT-15MIN",""),IF(OR(ROUND(NW23*1440,0)&lt;ROUND(Configurações!$B$9*1440,0),ROUND(NW23*1440,0)&gt;ROUND(Configurações!$B$10*1440,0)),"INT-1H2H","")))))</f>
        <v/>
      </c>
      <c r="OA23" t="str">
        <f>IF(Configurações!$B$3="Simples",IF('Escala Simples'!AT23="Trabalho","TRAB",IF('Escala Simples'!AT23="Folga","FOLGA",IF('Escala Simples'!AT23="Atestado","ATEST",IF('Escala Simples'!AT23="Férias","FERIAS","")))),"")</f>
        <v/>
      </c>
      <c r="OB23" s="72">
        <f>SUMIFS(Cálculos!$G23:$OA23,Cálculos!$G$4:$OA$4,"H",Cálculos!$G$3:$OA$3,1)</f>
        <v>0</v>
      </c>
      <c r="OC23">
        <f>SUMIFS(Cálculos!$G23:$OA23,Cálculos!$G$4:$OA$4,"T",Cálculos!$G$3:$OA$3,1)</f>
        <v>0</v>
      </c>
      <c r="OD23" s="69" t="str">
        <f>IF($B23="","",IF(AND(Configurações!$B$3&lt;&gt;"Simples",ISNUMBER($C23),ROUND(OB23*1440,0)&gt;$C23*60),"Jornada semanal excedida: "&amp;TEXT(OB23,"[h]:mm")&amp;" (contratada "&amp;$C23&amp;"h) • ","")&amp;IF(IF(Configurações!$B$6="Sim",OC23&gt;6,OC23&gt;Configurações!$B$5),IF(Configurações!$B$6="Sim","Semana inteira sem folga — mínimo 1 folga (CCT/ACT) • ","Mais de "&amp;Configurações!$B$5&amp;" dias trabalhados — obrigatórias 2 folgas semanais • "),"")&amp;IF(COUNTIF(G23:CD23,"*7DIA*")&gt;0,"7º dia consecutivo de trabalho • ","")&amp;IF(COUNTIF(G23:CD23,"*DOM*")&gt;0,"Domingos consecutivos acima do permitido • ","")&amp;IF(COUNTIF(G23:CD23,"*INT-INDEVIDO*")&gt;0,"Intervalo indevido em jornada até 4h • ","")&amp;IF(COUNTIF(G23:CD23,"*INT-15MIN*")&gt;0,"Intervalo deve ser de 15 min (jornada 4h01–6h) • ","")&amp;IF(COUNTIF(G23:CD23,"*INT-1H2H*")&gt;0,"Intervalo fora de 1h–2h (jornada acima de 6h) • ",""))</f>
        <v/>
      </c>
      <c r="OE23">
        <f>IF($B23="",0,IF(AND(Configurações!$B$3&lt;&gt;"Simples",ISNUMBER($C23),ROUND(OB23*1440,0)&gt;$C23*60),1,0))</f>
        <v>0</v>
      </c>
      <c r="OF23">
        <f>IF($B23="",0,IF(IF(Configurações!$B$6="Sim",OC23&gt;6,OC23&gt;Configurações!$B$5),1,0))</f>
        <v>0</v>
      </c>
      <c r="OG23" s="72">
        <f>SUMIFS(Cálculos!$G23:$OA23,Cálculos!$G$4:$OA$4,"H",Cálculos!$G$3:$OA$3,2)</f>
        <v>0</v>
      </c>
      <c r="OH23">
        <f>SUMIFS(Cálculos!$G23:$OA23,Cálculos!$G$4:$OA$4,"T",Cálculos!$G$3:$OA$3,2)</f>
        <v>0</v>
      </c>
      <c r="OI23" s="69" t="str">
        <f>IF($B23="","",IF(AND(Configurações!$B$3&lt;&gt;"Simples",ISNUMBER($C23),ROUND(OG23*1440,0)&gt;$C23*60),"Jornada semanal excedida: "&amp;TEXT(OG23,"[h]:mm")&amp;" (contratada "&amp;$C23&amp;"h) • ","")&amp;IF(IF(Configurações!$B$6="Sim",OH23&gt;6,OH23&gt;Configurações!$B$5),IF(Configurações!$B$6="Sim","Semana inteira sem folga — mínimo 1 folga (CCT/ACT) • ","Mais de "&amp;Configurações!$B$5&amp;" dias trabalhados — obrigatórias 2 folgas semanais • "),"")&amp;IF(COUNTIF(CF23:FC23,"*7DIA*")&gt;0,"7º dia consecutivo de trabalho • ","")&amp;IF(COUNTIF(CF23:FC23,"*DOM*")&gt;0,"Domingos consecutivos acima do permitido • ","")&amp;IF(COUNTIF(CF23:FC23,"*INT-INDEVIDO*")&gt;0,"Intervalo indevido em jornada até 4h • ","")&amp;IF(COUNTIF(CF23:FC23,"*INT-15MIN*")&gt;0,"Intervalo deve ser de 15 min (jornada 4h01–6h) • ","")&amp;IF(COUNTIF(CF23:FC23,"*INT-1H2H*")&gt;0,"Intervalo fora de 1h–2h (jornada acima de 6h) • ",""))</f>
        <v/>
      </c>
      <c r="OJ23">
        <f>IF($B23="",0,IF(AND(Configurações!$B$3&lt;&gt;"Simples",ISNUMBER($C23),ROUND(OG23*1440,0)&gt;$C23*60),1,0))</f>
        <v>0</v>
      </c>
      <c r="OK23">
        <f>IF($B23="",0,IF(IF(Configurações!$B$6="Sim",OH23&gt;6,OH23&gt;Configurações!$B$5),1,0))</f>
        <v>0</v>
      </c>
      <c r="OL23" s="72">
        <f>SUMIFS(Cálculos!$G23:$OA23,Cálculos!$G$4:$OA$4,"H",Cálculos!$G$3:$OA$3,3)</f>
        <v>0</v>
      </c>
      <c r="OM23">
        <f>SUMIFS(Cálculos!$G23:$OA23,Cálculos!$G$4:$OA$4,"T",Cálculos!$G$3:$OA$3,3)</f>
        <v>0</v>
      </c>
      <c r="ON23" s="69" t="str">
        <f>IF($B23="","",IF(AND(Configurações!$B$3&lt;&gt;"Simples",ISNUMBER($C23),ROUND(OL23*1440,0)&gt;$C23*60),"Jornada semanal excedida: "&amp;TEXT(OL23,"[h]:mm")&amp;" (contratada "&amp;$C23&amp;"h) • ","")&amp;IF(IF(Configurações!$B$6="Sim",OM23&gt;6,OM23&gt;Configurações!$B$5),IF(Configurações!$B$6="Sim","Semana inteira sem folga — mínimo 1 folga (CCT/ACT) • ","Mais de "&amp;Configurações!$B$5&amp;" dias trabalhados — obrigatórias 2 folgas semanais • "),"")&amp;IF(COUNTIF(FE23:IB23,"*7DIA*")&gt;0,"7º dia consecutivo de trabalho • ","")&amp;IF(COUNTIF(FE23:IB23,"*DOM*")&gt;0,"Domingos consecutivos acima do permitido • ","")&amp;IF(COUNTIF(FE23:IB23,"*INT-INDEVIDO*")&gt;0,"Intervalo indevido em jornada até 4h • ","")&amp;IF(COUNTIF(FE23:IB23,"*INT-15MIN*")&gt;0,"Intervalo deve ser de 15 min (jornada 4h01–6h) • ","")&amp;IF(COUNTIF(FE23:IB23,"*INT-1H2H*")&gt;0,"Intervalo fora de 1h–2h (jornada acima de 6h) • ",""))</f>
        <v/>
      </c>
      <c r="OO23">
        <f>IF($B23="",0,IF(AND(Configurações!$B$3&lt;&gt;"Simples",ISNUMBER($C23),ROUND(OL23*1440,0)&gt;$C23*60),1,0))</f>
        <v>0</v>
      </c>
      <c r="OP23">
        <f>IF($B23="",0,IF(IF(Configurações!$B$6="Sim",OM23&gt;6,OM23&gt;Configurações!$B$5),1,0))</f>
        <v>0</v>
      </c>
      <c r="OQ23" s="72">
        <f>SUMIFS(Cálculos!$G23:$OA23,Cálculos!$G$4:$OA$4,"H",Cálculos!$G$3:$OA$3,4)</f>
        <v>0</v>
      </c>
      <c r="OR23">
        <f>SUMIFS(Cálculos!$G23:$OA23,Cálculos!$G$4:$OA$4,"T",Cálculos!$G$3:$OA$3,4)</f>
        <v>0</v>
      </c>
      <c r="OS23" s="69" t="str">
        <f>IF($B23="","",IF(AND(Configurações!$B$3&lt;&gt;"Simples",ISNUMBER($C23),ROUND(OQ23*1440,0)&gt;$C23*60),"Jornada semanal excedida: "&amp;TEXT(OQ23,"[h]:mm")&amp;" (contratada "&amp;$C23&amp;"h) • ","")&amp;IF(IF(Configurações!$B$6="Sim",OR23&gt;6,OR23&gt;Configurações!$B$5),IF(Configurações!$B$6="Sim","Semana inteira sem folga — mínimo 1 folga (CCT/ACT) • ","Mais de "&amp;Configurações!$B$5&amp;" dias trabalhados — obrigatórias 2 folgas semanais • "),"")&amp;IF(COUNTIF(ID23:LA23,"*7DIA*")&gt;0,"7º dia consecutivo de trabalho • ","")&amp;IF(COUNTIF(ID23:LA23,"*DOM*")&gt;0,"Domingos consecutivos acima do permitido • ","")&amp;IF(COUNTIF(ID23:LA23,"*INT-INDEVIDO*")&gt;0,"Intervalo indevido em jornada até 4h • ","")&amp;IF(COUNTIF(ID23:LA23,"*INT-15MIN*")&gt;0,"Intervalo deve ser de 15 min (jornada 4h01–6h) • ","")&amp;IF(COUNTIF(ID23:LA23,"*INT-1H2H*")&gt;0,"Intervalo fora de 1h–2h (jornada acima de 6h) • ",""))</f>
        <v/>
      </c>
      <c r="OT23">
        <f>IF($B23="",0,IF(AND(Configurações!$B$3&lt;&gt;"Simples",ISNUMBER($C23),ROUND(OQ23*1440,0)&gt;$C23*60),1,0))</f>
        <v>0</v>
      </c>
      <c r="OU23">
        <f>IF($B23="",0,IF(IF(Configurações!$B$6="Sim",OR23&gt;6,OR23&gt;Configurações!$B$5),1,0))</f>
        <v>0</v>
      </c>
      <c r="OV23" s="72">
        <f>SUMIFS(Cálculos!$G23:$OA23,Cálculos!$G$4:$OA$4,"H",Cálculos!$G$3:$OA$3,5)</f>
        <v>0</v>
      </c>
      <c r="OW23">
        <f>SUMIFS(Cálculos!$G23:$OA23,Cálculos!$G$4:$OA$4,"T",Cálculos!$G$3:$OA$3,5)</f>
        <v>0</v>
      </c>
      <c r="OX23" s="69" t="str">
        <f>IF($B23="","",IF(AND(Configurações!$B$3&lt;&gt;"Simples",ISNUMBER($C23),ROUND(OV23*1440,0)&gt;$C23*60),"Jornada semanal excedida: "&amp;TEXT(OV23,"[h]:mm")&amp;" (contratada "&amp;$C23&amp;"h) • ","")&amp;IF(IF(Configurações!$B$6="Sim",OW23&gt;6,OW23&gt;Configurações!$B$5),IF(Configurações!$B$6="Sim","Semana inteira sem folga — mínimo 1 folga (CCT/ACT) • ","Mais de "&amp;Configurações!$B$5&amp;" dias trabalhados — obrigatórias 2 folgas semanais • "),"")&amp;IF(COUNTIF(LC23:NZ23,"*7DIA*")&gt;0,"7º dia consecutivo de trabalho • ","")&amp;IF(COUNTIF(LC23:NZ23,"*DOM*")&gt;0,"Domingos consecutivos acima do permitido • ","")&amp;IF(COUNTIF(LC23:NZ23,"*INT-INDEVIDO*")&gt;0,"Intervalo indevido em jornada até 4h • ","")&amp;IF(COUNTIF(LC23:NZ23,"*INT-15MIN*")&gt;0,"Intervalo deve ser de 15 min (jornada 4h01–6h) • ","")&amp;IF(COUNTIF(LC23:NZ23,"*INT-1H2H*")&gt;0,"Intervalo fora de 1h–2h (jornada acima de 6h) • ",""))</f>
        <v/>
      </c>
      <c r="OY23">
        <f>IF($B23="",0,IF(AND(Configurações!$B$3&lt;&gt;"Simples",ISNUMBER($C23),ROUND(OV23*1440,0)&gt;$C23*60),1,0))</f>
        <v>0</v>
      </c>
      <c r="OZ23">
        <f>IF($B23="",0,IF(IF(Configurações!$B$6="Sim",OW23&gt;6,OW23&gt;Configurações!$B$5),1,0))</f>
        <v>0</v>
      </c>
      <c r="PA23">
        <f>IF($B23="",0,SUMPRODUCT((Cálculos!$G$4:$OA$4="T")*(Cálculos!$G$5:$OA$5&gt;=$PA$5)*(Cálculos!$G$5:$OA$5&lt;=$PB$5))-PE23)</f>
        <v>0</v>
      </c>
      <c r="PB23">
        <f>IF($B23="",0,PA23-SUMIFS(Cálculos!$G23:$OA23,Cálculos!$G$4:$OA$4,"T",Cálculos!$G$5:$OA$5,"&gt;="&amp;$PA$5,Cálculos!$G$5:$OA$5,"&lt;="&amp;$PB$5))</f>
        <v>0</v>
      </c>
      <c r="PC23">
        <f>ROUND(PA23*Configurações!$B$7/7,0)</f>
        <v>0</v>
      </c>
      <c r="PD23">
        <f>IF(AND(Configurações!$B$6="Sim",PA23&gt;0,PB23&lt;PC23),1,0)</f>
        <v>0</v>
      </c>
      <c r="PE23">
        <f>IF($B23="",0,COUNTIFS(Cálculos!$G$4:$OA$4,"ST",Cálculos!$G$5:$OA$5,"&gt;="&amp;$PA$5,Cálculos!$G$5:$OA$5,"&lt;="&amp;$PB$5,Cálculos!$G23:$OA23,"FERIAS"))</f>
        <v>0</v>
      </c>
      <c r="PF23">
        <f>IF($B23="",0,SUMPRODUCT((Cálculos!$G$4:$OA$4="T")*(Cálculos!$G$5:$OA$5&gt;=$PF$5)*(Cálculos!$G$5:$OA$5&lt;=$PG$5))-PJ23)</f>
        <v>0</v>
      </c>
      <c r="PG23">
        <f>IF($B23="",0,PF23-SUMIFS(Cálculos!$G23:$OA23,Cálculos!$G$4:$OA$4,"T",Cálculos!$G$5:$OA$5,"&gt;="&amp;$PF$5,Cálculos!$G$5:$OA$5,"&lt;="&amp;$PG$5))</f>
        <v>0</v>
      </c>
      <c r="PH23">
        <f>ROUND(PF23*Configurações!$B$7/7,0)</f>
        <v>0</v>
      </c>
      <c r="PI23">
        <f>IF(AND(Configurações!$B$6="Sim",PF23&gt;0,PG23&lt;PH23),1,0)</f>
        <v>0</v>
      </c>
      <c r="PJ23">
        <f>IF($B23="",0,COUNTIFS(Cálculos!$G$4:$OA$4,"ST",Cálculos!$G$5:$OA$5,"&gt;="&amp;$PF$5,Cálculos!$G$5:$OA$5,"&lt;="&amp;$PG$5,Cálculos!$G23:$OA23,"FERIAS"))</f>
        <v>0</v>
      </c>
      <c r="PK23">
        <f>IF($B23="",0,SUMPRODUCT((Cálculos!$G$4:$OA$4="T")*(Cálculos!$G$5:$OA$5&gt;=$PK$5)*(Cálculos!$G$5:$OA$5&lt;=$PL$5))-PO23)</f>
        <v>0</v>
      </c>
      <c r="PL23">
        <f>IF($B23="",0,PK23-SUMIFS(Cálculos!$G23:$OA23,Cálculos!$G$4:$OA$4,"T",Cálculos!$G$5:$OA$5,"&gt;="&amp;$PK$5,Cálculos!$G$5:$OA$5,"&lt;="&amp;$PL$5))</f>
        <v>0</v>
      </c>
      <c r="PM23">
        <f>ROUND(PK23*Configurações!$B$7/7,0)</f>
        <v>0</v>
      </c>
      <c r="PN23">
        <f>IF(AND(Configurações!$B$6="Sim",PK23&gt;0,PL23&lt;PM23),1,0)</f>
        <v>0</v>
      </c>
      <c r="PO23">
        <f>IF($B23="",0,COUNTIFS(Cálculos!$G$4:$OA$4,"ST",Cálculos!$G$5:$OA$5,"&gt;="&amp;$PK$5,Cálculos!$G$5:$OA$5,"&lt;="&amp;$PL$5,Cálculos!$G23:$OA23,"FERIAS"))</f>
        <v>0</v>
      </c>
      <c r="PP23" s="69" t="str">
        <f t="shared" si="212"/>
        <v/>
      </c>
    </row>
    <row r="24" spans="1:432" x14ac:dyDescent="0.25">
      <c r="A24" s="68" t="str">
        <f t="shared" si="106"/>
        <v/>
      </c>
      <c r="B24" s="69" t="str">
        <f>IF(Configurações!$B$3="Colunas",IF('Escala Colunas'!Q$4="","",'Escala Colunas'!Q$4),IF(Configurações!$B$3="Simples",IF('Escala Simples'!$B24="","",'Escala Simples'!$B24),IF('Escala Linhas'!$B24="","",'Escala Linhas'!$B24)))</f>
        <v/>
      </c>
      <c r="C24" s="70" t="str">
        <f>IF($B24="","",IFERROR(INDEX(Funcionários!$D$5:$D$84,MATCH($B24,Funcionários!$B$5:$B$84,0)),""))</f>
        <v/>
      </c>
      <c r="D24" t="str">
        <f>IF($B24="","",IFERROR(INDEX(Funcionários!$C$5:$C$84,MATCH($B24,Funcionários!$B$5:$B$84,0)),""))</f>
        <v/>
      </c>
      <c r="E24">
        <f>IF($B24="",0,IFERROR(N(INDEX(Funcionários!$E$5:$E$84,MATCH($B24,Funcionários!$B$5:$B$84,0))),0))</f>
        <v>0</v>
      </c>
      <c r="F24">
        <f>IF($B24="",0,IFERROR(N(INDEX(Funcionários!$F$5:$F$84,MATCH($B24,Funcionários!$B$5:$B$84,0))),0))</f>
        <v>0</v>
      </c>
      <c r="G24" s="71" t="str">
        <f>IF(Configurações!$B$3="Colunas",IF('Escala Colunas'!Q11="","",'Escala Colunas'!Q11),IF(Configurações!$B$3="Simples","",IF('Escala Linhas'!D24="","",'Escala Linhas'!D24)))</f>
        <v/>
      </c>
      <c r="H24" s="71" t="str">
        <f>IF(Configurações!$B$3="Colunas",IF('Escala Colunas'!Q12="","",'Escala Colunas'!Q12),IF(Configurações!$B$3="Simples","",IF('Escala Linhas'!E24="","",'Escala Linhas'!E24)))</f>
        <v/>
      </c>
      <c r="I24" s="71" t="str">
        <f>IF(Configurações!$B$3="Colunas",IF('Escala Colunas'!Q13="","",'Escala Colunas'!Q13),IF(Configurações!$B$3="Simples","",IF('Escala Linhas'!F24="","",'Escala Linhas'!F24)))</f>
        <v/>
      </c>
      <c r="J24" s="71" t="str">
        <f>IF(Configurações!$B$3="Colunas",IF('Escala Colunas'!Q14="","",'Escala Colunas'!Q14),IF(Configurações!$B$3="Simples","",IF('Escala Linhas'!G24="","",'Escala Linhas'!G24)))</f>
        <v/>
      </c>
      <c r="K24">
        <f>IF($B24="",0,IF(Configurações!$B$3="Simples",IF(OR(Q24="TRAB",Q24="ATEST"),1,0),IF(AND(G24&lt;&gt;"",J24&lt;&gt;""),1,0)))</f>
        <v>0</v>
      </c>
      <c r="L24" s="72">
        <f>IF(AND(K24=1,Configurações!$B$3&lt;&gt;"Simples"),MOD(J24-G24,1)-M24,0)</f>
        <v>0</v>
      </c>
      <c r="M24" s="72">
        <f t="shared" si="107"/>
        <v>0</v>
      </c>
      <c r="N24">
        <f t="shared" si="108"/>
        <v>0</v>
      </c>
      <c r="O24">
        <f t="shared" si="109"/>
        <v>0</v>
      </c>
      <c r="P24" s="38" t="str">
        <f>IF(K24=0,"",IF(N24&gt;Configurações!$B$15,"7DIA ","")&amp;IF(AND(WEEKDAY(G$5)=1,O24&gt;IF($D24="F",Configurações!$B$13,Configurações!$B$14)),"DOM ","")&amp;IF(Configurações!$B$3="Simples","",IF(ROUND(L24*1440,0)&lt;=ROUND(Configurações!$B$11*1440,0),IF(ROUND(M24*1440,0)&gt;0,"INT-INDEVIDO",""),IF(ROUND(L24*1440,0)&lt;=ROUND(Configurações!$B$12*1440,0),IF(ROUND(M24*1440,0)&lt;&gt;ROUND(Configurações!$B$8*1440,0),"INT-15MIN",""),IF(OR(ROUND(M24*1440,0)&lt;ROUND(Configurações!$B$9*1440,0),ROUND(M24*1440,0)&gt;ROUND(Configurações!$B$10*1440,0)),"INT-1H2H","")))))</f>
        <v/>
      </c>
      <c r="Q24" t="str">
        <f>IF(Configurações!$B$3="Simples",IF('Escala Simples'!D24="Trabalho","TRAB",IF('Escala Simples'!D24="Folga","FOLGA",IF('Escala Simples'!D24="Atestado","ATEST",IF('Escala Simples'!D24="Férias","FERIAS","")))),"")</f>
        <v/>
      </c>
      <c r="R24" s="71" t="str">
        <f>IF(Configurações!$B$3="Colunas",IF('Escala Colunas'!Q16="","",'Escala Colunas'!Q16),IF(Configurações!$B$3="Simples","",IF('Escala Linhas'!I24="","",'Escala Linhas'!I24)))</f>
        <v/>
      </c>
      <c r="S24" s="71" t="str">
        <f>IF(Configurações!$B$3="Colunas",IF('Escala Colunas'!Q17="","",'Escala Colunas'!Q17),IF(Configurações!$B$3="Simples","",IF('Escala Linhas'!J24="","",'Escala Linhas'!J24)))</f>
        <v/>
      </c>
      <c r="T24" s="71" t="str">
        <f>IF(Configurações!$B$3="Colunas",IF('Escala Colunas'!Q18="","",'Escala Colunas'!Q18),IF(Configurações!$B$3="Simples","",IF('Escala Linhas'!K24="","",'Escala Linhas'!K24)))</f>
        <v/>
      </c>
      <c r="U24" s="71" t="str">
        <f>IF(Configurações!$B$3="Colunas",IF('Escala Colunas'!Q19="","",'Escala Colunas'!Q19),IF(Configurações!$B$3="Simples","",IF('Escala Linhas'!L24="","",'Escala Linhas'!L24)))</f>
        <v/>
      </c>
      <c r="V24">
        <f>IF($B24="",0,IF(Configurações!$B$3="Simples",IF(OR(AB24="TRAB",AB24="ATEST"),1,0),IF(AND(R24&lt;&gt;"",U24&lt;&gt;""),1,0)))</f>
        <v>0</v>
      </c>
      <c r="W24" s="72">
        <f>IF(AND(V24=1,Configurações!$B$3&lt;&gt;"Simples"),MOD(U24-R24,1)-X24,0)</f>
        <v>0</v>
      </c>
      <c r="X24" s="72">
        <f t="shared" si="110"/>
        <v>0</v>
      </c>
      <c r="Y24">
        <f t="shared" si="111"/>
        <v>0</v>
      </c>
      <c r="Z24">
        <f t="shared" si="112"/>
        <v>0</v>
      </c>
      <c r="AA24" s="38" t="str">
        <f>IF(V24=0,"",IF(Y24&gt;Configurações!$B$15,"7DIA ","")&amp;IF(AND(WEEKDAY(R$5)=1,Z24&gt;IF($D24="F",Configurações!$B$13,Configurações!$B$14)),"DOM ","")&amp;IF(Configurações!$B$3="Simples","",IF(ROUND(W24*1440,0)&lt;=ROUND(Configurações!$B$11*1440,0),IF(ROUND(X24*1440,0)&gt;0,"INT-INDEVIDO",""),IF(ROUND(W24*1440,0)&lt;=ROUND(Configurações!$B$12*1440,0),IF(ROUND(X24*1440,0)&lt;&gt;ROUND(Configurações!$B$8*1440,0),"INT-15MIN",""),IF(OR(ROUND(X24*1440,0)&lt;ROUND(Configurações!$B$9*1440,0),ROUND(X24*1440,0)&gt;ROUND(Configurações!$B$10*1440,0)),"INT-1H2H","")))))</f>
        <v/>
      </c>
      <c r="AB24" t="str">
        <f>IF(Configurações!$B$3="Simples",IF('Escala Simples'!E24="Trabalho","TRAB",IF('Escala Simples'!E24="Folga","FOLGA",IF('Escala Simples'!E24="Atestado","ATEST",IF('Escala Simples'!E24="Férias","FERIAS","")))),"")</f>
        <v/>
      </c>
      <c r="AC24" s="71" t="str">
        <f>IF(Configurações!$B$3="Colunas",IF('Escala Colunas'!Q21="","",'Escala Colunas'!Q21),IF(Configurações!$B$3="Simples","",IF('Escala Linhas'!N24="","",'Escala Linhas'!N24)))</f>
        <v/>
      </c>
      <c r="AD24" s="71" t="str">
        <f>IF(Configurações!$B$3="Colunas",IF('Escala Colunas'!Q22="","",'Escala Colunas'!Q22),IF(Configurações!$B$3="Simples","",IF('Escala Linhas'!O24="","",'Escala Linhas'!O24)))</f>
        <v/>
      </c>
      <c r="AE24" s="71" t="str">
        <f>IF(Configurações!$B$3="Colunas",IF('Escala Colunas'!Q23="","",'Escala Colunas'!Q23),IF(Configurações!$B$3="Simples","",IF('Escala Linhas'!P24="","",'Escala Linhas'!P24)))</f>
        <v/>
      </c>
      <c r="AF24" s="71" t="str">
        <f>IF(Configurações!$B$3="Colunas",IF('Escala Colunas'!Q24="","",'Escala Colunas'!Q24),IF(Configurações!$B$3="Simples","",IF('Escala Linhas'!Q24="","",'Escala Linhas'!Q24)))</f>
        <v/>
      </c>
      <c r="AG24">
        <f>IF($B24="",0,IF(Configurações!$B$3="Simples",IF(OR(AM24="TRAB",AM24="ATEST"),1,0),IF(AND(AC24&lt;&gt;"",AF24&lt;&gt;""),1,0)))</f>
        <v>0</v>
      </c>
      <c r="AH24" s="72">
        <f>IF(AND(AG24=1,Configurações!$B$3&lt;&gt;"Simples"),MOD(AF24-AC24,1)-AI24,0)</f>
        <v>0</v>
      </c>
      <c r="AI24" s="72">
        <f t="shared" si="113"/>
        <v>0</v>
      </c>
      <c r="AJ24">
        <f t="shared" si="114"/>
        <v>0</v>
      </c>
      <c r="AK24">
        <f t="shared" si="115"/>
        <v>0</v>
      </c>
      <c r="AL24" s="38" t="str">
        <f>IF(AG24=0,"",IF(AJ24&gt;Configurações!$B$15,"7DIA ","")&amp;IF(AND(WEEKDAY(AC$5)=1,AK24&gt;IF($D24="F",Configurações!$B$13,Configurações!$B$14)),"DOM ","")&amp;IF(Configurações!$B$3="Simples","",IF(ROUND(AH24*1440,0)&lt;=ROUND(Configurações!$B$11*1440,0),IF(ROUND(AI24*1440,0)&gt;0,"INT-INDEVIDO",""),IF(ROUND(AH24*1440,0)&lt;=ROUND(Configurações!$B$12*1440,0),IF(ROUND(AI24*1440,0)&lt;&gt;ROUND(Configurações!$B$8*1440,0),"INT-15MIN",""),IF(OR(ROUND(AI24*1440,0)&lt;ROUND(Configurações!$B$9*1440,0),ROUND(AI24*1440,0)&gt;ROUND(Configurações!$B$10*1440,0)),"INT-1H2H","")))))</f>
        <v/>
      </c>
      <c r="AM24" t="str">
        <f>IF(Configurações!$B$3="Simples",IF('Escala Simples'!F24="Trabalho","TRAB",IF('Escala Simples'!F24="Folga","FOLGA",IF('Escala Simples'!F24="Atestado","ATEST",IF('Escala Simples'!F24="Férias","FERIAS","")))),"")</f>
        <v/>
      </c>
      <c r="AN24" s="71" t="str">
        <f>IF(Configurações!$B$3="Colunas",IF('Escala Colunas'!Q26="","",'Escala Colunas'!Q26),IF(Configurações!$B$3="Simples","",IF('Escala Linhas'!S24="","",'Escala Linhas'!S24)))</f>
        <v/>
      </c>
      <c r="AO24" s="71" t="str">
        <f>IF(Configurações!$B$3="Colunas",IF('Escala Colunas'!Q27="","",'Escala Colunas'!Q27),IF(Configurações!$B$3="Simples","",IF('Escala Linhas'!T24="","",'Escala Linhas'!T24)))</f>
        <v/>
      </c>
      <c r="AP24" s="71" t="str">
        <f>IF(Configurações!$B$3="Colunas",IF('Escala Colunas'!Q28="","",'Escala Colunas'!Q28),IF(Configurações!$B$3="Simples","",IF('Escala Linhas'!U24="","",'Escala Linhas'!U24)))</f>
        <v/>
      </c>
      <c r="AQ24" s="71" t="str">
        <f>IF(Configurações!$B$3="Colunas",IF('Escala Colunas'!Q29="","",'Escala Colunas'!Q29),IF(Configurações!$B$3="Simples","",IF('Escala Linhas'!V24="","",'Escala Linhas'!V24)))</f>
        <v/>
      </c>
      <c r="AR24">
        <f>IF($B24="",0,IF(Configurações!$B$3="Simples",IF(OR(AX24="TRAB",AX24="ATEST"),1,0),IF(AND(AN24&lt;&gt;"",AQ24&lt;&gt;""),1,0)))</f>
        <v>0</v>
      </c>
      <c r="AS24" s="72">
        <f>IF(AND(AR24=1,Configurações!$B$3&lt;&gt;"Simples"),MOD(AQ24-AN24,1)-AT24,0)</f>
        <v>0</v>
      </c>
      <c r="AT24" s="72">
        <f t="shared" si="116"/>
        <v>0</v>
      </c>
      <c r="AU24">
        <f t="shared" si="117"/>
        <v>0</v>
      </c>
      <c r="AV24">
        <f t="shared" si="118"/>
        <v>0</v>
      </c>
      <c r="AW24" s="38" t="str">
        <f>IF(AR24=0,"",IF(AU24&gt;Configurações!$B$15,"7DIA ","")&amp;IF(AND(WEEKDAY(AN$5)=1,AV24&gt;IF($D24="F",Configurações!$B$13,Configurações!$B$14)),"DOM ","")&amp;IF(Configurações!$B$3="Simples","",IF(ROUND(AS24*1440,0)&lt;=ROUND(Configurações!$B$11*1440,0),IF(ROUND(AT24*1440,0)&gt;0,"INT-INDEVIDO",""),IF(ROUND(AS24*1440,0)&lt;=ROUND(Configurações!$B$12*1440,0),IF(ROUND(AT24*1440,0)&lt;&gt;ROUND(Configurações!$B$8*1440,0),"INT-15MIN",""),IF(OR(ROUND(AT24*1440,0)&lt;ROUND(Configurações!$B$9*1440,0),ROUND(AT24*1440,0)&gt;ROUND(Configurações!$B$10*1440,0)),"INT-1H2H","")))))</f>
        <v/>
      </c>
      <c r="AX24" t="str">
        <f>IF(Configurações!$B$3="Simples",IF('Escala Simples'!G24="Trabalho","TRAB",IF('Escala Simples'!G24="Folga","FOLGA",IF('Escala Simples'!G24="Atestado","ATEST",IF('Escala Simples'!G24="Férias","FERIAS","")))),"")</f>
        <v/>
      </c>
      <c r="AY24" s="71" t="str">
        <f>IF(Configurações!$B$3="Colunas",IF('Escala Colunas'!Q31="","",'Escala Colunas'!Q31),IF(Configurações!$B$3="Simples","",IF('Escala Linhas'!X24="","",'Escala Linhas'!X24)))</f>
        <v/>
      </c>
      <c r="AZ24" s="71" t="str">
        <f>IF(Configurações!$B$3="Colunas",IF('Escala Colunas'!Q32="","",'Escala Colunas'!Q32),IF(Configurações!$B$3="Simples","",IF('Escala Linhas'!Y24="","",'Escala Linhas'!Y24)))</f>
        <v/>
      </c>
      <c r="BA24" s="71" t="str">
        <f>IF(Configurações!$B$3="Colunas",IF('Escala Colunas'!Q33="","",'Escala Colunas'!Q33),IF(Configurações!$B$3="Simples","",IF('Escala Linhas'!Z24="","",'Escala Linhas'!Z24)))</f>
        <v/>
      </c>
      <c r="BB24" s="71" t="str">
        <f>IF(Configurações!$B$3="Colunas",IF('Escala Colunas'!Q34="","",'Escala Colunas'!Q34),IF(Configurações!$B$3="Simples","",IF('Escala Linhas'!AA24="","",'Escala Linhas'!AA24)))</f>
        <v/>
      </c>
      <c r="BC24">
        <f>IF($B24="",0,IF(Configurações!$B$3="Simples",IF(OR(BI24="TRAB",BI24="ATEST"),1,0),IF(AND(AY24&lt;&gt;"",BB24&lt;&gt;""),1,0)))</f>
        <v>0</v>
      </c>
      <c r="BD24" s="72">
        <f>IF(AND(BC24=1,Configurações!$B$3&lt;&gt;"Simples"),MOD(BB24-AY24,1)-BE24,0)</f>
        <v>0</v>
      </c>
      <c r="BE24" s="72">
        <f t="shared" si="119"/>
        <v>0</v>
      </c>
      <c r="BF24">
        <f t="shared" si="120"/>
        <v>0</v>
      </c>
      <c r="BG24">
        <f t="shared" si="121"/>
        <v>0</v>
      </c>
      <c r="BH24" s="38" t="str">
        <f>IF(BC24=0,"",IF(BF24&gt;Configurações!$B$15,"7DIA ","")&amp;IF(AND(WEEKDAY(AY$5)=1,BG24&gt;IF($D24="F",Configurações!$B$13,Configurações!$B$14)),"DOM ","")&amp;IF(Configurações!$B$3="Simples","",IF(ROUND(BD24*1440,0)&lt;=ROUND(Configurações!$B$11*1440,0),IF(ROUND(BE24*1440,0)&gt;0,"INT-INDEVIDO",""),IF(ROUND(BD24*1440,0)&lt;=ROUND(Configurações!$B$12*1440,0),IF(ROUND(BE24*1440,0)&lt;&gt;ROUND(Configurações!$B$8*1440,0),"INT-15MIN",""),IF(OR(ROUND(BE24*1440,0)&lt;ROUND(Configurações!$B$9*1440,0),ROUND(BE24*1440,0)&gt;ROUND(Configurações!$B$10*1440,0)),"INT-1H2H","")))))</f>
        <v/>
      </c>
      <c r="BI24" t="str">
        <f>IF(Configurações!$B$3="Simples",IF('Escala Simples'!H24="Trabalho","TRAB",IF('Escala Simples'!H24="Folga","FOLGA",IF('Escala Simples'!H24="Atestado","ATEST",IF('Escala Simples'!H24="Férias","FERIAS","")))),"")</f>
        <v/>
      </c>
      <c r="BJ24" s="71" t="str">
        <f>IF(Configurações!$B$3="Colunas",IF('Escala Colunas'!Q36="","",'Escala Colunas'!Q36),IF(Configurações!$B$3="Simples","",IF('Escala Linhas'!AC24="","",'Escala Linhas'!AC24)))</f>
        <v/>
      </c>
      <c r="BK24" s="71" t="str">
        <f>IF(Configurações!$B$3="Colunas",IF('Escala Colunas'!Q37="","",'Escala Colunas'!Q37),IF(Configurações!$B$3="Simples","",IF('Escala Linhas'!AD24="","",'Escala Linhas'!AD24)))</f>
        <v/>
      </c>
      <c r="BL24" s="71" t="str">
        <f>IF(Configurações!$B$3="Colunas",IF('Escala Colunas'!Q38="","",'Escala Colunas'!Q38),IF(Configurações!$B$3="Simples","",IF('Escala Linhas'!AE24="","",'Escala Linhas'!AE24)))</f>
        <v/>
      </c>
      <c r="BM24" s="71" t="str">
        <f>IF(Configurações!$B$3="Colunas",IF('Escala Colunas'!Q39="","",'Escala Colunas'!Q39),IF(Configurações!$B$3="Simples","",IF('Escala Linhas'!AF24="","",'Escala Linhas'!AF24)))</f>
        <v/>
      </c>
      <c r="BN24">
        <f>IF($B24="",0,IF(Configurações!$B$3="Simples",IF(OR(BT24="TRAB",BT24="ATEST"),1,0),IF(AND(BJ24&lt;&gt;"",BM24&lt;&gt;""),1,0)))</f>
        <v>0</v>
      </c>
      <c r="BO24" s="72">
        <f>IF(AND(BN24=1,Configurações!$B$3&lt;&gt;"Simples"),MOD(BM24-BJ24,1)-BP24,0)</f>
        <v>0</v>
      </c>
      <c r="BP24" s="72">
        <f t="shared" si="122"/>
        <v>0</v>
      </c>
      <c r="BQ24">
        <f t="shared" si="123"/>
        <v>0</v>
      </c>
      <c r="BR24">
        <f t="shared" si="124"/>
        <v>0</v>
      </c>
      <c r="BS24" s="38" t="str">
        <f>IF(BN24=0,"",IF(BQ24&gt;Configurações!$B$15,"7DIA ","")&amp;IF(AND(WEEKDAY(BJ$5)=1,BR24&gt;IF($D24="F",Configurações!$B$13,Configurações!$B$14)),"DOM ","")&amp;IF(Configurações!$B$3="Simples","",IF(ROUND(BO24*1440,0)&lt;=ROUND(Configurações!$B$11*1440,0),IF(ROUND(BP24*1440,0)&gt;0,"INT-INDEVIDO",""),IF(ROUND(BO24*1440,0)&lt;=ROUND(Configurações!$B$12*1440,0),IF(ROUND(BP24*1440,0)&lt;&gt;ROUND(Configurações!$B$8*1440,0),"INT-15MIN",""),IF(OR(ROUND(BP24*1440,0)&lt;ROUND(Configurações!$B$9*1440,0),ROUND(BP24*1440,0)&gt;ROUND(Configurações!$B$10*1440,0)),"INT-1H2H","")))))</f>
        <v/>
      </c>
      <c r="BT24" t="str">
        <f>IF(Configurações!$B$3="Simples",IF('Escala Simples'!I24="Trabalho","TRAB",IF('Escala Simples'!I24="Folga","FOLGA",IF('Escala Simples'!I24="Atestado","ATEST",IF('Escala Simples'!I24="Férias","FERIAS","")))),"")</f>
        <v/>
      </c>
      <c r="BU24" s="71" t="str">
        <f>IF(Configurações!$B$3="Colunas",IF('Escala Colunas'!Q41="","",'Escala Colunas'!Q41),IF(Configurações!$B$3="Simples","",IF('Escala Linhas'!AH24="","",'Escala Linhas'!AH24)))</f>
        <v/>
      </c>
      <c r="BV24" s="71" t="str">
        <f>IF(Configurações!$B$3="Colunas",IF('Escala Colunas'!Q42="","",'Escala Colunas'!Q42),IF(Configurações!$B$3="Simples","",IF('Escala Linhas'!AI24="","",'Escala Linhas'!AI24)))</f>
        <v/>
      </c>
      <c r="BW24" s="71" t="str">
        <f>IF(Configurações!$B$3="Colunas",IF('Escala Colunas'!Q43="","",'Escala Colunas'!Q43),IF(Configurações!$B$3="Simples","",IF('Escala Linhas'!AJ24="","",'Escala Linhas'!AJ24)))</f>
        <v/>
      </c>
      <c r="BX24" s="71" t="str">
        <f>IF(Configurações!$B$3="Colunas",IF('Escala Colunas'!Q44="","",'Escala Colunas'!Q44),IF(Configurações!$B$3="Simples","",IF('Escala Linhas'!AK24="","",'Escala Linhas'!AK24)))</f>
        <v/>
      </c>
      <c r="BY24">
        <f>IF($B24="",0,IF(Configurações!$B$3="Simples",IF(OR(CE24="TRAB",CE24="ATEST"),1,0),IF(AND(BU24&lt;&gt;"",BX24&lt;&gt;""),1,0)))</f>
        <v>0</v>
      </c>
      <c r="BZ24" s="72">
        <f>IF(AND(BY24=1,Configurações!$B$3&lt;&gt;"Simples"),MOD(BX24-BU24,1)-CA24,0)</f>
        <v>0</v>
      </c>
      <c r="CA24" s="72">
        <f t="shared" si="125"/>
        <v>0</v>
      </c>
      <c r="CB24">
        <f t="shared" si="126"/>
        <v>0</v>
      </c>
      <c r="CC24">
        <f t="shared" si="127"/>
        <v>0</v>
      </c>
      <c r="CD24" s="38" t="str">
        <f>IF(BY24=0,"",IF(CB24&gt;Configurações!$B$15,"7DIA ","")&amp;IF(AND(WEEKDAY(BU$5)=1,CC24&gt;IF($D24="F",Configurações!$B$13,Configurações!$B$14)),"DOM ","")&amp;IF(Configurações!$B$3="Simples","",IF(ROUND(BZ24*1440,0)&lt;=ROUND(Configurações!$B$11*1440,0),IF(ROUND(CA24*1440,0)&gt;0,"INT-INDEVIDO",""),IF(ROUND(BZ24*1440,0)&lt;=ROUND(Configurações!$B$12*1440,0),IF(ROUND(CA24*1440,0)&lt;&gt;ROUND(Configurações!$B$8*1440,0),"INT-15MIN",""),IF(OR(ROUND(CA24*1440,0)&lt;ROUND(Configurações!$B$9*1440,0),ROUND(CA24*1440,0)&gt;ROUND(Configurações!$B$10*1440,0)),"INT-1H2H","")))))</f>
        <v/>
      </c>
      <c r="CE24" t="str">
        <f>IF(Configurações!$B$3="Simples",IF('Escala Simples'!J24="Trabalho","TRAB",IF('Escala Simples'!J24="Folga","FOLGA",IF('Escala Simples'!J24="Atestado","ATEST",IF('Escala Simples'!J24="Férias","FERIAS","")))),"")</f>
        <v/>
      </c>
      <c r="CF24" s="71" t="str">
        <f>IF(Configurações!$B$3="Colunas",IF('Escala Colunas'!Q49="","",'Escala Colunas'!Q49),IF(Configurações!$B$3="Simples","",IF('Escala Linhas'!AP24="","",'Escala Linhas'!AP24)))</f>
        <v/>
      </c>
      <c r="CG24" s="71" t="str">
        <f>IF(Configurações!$B$3="Colunas",IF('Escala Colunas'!Q50="","",'Escala Colunas'!Q50),IF(Configurações!$B$3="Simples","",IF('Escala Linhas'!AQ24="","",'Escala Linhas'!AQ24)))</f>
        <v/>
      </c>
      <c r="CH24" s="71" t="str">
        <f>IF(Configurações!$B$3="Colunas",IF('Escala Colunas'!Q51="","",'Escala Colunas'!Q51),IF(Configurações!$B$3="Simples","",IF('Escala Linhas'!AR24="","",'Escala Linhas'!AR24)))</f>
        <v/>
      </c>
      <c r="CI24" s="71" t="str">
        <f>IF(Configurações!$B$3="Colunas",IF('Escala Colunas'!Q52="","",'Escala Colunas'!Q52),IF(Configurações!$B$3="Simples","",IF('Escala Linhas'!AS24="","",'Escala Linhas'!AS24)))</f>
        <v/>
      </c>
      <c r="CJ24">
        <f>IF($B24="",0,IF(Configurações!$B$3="Simples",IF(OR(CP24="TRAB",CP24="ATEST"),1,0),IF(AND(CF24&lt;&gt;"",CI24&lt;&gt;""),1,0)))</f>
        <v>0</v>
      </c>
      <c r="CK24" s="72">
        <f>IF(AND(CJ24=1,Configurações!$B$3&lt;&gt;"Simples"),MOD(CI24-CF24,1)-CL24,0)</f>
        <v>0</v>
      </c>
      <c r="CL24" s="72">
        <f t="shared" si="128"/>
        <v>0</v>
      </c>
      <c r="CM24">
        <f t="shared" si="129"/>
        <v>0</v>
      </c>
      <c r="CN24">
        <f t="shared" si="130"/>
        <v>0</v>
      </c>
      <c r="CO24" s="38" t="str">
        <f>IF(CJ24=0,"",IF(CM24&gt;Configurações!$B$15,"7DIA ","")&amp;IF(AND(WEEKDAY(CF$5)=1,CN24&gt;IF($D24="F",Configurações!$B$13,Configurações!$B$14)),"DOM ","")&amp;IF(Configurações!$B$3="Simples","",IF(ROUND(CK24*1440,0)&lt;=ROUND(Configurações!$B$11*1440,0),IF(ROUND(CL24*1440,0)&gt;0,"INT-INDEVIDO",""),IF(ROUND(CK24*1440,0)&lt;=ROUND(Configurações!$B$12*1440,0),IF(ROUND(CL24*1440,0)&lt;&gt;ROUND(Configurações!$B$8*1440,0),"INT-15MIN",""),IF(OR(ROUND(CL24*1440,0)&lt;ROUND(Configurações!$B$9*1440,0),ROUND(CL24*1440,0)&gt;ROUND(Configurações!$B$10*1440,0)),"INT-1H2H","")))))</f>
        <v/>
      </c>
      <c r="CP24" t="str">
        <f>IF(Configurações!$B$3="Simples",IF('Escala Simples'!M24="Trabalho","TRAB",IF('Escala Simples'!M24="Folga","FOLGA",IF('Escala Simples'!M24="Atestado","ATEST",IF('Escala Simples'!M24="Férias","FERIAS","")))),"")</f>
        <v/>
      </c>
      <c r="CQ24" s="71" t="str">
        <f>IF(Configurações!$B$3="Colunas",IF('Escala Colunas'!Q54="","",'Escala Colunas'!Q54),IF(Configurações!$B$3="Simples","",IF('Escala Linhas'!AU24="","",'Escala Linhas'!AU24)))</f>
        <v/>
      </c>
      <c r="CR24" s="71" t="str">
        <f>IF(Configurações!$B$3="Colunas",IF('Escala Colunas'!Q55="","",'Escala Colunas'!Q55),IF(Configurações!$B$3="Simples","",IF('Escala Linhas'!AV24="","",'Escala Linhas'!AV24)))</f>
        <v/>
      </c>
      <c r="CS24" s="71" t="str">
        <f>IF(Configurações!$B$3="Colunas",IF('Escala Colunas'!Q56="","",'Escala Colunas'!Q56),IF(Configurações!$B$3="Simples","",IF('Escala Linhas'!AW24="","",'Escala Linhas'!AW24)))</f>
        <v/>
      </c>
      <c r="CT24" s="71" t="str">
        <f>IF(Configurações!$B$3="Colunas",IF('Escala Colunas'!Q57="","",'Escala Colunas'!Q57),IF(Configurações!$B$3="Simples","",IF('Escala Linhas'!AX24="","",'Escala Linhas'!AX24)))</f>
        <v/>
      </c>
      <c r="CU24">
        <f>IF($B24="",0,IF(Configurações!$B$3="Simples",IF(OR(DA24="TRAB",DA24="ATEST"),1,0),IF(AND(CQ24&lt;&gt;"",CT24&lt;&gt;""),1,0)))</f>
        <v>0</v>
      </c>
      <c r="CV24" s="72">
        <f>IF(AND(CU24=1,Configurações!$B$3&lt;&gt;"Simples"),MOD(CT24-CQ24,1)-CW24,0)</f>
        <v>0</v>
      </c>
      <c r="CW24" s="72">
        <f t="shared" si="131"/>
        <v>0</v>
      </c>
      <c r="CX24">
        <f t="shared" si="132"/>
        <v>0</v>
      </c>
      <c r="CY24">
        <f t="shared" si="133"/>
        <v>0</v>
      </c>
      <c r="CZ24" s="38" t="str">
        <f>IF(CU24=0,"",IF(CX24&gt;Configurações!$B$15,"7DIA ","")&amp;IF(AND(WEEKDAY(CQ$5)=1,CY24&gt;IF($D24="F",Configurações!$B$13,Configurações!$B$14)),"DOM ","")&amp;IF(Configurações!$B$3="Simples","",IF(ROUND(CV24*1440,0)&lt;=ROUND(Configurações!$B$11*1440,0),IF(ROUND(CW24*1440,0)&gt;0,"INT-INDEVIDO",""),IF(ROUND(CV24*1440,0)&lt;=ROUND(Configurações!$B$12*1440,0),IF(ROUND(CW24*1440,0)&lt;&gt;ROUND(Configurações!$B$8*1440,0),"INT-15MIN",""),IF(OR(ROUND(CW24*1440,0)&lt;ROUND(Configurações!$B$9*1440,0),ROUND(CW24*1440,0)&gt;ROUND(Configurações!$B$10*1440,0)),"INT-1H2H","")))))</f>
        <v/>
      </c>
      <c r="DA24" t="str">
        <f>IF(Configurações!$B$3="Simples",IF('Escala Simples'!N24="Trabalho","TRAB",IF('Escala Simples'!N24="Folga","FOLGA",IF('Escala Simples'!N24="Atestado","ATEST",IF('Escala Simples'!N24="Férias","FERIAS","")))),"")</f>
        <v/>
      </c>
      <c r="DB24" s="71" t="str">
        <f>IF(Configurações!$B$3="Colunas",IF('Escala Colunas'!Q59="","",'Escala Colunas'!Q59),IF(Configurações!$B$3="Simples","",IF('Escala Linhas'!AZ24="","",'Escala Linhas'!AZ24)))</f>
        <v/>
      </c>
      <c r="DC24" s="71" t="str">
        <f>IF(Configurações!$B$3="Colunas",IF('Escala Colunas'!Q60="","",'Escala Colunas'!Q60),IF(Configurações!$B$3="Simples","",IF('Escala Linhas'!BA24="","",'Escala Linhas'!BA24)))</f>
        <v/>
      </c>
      <c r="DD24" s="71" t="str">
        <f>IF(Configurações!$B$3="Colunas",IF('Escala Colunas'!Q61="","",'Escala Colunas'!Q61),IF(Configurações!$B$3="Simples","",IF('Escala Linhas'!BB24="","",'Escala Linhas'!BB24)))</f>
        <v/>
      </c>
      <c r="DE24" s="71" t="str">
        <f>IF(Configurações!$B$3="Colunas",IF('Escala Colunas'!Q62="","",'Escala Colunas'!Q62),IF(Configurações!$B$3="Simples","",IF('Escala Linhas'!BC24="","",'Escala Linhas'!BC24)))</f>
        <v/>
      </c>
      <c r="DF24">
        <f>IF($B24="",0,IF(Configurações!$B$3="Simples",IF(OR(DL24="TRAB",DL24="ATEST"),1,0),IF(AND(DB24&lt;&gt;"",DE24&lt;&gt;""),1,0)))</f>
        <v>0</v>
      </c>
      <c r="DG24" s="72">
        <f>IF(AND(DF24=1,Configurações!$B$3&lt;&gt;"Simples"),MOD(DE24-DB24,1)-DH24,0)</f>
        <v>0</v>
      </c>
      <c r="DH24" s="72">
        <f t="shared" si="134"/>
        <v>0</v>
      </c>
      <c r="DI24">
        <f t="shared" si="135"/>
        <v>0</v>
      </c>
      <c r="DJ24">
        <f t="shared" si="136"/>
        <v>0</v>
      </c>
      <c r="DK24" s="38" t="str">
        <f>IF(DF24=0,"",IF(DI24&gt;Configurações!$B$15,"7DIA ","")&amp;IF(AND(WEEKDAY(DB$5)=1,DJ24&gt;IF($D24="F",Configurações!$B$13,Configurações!$B$14)),"DOM ","")&amp;IF(Configurações!$B$3="Simples","",IF(ROUND(DG24*1440,0)&lt;=ROUND(Configurações!$B$11*1440,0),IF(ROUND(DH24*1440,0)&gt;0,"INT-INDEVIDO",""),IF(ROUND(DG24*1440,0)&lt;=ROUND(Configurações!$B$12*1440,0),IF(ROUND(DH24*1440,0)&lt;&gt;ROUND(Configurações!$B$8*1440,0),"INT-15MIN",""),IF(OR(ROUND(DH24*1440,0)&lt;ROUND(Configurações!$B$9*1440,0),ROUND(DH24*1440,0)&gt;ROUND(Configurações!$B$10*1440,0)),"INT-1H2H","")))))</f>
        <v/>
      </c>
      <c r="DL24" t="str">
        <f>IF(Configurações!$B$3="Simples",IF('Escala Simples'!O24="Trabalho","TRAB",IF('Escala Simples'!O24="Folga","FOLGA",IF('Escala Simples'!O24="Atestado","ATEST",IF('Escala Simples'!O24="Férias","FERIAS","")))),"")</f>
        <v/>
      </c>
      <c r="DM24" s="71" t="str">
        <f>IF(Configurações!$B$3="Colunas",IF('Escala Colunas'!Q64="","",'Escala Colunas'!Q64),IF(Configurações!$B$3="Simples","",IF('Escala Linhas'!BE24="","",'Escala Linhas'!BE24)))</f>
        <v/>
      </c>
      <c r="DN24" s="71" t="str">
        <f>IF(Configurações!$B$3="Colunas",IF('Escala Colunas'!Q65="","",'Escala Colunas'!Q65),IF(Configurações!$B$3="Simples","",IF('Escala Linhas'!BF24="","",'Escala Linhas'!BF24)))</f>
        <v/>
      </c>
      <c r="DO24" s="71" t="str">
        <f>IF(Configurações!$B$3="Colunas",IF('Escala Colunas'!Q66="","",'Escala Colunas'!Q66),IF(Configurações!$B$3="Simples","",IF('Escala Linhas'!BG24="","",'Escala Linhas'!BG24)))</f>
        <v/>
      </c>
      <c r="DP24" s="71" t="str">
        <f>IF(Configurações!$B$3="Colunas",IF('Escala Colunas'!Q67="","",'Escala Colunas'!Q67),IF(Configurações!$B$3="Simples","",IF('Escala Linhas'!BH24="","",'Escala Linhas'!BH24)))</f>
        <v/>
      </c>
      <c r="DQ24">
        <f>IF($B24="",0,IF(Configurações!$B$3="Simples",IF(OR(DW24="TRAB",DW24="ATEST"),1,0),IF(AND(DM24&lt;&gt;"",DP24&lt;&gt;""),1,0)))</f>
        <v>0</v>
      </c>
      <c r="DR24" s="72">
        <f>IF(AND(DQ24=1,Configurações!$B$3&lt;&gt;"Simples"),MOD(DP24-DM24,1)-DS24,0)</f>
        <v>0</v>
      </c>
      <c r="DS24" s="72">
        <f t="shared" si="137"/>
        <v>0</v>
      </c>
      <c r="DT24">
        <f t="shared" si="138"/>
        <v>0</v>
      </c>
      <c r="DU24">
        <f t="shared" si="139"/>
        <v>0</v>
      </c>
      <c r="DV24" s="38" t="str">
        <f>IF(DQ24=0,"",IF(DT24&gt;Configurações!$B$15,"7DIA ","")&amp;IF(AND(WEEKDAY(DM$5)=1,DU24&gt;IF($D24="F",Configurações!$B$13,Configurações!$B$14)),"DOM ","")&amp;IF(Configurações!$B$3="Simples","",IF(ROUND(DR24*1440,0)&lt;=ROUND(Configurações!$B$11*1440,0),IF(ROUND(DS24*1440,0)&gt;0,"INT-INDEVIDO",""),IF(ROUND(DR24*1440,0)&lt;=ROUND(Configurações!$B$12*1440,0),IF(ROUND(DS24*1440,0)&lt;&gt;ROUND(Configurações!$B$8*1440,0),"INT-15MIN",""),IF(OR(ROUND(DS24*1440,0)&lt;ROUND(Configurações!$B$9*1440,0),ROUND(DS24*1440,0)&gt;ROUND(Configurações!$B$10*1440,0)),"INT-1H2H","")))))</f>
        <v/>
      </c>
      <c r="DW24" t="str">
        <f>IF(Configurações!$B$3="Simples",IF('Escala Simples'!P24="Trabalho","TRAB",IF('Escala Simples'!P24="Folga","FOLGA",IF('Escala Simples'!P24="Atestado","ATEST",IF('Escala Simples'!P24="Férias","FERIAS","")))),"")</f>
        <v/>
      </c>
      <c r="DX24" s="71" t="str">
        <f>IF(Configurações!$B$3="Colunas",IF('Escala Colunas'!Q69="","",'Escala Colunas'!Q69),IF(Configurações!$B$3="Simples","",IF('Escala Linhas'!BJ24="","",'Escala Linhas'!BJ24)))</f>
        <v/>
      </c>
      <c r="DY24" s="71" t="str">
        <f>IF(Configurações!$B$3="Colunas",IF('Escala Colunas'!Q70="","",'Escala Colunas'!Q70),IF(Configurações!$B$3="Simples","",IF('Escala Linhas'!BK24="","",'Escala Linhas'!BK24)))</f>
        <v/>
      </c>
      <c r="DZ24" s="71" t="str">
        <f>IF(Configurações!$B$3="Colunas",IF('Escala Colunas'!Q71="","",'Escala Colunas'!Q71),IF(Configurações!$B$3="Simples","",IF('Escala Linhas'!BL24="","",'Escala Linhas'!BL24)))</f>
        <v/>
      </c>
      <c r="EA24" s="71" t="str">
        <f>IF(Configurações!$B$3="Colunas",IF('Escala Colunas'!Q72="","",'Escala Colunas'!Q72),IF(Configurações!$B$3="Simples","",IF('Escala Linhas'!BM24="","",'Escala Linhas'!BM24)))</f>
        <v/>
      </c>
      <c r="EB24">
        <f>IF($B24="",0,IF(Configurações!$B$3="Simples",IF(OR(EH24="TRAB",EH24="ATEST"),1,0),IF(AND(DX24&lt;&gt;"",EA24&lt;&gt;""),1,0)))</f>
        <v>0</v>
      </c>
      <c r="EC24" s="72">
        <f>IF(AND(EB24=1,Configurações!$B$3&lt;&gt;"Simples"),MOD(EA24-DX24,1)-ED24,0)</f>
        <v>0</v>
      </c>
      <c r="ED24" s="72">
        <f t="shared" si="140"/>
        <v>0</v>
      </c>
      <c r="EE24">
        <f t="shared" si="141"/>
        <v>0</v>
      </c>
      <c r="EF24">
        <f t="shared" si="142"/>
        <v>0</v>
      </c>
      <c r="EG24" s="38" t="str">
        <f>IF(EB24=0,"",IF(EE24&gt;Configurações!$B$15,"7DIA ","")&amp;IF(AND(WEEKDAY(DX$5)=1,EF24&gt;IF($D24="F",Configurações!$B$13,Configurações!$B$14)),"DOM ","")&amp;IF(Configurações!$B$3="Simples","",IF(ROUND(EC24*1440,0)&lt;=ROUND(Configurações!$B$11*1440,0),IF(ROUND(ED24*1440,0)&gt;0,"INT-INDEVIDO",""),IF(ROUND(EC24*1440,0)&lt;=ROUND(Configurações!$B$12*1440,0),IF(ROUND(ED24*1440,0)&lt;&gt;ROUND(Configurações!$B$8*1440,0),"INT-15MIN",""),IF(OR(ROUND(ED24*1440,0)&lt;ROUND(Configurações!$B$9*1440,0),ROUND(ED24*1440,0)&gt;ROUND(Configurações!$B$10*1440,0)),"INT-1H2H","")))))</f>
        <v/>
      </c>
      <c r="EH24" t="str">
        <f>IF(Configurações!$B$3="Simples",IF('Escala Simples'!Q24="Trabalho","TRAB",IF('Escala Simples'!Q24="Folga","FOLGA",IF('Escala Simples'!Q24="Atestado","ATEST",IF('Escala Simples'!Q24="Férias","FERIAS","")))),"")</f>
        <v/>
      </c>
      <c r="EI24" s="71" t="str">
        <f>IF(Configurações!$B$3="Colunas",IF('Escala Colunas'!Q74="","",'Escala Colunas'!Q74),IF(Configurações!$B$3="Simples","",IF('Escala Linhas'!BO24="","",'Escala Linhas'!BO24)))</f>
        <v/>
      </c>
      <c r="EJ24" s="71" t="str">
        <f>IF(Configurações!$B$3="Colunas",IF('Escala Colunas'!Q75="","",'Escala Colunas'!Q75),IF(Configurações!$B$3="Simples","",IF('Escala Linhas'!BP24="","",'Escala Linhas'!BP24)))</f>
        <v/>
      </c>
      <c r="EK24" s="71" t="str">
        <f>IF(Configurações!$B$3="Colunas",IF('Escala Colunas'!Q76="","",'Escala Colunas'!Q76),IF(Configurações!$B$3="Simples","",IF('Escala Linhas'!BQ24="","",'Escala Linhas'!BQ24)))</f>
        <v/>
      </c>
      <c r="EL24" s="71" t="str">
        <f>IF(Configurações!$B$3="Colunas",IF('Escala Colunas'!Q77="","",'Escala Colunas'!Q77),IF(Configurações!$B$3="Simples","",IF('Escala Linhas'!BR24="","",'Escala Linhas'!BR24)))</f>
        <v/>
      </c>
      <c r="EM24">
        <f>IF($B24="",0,IF(Configurações!$B$3="Simples",IF(OR(ES24="TRAB",ES24="ATEST"),1,0),IF(AND(EI24&lt;&gt;"",EL24&lt;&gt;""),1,0)))</f>
        <v>0</v>
      </c>
      <c r="EN24" s="72">
        <f>IF(AND(EM24=1,Configurações!$B$3&lt;&gt;"Simples"),MOD(EL24-EI24,1)-EO24,0)</f>
        <v>0</v>
      </c>
      <c r="EO24" s="72">
        <f t="shared" si="143"/>
        <v>0</v>
      </c>
      <c r="EP24">
        <f t="shared" si="144"/>
        <v>0</v>
      </c>
      <c r="EQ24">
        <f t="shared" si="145"/>
        <v>0</v>
      </c>
      <c r="ER24" s="38" t="str">
        <f>IF(EM24=0,"",IF(EP24&gt;Configurações!$B$15,"7DIA ","")&amp;IF(AND(WEEKDAY(EI$5)=1,EQ24&gt;IF($D24="F",Configurações!$B$13,Configurações!$B$14)),"DOM ","")&amp;IF(Configurações!$B$3="Simples","",IF(ROUND(EN24*1440,0)&lt;=ROUND(Configurações!$B$11*1440,0),IF(ROUND(EO24*1440,0)&gt;0,"INT-INDEVIDO",""),IF(ROUND(EN24*1440,0)&lt;=ROUND(Configurações!$B$12*1440,0),IF(ROUND(EO24*1440,0)&lt;&gt;ROUND(Configurações!$B$8*1440,0),"INT-15MIN",""),IF(OR(ROUND(EO24*1440,0)&lt;ROUND(Configurações!$B$9*1440,0),ROUND(EO24*1440,0)&gt;ROUND(Configurações!$B$10*1440,0)),"INT-1H2H","")))))</f>
        <v/>
      </c>
      <c r="ES24" t="str">
        <f>IF(Configurações!$B$3="Simples",IF('Escala Simples'!R24="Trabalho","TRAB",IF('Escala Simples'!R24="Folga","FOLGA",IF('Escala Simples'!R24="Atestado","ATEST",IF('Escala Simples'!R24="Férias","FERIAS","")))),"")</f>
        <v/>
      </c>
      <c r="ET24" s="71" t="str">
        <f>IF(Configurações!$B$3="Colunas",IF('Escala Colunas'!Q79="","",'Escala Colunas'!Q79),IF(Configurações!$B$3="Simples","",IF('Escala Linhas'!BT24="","",'Escala Linhas'!BT24)))</f>
        <v/>
      </c>
      <c r="EU24" s="71" t="str">
        <f>IF(Configurações!$B$3="Colunas",IF('Escala Colunas'!Q80="","",'Escala Colunas'!Q80),IF(Configurações!$B$3="Simples","",IF('Escala Linhas'!BU24="","",'Escala Linhas'!BU24)))</f>
        <v/>
      </c>
      <c r="EV24" s="71" t="str">
        <f>IF(Configurações!$B$3="Colunas",IF('Escala Colunas'!Q81="","",'Escala Colunas'!Q81),IF(Configurações!$B$3="Simples","",IF('Escala Linhas'!BV24="","",'Escala Linhas'!BV24)))</f>
        <v/>
      </c>
      <c r="EW24" s="71" t="str">
        <f>IF(Configurações!$B$3="Colunas",IF('Escala Colunas'!Q82="","",'Escala Colunas'!Q82),IF(Configurações!$B$3="Simples","",IF('Escala Linhas'!BW24="","",'Escala Linhas'!BW24)))</f>
        <v/>
      </c>
      <c r="EX24">
        <f>IF($B24="",0,IF(Configurações!$B$3="Simples",IF(OR(FD24="TRAB",FD24="ATEST"),1,0),IF(AND(ET24&lt;&gt;"",EW24&lt;&gt;""),1,0)))</f>
        <v>0</v>
      </c>
      <c r="EY24" s="72">
        <f>IF(AND(EX24=1,Configurações!$B$3&lt;&gt;"Simples"),MOD(EW24-ET24,1)-EZ24,0)</f>
        <v>0</v>
      </c>
      <c r="EZ24" s="72">
        <f t="shared" si="146"/>
        <v>0</v>
      </c>
      <c r="FA24">
        <f t="shared" si="147"/>
        <v>0</v>
      </c>
      <c r="FB24">
        <f t="shared" si="148"/>
        <v>0</v>
      </c>
      <c r="FC24" s="38" t="str">
        <f>IF(EX24=0,"",IF(FA24&gt;Configurações!$B$15,"7DIA ","")&amp;IF(AND(WEEKDAY(ET$5)=1,FB24&gt;IF($D24="F",Configurações!$B$13,Configurações!$B$14)),"DOM ","")&amp;IF(Configurações!$B$3="Simples","",IF(ROUND(EY24*1440,0)&lt;=ROUND(Configurações!$B$11*1440,0),IF(ROUND(EZ24*1440,0)&gt;0,"INT-INDEVIDO",""),IF(ROUND(EY24*1440,0)&lt;=ROUND(Configurações!$B$12*1440,0),IF(ROUND(EZ24*1440,0)&lt;&gt;ROUND(Configurações!$B$8*1440,0),"INT-15MIN",""),IF(OR(ROUND(EZ24*1440,0)&lt;ROUND(Configurações!$B$9*1440,0),ROUND(EZ24*1440,0)&gt;ROUND(Configurações!$B$10*1440,0)),"INT-1H2H","")))))</f>
        <v/>
      </c>
      <c r="FD24" t="str">
        <f>IF(Configurações!$B$3="Simples",IF('Escala Simples'!S24="Trabalho","TRAB",IF('Escala Simples'!S24="Folga","FOLGA",IF('Escala Simples'!S24="Atestado","ATEST",IF('Escala Simples'!S24="Férias","FERIAS","")))),"")</f>
        <v/>
      </c>
      <c r="FE24" s="71" t="str">
        <f>IF(Configurações!$B$3="Colunas",IF('Escala Colunas'!Q87="","",'Escala Colunas'!Q87),IF(Configurações!$B$3="Simples","",IF('Escala Linhas'!CB24="","",'Escala Linhas'!CB24)))</f>
        <v/>
      </c>
      <c r="FF24" s="71" t="str">
        <f>IF(Configurações!$B$3="Colunas",IF('Escala Colunas'!Q88="","",'Escala Colunas'!Q88),IF(Configurações!$B$3="Simples","",IF('Escala Linhas'!CC24="","",'Escala Linhas'!CC24)))</f>
        <v/>
      </c>
      <c r="FG24" s="71" t="str">
        <f>IF(Configurações!$B$3="Colunas",IF('Escala Colunas'!Q89="","",'Escala Colunas'!Q89),IF(Configurações!$B$3="Simples","",IF('Escala Linhas'!CD24="","",'Escala Linhas'!CD24)))</f>
        <v/>
      </c>
      <c r="FH24" s="71" t="str">
        <f>IF(Configurações!$B$3="Colunas",IF('Escala Colunas'!Q90="","",'Escala Colunas'!Q90),IF(Configurações!$B$3="Simples","",IF('Escala Linhas'!CE24="","",'Escala Linhas'!CE24)))</f>
        <v/>
      </c>
      <c r="FI24">
        <f>IF($B24="",0,IF(Configurações!$B$3="Simples",IF(OR(FO24="TRAB",FO24="ATEST"),1,0),IF(AND(FE24&lt;&gt;"",FH24&lt;&gt;""),1,0)))</f>
        <v>0</v>
      </c>
      <c r="FJ24" s="72">
        <f>IF(AND(FI24=1,Configurações!$B$3&lt;&gt;"Simples"),MOD(FH24-FE24,1)-FK24,0)</f>
        <v>0</v>
      </c>
      <c r="FK24" s="72">
        <f t="shared" si="149"/>
        <v>0</v>
      </c>
      <c r="FL24">
        <f t="shared" si="150"/>
        <v>0</v>
      </c>
      <c r="FM24">
        <f t="shared" si="151"/>
        <v>0</v>
      </c>
      <c r="FN24" s="38" t="str">
        <f>IF(FI24=0,"",IF(FL24&gt;Configurações!$B$15,"7DIA ","")&amp;IF(AND(WEEKDAY(FE$5)=1,FM24&gt;IF($D24="F",Configurações!$B$13,Configurações!$B$14)),"DOM ","")&amp;IF(Configurações!$B$3="Simples","",IF(ROUND(FJ24*1440,0)&lt;=ROUND(Configurações!$B$11*1440,0),IF(ROUND(FK24*1440,0)&gt;0,"INT-INDEVIDO",""),IF(ROUND(FJ24*1440,0)&lt;=ROUND(Configurações!$B$12*1440,0),IF(ROUND(FK24*1440,0)&lt;&gt;ROUND(Configurações!$B$8*1440,0),"INT-15MIN",""),IF(OR(ROUND(FK24*1440,0)&lt;ROUND(Configurações!$B$9*1440,0),ROUND(FK24*1440,0)&gt;ROUND(Configurações!$B$10*1440,0)),"INT-1H2H","")))))</f>
        <v/>
      </c>
      <c r="FO24" t="str">
        <f>IF(Configurações!$B$3="Simples",IF('Escala Simples'!V24="Trabalho","TRAB",IF('Escala Simples'!V24="Folga","FOLGA",IF('Escala Simples'!V24="Atestado","ATEST",IF('Escala Simples'!V24="Férias","FERIAS","")))),"")</f>
        <v/>
      </c>
      <c r="FP24" s="71" t="str">
        <f>IF(Configurações!$B$3="Colunas",IF('Escala Colunas'!Q92="","",'Escala Colunas'!Q92),IF(Configurações!$B$3="Simples","",IF('Escala Linhas'!CG24="","",'Escala Linhas'!CG24)))</f>
        <v/>
      </c>
      <c r="FQ24" s="71" t="str">
        <f>IF(Configurações!$B$3="Colunas",IF('Escala Colunas'!Q93="","",'Escala Colunas'!Q93),IF(Configurações!$B$3="Simples","",IF('Escala Linhas'!CH24="","",'Escala Linhas'!CH24)))</f>
        <v/>
      </c>
      <c r="FR24" s="71" t="str">
        <f>IF(Configurações!$B$3="Colunas",IF('Escala Colunas'!Q94="","",'Escala Colunas'!Q94),IF(Configurações!$B$3="Simples","",IF('Escala Linhas'!CI24="","",'Escala Linhas'!CI24)))</f>
        <v/>
      </c>
      <c r="FS24" s="71" t="str">
        <f>IF(Configurações!$B$3="Colunas",IF('Escala Colunas'!Q95="","",'Escala Colunas'!Q95),IF(Configurações!$B$3="Simples","",IF('Escala Linhas'!CJ24="","",'Escala Linhas'!CJ24)))</f>
        <v/>
      </c>
      <c r="FT24">
        <f>IF($B24="",0,IF(Configurações!$B$3="Simples",IF(OR(FZ24="TRAB",FZ24="ATEST"),1,0),IF(AND(FP24&lt;&gt;"",FS24&lt;&gt;""),1,0)))</f>
        <v>0</v>
      </c>
      <c r="FU24" s="72">
        <f>IF(AND(FT24=1,Configurações!$B$3&lt;&gt;"Simples"),MOD(FS24-FP24,1)-FV24,0)</f>
        <v>0</v>
      </c>
      <c r="FV24" s="72">
        <f t="shared" si="152"/>
        <v>0</v>
      </c>
      <c r="FW24">
        <f t="shared" si="153"/>
        <v>0</v>
      </c>
      <c r="FX24">
        <f t="shared" si="154"/>
        <v>0</v>
      </c>
      <c r="FY24" s="38" t="str">
        <f>IF(FT24=0,"",IF(FW24&gt;Configurações!$B$15,"7DIA ","")&amp;IF(AND(WEEKDAY(FP$5)=1,FX24&gt;IF($D24="F",Configurações!$B$13,Configurações!$B$14)),"DOM ","")&amp;IF(Configurações!$B$3="Simples","",IF(ROUND(FU24*1440,0)&lt;=ROUND(Configurações!$B$11*1440,0),IF(ROUND(FV24*1440,0)&gt;0,"INT-INDEVIDO",""),IF(ROUND(FU24*1440,0)&lt;=ROUND(Configurações!$B$12*1440,0),IF(ROUND(FV24*1440,0)&lt;&gt;ROUND(Configurações!$B$8*1440,0),"INT-15MIN",""),IF(OR(ROUND(FV24*1440,0)&lt;ROUND(Configurações!$B$9*1440,0),ROUND(FV24*1440,0)&gt;ROUND(Configurações!$B$10*1440,0)),"INT-1H2H","")))))</f>
        <v/>
      </c>
      <c r="FZ24" t="str">
        <f>IF(Configurações!$B$3="Simples",IF('Escala Simples'!W24="Trabalho","TRAB",IF('Escala Simples'!W24="Folga","FOLGA",IF('Escala Simples'!W24="Atestado","ATEST",IF('Escala Simples'!W24="Férias","FERIAS","")))),"")</f>
        <v/>
      </c>
      <c r="GA24" s="71" t="str">
        <f>IF(Configurações!$B$3="Colunas",IF('Escala Colunas'!Q97="","",'Escala Colunas'!Q97),IF(Configurações!$B$3="Simples","",IF('Escala Linhas'!CL24="","",'Escala Linhas'!CL24)))</f>
        <v/>
      </c>
      <c r="GB24" s="71" t="str">
        <f>IF(Configurações!$B$3="Colunas",IF('Escala Colunas'!Q98="","",'Escala Colunas'!Q98),IF(Configurações!$B$3="Simples","",IF('Escala Linhas'!CM24="","",'Escala Linhas'!CM24)))</f>
        <v/>
      </c>
      <c r="GC24" s="71" t="str">
        <f>IF(Configurações!$B$3="Colunas",IF('Escala Colunas'!Q99="","",'Escala Colunas'!Q99),IF(Configurações!$B$3="Simples","",IF('Escala Linhas'!CN24="","",'Escala Linhas'!CN24)))</f>
        <v/>
      </c>
      <c r="GD24" s="71" t="str">
        <f>IF(Configurações!$B$3="Colunas",IF('Escala Colunas'!Q100="","",'Escala Colunas'!Q100),IF(Configurações!$B$3="Simples","",IF('Escala Linhas'!CO24="","",'Escala Linhas'!CO24)))</f>
        <v/>
      </c>
      <c r="GE24">
        <f>IF($B24="",0,IF(Configurações!$B$3="Simples",IF(OR(GK24="TRAB",GK24="ATEST"),1,0),IF(AND(GA24&lt;&gt;"",GD24&lt;&gt;""),1,0)))</f>
        <v>0</v>
      </c>
      <c r="GF24" s="72">
        <f>IF(AND(GE24=1,Configurações!$B$3&lt;&gt;"Simples"),MOD(GD24-GA24,1)-GG24,0)</f>
        <v>0</v>
      </c>
      <c r="GG24" s="72">
        <f t="shared" si="155"/>
        <v>0</v>
      </c>
      <c r="GH24">
        <f t="shared" si="156"/>
        <v>0</v>
      </c>
      <c r="GI24">
        <f t="shared" si="157"/>
        <v>0</v>
      </c>
      <c r="GJ24" s="38" t="str">
        <f>IF(GE24=0,"",IF(GH24&gt;Configurações!$B$15,"7DIA ","")&amp;IF(AND(WEEKDAY(GA$5)=1,GI24&gt;IF($D24="F",Configurações!$B$13,Configurações!$B$14)),"DOM ","")&amp;IF(Configurações!$B$3="Simples","",IF(ROUND(GF24*1440,0)&lt;=ROUND(Configurações!$B$11*1440,0),IF(ROUND(GG24*1440,0)&gt;0,"INT-INDEVIDO",""),IF(ROUND(GF24*1440,0)&lt;=ROUND(Configurações!$B$12*1440,0),IF(ROUND(GG24*1440,0)&lt;&gt;ROUND(Configurações!$B$8*1440,0),"INT-15MIN",""),IF(OR(ROUND(GG24*1440,0)&lt;ROUND(Configurações!$B$9*1440,0),ROUND(GG24*1440,0)&gt;ROUND(Configurações!$B$10*1440,0)),"INT-1H2H","")))))</f>
        <v/>
      </c>
      <c r="GK24" t="str">
        <f>IF(Configurações!$B$3="Simples",IF('Escala Simples'!X24="Trabalho","TRAB",IF('Escala Simples'!X24="Folga","FOLGA",IF('Escala Simples'!X24="Atestado","ATEST",IF('Escala Simples'!X24="Férias","FERIAS","")))),"")</f>
        <v/>
      </c>
      <c r="GL24" s="71" t="str">
        <f>IF(Configurações!$B$3="Colunas",IF('Escala Colunas'!Q102="","",'Escala Colunas'!Q102),IF(Configurações!$B$3="Simples","",IF('Escala Linhas'!CQ24="","",'Escala Linhas'!CQ24)))</f>
        <v/>
      </c>
      <c r="GM24" s="71" t="str">
        <f>IF(Configurações!$B$3="Colunas",IF('Escala Colunas'!Q103="","",'Escala Colunas'!Q103),IF(Configurações!$B$3="Simples","",IF('Escala Linhas'!CR24="","",'Escala Linhas'!CR24)))</f>
        <v/>
      </c>
      <c r="GN24" s="71" t="str">
        <f>IF(Configurações!$B$3="Colunas",IF('Escala Colunas'!Q104="","",'Escala Colunas'!Q104),IF(Configurações!$B$3="Simples","",IF('Escala Linhas'!CS24="","",'Escala Linhas'!CS24)))</f>
        <v/>
      </c>
      <c r="GO24" s="71" t="str">
        <f>IF(Configurações!$B$3="Colunas",IF('Escala Colunas'!Q105="","",'Escala Colunas'!Q105),IF(Configurações!$B$3="Simples","",IF('Escala Linhas'!CT24="","",'Escala Linhas'!CT24)))</f>
        <v/>
      </c>
      <c r="GP24">
        <f>IF($B24="",0,IF(Configurações!$B$3="Simples",IF(OR(GV24="TRAB",GV24="ATEST"),1,0),IF(AND(GL24&lt;&gt;"",GO24&lt;&gt;""),1,0)))</f>
        <v>0</v>
      </c>
      <c r="GQ24" s="72">
        <f>IF(AND(GP24=1,Configurações!$B$3&lt;&gt;"Simples"),MOD(GO24-GL24,1)-GR24,0)</f>
        <v>0</v>
      </c>
      <c r="GR24" s="72">
        <f t="shared" si="158"/>
        <v>0</v>
      </c>
      <c r="GS24">
        <f t="shared" si="159"/>
        <v>0</v>
      </c>
      <c r="GT24">
        <f t="shared" si="160"/>
        <v>0</v>
      </c>
      <c r="GU24" s="38" t="str">
        <f>IF(GP24=0,"",IF(GS24&gt;Configurações!$B$15,"7DIA ","")&amp;IF(AND(WEEKDAY(GL$5)=1,GT24&gt;IF($D24="F",Configurações!$B$13,Configurações!$B$14)),"DOM ","")&amp;IF(Configurações!$B$3="Simples","",IF(ROUND(GQ24*1440,0)&lt;=ROUND(Configurações!$B$11*1440,0),IF(ROUND(GR24*1440,0)&gt;0,"INT-INDEVIDO",""),IF(ROUND(GQ24*1440,0)&lt;=ROUND(Configurações!$B$12*1440,0),IF(ROUND(GR24*1440,0)&lt;&gt;ROUND(Configurações!$B$8*1440,0),"INT-15MIN",""),IF(OR(ROUND(GR24*1440,0)&lt;ROUND(Configurações!$B$9*1440,0),ROUND(GR24*1440,0)&gt;ROUND(Configurações!$B$10*1440,0)),"INT-1H2H","")))))</f>
        <v/>
      </c>
      <c r="GV24" t="str">
        <f>IF(Configurações!$B$3="Simples",IF('Escala Simples'!Y24="Trabalho","TRAB",IF('Escala Simples'!Y24="Folga","FOLGA",IF('Escala Simples'!Y24="Atestado","ATEST",IF('Escala Simples'!Y24="Férias","FERIAS","")))),"")</f>
        <v/>
      </c>
      <c r="GW24" s="71" t="str">
        <f>IF(Configurações!$B$3="Colunas",IF('Escala Colunas'!Q107="","",'Escala Colunas'!Q107),IF(Configurações!$B$3="Simples","",IF('Escala Linhas'!CV24="","",'Escala Linhas'!CV24)))</f>
        <v/>
      </c>
      <c r="GX24" s="71" t="str">
        <f>IF(Configurações!$B$3="Colunas",IF('Escala Colunas'!Q108="","",'Escala Colunas'!Q108),IF(Configurações!$B$3="Simples","",IF('Escala Linhas'!CW24="","",'Escala Linhas'!CW24)))</f>
        <v/>
      </c>
      <c r="GY24" s="71" t="str">
        <f>IF(Configurações!$B$3="Colunas",IF('Escala Colunas'!Q109="","",'Escala Colunas'!Q109),IF(Configurações!$B$3="Simples","",IF('Escala Linhas'!CX24="","",'Escala Linhas'!CX24)))</f>
        <v/>
      </c>
      <c r="GZ24" s="71" t="str">
        <f>IF(Configurações!$B$3="Colunas",IF('Escala Colunas'!Q110="","",'Escala Colunas'!Q110),IF(Configurações!$B$3="Simples","",IF('Escala Linhas'!CY24="","",'Escala Linhas'!CY24)))</f>
        <v/>
      </c>
      <c r="HA24">
        <f>IF($B24="",0,IF(Configurações!$B$3="Simples",IF(OR(HG24="TRAB",HG24="ATEST"),1,0),IF(AND(GW24&lt;&gt;"",GZ24&lt;&gt;""),1,0)))</f>
        <v>0</v>
      </c>
      <c r="HB24" s="72">
        <f>IF(AND(HA24=1,Configurações!$B$3&lt;&gt;"Simples"),MOD(GZ24-GW24,1)-HC24,0)</f>
        <v>0</v>
      </c>
      <c r="HC24" s="72">
        <f t="shared" si="161"/>
        <v>0</v>
      </c>
      <c r="HD24">
        <f t="shared" si="162"/>
        <v>0</v>
      </c>
      <c r="HE24">
        <f t="shared" si="163"/>
        <v>0</v>
      </c>
      <c r="HF24" s="38" t="str">
        <f>IF(HA24=0,"",IF(HD24&gt;Configurações!$B$15,"7DIA ","")&amp;IF(AND(WEEKDAY(GW$5)=1,HE24&gt;IF($D24="F",Configurações!$B$13,Configurações!$B$14)),"DOM ","")&amp;IF(Configurações!$B$3="Simples","",IF(ROUND(HB24*1440,0)&lt;=ROUND(Configurações!$B$11*1440,0),IF(ROUND(HC24*1440,0)&gt;0,"INT-INDEVIDO",""),IF(ROUND(HB24*1440,0)&lt;=ROUND(Configurações!$B$12*1440,0),IF(ROUND(HC24*1440,0)&lt;&gt;ROUND(Configurações!$B$8*1440,0),"INT-15MIN",""),IF(OR(ROUND(HC24*1440,0)&lt;ROUND(Configurações!$B$9*1440,0),ROUND(HC24*1440,0)&gt;ROUND(Configurações!$B$10*1440,0)),"INT-1H2H","")))))</f>
        <v/>
      </c>
      <c r="HG24" t="str">
        <f>IF(Configurações!$B$3="Simples",IF('Escala Simples'!Z24="Trabalho","TRAB",IF('Escala Simples'!Z24="Folga","FOLGA",IF('Escala Simples'!Z24="Atestado","ATEST",IF('Escala Simples'!Z24="Férias","FERIAS","")))),"")</f>
        <v/>
      </c>
      <c r="HH24" s="71" t="str">
        <f>IF(Configurações!$B$3="Colunas",IF('Escala Colunas'!Q112="","",'Escala Colunas'!Q112),IF(Configurações!$B$3="Simples","",IF('Escala Linhas'!DA24="","",'Escala Linhas'!DA24)))</f>
        <v/>
      </c>
      <c r="HI24" s="71" t="str">
        <f>IF(Configurações!$B$3="Colunas",IF('Escala Colunas'!Q113="","",'Escala Colunas'!Q113),IF(Configurações!$B$3="Simples","",IF('Escala Linhas'!DB24="","",'Escala Linhas'!DB24)))</f>
        <v/>
      </c>
      <c r="HJ24" s="71" t="str">
        <f>IF(Configurações!$B$3="Colunas",IF('Escala Colunas'!Q114="","",'Escala Colunas'!Q114),IF(Configurações!$B$3="Simples","",IF('Escala Linhas'!DC24="","",'Escala Linhas'!DC24)))</f>
        <v/>
      </c>
      <c r="HK24" s="71" t="str">
        <f>IF(Configurações!$B$3="Colunas",IF('Escala Colunas'!Q115="","",'Escala Colunas'!Q115),IF(Configurações!$B$3="Simples","",IF('Escala Linhas'!DD24="","",'Escala Linhas'!DD24)))</f>
        <v/>
      </c>
      <c r="HL24">
        <f>IF($B24="",0,IF(Configurações!$B$3="Simples",IF(OR(HR24="TRAB",HR24="ATEST"),1,0),IF(AND(HH24&lt;&gt;"",HK24&lt;&gt;""),1,0)))</f>
        <v>0</v>
      </c>
      <c r="HM24" s="72">
        <f>IF(AND(HL24=1,Configurações!$B$3&lt;&gt;"Simples"),MOD(HK24-HH24,1)-HN24,0)</f>
        <v>0</v>
      </c>
      <c r="HN24" s="72">
        <f t="shared" si="164"/>
        <v>0</v>
      </c>
      <c r="HO24">
        <f t="shared" si="165"/>
        <v>0</v>
      </c>
      <c r="HP24">
        <f t="shared" si="166"/>
        <v>0</v>
      </c>
      <c r="HQ24" s="38" t="str">
        <f>IF(HL24=0,"",IF(HO24&gt;Configurações!$B$15,"7DIA ","")&amp;IF(AND(WEEKDAY(HH$5)=1,HP24&gt;IF($D24="F",Configurações!$B$13,Configurações!$B$14)),"DOM ","")&amp;IF(Configurações!$B$3="Simples","",IF(ROUND(HM24*1440,0)&lt;=ROUND(Configurações!$B$11*1440,0),IF(ROUND(HN24*1440,0)&gt;0,"INT-INDEVIDO",""),IF(ROUND(HM24*1440,0)&lt;=ROUND(Configurações!$B$12*1440,0),IF(ROUND(HN24*1440,0)&lt;&gt;ROUND(Configurações!$B$8*1440,0),"INT-15MIN",""),IF(OR(ROUND(HN24*1440,0)&lt;ROUND(Configurações!$B$9*1440,0),ROUND(HN24*1440,0)&gt;ROUND(Configurações!$B$10*1440,0)),"INT-1H2H","")))))</f>
        <v/>
      </c>
      <c r="HR24" t="str">
        <f>IF(Configurações!$B$3="Simples",IF('Escala Simples'!AA24="Trabalho","TRAB",IF('Escala Simples'!AA24="Folga","FOLGA",IF('Escala Simples'!AA24="Atestado","ATEST",IF('Escala Simples'!AA24="Férias","FERIAS","")))),"")</f>
        <v/>
      </c>
      <c r="HS24" s="71" t="str">
        <f>IF(Configurações!$B$3="Colunas",IF('Escala Colunas'!Q117="","",'Escala Colunas'!Q117),IF(Configurações!$B$3="Simples","",IF('Escala Linhas'!DF24="","",'Escala Linhas'!DF24)))</f>
        <v/>
      </c>
      <c r="HT24" s="71" t="str">
        <f>IF(Configurações!$B$3="Colunas",IF('Escala Colunas'!Q118="","",'Escala Colunas'!Q118),IF(Configurações!$B$3="Simples","",IF('Escala Linhas'!DG24="","",'Escala Linhas'!DG24)))</f>
        <v/>
      </c>
      <c r="HU24" s="71" t="str">
        <f>IF(Configurações!$B$3="Colunas",IF('Escala Colunas'!Q119="","",'Escala Colunas'!Q119),IF(Configurações!$B$3="Simples","",IF('Escala Linhas'!DH24="","",'Escala Linhas'!DH24)))</f>
        <v/>
      </c>
      <c r="HV24" s="71" t="str">
        <f>IF(Configurações!$B$3="Colunas",IF('Escala Colunas'!Q120="","",'Escala Colunas'!Q120),IF(Configurações!$B$3="Simples","",IF('Escala Linhas'!DI24="","",'Escala Linhas'!DI24)))</f>
        <v/>
      </c>
      <c r="HW24">
        <f>IF($B24="",0,IF(Configurações!$B$3="Simples",IF(OR(IC24="TRAB",IC24="ATEST"),1,0),IF(AND(HS24&lt;&gt;"",HV24&lt;&gt;""),1,0)))</f>
        <v>0</v>
      </c>
      <c r="HX24" s="72">
        <f>IF(AND(HW24=1,Configurações!$B$3&lt;&gt;"Simples"),MOD(HV24-HS24,1)-HY24,0)</f>
        <v>0</v>
      </c>
      <c r="HY24" s="72">
        <f t="shared" si="167"/>
        <v>0</v>
      </c>
      <c r="HZ24">
        <f t="shared" si="168"/>
        <v>0</v>
      </c>
      <c r="IA24">
        <f t="shared" si="169"/>
        <v>0</v>
      </c>
      <c r="IB24" s="38" t="str">
        <f>IF(HW24=0,"",IF(HZ24&gt;Configurações!$B$15,"7DIA ","")&amp;IF(AND(WEEKDAY(HS$5)=1,IA24&gt;IF($D24="F",Configurações!$B$13,Configurações!$B$14)),"DOM ","")&amp;IF(Configurações!$B$3="Simples","",IF(ROUND(HX24*1440,0)&lt;=ROUND(Configurações!$B$11*1440,0),IF(ROUND(HY24*1440,0)&gt;0,"INT-INDEVIDO",""),IF(ROUND(HX24*1440,0)&lt;=ROUND(Configurações!$B$12*1440,0),IF(ROUND(HY24*1440,0)&lt;&gt;ROUND(Configurações!$B$8*1440,0),"INT-15MIN",""),IF(OR(ROUND(HY24*1440,0)&lt;ROUND(Configurações!$B$9*1440,0),ROUND(HY24*1440,0)&gt;ROUND(Configurações!$B$10*1440,0)),"INT-1H2H","")))))</f>
        <v/>
      </c>
      <c r="IC24" t="str">
        <f>IF(Configurações!$B$3="Simples",IF('Escala Simples'!AB24="Trabalho","TRAB",IF('Escala Simples'!AB24="Folga","FOLGA",IF('Escala Simples'!AB24="Atestado","ATEST",IF('Escala Simples'!AB24="Férias","FERIAS","")))),"")</f>
        <v/>
      </c>
      <c r="ID24" s="71" t="str">
        <f>IF(Configurações!$B$3="Colunas",IF('Escala Colunas'!Q125="","",'Escala Colunas'!Q125),IF(Configurações!$B$3="Simples","",IF('Escala Linhas'!DN24="","",'Escala Linhas'!DN24)))</f>
        <v/>
      </c>
      <c r="IE24" s="71" t="str">
        <f>IF(Configurações!$B$3="Colunas",IF('Escala Colunas'!Q126="","",'Escala Colunas'!Q126),IF(Configurações!$B$3="Simples","",IF('Escala Linhas'!DO24="","",'Escala Linhas'!DO24)))</f>
        <v/>
      </c>
      <c r="IF24" s="71" t="str">
        <f>IF(Configurações!$B$3="Colunas",IF('Escala Colunas'!Q127="","",'Escala Colunas'!Q127),IF(Configurações!$B$3="Simples","",IF('Escala Linhas'!DP24="","",'Escala Linhas'!DP24)))</f>
        <v/>
      </c>
      <c r="IG24" s="71" t="str">
        <f>IF(Configurações!$B$3="Colunas",IF('Escala Colunas'!Q128="","",'Escala Colunas'!Q128),IF(Configurações!$B$3="Simples","",IF('Escala Linhas'!DQ24="","",'Escala Linhas'!DQ24)))</f>
        <v/>
      </c>
      <c r="IH24">
        <f>IF($B24="",0,IF(Configurações!$B$3="Simples",IF(OR(IN24="TRAB",IN24="ATEST"),1,0),IF(AND(ID24&lt;&gt;"",IG24&lt;&gt;""),1,0)))</f>
        <v>0</v>
      </c>
      <c r="II24" s="72">
        <f>IF(AND(IH24=1,Configurações!$B$3&lt;&gt;"Simples"),MOD(IG24-ID24,1)-IJ24,0)</f>
        <v>0</v>
      </c>
      <c r="IJ24" s="72">
        <f t="shared" si="170"/>
        <v>0</v>
      </c>
      <c r="IK24">
        <f t="shared" si="171"/>
        <v>0</v>
      </c>
      <c r="IL24">
        <f t="shared" si="172"/>
        <v>0</v>
      </c>
      <c r="IM24" s="38" t="str">
        <f>IF(IH24=0,"",IF(IK24&gt;Configurações!$B$15,"7DIA ","")&amp;IF(AND(WEEKDAY(ID$5)=1,IL24&gt;IF($D24="F",Configurações!$B$13,Configurações!$B$14)),"DOM ","")&amp;IF(Configurações!$B$3="Simples","",IF(ROUND(II24*1440,0)&lt;=ROUND(Configurações!$B$11*1440,0),IF(ROUND(IJ24*1440,0)&gt;0,"INT-INDEVIDO",""),IF(ROUND(II24*1440,0)&lt;=ROUND(Configurações!$B$12*1440,0),IF(ROUND(IJ24*1440,0)&lt;&gt;ROUND(Configurações!$B$8*1440,0),"INT-15MIN",""),IF(OR(ROUND(IJ24*1440,0)&lt;ROUND(Configurações!$B$9*1440,0),ROUND(IJ24*1440,0)&gt;ROUND(Configurações!$B$10*1440,0)),"INT-1H2H","")))))</f>
        <v/>
      </c>
      <c r="IN24" t="str">
        <f>IF(Configurações!$B$3="Simples",IF('Escala Simples'!AE24="Trabalho","TRAB",IF('Escala Simples'!AE24="Folga","FOLGA",IF('Escala Simples'!AE24="Atestado","ATEST",IF('Escala Simples'!AE24="Férias","FERIAS","")))),"")</f>
        <v/>
      </c>
      <c r="IO24" s="71" t="str">
        <f>IF(Configurações!$B$3="Colunas",IF('Escala Colunas'!Q130="","",'Escala Colunas'!Q130),IF(Configurações!$B$3="Simples","",IF('Escala Linhas'!DS24="","",'Escala Linhas'!DS24)))</f>
        <v/>
      </c>
      <c r="IP24" s="71" t="str">
        <f>IF(Configurações!$B$3="Colunas",IF('Escala Colunas'!Q131="","",'Escala Colunas'!Q131),IF(Configurações!$B$3="Simples","",IF('Escala Linhas'!DT24="","",'Escala Linhas'!DT24)))</f>
        <v/>
      </c>
      <c r="IQ24" s="71" t="str">
        <f>IF(Configurações!$B$3="Colunas",IF('Escala Colunas'!Q132="","",'Escala Colunas'!Q132),IF(Configurações!$B$3="Simples","",IF('Escala Linhas'!DU24="","",'Escala Linhas'!DU24)))</f>
        <v/>
      </c>
      <c r="IR24" s="71" t="str">
        <f>IF(Configurações!$B$3="Colunas",IF('Escala Colunas'!Q133="","",'Escala Colunas'!Q133),IF(Configurações!$B$3="Simples","",IF('Escala Linhas'!DV24="","",'Escala Linhas'!DV24)))</f>
        <v/>
      </c>
      <c r="IS24">
        <f>IF($B24="",0,IF(Configurações!$B$3="Simples",IF(OR(IY24="TRAB",IY24="ATEST"),1,0),IF(AND(IO24&lt;&gt;"",IR24&lt;&gt;""),1,0)))</f>
        <v>0</v>
      </c>
      <c r="IT24" s="72">
        <f>IF(AND(IS24=1,Configurações!$B$3&lt;&gt;"Simples"),MOD(IR24-IO24,1)-IU24,0)</f>
        <v>0</v>
      </c>
      <c r="IU24" s="72">
        <f t="shared" si="173"/>
        <v>0</v>
      </c>
      <c r="IV24">
        <f t="shared" si="174"/>
        <v>0</v>
      </c>
      <c r="IW24">
        <f t="shared" si="175"/>
        <v>0</v>
      </c>
      <c r="IX24" s="38" t="str">
        <f>IF(IS24=0,"",IF(IV24&gt;Configurações!$B$15,"7DIA ","")&amp;IF(AND(WEEKDAY(IO$5)=1,IW24&gt;IF($D24="F",Configurações!$B$13,Configurações!$B$14)),"DOM ","")&amp;IF(Configurações!$B$3="Simples","",IF(ROUND(IT24*1440,0)&lt;=ROUND(Configurações!$B$11*1440,0),IF(ROUND(IU24*1440,0)&gt;0,"INT-INDEVIDO",""),IF(ROUND(IT24*1440,0)&lt;=ROUND(Configurações!$B$12*1440,0),IF(ROUND(IU24*1440,0)&lt;&gt;ROUND(Configurações!$B$8*1440,0),"INT-15MIN",""),IF(OR(ROUND(IU24*1440,0)&lt;ROUND(Configurações!$B$9*1440,0),ROUND(IU24*1440,0)&gt;ROUND(Configurações!$B$10*1440,0)),"INT-1H2H","")))))</f>
        <v/>
      </c>
      <c r="IY24" t="str">
        <f>IF(Configurações!$B$3="Simples",IF('Escala Simples'!AF24="Trabalho","TRAB",IF('Escala Simples'!AF24="Folga","FOLGA",IF('Escala Simples'!AF24="Atestado","ATEST",IF('Escala Simples'!AF24="Férias","FERIAS","")))),"")</f>
        <v/>
      </c>
      <c r="IZ24" s="71" t="str">
        <f>IF(Configurações!$B$3="Colunas",IF('Escala Colunas'!Q135="","",'Escala Colunas'!Q135),IF(Configurações!$B$3="Simples","",IF('Escala Linhas'!DX24="","",'Escala Linhas'!DX24)))</f>
        <v/>
      </c>
      <c r="JA24" s="71" t="str">
        <f>IF(Configurações!$B$3="Colunas",IF('Escala Colunas'!Q136="","",'Escala Colunas'!Q136),IF(Configurações!$B$3="Simples","",IF('Escala Linhas'!DY24="","",'Escala Linhas'!DY24)))</f>
        <v/>
      </c>
      <c r="JB24" s="71" t="str">
        <f>IF(Configurações!$B$3="Colunas",IF('Escala Colunas'!Q137="","",'Escala Colunas'!Q137),IF(Configurações!$B$3="Simples","",IF('Escala Linhas'!DZ24="","",'Escala Linhas'!DZ24)))</f>
        <v/>
      </c>
      <c r="JC24" s="71" t="str">
        <f>IF(Configurações!$B$3="Colunas",IF('Escala Colunas'!Q138="","",'Escala Colunas'!Q138),IF(Configurações!$B$3="Simples","",IF('Escala Linhas'!EA24="","",'Escala Linhas'!EA24)))</f>
        <v/>
      </c>
      <c r="JD24">
        <f>IF($B24="",0,IF(Configurações!$B$3="Simples",IF(OR(JJ24="TRAB",JJ24="ATEST"),1,0),IF(AND(IZ24&lt;&gt;"",JC24&lt;&gt;""),1,0)))</f>
        <v>0</v>
      </c>
      <c r="JE24" s="72">
        <f>IF(AND(JD24=1,Configurações!$B$3&lt;&gt;"Simples"),MOD(JC24-IZ24,1)-JF24,0)</f>
        <v>0</v>
      </c>
      <c r="JF24" s="72">
        <f t="shared" si="176"/>
        <v>0</v>
      </c>
      <c r="JG24">
        <f t="shared" si="177"/>
        <v>0</v>
      </c>
      <c r="JH24">
        <f t="shared" si="178"/>
        <v>0</v>
      </c>
      <c r="JI24" s="38" t="str">
        <f>IF(JD24=0,"",IF(JG24&gt;Configurações!$B$15,"7DIA ","")&amp;IF(AND(WEEKDAY(IZ$5)=1,JH24&gt;IF($D24="F",Configurações!$B$13,Configurações!$B$14)),"DOM ","")&amp;IF(Configurações!$B$3="Simples","",IF(ROUND(JE24*1440,0)&lt;=ROUND(Configurações!$B$11*1440,0),IF(ROUND(JF24*1440,0)&gt;0,"INT-INDEVIDO",""),IF(ROUND(JE24*1440,0)&lt;=ROUND(Configurações!$B$12*1440,0),IF(ROUND(JF24*1440,0)&lt;&gt;ROUND(Configurações!$B$8*1440,0),"INT-15MIN",""),IF(OR(ROUND(JF24*1440,0)&lt;ROUND(Configurações!$B$9*1440,0),ROUND(JF24*1440,0)&gt;ROUND(Configurações!$B$10*1440,0)),"INT-1H2H","")))))</f>
        <v/>
      </c>
      <c r="JJ24" t="str">
        <f>IF(Configurações!$B$3="Simples",IF('Escala Simples'!AG24="Trabalho","TRAB",IF('Escala Simples'!AG24="Folga","FOLGA",IF('Escala Simples'!AG24="Atestado","ATEST",IF('Escala Simples'!AG24="Férias","FERIAS","")))),"")</f>
        <v/>
      </c>
      <c r="JK24" s="71" t="str">
        <f>IF(Configurações!$B$3="Colunas",IF('Escala Colunas'!Q140="","",'Escala Colunas'!Q140),IF(Configurações!$B$3="Simples","",IF('Escala Linhas'!EC24="","",'Escala Linhas'!EC24)))</f>
        <v/>
      </c>
      <c r="JL24" s="71" t="str">
        <f>IF(Configurações!$B$3="Colunas",IF('Escala Colunas'!Q141="","",'Escala Colunas'!Q141),IF(Configurações!$B$3="Simples","",IF('Escala Linhas'!ED24="","",'Escala Linhas'!ED24)))</f>
        <v/>
      </c>
      <c r="JM24" s="71" t="str">
        <f>IF(Configurações!$B$3="Colunas",IF('Escala Colunas'!Q142="","",'Escala Colunas'!Q142),IF(Configurações!$B$3="Simples","",IF('Escala Linhas'!EE24="","",'Escala Linhas'!EE24)))</f>
        <v/>
      </c>
      <c r="JN24" s="71" t="str">
        <f>IF(Configurações!$B$3="Colunas",IF('Escala Colunas'!Q143="","",'Escala Colunas'!Q143),IF(Configurações!$B$3="Simples","",IF('Escala Linhas'!EF24="","",'Escala Linhas'!EF24)))</f>
        <v/>
      </c>
      <c r="JO24">
        <f>IF($B24="",0,IF(Configurações!$B$3="Simples",IF(OR(JU24="TRAB",JU24="ATEST"),1,0),IF(AND(JK24&lt;&gt;"",JN24&lt;&gt;""),1,0)))</f>
        <v>0</v>
      </c>
      <c r="JP24" s="72">
        <f>IF(AND(JO24=1,Configurações!$B$3&lt;&gt;"Simples"),MOD(JN24-JK24,1)-JQ24,0)</f>
        <v>0</v>
      </c>
      <c r="JQ24" s="72">
        <f t="shared" si="179"/>
        <v>0</v>
      </c>
      <c r="JR24">
        <f t="shared" si="180"/>
        <v>0</v>
      </c>
      <c r="JS24">
        <f t="shared" si="181"/>
        <v>0</v>
      </c>
      <c r="JT24" s="38" t="str">
        <f>IF(JO24=0,"",IF(JR24&gt;Configurações!$B$15,"7DIA ","")&amp;IF(AND(WEEKDAY(JK$5)=1,JS24&gt;IF($D24="F",Configurações!$B$13,Configurações!$B$14)),"DOM ","")&amp;IF(Configurações!$B$3="Simples","",IF(ROUND(JP24*1440,0)&lt;=ROUND(Configurações!$B$11*1440,0),IF(ROUND(JQ24*1440,0)&gt;0,"INT-INDEVIDO",""),IF(ROUND(JP24*1440,0)&lt;=ROUND(Configurações!$B$12*1440,0),IF(ROUND(JQ24*1440,0)&lt;&gt;ROUND(Configurações!$B$8*1440,0),"INT-15MIN",""),IF(OR(ROUND(JQ24*1440,0)&lt;ROUND(Configurações!$B$9*1440,0),ROUND(JQ24*1440,0)&gt;ROUND(Configurações!$B$10*1440,0)),"INT-1H2H","")))))</f>
        <v/>
      </c>
      <c r="JU24" t="str">
        <f>IF(Configurações!$B$3="Simples",IF('Escala Simples'!AH24="Trabalho","TRAB",IF('Escala Simples'!AH24="Folga","FOLGA",IF('Escala Simples'!AH24="Atestado","ATEST",IF('Escala Simples'!AH24="Férias","FERIAS","")))),"")</f>
        <v/>
      </c>
      <c r="JV24" s="71" t="str">
        <f>IF(Configurações!$B$3="Colunas",IF('Escala Colunas'!Q145="","",'Escala Colunas'!Q145),IF(Configurações!$B$3="Simples","",IF('Escala Linhas'!EH24="","",'Escala Linhas'!EH24)))</f>
        <v/>
      </c>
      <c r="JW24" s="71" t="str">
        <f>IF(Configurações!$B$3="Colunas",IF('Escala Colunas'!Q146="","",'Escala Colunas'!Q146),IF(Configurações!$B$3="Simples","",IF('Escala Linhas'!EI24="","",'Escala Linhas'!EI24)))</f>
        <v/>
      </c>
      <c r="JX24" s="71" t="str">
        <f>IF(Configurações!$B$3="Colunas",IF('Escala Colunas'!Q147="","",'Escala Colunas'!Q147),IF(Configurações!$B$3="Simples","",IF('Escala Linhas'!EJ24="","",'Escala Linhas'!EJ24)))</f>
        <v/>
      </c>
      <c r="JY24" s="71" t="str">
        <f>IF(Configurações!$B$3="Colunas",IF('Escala Colunas'!Q148="","",'Escala Colunas'!Q148),IF(Configurações!$B$3="Simples","",IF('Escala Linhas'!EK24="","",'Escala Linhas'!EK24)))</f>
        <v/>
      </c>
      <c r="JZ24">
        <f>IF($B24="",0,IF(Configurações!$B$3="Simples",IF(OR(KF24="TRAB",KF24="ATEST"),1,0),IF(AND(JV24&lt;&gt;"",JY24&lt;&gt;""),1,0)))</f>
        <v>0</v>
      </c>
      <c r="KA24" s="72">
        <f>IF(AND(JZ24=1,Configurações!$B$3&lt;&gt;"Simples"),MOD(JY24-JV24,1)-KB24,0)</f>
        <v>0</v>
      </c>
      <c r="KB24" s="72">
        <f t="shared" si="182"/>
        <v>0</v>
      </c>
      <c r="KC24">
        <f t="shared" si="183"/>
        <v>0</v>
      </c>
      <c r="KD24">
        <f t="shared" si="184"/>
        <v>0</v>
      </c>
      <c r="KE24" s="38" t="str">
        <f>IF(JZ24=0,"",IF(KC24&gt;Configurações!$B$15,"7DIA ","")&amp;IF(AND(WEEKDAY(JV$5)=1,KD24&gt;IF($D24="F",Configurações!$B$13,Configurações!$B$14)),"DOM ","")&amp;IF(Configurações!$B$3="Simples","",IF(ROUND(KA24*1440,0)&lt;=ROUND(Configurações!$B$11*1440,0),IF(ROUND(KB24*1440,0)&gt;0,"INT-INDEVIDO",""),IF(ROUND(KA24*1440,0)&lt;=ROUND(Configurações!$B$12*1440,0),IF(ROUND(KB24*1440,0)&lt;&gt;ROUND(Configurações!$B$8*1440,0),"INT-15MIN",""),IF(OR(ROUND(KB24*1440,0)&lt;ROUND(Configurações!$B$9*1440,0),ROUND(KB24*1440,0)&gt;ROUND(Configurações!$B$10*1440,0)),"INT-1H2H","")))))</f>
        <v/>
      </c>
      <c r="KF24" t="str">
        <f>IF(Configurações!$B$3="Simples",IF('Escala Simples'!AI24="Trabalho","TRAB",IF('Escala Simples'!AI24="Folga","FOLGA",IF('Escala Simples'!AI24="Atestado","ATEST",IF('Escala Simples'!AI24="Férias","FERIAS","")))),"")</f>
        <v/>
      </c>
      <c r="KG24" s="71" t="str">
        <f>IF(Configurações!$B$3="Colunas",IF('Escala Colunas'!Q150="","",'Escala Colunas'!Q150),IF(Configurações!$B$3="Simples","",IF('Escala Linhas'!EM24="","",'Escala Linhas'!EM24)))</f>
        <v/>
      </c>
      <c r="KH24" s="71" t="str">
        <f>IF(Configurações!$B$3="Colunas",IF('Escala Colunas'!Q151="","",'Escala Colunas'!Q151),IF(Configurações!$B$3="Simples","",IF('Escala Linhas'!EN24="","",'Escala Linhas'!EN24)))</f>
        <v/>
      </c>
      <c r="KI24" s="71" t="str">
        <f>IF(Configurações!$B$3="Colunas",IF('Escala Colunas'!Q152="","",'Escala Colunas'!Q152),IF(Configurações!$B$3="Simples","",IF('Escala Linhas'!EO24="","",'Escala Linhas'!EO24)))</f>
        <v/>
      </c>
      <c r="KJ24" s="71" t="str">
        <f>IF(Configurações!$B$3="Colunas",IF('Escala Colunas'!Q153="","",'Escala Colunas'!Q153),IF(Configurações!$B$3="Simples","",IF('Escala Linhas'!EP24="","",'Escala Linhas'!EP24)))</f>
        <v/>
      </c>
      <c r="KK24">
        <f>IF($B24="",0,IF(Configurações!$B$3="Simples",IF(OR(KQ24="TRAB",KQ24="ATEST"),1,0),IF(AND(KG24&lt;&gt;"",KJ24&lt;&gt;""),1,0)))</f>
        <v>0</v>
      </c>
      <c r="KL24" s="72">
        <f>IF(AND(KK24=1,Configurações!$B$3&lt;&gt;"Simples"),MOD(KJ24-KG24,1)-KM24,0)</f>
        <v>0</v>
      </c>
      <c r="KM24" s="72">
        <f t="shared" si="185"/>
        <v>0</v>
      </c>
      <c r="KN24">
        <f t="shared" si="186"/>
        <v>0</v>
      </c>
      <c r="KO24">
        <f t="shared" si="187"/>
        <v>0</v>
      </c>
      <c r="KP24" s="38" t="str">
        <f>IF(KK24=0,"",IF(KN24&gt;Configurações!$B$15,"7DIA ","")&amp;IF(AND(WEEKDAY(KG$5)=1,KO24&gt;IF($D24="F",Configurações!$B$13,Configurações!$B$14)),"DOM ","")&amp;IF(Configurações!$B$3="Simples","",IF(ROUND(KL24*1440,0)&lt;=ROUND(Configurações!$B$11*1440,0),IF(ROUND(KM24*1440,0)&gt;0,"INT-INDEVIDO",""),IF(ROUND(KL24*1440,0)&lt;=ROUND(Configurações!$B$12*1440,0),IF(ROUND(KM24*1440,0)&lt;&gt;ROUND(Configurações!$B$8*1440,0),"INT-15MIN",""),IF(OR(ROUND(KM24*1440,0)&lt;ROUND(Configurações!$B$9*1440,0),ROUND(KM24*1440,0)&gt;ROUND(Configurações!$B$10*1440,0)),"INT-1H2H","")))))</f>
        <v/>
      </c>
      <c r="KQ24" t="str">
        <f>IF(Configurações!$B$3="Simples",IF('Escala Simples'!AJ24="Trabalho","TRAB",IF('Escala Simples'!AJ24="Folga","FOLGA",IF('Escala Simples'!AJ24="Atestado","ATEST",IF('Escala Simples'!AJ24="Férias","FERIAS","")))),"")</f>
        <v/>
      </c>
      <c r="KR24" s="71" t="str">
        <f>IF(Configurações!$B$3="Colunas",IF('Escala Colunas'!Q155="","",'Escala Colunas'!Q155),IF(Configurações!$B$3="Simples","",IF('Escala Linhas'!ER24="","",'Escala Linhas'!ER24)))</f>
        <v/>
      </c>
      <c r="KS24" s="71" t="str">
        <f>IF(Configurações!$B$3="Colunas",IF('Escala Colunas'!Q156="","",'Escala Colunas'!Q156),IF(Configurações!$B$3="Simples","",IF('Escala Linhas'!ES24="","",'Escala Linhas'!ES24)))</f>
        <v/>
      </c>
      <c r="KT24" s="71" t="str">
        <f>IF(Configurações!$B$3="Colunas",IF('Escala Colunas'!Q157="","",'Escala Colunas'!Q157),IF(Configurações!$B$3="Simples","",IF('Escala Linhas'!ET24="","",'Escala Linhas'!ET24)))</f>
        <v/>
      </c>
      <c r="KU24" s="71" t="str">
        <f>IF(Configurações!$B$3="Colunas",IF('Escala Colunas'!Q158="","",'Escala Colunas'!Q158),IF(Configurações!$B$3="Simples","",IF('Escala Linhas'!EU24="","",'Escala Linhas'!EU24)))</f>
        <v/>
      </c>
      <c r="KV24">
        <f>IF($B24="",0,IF(Configurações!$B$3="Simples",IF(OR(LB24="TRAB",LB24="ATEST"),1,0),IF(AND(KR24&lt;&gt;"",KU24&lt;&gt;""),1,0)))</f>
        <v>0</v>
      </c>
      <c r="KW24" s="72">
        <f>IF(AND(KV24=1,Configurações!$B$3&lt;&gt;"Simples"),MOD(KU24-KR24,1)-KX24,0)</f>
        <v>0</v>
      </c>
      <c r="KX24" s="72">
        <f t="shared" si="188"/>
        <v>0</v>
      </c>
      <c r="KY24">
        <f t="shared" si="189"/>
        <v>0</v>
      </c>
      <c r="KZ24">
        <f t="shared" si="190"/>
        <v>0</v>
      </c>
      <c r="LA24" s="38" t="str">
        <f>IF(KV24=0,"",IF(KY24&gt;Configurações!$B$15,"7DIA ","")&amp;IF(AND(WEEKDAY(KR$5)=1,KZ24&gt;IF($D24="F",Configurações!$B$13,Configurações!$B$14)),"DOM ","")&amp;IF(Configurações!$B$3="Simples","",IF(ROUND(KW24*1440,0)&lt;=ROUND(Configurações!$B$11*1440,0),IF(ROUND(KX24*1440,0)&gt;0,"INT-INDEVIDO",""),IF(ROUND(KW24*1440,0)&lt;=ROUND(Configurações!$B$12*1440,0),IF(ROUND(KX24*1440,0)&lt;&gt;ROUND(Configurações!$B$8*1440,0),"INT-15MIN",""),IF(OR(ROUND(KX24*1440,0)&lt;ROUND(Configurações!$B$9*1440,0),ROUND(KX24*1440,0)&gt;ROUND(Configurações!$B$10*1440,0)),"INT-1H2H","")))))</f>
        <v/>
      </c>
      <c r="LB24" t="str">
        <f>IF(Configurações!$B$3="Simples",IF('Escala Simples'!AK24="Trabalho","TRAB",IF('Escala Simples'!AK24="Folga","FOLGA",IF('Escala Simples'!AK24="Atestado","ATEST",IF('Escala Simples'!AK24="Férias","FERIAS","")))),"")</f>
        <v/>
      </c>
      <c r="LC24" s="71" t="str">
        <f>IF(Configurações!$B$3="Colunas",IF('Escala Colunas'!Q163="","",'Escala Colunas'!Q163),IF(Configurações!$B$3="Simples","",IF('Escala Linhas'!EZ24="","",'Escala Linhas'!EZ24)))</f>
        <v/>
      </c>
      <c r="LD24" s="71" t="str">
        <f>IF(Configurações!$B$3="Colunas",IF('Escala Colunas'!Q164="","",'Escala Colunas'!Q164),IF(Configurações!$B$3="Simples","",IF('Escala Linhas'!FA24="","",'Escala Linhas'!FA24)))</f>
        <v/>
      </c>
      <c r="LE24" s="71" t="str">
        <f>IF(Configurações!$B$3="Colunas",IF('Escala Colunas'!Q165="","",'Escala Colunas'!Q165),IF(Configurações!$B$3="Simples","",IF('Escala Linhas'!FB24="","",'Escala Linhas'!FB24)))</f>
        <v/>
      </c>
      <c r="LF24" s="71" t="str">
        <f>IF(Configurações!$B$3="Colunas",IF('Escala Colunas'!Q166="","",'Escala Colunas'!Q166),IF(Configurações!$B$3="Simples","",IF('Escala Linhas'!FC24="","",'Escala Linhas'!FC24)))</f>
        <v/>
      </c>
      <c r="LG24">
        <f>IF($B24="",0,IF(Configurações!$B$3="Simples",IF(OR(LM24="TRAB",LM24="ATEST"),1,0),IF(AND(LC24&lt;&gt;"",LF24&lt;&gt;""),1,0)))</f>
        <v>0</v>
      </c>
      <c r="LH24" s="72">
        <f>IF(AND(LG24=1,Configurações!$B$3&lt;&gt;"Simples"),MOD(LF24-LC24,1)-LI24,0)</f>
        <v>0</v>
      </c>
      <c r="LI24" s="72">
        <f t="shared" si="191"/>
        <v>0</v>
      </c>
      <c r="LJ24">
        <f t="shared" si="192"/>
        <v>0</v>
      </c>
      <c r="LK24">
        <f t="shared" si="193"/>
        <v>0</v>
      </c>
      <c r="LL24" s="38" t="str">
        <f>IF(LG24=0,"",IF(LJ24&gt;Configurações!$B$15,"7DIA ","")&amp;IF(AND(WEEKDAY(LC$5)=1,LK24&gt;IF($D24="F",Configurações!$B$13,Configurações!$B$14)),"DOM ","")&amp;IF(Configurações!$B$3="Simples","",IF(ROUND(LH24*1440,0)&lt;=ROUND(Configurações!$B$11*1440,0),IF(ROUND(LI24*1440,0)&gt;0,"INT-INDEVIDO",""),IF(ROUND(LH24*1440,0)&lt;=ROUND(Configurações!$B$12*1440,0),IF(ROUND(LI24*1440,0)&lt;&gt;ROUND(Configurações!$B$8*1440,0),"INT-15MIN",""),IF(OR(ROUND(LI24*1440,0)&lt;ROUND(Configurações!$B$9*1440,0),ROUND(LI24*1440,0)&gt;ROUND(Configurações!$B$10*1440,0)),"INT-1H2H","")))))</f>
        <v/>
      </c>
      <c r="LM24" t="str">
        <f>IF(Configurações!$B$3="Simples",IF('Escala Simples'!AN24="Trabalho","TRAB",IF('Escala Simples'!AN24="Folga","FOLGA",IF('Escala Simples'!AN24="Atestado","ATEST",IF('Escala Simples'!AN24="Férias","FERIAS","")))),"")</f>
        <v/>
      </c>
      <c r="LN24" s="71" t="str">
        <f>IF(Configurações!$B$3="Colunas",IF('Escala Colunas'!Q168="","",'Escala Colunas'!Q168),IF(Configurações!$B$3="Simples","",IF('Escala Linhas'!FE24="","",'Escala Linhas'!FE24)))</f>
        <v/>
      </c>
      <c r="LO24" s="71" t="str">
        <f>IF(Configurações!$B$3="Colunas",IF('Escala Colunas'!Q169="","",'Escala Colunas'!Q169),IF(Configurações!$B$3="Simples","",IF('Escala Linhas'!FF24="","",'Escala Linhas'!FF24)))</f>
        <v/>
      </c>
      <c r="LP24" s="71" t="str">
        <f>IF(Configurações!$B$3="Colunas",IF('Escala Colunas'!Q170="","",'Escala Colunas'!Q170),IF(Configurações!$B$3="Simples","",IF('Escala Linhas'!FG24="","",'Escala Linhas'!FG24)))</f>
        <v/>
      </c>
      <c r="LQ24" s="71" t="str">
        <f>IF(Configurações!$B$3="Colunas",IF('Escala Colunas'!Q171="","",'Escala Colunas'!Q171),IF(Configurações!$B$3="Simples","",IF('Escala Linhas'!FH24="","",'Escala Linhas'!FH24)))</f>
        <v/>
      </c>
      <c r="LR24">
        <f>IF($B24="",0,IF(Configurações!$B$3="Simples",IF(OR(LX24="TRAB",LX24="ATEST"),1,0),IF(AND(LN24&lt;&gt;"",LQ24&lt;&gt;""),1,0)))</f>
        <v>0</v>
      </c>
      <c r="LS24" s="72">
        <f>IF(AND(LR24=1,Configurações!$B$3&lt;&gt;"Simples"),MOD(LQ24-LN24,1)-LT24,0)</f>
        <v>0</v>
      </c>
      <c r="LT24" s="72">
        <f t="shared" si="194"/>
        <v>0</v>
      </c>
      <c r="LU24">
        <f t="shared" si="195"/>
        <v>0</v>
      </c>
      <c r="LV24">
        <f t="shared" si="196"/>
        <v>0</v>
      </c>
      <c r="LW24" s="38" t="str">
        <f>IF(LR24=0,"",IF(LU24&gt;Configurações!$B$15,"7DIA ","")&amp;IF(AND(WEEKDAY(LN$5)=1,LV24&gt;IF($D24="F",Configurações!$B$13,Configurações!$B$14)),"DOM ","")&amp;IF(Configurações!$B$3="Simples","",IF(ROUND(LS24*1440,0)&lt;=ROUND(Configurações!$B$11*1440,0),IF(ROUND(LT24*1440,0)&gt;0,"INT-INDEVIDO",""),IF(ROUND(LS24*1440,0)&lt;=ROUND(Configurações!$B$12*1440,0),IF(ROUND(LT24*1440,0)&lt;&gt;ROUND(Configurações!$B$8*1440,0),"INT-15MIN",""),IF(OR(ROUND(LT24*1440,0)&lt;ROUND(Configurações!$B$9*1440,0),ROUND(LT24*1440,0)&gt;ROUND(Configurações!$B$10*1440,0)),"INT-1H2H","")))))</f>
        <v/>
      </c>
      <c r="LX24" t="str">
        <f>IF(Configurações!$B$3="Simples",IF('Escala Simples'!AO24="Trabalho","TRAB",IF('Escala Simples'!AO24="Folga","FOLGA",IF('Escala Simples'!AO24="Atestado","ATEST",IF('Escala Simples'!AO24="Férias","FERIAS","")))),"")</f>
        <v/>
      </c>
      <c r="LY24" s="71" t="str">
        <f>IF(Configurações!$B$3="Colunas",IF('Escala Colunas'!Q173="","",'Escala Colunas'!Q173),IF(Configurações!$B$3="Simples","",IF('Escala Linhas'!FJ24="","",'Escala Linhas'!FJ24)))</f>
        <v/>
      </c>
      <c r="LZ24" s="71" t="str">
        <f>IF(Configurações!$B$3="Colunas",IF('Escala Colunas'!Q174="","",'Escala Colunas'!Q174),IF(Configurações!$B$3="Simples","",IF('Escala Linhas'!FK24="","",'Escala Linhas'!FK24)))</f>
        <v/>
      </c>
      <c r="MA24" s="71" t="str">
        <f>IF(Configurações!$B$3="Colunas",IF('Escala Colunas'!Q175="","",'Escala Colunas'!Q175),IF(Configurações!$B$3="Simples","",IF('Escala Linhas'!FL24="","",'Escala Linhas'!FL24)))</f>
        <v/>
      </c>
      <c r="MB24" s="71" t="str">
        <f>IF(Configurações!$B$3="Colunas",IF('Escala Colunas'!Q176="","",'Escala Colunas'!Q176),IF(Configurações!$B$3="Simples","",IF('Escala Linhas'!FM24="","",'Escala Linhas'!FM24)))</f>
        <v/>
      </c>
      <c r="MC24">
        <f>IF($B24="",0,IF(Configurações!$B$3="Simples",IF(OR(MI24="TRAB",MI24="ATEST"),1,0),IF(AND(LY24&lt;&gt;"",MB24&lt;&gt;""),1,0)))</f>
        <v>0</v>
      </c>
      <c r="MD24" s="72">
        <f>IF(AND(MC24=1,Configurações!$B$3&lt;&gt;"Simples"),MOD(MB24-LY24,1)-ME24,0)</f>
        <v>0</v>
      </c>
      <c r="ME24" s="72">
        <f t="shared" si="197"/>
        <v>0</v>
      </c>
      <c r="MF24">
        <f t="shared" si="198"/>
        <v>0</v>
      </c>
      <c r="MG24">
        <f t="shared" si="199"/>
        <v>0</v>
      </c>
      <c r="MH24" s="38" t="str">
        <f>IF(MC24=0,"",IF(MF24&gt;Configurações!$B$15,"7DIA ","")&amp;IF(AND(WEEKDAY(LY$5)=1,MG24&gt;IF($D24="F",Configurações!$B$13,Configurações!$B$14)),"DOM ","")&amp;IF(Configurações!$B$3="Simples","",IF(ROUND(MD24*1440,0)&lt;=ROUND(Configurações!$B$11*1440,0),IF(ROUND(ME24*1440,0)&gt;0,"INT-INDEVIDO",""),IF(ROUND(MD24*1440,0)&lt;=ROUND(Configurações!$B$12*1440,0),IF(ROUND(ME24*1440,0)&lt;&gt;ROUND(Configurações!$B$8*1440,0),"INT-15MIN",""),IF(OR(ROUND(ME24*1440,0)&lt;ROUND(Configurações!$B$9*1440,0),ROUND(ME24*1440,0)&gt;ROUND(Configurações!$B$10*1440,0)),"INT-1H2H","")))))</f>
        <v/>
      </c>
      <c r="MI24" t="str">
        <f>IF(Configurações!$B$3="Simples",IF('Escala Simples'!AP24="Trabalho","TRAB",IF('Escala Simples'!AP24="Folga","FOLGA",IF('Escala Simples'!AP24="Atestado","ATEST",IF('Escala Simples'!AP24="Férias","FERIAS","")))),"")</f>
        <v/>
      </c>
      <c r="MJ24" s="71" t="str">
        <f>IF(Configurações!$B$3="Colunas",IF('Escala Colunas'!Q178="","",'Escala Colunas'!Q178),IF(Configurações!$B$3="Simples","",IF('Escala Linhas'!FO24="","",'Escala Linhas'!FO24)))</f>
        <v/>
      </c>
      <c r="MK24" s="71" t="str">
        <f>IF(Configurações!$B$3="Colunas",IF('Escala Colunas'!Q179="","",'Escala Colunas'!Q179),IF(Configurações!$B$3="Simples","",IF('Escala Linhas'!FP24="","",'Escala Linhas'!FP24)))</f>
        <v/>
      </c>
      <c r="ML24" s="71" t="str">
        <f>IF(Configurações!$B$3="Colunas",IF('Escala Colunas'!Q180="","",'Escala Colunas'!Q180),IF(Configurações!$B$3="Simples","",IF('Escala Linhas'!FQ24="","",'Escala Linhas'!FQ24)))</f>
        <v/>
      </c>
      <c r="MM24" s="71" t="str">
        <f>IF(Configurações!$B$3="Colunas",IF('Escala Colunas'!Q181="","",'Escala Colunas'!Q181),IF(Configurações!$B$3="Simples","",IF('Escala Linhas'!FR24="","",'Escala Linhas'!FR24)))</f>
        <v/>
      </c>
      <c r="MN24">
        <f>IF($B24="",0,IF(Configurações!$B$3="Simples",IF(OR(MT24="TRAB",MT24="ATEST"),1,0),IF(AND(MJ24&lt;&gt;"",MM24&lt;&gt;""),1,0)))</f>
        <v>0</v>
      </c>
      <c r="MO24" s="72">
        <f>IF(AND(MN24=1,Configurações!$B$3&lt;&gt;"Simples"),MOD(MM24-MJ24,1)-MP24,0)</f>
        <v>0</v>
      </c>
      <c r="MP24" s="72">
        <f t="shared" si="200"/>
        <v>0</v>
      </c>
      <c r="MQ24">
        <f t="shared" si="201"/>
        <v>0</v>
      </c>
      <c r="MR24">
        <f t="shared" si="202"/>
        <v>0</v>
      </c>
      <c r="MS24" s="38" t="str">
        <f>IF(MN24=0,"",IF(MQ24&gt;Configurações!$B$15,"7DIA ","")&amp;IF(AND(WEEKDAY(MJ$5)=1,MR24&gt;IF($D24="F",Configurações!$B$13,Configurações!$B$14)),"DOM ","")&amp;IF(Configurações!$B$3="Simples","",IF(ROUND(MO24*1440,0)&lt;=ROUND(Configurações!$B$11*1440,0),IF(ROUND(MP24*1440,0)&gt;0,"INT-INDEVIDO",""),IF(ROUND(MO24*1440,0)&lt;=ROUND(Configurações!$B$12*1440,0),IF(ROUND(MP24*1440,0)&lt;&gt;ROUND(Configurações!$B$8*1440,0),"INT-15MIN",""),IF(OR(ROUND(MP24*1440,0)&lt;ROUND(Configurações!$B$9*1440,0),ROUND(MP24*1440,0)&gt;ROUND(Configurações!$B$10*1440,0)),"INT-1H2H","")))))</f>
        <v/>
      </c>
      <c r="MT24" t="str">
        <f>IF(Configurações!$B$3="Simples",IF('Escala Simples'!AQ24="Trabalho","TRAB",IF('Escala Simples'!AQ24="Folga","FOLGA",IF('Escala Simples'!AQ24="Atestado","ATEST",IF('Escala Simples'!AQ24="Férias","FERIAS","")))),"")</f>
        <v/>
      </c>
      <c r="MU24" s="71" t="str">
        <f>IF(Configurações!$B$3="Colunas",IF('Escala Colunas'!Q183="","",'Escala Colunas'!Q183),IF(Configurações!$B$3="Simples","",IF('Escala Linhas'!FT24="","",'Escala Linhas'!FT24)))</f>
        <v/>
      </c>
      <c r="MV24" s="71" t="str">
        <f>IF(Configurações!$B$3="Colunas",IF('Escala Colunas'!Q184="","",'Escala Colunas'!Q184),IF(Configurações!$B$3="Simples","",IF('Escala Linhas'!FU24="","",'Escala Linhas'!FU24)))</f>
        <v/>
      </c>
      <c r="MW24" s="71" t="str">
        <f>IF(Configurações!$B$3="Colunas",IF('Escala Colunas'!Q185="","",'Escala Colunas'!Q185),IF(Configurações!$B$3="Simples","",IF('Escala Linhas'!FV24="","",'Escala Linhas'!FV24)))</f>
        <v/>
      </c>
      <c r="MX24" s="71" t="str">
        <f>IF(Configurações!$B$3="Colunas",IF('Escala Colunas'!Q186="","",'Escala Colunas'!Q186),IF(Configurações!$B$3="Simples","",IF('Escala Linhas'!FW24="","",'Escala Linhas'!FW24)))</f>
        <v/>
      </c>
      <c r="MY24">
        <f>IF($B24="",0,IF(Configurações!$B$3="Simples",IF(OR(NE24="TRAB",NE24="ATEST"),1,0),IF(AND(MU24&lt;&gt;"",MX24&lt;&gt;""),1,0)))</f>
        <v>0</v>
      </c>
      <c r="MZ24" s="72">
        <f>IF(AND(MY24=1,Configurações!$B$3&lt;&gt;"Simples"),MOD(MX24-MU24,1)-NA24,0)</f>
        <v>0</v>
      </c>
      <c r="NA24" s="72">
        <f t="shared" si="203"/>
        <v>0</v>
      </c>
      <c r="NB24">
        <f t="shared" si="204"/>
        <v>0</v>
      </c>
      <c r="NC24">
        <f t="shared" si="205"/>
        <v>0</v>
      </c>
      <c r="ND24" s="38" t="str">
        <f>IF(MY24=0,"",IF(NB24&gt;Configurações!$B$15,"7DIA ","")&amp;IF(AND(WEEKDAY(MU$5)=1,NC24&gt;IF($D24="F",Configurações!$B$13,Configurações!$B$14)),"DOM ","")&amp;IF(Configurações!$B$3="Simples","",IF(ROUND(MZ24*1440,0)&lt;=ROUND(Configurações!$B$11*1440,0),IF(ROUND(NA24*1440,0)&gt;0,"INT-INDEVIDO",""),IF(ROUND(MZ24*1440,0)&lt;=ROUND(Configurações!$B$12*1440,0),IF(ROUND(NA24*1440,0)&lt;&gt;ROUND(Configurações!$B$8*1440,0),"INT-15MIN",""),IF(OR(ROUND(NA24*1440,0)&lt;ROUND(Configurações!$B$9*1440,0),ROUND(NA24*1440,0)&gt;ROUND(Configurações!$B$10*1440,0)),"INT-1H2H","")))))</f>
        <v/>
      </c>
      <c r="NE24" t="str">
        <f>IF(Configurações!$B$3="Simples",IF('Escala Simples'!AR24="Trabalho","TRAB",IF('Escala Simples'!AR24="Folga","FOLGA",IF('Escala Simples'!AR24="Atestado","ATEST",IF('Escala Simples'!AR24="Férias","FERIAS","")))),"")</f>
        <v/>
      </c>
      <c r="NF24" s="71" t="str">
        <f>IF(Configurações!$B$3="Colunas",IF('Escala Colunas'!Q188="","",'Escala Colunas'!Q188),IF(Configurações!$B$3="Simples","",IF('Escala Linhas'!FY24="","",'Escala Linhas'!FY24)))</f>
        <v/>
      </c>
      <c r="NG24" s="71" t="str">
        <f>IF(Configurações!$B$3="Colunas",IF('Escala Colunas'!Q189="","",'Escala Colunas'!Q189),IF(Configurações!$B$3="Simples","",IF('Escala Linhas'!FZ24="","",'Escala Linhas'!FZ24)))</f>
        <v/>
      </c>
      <c r="NH24" s="71" t="str">
        <f>IF(Configurações!$B$3="Colunas",IF('Escala Colunas'!Q190="","",'Escala Colunas'!Q190),IF(Configurações!$B$3="Simples","",IF('Escala Linhas'!GA24="","",'Escala Linhas'!GA24)))</f>
        <v/>
      </c>
      <c r="NI24" s="71" t="str">
        <f>IF(Configurações!$B$3="Colunas",IF('Escala Colunas'!Q191="","",'Escala Colunas'!Q191),IF(Configurações!$B$3="Simples","",IF('Escala Linhas'!GB24="","",'Escala Linhas'!GB24)))</f>
        <v/>
      </c>
      <c r="NJ24">
        <f>IF($B24="",0,IF(Configurações!$B$3="Simples",IF(OR(NP24="TRAB",NP24="ATEST"),1,0),IF(AND(NF24&lt;&gt;"",NI24&lt;&gt;""),1,0)))</f>
        <v>0</v>
      </c>
      <c r="NK24" s="72">
        <f>IF(AND(NJ24=1,Configurações!$B$3&lt;&gt;"Simples"),MOD(NI24-NF24,1)-NL24,0)</f>
        <v>0</v>
      </c>
      <c r="NL24" s="72">
        <f t="shared" si="206"/>
        <v>0</v>
      </c>
      <c r="NM24">
        <f t="shared" si="207"/>
        <v>0</v>
      </c>
      <c r="NN24">
        <f t="shared" si="208"/>
        <v>0</v>
      </c>
      <c r="NO24" s="38" t="str">
        <f>IF(NJ24=0,"",IF(NM24&gt;Configurações!$B$15,"7DIA ","")&amp;IF(AND(WEEKDAY(NF$5)=1,NN24&gt;IF($D24="F",Configurações!$B$13,Configurações!$B$14)),"DOM ","")&amp;IF(Configurações!$B$3="Simples","",IF(ROUND(NK24*1440,0)&lt;=ROUND(Configurações!$B$11*1440,0),IF(ROUND(NL24*1440,0)&gt;0,"INT-INDEVIDO",""),IF(ROUND(NK24*1440,0)&lt;=ROUND(Configurações!$B$12*1440,0),IF(ROUND(NL24*1440,0)&lt;&gt;ROUND(Configurações!$B$8*1440,0),"INT-15MIN",""),IF(OR(ROUND(NL24*1440,0)&lt;ROUND(Configurações!$B$9*1440,0),ROUND(NL24*1440,0)&gt;ROUND(Configurações!$B$10*1440,0)),"INT-1H2H","")))))</f>
        <v/>
      </c>
      <c r="NP24" t="str">
        <f>IF(Configurações!$B$3="Simples",IF('Escala Simples'!AS24="Trabalho","TRAB",IF('Escala Simples'!AS24="Folga","FOLGA",IF('Escala Simples'!AS24="Atestado","ATEST",IF('Escala Simples'!AS24="Férias","FERIAS","")))),"")</f>
        <v/>
      </c>
      <c r="NQ24" s="71" t="str">
        <f>IF(Configurações!$B$3="Colunas",IF('Escala Colunas'!Q193="","",'Escala Colunas'!Q193),IF(Configurações!$B$3="Simples","",IF('Escala Linhas'!GD24="","",'Escala Linhas'!GD24)))</f>
        <v/>
      </c>
      <c r="NR24" s="71" t="str">
        <f>IF(Configurações!$B$3="Colunas",IF('Escala Colunas'!Q194="","",'Escala Colunas'!Q194),IF(Configurações!$B$3="Simples","",IF('Escala Linhas'!GE24="","",'Escala Linhas'!GE24)))</f>
        <v/>
      </c>
      <c r="NS24" s="71" t="str">
        <f>IF(Configurações!$B$3="Colunas",IF('Escala Colunas'!Q195="","",'Escala Colunas'!Q195),IF(Configurações!$B$3="Simples","",IF('Escala Linhas'!GF24="","",'Escala Linhas'!GF24)))</f>
        <v/>
      </c>
      <c r="NT24" s="71" t="str">
        <f>IF(Configurações!$B$3="Colunas",IF('Escala Colunas'!Q196="","",'Escala Colunas'!Q196),IF(Configurações!$B$3="Simples","",IF('Escala Linhas'!GG24="","",'Escala Linhas'!GG24)))</f>
        <v/>
      </c>
      <c r="NU24">
        <f>IF($B24="",0,IF(Configurações!$B$3="Simples",IF(OR(OA24="TRAB",OA24="ATEST"),1,0),IF(AND(NQ24&lt;&gt;"",NT24&lt;&gt;""),1,0)))</f>
        <v>0</v>
      </c>
      <c r="NV24" s="72">
        <f>IF(AND(NU24=1,Configurações!$B$3&lt;&gt;"Simples"),MOD(NT24-NQ24,1)-NW24,0)</f>
        <v>0</v>
      </c>
      <c r="NW24" s="72">
        <f t="shared" si="209"/>
        <v>0</v>
      </c>
      <c r="NX24">
        <f t="shared" si="210"/>
        <v>0</v>
      </c>
      <c r="NY24">
        <f t="shared" si="211"/>
        <v>0</v>
      </c>
      <c r="NZ24" s="38" t="str">
        <f>IF(NU24=0,"",IF(NX24&gt;Configurações!$B$15,"7DIA ","")&amp;IF(AND(WEEKDAY(NQ$5)=1,NY24&gt;IF($D24="F",Configurações!$B$13,Configurações!$B$14)),"DOM ","")&amp;IF(Configurações!$B$3="Simples","",IF(ROUND(NV24*1440,0)&lt;=ROUND(Configurações!$B$11*1440,0),IF(ROUND(NW24*1440,0)&gt;0,"INT-INDEVIDO",""),IF(ROUND(NV24*1440,0)&lt;=ROUND(Configurações!$B$12*1440,0),IF(ROUND(NW24*1440,0)&lt;&gt;ROUND(Configurações!$B$8*1440,0),"INT-15MIN",""),IF(OR(ROUND(NW24*1440,0)&lt;ROUND(Configurações!$B$9*1440,0),ROUND(NW24*1440,0)&gt;ROUND(Configurações!$B$10*1440,0)),"INT-1H2H","")))))</f>
        <v/>
      </c>
      <c r="OA24" t="str">
        <f>IF(Configurações!$B$3="Simples",IF('Escala Simples'!AT24="Trabalho","TRAB",IF('Escala Simples'!AT24="Folga","FOLGA",IF('Escala Simples'!AT24="Atestado","ATEST",IF('Escala Simples'!AT24="Férias","FERIAS","")))),"")</f>
        <v/>
      </c>
      <c r="OB24" s="72">
        <f>SUMIFS(Cálculos!$G24:$OA24,Cálculos!$G$4:$OA$4,"H",Cálculos!$G$3:$OA$3,1)</f>
        <v>0</v>
      </c>
      <c r="OC24">
        <f>SUMIFS(Cálculos!$G24:$OA24,Cálculos!$G$4:$OA$4,"T",Cálculos!$G$3:$OA$3,1)</f>
        <v>0</v>
      </c>
      <c r="OD24" s="69" t="str">
        <f>IF($B24="","",IF(AND(Configurações!$B$3&lt;&gt;"Simples",ISNUMBER($C24),ROUND(OB24*1440,0)&gt;$C24*60),"Jornada semanal excedida: "&amp;TEXT(OB24,"[h]:mm")&amp;" (contratada "&amp;$C24&amp;"h) • ","")&amp;IF(IF(Configurações!$B$6="Sim",OC24&gt;6,OC24&gt;Configurações!$B$5),IF(Configurações!$B$6="Sim","Semana inteira sem folga — mínimo 1 folga (CCT/ACT) • ","Mais de "&amp;Configurações!$B$5&amp;" dias trabalhados — obrigatórias 2 folgas semanais • "),"")&amp;IF(COUNTIF(G24:CD24,"*7DIA*")&gt;0,"7º dia consecutivo de trabalho • ","")&amp;IF(COUNTIF(G24:CD24,"*DOM*")&gt;0,"Domingos consecutivos acima do permitido • ","")&amp;IF(COUNTIF(G24:CD24,"*INT-INDEVIDO*")&gt;0,"Intervalo indevido em jornada até 4h • ","")&amp;IF(COUNTIF(G24:CD24,"*INT-15MIN*")&gt;0,"Intervalo deve ser de 15 min (jornada 4h01–6h) • ","")&amp;IF(COUNTIF(G24:CD24,"*INT-1H2H*")&gt;0,"Intervalo fora de 1h–2h (jornada acima de 6h) • ",""))</f>
        <v/>
      </c>
      <c r="OE24">
        <f>IF($B24="",0,IF(AND(Configurações!$B$3&lt;&gt;"Simples",ISNUMBER($C24),ROUND(OB24*1440,0)&gt;$C24*60),1,0))</f>
        <v>0</v>
      </c>
      <c r="OF24">
        <f>IF($B24="",0,IF(IF(Configurações!$B$6="Sim",OC24&gt;6,OC24&gt;Configurações!$B$5),1,0))</f>
        <v>0</v>
      </c>
      <c r="OG24" s="72">
        <f>SUMIFS(Cálculos!$G24:$OA24,Cálculos!$G$4:$OA$4,"H",Cálculos!$G$3:$OA$3,2)</f>
        <v>0</v>
      </c>
      <c r="OH24">
        <f>SUMIFS(Cálculos!$G24:$OA24,Cálculos!$G$4:$OA$4,"T",Cálculos!$G$3:$OA$3,2)</f>
        <v>0</v>
      </c>
      <c r="OI24" s="69" t="str">
        <f>IF($B24="","",IF(AND(Configurações!$B$3&lt;&gt;"Simples",ISNUMBER($C24),ROUND(OG24*1440,0)&gt;$C24*60),"Jornada semanal excedida: "&amp;TEXT(OG24,"[h]:mm")&amp;" (contratada "&amp;$C24&amp;"h) • ","")&amp;IF(IF(Configurações!$B$6="Sim",OH24&gt;6,OH24&gt;Configurações!$B$5),IF(Configurações!$B$6="Sim","Semana inteira sem folga — mínimo 1 folga (CCT/ACT) • ","Mais de "&amp;Configurações!$B$5&amp;" dias trabalhados — obrigatórias 2 folgas semanais • "),"")&amp;IF(COUNTIF(CF24:FC24,"*7DIA*")&gt;0,"7º dia consecutivo de trabalho • ","")&amp;IF(COUNTIF(CF24:FC24,"*DOM*")&gt;0,"Domingos consecutivos acima do permitido • ","")&amp;IF(COUNTIF(CF24:FC24,"*INT-INDEVIDO*")&gt;0,"Intervalo indevido em jornada até 4h • ","")&amp;IF(COUNTIF(CF24:FC24,"*INT-15MIN*")&gt;0,"Intervalo deve ser de 15 min (jornada 4h01–6h) • ","")&amp;IF(COUNTIF(CF24:FC24,"*INT-1H2H*")&gt;0,"Intervalo fora de 1h–2h (jornada acima de 6h) • ",""))</f>
        <v/>
      </c>
      <c r="OJ24">
        <f>IF($B24="",0,IF(AND(Configurações!$B$3&lt;&gt;"Simples",ISNUMBER($C24),ROUND(OG24*1440,0)&gt;$C24*60),1,0))</f>
        <v>0</v>
      </c>
      <c r="OK24">
        <f>IF($B24="",0,IF(IF(Configurações!$B$6="Sim",OH24&gt;6,OH24&gt;Configurações!$B$5),1,0))</f>
        <v>0</v>
      </c>
      <c r="OL24" s="72">
        <f>SUMIFS(Cálculos!$G24:$OA24,Cálculos!$G$4:$OA$4,"H",Cálculos!$G$3:$OA$3,3)</f>
        <v>0</v>
      </c>
      <c r="OM24">
        <f>SUMIFS(Cálculos!$G24:$OA24,Cálculos!$G$4:$OA$4,"T",Cálculos!$G$3:$OA$3,3)</f>
        <v>0</v>
      </c>
      <c r="ON24" s="69" t="str">
        <f>IF($B24="","",IF(AND(Configurações!$B$3&lt;&gt;"Simples",ISNUMBER($C24),ROUND(OL24*1440,0)&gt;$C24*60),"Jornada semanal excedida: "&amp;TEXT(OL24,"[h]:mm")&amp;" (contratada "&amp;$C24&amp;"h) • ","")&amp;IF(IF(Configurações!$B$6="Sim",OM24&gt;6,OM24&gt;Configurações!$B$5),IF(Configurações!$B$6="Sim","Semana inteira sem folga — mínimo 1 folga (CCT/ACT) • ","Mais de "&amp;Configurações!$B$5&amp;" dias trabalhados — obrigatórias 2 folgas semanais • "),"")&amp;IF(COUNTIF(FE24:IB24,"*7DIA*")&gt;0,"7º dia consecutivo de trabalho • ","")&amp;IF(COUNTIF(FE24:IB24,"*DOM*")&gt;0,"Domingos consecutivos acima do permitido • ","")&amp;IF(COUNTIF(FE24:IB24,"*INT-INDEVIDO*")&gt;0,"Intervalo indevido em jornada até 4h • ","")&amp;IF(COUNTIF(FE24:IB24,"*INT-15MIN*")&gt;0,"Intervalo deve ser de 15 min (jornada 4h01–6h) • ","")&amp;IF(COUNTIF(FE24:IB24,"*INT-1H2H*")&gt;0,"Intervalo fora de 1h–2h (jornada acima de 6h) • ",""))</f>
        <v/>
      </c>
      <c r="OO24">
        <f>IF($B24="",0,IF(AND(Configurações!$B$3&lt;&gt;"Simples",ISNUMBER($C24),ROUND(OL24*1440,0)&gt;$C24*60),1,0))</f>
        <v>0</v>
      </c>
      <c r="OP24">
        <f>IF($B24="",0,IF(IF(Configurações!$B$6="Sim",OM24&gt;6,OM24&gt;Configurações!$B$5),1,0))</f>
        <v>0</v>
      </c>
      <c r="OQ24" s="72">
        <f>SUMIFS(Cálculos!$G24:$OA24,Cálculos!$G$4:$OA$4,"H",Cálculos!$G$3:$OA$3,4)</f>
        <v>0</v>
      </c>
      <c r="OR24">
        <f>SUMIFS(Cálculos!$G24:$OA24,Cálculos!$G$4:$OA$4,"T",Cálculos!$G$3:$OA$3,4)</f>
        <v>0</v>
      </c>
      <c r="OS24" s="69" t="str">
        <f>IF($B24="","",IF(AND(Configurações!$B$3&lt;&gt;"Simples",ISNUMBER($C24),ROUND(OQ24*1440,0)&gt;$C24*60),"Jornada semanal excedida: "&amp;TEXT(OQ24,"[h]:mm")&amp;" (contratada "&amp;$C24&amp;"h) • ","")&amp;IF(IF(Configurações!$B$6="Sim",OR24&gt;6,OR24&gt;Configurações!$B$5),IF(Configurações!$B$6="Sim","Semana inteira sem folga — mínimo 1 folga (CCT/ACT) • ","Mais de "&amp;Configurações!$B$5&amp;" dias trabalhados — obrigatórias 2 folgas semanais • "),"")&amp;IF(COUNTIF(ID24:LA24,"*7DIA*")&gt;0,"7º dia consecutivo de trabalho • ","")&amp;IF(COUNTIF(ID24:LA24,"*DOM*")&gt;0,"Domingos consecutivos acima do permitido • ","")&amp;IF(COUNTIF(ID24:LA24,"*INT-INDEVIDO*")&gt;0,"Intervalo indevido em jornada até 4h • ","")&amp;IF(COUNTIF(ID24:LA24,"*INT-15MIN*")&gt;0,"Intervalo deve ser de 15 min (jornada 4h01–6h) • ","")&amp;IF(COUNTIF(ID24:LA24,"*INT-1H2H*")&gt;0,"Intervalo fora de 1h–2h (jornada acima de 6h) • ",""))</f>
        <v/>
      </c>
      <c r="OT24">
        <f>IF($B24="",0,IF(AND(Configurações!$B$3&lt;&gt;"Simples",ISNUMBER($C24),ROUND(OQ24*1440,0)&gt;$C24*60),1,0))</f>
        <v>0</v>
      </c>
      <c r="OU24">
        <f>IF($B24="",0,IF(IF(Configurações!$B$6="Sim",OR24&gt;6,OR24&gt;Configurações!$B$5),1,0))</f>
        <v>0</v>
      </c>
      <c r="OV24" s="72">
        <f>SUMIFS(Cálculos!$G24:$OA24,Cálculos!$G$4:$OA$4,"H",Cálculos!$G$3:$OA$3,5)</f>
        <v>0</v>
      </c>
      <c r="OW24">
        <f>SUMIFS(Cálculos!$G24:$OA24,Cálculos!$G$4:$OA$4,"T",Cálculos!$G$3:$OA$3,5)</f>
        <v>0</v>
      </c>
      <c r="OX24" s="69" t="str">
        <f>IF($B24="","",IF(AND(Configurações!$B$3&lt;&gt;"Simples",ISNUMBER($C24),ROUND(OV24*1440,0)&gt;$C24*60),"Jornada semanal excedida: "&amp;TEXT(OV24,"[h]:mm")&amp;" (contratada "&amp;$C24&amp;"h) • ","")&amp;IF(IF(Configurações!$B$6="Sim",OW24&gt;6,OW24&gt;Configurações!$B$5),IF(Configurações!$B$6="Sim","Semana inteira sem folga — mínimo 1 folga (CCT/ACT) • ","Mais de "&amp;Configurações!$B$5&amp;" dias trabalhados — obrigatórias 2 folgas semanais • "),"")&amp;IF(COUNTIF(LC24:NZ24,"*7DIA*")&gt;0,"7º dia consecutivo de trabalho • ","")&amp;IF(COUNTIF(LC24:NZ24,"*DOM*")&gt;0,"Domingos consecutivos acima do permitido • ","")&amp;IF(COUNTIF(LC24:NZ24,"*INT-INDEVIDO*")&gt;0,"Intervalo indevido em jornada até 4h • ","")&amp;IF(COUNTIF(LC24:NZ24,"*INT-15MIN*")&gt;0,"Intervalo deve ser de 15 min (jornada 4h01–6h) • ","")&amp;IF(COUNTIF(LC24:NZ24,"*INT-1H2H*")&gt;0,"Intervalo fora de 1h–2h (jornada acima de 6h) • ",""))</f>
        <v/>
      </c>
      <c r="OY24">
        <f>IF($B24="",0,IF(AND(Configurações!$B$3&lt;&gt;"Simples",ISNUMBER($C24),ROUND(OV24*1440,0)&gt;$C24*60),1,0))</f>
        <v>0</v>
      </c>
      <c r="OZ24">
        <f>IF($B24="",0,IF(IF(Configurações!$B$6="Sim",OW24&gt;6,OW24&gt;Configurações!$B$5),1,0))</f>
        <v>0</v>
      </c>
      <c r="PA24">
        <f>IF($B24="",0,SUMPRODUCT((Cálculos!$G$4:$OA$4="T")*(Cálculos!$G$5:$OA$5&gt;=$PA$5)*(Cálculos!$G$5:$OA$5&lt;=$PB$5))-PE24)</f>
        <v>0</v>
      </c>
      <c r="PB24">
        <f>IF($B24="",0,PA24-SUMIFS(Cálculos!$G24:$OA24,Cálculos!$G$4:$OA$4,"T",Cálculos!$G$5:$OA$5,"&gt;="&amp;$PA$5,Cálculos!$G$5:$OA$5,"&lt;="&amp;$PB$5))</f>
        <v>0</v>
      </c>
      <c r="PC24">
        <f>ROUND(PA24*Configurações!$B$7/7,0)</f>
        <v>0</v>
      </c>
      <c r="PD24">
        <f>IF(AND(Configurações!$B$6="Sim",PA24&gt;0,PB24&lt;PC24),1,0)</f>
        <v>0</v>
      </c>
      <c r="PE24">
        <f>IF($B24="",0,COUNTIFS(Cálculos!$G$4:$OA$4,"ST",Cálculos!$G$5:$OA$5,"&gt;="&amp;$PA$5,Cálculos!$G$5:$OA$5,"&lt;="&amp;$PB$5,Cálculos!$G24:$OA24,"FERIAS"))</f>
        <v>0</v>
      </c>
      <c r="PF24">
        <f>IF($B24="",0,SUMPRODUCT((Cálculos!$G$4:$OA$4="T")*(Cálculos!$G$5:$OA$5&gt;=$PF$5)*(Cálculos!$G$5:$OA$5&lt;=$PG$5))-PJ24)</f>
        <v>0</v>
      </c>
      <c r="PG24">
        <f>IF($B24="",0,PF24-SUMIFS(Cálculos!$G24:$OA24,Cálculos!$G$4:$OA$4,"T",Cálculos!$G$5:$OA$5,"&gt;="&amp;$PF$5,Cálculos!$G$5:$OA$5,"&lt;="&amp;$PG$5))</f>
        <v>0</v>
      </c>
      <c r="PH24">
        <f>ROUND(PF24*Configurações!$B$7/7,0)</f>
        <v>0</v>
      </c>
      <c r="PI24">
        <f>IF(AND(Configurações!$B$6="Sim",PF24&gt;0,PG24&lt;PH24),1,0)</f>
        <v>0</v>
      </c>
      <c r="PJ24">
        <f>IF($B24="",0,COUNTIFS(Cálculos!$G$4:$OA$4,"ST",Cálculos!$G$5:$OA$5,"&gt;="&amp;$PF$5,Cálculos!$G$5:$OA$5,"&lt;="&amp;$PG$5,Cálculos!$G24:$OA24,"FERIAS"))</f>
        <v>0</v>
      </c>
      <c r="PK24">
        <f>IF($B24="",0,SUMPRODUCT((Cálculos!$G$4:$OA$4="T")*(Cálculos!$G$5:$OA$5&gt;=$PK$5)*(Cálculos!$G$5:$OA$5&lt;=$PL$5))-PO24)</f>
        <v>0</v>
      </c>
      <c r="PL24">
        <f>IF($B24="",0,PK24-SUMIFS(Cálculos!$G24:$OA24,Cálculos!$G$4:$OA$4,"T",Cálculos!$G$5:$OA$5,"&gt;="&amp;$PK$5,Cálculos!$G$5:$OA$5,"&lt;="&amp;$PL$5))</f>
        <v>0</v>
      </c>
      <c r="PM24">
        <f>ROUND(PK24*Configurações!$B$7/7,0)</f>
        <v>0</v>
      </c>
      <c r="PN24">
        <f>IF(AND(Configurações!$B$6="Sim",PK24&gt;0,PL24&lt;PM24),1,0)</f>
        <v>0</v>
      </c>
      <c r="PO24">
        <f>IF($B24="",0,COUNTIFS(Cálculos!$G$4:$OA$4,"ST",Cálculos!$G$5:$OA$5,"&gt;="&amp;$PK$5,Cálculos!$G$5:$OA$5,"&lt;="&amp;$PL$5,Cálculos!$G24:$OA24,"FERIAS"))</f>
        <v>0</v>
      </c>
      <c r="PP24" s="69" t="str">
        <f t="shared" si="212"/>
        <v/>
      </c>
    </row>
    <row r="25" spans="1:432" x14ac:dyDescent="0.25">
      <c r="A25" s="68" t="str">
        <f t="shared" si="106"/>
        <v/>
      </c>
      <c r="B25" s="69" t="str">
        <f>IF(Configurações!$B$3="Colunas",IF('Escala Colunas'!Q$4="","",'Escala Colunas'!Q$4),IF(Configurações!$B$3="Simples",IF('Escala Simples'!$B25="","",'Escala Simples'!$B25),IF('Escala Linhas'!$B25="","",'Escala Linhas'!$B25)))</f>
        <v/>
      </c>
      <c r="C25" s="70" t="str">
        <f>IF($B25="","",IFERROR(INDEX(Funcionários!$D$5:$D$84,MATCH($B25,Funcionários!$B$5:$B$84,0)),""))</f>
        <v/>
      </c>
      <c r="D25" t="str">
        <f>IF($B25="","",IFERROR(INDEX(Funcionários!$C$5:$C$84,MATCH($B25,Funcionários!$B$5:$B$84,0)),""))</f>
        <v/>
      </c>
      <c r="E25">
        <f>IF($B25="",0,IFERROR(N(INDEX(Funcionários!$E$5:$E$84,MATCH($B25,Funcionários!$B$5:$B$84,0))),0))</f>
        <v>0</v>
      </c>
      <c r="F25">
        <f>IF($B25="",0,IFERROR(N(INDEX(Funcionários!$F$5:$F$84,MATCH($B25,Funcionários!$B$5:$B$84,0))),0))</f>
        <v>0</v>
      </c>
      <c r="G25" s="71" t="str">
        <f>IF(Configurações!$B$3="Colunas",IF('Escala Colunas'!Q12="","",'Escala Colunas'!Q12),IF(Configurações!$B$3="Simples","",IF('Escala Linhas'!D25="","",'Escala Linhas'!D25)))</f>
        <v/>
      </c>
      <c r="H25" s="71" t="str">
        <f>IF(Configurações!$B$3="Colunas",IF('Escala Colunas'!Q13="","",'Escala Colunas'!Q13),IF(Configurações!$B$3="Simples","",IF('Escala Linhas'!E25="","",'Escala Linhas'!E25)))</f>
        <v/>
      </c>
      <c r="I25" s="71" t="str">
        <f>IF(Configurações!$B$3="Colunas",IF('Escala Colunas'!Q14="","",'Escala Colunas'!Q14),IF(Configurações!$B$3="Simples","",IF('Escala Linhas'!F25="","",'Escala Linhas'!F25)))</f>
        <v/>
      </c>
      <c r="J25" s="71" t="str">
        <f>IF(Configurações!$B$3="Colunas",IF('Escala Colunas'!Q15="","",'Escala Colunas'!Q15),IF(Configurações!$B$3="Simples","",IF('Escala Linhas'!G25="","",'Escala Linhas'!G25)))</f>
        <v/>
      </c>
      <c r="K25">
        <f>IF($B25="",0,IF(Configurações!$B$3="Simples",IF(OR(Q25="TRAB",Q25="ATEST"),1,0),IF(AND(G25&lt;&gt;"",J25&lt;&gt;""),1,0)))</f>
        <v>0</v>
      </c>
      <c r="L25" s="72">
        <f>IF(AND(K25=1,Configurações!$B$3&lt;&gt;"Simples"),MOD(J25-G25,1)-M25,0)</f>
        <v>0</v>
      </c>
      <c r="M25" s="72">
        <f t="shared" si="107"/>
        <v>0</v>
      </c>
      <c r="N25">
        <f t="shared" si="108"/>
        <v>0</v>
      </c>
      <c r="O25">
        <f t="shared" si="109"/>
        <v>0</v>
      </c>
      <c r="P25" s="38" t="str">
        <f>IF(K25=0,"",IF(N25&gt;Configurações!$B$15,"7DIA ","")&amp;IF(AND(WEEKDAY(G$5)=1,O25&gt;IF($D25="F",Configurações!$B$13,Configurações!$B$14)),"DOM ","")&amp;IF(Configurações!$B$3="Simples","",IF(ROUND(L25*1440,0)&lt;=ROUND(Configurações!$B$11*1440,0),IF(ROUND(M25*1440,0)&gt;0,"INT-INDEVIDO",""),IF(ROUND(L25*1440,0)&lt;=ROUND(Configurações!$B$12*1440,0),IF(ROUND(M25*1440,0)&lt;&gt;ROUND(Configurações!$B$8*1440,0),"INT-15MIN",""),IF(OR(ROUND(M25*1440,0)&lt;ROUND(Configurações!$B$9*1440,0),ROUND(M25*1440,0)&gt;ROUND(Configurações!$B$10*1440,0)),"INT-1H2H","")))))</f>
        <v/>
      </c>
      <c r="Q25" t="str">
        <f>IF(Configurações!$B$3="Simples",IF('Escala Simples'!D25="Trabalho","TRAB",IF('Escala Simples'!D25="Folga","FOLGA",IF('Escala Simples'!D25="Atestado","ATEST",IF('Escala Simples'!D25="Férias","FERIAS","")))),"")</f>
        <v/>
      </c>
      <c r="R25" s="71" t="str">
        <f>IF(Configurações!$B$3="Colunas",IF('Escala Colunas'!Q17="","",'Escala Colunas'!Q17),IF(Configurações!$B$3="Simples","",IF('Escala Linhas'!I25="","",'Escala Linhas'!I25)))</f>
        <v/>
      </c>
      <c r="S25" s="71" t="str">
        <f>IF(Configurações!$B$3="Colunas",IF('Escala Colunas'!Q18="","",'Escala Colunas'!Q18),IF(Configurações!$B$3="Simples","",IF('Escala Linhas'!J25="","",'Escala Linhas'!J25)))</f>
        <v/>
      </c>
      <c r="T25" s="71" t="str">
        <f>IF(Configurações!$B$3="Colunas",IF('Escala Colunas'!Q19="","",'Escala Colunas'!Q19),IF(Configurações!$B$3="Simples","",IF('Escala Linhas'!K25="","",'Escala Linhas'!K25)))</f>
        <v/>
      </c>
      <c r="U25" s="71" t="str">
        <f>IF(Configurações!$B$3="Colunas",IF('Escala Colunas'!Q20="","",'Escala Colunas'!Q20),IF(Configurações!$B$3="Simples","",IF('Escala Linhas'!L25="","",'Escala Linhas'!L25)))</f>
        <v/>
      </c>
      <c r="V25">
        <f>IF($B25="",0,IF(Configurações!$B$3="Simples",IF(OR(AB25="TRAB",AB25="ATEST"),1,0),IF(AND(R25&lt;&gt;"",U25&lt;&gt;""),1,0)))</f>
        <v>0</v>
      </c>
      <c r="W25" s="72">
        <f>IF(AND(V25=1,Configurações!$B$3&lt;&gt;"Simples"),MOD(U25-R25,1)-X25,0)</f>
        <v>0</v>
      </c>
      <c r="X25" s="72">
        <f t="shared" si="110"/>
        <v>0</v>
      </c>
      <c r="Y25">
        <f t="shared" si="111"/>
        <v>0</v>
      </c>
      <c r="Z25">
        <f t="shared" si="112"/>
        <v>0</v>
      </c>
      <c r="AA25" s="38" t="str">
        <f>IF(V25=0,"",IF(Y25&gt;Configurações!$B$15,"7DIA ","")&amp;IF(AND(WEEKDAY(R$5)=1,Z25&gt;IF($D25="F",Configurações!$B$13,Configurações!$B$14)),"DOM ","")&amp;IF(Configurações!$B$3="Simples","",IF(ROUND(W25*1440,0)&lt;=ROUND(Configurações!$B$11*1440,0),IF(ROUND(X25*1440,0)&gt;0,"INT-INDEVIDO",""),IF(ROUND(W25*1440,0)&lt;=ROUND(Configurações!$B$12*1440,0),IF(ROUND(X25*1440,0)&lt;&gt;ROUND(Configurações!$B$8*1440,0),"INT-15MIN",""),IF(OR(ROUND(X25*1440,0)&lt;ROUND(Configurações!$B$9*1440,0),ROUND(X25*1440,0)&gt;ROUND(Configurações!$B$10*1440,0)),"INT-1H2H","")))))</f>
        <v/>
      </c>
      <c r="AB25" t="str">
        <f>IF(Configurações!$B$3="Simples",IF('Escala Simples'!E25="Trabalho","TRAB",IF('Escala Simples'!E25="Folga","FOLGA",IF('Escala Simples'!E25="Atestado","ATEST",IF('Escala Simples'!E25="Férias","FERIAS","")))),"")</f>
        <v/>
      </c>
      <c r="AC25" s="71" t="str">
        <f>IF(Configurações!$B$3="Colunas",IF('Escala Colunas'!Q22="","",'Escala Colunas'!Q22),IF(Configurações!$B$3="Simples","",IF('Escala Linhas'!N25="","",'Escala Linhas'!N25)))</f>
        <v/>
      </c>
      <c r="AD25" s="71" t="str">
        <f>IF(Configurações!$B$3="Colunas",IF('Escala Colunas'!Q23="","",'Escala Colunas'!Q23),IF(Configurações!$B$3="Simples","",IF('Escala Linhas'!O25="","",'Escala Linhas'!O25)))</f>
        <v/>
      </c>
      <c r="AE25" s="71" t="str">
        <f>IF(Configurações!$B$3="Colunas",IF('Escala Colunas'!Q24="","",'Escala Colunas'!Q24),IF(Configurações!$B$3="Simples","",IF('Escala Linhas'!P25="","",'Escala Linhas'!P25)))</f>
        <v/>
      </c>
      <c r="AF25" s="71" t="str">
        <f>IF(Configurações!$B$3="Colunas",IF('Escala Colunas'!Q25="","",'Escala Colunas'!Q25),IF(Configurações!$B$3="Simples","",IF('Escala Linhas'!Q25="","",'Escala Linhas'!Q25)))</f>
        <v/>
      </c>
      <c r="AG25">
        <f>IF($B25="",0,IF(Configurações!$B$3="Simples",IF(OR(AM25="TRAB",AM25="ATEST"),1,0),IF(AND(AC25&lt;&gt;"",AF25&lt;&gt;""),1,0)))</f>
        <v>0</v>
      </c>
      <c r="AH25" s="72">
        <f>IF(AND(AG25=1,Configurações!$B$3&lt;&gt;"Simples"),MOD(AF25-AC25,1)-AI25,0)</f>
        <v>0</v>
      </c>
      <c r="AI25" s="72">
        <f t="shared" si="113"/>
        <v>0</v>
      </c>
      <c r="AJ25">
        <f t="shared" si="114"/>
        <v>0</v>
      </c>
      <c r="AK25">
        <f t="shared" si="115"/>
        <v>0</v>
      </c>
      <c r="AL25" s="38" t="str">
        <f>IF(AG25=0,"",IF(AJ25&gt;Configurações!$B$15,"7DIA ","")&amp;IF(AND(WEEKDAY(AC$5)=1,AK25&gt;IF($D25="F",Configurações!$B$13,Configurações!$B$14)),"DOM ","")&amp;IF(Configurações!$B$3="Simples","",IF(ROUND(AH25*1440,0)&lt;=ROUND(Configurações!$B$11*1440,0),IF(ROUND(AI25*1440,0)&gt;0,"INT-INDEVIDO",""),IF(ROUND(AH25*1440,0)&lt;=ROUND(Configurações!$B$12*1440,0),IF(ROUND(AI25*1440,0)&lt;&gt;ROUND(Configurações!$B$8*1440,0),"INT-15MIN",""),IF(OR(ROUND(AI25*1440,0)&lt;ROUND(Configurações!$B$9*1440,0),ROUND(AI25*1440,0)&gt;ROUND(Configurações!$B$10*1440,0)),"INT-1H2H","")))))</f>
        <v/>
      </c>
      <c r="AM25" t="str">
        <f>IF(Configurações!$B$3="Simples",IF('Escala Simples'!F25="Trabalho","TRAB",IF('Escala Simples'!F25="Folga","FOLGA",IF('Escala Simples'!F25="Atestado","ATEST",IF('Escala Simples'!F25="Férias","FERIAS","")))),"")</f>
        <v/>
      </c>
      <c r="AN25" s="71" t="str">
        <f>IF(Configurações!$B$3="Colunas",IF('Escala Colunas'!Q27="","",'Escala Colunas'!Q27),IF(Configurações!$B$3="Simples","",IF('Escala Linhas'!S25="","",'Escala Linhas'!S25)))</f>
        <v/>
      </c>
      <c r="AO25" s="71" t="str">
        <f>IF(Configurações!$B$3="Colunas",IF('Escala Colunas'!Q28="","",'Escala Colunas'!Q28),IF(Configurações!$B$3="Simples","",IF('Escala Linhas'!T25="","",'Escala Linhas'!T25)))</f>
        <v/>
      </c>
      <c r="AP25" s="71" t="str">
        <f>IF(Configurações!$B$3="Colunas",IF('Escala Colunas'!Q29="","",'Escala Colunas'!Q29),IF(Configurações!$B$3="Simples","",IF('Escala Linhas'!U25="","",'Escala Linhas'!U25)))</f>
        <v/>
      </c>
      <c r="AQ25" s="71" t="str">
        <f>IF(Configurações!$B$3="Colunas",IF('Escala Colunas'!Q30="","",'Escala Colunas'!Q30),IF(Configurações!$B$3="Simples","",IF('Escala Linhas'!V25="","",'Escala Linhas'!V25)))</f>
        <v/>
      </c>
      <c r="AR25">
        <f>IF($B25="",0,IF(Configurações!$B$3="Simples",IF(OR(AX25="TRAB",AX25="ATEST"),1,0),IF(AND(AN25&lt;&gt;"",AQ25&lt;&gt;""),1,0)))</f>
        <v>0</v>
      </c>
      <c r="AS25" s="72">
        <f>IF(AND(AR25=1,Configurações!$B$3&lt;&gt;"Simples"),MOD(AQ25-AN25,1)-AT25,0)</f>
        <v>0</v>
      </c>
      <c r="AT25" s="72">
        <f t="shared" si="116"/>
        <v>0</v>
      </c>
      <c r="AU25">
        <f t="shared" si="117"/>
        <v>0</v>
      </c>
      <c r="AV25">
        <f t="shared" si="118"/>
        <v>0</v>
      </c>
      <c r="AW25" s="38" t="str">
        <f>IF(AR25=0,"",IF(AU25&gt;Configurações!$B$15,"7DIA ","")&amp;IF(AND(WEEKDAY(AN$5)=1,AV25&gt;IF($D25="F",Configurações!$B$13,Configurações!$B$14)),"DOM ","")&amp;IF(Configurações!$B$3="Simples","",IF(ROUND(AS25*1440,0)&lt;=ROUND(Configurações!$B$11*1440,0),IF(ROUND(AT25*1440,0)&gt;0,"INT-INDEVIDO",""),IF(ROUND(AS25*1440,0)&lt;=ROUND(Configurações!$B$12*1440,0),IF(ROUND(AT25*1440,0)&lt;&gt;ROUND(Configurações!$B$8*1440,0),"INT-15MIN",""),IF(OR(ROUND(AT25*1440,0)&lt;ROUND(Configurações!$B$9*1440,0),ROUND(AT25*1440,0)&gt;ROUND(Configurações!$B$10*1440,0)),"INT-1H2H","")))))</f>
        <v/>
      </c>
      <c r="AX25" t="str">
        <f>IF(Configurações!$B$3="Simples",IF('Escala Simples'!G25="Trabalho","TRAB",IF('Escala Simples'!G25="Folga","FOLGA",IF('Escala Simples'!G25="Atestado","ATEST",IF('Escala Simples'!G25="Férias","FERIAS","")))),"")</f>
        <v/>
      </c>
      <c r="AY25" s="71" t="str">
        <f>IF(Configurações!$B$3="Colunas",IF('Escala Colunas'!Q32="","",'Escala Colunas'!Q32),IF(Configurações!$B$3="Simples","",IF('Escala Linhas'!X25="","",'Escala Linhas'!X25)))</f>
        <v/>
      </c>
      <c r="AZ25" s="71" t="str">
        <f>IF(Configurações!$B$3="Colunas",IF('Escala Colunas'!Q33="","",'Escala Colunas'!Q33),IF(Configurações!$B$3="Simples","",IF('Escala Linhas'!Y25="","",'Escala Linhas'!Y25)))</f>
        <v/>
      </c>
      <c r="BA25" s="71" t="str">
        <f>IF(Configurações!$B$3="Colunas",IF('Escala Colunas'!Q34="","",'Escala Colunas'!Q34),IF(Configurações!$B$3="Simples","",IF('Escala Linhas'!Z25="","",'Escala Linhas'!Z25)))</f>
        <v/>
      </c>
      <c r="BB25" s="71" t="str">
        <f>IF(Configurações!$B$3="Colunas",IF('Escala Colunas'!Q35="","",'Escala Colunas'!Q35),IF(Configurações!$B$3="Simples","",IF('Escala Linhas'!AA25="","",'Escala Linhas'!AA25)))</f>
        <v/>
      </c>
      <c r="BC25">
        <f>IF($B25="",0,IF(Configurações!$B$3="Simples",IF(OR(BI25="TRAB",BI25="ATEST"),1,0),IF(AND(AY25&lt;&gt;"",BB25&lt;&gt;""),1,0)))</f>
        <v>0</v>
      </c>
      <c r="BD25" s="72">
        <f>IF(AND(BC25=1,Configurações!$B$3&lt;&gt;"Simples"),MOD(BB25-AY25,1)-BE25,0)</f>
        <v>0</v>
      </c>
      <c r="BE25" s="72">
        <f t="shared" si="119"/>
        <v>0</v>
      </c>
      <c r="BF25">
        <f t="shared" si="120"/>
        <v>0</v>
      </c>
      <c r="BG25">
        <f t="shared" si="121"/>
        <v>0</v>
      </c>
      <c r="BH25" s="38" t="str">
        <f>IF(BC25=0,"",IF(BF25&gt;Configurações!$B$15,"7DIA ","")&amp;IF(AND(WEEKDAY(AY$5)=1,BG25&gt;IF($D25="F",Configurações!$B$13,Configurações!$B$14)),"DOM ","")&amp;IF(Configurações!$B$3="Simples","",IF(ROUND(BD25*1440,0)&lt;=ROUND(Configurações!$B$11*1440,0),IF(ROUND(BE25*1440,0)&gt;0,"INT-INDEVIDO",""),IF(ROUND(BD25*1440,0)&lt;=ROUND(Configurações!$B$12*1440,0),IF(ROUND(BE25*1440,0)&lt;&gt;ROUND(Configurações!$B$8*1440,0),"INT-15MIN",""),IF(OR(ROUND(BE25*1440,0)&lt;ROUND(Configurações!$B$9*1440,0),ROUND(BE25*1440,0)&gt;ROUND(Configurações!$B$10*1440,0)),"INT-1H2H","")))))</f>
        <v/>
      </c>
      <c r="BI25" t="str">
        <f>IF(Configurações!$B$3="Simples",IF('Escala Simples'!H25="Trabalho","TRAB",IF('Escala Simples'!H25="Folga","FOLGA",IF('Escala Simples'!H25="Atestado","ATEST",IF('Escala Simples'!H25="Férias","FERIAS","")))),"")</f>
        <v/>
      </c>
      <c r="BJ25" s="71" t="str">
        <f>IF(Configurações!$B$3="Colunas",IF('Escala Colunas'!Q37="","",'Escala Colunas'!Q37),IF(Configurações!$B$3="Simples","",IF('Escala Linhas'!AC25="","",'Escala Linhas'!AC25)))</f>
        <v/>
      </c>
      <c r="BK25" s="71" t="str">
        <f>IF(Configurações!$B$3="Colunas",IF('Escala Colunas'!Q38="","",'Escala Colunas'!Q38),IF(Configurações!$B$3="Simples","",IF('Escala Linhas'!AD25="","",'Escala Linhas'!AD25)))</f>
        <v/>
      </c>
      <c r="BL25" s="71" t="str">
        <f>IF(Configurações!$B$3="Colunas",IF('Escala Colunas'!Q39="","",'Escala Colunas'!Q39),IF(Configurações!$B$3="Simples","",IF('Escala Linhas'!AE25="","",'Escala Linhas'!AE25)))</f>
        <v/>
      </c>
      <c r="BM25" s="71" t="str">
        <f>IF(Configurações!$B$3="Colunas",IF('Escala Colunas'!Q40="","",'Escala Colunas'!Q40),IF(Configurações!$B$3="Simples","",IF('Escala Linhas'!AF25="","",'Escala Linhas'!AF25)))</f>
        <v/>
      </c>
      <c r="BN25">
        <f>IF($B25="",0,IF(Configurações!$B$3="Simples",IF(OR(BT25="TRAB",BT25="ATEST"),1,0),IF(AND(BJ25&lt;&gt;"",BM25&lt;&gt;""),1,0)))</f>
        <v>0</v>
      </c>
      <c r="BO25" s="72">
        <f>IF(AND(BN25=1,Configurações!$B$3&lt;&gt;"Simples"),MOD(BM25-BJ25,1)-BP25,0)</f>
        <v>0</v>
      </c>
      <c r="BP25" s="72">
        <f t="shared" si="122"/>
        <v>0</v>
      </c>
      <c r="BQ25">
        <f t="shared" si="123"/>
        <v>0</v>
      </c>
      <c r="BR25">
        <f t="shared" si="124"/>
        <v>0</v>
      </c>
      <c r="BS25" s="38" t="str">
        <f>IF(BN25=0,"",IF(BQ25&gt;Configurações!$B$15,"7DIA ","")&amp;IF(AND(WEEKDAY(BJ$5)=1,BR25&gt;IF($D25="F",Configurações!$B$13,Configurações!$B$14)),"DOM ","")&amp;IF(Configurações!$B$3="Simples","",IF(ROUND(BO25*1440,0)&lt;=ROUND(Configurações!$B$11*1440,0),IF(ROUND(BP25*1440,0)&gt;0,"INT-INDEVIDO",""),IF(ROUND(BO25*1440,0)&lt;=ROUND(Configurações!$B$12*1440,0),IF(ROUND(BP25*1440,0)&lt;&gt;ROUND(Configurações!$B$8*1440,0),"INT-15MIN",""),IF(OR(ROUND(BP25*1440,0)&lt;ROUND(Configurações!$B$9*1440,0),ROUND(BP25*1440,0)&gt;ROUND(Configurações!$B$10*1440,0)),"INT-1H2H","")))))</f>
        <v/>
      </c>
      <c r="BT25" t="str">
        <f>IF(Configurações!$B$3="Simples",IF('Escala Simples'!I25="Trabalho","TRAB",IF('Escala Simples'!I25="Folga","FOLGA",IF('Escala Simples'!I25="Atestado","ATEST",IF('Escala Simples'!I25="Férias","FERIAS","")))),"")</f>
        <v/>
      </c>
      <c r="BU25" s="71" t="str">
        <f>IF(Configurações!$B$3="Colunas",IF('Escala Colunas'!Q42="","",'Escala Colunas'!Q42),IF(Configurações!$B$3="Simples","",IF('Escala Linhas'!AH25="","",'Escala Linhas'!AH25)))</f>
        <v/>
      </c>
      <c r="BV25" s="71" t="str">
        <f>IF(Configurações!$B$3="Colunas",IF('Escala Colunas'!Q43="","",'Escala Colunas'!Q43),IF(Configurações!$B$3="Simples","",IF('Escala Linhas'!AI25="","",'Escala Linhas'!AI25)))</f>
        <v/>
      </c>
      <c r="BW25" s="71" t="str">
        <f>IF(Configurações!$B$3="Colunas",IF('Escala Colunas'!Q44="","",'Escala Colunas'!Q44),IF(Configurações!$B$3="Simples","",IF('Escala Linhas'!AJ25="","",'Escala Linhas'!AJ25)))</f>
        <v/>
      </c>
      <c r="BX25" s="71" t="str">
        <f>IF(Configurações!$B$3="Colunas",IF('Escala Colunas'!Q45="","",'Escala Colunas'!Q45),IF(Configurações!$B$3="Simples","",IF('Escala Linhas'!AK25="","",'Escala Linhas'!AK25)))</f>
        <v/>
      </c>
      <c r="BY25">
        <f>IF($B25="",0,IF(Configurações!$B$3="Simples",IF(OR(CE25="TRAB",CE25="ATEST"),1,0),IF(AND(BU25&lt;&gt;"",BX25&lt;&gt;""),1,0)))</f>
        <v>0</v>
      </c>
      <c r="BZ25" s="72">
        <f>IF(AND(BY25=1,Configurações!$B$3&lt;&gt;"Simples"),MOD(BX25-BU25,1)-CA25,0)</f>
        <v>0</v>
      </c>
      <c r="CA25" s="72">
        <f t="shared" si="125"/>
        <v>0</v>
      </c>
      <c r="CB25">
        <f t="shared" si="126"/>
        <v>0</v>
      </c>
      <c r="CC25">
        <f t="shared" si="127"/>
        <v>0</v>
      </c>
      <c r="CD25" s="38" t="str">
        <f>IF(BY25=0,"",IF(CB25&gt;Configurações!$B$15,"7DIA ","")&amp;IF(AND(WEEKDAY(BU$5)=1,CC25&gt;IF($D25="F",Configurações!$B$13,Configurações!$B$14)),"DOM ","")&amp;IF(Configurações!$B$3="Simples","",IF(ROUND(BZ25*1440,0)&lt;=ROUND(Configurações!$B$11*1440,0),IF(ROUND(CA25*1440,0)&gt;0,"INT-INDEVIDO",""),IF(ROUND(BZ25*1440,0)&lt;=ROUND(Configurações!$B$12*1440,0),IF(ROUND(CA25*1440,0)&lt;&gt;ROUND(Configurações!$B$8*1440,0),"INT-15MIN",""),IF(OR(ROUND(CA25*1440,0)&lt;ROUND(Configurações!$B$9*1440,0),ROUND(CA25*1440,0)&gt;ROUND(Configurações!$B$10*1440,0)),"INT-1H2H","")))))</f>
        <v/>
      </c>
      <c r="CE25" t="str">
        <f>IF(Configurações!$B$3="Simples",IF('Escala Simples'!J25="Trabalho","TRAB",IF('Escala Simples'!J25="Folga","FOLGA",IF('Escala Simples'!J25="Atestado","ATEST",IF('Escala Simples'!J25="Férias","FERIAS","")))),"")</f>
        <v/>
      </c>
      <c r="CF25" s="71" t="str">
        <f>IF(Configurações!$B$3="Colunas",IF('Escala Colunas'!Q50="","",'Escala Colunas'!Q50),IF(Configurações!$B$3="Simples","",IF('Escala Linhas'!AP25="","",'Escala Linhas'!AP25)))</f>
        <v/>
      </c>
      <c r="CG25" s="71" t="str">
        <f>IF(Configurações!$B$3="Colunas",IF('Escala Colunas'!Q51="","",'Escala Colunas'!Q51),IF(Configurações!$B$3="Simples","",IF('Escala Linhas'!AQ25="","",'Escala Linhas'!AQ25)))</f>
        <v/>
      </c>
      <c r="CH25" s="71" t="str">
        <f>IF(Configurações!$B$3="Colunas",IF('Escala Colunas'!Q52="","",'Escala Colunas'!Q52),IF(Configurações!$B$3="Simples","",IF('Escala Linhas'!AR25="","",'Escala Linhas'!AR25)))</f>
        <v/>
      </c>
      <c r="CI25" s="71" t="str">
        <f>IF(Configurações!$B$3="Colunas",IF('Escala Colunas'!Q53="","",'Escala Colunas'!Q53),IF(Configurações!$B$3="Simples","",IF('Escala Linhas'!AS25="","",'Escala Linhas'!AS25)))</f>
        <v/>
      </c>
      <c r="CJ25">
        <f>IF($B25="",0,IF(Configurações!$B$3="Simples",IF(OR(CP25="TRAB",CP25="ATEST"),1,0),IF(AND(CF25&lt;&gt;"",CI25&lt;&gt;""),1,0)))</f>
        <v>0</v>
      </c>
      <c r="CK25" s="72">
        <f>IF(AND(CJ25=1,Configurações!$B$3&lt;&gt;"Simples"),MOD(CI25-CF25,1)-CL25,0)</f>
        <v>0</v>
      </c>
      <c r="CL25" s="72">
        <f t="shared" si="128"/>
        <v>0</v>
      </c>
      <c r="CM25">
        <f t="shared" si="129"/>
        <v>0</v>
      </c>
      <c r="CN25">
        <f t="shared" si="130"/>
        <v>0</v>
      </c>
      <c r="CO25" s="38" t="str">
        <f>IF(CJ25=0,"",IF(CM25&gt;Configurações!$B$15,"7DIA ","")&amp;IF(AND(WEEKDAY(CF$5)=1,CN25&gt;IF($D25="F",Configurações!$B$13,Configurações!$B$14)),"DOM ","")&amp;IF(Configurações!$B$3="Simples","",IF(ROUND(CK25*1440,0)&lt;=ROUND(Configurações!$B$11*1440,0),IF(ROUND(CL25*1440,0)&gt;0,"INT-INDEVIDO",""),IF(ROUND(CK25*1440,0)&lt;=ROUND(Configurações!$B$12*1440,0),IF(ROUND(CL25*1440,0)&lt;&gt;ROUND(Configurações!$B$8*1440,0),"INT-15MIN",""),IF(OR(ROUND(CL25*1440,0)&lt;ROUND(Configurações!$B$9*1440,0),ROUND(CL25*1440,0)&gt;ROUND(Configurações!$B$10*1440,0)),"INT-1H2H","")))))</f>
        <v/>
      </c>
      <c r="CP25" t="str">
        <f>IF(Configurações!$B$3="Simples",IF('Escala Simples'!M25="Trabalho","TRAB",IF('Escala Simples'!M25="Folga","FOLGA",IF('Escala Simples'!M25="Atestado","ATEST",IF('Escala Simples'!M25="Férias","FERIAS","")))),"")</f>
        <v/>
      </c>
      <c r="CQ25" s="71" t="str">
        <f>IF(Configurações!$B$3="Colunas",IF('Escala Colunas'!Q55="","",'Escala Colunas'!Q55),IF(Configurações!$B$3="Simples","",IF('Escala Linhas'!AU25="","",'Escala Linhas'!AU25)))</f>
        <v/>
      </c>
      <c r="CR25" s="71" t="str">
        <f>IF(Configurações!$B$3="Colunas",IF('Escala Colunas'!Q56="","",'Escala Colunas'!Q56),IF(Configurações!$B$3="Simples","",IF('Escala Linhas'!AV25="","",'Escala Linhas'!AV25)))</f>
        <v/>
      </c>
      <c r="CS25" s="71" t="str">
        <f>IF(Configurações!$B$3="Colunas",IF('Escala Colunas'!Q57="","",'Escala Colunas'!Q57),IF(Configurações!$B$3="Simples","",IF('Escala Linhas'!AW25="","",'Escala Linhas'!AW25)))</f>
        <v/>
      </c>
      <c r="CT25" s="71" t="str">
        <f>IF(Configurações!$B$3="Colunas",IF('Escala Colunas'!Q58="","",'Escala Colunas'!Q58),IF(Configurações!$B$3="Simples","",IF('Escala Linhas'!AX25="","",'Escala Linhas'!AX25)))</f>
        <v/>
      </c>
      <c r="CU25">
        <f>IF($B25="",0,IF(Configurações!$B$3="Simples",IF(OR(DA25="TRAB",DA25="ATEST"),1,0),IF(AND(CQ25&lt;&gt;"",CT25&lt;&gt;""),1,0)))</f>
        <v>0</v>
      </c>
      <c r="CV25" s="72">
        <f>IF(AND(CU25=1,Configurações!$B$3&lt;&gt;"Simples"),MOD(CT25-CQ25,1)-CW25,0)</f>
        <v>0</v>
      </c>
      <c r="CW25" s="72">
        <f t="shared" si="131"/>
        <v>0</v>
      </c>
      <c r="CX25">
        <f t="shared" si="132"/>
        <v>0</v>
      </c>
      <c r="CY25">
        <f t="shared" si="133"/>
        <v>0</v>
      </c>
      <c r="CZ25" s="38" t="str">
        <f>IF(CU25=0,"",IF(CX25&gt;Configurações!$B$15,"7DIA ","")&amp;IF(AND(WEEKDAY(CQ$5)=1,CY25&gt;IF($D25="F",Configurações!$B$13,Configurações!$B$14)),"DOM ","")&amp;IF(Configurações!$B$3="Simples","",IF(ROUND(CV25*1440,0)&lt;=ROUND(Configurações!$B$11*1440,0),IF(ROUND(CW25*1440,0)&gt;0,"INT-INDEVIDO",""),IF(ROUND(CV25*1440,0)&lt;=ROUND(Configurações!$B$12*1440,0),IF(ROUND(CW25*1440,0)&lt;&gt;ROUND(Configurações!$B$8*1440,0),"INT-15MIN",""),IF(OR(ROUND(CW25*1440,0)&lt;ROUND(Configurações!$B$9*1440,0),ROUND(CW25*1440,0)&gt;ROUND(Configurações!$B$10*1440,0)),"INT-1H2H","")))))</f>
        <v/>
      </c>
      <c r="DA25" t="str">
        <f>IF(Configurações!$B$3="Simples",IF('Escala Simples'!N25="Trabalho","TRAB",IF('Escala Simples'!N25="Folga","FOLGA",IF('Escala Simples'!N25="Atestado","ATEST",IF('Escala Simples'!N25="Férias","FERIAS","")))),"")</f>
        <v/>
      </c>
      <c r="DB25" s="71" t="str">
        <f>IF(Configurações!$B$3="Colunas",IF('Escala Colunas'!Q60="","",'Escala Colunas'!Q60),IF(Configurações!$B$3="Simples","",IF('Escala Linhas'!AZ25="","",'Escala Linhas'!AZ25)))</f>
        <v/>
      </c>
      <c r="DC25" s="71" t="str">
        <f>IF(Configurações!$B$3="Colunas",IF('Escala Colunas'!Q61="","",'Escala Colunas'!Q61),IF(Configurações!$B$3="Simples","",IF('Escala Linhas'!BA25="","",'Escala Linhas'!BA25)))</f>
        <v/>
      </c>
      <c r="DD25" s="71" t="str">
        <f>IF(Configurações!$B$3="Colunas",IF('Escala Colunas'!Q62="","",'Escala Colunas'!Q62),IF(Configurações!$B$3="Simples","",IF('Escala Linhas'!BB25="","",'Escala Linhas'!BB25)))</f>
        <v/>
      </c>
      <c r="DE25" s="71" t="str">
        <f>IF(Configurações!$B$3="Colunas",IF('Escala Colunas'!Q63="","",'Escala Colunas'!Q63),IF(Configurações!$B$3="Simples","",IF('Escala Linhas'!BC25="","",'Escala Linhas'!BC25)))</f>
        <v/>
      </c>
      <c r="DF25">
        <f>IF($B25="",0,IF(Configurações!$B$3="Simples",IF(OR(DL25="TRAB",DL25="ATEST"),1,0),IF(AND(DB25&lt;&gt;"",DE25&lt;&gt;""),1,0)))</f>
        <v>0</v>
      </c>
      <c r="DG25" s="72">
        <f>IF(AND(DF25=1,Configurações!$B$3&lt;&gt;"Simples"),MOD(DE25-DB25,1)-DH25,0)</f>
        <v>0</v>
      </c>
      <c r="DH25" s="72">
        <f t="shared" si="134"/>
        <v>0</v>
      </c>
      <c r="DI25">
        <f t="shared" si="135"/>
        <v>0</v>
      </c>
      <c r="DJ25">
        <f t="shared" si="136"/>
        <v>0</v>
      </c>
      <c r="DK25" s="38" t="str">
        <f>IF(DF25=0,"",IF(DI25&gt;Configurações!$B$15,"7DIA ","")&amp;IF(AND(WEEKDAY(DB$5)=1,DJ25&gt;IF($D25="F",Configurações!$B$13,Configurações!$B$14)),"DOM ","")&amp;IF(Configurações!$B$3="Simples","",IF(ROUND(DG25*1440,0)&lt;=ROUND(Configurações!$B$11*1440,0),IF(ROUND(DH25*1440,0)&gt;0,"INT-INDEVIDO",""),IF(ROUND(DG25*1440,0)&lt;=ROUND(Configurações!$B$12*1440,0),IF(ROUND(DH25*1440,0)&lt;&gt;ROUND(Configurações!$B$8*1440,0),"INT-15MIN",""),IF(OR(ROUND(DH25*1440,0)&lt;ROUND(Configurações!$B$9*1440,0),ROUND(DH25*1440,0)&gt;ROUND(Configurações!$B$10*1440,0)),"INT-1H2H","")))))</f>
        <v/>
      </c>
      <c r="DL25" t="str">
        <f>IF(Configurações!$B$3="Simples",IF('Escala Simples'!O25="Trabalho","TRAB",IF('Escala Simples'!O25="Folga","FOLGA",IF('Escala Simples'!O25="Atestado","ATEST",IF('Escala Simples'!O25="Férias","FERIAS","")))),"")</f>
        <v/>
      </c>
      <c r="DM25" s="71" t="str">
        <f>IF(Configurações!$B$3="Colunas",IF('Escala Colunas'!Q65="","",'Escala Colunas'!Q65),IF(Configurações!$B$3="Simples","",IF('Escala Linhas'!BE25="","",'Escala Linhas'!BE25)))</f>
        <v/>
      </c>
      <c r="DN25" s="71" t="str">
        <f>IF(Configurações!$B$3="Colunas",IF('Escala Colunas'!Q66="","",'Escala Colunas'!Q66),IF(Configurações!$B$3="Simples","",IF('Escala Linhas'!BF25="","",'Escala Linhas'!BF25)))</f>
        <v/>
      </c>
      <c r="DO25" s="71" t="str">
        <f>IF(Configurações!$B$3="Colunas",IF('Escala Colunas'!Q67="","",'Escala Colunas'!Q67),IF(Configurações!$B$3="Simples","",IF('Escala Linhas'!BG25="","",'Escala Linhas'!BG25)))</f>
        <v/>
      </c>
      <c r="DP25" s="71" t="str">
        <f>IF(Configurações!$B$3="Colunas",IF('Escala Colunas'!Q68="","",'Escala Colunas'!Q68),IF(Configurações!$B$3="Simples","",IF('Escala Linhas'!BH25="","",'Escala Linhas'!BH25)))</f>
        <v/>
      </c>
      <c r="DQ25">
        <f>IF($B25="",0,IF(Configurações!$B$3="Simples",IF(OR(DW25="TRAB",DW25="ATEST"),1,0),IF(AND(DM25&lt;&gt;"",DP25&lt;&gt;""),1,0)))</f>
        <v>0</v>
      </c>
      <c r="DR25" s="72">
        <f>IF(AND(DQ25=1,Configurações!$B$3&lt;&gt;"Simples"),MOD(DP25-DM25,1)-DS25,0)</f>
        <v>0</v>
      </c>
      <c r="DS25" s="72">
        <f t="shared" si="137"/>
        <v>0</v>
      </c>
      <c r="DT25">
        <f t="shared" si="138"/>
        <v>0</v>
      </c>
      <c r="DU25">
        <f t="shared" si="139"/>
        <v>0</v>
      </c>
      <c r="DV25" s="38" t="str">
        <f>IF(DQ25=0,"",IF(DT25&gt;Configurações!$B$15,"7DIA ","")&amp;IF(AND(WEEKDAY(DM$5)=1,DU25&gt;IF($D25="F",Configurações!$B$13,Configurações!$B$14)),"DOM ","")&amp;IF(Configurações!$B$3="Simples","",IF(ROUND(DR25*1440,0)&lt;=ROUND(Configurações!$B$11*1440,0),IF(ROUND(DS25*1440,0)&gt;0,"INT-INDEVIDO",""),IF(ROUND(DR25*1440,0)&lt;=ROUND(Configurações!$B$12*1440,0),IF(ROUND(DS25*1440,0)&lt;&gt;ROUND(Configurações!$B$8*1440,0),"INT-15MIN",""),IF(OR(ROUND(DS25*1440,0)&lt;ROUND(Configurações!$B$9*1440,0),ROUND(DS25*1440,0)&gt;ROUND(Configurações!$B$10*1440,0)),"INT-1H2H","")))))</f>
        <v/>
      </c>
      <c r="DW25" t="str">
        <f>IF(Configurações!$B$3="Simples",IF('Escala Simples'!P25="Trabalho","TRAB",IF('Escala Simples'!P25="Folga","FOLGA",IF('Escala Simples'!P25="Atestado","ATEST",IF('Escala Simples'!P25="Férias","FERIAS","")))),"")</f>
        <v/>
      </c>
      <c r="DX25" s="71" t="str">
        <f>IF(Configurações!$B$3="Colunas",IF('Escala Colunas'!Q70="","",'Escala Colunas'!Q70),IF(Configurações!$B$3="Simples","",IF('Escala Linhas'!BJ25="","",'Escala Linhas'!BJ25)))</f>
        <v/>
      </c>
      <c r="DY25" s="71" t="str">
        <f>IF(Configurações!$B$3="Colunas",IF('Escala Colunas'!Q71="","",'Escala Colunas'!Q71),IF(Configurações!$B$3="Simples","",IF('Escala Linhas'!BK25="","",'Escala Linhas'!BK25)))</f>
        <v/>
      </c>
      <c r="DZ25" s="71" t="str">
        <f>IF(Configurações!$B$3="Colunas",IF('Escala Colunas'!Q72="","",'Escala Colunas'!Q72),IF(Configurações!$B$3="Simples","",IF('Escala Linhas'!BL25="","",'Escala Linhas'!BL25)))</f>
        <v/>
      </c>
      <c r="EA25" s="71" t="str">
        <f>IF(Configurações!$B$3="Colunas",IF('Escala Colunas'!Q73="","",'Escala Colunas'!Q73),IF(Configurações!$B$3="Simples","",IF('Escala Linhas'!BM25="","",'Escala Linhas'!BM25)))</f>
        <v/>
      </c>
      <c r="EB25">
        <f>IF($B25="",0,IF(Configurações!$B$3="Simples",IF(OR(EH25="TRAB",EH25="ATEST"),1,0),IF(AND(DX25&lt;&gt;"",EA25&lt;&gt;""),1,0)))</f>
        <v>0</v>
      </c>
      <c r="EC25" s="72">
        <f>IF(AND(EB25=1,Configurações!$B$3&lt;&gt;"Simples"),MOD(EA25-DX25,1)-ED25,0)</f>
        <v>0</v>
      </c>
      <c r="ED25" s="72">
        <f t="shared" si="140"/>
        <v>0</v>
      </c>
      <c r="EE25">
        <f t="shared" si="141"/>
        <v>0</v>
      </c>
      <c r="EF25">
        <f t="shared" si="142"/>
        <v>0</v>
      </c>
      <c r="EG25" s="38" t="str">
        <f>IF(EB25=0,"",IF(EE25&gt;Configurações!$B$15,"7DIA ","")&amp;IF(AND(WEEKDAY(DX$5)=1,EF25&gt;IF($D25="F",Configurações!$B$13,Configurações!$B$14)),"DOM ","")&amp;IF(Configurações!$B$3="Simples","",IF(ROUND(EC25*1440,0)&lt;=ROUND(Configurações!$B$11*1440,0),IF(ROUND(ED25*1440,0)&gt;0,"INT-INDEVIDO",""),IF(ROUND(EC25*1440,0)&lt;=ROUND(Configurações!$B$12*1440,0),IF(ROUND(ED25*1440,0)&lt;&gt;ROUND(Configurações!$B$8*1440,0),"INT-15MIN",""),IF(OR(ROUND(ED25*1440,0)&lt;ROUND(Configurações!$B$9*1440,0),ROUND(ED25*1440,0)&gt;ROUND(Configurações!$B$10*1440,0)),"INT-1H2H","")))))</f>
        <v/>
      </c>
      <c r="EH25" t="str">
        <f>IF(Configurações!$B$3="Simples",IF('Escala Simples'!Q25="Trabalho","TRAB",IF('Escala Simples'!Q25="Folga","FOLGA",IF('Escala Simples'!Q25="Atestado","ATEST",IF('Escala Simples'!Q25="Férias","FERIAS","")))),"")</f>
        <v/>
      </c>
      <c r="EI25" s="71" t="str">
        <f>IF(Configurações!$B$3="Colunas",IF('Escala Colunas'!Q75="","",'Escala Colunas'!Q75),IF(Configurações!$B$3="Simples","",IF('Escala Linhas'!BO25="","",'Escala Linhas'!BO25)))</f>
        <v/>
      </c>
      <c r="EJ25" s="71" t="str">
        <f>IF(Configurações!$B$3="Colunas",IF('Escala Colunas'!Q76="","",'Escala Colunas'!Q76),IF(Configurações!$B$3="Simples","",IF('Escala Linhas'!BP25="","",'Escala Linhas'!BP25)))</f>
        <v/>
      </c>
      <c r="EK25" s="71" t="str">
        <f>IF(Configurações!$B$3="Colunas",IF('Escala Colunas'!Q77="","",'Escala Colunas'!Q77),IF(Configurações!$B$3="Simples","",IF('Escala Linhas'!BQ25="","",'Escala Linhas'!BQ25)))</f>
        <v/>
      </c>
      <c r="EL25" s="71" t="str">
        <f>IF(Configurações!$B$3="Colunas",IF('Escala Colunas'!Q78="","",'Escala Colunas'!Q78),IF(Configurações!$B$3="Simples","",IF('Escala Linhas'!BR25="","",'Escala Linhas'!BR25)))</f>
        <v/>
      </c>
      <c r="EM25">
        <f>IF($B25="",0,IF(Configurações!$B$3="Simples",IF(OR(ES25="TRAB",ES25="ATEST"),1,0),IF(AND(EI25&lt;&gt;"",EL25&lt;&gt;""),1,0)))</f>
        <v>0</v>
      </c>
      <c r="EN25" s="72">
        <f>IF(AND(EM25=1,Configurações!$B$3&lt;&gt;"Simples"),MOD(EL25-EI25,1)-EO25,0)</f>
        <v>0</v>
      </c>
      <c r="EO25" s="72">
        <f t="shared" si="143"/>
        <v>0</v>
      </c>
      <c r="EP25">
        <f t="shared" si="144"/>
        <v>0</v>
      </c>
      <c r="EQ25">
        <f t="shared" si="145"/>
        <v>0</v>
      </c>
      <c r="ER25" s="38" t="str">
        <f>IF(EM25=0,"",IF(EP25&gt;Configurações!$B$15,"7DIA ","")&amp;IF(AND(WEEKDAY(EI$5)=1,EQ25&gt;IF($D25="F",Configurações!$B$13,Configurações!$B$14)),"DOM ","")&amp;IF(Configurações!$B$3="Simples","",IF(ROUND(EN25*1440,0)&lt;=ROUND(Configurações!$B$11*1440,0),IF(ROUND(EO25*1440,0)&gt;0,"INT-INDEVIDO",""),IF(ROUND(EN25*1440,0)&lt;=ROUND(Configurações!$B$12*1440,0),IF(ROUND(EO25*1440,0)&lt;&gt;ROUND(Configurações!$B$8*1440,0),"INT-15MIN",""),IF(OR(ROUND(EO25*1440,0)&lt;ROUND(Configurações!$B$9*1440,0),ROUND(EO25*1440,0)&gt;ROUND(Configurações!$B$10*1440,0)),"INT-1H2H","")))))</f>
        <v/>
      </c>
      <c r="ES25" t="str">
        <f>IF(Configurações!$B$3="Simples",IF('Escala Simples'!R25="Trabalho","TRAB",IF('Escala Simples'!R25="Folga","FOLGA",IF('Escala Simples'!R25="Atestado","ATEST",IF('Escala Simples'!R25="Férias","FERIAS","")))),"")</f>
        <v/>
      </c>
      <c r="ET25" s="71" t="str">
        <f>IF(Configurações!$B$3="Colunas",IF('Escala Colunas'!Q80="","",'Escala Colunas'!Q80),IF(Configurações!$B$3="Simples","",IF('Escala Linhas'!BT25="","",'Escala Linhas'!BT25)))</f>
        <v/>
      </c>
      <c r="EU25" s="71" t="str">
        <f>IF(Configurações!$B$3="Colunas",IF('Escala Colunas'!Q81="","",'Escala Colunas'!Q81),IF(Configurações!$B$3="Simples","",IF('Escala Linhas'!BU25="","",'Escala Linhas'!BU25)))</f>
        <v/>
      </c>
      <c r="EV25" s="71" t="str">
        <f>IF(Configurações!$B$3="Colunas",IF('Escala Colunas'!Q82="","",'Escala Colunas'!Q82),IF(Configurações!$B$3="Simples","",IF('Escala Linhas'!BV25="","",'Escala Linhas'!BV25)))</f>
        <v/>
      </c>
      <c r="EW25" s="71" t="str">
        <f>IF(Configurações!$B$3="Colunas",IF('Escala Colunas'!Q83="","",'Escala Colunas'!Q83),IF(Configurações!$B$3="Simples","",IF('Escala Linhas'!BW25="","",'Escala Linhas'!BW25)))</f>
        <v/>
      </c>
      <c r="EX25">
        <f>IF($B25="",0,IF(Configurações!$B$3="Simples",IF(OR(FD25="TRAB",FD25="ATEST"),1,0),IF(AND(ET25&lt;&gt;"",EW25&lt;&gt;""),1,0)))</f>
        <v>0</v>
      </c>
      <c r="EY25" s="72">
        <f>IF(AND(EX25=1,Configurações!$B$3&lt;&gt;"Simples"),MOD(EW25-ET25,1)-EZ25,0)</f>
        <v>0</v>
      </c>
      <c r="EZ25" s="72">
        <f t="shared" si="146"/>
        <v>0</v>
      </c>
      <c r="FA25">
        <f t="shared" si="147"/>
        <v>0</v>
      </c>
      <c r="FB25">
        <f t="shared" si="148"/>
        <v>0</v>
      </c>
      <c r="FC25" s="38" t="str">
        <f>IF(EX25=0,"",IF(FA25&gt;Configurações!$B$15,"7DIA ","")&amp;IF(AND(WEEKDAY(ET$5)=1,FB25&gt;IF($D25="F",Configurações!$B$13,Configurações!$B$14)),"DOM ","")&amp;IF(Configurações!$B$3="Simples","",IF(ROUND(EY25*1440,0)&lt;=ROUND(Configurações!$B$11*1440,0),IF(ROUND(EZ25*1440,0)&gt;0,"INT-INDEVIDO",""),IF(ROUND(EY25*1440,0)&lt;=ROUND(Configurações!$B$12*1440,0),IF(ROUND(EZ25*1440,0)&lt;&gt;ROUND(Configurações!$B$8*1440,0),"INT-15MIN",""),IF(OR(ROUND(EZ25*1440,0)&lt;ROUND(Configurações!$B$9*1440,0),ROUND(EZ25*1440,0)&gt;ROUND(Configurações!$B$10*1440,0)),"INT-1H2H","")))))</f>
        <v/>
      </c>
      <c r="FD25" t="str">
        <f>IF(Configurações!$B$3="Simples",IF('Escala Simples'!S25="Trabalho","TRAB",IF('Escala Simples'!S25="Folga","FOLGA",IF('Escala Simples'!S25="Atestado","ATEST",IF('Escala Simples'!S25="Férias","FERIAS","")))),"")</f>
        <v/>
      </c>
      <c r="FE25" s="71" t="str">
        <f>IF(Configurações!$B$3="Colunas",IF('Escala Colunas'!Q88="","",'Escala Colunas'!Q88),IF(Configurações!$B$3="Simples","",IF('Escala Linhas'!CB25="","",'Escala Linhas'!CB25)))</f>
        <v/>
      </c>
      <c r="FF25" s="71" t="str">
        <f>IF(Configurações!$B$3="Colunas",IF('Escala Colunas'!Q89="","",'Escala Colunas'!Q89),IF(Configurações!$B$3="Simples","",IF('Escala Linhas'!CC25="","",'Escala Linhas'!CC25)))</f>
        <v/>
      </c>
      <c r="FG25" s="71" t="str">
        <f>IF(Configurações!$B$3="Colunas",IF('Escala Colunas'!Q90="","",'Escala Colunas'!Q90),IF(Configurações!$B$3="Simples","",IF('Escala Linhas'!CD25="","",'Escala Linhas'!CD25)))</f>
        <v/>
      </c>
      <c r="FH25" s="71" t="str">
        <f>IF(Configurações!$B$3="Colunas",IF('Escala Colunas'!Q91="","",'Escala Colunas'!Q91),IF(Configurações!$B$3="Simples","",IF('Escala Linhas'!CE25="","",'Escala Linhas'!CE25)))</f>
        <v/>
      </c>
      <c r="FI25">
        <f>IF($B25="",0,IF(Configurações!$B$3="Simples",IF(OR(FO25="TRAB",FO25="ATEST"),1,0),IF(AND(FE25&lt;&gt;"",FH25&lt;&gt;""),1,0)))</f>
        <v>0</v>
      </c>
      <c r="FJ25" s="72">
        <f>IF(AND(FI25=1,Configurações!$B$3&lt;&gt;"Simples"),MOD(FH25-FE25,1)-FK25,0)</f>
        <v>0</v>
      </c>
      <c r="FK25" s="72">
        <f t="shared" si="149"/>
        <v>0</v>
      </c>
      <c r="FL25">
        <f t="shared" si="150"/>
        <v>0</v>
      </c>
      <c r="FM25">
        <f t="shared" si="151"/>
        <v>0</v>
      </c>
      <c r="FN25" s="38" t="str">
        <f>IF(FI25=0,"",IF(FL25&gt;Configurações!$B$15,"7DIA ","")&amp;IF(AND(WEEKDAY(FE$5)=1,FM25&gt;IF($D25="F",Configurações!$B$13,Configurações!$B$14)),"DOM ","")&amp;IF(Configurações!$B$3="Simples","",IF(ROUND(FJ25*1440,0)&lt;=ROUND(Configurações!$B$11*1440,0),IF(ROUND(FK25*1440,0)&gt;0,"INT-INDEVIDO",""),IF(ROUND(FJ25*1440,0)&lt;=ROUND(Configurações!$B$12*1440,0),IF(ROUND(FK25*1440,0)&lt;&gt;ROUND(Configurações!$B$8*1440,0),"INT-15MIN",""),IF(OR(ROUND(FK25*1440,0)&lt;ROUND(Configurações!$B$9*1440,0),ROUND(FK25*1440,0)&gt;ROUND(Configurações!$B$10*1440,0)),"INT-1H2H","")))))</f>
        <v/>
      </c>
      <c r="FO25" t="str">
        <f>IF(Configurações!$B$3="Simples",IF('Escala Simples'!V25="Trabalho","TRAB",IF('Escala Simples'!V25="Folga","FOLGA",IF('Escala Simples'!V25="Atestado","ATEST",IF('Escala Simples'!V25="Férias","FERIAS","")))),"")</f>
        <v/>
      </c>
      <c r="FP25" s="71" t="str">
        <f>IF(Configurações!$B$3="Colunas",IF('Escala Colunas'!Q93="","",'Escala Colunas'!Q93),IF(Configurações!$B$3="Simples","",IF('Escala Linhas'!CG25="","",'Escala Linhas'!CG25)))</f>
        <v/>
      </c>
      <c r="FQ25" s="71" t="str">
        <f>IF(Configurações!$B$3="Colunas",IF('Escala Colunas'!Q94="","",'Escala Colunas'!Q94),IF(Configurações!$B$3="Simples","",IF('Escala Linhas'!CH25="","",'Escala Linhas'!CH25)))</f>
        <v/>
      </c>
      <c r="FR25" s="71" t="str">
        <f>IF(Configurações!$B$3="Colunas",IF('Escala Colunas'!Q95="","",'Escala Colunas'!Q95),IF(Configurações!$B$3="Simples","",IF('Escala Linhas'!CI25="","",'Escala Linhas'!CI25)))</f>
        <v/>
      </c>
      <c r="FS25" s="71" t="str">
        <f>IF(Configurações!$B$3="Colunas",IF('Escala Colunas'!Q96="","",'Escala Colunas'!Q96),IF(Configurações!$B$3="Simples","",IF('Escala Linhas'!CJ25="","",'Escala Linhas'!CJ25)))</f>
        <v/>
      </c>
      <c r="FT25">
        <f>IF($B25="",0,IF(Configurações!$B$3="Simples",IF(OR(FZ25="TRAB",FZ25="ATEST"),1,0),IF(AND(FP25&lt;&gt;"",FS25&lt;&gt;""),1,0)))</f>
        <v>0</v>
      </c>
      <c r="FU25" s="72">
        <f>IF(AND(FT25=1,Configurações!$B$3&lt;&gt;"Simples"),MOD(FS25-FP25,1)-FV25,0)</f>
        <v>0</v>
      </c>
      <c r="FV25" s="72">
        <f t="shared" si="152"/>
        <v>0</v>
      </c>
      <c r="FW25">
        <f t="shared" si="153"/>
        <v>0</v>
      </c>
      <c r="FX25">
        <f t="shared" si="154"/>
        <v>0</v>
      </c>
      <c r="FY25" s="38" t="str">
        <f>IF(FT25=0,"",IF(FW25&gt;Configurações!$B$15,"7DIA ","")&amp;IF(AND(WEEKDAY(FP$5)=1,FX25&gt;IF($D25="F",Configurações!$B$13,Configurações!$B$14)),"DOM ","")&amp;IF(Configurações!$B$3="Simples","",IF(ROUND(FU25*1440,0)&lt;=ROUND(Configurações!$B$11*1440,0),IF(ROUND(FV25*1440,0)&gt;0,"INT-INDEVIDO",""),IF(ROUND(FU25*1440,0)&lt;=ROUND(Configurações!$B$12*1440,0),IF(ROUND(FV25*1440,0)&lt;&gt;ROUND(Configurações!$B$8*1440,0),"INT-15MIN",""),IF(OR(ROUND(FV25*1440,0)&lt;ROUND(Configurações!$B$9*1440,0),ROUND(FV25*1440,0)&gt;ROUND(Configurações!$B$10*1440,0)),"INT-1H2H","")))))</f>
        <v/>
      </c>
      <c r="FZ25" t="str">
        <f>IF(Configurações!$B$3="Simples",IF('Escala Simples'!W25="Trabalho","TRAB",IF('Escala Simples'!W25="Folga","FOLGA",IF('Escala Simples'!W25="Atestado","ATEST",IF('Escala Simples'!W25="Férias","FERIAS","")))),"")</f>
        <v/>
      </c>
      <c r="GA25" s="71" t="str">
        <f>IF(Configurações!$B$3="Colunas",IF('Escala Colunas'!Q98="","",'Escala Colunas'!Q98),IF(Configurações!$B$3="Simples","",IF('Escala Linhas'!CL25="","",'Escala Linhas'!CL25)))</f>
        <v/>
      </c>
      <c r="GB25" s="71" t="str">
        <f>IF(Configurações!$B$3="Colunas",IF('Escala Colunas'!Q99="","",'Escala Colunas'!Q99),IF(Configurações!$B$3="Simples","",IF('Escala Linhas'!CM25="","",'Escala Linhas'!CM25)))</f>
        <v/>
      </c>
      <c r="GC25" s="71" t="str">
        <f>IF(Configurações!$B$3="Colunas",IF('Escala Colunas'!Q100="","",'Escala Colunas'!Q100),IF(Configurações!$B$3="Simples","",IF('Escala Linhas'!CN25="","",'Escala Linhas'!CN25)))</f>
        <v/>
      </c>
      <c r="GD25" s="71" t="str">
        <f>IF(Configurações!$B$3="Colunas",IF('Escala Colunas'!Q101="","",'Escala Colunas'!Q101),IF(Configurações!$B$3="Simples","",IF('Escala Linhas'!CO25="","",'Escala Linhas'!CO25)))</f>
        <v/>
      </c>
      <c r="GE25">
        <f>IF($B25="",0,IF(Configurações!$B$3="Simples",IF(OR(GK25="TRAB",GK25="ATEST"),1,0),IF(AND(GA25&lt;&gt;"",GD25&lt;&gt;""),1,0)))</f>
        <v>0</v>
      </c>
      <c r="GF25" s="72">
        <f>IF(AND(GE25=1,Configurações!$B$3&lt;&gt;"Simples"),MOD(GD25-GA25,1)-GG25,0)</f>
        <v>0</v>
      </c>
      <c r="GG25" s="72">
        <f t="shared" si="155"/>
        <v>0</v>
      </c>
      <c r="GH25">
        <f t="shared" si="156"/>
        <v>0</v>
      </c>
      <c r="GI25">
        <f t="shared" si="157"/>
        <v>0</v>
      </c>
      <c r="GJ25" s="38" t="str">
        <f>IF(GE25=0,"",IF(GH25&gt;Configurações!$B$15,"7DIA ","")&amp;IF(AND(WEEKDAY(GA$5)=1,GI25&gt;IF($D25="F",Configurações!$B$13,Configurações!$B$14)),"DOM ","")&amp;IF(Configurações!$B$3="Simples","",IF(ROUND(GF25*1440,0)&lt;=ROUND(Configurações!$B$11*1440,0),IF(ROUND(GG25*1440,0)&gt;0,"INT-INDEVIDO",""),IF(ROUND(GF25*1440,0)&lt;=ROUND(Configurações!$B$12*1440,0),IF(ROUND(GG25*1440,0)&lt;&gt;ROUND(Configurações!$B$8*1440,0),"INT-15MIN",""),IF(OR(ROUND(GG25*1440,0)&lt;ROUND(Configurações!$B$9*1440,0),ROUND(GG25*1440,0)&gt;ROUND(Configurações!$B$10*1440,0)),"INT-1H2H","")))))</f>
        <v/>
      </c>
      <c r="GK25" t="str">
        <f>IF(Configurações!$B$3="Simples",IF('Escala Simples'!X25="Trabalho","TRAB",IF('Escala Simples'!X25="Folga","FOLGA",IF('Escala Simples'!X25="Atestado","ATEST",IF('Escala Simples'!X25="Férias","FERIAS","")))),"")</f>
        <v/>
      </c>
      <c r="GL25" s="71" t="str">
        <f>IF(Configurações!$B$3="Colunas",IF('Escala Colunas'!Q103="","",'Escala Colunas'!Q103),IF(Configurações!$B$3="Simples","",IF('Escala Linhas'!CQ25="","",'Escala Linhas'!CQ25)))</f>
        <v/>
      </c>
      <c r="GM25" s="71" t="str">
        <f>IF(Configurações!$B$3="Colunas",IF('Escala Colunas'!Q104="","",'Escala Colunas'!Q104),IF(Configurações!$B$3="Simples","",IF('Escala Linhas'!CR25="","",'Escala Linhas'!CR25)))</f>
        <v/>
      </c>
      <c r="GN25" s="71" t="str">
        <f>IF(Configurações!$B$3="Colunas",IF('Escala Colunas'!Q105="","",'Escala Colunas'!Q105),IF(Configurações!$B$3="Simples","",IF('Escala Linhas'!CS25="","",'Escala Linhas'!CS25)))</f>
        <v/>
      </c>
      <c r="GO25" s="71" t="str">
        <f>IF(Configurações!$B$3="Colunas",IF('Escala Colunas'!Q106="","",'Escala Colunas'!Q106),IF(Configurações!$B$3="Simples","",IF('Escala Linhas'!CT25="","",'Escala Linhas'!CT25)))</f>
        <v/>
      </c>
      <c r="GP25">
        <f>IF($B25="",0,IF(Configurações!$B$3="Simples",IF(OR(GV25="TRAB",GV25="ATEST"),1,0),IF(AND(GL25&lt;&gt;"",GO25&lt;&gt;""),1,0)))</f>
        <v>0</v>
      </c>
      <c r="GQ25" s="72">
        <f>IF(AND(GP25=1,Configurações!$B$3&lt;&gt;"Simples"),MOD(GO25-GL25,1)-GR25,0)</f>
        <v>0</v>
      </c>
      <c r="GR25" s="72">
        <f t="shared" si="158"/>
        <v>0</v>
      </c>
      <c r="GS25">
        <f t="shared" si="159"/>
        <v>0</v>
      </c>
      <c r="GT25">
        <f t="shared" si="160"/>
        <v>0</v>
      </c>
      <c r="GU25" s="38" t="str">
        <f>IF(GP25=0,"",IF(GS25&gt;Configurações!$B$15,"7DIA ","")&amp;IF(AND(WEEKDAY(GL$5)=1,GT25&gt;IF($D25="F",Configurações!$B$13,Configurações!$B$14)),"DOM ","")&amp;IF(Configurações!$B$3="Simples","",IF(ROUND(GQ25*1440,0)&lt;=ROUND(Configurações!$B$11*1440,0),IF(ROUND(GR25*1440,0)&gt;0,"INT-INDEVIDO",""),IF(ROUND(GQ25*1440,0)&lt;=ROUND(Configurações!$B$12*1440,0),IF(ROUND(GR25*1440,0)&lt;&gt;ROUND(Configurações!$B$8*1440,0),"INT-15MIN",""),IF(OR(ROUND(GR25*1440,0)&lt;ROUND(Configurações!$B$9*1440,0),ROUND(GR25*1440,0)&gt;ROUND(Configurações!$B$10*1440,0)),"INT-1H2H","")))))</f>
        <v/>
      </c>
      <c r="GV25" t="str">
        <f>IF(Configurações!$B$3="Simples",IF('Escala Simples'!Y25="Trabalho","TRAB",IF('Escala Simples'!Y25="Folga","FOLGA",IF('Escala Simples'!Y25="Atestado","ATEST",IF('Escala Simples'!Y25="Férias","FERIAS","")))),"")</f>
        <v/>
      </c>
      <c r="GW25" s="71" t="str">
        <f>IF(Configurações!$B$3="Colunas",IF('Escala Colunas'!Q108="","",'Escala Colunas'!Q108),IF(Configurações!$B$3="Simples","",IF('Escala Linhas'!CV25="","",'Escala Linhas'!CV25)))</f>
        <v/>
      </c>
      <c r="GX25" s="71" t="str">
        <f>IF(Configurações!$B$3="Colunas",IF('Escala Colunas'!Q109="","",'Escala Colunas'!Q109),IF(Configurações!$B$3="Simples","",IF('Escala Linhas'!CW25="","",'Escala Linhas'!CW25)))</f>
        <v/>
      </c>
      <c r="GY25" s="71" t="str">
        <f>IF(Configurações!$B$3="Colunas",IF('Escala Colunas'!Q110="","",'Escala Colunas'!Q110),IF(Configurações!$B$3="Simples","",IF('Escala Linhas'!CX25="","",'Escala Linhas'!CX25)))</f>
        <v/>
      </c>
      <c r="GZ25" s="71" t="str">
        <f>IF(Configurações!$B$3="Colunas",IF('Escala Colunas'!Q111="","",'Escala Colunas'!Q111),IF(Configurações!$B$3="Simples","",IF('Escala Linhas'!CY25="","",'Escala Linhas'!CY25)))</f>
        <v/>
      </c>
      <c r="HA25">
        <f>IF($B25="",0,IF(Configurações!$B$3="Simples",IF(OR(HG25="TRAB",HG25="ATEST"),1,0),IF(AND(GW25&lt;&gt;"",GZ25&lt;&gt;""),1,0)))</f>
        <v>0</v>
      </c>
      <c r="HB25" s="72">
        <f>IF(AND(HA25=1,Configurações!$B$3&lt;&gt;"Simples"),MOD(GZ25-GW25,1)-HC25,0)</f>
        <v>0</v>
      </c>
      <c r="HC25" s="72">
        <f t="shared" si="161"/>
        <v>0</v>
      </c>
      <c r="HD25">
        <f t="shared" si="162"/>
        <v>0</v>
      </c>
      <c r="HE25">
        <f t="shared" si="163"/>
        <v>0</v>
      </c>
      <c r="HF25" s="38" t="str">
        <f>IF(HA25=0,"",IF(HD25&gt;Configurações!$B$15,"7DIA ","")&amp;IF(AND(WEEKDAY(GW$5)=1,HE25&gt;IF($D25="F",Configurações!$B$13,Configurações!$B$14)),"DOM ","")&amp;IF(Configurações!$B$3="Simples","",IF(ROUND(HB25*1440,0)&lt;=ROUND(Configurações!$B$11*1440,0),IF(ROUND(HC25*1440,0)&gt;0,"INT-INDEVIDO",""),IF(ROUND(HB25*1440,0)&lt;=ROUND(Configurações!$B$12*1440,0),IF(ROUND(HC25*1440,0)&lt;&gt;ROUND(Configurações!$B$8*1440,0),"INT-15MIN",""),IF(OR(ROUND(HC25*1440,0)&lt;ROUND(Configurações!$B$9*1440,0),ROUND(HC25*1440,0)&gt;ROUND(Configurações!$B$10*1440,0)),"INT-1H2H","")))))</f>
        <v/>
      </c>
      <c r="HG25" t="str">
        <f>IF(Configurações!$B$3="Simples",IF('Escala Simples'!Z25="Trabalho","TRAB",IF('Escala Simples'!Z25="Folga","FOLGA",IF('Escala Simples'!Z25="Atestado","ATEST",IF('Escala Simples'!Z25="Férias","FERIAS","")))),"")</f>
        <v/>
      </c>
      <c r="HH25" s="71" t="str">
        <f>IF(Configurações!$B$3="Colunas",IF('Escala Colunas'!Q113="","",'Escala Colunas'!Q113),IF(Configurações!$B$3="Simples","",IF('Escala Linhas'!DA25="","",'Escala Linhas'!DA25)))</f>
        <v/>
      </c>
      <c r="HI25" s="71" t="str">
        <f>IF(Configurações!$B$3="Colunas",IF('Escala Colunas'!Q114="","",'Escala Colunas'!Q114),IF(Configurações!$B$3="Simples","",IF('Escala Linhas'!DB25="","",'Escala Linhas'!DB25)))</f>
        <v/>
      </c>
      <c r="HJ25" s="71" t="str">
        <f>IF(Configurações!$B$3="Colunas",IF('Escala Colunas'!Q115="","",'Escala Colunas'!Q115),IF(Configurações!$B$3="Simples","",IF('Escala Linhas'!DC25="","",'Escala Linhas'!DC25)))</f>
        <v/>
      </c>
      <c r="HK25" s="71" t="str">
        <f>IF(Configurações!$B$3="Colunas",IF('Escala Colunas'!Q116="","",'Escala Colunas'!Q116),IF(Configurações!$B$3="Simples","",IF('Escala Linhas'!DD25="","",'Escala Linhas'!DD25)))</f>
        <v/>
      </c>
      <c r="HL25">
        <f>IF($B25="",0,IF(Configurações!$B$3="Simples",IF(OR(HR25="TRAB",HR25="ATEST"),1,0),IF(AND(HH25&lt;&gt;"",HK25&lt;&gt;""),1,0)))</f>
        <v>0</v>
      </c>
      <c r="HM25" s="72">
        <f>IF(AND(HL25=1,Configurações!$B$3&lt;&gt;"Simples"),MOD(HK25-HH25,1)-HN25,0)</f>
        <v>0</v>
      </c>
      <c r="HN25" s="72">
        <f t="shared" si="164"/>
        <v>0</v>
      </c>
      <c r="HO25">
        <f t="shared" si="165"/>
        <v>0</v>
      </c>
      <c r="HP25">
        <f t="shared" si="166"/>
        <v>0</v>
      </c>
      <c r="HQ25" s="38" t="str">
        <f>IF(HL25=0,"",IF(HO25&gt;Configurações!$B$15,"7DIA ","")&amp;IF(AND(WEEKDAY(HH$5)=1,HP25&gt;IF($D25="F",Configurações!$B$13,Configurações!$B$14)),"DOM ","")&amp;IF(Configurações!$B$3="Simples","",IF(ROUND(HM25*1440,0)&lt;=ROUND(Configurações!$B$11*1440,0),IF(ROUND(HN25*1440,0)&gt;0,"INT-INDEVIDO",""),IF(ROUND(HM25*1440,0)&lt;=ROUND(Configurações!$B$12*1440,0),IF(ROUND(HN25*1440,0)&lt;&gt;ROUND(Configurações!$B$8*1440,0),"INT-15MIN",""),IF(OR(ROUND(HN25*1440,0)&lt;ROUND(Configurações!$B$9*1440,0),ROUND(HN25*1440,0)&gt;ROUND(Configurações!$B$10*1440,0)),"INT-1H2H","")))))</f>
        <v/>
      </c>
      <c r="HR25" t="str">
        <f>IF(Configurações!$B$3="Simples",IF('Escala Simples'!AA25="Trabalho","TRAB",IF('Escala Simples'!AA25="Folga","FOLGA",IF('Escala Simples'!AA25="Atestado","ATEST",IF('Escala Simples'!AA25="Férias","FERIAS","")))),"")</f>
        <v/>
      </c>
      <c r="HS25" s="71" t="str">
        <f>IF(Configurações!$B$3="Colunas",IF('Escala Colunas'!Q118="","",'Escala Colunas'!Q118),IF(Configurações!$B$3="Simples","",IF('Escala Linhas'!DF25="","",'Escala Linhas'!DF25)))</f>
        <v/>
      </c>
      <c r="HT25" s="71" t="str">
        <f>IF(Configurações!$B$3="Colunas",IF('Escala Colunas'!Q119="","",'Escala Colunas'!Q119),IF(Configurações!$B$3="Simples","",IF('Escala Linhas'!DG25="","",'Escala Linhas'!DG25)))</f>
        <v/>
      </c>
      <c r="HU25" s="71" t="str">
        <f>IF(Configurações!$B$3="Colunas",IF('Escala Colunas'!Q120="","",'Escala Colunas'!Q120),IF(Configurações!$B$3="Simples","",IF('Escala Linhas'!DH25="","",'Escala Linhas'!DH25)))</f>
        <v/>
      </c>
      <c r="HV25" s="71" t="str">
        <f>IF(Configurações!$B$3="Colunas",IF('Escala Colunas'!Q121="","",'Escala Colunas'!Q121),IF(Configurações!$B$3="Simples","",IF('Escala Linhas'!DI25="","",'Escala Linhas'!DI25)))</f>
        <v/>
      </c>
      <c r="HW25">
        <f>IF($B25="",0,IF(Configurações!$B$3="Simples",IF(OR(IC25="TRAB",IC25="ATEST"),1,0),IF(AND(HS25&lt;&gt;"",HV25&lt;&gt;""),1,0)))</f>
        <v>0</v>
      </c>
      <c r="HX25" s="72">
        <f>IF(AND(HW25=1,Configurações!$B$3&lt;&gt;"Simples"),MOD(HV25-HS25,1)-HY25,0)</f>
        <v>0</v>
      </c>
      <c r="HY25" s="72">
        <f t="shared" si="167"/>
        <v>0</v>
      </c>
      <c r="HZ25">
        <f t="shared" si="168"/>
        <v>0</v>
      </c>
      <c r="IA25">
        <f t="shared" si="169"/>
        <v>0</v>
      </c>
      <c r="IB25" s="38" t="str">
        <f>IF(HW25=0,"",IF(HZ25&gt;Configurações!$B$15,"7DIA ","")&amp;IF(AND(WEEKDAY(HS$5)=1,IA25&gt;IF($D25="F",Configurações!$B$13,Configurações!$B$14)),"DOM ","")&amp;IF(Configurações!$B$3="Simples","",IF(ROUND(HX25*1440,0)&lt;=ROUND(Configurações!$B$11*1440,0),IF(ROUND(HY25*1440,0)&gt;0,"INT-INDEVIDO",""),IF(ROUND(HX25*1440,0)&lt;=ROUND(Configurações!$B$12*1440,0),IF(ROUND(HY25*1440,0)&lt;&gt;ROUND(Configurações!$B$8*1440,0),"INT-15MIN",""),IF(OR(ROUND(HY25*1440,0)&lt;ROUND(Configurações!$B$9*1440,0),ROUND(HY25*1440,0)&gt;ROUND(Configurações!$B$10*1440,0)),"INT-1H2H","")))))</f>
        <v/>
      </c>
      <c r="IC25" t="str">
        <f>IF(Configurações!$B$3="Simples",IF('Escala Simples'!AB25="Trabalho","TRAB",IF('Escala Simples'!AB25="Folga","FOLGA",IF('Escala Simples'!AB25="Atestado","ATEST",IF('Escala Simples'!AB25="Férias","FERIAS","")))),"")</f>
        <v/>
      </c>
      <c r="ID25" s="71" t="str">
        <f>IF(Configurações!$B$3="Colunas",IF('Escala Colunas'!Q126="","",'Escala Colunas'!Q126),IF(Configurações!$B$3="Simples","",IF('Escala Linhas'!DN25="","",'Escala Linhas'!DN25)))</f>
        <v/>
      </c>
      <c r="IE25" s="71" t="str">
        <f>IF(Configurações!$B$3="Colunas",IF('Escala Colunas'!Q127="","",'Escala Colunas'!Q127),IF(Configurações!$B$3="Simples","",IF('Escala Linhas'!DO25="","",'Escala Linhas'!DO25)))</f>
        <v/>
      </c>
      <c r="IF25" s="71" t="str">
        <f>IF(Configurações!$B$3="Colunas",IF('Escala Colunas'!Q128="","",'Escala Colunas'!Q128),IF(Configurações!$B$3="Simples","",IF('Escala Linhas'!DP25="","",'Escala Linhas'!DP25)))</f>
        <v/>
      </c>
      <c r="IG25" s="71" t="str">
        <f>IF(Configurações!$B$3="Colunas",IF('Escala Colunas'!Q129="","",'Escala Colunas'!Q129),IF(Configurações!$B$3="Simples","",IF('Escala Linhas'!DQ25="","",'Escala Linhas'!DQ25)))</f>
        <v/>
      </c>
      <c r="IH25">
        <f>IF($B25="",0,IF(Configurações!$B$3="Simples",IF(OR(IN25="TRAB",IN25="ATEST"),1,0),IF(AND(ID25&lt;&gt;"",IG25&lt;&gt;""),1,0)))</f>
        <v>0</v>
      </c>
      <c r="II25" s="72">
        <f>IF(AND(IH25=1,Configurações!$B$3&lt;&gt;"Simples"),MOD(IG25-ID25,1)-IJ25,0)</f>
        <v>0</v>
      </c>
      <c r="IJ25" s="72">
        <f t="shared" si="170"/>
        <v>0</v>
      </c>
      <c r="IK25">
        <f t="shared" si="171"/>
        <v>0</v>
      </c>
      <c r="IL25">
        <f t="shared" si="172"/>
        <v>0</v>
      </c>
      <c r="IM25" s="38" t="str">
        <f>IF(IH25=0,"",IF(IK25&gt;Configurações!$B$15,"7DIA ","")&amp;IF(AND(WEEKDAY(ID$5)=1,IL25&gt;IF($D25="F",Configurações!$B$13,Configurações!$B$14)),"DOM ","")&amp;IF(Configurações!$B$3="Simples","",IF(ROUND(II25*1440,0)&lt;=ROUND(Configurações!$B$11*1440,0),IF(ROUND(IJ25*1440,0)&gt;0,"INT-INDEVIDO",""),IF(ROUND(II25*1440,0)&lt;=ROUND(Configurações!$B$12*1440,0),IF(ROUND(IJ25*1440,0)&lt;&gt;ROUND(Configurações!$B$8*1440,0),"INT-15MIN",""),IF(OR(ROUND(IJ25*1440,0)&lt;ROUND(Configurações!$B$9*1440,0),ROUND(IJ25*1440,0)&gt;ROUND(Configurações!$B$10*1440,0)),"INT-1H2H","")))))</f>
        <v/>
      </c>
      <c r="IN25" t="str">
        <f>IF(Configurações!$B$3="Simples",IF('Escala Simples'!AE25="Trabalho","TRAB",IF('Escala Simples'!AE25="Folga","FOLGA",IF('Escala Simples'!AE25="Atestado","ATEST",IF('Escala Simples'!AE25="Férias","FERIAS","")))),"")</f>
        <v/>
      </c>
      <c r="IO25" s="71" t="str">
        <f>IF(Configurações!$B$3="Colunas",IF('Escala Colunas'!Q131="","",'Escala Colunas'!Q131),IF(Configurações!$B$3="Simples","",IF('Escala Linhas'!DS25="","",'Escala Linhas'!DS25)))</f>
        <v/>
      </c>
      <c r="IP25" s="71" t="str">
        <f>IF(Configurações!$B$3="Colunas",IF('Escala Colunas'!Q132="","",'Escala Colunas'!Q132),IF(Configurações!$B$3="Simples","",IF('Escala Linhas'!DT25="","",'Escala Linhas'!DT25)))</f>
        <v/>
      </c>
      <c r="IQ25" s="71" t="str">
        <f>IF(Configurações!$B$3="Colunas",IF('Escala Colunas'!Q133="","",'Escala Colunas'!Q133),IF(Configurações!$B$3="Simples","",IF('Escala Linhas'!DU25="","",'Escala Linhas'!DU25)))</f>
        <v/>
      </c>
      <c r="IR25" s="71" t="str">
        <f>IF(Configurações!$B$3="Colunas",IF('Escala Colunas'!Q134="","",'Escala Colunas'!Q134),IF(Configurações!$B$3="Simples","",IF('Escala Linhas'!DV25="","",'Escala Linhas'!DV25)))</f>
        <v/>
      </c>
      <c r="IS25">
        <f>IF($B25="",0,IF(Configurações!$B$3="Simples",IF(OR(IY25="TRAB",IY25="ATEST"),1,0),IF(AND(IO25&lt;&gt;"",IR25&lt;&gt;""),1,0)))</f>
        <v>0</v>
      </c>
      <c r="IT25" s="72">
        <f>IF(AND(IS25=1,Configurações!$B$3&lt;&gt;"Simples"),MOD(IR25-IO25,1)-IU25,0)</f>
        <v>0</v>
      </c>
      <c r="IU25" s="72">
        <f t="shared" si="173"/>
        <v>0</v>
      </c>
      <c r="IV25">
        <f t="shared" si="174"/>
        <v>0</v>
      </c>
      <c r="IW25">
        <f t="shared" si="175"/>
        <v>0</v>
      </c>
      <c r="IX25" s="38" t="str">
        <f>IF(IS25=0,"",IF(IV25&gt;Configurações!$B$15,"7DIA ","")&amp;IF(AND(WEEKDAY(IO$5)=1,IW25&gt;IF($D25="F",Configurações!$B$13,Configurações!$B$14)),"DOM ","")&amp;IF(Configurações!$B$3="Simples","",IF(ROUND(IT25*1440,0)&lt;=ROUND(Configurações!$B$11*1440,0),IF(ROUND(IU25*1440,0)&gt;0,"INT-INDEVIDO",""),IF(ROUND(IT25*1440,0)&lt;=ROUND(Configurações!$B$12*1440,0),IF(ROUND(IU25*1440,0)&lt;&gt;ROUND(Configurações!$B$8*1440,0),"INT-15MIN",""),IF(OR(ROUND(IU25*1440,0)&lt;ROUND(Configurações!$B$9*1440,0),ROUND(IU25*1440,0)&gt;ROUND(Configurações!$B$10*1440,0)),"INT-1H2H","")))))</f>
        <v/>
      </c>
      <c r="IY25" t="str">
        <f>IF(Configurações!$B$3="Simples",IF('Escala Simples'!AF25="Trabalho","TRAB",IF('Escala Simples'!AF25="Folga","FOLGA",IF('Escala Simples'!AF25="Atestado","ATEST",IF('Escala Simples'!AF25="Férias","FERIAS","")))),"")</f>
        <v/>
      </c>
      <c r="IZ25" s="71" t="str">
        <f>IF(Configurações!$B$3="Colunas",IF('Escala Colunas'!Q136="","",'Escala Colunas'!Q136),IF(Configurações!$B$3="Simples","",IF('Escala Linhas'!DX25="","",'Escala Linhas'!DX25)))</f>
        <v/>
      </c>
      <c r="JA25" s="71" t="str">
        <f>IF(Configurações!$B$3="Colunas",IF('Escala Colunas'!Q137="","",'Escala Colunas'!Q137),IF(Configurações!$B$3="Simples","",IF('Escala Linhas'!DY25="","",'Escala Linhas'!DY25)))</f>
        <v/>
      </c>
      <c r="JB25" s="71" t="str">
        <f>IF(Configurações!$B$3="Colunas",IF('Escala Colunas'!Q138="","",'Escala Colunas'!Q138),IF(Configurações!$B$3="Simples","",IF('Escala Linhas'!DZ25="","",'Escala Linhas'!DZ25)))</f>
        <v/>
      </c>
      <c r="JC25" s="71" t="str">
        <f>IF(Configurações!$B$3="Colunas",IF('Escala Colunas'!Q139="","",'Escala Colunas'!Q139),IF(Configurações!$B$3="Simples","",IF('Escala Linhas'!EA25="","",'Escala Linhas'!EA25)))</f>
        <v/>
      </c>
      <c r="JD25">
        <f>IF($B25="",0,IF(Configurações!$B$3="Simples",IF(OR(JJ25="TRAB",JJ25="ATEST"),1,0),IF(AND(IZ25&lt;&gt;"",JC25&lt;&gt;""),1,0)))</f>
        <v>0</v>
      </c>
      <c r="JE25" s="72">
        <f>IF(AND(JD25=1,Configurações!$B$3&lt;&gt;"Simples"),MOD(JC25-IZ25,1)-JF25,0)</f>
        <v>0</v>
      </c>
      <c r="JF25" s="72">
        <f t="shared" si="176"/>
        <v>0</v>
      </c>
      <c r="JG25">
        <f t="shared" si="177"/>
        <v>0</v>
      </c>
      <c r="JH25">
        <f t="shared" si="178"/>
        <v>0</v>
      </c>
      <c r="JI25" s="38" t="str">
        <f>IF(JD25=0,"",IF(JG25&gt;Configurações!$B$15,"7DIA ","")&amp;IF(AND(WEEKDAY(IZ$5)=1,JH25&gt;IF($D25="F",Configurações!$B$13,Configurações!$B$14)),"DOM ","")&amp;IF(Configurações!$B$3="Simples","",IF(ROUND(JE25*1440,0)&lt;=ROUND(Configurações!$B$11*1440,0),IF(ROUND(JF25*1440,0)&gt;0,"INT-INDEVIDO",""),IF(ROUND(JE25*1440,0)&lt;=ROUND(Configurações!$B$12*1440,0),IF(ROUND(JF25*1440,0)&lt;&gt;ROUND(Configurações!$B$8*1440,0),"INT-15MIN",""),IF(OR(ROUND(JF25*1440,0)&lt;ROUND(Configurações!$B$9*1440,0),ROUND(JF25*1440,0)&gt;ROUND(Configurações!$B$10*1440,0)),"INT-1H2H","")))))</f>
        <v/>
      </c>
      <c r="JJ25" t="str">
        <f>IF(Configurações!$B$3="Simples",IF('Escala Simples'!AG25="Trabalho","TRAB",IF('Escala Simples'!AG25="Folga","FOLGA",IF('Escala Simples'!AG25="Atestado","ATEST",IF('Escala Simples'!AG25="Férias","FERIAS","")))),"")</f>
        <v/>
      </c>
      <c r="JK25" s="71" t="str">
        <f>IF(Configurações!$B$3="Colunas",IF('Escala Colunas'!Q141="","",'Escala Colunas'!Q141),IF(Configurações!$B$3="Simples","",IF('Escala Linhas'!EC25="","",'Escala Linhas'!EC25)))</f>
        <v/>
      </c>
      <c r="JL25" s="71" t="str">
        <f>IF(Configurações!$B$3="Colunas",IF('Escala Colunas'!Q142="","",'Escala Colunas'!Q142),IF(Configurações!$B$3="Simples","",IF('Escala Linhas'!ED25="","",'Escala Linhas'!ED25)))</f>
        <v/>
      </c>
      <c r="JM25" s="71" t="str">
        <f>IF(Configurações!$B$3="Colunas",IF('Escala Colunas'!Q143="","",'Escala Colunas'!Q143),IF(Configurações!$B$3="Simples","",IF('Escala Linhas'!EE25="","",'Escala Linhas'!EE25)))</f>
        <v/>
      </c>
      <c r="JN25" s="71" t="str">
        <f>IF(Configurações!$B$3="Colunas",IF('Escala Colunas'!Q144="","",'Escala Colunas'!Q144),IF(Configurações!$B$3="Simples","",IF('Escala Linhas'!EF25="","",'Escala Linhas'!EF25)))</f>
        <v/>
      </c>
      <c r="JO25">
        <f>IF($B25="",0,IF(Configurações!$B$3="Simples",IF(OR(JU25="TRAB",JU25="ATEST"),1,0),IF(AND(JK25&lt;&gt;"",JN25&lt;&gt;""),1,0)))</f>
        <v>0</v>
      </c>
      <c r="JP25" s="72">
        <f>IF(AND(JO25=1,Configurações!$B$3&lt;&gt;"Simples"),MOD(JN25-JK25,1)-JQ25,0)</f>
        <v>0</v>
      </c>
      <c r="JQ25" s="72">
        <f t="shared" si="179"/>
        <v>0</v>
      </c>
      <c r="JR25">
        <f t="shared" si="180"/>
        <v>0</v>
      </c>
      <c r="JS25">
        <f t="shared" si="181"/>
        <v>0</v>
      </c>
      <c r="JT25" s="38" t="str">
        <f>IF(JO25=0,"",IF(JR25&gt;Configurações!$B$15,"7DIA ","")&amp;IF(AND(WEEKDAY(JK$5)=1,JS25&gt;IF($D25="F",Configurações!$B$13,Configurações!$B$14)),"DOM ","")&amp;IF(Configurações!$B$3="Simples","",IF(ROUND(JP25*1440,0)&lt;=ROUND(Configurações!$B$11*1440,0),IF(ROUND(JQ25*1440,0)&gt;0,"INT-INDEVIDO",""),IF(ROUND(JP25*1440,0)&lt;=ROUND(Configurações!$B$12*1440,0),IF(ROUND(JQ25*1440,0)&lt;&gt;ROUND(Configurações!$B$8*1440,0),"INT-15MIN",""),IF(OR(ROUND(JQ25*1440,0)&lt;ROUND(Configurações!$B$9*1440,0),ROUND(JQ25*1440,0)&gt;ROUND(Configurações!$B$10*1440,0)),"INT-1H2H","")))))</f>
        <v/>
      </c>
      <c r="JU25" t="str">
        <f>IF(Configurações!$B$3="Simples",IF('Escala Simples'!AH25="Trabalho","TRAB",IF('Escala Simples'!AH25="Folga","FOLGA",IF('Escala Simples'!AH25="Atestado","ATEST",IF('Escala Simples'!AH25="Férias","FERIAS","")))),"")</f>
        <v/>
      </c>
      <c r="JV25" s="71" t="str">
        <f>IF(Configurações!$B$3="Colunas",IF('Escala Colunas'!Q146="","",'Escala Colunas'!Q146),IF(Configurações!$B$3="Simples","",IF('Escala Linhas'!EH25="","",'Escala Linhas'!EH25)))</f>
        <v/>
      </c>
      <c r="JW25" s="71" t="str">
        <f>IF(Configurações!$B$3="Colunas",IF('Escala Colunas'!Q147="","",'Escala Colunas'!Q147),IF(Configurações!$B$3="Simples","",IF('Escala Linhas'!EI25="","",'Escala Linhas'!EI25)))</f>
        <v/>
      </c>
      <c r="JX25" s="71" t="str">
        <f>IF(Configurações!$B$3="Colunas",IF('Escala Colunas'!Q148="","",'Escala Colunas'!Q148),IF(Configurações!$B$3="Simples","",IF('Escala Linhas'!EJ25="","",'Escala Linhas'!EJ25)))</f>
        <v/>
      </c>
      <c r="JY25" s="71" t="str">
        <f>IF(Configurações!$B$3="Colunas",IF('Escala Colunas'!Q149="","",'Escala Colunas'!Q149),IF(Configurações!$B$3="Simples","",IF('Escala Linhas'!EK25="","",'Escala Linhas'!EK25)))</f>
        <v/>
      </c>
      <c r="JZ25">
        <f>IF($B25="",0,IF(Configurações!$B$3="Simples",IF(OR(KF25="TRAB",KF25="ATEST"),1,0),IF(AND(JV25&lt;&gt;"",JY25&lt;&gt;""),1,0)))</f>
        <v>0</v>
      </c>
      <c r="KA25" s="72">
        <f>IF(AND(JZ25=1,Configurações!$B$3&lt;&gt;"Simples"),MOD(JY25-JV25,1)-KB25,0)</f>
        <v>0</v>
      </c>
      <c r="KB25" s="72">
        <f t="shared" si="182"/>
        <v>0</v>
      </c>
      <c r="KC25">
        <f t="shared" si="183"/>
        <v>0</v>
      </c>
      <c r="KD25">
        <f t="shared" si="184"/>
        <v>0</v>
      </c>
      <c r="KE25" s="38" t="str">
        <f>IF(JZ25=0,"",IF(KC25&gt;Configurações!$B$15,"7DIA ","")&amp;IF(AND(WEEKDAY(JV$5)=1,KD25&gt;IF($D25="F",Configurações!$B$13,Configurações!$B$14)),"DOM ","")&amp;IF(Configurações!$B$3="Simples","",IF(ROUND(KA25*1440,0)&lt;=ROUND(Configurações!$B$11*1440,0),IF(ROUND(KB25*1440,0)&gt;0,"INT-INDEVIDO",""),IF(ROUND(KA25*1440,0)&lt;=ROUND(Configurações!$B$12*1440,0),IF(ROUND(KB25*1440,0)&lt;&gt;ROUND(Configurações!$B$8*1440,0),"INT-15MIN",""),IF(OR(ROUND(KB25*1440,0)&lt;ROUND(Configurações!$B$9*1440,0),ROUND(KB25*1440,0)&gt;ROUND(Configurações!$B$10*1440,0)),"INT-1H2H","")))))</f>
        <v/>
      </c>
      <c r="KF25" t="str">
        <f>IF(Configurações!$B$3="Simples",IF('Escala Simples'!AI25="Trabalho","TRAB",IF('Escala Simples'!AI25="Folga","FOLGA",IF('Escala Simples'!AI25="Atestado","ATEST",IF('Escala Simples'!AI25="Férias","FERIAS","")))),"")</f>
        <v/>
      </c>
      <c r="KG25" s="71" t="str">
        <f>IF(Configurações!$B$3="Colunas",IF('Escala Colunas'!Q151="","",'Escala Colunas'!Q151),IF(Configurações!$B$3="Simples","",IF('Escala Linhas'!EM25="","",'Escala Linhas'!EM25)))</f>
        <v/>
      </c>
      <c r="KH25" s="71" t="str">
        <f>IF(Configurações!$B$3="Colunas",IF('Escala Colunas'!Q152="","",'Escala Colunas'!Q152),IF(Configurações!$B$3="Simples","",IF('Escala Linhas'!EN25="","",'Escala Linhas'!EN25)))</f>
        <v/>
      </c>
      <c r="KI25" s="71" t="str">
        <f>IF(Configurações!$B$3="Colunas",IF('Escala Colunas'!Q153="","",'Escala Colunas'!Q153),IF(Configurações!$B$3="Simples","",IF('Escala Linhas'!EO25="","",'Escala Linhas'!EO25)))</f>
        <v/>
      </c>
      <c r="KJ25" s="71" t="str">
        <f>IF(Configurações!$B$3="Colunas",IF('Escala Colunas'!Q154="","",'Escala Colunas'!Q154),IF(Configurações!$B$3="Simples","",IF('Escala Linhas'!EP25="","",'Escala Linhas'!EP25)))</f>
        <v/>
      </c>
      <c r="KK25">
        <f>IF($B25="",0,IF(Configurações!$B$3="Simples",IF(OR(KQ25="TRAB",KQ25="ATEST"),1,0),IF(AND(KG25&lt;&gt;"",KJ25&lt;&gt;""),1,0)))</f>
        <v>0</v>
      </c>
      <c r="KL25" s="72">
        <f>IF(AND(KK25=1,Configurações!$B$3&lt;&gt;"Simples"),MOD(KJ25-KG25,1)-KM25,0)</f>
        <v>0</v>
      </c>
      <c r="KM25" s="72">
        <f t="shared" si="185"/>
        <v>0</v>
      </c>
      <c r="KN25">
        <f t="shared" si="186"/>
        <v>0</v>
      </c>
      <c r="KO25">
        <f t="shared" si="187"/>
        <v>0</v>
      </c>
      <c r="KP25" s="38" t="str">
        <f>IF(KK25=0,"",IF(KN25&gt;Configurações!$B$15,"7DIA ","")&amp;IF(AND(WEEKDAY(KG$5)=1,KO25&gt;IF($D25="F",Configurações!$B$13,Configurações!$B$14)),"DOM ","")&amp;IF(Configurações!$B$3="Simples","",IF(ROUND(KL25*1440,0)&lt;=ROUND(Configurações!$B$11*1440,0),IF(ROUND(KM25*1440,0)&gt;0,"INT-INDEVIDO",""),IF(ROUND(KL25*1440,0)&lt;=ROUND(Configurações!$B$12*1440,0),IF(ROUND(KM25*1440,0)&lt;&gt;ROUND(Configurações!$B$8*1440,0),"INT-15MIN",""),IF(OR(ROUND(KM25*1440,0)&lt;ROUND(Configurações!$B$9*1440,0),ROUND(KM25*1440,0)&gt;ROUND(Configurações!$B$10*1440,0)),"INT-1H2H","")))))</f>
        <v/>
      </c>
      <c r="KQ25" t="str">
        <f>IF(Configurações!$B$3="Simples",IF('Escala Simples'!AJ25="Trabalho","TRAB",IF('Escala Simples'!AJ25="Folga","FOLGA",IF('Escala Simples'!AJ25="Atestado","ATEST",IF('Escala Simples'!AJ25="Férias","FERIAS","")))),"")</f>
        <v/>
      </c>
      <c r="KR25" s="71" t="str">
        <f>IF(Configurações!$B$3="Colunas",IF('Escala Colunas'!Q156="","",'Escala Colunas'!Q156),IF(Configurações!$B$3="Simples","",IF('Escala Linhas'!ER25="","",'Escala Linhas'!ER25)))</f>
        <v/>
      </c>
      <c r="KS25" s="71" t="str">
        <f>IF(Configurações!$B$3="Colunas",IF('Escala Colunas'!Q157="","",'Escala Colunas'!Q157),IF(Configurações!$B$3="Simples","",IF('Escala Linhas'!ES25="","",'Escala Linhas'!ES25)))</f>
        <v/>
      </c>
      <c r="KT25" s="71" t="str">
        <f>IF(Configurações!$B$3="Colunas",IF('Escala Colunas'!Q158="","",'Escala Colunas'!Q158),IF(Configurações!$B$3="Simples","",IF('Escala Linhas'!ET25="","",'Escala Linhas'!ET25)))</f>
        <v/>
      </c>
      <c r="KU25" s="71" t="str">
        <f>IF(Configurações!$B$3="Colunas",IF('Escala Colunas'!Q159="","",'Escala Colunas'!Q159),IF(Configurações!$B$3="Simples","",IF('Escala Linhas'!EU25="","",'Escala Linhas'!EU25)))</f>
        <v/>
      </c>
      <c r="KV25">
        <f>IF($B25="",0,IF(Configurações!$B$3="Simples",IF(OR(LB25="TRAB",LB25="ATEST"),1,0),IF(AND(KR25&lt;&gt;"",KU25&lt;&gt;""),1,0)))</f>
        <v>0</v>
      </c>
      <c r="KW25" s="72">
        <f>IF(AND(KV25=1,Configurações!$B$3&lt;&gt;"Simples"),MOD(KU25-KR25,1)-KX25,0)</f>
        <v>0</v>
      </c>
      <c r="KX25" s="72">
        <f t="shared" si="188"/>
        <v>0</v>
      </c>
      <c r="KY25">
        <f t="shared" si="189"/>
        <v>0</v>
      </c>
      <c r="KZ25">
        <f t="shared" si="190"/>
        <v>0</v>
      </c>
      <c r="LA25" s="38" t="str">
        <f>IF(KV25=0,"",IF(KY25&gt;Configurações!$B$15,"7DIA ","")&amp;IF(AND(WEEKDAY(KR$5)=1,KZ25&gt;IF($D25="F",Configurações!$B$13,Configurações!$B$14)),"DOM ","")&amp;IF(Configurações!$B$3="Simples","",IF(ROUND(KW25*1440,0)&lt;=ROUND(Configurações!$B$11*1440,0),IF(ROUND(KX25*1440,0)&gt;0,"INT-INDEVIDO",""),IF(ROUND(KW25*1440,0)&lt;=ROUND(Configurações!$B$12*1440,0),IF(ROUND(KX25*1440,0)&lt;&gt;ROUND(Configurações!$B$8*1440,0),"INT-15MIN",""),IF(OR(ROUND(KX25*1440,0)&lt;ROUND(Configurações!$B$9*1440,0),ROUND(KX25*1440,0)&gt;ROUND(Configurações!$B$10*1440,0)),"INT-1H2H","")))))</f>
        <v/>
      </c>
      <c r="LB25" t="str">
        <f>IF(Configurações!$B$3="Simples",IF('Escala Simples'!AK25="Trabalho","TRAB",IF('Escala Simples'!AK25="Folga","FOLGA",IF('Escala Simples'!AK25="Atestado","ATEST",IF('Escala Simples'!AK25="Férias","FERIAS","")))),"")</f>
        <v/>
      </c>
      <c r="LC25" s="71" t="str">
        <f>IF(Configurações!$B$3="Colunas",IF('Escala Colunas'!Q164="","",'Escala Colunas'!Q164),IF(Configurações!$B$3="Simples","",IF('Escala Linhas'!EZ25="","",'Escala Linhas'!EZ25)))</f>
        <v/>
      </c>
      <c r="LD25" s="71" t="str">
        <f>IF(Configurações!$B$3="Colunas",IF('Escala Colunas'!Q165="","",'Escala Colunas'!Q165),IF(Configurações!$B$3="Simples","",IF('Escala Linhas'!FA25="","",'Escala Linhas'!FA25)))</f>
        <v/>
      </c>
      <c r="LE25" s="71" t="str">
        <f>IF(Configurações!$B$3="Colunas",IF('Escala Colunas'!Q166="","",'Escala Colunas'!Q166),IF(Configurações!$B$3="Simples","",IF('Escala Linhas'!FB25="","",'Escala Linhas'!FB25)))</f>
        <v/>
      </c>
      <c r="LF25" s="71" t="str">
        <f>IF(Configurações!$B$3="Colunas",IF('Escala Colunas'!Q167="","",'Escala Colunas'!Q167),IF(Configurações!$B$3="Simples","",IF('Escala Linhas'!FC25="","",'Escala Linhas'!FC25)))</f>
        <v/>
      </c>
      <c r="LG25">
        <f>IF($B25="",0,IF(Configurações!$B$3="Simples",IF(OR(LM25="TRAB",LM25="ATEST"),1,0),IF(AND(LC25&lt;&gt;"",LF25&lt;&gt;""),1,0)))</f>
        <v>0</v>
      </c>
      <c r="LH25" s="72">
        <f>IF(AND(LG25=1,Configurações!$B$3&lt;&gt;"Simples"),MOD(LF25-LC25,1)-LI25,0)</f>
        <v>0</v>
      </c>
      <c r="LI25" s="72">
        <f t="shared" si="191"/>
        <v>0</v>
      </c>
      <c r="LJ25">
        <f t="shared" si="192"/>
        <v>0</v>
      </c>
      <c r="LK25">
        <f t="shared" si="193"/>
        <v>0</v>
      </c>
      <c r="LL25" s="38" t="str">
        <f>IF(LG25=0,"",IF(LJ25&gt;Configurações!$B$15,"7DIA ","")&amp;IF(AND(WEEKDAY(LC$5)=1,LK25&gt;IF($D25="F",Configurações!$B$13,Configurações!$B$14)),"DOM ","")&amp;IF(Configurações!$B$3="Simples","",IF(ROUND(LH25*1440,0)&lt;=ROUND(Configurações!$B$11*1440,0),IF(ROUND(LI25*1440,0)&gt;0,"INT-INDEVIDO",""),IF(ROUND(LH25*1440,0)&lt;=ROUND(Configurações!$B$12*1440,0),IF(ROUND(LI25*1440,0)&lt;&gt;ROUND(Configurações!$B$8*1440,0),"INT-15MIN",""),IF(OR(ROUND(LI25*1440,0)&lt;ROUND(Configurações!$B$9*1440,0),ROUND(LI25*1440,0)&gt;ROUND(Configurações!$B$10*1440,0)),"INT-1H2H","")))))</f>
        <v/>
      </c>
      <c r="LM25" t="str">
        <f>IF(Configurações!$B$3="Simples",IF('Escala Simples'!AN25="Trabalho","TRAB",IF('Escala Simples'!AN25="Folga","FOLGA",IF('Escala Simples'!AN25="Atestado","ATEST",IF('Escala Simples'!AN25="Férias","FERIAS","")))),"")</f>
        <v/>
      </c>
      <c r="LN25" s="71" t="str">
        <f>IF(Configurações!$B$3="Colunas",IF('Escala Colunas'!Q169="","",'Escala Colunas'!Q169),IF(Configurações!$B$3="Simples","",IF('Escala Linhas'!FE25="","",'Escala Linhas'!FE25)))</f>
        <v/>
      </c>
      <c r="LO25" s="71" t="str">
        <f>IF(Configurações!$B$3="Colunas",IF('Escala Colunas'!Q170="","",'Escala Colunas'!Q170),IF(Configurações!$B$3="Simples","",IF('Escala Linhas'!FF25="","",'Escala Linhas'!FF25)))</f>
        <v/>
      </c>
      <c r="LP25" s="71" t="str">
        <f>IF(Configurações!$B$3="Colunas",IF('Escala Colunas'!Q171="","",'Escala Colunas'!Q171),IF(Configurações!$B$3="Simples","",IF('Escala Linhas'!FG25="","",'Escala Linhas'!FG25)))</f>
        <v/>
      </c>
      <c r="LQ25" s="71" t="str">
        <f>IF(Configurações!$B$3="Colunas",IF('Escala Colunas'!Q172="","",'Escala Colunas'!Q172),IF(Configurações!$B$3="Simples","",IF('Escala Linhas'!FH25="","",'Escala Linhas'!FH25)))</f>
        <v/>
      </c>
      <c r="LR25">
        <f>IF($B25="",0,IF(Configurações!$B$3="Simples",IF(OR(LX25="TRAB",LX25="ATEST"),1,0),IF(AND(LN25&lt;&gt;"",LQ25&lt;&gt;""),1,0)))</f>
        <v>0</v>
      </c>
      <c r="LS25" s="72">
        <f>IF(AND(LR25=1,Configurações!$B$3&lt;&gt;"Simples"),MOD(LQ25-LN25,1)-LT25,0)</f>
        <v>0</v>
      </c>
      <c r="LT25" s="72">
        <f t="shared" si="194"/>
        <v>0</v>
      </c>
      <c r="LU25">
        <f t="shared" si="195"/>
        <v>0</v>
      </c>
      <c r="LV25">
        <f t="shared" si="196"/>
        <v>0</v>
      </c>
      <c r="LW25" s="38" t="str">
        <f>IF(LR25=0,"",IF(LU25&gt;Configurações!$B$15,"7DIA ","")&amp;IF(AND(WEEKDAY(LN$5)=1,LV25&gt;IF($D25="F",Configurações!$B$13,Configurações!$B$14)),"DOM ","")&amp;IF(Configurações!$B$3="Simples","",IF(ROUND(LS25*1440,0)&lt;=ROUND(Configurações!$B$11*1440,0),IF(ROUND(LT25*1440,0)&gt;0,"INT-INDEVIDO",""),IF(ROUND(LS25*1440,0)&lt;=ROUND(Configurações!$B$12*1440,0),IF(ROUND(LT25*1440,0)&lt;&gt;ROUND(Configurações!$B$8*1440,0),"INT-15MIN",""),IF(OR(ROUND(LT25*1440,0)&lt;ROUND(Configurações!$B$9*1440,0),ROUND(LT25*1440,0)&gt;ROUND(Configurações!$B$10*1440,0)),"INT-1H2H","")))))</f>
        <v/>
      </c>
      <c r="LX25" t="str">
        <f>IF(Configurações!$B$3="Simples",IF('Escala Simples'!AO25="Trabalho","TRAB",IF('Escala Simples'!AO25="Folga","FOLGA",IF('Escala Simples'!AO25="Atestado","ATEST",IF('Escala Simples'!AO25="Férias","FERIAS","")))),"")</f>
        <v/>
      </c>
      <c r="LY25" s="71" t="str">
        <f>IF(Configurações!$B$3="Colunas",IF('Escala Colunas'!Q174="","",'Escala Colunas'!Q174),IF(Configurações!$B$3="Simples","",IF('Escala Linhas'!FJ25="","",'Escala Linhas'!FJ25)))</f>
        <v/>
      </c>
      <c r="LZ25" s="71" t="str">
        <f>IF(Configurações!$B$3="Colunas",IF('Escala Colunas'!Q175="","",'Escala Colunas'!Q175),IF(Configurações!$B$3="Simples","",IF('Escala Linhas'!FK25="","",'Escala Linhas'!FK25)))</f>
        <v/>
      </c>
      <c r="MA25" s="71" t="str">
        <f>IF(Configurações!$B$3="Colunas",IF('Escala Colunas'!Q176="","",'Escala Colunas'!Q176),IF(Configurações!$B$3="Simples","",IF('Escala Linhas'!FL25="","",'Escala Linhas'!FL25)))</f>
        <v/>
      </c>
      <c r="MB25" s="71" t="str">
        <f>IF(Configurações!$B$3="Colunas",IF('Escala Colunas'!Q177="","",'Escala Colunas'!Q177),IF(Configurações!$B$3="Simples","",IF('Escala Linhas'!FM25="","",'Escala Linhas'!FM25)))</f>
        <v/>
      </c>
      <c r="MC25">
        <f>IF($B25="",0,IF(Configurações!$B$3="Simples",IF(OR(MI25="TRAB",MI25="ATEST"),1,0),IF(AND(LY25&lt;&gt;"",MB25&lt;&gt;""),1,0)))</f>
        <v>0</v>
      </c>
      <c r="MD25" s="72">
        <f>IF(AND(MC25=1,Configurações!$B$3&lt;&gt;"Simples"),MOD(MB25-LY25,1)-ME25,0)</f>
        <v>0</v>
      </c>
      <c r="ME25" s="72">
        <f t="shared" si="197"/>
        <v>0</v>
      </c>
      <c r="MF25">
        <f t="shared" si="198"/>
        <v>0</v>
      </c>
      <c r="MG25">
        <f t="shared" si="199"/>
        <v>0</v>
      </c>
      <c r="MH25" s="38" t="str">
        <f>IF(MC25=0,"",IF(MF25&gt;Configurações!$B$15,"7DIA ","")&amp;IF(AND(WEEKDAY(LY$5)=1,MG25&gt;IF($D25="F",Configurações!$B$13,Configurações!$B$14)),"DOM ","")&amp;IF(Configurações!$B$3="Simples","",IF(ROUND(MD25*1440,0)&lt;=ROUND(Configurações!$B$11*1440,0),IF(ROUND(ME25*1440,0)&gt;0,"INT-INDEVIDO",""),IF(ROUND(MD25*1440,0)&lt;=ROUND(Configurações!$B$12*1440,0),IF(ROUND(ME25*1440,0)&lt;&gt;ROUND(Configurações!$B$8*1440,0),"INT-15MIN",""),IF(OR(ROUND(ME25*1440,0)&lt;ROUND(Configurações!$B$9*1440,0),ROUND(ME25*1440,0)&gt;ROUND(Configurações!$B$10*1440,0)),"INT-1H2H","")))))</f>
        <v/>
      </c>
      <c r="MI25" t="str">
        <f>IF(Configurações!$B$3="Simples",IF('Escala Simples'!AP25="Trabalho","TRAB",IF('Escala Simples'!AP25="Folga","FOLGA",IF('Escala Simples'!AP25="Atestado","ATEST",IF('Escala Simples'!AP25="Férias","FERIAS","")))),"")</f>
        <v/>
      </c>
      <c r="MJ25" s="71" t="str">
        <f>IF(Configurações!$B$3="Colunas",IF('Escala Colunas'!Q179="","",'Escala Colunas'!Q179),IF(Configurações!$B$3="Simples","",IF('Escala Linhas'!FO25="","",'Escala Linhas'!FO25)))</f>
        <v/>
      </c>
      <c r="MK25" s="71" t="str">
        <f>IF(Configurações!$B$3="Colunas",IF('Escala Colunas'!Q180="","",'Escala Colunas'!Q180),IF(Configurações!$B$3="Simples","",IF('Escala Linhas'!FP25="","",'Escala Linhas'!FP25)))</f>
        <v/>
      </c>
      <c r="ML25" s="71" t="str">
        <f>IF(Configurações!$B$3="Colunas",IF('Escala Colunas'!Q181="","",'Escala Colunas'!Q181),IF(Configurações!$B$3="Simples","",IF('Escala Linhas'!FQ25="","",'Escala Linhas'!FQ25)))</f>
        <v/>
      </c>
      <c r="MM25" s="71" t="str">
        <f>IF(Configurações!$B$3="Colunas",IF('Escala Colunas'!Q182="","",'Escala Colunas'!Q182),IF(Configurações!$B$3="Simples","",IF('Escala Linhas'!FR25="","",'Escala Linhas'!FR25)))</f>
        <v/>
      </c>
      <c r="MN25">
        <f>IF($B25="",0,IF(Configurações!$B$3="Simples",IF(OR(MT25="TRAB",MT25="ATEST"),1,0),IF(AND(MJ25&lt;&gt;"",MM25&lt;&gt;""),1,0)))</f>
        <v>0</v>
      </c>
      <c r="MO25" s="72">
        <f>IF(AND(MN25=1,Configurações!$B$3&lt;&gt;"Simples"),MOD(MM25-MJ25,1)-MP25,0)</f>
        <v>0</v>
      </c>
      <c r="MP25" s="72">
        <f t="shared" si="200"/>
        <v>0</v>
      </c>
      <c r="MQ25">
        <f t="shared" si="201"/>
        <v>0</v>
      </c>
      <c r="MR25">
        <f t="shared" si="202"/>
        <v>0</v>
      </c>
      <c r="MS25" s="38" t="str">
        <f>IF(MN25=0,"",IF(MQ25&gt;Configurações!$B$15,"7DIA ","")&amp;IF(AND(WEEKDAY(MJ$5)=1,MR25&gt;IF($D25="F",Configurações!$B$13,Configurações!$B$14)),"DOM ","")&amp;IF(Configurações!$B$3="Simples","",IF(ROUND(MO25*1440,0)&lt;=ROUND(Configurações!$B$11*1440,0),IF(ROUND(MP25*1440,0)&gt;0,"INT-INDEVIDO",""),IF(ROUND(MO25*1440,0)&lt;=ROUND(Configurações!$B$12*1440,0),IF(ROUND(MP25*1440,0)&lt;&gt;ROUND(Configurações!$B$8*1440,0),"INT-15MIN",""),IF(OR(ROUND(MP25*1440,0)&lt;ROUND(Configurações!$B$9*1440,0),ROUND(MP25*1440,0)&gt;ROUND(Configurações!$B$10*1440,0)),"INT-1H2H","")))))</f>
        <v/>
      </c>
      <c r="MT25" t="str">
        <f>IF(Configurações!$B$3="Simples",IF('Escala Simples'!AQ25="Trabalho","TRAB",IF('Escala Simples'!AQ25="Folga","FOLGA",IF('Escala Simples'!AQ25="Atestado","ATEST",IF('Escala Simples'!AQ25="Férias","FERIAS","")))),"")</f>
        <v/>
      </c>
      <c r="MU25" s="71" t="str">
        <f>IF(Configurações!$B$3="Colunas",IF('Escala Colunas'!Q184="","",'Escala Colunas'!Q184),IF(Configurações!$B$3="Simples","",IF('Escala Linhas'!FT25="","",'Escala Linhas'!FT25)))</f>
        <v/>
      </c>
      <c r="MV25" s="71" t="str">
        <f>IF(Configurações!$B$3="Colunas",IF('Escala Colunas'!Q185="","",'Escala Colunas'!Q185),IF(Configurações!$B$3="Simples","",IF('Escala Linhas'!FU25="","",'Escala Linhas'!FU25)))</f>
        <v/>
      </c>
      <c r="MW25" s="71" t="str">
        <f>IF(Configurações!$B$3="Colunas",IF('Escala Colunas'!Q186="","",'Escala Colunas'!Q186),IF(Configurações!$B$3="Simples","",IF('Escala Linhas'!FV25="","",'Escala Linhas'!FV25)))</f>
        <v/>
      </c>
      <c r="MX25" s="71" t="str">
        <f>IF(Configurações!$B$3="Colunas",IF('Escala Colunas'!Q187="","",'Escala Colunas'!Q187),IF(Configurações!$B$3="Simples","",IF('Escala Linhas'!FW25="","",'Escala Linhas'!FW25)))</f>
        <v/>
      </c>
      <c r="MY25">
        <f>IF($B25="",0,IF(Configurações!$B$3="Simples",IF(OR(NE25="TRAB",NE25="ATEST"),1,0),IF(AND(MU25&lt;&gt;"",MX25&lt;&gt;""),1,0)))</f>
        <v>0</v>
      </c>
      <c r="MZ25" s="72">
        <f>IF(AND(MY25=1,Configurações!$B$3&lt;&gt;"Simples"),MOD(MX25-MU25,1)-NA25,0)</f>
        <v>0</v>
      </c>
      <c r="NA25" s="72">
        <f t="shared" si="203"/>
        <v>0</v>
      </c>
      <c r="NB25">
        <f t="shared" si="204"/>
        <v>0</v>
      </c>
      <c r="NC25">
        <f t="shared" si="205"/>
        <v>0</v>
      </c>
      <c r="ND25" s="38" t="str">
        <f>IF(MY25=0,"",IF(NB25&gt;Configurações!$B$15,"7DIA ","")&amp;IF(AND(WEEKDAY(MU$5)=1,NC25&gt;IF($D25="F",Configurações!$B$13,Configurações!$B$14)),"DOM ","")&amp;IF(Configurações!$B$3="Simples","",IF(ROUND(MZ25*1440,0)&lt;=ROUND(Configurações!$B$11*1440,0),IF(ROUND(NA25*1440,0)&gt;0,"INT-INDEVIDO",""),IF(ROUND(MZ25*1440,0)&lt;=ROUND(Configurações!$B$12*1440,0),IF(ROUND(NA25*1440,0)&lt;&gt;ROUND(Configurações!$B$8*1440,0),"INT-15MIN",""),IF(OR(ROUND(NA25*1440,0)&lt;ROUND(Configurações!$B$9*1440,0),ROUND(NA25*1440,0)&gt;ROUND(Configurações!$B$10*1440,0)),"INT-1H2H","")))))</f>
        <v/>
      </c>
      <c r="NE25" t="str">
        <f>IF(Configurações!$B$3="Simples",IF('Escala Simples'!AR25="Trabalho","TRAB",IF('Escala Simples'!AR25="Folga","FOLGA",IF('Escala Simples'!AR25="Atestado","ATEST",IF('Escala Simples'!AR25="Férias","FERIAS","")))),"")</f>
        <v/>
      </c>
      <c r="NF25" s="71" t="str">
        <f>IF(Configurações!$B$3="Colunas",IF('Escala Colunas'!Q189="","",'Escala Colunas'!Q189),IF(Configurações!$B$3="Simples","",IF('Escala Linhas'!FY25="","",'Escala Linhas'!FY25)))</f>
        <v/>
      </c>
      <c r="NG25" s="71" t="str">
        <f>IF(Configurações!$B$3="Colunas",IF('Escala Colunas'!Q190="","",'Escala Colunas'!Q190),IF(Configurações!$B$3="Simples","",IF('Escala Linhas'!FZ25="","",'Escala Linhas'!FZ25)))</f>
        <v/>
      </c>
      <c r="NH25" s="71" t="str">
        <f>IF(Configurações!$B$3="Colunas",IF('Escala Colunas'!Q191="","",'Escala Colunas'!Q191),IF(Configurações!$B$3="Simples","",IF('Escala Linhas'!GA25="","",'Escala Linhas'!GA25)))</f>
        <v/>
      </c>
      <c r="NI25" s="71" t="str">
        <f>IF(Configurações!$B$3="Colunas",IF('Escala Colunas'!Q192="","",'Escala Colunas'!Q192),IF(Configurações!$B$3="Simples","",IF('Escala Linhas'!GB25="","",'Escala Linhas'!GB25)))</f>
        <v/>
      </c>
      <c r="NJ25">
        <f>IF($B25="",0,IF(Configurações!$B$3="Simples",IF(OR(NP25="TRAB",NP25="ATEST"),1,0),IF(AND(NF25&lt;&gt;"",NI25&lt;&gt;""),1,0)))</f>
        <v>0</v>
      </c>
      <c r="NK25" s="72">
        <f>IF(AND(NJ25=1,Configurações!$B$3&lt;&gt;"Simples"),MOD(NI25-NF25,1)-NL25,0)</f>
        <v>0</v>
      </c>
      <c r="NL25" s="72">
        <f t="shared" si="206"/>
        <v>0</v>
      </c>
      <c r="NM25">
        <f t="shared" si="207"/>
        <v>0</v>
      </c>
      <c r="NN25">
        <f t="shared" si="208"/>
        <v>0</v>
      </c>
      <c r="NO25" s="38" t="str">
        <f>IF(NJ25=0,"",IF(NM25&gt;Configurações!$B$15,"7DIA ","")&amp;IF(AND(WEEKDAY(NF$5)=1,NN25&gt;IF($D25="F",Configurações!$B$13,Configurações!$B$14)),"DOM ","")&amp;IF(Configurações!$B$3="Simples","",IF(ROUND(NK25*1440,0)&lt;=ROUND(Configurações!$B$11*1440,0),IF(ROUND(NL25*1440,0)&gt;0,"INT-INDEVIDO",""),IF(ROUND(NK25*1440,0)&lt;=ROUND(Configurações!$B$12*1440,0),IF(ROUND(NL25*1440,0)&lt;&gt;ROUND(Configurações!$B$8*1440,0),"INT-15MIN",""),IF(OR(ROUND(NL25*1440,0)&lt;ROUND(Configurações!$B$9*1440,0),ROUND(NL25*1440,0)&gt;ROUND(Configurações!$B$10*1440,0)),"INT-1H2H","")))))</f>
        <v/>
      </c>
      <c r="NP25" t="str">
        <f>IF(Configurações!$B$3="Simples",IF('Escala Simples'!AS25="Trabalho","TRAB",IF('Escala Simples'!AS25="Folga","FOLGA",IF('Escala Simples'!AS25="Atestado","ATEST",IF('Escala Simples'!AS25="Férias","FERIAS","")))),"")</f>
        <v/>
      </c>
      <c r="NQ25" s="71" t="str">
        <f>IF(Configurações!$B$3="Colunas",IF('Escala Colunas'!Q194="","",'Escala Colunas'!Q194),IF(Configurações!$B$3="Simples","",IF('Escala Linhas'!GD25="","",'Escala Linhas'!GD25)))</f>
        <v/>
      </c>
      <c r="NR25" s="71" t="str">
        <f>IF(Configurações!$B$3="Colunas",IF('Escala Colunas'!Q195="","",'Escala Colunas'!Q195),IF(Configurações!$B$3="Simples","",IF('Escala Linhas'!GE25="","",'Escala Linhas'!GE25)))</f>
        <v/>
      </c>
      <c r="NS25" s="71" t="str">
        <f>IF(Configurações!$B$3="Colunas",IF('Escala Colunas'!Q196="","",'Escala Colunas'!Q196),IF(Configurações!$B$3="Simples","",IF('Escala Linhas'!GF25="","",'Escala Linhas'!GF25)))</f>
        <v/>
      </c>
      <c r="NT25" s="71" t="str">
        <f>IF(Configurações!$B$3="Colunas",IF('Escala Colunas'!Q197="","",'Escala Colunas'!Q197),IF(Configurações!$B$3="Simples","",IF('Escala Linhas'!GG25="","",'Escala Linhas'!GG25)))</f>
        <v/>
      </c>
      <c r="NU25">
        <f>IF($B25="",0,IF(Configurações!$B$3="Simples",IF(OR(OA25="TRAB",OA25="ATEST"),1,0),IF(AND(NQ25&lt;&gt;"",NT25&lt;&gt;""),1,0)))</f>
        <v>0</v>
      </c>
      <c r="NV25" s="72">
        <f>IF(AND(NU25=1,Configurações!$B$3&lt;&gt;"Simples"),MOD(NT25-NQ25,1)-NW25,0)</f>
        <v>0</v>
      </c>
      <c r="NW25" s="72">
        <f t="shared" si="209"/>
        <v>0</v>
      </c>
      <c r="NX25">
        <f t="shared" si="210"/>
        <v>0</v>
      </c>
      <c r="NY25">
        <f t="shared" si="211"/>
        <v>0</v>
      </c>
      <c r="NZ25" s="38" t="str">
        <f>IF(NU25=0,"",IF(NX25&gt;Configurações!$B$15,"7DIA ","")&amp;IF(AND(WEEKDAY(NQ$5)=1,NY25&gt;IF($D25="F",Configurações!$B$13,Configurações!$B$14)),"DOM ","")&amp;IF(Configurações!$B$3="Simples","",IF(ROUND(NV25*1440,0)&lt;=ROUND(Configurações!$B$11*1440,0),IF(ROUND(NW25*1440,0)&gt;0,"INT-INDEVIDO",""),IF(ROUND(NV25*1440,0)&lt;=ROUND(Configurações!$B$12*1440,0),IF(ROUND(NW25*1440,0)&lt;&gt;ROUND(Configurações!$B$8*1440,0),"INT-15MIN",""),IF(OR(ROUND(NW25*1440,0)&lt;ROUND(Configurações!$B$9*1440,0),ROUND(NW25*1440,0)&gt;ROUND(Configurações!$B$10*1440,0)),"INT-1H2H","")))))</f>
        <v/>
      </c>
      <c r="OA25" t="str">
        <f>IF(Configurações!$B$3="Simples",IF('Escala Simples'!AT25="Trabalho","TRAB",IF('Escala Simples'!AT25="Folga","FOLGA",IF('Escala Simples'!AT25="Atestado","ATEST",IF('Escala Simples'!AT25="Férias","FERIAS","")))),"")</f>
        <v/>
      </c>
      <c r="OB25" s="72">
        <f>SUMIFS(Cálculos!$G25:$OA25,Cálculos!$G$4:$OA$4,"H",Cálculos!$G$3:$OA$3,1)</f>
        <v>0</v>
      </c>
      <c r="OC25">
        <f>SUMIFS(Cálculos!$G25:$OA25,Cálculos!$G$4:$OA$4,"T",Cálculos!$G$3:$OA$3,1)</f>
        <v>0</v>
      </c>
      <c r="OD25" s="69" t="str">
        <f>IF($B25="","",IF(AND(Configurações!$B$3&lt;&gt;"Simples",ISNUMBER($C25),ROUND(OB25*1440,0)&gt;$C25*60),"Jornada semanal excedida: "&amp;TEXT(OB25,"[h]:mm")&amp;" (contratada "&amp;$C25&amp;"h) • ","")&amp;IF(IF(Configurações!$B$6="Sim",OC25&gt;6,OC25&gt;Configurações!$B$5),IF(Configurações!$B$6="Sim","Semana inteira sem folga — mínimo 1 folga (CCT/ACT) • ","Mais de "&amp;Configurações!$B$5&amp;" dias trabalhados — obrigatórias 2 folgas semanais • "),"")&amp;IF(COUNTIF(G25:CD25,"*7DIA*")&gt;0,"7º dia consecutivo de trabalho • ","")&amp;IF(COUNTIF(G25:CD25,"*DOM*")&gt;0,"Domingos consecutivos acima do permitido • ","")&amp;IF(COUNTIF(G25:CD25,"*INT-INDEVIDO*")&gt;0,"Intervalo indevido em jornada até 4h • ","")&amp;IF(COUNTIF(G25:CD25,"*INT-15MIN*")&gt;0,"Intervalo deve ser de 15 min (jornada 4h01–6h) • ","")&amp;IF(COUNTIF(G25:CD25,"*INT-1H2H*")&gt;0,"Intervalo fora de 1h–2h (jornada acima de 6h) • ",""))</f>
        <v/>
      </c>
      <c r="OE25">
        <f>IF($B25="",0,IF(AND(Configurações!$B$3&lt;&gt;"Simples",ISNUMBER($C25),ROUND(OB25*1440,0)&gt;$C25*60),1,0))</f>
        <v>0</v>
      </c>
      <c r="OF25">
        <f>IF($B25="",0,IF(IF(Configurações!$B$6="Sim",OC25&gt;6,OC25&gt;Configurações!$B$5),1,0))</f>
        <v>0</v>
      </c>
      <c r="OG25" s="72">
        <f>SUMIFS(Cálculos!$G25:$OA25,Cálculos!$G$4:$OA$4,"H",Cálculos!$G$3:$OA$3,2)</f>
        <v>0</v>
      </c>
      <c r="OH25">
        <f>SUMIFS(Cálculos!$G25:$OA25,Cálculos!$G$4:$OA$4,"T",Cálculos!$G$3:$OA$3,2)</f>
        <v>0</v>
      </c>
      <c r="OI25" s="69" t="str">
        <f>IF($B25="","",IF(AND(Configurações!$B$3&lt;&gt;"Simples",ISNUMBER($C25),ROUND(OG25*1440,0)&gt;$C25*60),"Jornada semanal excedida: "&amp;TEXT(OG25,"[h]:mm")&amp;" (contratada "&amp;$C25&amp;"h) • ","")&amp;IF(IF(Configurações!$B$6="Sim",OH25&gt;6,OH25&gt;Configurações!$B$5),IF(Configurações!$B$6="Sim","Semana inteira sem folga — mínimo 1 folga (CCT/ACT) • ","Mais de "&amp;Configurações!$B$5&amp;" dias trabalhados — obrigatórias 2 folgas semanais • "),"")&amp;IF(COUNTIF(CF25:FC25,"*7DIA*")&gt;0,"7º dia consecutivo de trabalho • ","")&amp;IF(COUNTIF(CF25:FC25,"*DOM*")&gt;0,"Domingos consecutivos acima do permitido • ","")&amp;IF(COUNTIF(CF25:FC25,"*INT-INDEVIDO*")&gt;0,"Intervalo indevido em jornada até 4h • ","")&amp;IF(COUNTIF(CF25:FC25,"*INT-15MIN*")&gt;0,"Intervalo deve ser de 15 min (jornada 4h01–6h) • ","")&amp;IF(COUNTIF(CF25:FC25,"*INT-1H2H*")&gt;0,"Intervalo fora de 1h–2h (jornada acima de 6h) • ",""))</f>
        <v/>
      </c>
      <c r="OJ25">
        <f>IF($B25="",0,IF(AND(Configurações!$B$3&lt;&gt;"Simples",ISNUMBER($C25),ROUND(OG25*1440,0)&gt;$C25*60),1,0))</f>
        <v>0</v>
      </c>
      <c r="OK25">
        <f>IF($B25="",0,IF(IF(Configurações!$B$6="Sim",OH25&gt;6,OH25&gt;Configurações!$B$5),1,0))</f>
        <v>0</v>
      </c>
      <c r="OL25" s="72">
        <f>SUMIFS(Cálculos!$G25:$OA25,Cálculos!$G$4:$OA$4,"H",Cálculos!$G$3:$OA$3,3)</f>
        <v>0</v>
      </c>
      <c r="OM25">
        <f>SUMIFS(Cálculos!$G25:$OA25,Cálculos!$G$4:$OA$4,"T",Cálculos!$G$3:$OA$3,3)</f>
        <v>0</v>
      </c>
      <c r="ON25" s="69" t="str">
        <f>IF($B25="","",IF(AND(Configurações!$B$3&lt;&gt;"Simples",ISNUMBER($C25),ROUND(OL25*1440,0)&gt;$C25*60),"Jornada semanal excedida: "&amp;TEXT(OL25,"[h]:mm")&amp;" (contratada "&amp;$C25&amp;"h) • ","")&amp;IF(IF(Configurações!$B$6="Sim",OM25&gt;6,OM25&gt;Configurações!$B$5),IF(Configurações!$B$6="Sim","Semana inteira sem folga — mínimo 1 folga (CCT/ACT) • ","Mais de "&amp;Configurações!$B$5&amp;" dias trabalhados — obrigatórias 2 folgas semanais • "),"")&amp;IF(COUNTIF(FE25:IB25,"*7DIA*")&gt;0,"7º dia consecutivo de trabalho • ","")&amp;IF(COUNTIF(FE25:IB25,"*DOM*")&gt;0,"Domingos consecutivos acima do permitido • ","")&amp;IF(COUNTIF(FE25:IB25,"*INT-INDEVIDO*")&gt;0,"Intervalo indevido em jornada até 4h • ","")&amp;IF(COUNTIF(FE25:IB25,"*INT-15MIN*")&gt;0,"Intervalo deve ser de 15 min (jornada 4h01–6h) • ","")&amp;IF(COUNTIF(FE25:IB25,"*INT-1H2H*")&gt;0,"Intervalo fora de 1h–2h (jornada acima de 6h) • ",""))</f>
        <v/>
      </c>
      <c r="OO25">
        <f>IF($B25="",0,IF(AND(Configurações!$B$3&lt;&gt;"Simples",ISNUMBER($C25),ROUND(OL25*1440,0)&gt;$C25*60),1,0))</f>
        <v>0</v>
      </c>
      <c r="OP25">
        <f>IF($B25="",0,IF(IF(Configurações!$B$6="Sim",OM25&gt;6,OM25&gt;Configurações!$B$5),1,0))</f>
        <v>0</v>
      </c>
      <c r="OQ25" s="72">
        <f>SUMIFS(Cálculos!$G25:$OA25,Cálculos!$G$4:$OA$4,"H",Cálculos!$G$3:$OA$3,4)</f>
        <v>0</v>
      </c>
      <c r="OR25">
        <f>SUMIFS(Cálculos!$G25:$OA25,Cálculos!$G$4:$OA$4,"T",Cálculos!$G$3:$OA$3,4)</f>
        <v>0</v>
      </c>
      <c r="OS25" s="69" t="str">
        <f>IF($B25="","",IF(AND(Configurações!$B$3&lt;&gt;"Simples",ISNUMBER($C25),ROUND(OQ25*1440,0)&gt;$C25*60),"Jornada semanal excedida: "&amp;TEXT(OQ25,"[h]:mm")&amp;" (contratada "&amp;$C25&amp;"h) • ","")&amp;IF(IF(Configurações!$B$6="Sim",OR25&gt;6,OR25&gt;Configurações!$B$5),IF(Configurações!$B$6="Sim","Semana inteira sem folga — mínimo 1 folga (CCT/ACT) • ","Mais de "&amp;Configurações!$B$5&amp;" dias trabalhados — obrigatórias 2 folgas semanais • "),"")&amp;IF(COUNTIF(ID25:LA25,"*7DIA*")&gt;0,"7º dia consecutivo de trabalho • ","")&amp;IF(COUNTIF(ID25:LA25,"*DOM*")&gt;0,"Domingos consecutivos acima do permitido • ","")&amp;IF(COUNTIF(ID25:LA25,"*INT-INDEVIDO*")&gt;0,"Intervalo indevido em jornada até 4h • ","")&amp;IF(COUNTIF(ID25:LA25,"*INT-15MIN*")&gt;0,"Intervalo deve ser de 15 min (jornada 4h01–6h) • ","")&amp;IF(COUNTIF(ID25:LA25,"*INT-1H2H*")&gt;0,"Intervalo fora de 1h–2h (jornada acima de 6h) • ",""))</f>
        <v/>
      </c>
      <c r="OT25">
        <f>IF($B25="",0,IF(AND(Configurações!$B$3&lt;&gt;"Simples",ISNUMBER($C25),ROUND(OQ25*1440,0)&gt;$C25*60),1,0))</f>
        <v>0</v>
      </c>
      <c r="OU25">
        <f>IF($B25="",0,IF(IF(Configurações!$B$6="Sim",OR25&gt;6,OR25&gt;Configurações!$B$5),1,0))</f>
        <v>0</v>
      </c>
      <c r="OV25" s="72">
        <f>SUMIFS(Cálculos!$G25:$OA25,Cálculos!$G$4:$OA$4,"H",Cálculos!$G$3:$OA$3,5)</f>
        <v>0</v>
      </c>
      <c r="OW25">
        <f>SUMIFS(Cálculos!$G25:$OA25,Cálculos!$G$4:$OA$4,"T",Cálculos!$G$3:$OA$3,5)</f>
        <v>0</v>
      </c>
      <c r="OX25" s="69" t="str">
        <f>IF($B25="","",IF(AND(Configurações!$B$3&lt;&gt;"Simples",ISNUMBER($C25),ROUND(OV25*1440,0)&gt;$C25*60),"Jornada semanal excedida: "&amp;TEXT(OV25,"[h]:mm")&amp;" (contratada "&amp;$C25&amp;"h) • ","")&amp;IF(IF(Configurações!$B$6="Sim",OW25&gt;6,OW25&gt;Configurações!$B$5),IF(Configurações!$B$6="Sim","Semana inteira sem folga — mínimo 1 folga (CCT/ACT) • ","Mais de "&amp;Configurações!$B$5&amp;" dias trabalhados — obrigatórias 2 folgas semanais • "),"")&amp;IF(COUNTIF(LC25:NZ25,"*7DIA*")&gt;0,"7º dia consecutivo de trabalho • ","")&amp;IF(COUNTIF(LC25:NZ25,"*DOM*")&gt;0,"Domingos consecutivos acima do permitido • ","")&amp;IF(COUNTIF(LC25:NZ25,"*INT-INDEVIDO*")&gt;0,"Intervalo indevido em jornada até 4h • ","")&amp;IF(COUNTIF(LC25:NZ25,"*INT-15MIN*")&gt;0,"Intervalo deve ser de 15 min (jornada 4h01–6h) • ","")&amp;IF(COUNTIF(LC25:NZ25,"*INT-1H2H*")&gt;0,"Intervalo fora de 1h–2h (jornada acima de 6h) • ",""))</f>
        <v/>
      </c>
      <c r="OY25">
        <f>IF($B25="",0,IF(AND(Configurações!$B$3&lt;&gt;"Simples",ISNUMBER($C25),ROUND(OV25*1440,0)&gt;$C25*60),1,0))</f>
        <v>0</v>
      </c>
      <c r="OZ25">
        <f>IF($B25="",0,IF(IF(Configurações!$B$6="Sim",OW25&gt;6,OW25&gt;Configurações!$B$5),1,0))</f>
        <v>0</v>
      </c>
      <c r="PA25">
        <f>IF($B25="",0,SUMPRODUCT((Cálculos!$G$4:$OA$4="T")*(Cálculos!$G$5:$OA$5&gt;=$PA$5)*(Cálculos!$G$5:$OA$5&lt;=$PB$5))-PE25)</f>
        <v>0</v>
      </c>
      <c r="PB25">
        <f>IF($B25="",0,PA25-SUMIFS(Cálculos!$G25:$OA25,Cálculos!$G$4:$OA$4,"T",Cálculos!$G$5:$OA$5,"&gt;="&amp;$PA$5,Cálculos!$G$5:$OA$5,"&lt;="&amp;$PB$5))</f>
        <v>0</v>
      </c>
      <c r="PC25">
        <f>ROUND(PA25*Configurações!$B$7/7,0)</f>
        <v>0</v>
      </c>
      <c r="PD25">
        <f>IF(AND(Configurações!$B$6="Sim",PA25&gt;0,PB25&lt;PC25),1,0)</f>
        <v>0</v>
      </c>
      <c r="PE25">
        <f>IF($B25="",0,COUNTIFS(Cálculos!$G$4:$OA$4,"ST",Cálculos!$G$5:$OA$5,"&gt;="&amp;$PA$5,Cálculos!$G$5:$OA$5,"&lt;="&amp;$PB$5,Cálculos!$G25:$OA25,"FERIAS"))</f>
        <v>0</v>
      </c>
      <c r="PF25">
        <f>IF($B25="",0,SUMPRODUCT((Cálculos!$G$4:$OA$4="T")*(Cálculos!$G$5:$OA$5&gt;=$PF$5)*(Cálculos!$G$5:$OA$5&lt;=$PG$5))-PJ25)</f>
        <v>0</v>
      </c>
      <c r="PG25">
        <f>IF($B25="",0,PF25-SUMIFS(Cálculos!$G25:$OA25,Cálculos!$G$4:$OA$4,"T",Cálculos!$G$5:$OA$5,"&gt;="&amp;$PF$5,Cálculos!$G$5:$OA$5,"&lt;="&amp;$PG$5))</f>
        <v>0</v>
      </c>
      <c r="PH25">
        <f>ROUND(PF25*Configurações!$B$7/7,0)</f>
        <v>0</v>
      </c>
      <c r="PI25">
        <f>IF(AND(Configurações!$B$6="Sim",PF25&gt;0,PG25&lt;PH25),1,0)</f>
        <v>0</v>
      </c>
      <c r="PJ25">
        <f>IF($B25="",0,COUNTIFS(Cálculos!$G$4:$OA$4,"ST",Cálculos!$G$5:$OA$5,"&gt;="&amp;$PF$5,Cálculos!$G$5:$OA$5,"&lt;="&amp;$PG$5,Cálculos!$G25:$OA25,"FERIAS"))</f>
        <v>0</v>
      </c>
      <c r="PK25">
        <f>IF($B25="",0,SUMPRODUCT((Cálculos!$G$4:$OA$4="T")*(Cálculos!$G$5:$OA$5&gt;=$PK$5)*(Cálculos!$G$5:$OA$5&lt;=$PL$5))-PO25)</f>
        <v>0</v>
      </c>
      <c r="PL25">
        <f>IF($B25="",0,PK25-SUMIFS(Cálculos!$G25:$OA25,Cálculos!$G$4:$OA$4,"T",Cálculos!$G$5:$OA$5,"&gt;="&amp;$PK$5,Cálculos!$G$5:$OA$5,"&lt;="&amp;$PL$5))</f>
        <v>0</v>
      </c>
      <c r="PM25">
        <f>ROUND(PK25*Configurações!$B$7/7,0)</f>
        <v>0</v>
      </c>
      <c r="PN25">
        <f>IF(AND(Configurações!$B$6="Sim",PK25&gt;0,PL25&lt;PM25),1,0)</f>
        <v>0</v>
      </c>
      <c r="PO25">
        <f>IF($B25="",0,COUNTIFS(Cálculos!$G$4:$OA$4,"ST",Cálculos!$G$5:$OA$5,"&gt;="&amp;$PK$5,Cálculos!$G$5:$OA$5,"&lt;="&amp;$PL$5,Cálculos!$G25:$OA25,"FERIAS"))</f>
        <v>0</v>
      </c>
      <c r="PP25" s="69" t="str">
        <f t="shared" si="212"/>
        <v/>
      </c>
    </row>
    <row r="26" spans="1:432" x14ac:dyDescent="0.25">
      <c r="A26" s="68" t="str">
        <f t="shared" si="106"/>
        <v/>
      </c>
      <c r="B26" s="69" t="str">
        <f>IF(Configurações!$B$3="Colunas",IF('Escala Colunas'!Q$4="","",'Escala Colunas'!Q$4),IF(Configurações!$B$3="Simples",IF('Escala Simples'!$B26="","",'Escala Simples'!$B26),IF('Escala Linhas'!$B26="","",'Escala Linhas'!$B26)))</f>
        <v/>
      </c>
      <c r="C26" s="70" t="str">
        <f>IF($B26="","",IFERROR(INDEX(Funcionários!$D$5:$D$84,MATCH($B26,Funcionários!$B$5:$B$84,0)),""))</f>
        <v/>
      </c>
      <c r="D26" t="str">
        <f>IF($B26="","",IFERROR(INDEX(Funcionários!$C$5:$C$84,MATCH($B26,Funcionários!$B$5:$B$84,0)),""))</f>
        <v/>
      </c>
      <c r="E26">
        <f>IF($B26="",0,IFERROR(N(INDEX(Funcionários!$E$5:$E$84,MATCH($B26,Funcionários!$B$5:$B$84,0))),0))</f>
        <v>0</v>
      </c>
      <c r="F26">
        <f>IF($B26="",0,IFERROR(N(INDEX(Funcionários!$F$5:$F$84,MATCH($B26,Funcionários!$B$5:$B$84,0))),0))</f>
        <v>0</v>
      </c>
      <c r="G26" s="71" t="str">
        <f>IF(Configurações!$B$3="Colunas",IF('Escala Colunas'!Q13="","",'Escala Colunas'!Q13),IF(Configurações!$B$3="Simples","",IF('Escala Linhas'!D26="","",'Escala Linhas'!D26)))</f>
        <v/>
      </c>
      <c r="H26" s="71" t="str">
        <f>IF(Configurações!$B$3="Colunas",IF('Escala Colunas'!Q14="","",'Escala Colunas'!Q14),IF(Configurações!$B$3="Simples","",IF('Escala Linhas'!E26="","",'Escala Linhas'!E26)))</f>
        <v/>
      </c>
      <c r="I26" s="71" t="str">
        <f>IF(Configurações!$B$3="Colunas",IF('Escala Colunas'!Q15="","",'Escala Colunas'!Q15),IF(Configurações!$B$3="Simples","",IF('Escala Linhas'!F26="","",'Escala Linhas'!F26)))</f>
        <v/>
      </c>
      <c r="J26" s="71" t="str">
        <f>IF(Configurações!$B$3="Colunas",IF('Escala Colunas'!Q16="","",'Escala Colunas'!Q16),IF(Configurações!$B$3="Simples","",IF('Escala Linhas'!G26="","",'Escala Linhas'!G26)))</f>
        <v/>
      </c>
      <c r="K26">
        <f>IF($B26="",0,IF(Configurações!$B$3="Simples",IF(OR(Q26="TRAB",Q26="ATEST"),1,0),IF(AND(G26&lt;&gt;"",J26&lt;&gt;""),1,0)))</f>
        <v>0</v>
      </c>
      <c r="L26" s="72">
        <f>IF(AND(K26=1,Configurações!$B$3&lt;&gt;"Simples"),MOD(J26-G26,1)-M26,0)</f>
        <v>0</v>
      </c>
      <c r="M26" s="72">
        <f t="shared" si="107"/>
        <v>0</v>
      </c>
      <c r="N26">
        <f t="shared" si="108"/>
        <v>0</v>
      </c>
      <c r="O26">
        <f t="shared" si="109"/>
        <v>0</v>
      </c>
      <c r="P26" s="38" t="str">
        <f>IF(K26=0,"",IF(N26&gt;Configurações!$B$15,"7DIA ","")&amp;IF(AND(WEEKDAY(G$5)=1,O26&gt;IF($D26="F",Configurações!$B$13,Configurações!$B$14)),"DOM ","")&amp;IF(Configurações!$B$3="Simples","",IF(ROUND(L26*1440,0)&lt;=ROUND(Configurações!$B$11*1440,0),IF(ROUND(M26*1440,0)&gt;0,"INT-INDEVIDO",""),IF(ROUND(L26*1440,0)&lt;=ROUND(Configurações!$B$12*1440,0),IF(ROUND(M26*1440,0)&lt;&gt;ROUND(Configurações!$B$8*1440,0),"INT-15MIN",""),IF(OR(ROUND(M26*1440,0)&lt;ROUND(Configurações!$B$9*1440,0),ROUND(M26*1440,0)&gt;ROUND(Configurações!$B$10*1440,0)),"INT-1H2H","")))))</f>
        <v/>
      </c>
      <c r="Q26" t="str">
        <f>IF(Configurações!$B$3="Simples",IF('Escala Simples'!D26="Trabalho","TRAB",IF('Escala Simples'!D26="Folga","FOLGA",IF('Escala Simples'!D26="Atestado","ATEST",IF('Escala Simples'!D26="Férias","FERIAS","")))),"")</f>
        <v/>
      </c>
      <c r="R26" s="71" t="str">
        <f>IF(Configurações!$B$3="Colunas",IF('Escala Colunas'!Q18="","",'Escala Colunas'!Q18),IF(Configurações!$B$3="Simples","",IF('Escala Linhas'!I26="","",'Escala Linhas'!I26)))</f>
        <v/>
      </c>
      <c r="S26" s="71" t="str">
        <f>IF(Configurações!$B$3="Colunas",IF('Escala Colunas'!Q19="","",'Escala Colunas'!Q19),IF(Configurações!$B$3="Simples","",IF('Escala Linhas'!J26="","",'Escala Linhas'!J26)))</f>
        <v/>
      </c>
      <c r="T26" s="71" t="str">
        <f>IF(Configurações!$B$3="Colunas",IF('Escala Colunas'!Q20="","",'Escala Colunas'!Q20),IF(Configurações!$B$3="Simples","",IF('Escala Linhas'!K26="","",'Escala Linhas'!K26)))</f>
        <v/>
      </c>
      <c r="U26" s="71" t="str">
        <f>IF(Configurações!$B$3="Colunas",IF('Escala Colunas'!Q21="","",'Escala Colunas'!Q21),IF(Configurações!$B$3="Simples","",IF('Escala Linhas'!L26="","",'Escala Linhas'!L26)))</f>
        <v/>
      </c>
      <c r="V26">
        <f>IF($B26="",0,IF(Configurações!$B$3="Simples",IF(OR(AB26="TRAB",AB26="ATEST"),1,0),IF(AND(R26&lt;&gt;"",U26&lt;&gt;""),1,0)))</f>
        <v>0</v>
      </c>
      <c r="W26" s="72">
        <f>IF(AND(V26=1,Configurações!$B$3&lt;&gt;"Simples"),MOD(U26-R26,1)-X26,0)</f>
        <v>0</v>
      </c>
      <c r="X26" s="72">
        <f t="shared" si="110"/>
        <v>0</v>
      </c>
      <c r="Y26">
        <f t="shared" si="111"/>
        <v>0</v>
      </c>
      <c r="Z26">
        <f t="shared" si="112"/>
        <v>0</v>
      </c>
      <c r="AA26" s="38" t="str">
        <f>IF(V26=0,"",IF(Y26&gt;Configurações!$B$15,"7DIA ","")&amp;IF(AND(WEEKDAY(R$5)=1,Z26&gt;IF($D26="F",Configurações!$B$13,Configurações!$B$14)),"DOM ","")&amp;IF(Configurações!$B$3="Simples","",IF(ROUND(W26*1440,0)&lt;=ROUND(Configurações!$B$11*1440,0),IF(ROUND(X26*1440,0)&gt;0,"INT-INDEVIDO",""),IF(ROUND(W26*1440,0)&lt;=ROUND(Configurações!$B$12*1440,0),IF(ROUND(X26*1440,0)&lt;&gt;ROUND(Configurações!$B$8*1440,0),"INT-15MIN",""),IF(OR(ROUND(X26*1440,0)&lt;ROUND(Configurações!$B$9*1440,0),ROUND(X26*1440,0)&gt;ROUND(Configurações!$B$10*1440,0)),"INT-1H2H","")))))</f>
        <v/>
      </c>
      <c r="AB26" t="str">
        <f>IF(Configurações!$B$3="Simples",IF('Escala Simples'!E26="Trabalho","TRAB",IF('Escala Simples'!E26="Folga","FOLGA",IF('Escala Simples'!E26="Atestado","ATEST",IF('Escala Simples'!E26="Férias","FERIAS","")))),"")</f>
        <v/>
      </c>
      <c r="AC26" s="71" t="str">
        <f>IF(Configurações!$B$3="Colunas",IF('Escala Colunas'!Q23="","",'Escala Colunas'!Q23),IF(Configurações!$B$3="Simples","",IF('Escala Linhas'!N26="","",'Escala Linhas'!N26)))</f>
        <v/>
      </c>
      <c r="AD26" s="71" t="str">
        <f>IF(Configurações!$B$3="Colunas",IF('Escala Colunas'!Q24="","",'Escala Colunas'!Q24),IF(Configurações!$B$3="Simples","",IF('Escala Linhas'!O26="","",'Escala Linhas'!O26)))</f>
        <v/>
      </c>
      <c r="AE26" s="71" t="str">
        <f>IF(Configurações!$B$3="Colunas",IF('Escala Colunas'!Q25="","",'Escala Colunas'!Q25),IF(Configurações!$B$3="Simples","",IF('Escala Linhas'!P26="","",'Escala Linhas'!P26)))</f>
        <v/>
      </c>
      <c r="AF26" s="71" t="str">
        <f>IF(Configurações!$B$3="Colunas",IF('Escala Colunas'!Q26="","",'Escala Colunas'!Q26),IF(Configurações!$B$3="Simples","",IF('Escala Linhas'!Q26="","",'Escala Linhas'!Q26)))</f>
        <v/>
      </c>
      <c r="AG26">
        <f>IF($B26="",0,IF(Configurações!$B$3="Simples",IF(OR(AM26="TRAB",AM26="ATEST"),1,0),IF(AND(AC26&lt;&gt;"",AF26&lt;&gt;""),1,0)))</f>
        <v>0</v>
      </c>
      <c r="AH26" s="72">
        <f>IF(AND(AG26=1,Configurações!$B$3&lt;&gt;"Simples"),MOD(AF26-AC26,1)-AI26,0)</f>
        <v>0</v>
      </c>
      <c r="AI26" s="72">
        <f t="shared" si="113"/>
        <v>0</v>
      </c>
      <c r="AJ26">
        <f t="shared" si="114"/>
        <v>0</v>
      </c>
      <c r="AK26">
        <f t="shared" si="115"/>
        <v>0</v>
      </c>
      <c r="AL26" s="38" t="str">
        <f>IF(AG26=0,"",IF(AJ26&gt;Configurações!$B$15,"7DIA ","")&amp;IF(AND(WEEKDAY(AC$5)=1,AK26&gt;IF($D26="F",Configurações!$B$13,Configurações!$B$14)),"DOM ","")&amp;IF(Configurações!$B$3="Simples","",IF(ROUND(AH26*1440,0)&lt;=ROUND(Configurações!$B$11*1440,0),IF(ROUND(AI26*1440,0)&gt;0,"INT-INDEVIDO",""),IF(ROUND(AH26*1440,0)&lt;=ROUND(Configurações!$B$12*1440,0),IF(ROUND(AI26*1440,0)&lt;&gt;ROUND(Configurações!$B$8*1440,0),"INT-15MIN",""),IF(OR(ROUND(AI26*1440,0)&lt;ROUND(Configurações!$B$9*1440,0),ROUND(AI26*1440,0)&gt;ROUND(Configurações!$B$10*1440,0)),"INT-1H2H","")))))</f>
        <v/>
      </c>
      <c r="AM26" t="str">
        <f>IF(Configurações!$B$3="Simples",IF('Escala Simples'!F26="Trabalho","TRAB",IF('Escala Simples'!F26="Folga","FOLGA",IF('Escala Simples'!F26="Atestado","ATEST",IF('Escala Simples'!F26="Férias","FERIAS","")))),"")</f>
        <v/>
      </c>
      <c r="AN26" s="71" t="str">
        <f>IF(Configurações!$B$3="Colunas",IF('Escala Colunas'!Q28="","",'Escala Colunas'!Q28),IF(Configurações!$B$3="Simples","",IF('Escala Linhas'!S26="","",'Escala Linhas'!S26)))</f>
        <v/>
      </c>
      <c r="AO26" s="71" t="str">
        <f>IF(Configurações!$B$3="Colunas",IF('Escala Colunas'!Q29="","",'Escala Colunas'!Q29),IF(Configurações!$B$3="Simples","",IF('Escala Linhas'!T26="","",'Escala Linhas'!T26)))</f>
        <v/>
      </c>
      <c r="AP26" s="71" t="str">
        <f>IF(Configurações!$B$3="Colunas",IF('Escala Colunas'!Q30="","",'Escala Colunas'!Q30),IF(Configurações!$B$3="Simples","",IF('Escala Linhas'!U26="","",'Escala Linhas'!U26)))</f>
        <v/>
      </c>
      <c r="AQ26" s="71" t="str">
        <f>IF(Configurações!$B$3="Colunas",IF('Escala Colunas'!Q31="","",'Escala Colunas'!Q31),IF(Configurações!$B$3="Simples","",IF('Escala Linhas'!V26="","",'Escala Linhas'!V26)))</f>
        <v/>
      </c>
      <c r="AR26">
        <f>IF($B26="",0,IF(Configurações!$B$3="Simples",IF(OR(AX26="TRAB",AX26="ATEST"),1,0),IF(AND(AN26&lt;&gt;"",AQ26&lt;&gt;""),1,0)))</f>
        <v>0</v>
      </c>
      <c r="AS26" s="72">
        <f>IF(AND(AR26=1,Configurações!$B$3&lt;&gt;"Simples"),MOD(AQ26-AN26,1)-AT26,0)</f>
        <v>0</v>
      </c>
      <c r="AT26" s="72">
        <f t="shared" si="116"/>
        <v>0</v>
      </c>
      <c r="AU26">
        <f t="shared" si="117"/>
        <v>0</v>
      </c>
      <c r="AV26">
        <f t="shared" si="118"/>
        <v>0</v>
      </c>
      <c r="AW26" s="38" t="str">
        <f>IF(AR26=0,"",IF(AU26&gt;Configurações!$B$15,"7DIA ","")&amp;IF(AND(WEEKDAY(AN$5)=1,AV26&gt;IF($D26="F",Configurações!$B$13,Configurações!$B$14)),"DOM ","")&amp;IF(Configurações!$B$3="Simples","",IF(ROUND(AS26*1440,0)&lt;=ROUND(Configurações!$B$11*1440,0),IF(ROUND(AT26*1440,0)&gt;0,"INT-INDEVIDO",""),IF(ROUND(AS26*1440,0)&lt;=ROUND(Configurações!$B$12*1440,0),IF(ROUND(AT26*1440,0)&lt;&gt;ROUND(Configurações!$B$8*1440,0),"INT-15MIN",""),IF(OR(ROUND(AT26*1440,0)&lt;ROUND(Configurações!$B$9*1440,0),ROUND(AT26*1440,0)&gt;ROUND(Configurações!$B$10*1440,0)),"INT-1H2H","")))))</f>
        <v/>
      </c>
      <c r="AX26" t="str">
        <f>IF(Configurações!$B$3="Simples",IF('Escala Simples'!G26="Trabalho","TRAB",IF('Escala Simples'!G26="Folga","FOLGA",IF('Escala Simples'!G26="Atestado","ATEST",IF('Escala Simples'!G26="Férias","FERIAS","")))),"")</f>
        <v/>
      </c>
      <c r="AY26" s="71" t="str">
        <f>IF(Configurações!$B$3="Colunas",IF('Escala Colunas'!Q33="","",'Escala Colunas'!Q33),IF(Configurações!$B$3="Simples","",IF('Escala Linhas'!X26="","",'Escala Linhas'!X26)))</f>
        <v/>
      </c>
      <c r="AZ26" s="71" t="str">
        <f>IF(Configurações!$B$3="Colunas",IF('Escala Colunas'!Q34="","",'Escala Colunas'!Q34),IF(Configurações!$B$3="Simples","",IF('Escala Linhas'!Y26="","",'Escala Linhas'!Y26)))</f>
        <v/>
      </c>
      <c r="BA26" s="71" t="str">
        <f>IF(Configurações!$B$3="Colunas",IF('Escala Colunas'!Q35="","",'Escala Colunas'!Q35),IF(Configurações!$B$3="Simples","",IF('Escala Linhas'!Z26="","",'Escala Linhas'!Z26)))</f>
        <v/>
      </c>
      <c r="BB26" s="71" t="str">
        <f>IF(Configurações!$B$3="Colunas",IF('Escala Colunas'!Q36="","",'Escala Colunas'!Q36),IF(Configurações!$B$3="Simples","",IF('Escala Linhas'!AA26="","",'Escala Linhas'!AA26)))</f>
        <v/>
      </c>
      <c r="BC26">
        <f>IF($B26="",0,IF(Configurações!$B$3="Simples",IF(OR(BI26="TRAB",BI26="ATEST"),1,0),IF(AND(AY26&lt;&gt;"",BB26&lt;&gt;""),1,0)))</f>
        <v>0</v>
      </c>
      <c r="BD26" s="72">
        <f>IF(AND(BC26=1,Configurações!$B$3&lt;&gt;"Simples"),MOD(BB26-AY26,1)-BE26,0)</f>
        <v>0</v>
      </c>
      <c r="BE26" s="72">
        <f t="shared" si="119"/>
        <v>0</v>
      </c>
      <c r="BF26">
        <f t="shared" si="120"/>
        <v>0</v>
      </c>
      <c r="BG26">
        <f t="shared" si="121"/>
        <v>0</v>
      </c>
      <c r="BH26" s="38" t="str">
        <f>IF(BC26=0,"",IF(BF26&gt;Configurações!$B$15,"7DIA ","")&amp;IF(AND(WEEKDAY(AY$5)=1,BG26&gt;IF($D26="F",Configurações!$B$13,Configurações!$B$14)),"DOM ","")&amp;IF(Configurações!$B$3="Simples","",IF(ROUND(BD26*1440,0)&lt;=ROUND(Configurações!$B$11*1440,0),IF(ROUND(BE26*1440,0)&gt;0,"INT-INDEVIDO",""),IF(ROUND(BD26*1440,0)&lt;=ROUND(Configurações!$B$12*1440,0),IF(ROUND(BE26*1440,0)&lt;&gt;ROUND(Configurações!$B$8*1440,0),"INT-15MIN",""),IF(OR(ROUND(BE26*1440,0)&lt;ROUND(Configurações!$B$9*1440,0),ROUND(BE26*1440,0)&gt;ROUND(Configurações!$B$10*1440,0)),"INT-1H2H","")))))</f>
        <v/>
      </c>
      <c r="BI26" t="str">
        <f>IF(Configurações!$B$3="Simples",IF('Escala Simples'!H26="Trabalho","TRAB",IF('Escala Simples'!H26="Folga","FOLGA",IF('Escala Simples'!H26="Atestado","ATEST",IF('Escala Simples'!H26="Férias","FERIAS","")))),"")</f>
        <v/>
      </c>
      <c r="BJ26" s="71" t="str">
        <f>IF(Configurações!$B$3="Colunas",IF('Escala Colunas'!Q38="","",'Escala Colunas'!Q38),IF(Configurações!$B$3="Simples","",IF('Escala Linhas'!AC26="","",'Escala Linhas'!AC26)))</f>
        <v/>
      </c>
      <c r="BK26" s="71" t="str">
        <f>IF(Configurações!$B$3="Colunas",IF('Escala Colunas'!Q39="","",'Escala Colunas'!Q39),IF(Configurações!$B$3="Simples","",IF('Escala Linhas'!AD26="","",'Escala Linhas'!AD26)))</f>
        <v/>
      </c>
      <c r="BL26" s="71" t="str">
        <f>IF(Configurações!$B$3="Colunas",IF('Escala Colunas'!Q40="","",'Escala Colunas'!Q40),IF(Configurações!$B$3="Simples","",IF('Escala Linhas'!AE26="","",'Escala Linhas'!AE26)))</f>
        <v/>
      </c>
      <c r="BM26" s="71" t="str">
        <f>IF(Configurações!$B$3="Colunas",IF('Escala Colunas'!Q41="","",'Escala Colunas'!Q41),IF(Configurações!$B$3="Simples","",IF('Escala Linhas'!AF26="","",'Escala Linhas'!AF26)))</f>
        <v/>
      </c>
      <c r="BN26">
        <f>IF($B26="",0,IF(Configurações!$B$3="Simples",IF(OR(BT26="TRAB",BT26="ATEST"),1,0),IF(AND(BJ26&lt;&gt;"",BM26&lt;&gt;""),1,0)))</f>
        <v>0</v>
      </c>
      <c r="BO26" s="72">
        <f>IF(AND(BN26=1,Configurações!$B$3&lt;&gt;"Simples"),MOD(BM26-BJ26,1)-BP26,0)</f>
        <v>0</v>
      </c>
      <c r="BP26" s="72">
        <f t="shared" si="122"/>
        <v>0</v>
      </c>
      <c r="BQ26">
        <f t="shared" si="123"/>
        <v>0</v>
      </c>
      <c r="BR26">
        <f t="shared" si="124"/>
        <v>0</v>
      </c>
      <c r="BS26" s="38" t="str">
        <f>IF(BN26=0,"",IF(BQ26&gt;Configurações!$B$15,"7DIA ","")&amp;IF(AND(WEEKDAY(BJ$5)=1,BR26&gt;IF($D26="F",Configurações!$B$13,Configurações!$B$14)),"DOM ","")&amp;IF(Configurações!$B$3="Simples","",IF(ROUND(BO26*1440,0)&lt;=ROUND(Configurações!$B$11*1440,0),IF(ROUND(BP26*1440,0)&gt;0,"INT-INDEVIDO",""),IF(ROUND(BO26*1440,0)&lt;=ROUND(Configurações!$B$12*1440,0),IF(ROUND(BP26*1440,0)&lt;&gt;ROUND(Configurações!$B$8*1440,0),"INT-15MIN",""),IF(OR(ROUND(BP26*1440,0)&lt;ROUND(Configurações!$B$9*1440,0),ROUND(BP26*1440,0)&gt;ROUND(Configurações!$B$10*1440,0)),"INT-1H2H","")))))</f>
        <v/>
      </c>
      <c r="BT26" t="str">
        <f>IF(Configurações!$B$3="Simples",IF('Escala Simples'!I26="Trabalho","TRAB",IF('Escala Simples'!I26="Folga","FOLGA",IF('Escala Simples'!I26="Atestado","ATEST",IF('Escala Simples'!I26="Férias","FERIAS","")))),"")</f>
        <v/>
      </c>
      <c r="BU26" s="71" t="str">
        <f>IF(Configurações!$B$3="Colunas",IF('Escala Colunas'!Q43="","",'Escala Colunas'!Q43),IF(Configurações!$B$3="Simples","",IF('Escala Linhas'!AH26="","",'Escala Linhas'!AH26)))</f>
        <v/>
      </c>
      <c r="BV26" s="71" t="str">
        <f>IF(Configurações!$B$3="Colunas",IF('Escala Colunas'!Q44="","",'Escala Colunas'!Q44),IF(Configurações!$B$3="Simples","",IF('Escala Linhas'!AI26="","",'Escala Linhas'!AI26)))</f>
        <v/>
      </c>
      <c r="BW26" s="71" t="str">
        <f>IF(Configurações!$B$3="Colunas",IF('Escala Colunas'!Q45="","",'Escala Colunas'!Q45),IF(Configurações!$B$3="Simples","",IF('Escala Linhas'!AJ26="","",'Escala Linhas'!AJ26)))</f>
        <v/>
      </c>
      <c r="BX26" s="71" t="str">
        <f>IF(Configurações!$B$3="Colunas",IF('Escala Colunas'!Q46="","",'Escala Colunas'!Q46),IF(Configurações!$B$3="Simples","",IF('Escala Linhas'!AK26="","",'Escala Linhas'!AK26)))</f>
        <v/>
      </c>
      <c r="BY26">
        <f>IF($B26="",0,IF(Configurações!$B$3="Simples",IF(OR(CE26="TRAB",CE26="ATEST"),1,0),IF(AND(BU26&lt;&gt;"",BX26&lt;&gt;""),1,0)))</f>
        <v>0</v>
      </c>
      <c r="BZ26" s="72">
        <f>IF(AND(BY26=1,Configurações!$B$3&lt;&gt;"Simples"),MOD(BX26-BU26,1)-CA26,0)</f>
        <v>0</v>
      </c>
      <c r="CA26" s="72">
        <f t="shared" si="125"/>
        <v>0</v>
      </c>
      <c r="CB26">
        <f t="shared" si="126"/>
        <v>0</v>
      </c>
      <c r="CC26">
        <f t="shared" si="127"/>
        <v>0</v>
      </c>
      <c r="CD26" s="38" t="str">
        <f>IF(BY26=0,"",IF(CB26&gt;Configurações!$B$15,"7DIA ","")&amp;IF(AND(WEEKDAY(BU$5)=1,CC26&gt;IF($D26="F",Configurações!$B$13,Configurações!$B$14)),"DOM ","")&amp;IF(Configurações!$B$3="Simples","",IF(ROUND(BZ26*1440,0)&lt;=ROUND(Configurações!$B$11*1440,0),IF(ROUND(CA26*1440,0)&gt;0,"INT-INDEVIDO",""),IF(ROUND(BZ26*1440,0)&lt;=ROUND(Configurações!$B$12*1440,0),IF(ROUND(CA26*1440,0)&lt;&gt;ROUND(Configurações!$B$8*1440,0),"INT-15MIN",""),IF(OR(ROUND(CA26*1440,0)&lt;ROUND(Configurações!$B$9*1440,0),ROUND(CA26*1440,0)&gt;ROUND(Configurações!$B$10*1440,0)),"INT-1H2H","")))))</f>
        <v/>
      </c>
      <c r="CE26" t="str">
        <f>IF(Configurações!$B$3="Simples",IF('Escala Simples'!J26="Trabalho","TRAB",IF('Escala Simples'!J26="Folga","FOLGA",IF('Escala Simples'!J26="Atestado","ATEST",IF('Escala Simples'!J26="Férias","FERIAS","")))),"")</f>
        <v/>
      </c>
      <c r="CF26" s="71" t="str">
        <f>IF(Configurações!$B$3="Colunas",IF('Escala Colunas'!Q51="","",'Escala Colunas'!Q51),IF(Configurações!$B$3="Simples","",IF('Escala Linhas'!AP26="","",'Escala Linhas'!AP26)))</f>
        <v/>
      </c>
      <c r="CG26" s="71" t="str">
        <f>IF(Configurações!$B$3="Colunas",IF('Escala Colunas'!Q52="","",'Escala Colunas'!Q52),IF(Configurações!$B$3="Simples","",IF('Escala Linhas'!AQ26="","",'Escala Linhas'!AQ26)))</f>
        <v/>
      </c>
      <c r="CH26" s="71" t="str">
        <f>IF(Configurações!$B$3="Colunas",IF('Escala Colunas'!Q53="","",'Escala Colunas'!Q53),IF(Configurações!$B$3="Simples","",IF('Escala Linhas'!AR26="","",'Escala Linhas'!AR26)))</f>
        <v/>
      </c>
      <c r="CI26" s="71" t="str">
        <f>IF(Configurações!$B$3="Colunas",IF('Escala Colunas'!Q54="","",'Escala Colunas'!Q54),IF(Configurações!$B$3="Simples","",IF('Escala Linhas'!AS26="","",'Escala Linhas'!AS26)))</f>
        <v/>
      </c>
      <c r="CJ26">
        <f>IF($B26="",0,IF(Configurações!$B$3="Simples",IF(OR(CP26="TRAB",CP26="ATEST"),1,0),IF(AND(CF26&lt;&gt;"",CI26&lt;&gt;""),1,0)))</f>
        <v>0</v>
      </c>
      <c r="CK26" s="72">
        <f>IF(AND(CJ26=1,Configurações!$B$3&lt;&gt;"Simples"),MOD(CI26-CF26,1)-CL26,0)</f>
        <v>0</v>
      </c>
      <c r="CL26" s="72">
        <f t="shared" si="128"/>
        <v>0</v>
      </c>
      <c r="CM26">
        <f t="shared" si="129"/>
        <v>0</v>
      </c>
      <c r="CN26">
        <f t="shared" si="130"/>
        <v>0</v>
      </c>
      <c r="CO26" s="38" t="str">
        <f>IF(CJ26=0,"",IF(CM26&gt;Configurações!$B$15,"7DIA ","")&amp;IF(AND(WEEKDAY(CF$5)=1,CN26&gt;IF($D26="F",Configurações!$B$13,Configurações!$B$14)),"DOM ","")&amp;IF(Configurações!$B$3="Simples","",IF(ROUND(CK26*1440,0)&lt;=ROUND(Configurações!$B$11*1440,0),IF(ROUND(CL26*1440,0)&gt;0,"INT-INDEVIDO",""),IF(ROUND(CK26*1440,0)&lt;=ROUND(Configurações!$B$12*1440,0),IF(ROUND(CL26*1440,0)&lt;&gt;ROUND(Configurações!$B$8*1440,0),"INT-15MIN",""),IF(OR(ROUND(CL26*1440,0)&lt;ROUND(Configurações!$B$9*1440,0),ROUND(CL26*1440,0)&gt;ROUND(Configurações!$B$10*1440,0)),"INT-1H2H","")))))</f>
        <v/>
      </c>
      <c r="CP26" t="str">
        <f>IF(Configurações!$B$3="Simples",IF('Escala Simples'!M26="Trabalho","TRAB",IF('Escala Simples'!M26="Folga","FOLGA",IF('Escala Simples'!M26="Atestado","ATEST",IF('Escala Simples'!M26="Férias","FERIAS","")))),"")</f>
        <v/>
      </c>
      <c r="CQ26" s="71" t="str">
        <f>IF(Configurações!$B$3="Colunas",IF('Escala Colunas'!Q56="","",'Escala Colunas'!Q56),IF(Configurações!$B$3="Simples","",IF('Escala Linhas'!AU26="","",'Escala Linhas'!AU26)))</f>
        <v/>
      </c>
      <c r="CR26" s="71" t="str">
        <f>IF(Configurações!$B$3="Colunas",IF('Escala Colunas'!Q57="","",'Escala Colunas'!Q57),IF(Configurações!$B$3="Simples","",IF('Escala Linhas'!AV26="","",'Escala Linhas'!AV26)))</f>
        <v/>
      </c>
      <c r="CS26" s="71" t="str">
        <f>IF(Configurações!$B$3="Colunas",IF('Escala Colunas'!Q58="","",'Escala Colunas'!Q58),IF(Configurações!$B$3="Simples","",IF('Escala Linhas'!AW26="","",'Escala Linhas'!AW26)))</f>
        <v/>
      </c>
      <c r="CT26" s="71" t="str">
        <f>IF(Configurações!$B$3="Colunas",IF('Escala Colunas'!Q59="","",'Escala Colunas'!Q59),IF(Configurações!$B$3="Simples","",IF('Escala Linhas'!AX26="","",'Escala Linhas'!AX26)))</f>
        <v/>
      </c>
      <c r="CU26">
        <f>IF($B26="",0,IF(Configurações!$B$3="Simples",IF(OR(DA26="TRAB",DA26="ATEST"),1,0),IF(AND(CQ26&lt;&gt;"",CT26&lt;&gt;""),1,0)))</f>
        <v>0</v>
      </c>
      <c r="CV26" s="72">
        <f>IF(AND(CU26=1,Configurações!$B$3&lt;&gt;"Simples"),MOD(CT26-CQ26,1)-CW26,0)</f>
        <v>0</v>
      </c>
      <c r="CW26" s="72">
        <f t="shared" si="131"/>
        <v>0</v>
      </c>
      <c r="CX26">
        <f t="shared" si="132"/>
        <v>0</v>
      </c>
      <c r="CY26">
        <f t="shared" si="133"/>
        <v>0</v>
      </c>
      <c r="CZ26" s="38" t="str">
        <f>IF(CU26=0,"",IF(CX26&gt;Configurações!$B$15,"7DIA ","")&amp;IF(AND(WEEKDAY(CQ$5)=1,CY26&gt;IF($D26="F",Configurações!$B$13,Configurações!$B$14)),"DOM ","")&amp;IF(Configurações!$B$3="Simples","",IF(ROUND(CV26*1440,0)&lt;=ROUND(Configurações!$B$11*1440,0),IF(ROUND(CW26*1440,0)&gt;0,"INT-INDEVIDO",""),IF(ROUND(CV26*1440,0)&lt;=ROUND(Configurações!$B$12*1440,0),IF(ROUND(CW26*1440,0)&lt;&gt;ROUND(Configurações!$B$8*1440,0),"INT-15MIN",""),IF(OR(ROUND(CW26*1440,0)&lt;ROUND(Configurações!$B$9*1440,0),ROUND(CW26*1440,0)&gt;ROUND(Configurações!$B$10*1440,0)),"INT-1H2H","")))))</f>
        <v/>
      </c>
      <c r="DA26" t="str">
        <f>IF(Configurações!$B$3="Simples",IF('Escala Simples'!N26="Trabalho","TRAB",IF('Escala Simples'!N26="Folga","FOLGA",IF('Escala Simples'!N26="Atestado","ATEST",IF('Escala Simples'!N26="Férias","FERIAS","")))),"")</f>
        <v/>
      </c>
      <c r="DB26" s="71" t="str">
        <f>IF(Configurações!$B$3="Colunas",IF('Escala Colunas'!Q61="","",'Escala Colunas'!Q61),IF(Configurações!$B$3="Simples","",IF('Escala Linhas'!AZ26="","",'Escala Linhas'!AZ26)))</f>
        <v/>
      </c>
      <c r="DC26" s="71" t="str">
        <f>IF(Configurações!$B$3="Colunas",IF('Escala Colunas'!Q62="","",'Escala Colunas'!Q62),IF(Configurações!$B$3="Simples","",IF('Escala Linhas'!BA26="","",'Escala Linhas'!BA26)))</f>
        <v/>
      </c>
      <c r="DD26" s="71" t="str">
        <f>IF(Configurações!$B$3="Colunas",IF('Escala Colunas'!Q63="","",'Escala Colunas'!Q63),IF(Configurações!$B$3="Simples","",IF('Escala Linhas'!BB26="","",'Escala Linhas'!BB26)))</f>
        <v/>
      </c>
      <c r="DE26" s="71" t="str">
        <f>IF(Configurações!$B$3="Colunas",IF('Escala Colunas'!Q64="","",'Escala Colunas'!Q64),IF(Configurações!$B$3="Simples","",IF('Escala Linhas'!BC26="","",'Escala Linhas'!BC26)))</f>
        <v/>
      </c>
      <c r="DF26">
        <f>IF($B26="",0,IF(Configurações!$B$3="Simples",IF(OR(DL26="TRAB",DL26="ATEST"),1,0),IF(AND(DB26&lt;&gt;"",DE26&lt;&gt;""),1,0)))</f>
        <v>0</v>
      </c>
      <c r="DG26" s="72">
        <f>IF(AND(DF26=1,Configurações!$B$3&lt;&gt;"Simples"),MOD(DE26-DB26,1)-DH26,0)</f>
        <v>0</v>
      </c>
      <c r="DH26" s="72">
        <f t="shared" si="134"/>
        <v>0</v>
      </c>
      <c r="DI26">
        <f t="shared" si="135"/>
        <v>0</v>
      </c>
      <c r="DJ26">
        <f t="shared" si="136"/>
        <v>0</v>
      </c>
      <c r="DK26" s="38" t="str">
        <f>IF(DF26=0,"",IF(DI26&gt;Configurações!$B$15,"7DIA ","")&amp;IF(AND(WEEKDAY(DB$5)=1,DJ26&gt;IF($D26="F",Configurações!$B$13,Configurações!$B$14)),"DOM ","")&amp;IF(Configurações!$B$3="Simples","",IF(ROUND(DG26*1440,0)&lt;=ROUND(Configurações!$B$11*1440,0),IF(ROUND(DH26*1440,0)&gt;0,"INT-INDEVIDO",""),IF(ROUND(DG26*1440,0)&lt;=ROUND(Configurações!$B$12*1440,0),IF(ROUND(DH26*1440,0)&lt;&gt;ROUND(Configurações!$B$8*1440,0),"INT-15MIN",""),IF(OR(ROUND(DH26*1440,0)&lt;ROUND(Configurações!$B$9*1440,0),ROUND(DH26*1440,0)&gt;ROUND(Configurações!$B$10*1440,0)),"INT-1H2H","")))))</f>
        <v/>
      </c>
      <c r="DL26" t="str">
        <f>IF(Configurações!$B$3="Simples",IF('Escala Simples'!O26="Trabalho","TRAB",IF('Escala Simples'!O26="Folga","FOLGA",IF('Escala Simples'!O26="Atestado","ATEST",IF('Escala Simples'!O26="Férias","FERIAS","")))),"")</f>
        <v/>
      </c>
      <c r="DM26" s="71" t="str">
        <f>IF(Configurações!$B$3="Colunas",IF('Escala Colunas'!Q66="","",'Escala Colunas'!Q66),IF(Configurações!$B$3="Simples","",IF('Escala Linhas'!BE26="","",'Escala Linhas'!BE26)))</f>
        <v/>
      </c>
      <c r="DN26" s="71" t="str">
        <f>IF(Configurações!$B$3="Colunas",IF('Escala Colunas'!Q67="","",'Escala Colunas'!Q67),IF(Configurações!$B$3="Simples","",IF('Escala Linhas'!BF26="","",'Escala Linhas'!BF26)))</f>
        <v/>
      </c>
      <c r="DO26" s="71" t="str">
        <f>IF(Configurações!$B$3="Colunas",IF('Escala Colunas'!Q68="","",'Escala Colunas'!Q68),IF(Configurações!$B$3="Simples","",IF('Escala Linhas'!BG26="","",'Escala Linhas'!BG26)))</f>
        <v/>
      </c>
      <c r="DP26" s="71" t="str">
        <f>IF(Configurações!$B$3="Colunas",IF('Escala Colunas'!Q69="","",'Escala Colunas'!Q69),IF(Configurações!$B$3="Simples","",IF('Escala Linhas'!BH26="","",'Escala Linhas'!BH26)))</f>
        <v/>
      </c>
      <c r="DQ26">
        <f>IF($B26="",0,IF(Configurações!$B$3="Simples",IF(OR(DW26="TRAB",DW26="ATEST"),1,0),IF(AND(DM26&lt;&gt;"",DP26&lt;&gt;""),1,0)))</f>
        <v>0</v>
      </c>
      <c r="DR26" s="72">
        <f>IF(AND(DQ26=1,Configurações!$B$3&lt;&gt;"Simples"),MOD(DP26-DM26,1)-DS26,0)</f>
        <v>0</v>
      </c>
      <c r="DS26" s="72">
        <f t="shared" si="137"/>
        <v>0</v>
      </c>
      <c r="DT26">
        <f t="shared" si="138"/>
        <v>0</v>
      </c>
      <c r="DU26">
        <f t="shared" si="139"/>
        <v>0</v>
      </c>
      <c r="DV26" s="38" t="str">
        <f>IF(DQ26=0,"",IF(DT26&gt;Configurações!$B$15,"7DIA ","")&amp;IF(AND(WEEKDAY(DM$5)=1,DU26&gt;IF($D26="F",Configurações!$B$13,Configurações!$B$14)),"DOM ","")&amp;IF(Configurações!$B$3="Simples","",IF(ROUND(DR26*1440,0)&lt;=ROUND(Configurações!$B$11*1440,0),IF(ROUND(DS26*1440,0)&gt;0,"INT-INDEVIDO",""),IF(ROUND(DR26*1440,0)&lt;=ROUND(Configurações!$B$12*1440,0),IF(ROUND(DS26*1440,0)&lt;&gt;ROUND(Configurações!$B$8*1440,0),"INT-15MIN",""),IF(OR(ROUND(DS26*1440,0)&lt;ROUND(Configurações!$B$9*1440,0),ROUND(DS26*1440,0)&gt;ROUND(Configurações!$B$10*1440,0)),"INT-1H2H","")))))</f>
        <v/>
      </c>
      <c r="DW26" t="str">
        <f>IF(Configurações!$B$3="Simples",IF('Escala Simples'!P26="Trabalho","TRAB",IF('Escala Simples'!P26="Folga","FOLGA",IF('Escala Simples'!P26="Atestado","ATEST",IF('Escala Simples'!P26="Férias","FERIAS","")))),"")</f>
        <v/>
      </c>
      <c r="DX26" s="71" t="str">
        <f>IF(Configurações!$B$3="Colunas",IF('Escala Colunas'!Q71="","",'Escala Colunas'!Q71),IF(Configurações!$B$3="Simples","",IF('Escala Linhas'!BJ26="","",'Escala Linhas'!BJ26)))</f>
        <v/>
      </c>
      <c r="DY26" s="71" t="str">
        <f>IF(Configurações!$B$3="Colunas",IF('Escala Colunas'!Q72="","",'Escala Colunas'!Q72),IF(Configurações!$B$3="Simples","",IF('Escala Linhas'!BK26="","",'Escala Linhas'!BK26)))</f>
        <v/>
      </c>
      <c r="DZ26" s="71" t="str">
        <f>IF(Configurações!$B$3="Colunas",IF('Escala Colunas'!Q73="","",'Escala Colunas'!Q73),IF(Configurações!$B$3="Simples","",IF('Escala Linhas'!BL26="","",'Escala Linhas'!BL26)))</f>
        <v/>
      </c>
      <c r="EA26" s="71" t="str">
        <f>IF(Configurações!$B$3="Colunas",IF('Escala Colunas'!Q74="","",'Escala Colunas'!Q74),IF(Configurações!$B$3="Simples","",IF('Escala Linhas'!BM26="","",'Escala Linhas'!BM26)))</f>
        <v/>
      </c>
      <c r="EB26">
        <f>IF($B26="",0,IF(Configurações!$B$3="Simples",IF(OR(EH26="TRAB",EH26="ATEST"),1,0),IF(AND(DX26&lt;&gt;"",EA26&lt;&gt;""),1,0)))</f>
        <v>0</v>
      </c>
      <c r="EC26" s="72">
        <f>IF(AND(EB26=1,Configurações!$B$3&lt;&gt;"Simples"),MOD(EA26-DX26,1)-ED26,0)</f>
        <v>0</v>
      </c>
      <c r="ED26" s="72">
        <f t="shared" si="140"/>
        <v>0</v>
      </c>
      <c r="EE26">
        <f t="shared" si="141"/>
        <v>0</v>
      </c>
      <c r="EF26">
        <f t="shared" si="142"/>
        <v>0</v>
      </c>
      <c r="EG26" s="38" t="str">
        <f>IF(EB26=0,"",IF(EE26&gt;Configurações!$B$15,"7DIA ","")&amp;IF(AND(WEEKDAY(DX$5)=1,EF26&gt;IF($D26="F",Configurações!$B$13,Configurações!$B$14)),"DOM ","")&amp;IF(Configurações!$B$3="Simples","",IF(ROUND(EC26*1440,0)&lt;=ROUND(Configurações!$B$11*1440,0),IF(ROUND(ED26*1440,0)&gt;0,"INT-INDEVIDO",""),IF(ROUND(EC26*1440,0)&lt;=ROUND(Configurações!$B$12*1440,0),IF(ROUND(ED26*1440,0)&lt;&gt;ROUND(Configurações!$B$8*1440,0),"INT-15MIN",""),IF(OR(ROUND(ED26*1440,0)&lt;ROUND(Configurações!$B$9*1440,0),ROUND(ED26*1440,0)&gt;ROUND(Configurações!$B$10*1440,0)),"INT-1H2H","")))))</f>
        <v/>
      </c>
      <c r="EH26" t="str">
        <f>IF(Configurações!$B$3="Simples",IF('Escala Simples'!Q26="Trabalho","TRAB",IF('Escala Simples'!Q26="Folga","FOLGA",IF('Escala Simples'!Q26="Atestado","ATEST",IF('Escala Simples'!Q26="Férias","FERIAS","")))),"")</f>
        <v/>
      </c>
      <c r="EI26" s="71" t="str">
        <f>IF(Configurações!$B$3="Colunas",IF('Escala Colunas'!Q76="","",'Escala Colunas'!Q76),IF(Configurações!$B$3="Simples","",IF('Escala Linhas'!BO26="","",'Escala Linhas'!BO26)))</f>
        <v/>
      </c>
      <c r="EJ26" s="71" t="str">
        <f>IF(Configurações!$B$3="Colunas",IF('Escala Colunas'!Q77="","",'Escala Colunas'!Q77),IF(Configurações!$B$3="Simples","",IF('Escala Linhas'!BP26="","",'Escala Linhas'!BP26)))</f>
        <v/>
      </c>
      <c r="EK26" s="71" t="str">
        <f>IF(Configurações!$B$3="Colunas",IF('Escala Colunas'!Q78="","",'Escala Colunas'!Q78),IF(Configurações!$B$3="Simples","",IF('Escala Linhas'!BQ26="","",'Escala Linhas'!BQ26)))</f>
        <v/>
      </c>
      <c r="EL26" s="71" t="str">
        <f>IF(Configurações!$B$3="Colunas",IF('Escala Colunas'!Q79="","",'Escala Colunas'!Q79),IF(Configurações!$B$3="Simples","",IF('Escala Linhas'!BR26="","",'Escala Linhas'!BR26)))</f>
        <v/>
      </c>
      <c r="EM26">
        <f>IF($B26="",0,IF(Configurações!$B$3="Simples",IF(OR(ES26="TRAB",ES26="ATEST"),1,0),IF(AND(EI26&lt;&gt;"",EL26&lt;&gt;""),1,0)))</f>
        <v>0</v>
      </c>
      <c r="EN26" s="72">
        <f>IF(AND(EM26=1,Configurações!$B$3&lt;&gt;"Simples"),MOD(EL26-EI26,1)-EO26,0)</f>
        <v>0</v>
      </c>
      <c r="EO26" s="72">
        <f t="shared" si="143"/>
        <v>0</v>
      </c>
      <c r="EP26">
        <f t="shared" si="144"/>
        <v>0</v>
      </c>
      <c r="EQ26">
        <f t="shared" si="145"/>
        <v>0</v>
      </c>
      <c r="ER26" s="38" t="str">
        <f>IF(EM26=0,"",IF(EP26&gt;Configurações!$B$15,"7DIA ","")&amp;IF(AND(WEEKDAY(EI$5)=1,EQ26&gt;IF($D26="F",Configurações!$B$13,Configurações!$B$14)),"DOM ","")&amp;IF(Configurações!$B$3="Simples","",IF(ROUND(EN26*1440,0)&lt;=ROUND(Configurações!$B$11*1440,0),IF(ROUND(EO26*1440,0)&gt;0,"INT-INDEVIDO",""),IF(ROUND(EN26*1440,0)&lt;=ROUND(Configurações!$B$12*1440,0),IF(ROUND(EO26*1440,0)&lt;&gt;ROUND(Configurações!$B$8*1440,0),"INT-15MIN",""),IF(OR(ROUND(EO26*1440,0)&lt;ROUND(Configurações!$B$9*1440,0),ROUND(EO26*1440,0)&gt;ROUND(Configurações!$B$10*1440,0)),"INT-1H2H","")))))</f>
        <v/>
      </c>
      <c r="ES26" t="str">
        <f>IF(Configurações!$B$3="Simples",IF('Escala Simples'!R26="Trabalho","TRAB",IF('Escala Simples'!R26="Folga","FOLGA",IF('Escala Simples'!R26="Atestado","ATEST",IF('Escala Simples'!R26="Férias","FERIAS","")))),"")</f>
        <v/>
      </c>
      <c r="ET26" s="71" t="str">
        <f>IF(Configurações!$B$3="Colunas",IF('Escala Colunas'!Q81="","",'Escala Colunas'!Q81),IF(Configurações!$B$3="Simples","",IF('Escala Linhas'!BT26="","",'Escala Linhas'!BT26)))</f>
        <v/>
      </c>
      <c r="EU26" s="71" t="str">
        <f>IF(Configurações!$B$3="Colunas",IF('Escala Colunas'!Q82="","",'Escala Colunas'!Q82),IF(Configurações!$B$3="Simples","",IF('Escala Linhas'!BU26="","",'Escala Linhas'!BU26)))</f>
        <v/>
      </c>
      <c r="EV26" s="71" t="str">
        <f>IF(Configurações!$B$3="Colunas",IF('Escala Colunas'!Q83="","",'Escala Colunas'!Q83),IF(Configurações!$B$3="Simples","",IF('Escala Linhas'!BV26="","",'Escala Linhas'!BV26)))</f>
        <v/>
      </c>
      <c r="EW26" s="71" t="str">
        <f>IF(Configurações!$B$3="Colunas",IF('Escala Colunas'!Q84="","",'Escala Colunas'!Q84),IF(Configurações!$B$3="Simples","",IF('Escala Linhas'!BW26="","",'Escala Linhas'!BW26)))</f>
        <v/>
      </c>
      <c r="EX26">
        <f>IF($B26="",0,IF(Configurações!$B$3="Simples",IF(OR(FD26="TRAB",FD26="ATEST"),1,0),IF(AND(ET26&lt;&gt;"",EW26&lt;&gt;""),1,0)))</f>
        <v>0</v>
      </c>
      <c r="EY26" s="72">
        <f>IF(AND(EX26=1,Configurações!$B$3&lt;&gt;"Simples"),MOD(EW26-ET26,1)-EZ26,0)</f>
        <v>0</v>
      </c>
      <c r="EZ26" s="72">
        <f t="shared" si="146"/>
        <v>0</v>
      </c>
      <c r="FA26">
        <f t="shared" si="147"/>
        <v>0</v>
      </c>
      <c r="FB26">
        <f t="shared" si="148"/>
        <v>0</v>
      </c>
      <c r="FC26" s="38" t="str">
        <f>IF(EX26=0,"",IF(FA26&gt;Configurações!$B$15,"7DIA ","")&amp;IF(AND(WEEKDAY(ET$5)=1,FB26&gt;IF($D26="F",Configurações!$B$13,Configurações!$B$14)),"DOM ","")&amp;IF(Configurações!$B$3="Simples","",IF(ROUND(EY26*1440,0)&lt;=ROUND(Configurações!$B$11*1440,0),IF(ROUND(EZ26*1440,0)&gt;0,"INT-INDEVIDO",""),IF(ROUND(EY26*1440,0)&lt;=ROUND(Configurações!$B$12*1440,0),IF(ROUND(EZ26*1440,0)&lt;&gt;ROUND(Configurações!$B$8*1440,0),"INT-15MIN",""),IF(OR(ROUND(EZ26*1440,0)&lt;ROUND(Configurações!$B$9*1440,0),ROUND(EZ26*1440,0)&gt;ROUND(Configurações!$B$10*1440,0)),"INT-1H2H","")))))</f>
        <v/>
      </c>
      <c r="FD26" t="str">
        <f>IF(Configurações!$B$3="Simples",IF('Escala Simples'!S26="Trabalho","TRAB",IF('Escala Simples'!S26="Folga","FOLGA",IF('Escala Simples'!S26="Atestado","ATEST",IF('Escala Simples'!S26="Férias","FERIAS","")))),"")</f>
        <v/>
      </c>
      <c r="FE26" s="71" t="str">
        <f>IF(Configurações!$B$3="Colunas",IF('Escala Colunas'!Q89="","",'Escala Colunas'!Q89),IF(Configurações!$B$3="Simples","",IF('Escala Linhas'!CB26="","",'Escala Linhas'!CB26)))</f>
        <v/>
      </c>
      <c r="FF26" s="71" t="str">
        <f>IF(Configurações!$B$3="Colunas",IF('Escala Colunas'!Q90="","",'Escala Colunas'!Q90),IF(Configurações!$B$3="Simples","",IF('Escala Linhas'!CC26="","",'Escala Linhas'!CC26)))</f>
        <v/>
      </c>
      <c r="FG26" s="71" t="str">
        <f>IF(Configurações!$B$3="Colunas",IF('Escala Colunas'!Q91="","",'Escala Colunas'!Q91),IF(Configurações!$B$3="Simples","",IF('Escala Linhas'!CD26="","",'Escala Linhas'!CD26)))</f>
        <v/>
      </c>
      <c r="FH26" s="71" t="str">
        <f>IF(Configurações!$B$3="Colunas",IF('Escala Colunas'!Q92="","",'Escala Colunas'!Q92),IF(Configurações!$B$3="Simples","",IF('Escala Linhas'!CE26="","",'Escala Linhas'!CE26)))</f>
        <v/>
      </c>
      <c r="FI26">
        <f>IF($B26="",0,IF(Configurações!$B$3="Simples",IF(OR(FO26="TRAB",FO26="ATEST"),1,0),IF(AND(FE26&lt;&gt;"",FH26&lt;&gt;""),1,0)))</f>
        <v>0</v>
      </c>
      <c r="FJ26" s="72">
        <f>IF(AND(FI26=1,Configurações!$B$3&lt;&gt;"Simples"),MOD(FH26-FE26,1)-FK26,0)</f>
        <v>0</v>
      </c>
      <c r="FK26" s="72">
        <f t="shared" si="149"/>
        <v>0</v>
      </c>
      <c r="FL26">
        <f t="shared" si="150"/>
        <v>0</v>
      </c>
      <c r="FM26">
        <f t="shared" si="151"/>
        <v>0</v>
      </c>
      <c r="FN26" s="38" t="str">
        <f>IF(FI26=0,"",IF(FL26&gt;Configurações!$B$15,"7DIA ","")&amp;IF(AND(WEEKDAY(FE$5)=1,FM26&gt;IF($D26="F",Configurações!$B$13,Configurações!$B$14)),"DOM ","")&amp;IF(Configurações!$B$3="Simples","",IF(ROUND(FJ26*1440,0)&lt;=ROUND(Configurações!$B$11*1440,0),IF(ROUND(FK26*1440,0)&gt;0,"INT-INDEVIDO",""),IF(ROUND(FJ26*1440,0)&lt;=ROUND(Configurações!$B$12*1440,0),IF(ROUND(FK26*1440,0)&lt;&gt;ROUND(Configurações!$B$8*1440,0),"INT-15MIN",""),IF(OR(ROUND(FK26*1440,0)&lt;ROUND(Configurações!$B$9*1440,0),ROUND(FK26*1440,0)&gt;ROUND(Configurações!$B$10*1440,0)),"INT-1H2H","")))))</f>
        <v/>
      </c>
      <c r="FO26" t="str">
        <f>IF(Configurações!$B$3="Simples",IF('Escala Simples'!V26="Trabalho","TRAB",IF('Escala Simples'!V26="Folga","FOLGA",IF('Escala Simples'!V26="Atestado","ATEST",IF('Escala Simples'!V26="Férias","FERIAS","")))),"")</f>
        <v/>
      </c>
      <c r="FP26" s="71" t="str">
        <f>IF(Configurações!$B$3="Colunas",IF('Escala Colunas'!Q94="","",'Escala Colunas'!Q94),IF(Configurações!$B$3="Simples","",IF('Escala Linhas'!CG26="","",'Escala Linhas'!CG26)))</f>
        <v/>
      </c>
      <c r="FQ26" s="71" t="str">
        <f>IF(Configurações!$B$3="Colunas",IF('Escala Colunas'!Q95="","",'Escala Colunas'!Q95),IF(Configurações!$B$3="Simples","",IF('Escala Linhas'!CH26="","",'Escala Linhas'!CH26)))</f>
        <v/>
      </c>
      <c r="FR26" s="71" t="str">
        <f>IF(Configurações!$B$3="Colunas",IF('Escala Colunas'!Q96="","",'Escala Colunas'!Q96),IF(Configurações!$B$3="Simples","",IF('Escala Linhas'!CI26="","",'Escala Linhas'!CI26)))</f>
        <v/>
      </c>
      <c r="FS26" s="71" t="str">
        <f>IF(Configurações!$B$3="Colunas",IF('Escala Colunas'!Q97="","",'Escala Colunas'!Q97),IF(Configurações!$B$3="Simples","",IF('Escala Linhas'!CJ26="","",'Escala Linhas'!CJ26)))</f>
        <v/>
      </c>
      <c r="FT26">
        <f>IF($B26="",0,IF(Configurações!$B$3="Simples",IF(OR(FZ26="TRAB",FZ26="ATEST"),1,0),IF(AND(FP26&lt;&gt;"",FS26&lt;&gt;""),1,0)))</f>
        <v>0</v>
      </c>
      <c r="FU26" s="72">
        <f>IF(AND(FT26=1,Configurações!$B$3&lt;&gt;"Simples"),MOD(FS26-FP26,1)-FV26,0)</f>
        <v>0</v>
      </c>
      <c r="FV26" s="72">
        <f t="shared" si="152"/>
        <v>0</v>
      </c>
      <c r="FW26">
        <f t="shared" si="153"/>
        <v>0</v>
      </c>
      <c r="FX26">
        <f t="shared" si="154"/>
        <v>0</v>
      </c>
      <c r="FY26" s="38" t="str">
        <f>IF(FT26=0,"",IF(FW26&gt;Configurações!$B$15,"7DIA ","")&amp;IF(AND(WEEKDAY(FP$5)=1,FX26&gt;IF($D26="F",Configurações!$B$13,Configurações!$B$14)),"DOM ","")&amp;IF(Configurações!$B$3="Simples","",IF(ROUND(FU26*1440,0)&lt;=ROUND(Configurações!$B$11*1440,0),IF(ROUND(FV26*1440,0)&gt;0,"INT-INDEVIDO",""),IF(ROUND(FU26*1440,0)&lt;=ROUND(Configurações!$B$12*1440,0),IF(ROUND(FV26*1440,0)&lt;&gt;ROUND(Configurações!$B$8*1440,0),"INT-15MIN",""),IF(OR(ROUND(FV26*1440,0)&lt;ROUND(Configurações!$B$9*1440,0),ROUND(FV26*1440,0)&gt;ROUND(Configurações!$B$10*1440,0)),"INT-1H2H","")))))</f>
        <v/>
      </c>
      <c r="FZ26" t="str">
        <f>IF(Configurações!$B$3="Simples",IF('Escala Simples'!W26="Trabalho","TRAB",IF('Escala Simples'!W26="Folga","FOLGA",IF('Escala Simples'!W26="Atestado","ATEST",IF('Escala Simples'!W26="Férias","FERIAS","")))),"")</f>
        <v/>
      </c>
      <c r="GA26" s="71" t="str">
        <f>IF(Configurações!$B$3="Colunas",IF('Escala Colunas'!Q99="","",'Escala Colunas'!Q99),IF(Configurações!$B$3="Simples","",IF('Escala Linhas'!CL26="","",'Escala Linhas'!CL26)))</f>
        <v/>
      </c>
      <c r="GB26" s="71" t="str">
        <f>IF(Configurações!$B$3="Colunas",IF('Escala Colunas'!Q100="","",'Escala Colunas'!Q100),IF(Configurações!$B$3="Simples","",IF('Escala Linhas'!CM26="","",'Escala Linhas'!CM26)))</f>
        <v/>
      </c>
      <c r="GC26" s="71" t="str">
        <f>IF(Configurações!$B$3="Colunas",IF('Escala Colunas'!Q101="","",'Escala Colunas'!Q101),IF(Configurações!$B$3="Simples","",IF('Escala Linhas'!CN26="","",'Escala Linhas'!CN26)))</f>
        <v/>
      </c>
      <c r="GD26" s="71" t="str">
        <f>IF(Configurações!$B$3="Colunas",IF('Escala Colunas'!Q102="","",'Escala Colunas'!Q102),IF(Configurações!$B$3="Simples","",IF('Escala Linhas'!CO26="","",'Escala Linhas'!CO26)))</f>
        <v/>
      </c>
      <c r="GE26">
        <f>IF($B26="",0,IF(Configurações!$B$3="Simples",IF(OR(GK26="TRAB",GK26="ATEST"),1,0),IF(AND(GA26&lt;&gt;"",GD26&lt;&gt;""),1,0)))</f>
        <v>0</v>
      </c>
      <c r="GF26" s="72">
        <f>IF(AND(GE26=1,Configurações!$B$3&lt;&gt;"Simples"),MOD(GD26-GA26,1)-GG26,0)</f>
        <v>0</v>
      </c>
      <c r="GG26" s="72">
        <f t="shared" si="155"/>
        <v>0</v>
      </c>
      <c r="GH26">
        <f t="shared" si="156"/>
        <v>0</v>
      </c>
      <c r="GI26">
        <f t="shared" si="157"/>
        <v>0</v>
      </c>
      <c r="GJ26" s="38" t="str">
        <f>IF(GE26=0,"",IF(GH26&gt;Configurações!$B$15,"7DIA ","")&amp;IF(AND(WEEKDAY(GA$5)=1,GI26&gt;IF($D26="F",Configurações!$B$13,Configurações!$B$14)),"DOM ","")&amp;IF(Configurações!$B$3="Simples","",IF(ROUND(GF26*1440,0)&lt;=ROUND(Configurações!$B$11*1440,0),IF(ROUND(GG26*1440,0)&gt;0,"INT-INDEVIDO",""),IF(ROUND(GF26*1440,0)&lt;=ROUND(Configurações!$B$12*1440,0),IF(ROUND(GG26*1440,0)&lt;&gt;ROUND(Configurações!$B$8*1440,0),"INT-15MIN",""),IF(OR(ROUND(GG26*1440,0)&lt;ROUND(Configurações!$B$9*1440,0),ROUND(GG26*1440,0)&gt;ROUND(Configurações!$B$10*1440,0)),"INT-1H2H","")))))</f>
        <v/>
      </c>
      <c r="GK26" t="str">
        <f>IF(Configurações!$B$3="Simples",IF('Escala Simples'!X26="Trabalho","TRAB",IF('Escala Simples'!X26="Folga","FOLGA",IF('Escala Simples'!X26="Atestado","ATEST",IF('Escala Simples'!X26="Férias","FERIAS","")))),"")</f>
        <v/>
      </c>
      <c r="GL26" s="71" t="str">
        <f>IF(Configurações!$B$3="Colunas",IF('Escala Colunas'!Q104="","",'Escala Colunas'!Q104),IF(Configurações!$B$3="Simples","",IF('Escala Linhas'!CQ26="","",'Escala Linhas'!CQ26)))</f>
        <v/>
      </c>
      <c r="GM26" s="71" t="str">
        <f>IF(Configurações!$B$3="Colunas",IF('Escala Colunas'!Q105="","",'Escala Colunas'!Q105),IF(Configurações!$B$3="Simples","",IF('Escala Linhas'!CR26="","",'Escala Linhas'!CR26)))</f>
        <v/>
      </c>
      <c r="GN26" s="71" t="str">
        <f>IF(Configurações!$B$3="Colunas",IF('Escala Colunas'!Q106="","",'Escala Colunas'!Q106),IF(Configurações!$B$3="Simples","",IF('Escala Linhas'!CS26="","",'Escala Linhas'!CS26)))</f>
        <v/>
      </c>
      <c r="GO26" s="71" t="str">
        <f>IF(Configurações!$B$3="Colunas",IF('Escala Colunas'!Q107="","",'Escala Colunas'!Q107),IF(Configurações!$B$3="Simples","",IF('Escala Linhas'!CT26="","",'Escala Linhas'!CT26)))</f>
        <v/>
      </c>
      <c r="GP26">
        <f>IF($B26="",0,IF(Configurações!$B$3="Simples",IF(OR(GV26="TRAB",GV26="ATEST"),1,0),IF(AND(GL26&lt;&gt;"",GO26&lt;&gt;""),1,0)))</f>
        <v>0</v>
      </c>
      <c r="GQ26" s="72">
        <f>IF(AND(GP26=1,Configurações!$B$3&lt;&gt;"Simples"),MOD(GO26-GL26,1)-GR26,0)</f>
        <v>0</v>
      </c>
      <c r="GR26" s="72">
        <f t="shared" si="158"/>
        <v>0</v>
      </c>
      <c r="GS26">
        <f t="shared" si="159"/>
        <v>0</v>
      </c>
      <c r="GT26">
        <f t="shared" si="160"/>
        <v>0</v>
      </c>
      <c r="GU26" s="38" t="str">
        <f>IF(GP26=0,"",IF(GS26&gt;Configurações!$B$15,"7DIA ","")&amp;IF(AND(WEEKDAY(GL$5)=1,GT26&gt;IF($D26="F",Configurações!$B$13,Configurações!$B$14)),"DOM ","")&amp;IF(Configurações!$B$3="Simples","",IF(ROUND(GQ26*1440,0)&lt;=ROUND(Configurações!$B$11*1440,0),IF(ROUND(GR26*1440,0)&gt;0,"INT-INDEVIDO",""),IF(ROUND(GQ26*1440,0)&lt;=ROUND(Configurações!$B$12*1440,0),IF(ROUND(GR26*1440,0)&lt;&gt;ROUND(Configurações!$B$8*1440,0),"INT-15MIN",""),IF(OR(ROUND(GR26*1440,0)&lt;ROUND(Configurações!$B$9*1440,0),ROUND(GR26*1440,0)&gt;ROUND(Configurações!$B$10*1440,0)),"INT-1H2H","")))))</f>
        <v/>
      </c>
      <c r="GV26" t="str">
        <f>IF(Configurações!$B$3="Simples",IF('Escala Simples'!Y26="Trabalho","TRAB",IF('Escala Simples'!Y26="Folga","FOLGA",IF('Escala Simples'!Y26="Atestado","ATEST",IF('Escala Simples'!Y26="Férias","FERIAS","")))),"")</f>
        <v/>
      </c>
      <c r="GW26" s="71" t="str">
        <f>IF(Configurações!$B$3="Colunas",IF('Escala Colunas'!Q109="","",'Escala Colunas'!Q109),IF(Configurações!$B$3="Simples","",IF('Escala Linhas'!CV26="","",'Escala Linhas'!CV26)))</f>
        <v/>
      </c>
      <c r="GX26" s="71" t="str">
        <f>IF(Configurações!$B$3="Colunas",IF('Escala Colunas'!Q110="","",'Escala Colunas'!Q110),IF(Configurações!$B$3="Simples","",IF('Escala Linhas'!CW26="","",'Escala Linhas'!CW26)))</f>
        <v/>
      </c>
      <c r="GY26" s="71" t="str">
        <f>IF(Configurações!$B$3="Colunas",IF('Escala Colunas'!Q111="","",'Escala Colunas'!Q111),IF(Configurações!$B$3="Simples","",IF('Escala Linhas'!CX26="","",'Escala Linhas'!CX26)))</f>
        <v/>
      </c>
      <c r="GZ26" s="71" t="str">
        <f>IF(Configurações!$B$3="Colunas",IF('Escala Colunas'!Q112="","",'Escala Colunas'!Q112),IF(Configurações!$B$3="Simples","",IF('Escala Linhas'!CY26="","",'Escala Linhas'!CY26)))</f>
        <v/>
      </c>
      <c r="HA26">
        <f>IF($B26="",0,IF(Configurações!$B$3="Simples",IF(OR(HG26="TRAB",HG26="ATEST"),1,0),IF(AND(GW26&lt;&gt;"",GZ26&lt;&gt;""),1,0)))</f>
        <v>0</v>
      </c>
      <c r="HB26" s="72">
        <f>IF(AND(HA26=1,Configurações!$B$3&lt;&gt;"Simples"),MOD(GZ26-GW26,1)-HC26,0)</f>
        <v>0</v>
      </c>
      <c r="HC26" s="72">
        <f t="shared" si="161"/>
        <v>0</v>
      </c>
      <c r="HD26">
        <f t="shared" si="162"/>
        <v>0</v>
      </c>
      <c r="HE26">
        <f t="shared" si="163"/>
        <v>0</v>
      </c>
      <c r="HF26" s="38" t="str">
        <f>IF(HA26=0,"",IF(HD26&gt;Configurações!$B$15,"7DIA ","")&amp;IF(AND(WEEKDAY(GW$5)=1,HE26&gt;IF($D26="F",Configurações!$B$13,Configurações!$B$14)),"DOM ","")&amp;IF(Configurações!$B$3="Simples","",IF(ROUND(HB26*1440,0)&lt;=ROUND(Configurações!$B$11*1440,0),IF(ROUND(HC26*1440,0)&gt;0,"INT-INDEVIDO",""),IF(ROUND(HB26*1440,0)&lt;=ROUND(Configurações!$B$12*1440,0),IF(ROUND(HC26*1440,0)&lt;&gt;ROUND(Configurações!$B$8*1440,0),"INT-15MIN",""),IF(OR(ROUND(HC26*1440,0)&lt;ROUND(Configurações!$B$9*1440,0),ROUND(HC26*1440,0)&gt;ROUND(Configurações!$B$10*1440,0)),"INT-1H2H","")))))</f>
        <v/>
      </c>
      <c r="HG26" t="str">
        <f>IF(Configurações!$B$3="Simples",IF('Escala Simples'!Z26="Trabalho","TRAB",IF('Escala Simples'!Z26="Folga","FOLGA",IF('Escala Simples'!Z26="Atestado","ATEST",IF('Escala Simples'!Z26="Férias","FERIAS","")))),"")</f>
        <v/>
      </c>
      <c r="HH26" s="71" t="str">
        <f>IF(Configurações!$B$3="Colunas",IF('Escala Colunas'!Q114="","",'Escala Colunas'!Q114),IF(Configurações!$B$3="Simples","",IF('Escala Linhas'!DA26="","",'Escala Linhas'!DA26)))</f>
        <v/>
      </c>
      <c r="HI26" s="71" t="str">
        <f>IF(Configurações!$B$3="Colunas",IF('Escala Colunas'!Q115="","",'Escala Colunas'!Q115),IF(Configurações!$B$3="Simples","",IF('Escala Linhas'!DB26="","",'Escala Linhas'!DB26)))</f>
        <v/>
      </c>
      <c r="HJ26" s="71" t="str">
        <f>IF(Configurações!$B$3="Colunas",IF('Escala Colunas'!Q116="","",'Escala Colunas'!Q116),IF(Configurações!$B$3="Simples","",IF('Escala Linhas'!DC26="","",'Escala Linhas'!DC26)))</f>
        <v/>
      </c>
      <c r="HK26" s="71" t="str">
        <f>IF(Configurações!$B$3="Colunas",IF('Escala Colunas'!Q117="","",'Escala Colunas'!Q117),IF(Configurações!$B$3="Simples","",IF('Escala Linhas'!DD26="","",'Escala Linhas'!DD26)))</f>
        <v/>
      </c>
      <c r="HL26">
        <f>IF($B26="",0,IF(Configurações!$B$3="Simples",IF(OR(HR26="TRAB",HR26="ATEST"),1,0),IF(AND(HH26&lt;&gt;"",HK26&lt;&gt;""),1,0)))</f>
        <v>0</v>
      </c>
      <c r="HM26" s="72">
        <f>IF(AND(HL26=1,Configurações!$B$3&lt;&gt;"Simples"),MOD(HK26-HH26,1)-HN26,0)</f>
        <v>0</v>
      </c>
      <c r="HN26" s="72">
        <f t="shared" si="164"/>
        <v>0</v>
      </c>
      <c r="HO26">
        <f t="shared" si="165"/>
        <v>0</v>
      </c>
      <c r="HP26">
        <f t="shared" si="166"/>
        <v>0</v>
      </c>
      <c r="HQ26" s="38" t="str">
        <f>IF(HL26=0,"",IF(HO26&gt;Configurações!$B$15,"7DIA ","")&amp;IF(AND(WEEKDAY(HH$5)=1,HP26&gt;IF($D26="F",Configurações!$B$13,Configurações!$B$14)),"DOM ","")&amp;IF(Configurações!$B$3="Simples","",IF(ROUND(HM26*1440,0)&lt;=ROUND(Configurações!$B$11*1440,0),IF(ROUND(HN26*1440,0)&gt;0,"INT-INDEVIDO",""),IF(ROUND(HM26*1440,0)&lt;=ROUND(Configurações!$B$12*1440,0),IF(ROUND(HN26*1440,0)&lt;&gt;ROUND(Configurações!$B$8*1440,0),"INT-15MIN",""),IF(OR(ROUND(HN26*1440,0)&lt;ROUND(Configurações!$B$9*1440,0),ROUND(HN26*1440,0)&gt;ROUND(Configurações!$B$10*1440,0)),"INT-1H2H","")))))</f>
        <v/>
      </c>
      <c r="HR26" t="str">
        <f>IF(Configurações!$B$3="Simples",IF('Escala Simples'!AA26="Trabalho","TRAB",IF('Escala Simples'!AA26="Folga","FOLGA",IF('Escala Simples'!AA26="Atestado","ATEST",IF('Escala Simples'!AA26="Férias","FERIAS","")))),"")</f>
        <v/>
      </c>
      <c r="HS26" s="71" t="str">
        <f>IF(Configurações!$B$3="Colunas",IF('Escala Colunas'!Q119="","",'Escala Colunas'!Q119),IF(Configurações!$B$3="Simples","",IF('Escala Linhas'!DF26="","",'Escala Linhas'!DF26)))</f>
        <v/>
      </c>
      <c r="HT26" s="71" t="str">
        <f>IF(Configurações!$B$3="Colunas",IF('Escala Colunas'!Q120="","",'Escala Colunas'!Q120),IF(Configurações!$B$3="Simples","",IF('Escala Linhas'!DG26="","",'Escala Linhas'!DG26)))</f>
        <v/>
      </c>
      <c r="HU26" s="71" t="str">
        <f>IF(Configurações!$B$3="Colunas",IF('Escala Colunas'!Q121="","",'Escala Colunas'!Q121),IF(Configurações!$B$3="Simples","",IF('Escala Linhas'!DH26="","",'Escala Linhas'!DH26)))</f>
        <v/>
      </c>
      <c r="HV26" s="71" t="str">
        <f>IF(Configurações!$B$3="Colunas",IF('Escala Colunas'!Q122="","",'Escala Colunas'!Q122),IF(Configurações!$B$3="Simples","",IF('Escala Linhas'!DI26="","",'Escala Linhas'!DI26)))</f>
        <v/>
      </c>
      <c r="HW26">
        <f>IF($B26="",0,IF(Configurações!$B$3="Simples",IF(OR(IC26="TRAB",IC26="ATEST"),1,0),IF(AND(HS26&lt;&gt;"",HV26&lt;&gt;""),1,0)))</f>
        <v>0</v>
      </c>
      <c r="HX26" s="72">
        <f>IF(AND(HW26=1,Configurações!$B$3&lt;&gt;"Simples"),MOD(HV26-HS26,1)-HY26,0)</f>
        <v>0</v>
      </c>
      <c r="HY26" s="72">
        <f t="shared" si="167"/>
        <v>0</v>
      </c>
      <c r="HZ26">
        <f t="shared" si="168"/>
        <v>0</v>
      </c>
      <c r="IA26">
        <f t="shared" si="169"/>
        <v>0</v>
      </c>
      <c r="IB26" s="38" t="str">
        <f>IF(HW26=0,"",IF(HZ26&gt;Configurações!$B$15,"7DIA ","")&amp;IF(AND(WEEKDAY(HS$5)=1,IA26&gt;IF($D26="F",Configurações!$B$13,Configurações!$B$14)),"DOM ","")&amp;IF(Configurações!$B$3="Simples","",IF(ROUND(HX26*1440,0)&lt;=ROUND(Configurações!$B$11*1440,0),IF(ROUND(HY26*1440,0)&gt;0,"INT-INDEVIDO",""),IF(ROUND(HX26*1440,0)&lt;=ROUND(Configurações!$B$12*1440,0),IF(ROUND(HY26*1440,0)&lt;&gt;ROUND(Configurações!$B$8*1440,0),"INT-15MIN",""),IF(OR(ROUND(HY26*1440,0)&lt;ROUND(Configurações!$B$9*1440,0),ROUND(HY26*1440,0)&gt;ROUND(Configurações!$B$10*1440,0)),"INT-1H2H","")))))</f>
        <v/>
      </c>
      <c r="IC26" t="str">
        <f>IF(Configurações!$B$3="Simples",IF('Escala Simples'!AB26="Trabalho","TRAB",IF('Escala Simples'!AB26="Folga","FOLGA",IF('Escala Simples'!AB26="Atestado","ATEST",IF('Escala Simples'!AB26="Férias","FERIAS","")))),"")</f>
        <v/>
      </c>
      <c r="ID26" s="71" t="str">
        <f>IF(Configurações!$B$3="Colunas",IF('Escala Colunas'!Q127="","",'Escala Colunas'!Q127),IF(Configurações!$B$3="Simples","",IF('Escala Linhas'!DN26="","",'Escala Linhas'!DN26)))</f>
        <v/>
      </c>
      <c r="IE26" s="71" t="str">
        <f>IF(Configurações!$B$3="Colunas",IF('Escala Colunas'!Q128="","",'Escala Colunas'!Q128),IF(Configurações!$B$3="Simples","",IF('Escala Linhas'!DO26="","",'Escala Linhas'!DO26)))</f>
        <v/>
      </c>
      <c r="IF26" s="71" t="str">
        <f>IF(Configurações!$B$3="Colunas",IF('Escala Colunas'!Q129="","",'Escala Colunas'!Q129),IF(Configurações!$B$3="Simples","",IF('Escala Linhas'!DP26="","",'Escala Linhas'!DP26)))</f>
        <v/>
      </c>
      <c r="IG26" s="71" t="str">
        <f>IF(Configurações!$B$3="Colunas",IF('Escala Colunas'!Q130="","",'Escala Colunas'!Q130),IF(Configurações!$B$3="Simples","",IF('Escala Linhas'!DQ26="","",'Escala Linhas'!DQ26)))</f>
        <v/>
      </c>
      <c r="IH26">
        <f>IF($B26="",0,IF(Configurações!$B$3="Simples",IF(OR(IN26="TRAB",IN26="ATEST"),1,0),IF(AND(ID26&lt;&gt;"",IG26&lt;&gt;""),1,0)))</f>
        <v>0</v>
      </c>
      <c r="II26" s="72">
        <f>IF(AND(IH26=1,Configurações!$B$3&lt;&gt;"Simples"),MOD(IG26-ID26,1)-IJ26,0)</f>
        <v>0</v>
      </c>
      <c r="IJ26" s="72">
        <f t="shared" si="170"/>
        <v>0</v>
      </c>
      <c r="IK26">
        <f t="shared" si="171"/>
        <v>0</v>
      </c>
      <c r="IL26">
        <f t="shared" si="172"/>
        <v>0</v>
      </c>
      <c r="IM26" s="38" t="str">
        <f>IF(IH26=0,"",IF(IK26&gt;Configurações!$B$15,"7DIA ","")&amp;IF(AND(WEEKDAY(ID$5)=1,IL26&gt;IF($D26="F",Configurações!$B$13,Configurações!$B$14)),"DOM ","")&amp;IF(Configurações!$B$3="Simples","",IF(ROUND(II26*1440,0)&lt;=ROUND(Configurações!$B$11*1440,0),IF(ROUND(IJ26*1440,0)&gt;0,"INT-INDEVIDO",""),IF(ROUND(II26*1440,0)&lt;=ROUND(Configurações!$B$12*1440,0),IF(ROUND(IJ26*1440,0)&lt;&gt;ROUND(Configurações!$B$8*1440,0),"INT-15MIN",""),IF(OR(ROUND(IJ26*1440,0)&lt;ROUND(Configurações!$B$9*1440,0),ROUND(IJ26*1440,0)&gt;ROUND(Configurações!$B$10*1440,0)),"INT-1H2H","")))))</f>
        <v/>
      </c>
      <c r="IN26" t="str">
        <f>IF(Configurações!$B$3="Simples",IF('Escala Simples'!AE26="Trabalho","TRAB",IF('Escala Simples'!AE26="Folga","FOLGA",IF('Escala Simples'!AE26="Atestado","ATEST",IF('Escala Simples'!AE26="Férias","FERIAS","")))),"")</f>
        <v/>
      </c>
      <c r="IO26" s="71" t="str">
        <f>IF(Configurações!$B$3="Colunas",IF('Escala Colunas'!Q132="","",'Escala Colunas'!Q132),IF(Configurações!$B$3="Simples","",IF('Escala Linhas'!DS26="","",'Escala Linhas'!DS26)))</f>
        <v/>
      </c>
      <c r="IP26" s="71" t="str">
        <f>IF(Configurações!$B$3="Colunas",IF('Escala Colunas'!Q133="","",'Escala Colunas'!Q133),IF(Configurações!$B$3="Simples","",IF('Escala Linhas'!DT26="","",'Escala Linhas'!DT26)))</f>
        <v/>
      </c>
      <c r="IQ26" s="71" t="str">
        <f>IF(Configurações!$B$3="Colunas",IF('Escala Colunas'!Q134="","",'Escala Colunas'!Q134),IF(Configurações!$B$3="Simples","",IF('Escala Linhas'!DU26="","",'Escala Linhas'!DU26)))</f>
        <v/>
      </c>
      <c r="IR26" s="71" t="str">
        <f>IF(Configurações!$B$3="Colunas",IF('Escala Colunas'!Q135="","",'Escala Colunas'!Q135),IF(Configurações!$B$3="Simples","",IF('Escala Linhas'!DV26="","",'Escala Linhas'!DV26)))</f>
        <v/>
      </c>
      <c r="IS26">
        <f>IF($B26="",0,IF(Configurações!$B$3="Simples",IF(OR(IY26="TRAB",IY26="ATEST"),1,0),IF(AND(IO26&lt;&gt;"",IR26&lt;&gt;""),1,0)))</f>
        <v>0</v>
      </c>
      <c r="IT26" s="72">
        <f>IF(AND(IS26=1,Configurações!$B$3&lt;&gt;"Simples"),MOD(IR26-IO26,1)-IU26,0)</f>
        <v>0</v>
      </c>
      <c r="IU26" s="72">
        <f t="shared" si="173"/>
        <v>0</v>
      </c>
      <c r="IV26">
        <f t="shared" si="174"/>
        <v>0</v>
      </c>
      <c r="IW26">
        <f t="shared" si="175"/>
        <v>0</v>
      </c>
      <c r="IX26" s="38" t="str">
        <f>IF(IS26=0,"",IF(IV26&gt;Configurações!$B$15,"7DIA ","")&amp;IF(AND(WEEKDAY(IO$5)=1,IW26&gt;IF($D26="F",Configurações!$B$13,Configurações!$B$14)),"DOM ","")&amp;IF(Configurações!$B$3="Simples","",IF(ROUND(IT26*1440,0)&lt;=ROUND(Configurações!$B$11*1440,0),IF(ROUND(IU26*1440,0)&gt;0,"INT-INDEVIDO",""),IF(ROUND(IT26*1440,0)&lt;=ROUND(Configurações!$B$12*1440,0),IF(ROUND(IU26*1440,0)&lt;&gt;ROUND(Configurações!$B$8*1440,0),"INT-15MIN",""),IF(OR(ROUND(IU26*1440,0)&lt;ROUND(Configurações!$B$9*1440,0),ROUND(IU26*1440,0)&gt;ROUND(Configurações!$B$10*1440,0)),"INT-1H2H","")))))</f>
        <v/>
      </c>
      <c r="IY26" t="str">
        <f>IF(Configurações!$B$3="Simples",IF('Escala Simples'!AF26="Trabalho","TRAB",IF('Escala Simples'!AF26="Folga","FOLGA",IF('Escala Simples'!AF26="Atestado","ATEST",IF('Escala Simples'!AF26="Férias","FERIAS","")))),"")</f>
        <v/>
      </c>
      <c r="IZ26" s="71" t="str">
        <f>IF(Configurações!$B$3="Colunas",IF('Escala Colunas'!Q137="","",'Escala Colunas'!Q137),IF(Configurações!$B$3="Simples","",IF('Escala Linhas'!DX26="","",'Escala Linhas'!DX26)))</f>
        <v/>
      </c>
      <c r="JA26" s="71" t="str">
        <f>IF(Configurações!$B$3="Colunas",IF('Escala Colunas'!Q138="","",'Escala Colunas'!Q138),IF(Configurações!$B$3="Simples","",IF('Escala Linhas'!DY26="","",'Escala Linhas'!DY26)))</f>
        <v/>
      </c>
      <c r="JB26" s="71" t="str">
        <f>IF(Configurações!$B$3="Colunas",IF('Escala Colunas'!Q139="","",'Escala Colunas'!Q139),IF(Configurações!$B$3="Simples","",IF('Escala Linhas'!DZ26="","",'Escala Linhas'!DZ26)))</f>
        <v/>
      </c>
      <c r="JC26" s="71" t="str">
        <f>IF(Configurações!$B$3="Colunas",IF('Escala Colunas'!Q140="","",'Escala Colunas'!Q140),IF(Configurações!$B$3="Simples","",IF('Escala Linhas'!EA26="","",'Escala Linhas'!EA26)))</f>
        <v/>
      </c>
      <c r="JD26">
        <f>IF($B26="",0,IF(Configurações!$B$3="Simples",IF(OR(JJ26="TRAB",JJ26="ATEST"),1,0),IF(AND(IZ26&lt;&gt;"",JC26&lt;&gt;""),1,0)))</f>
        <v>0</v>
      </c>
      <c r="JE26" s="72">
        <f>IF(AND(JD26=1,Configurações!$B$3&lt;&gt;"Simples"),MOD(JC26-IZ26,1)-JF26,0)</f>
        <v>0</v>
      </c>
      <c r="JF26" s="72">
        <f t="shared" si="176"/>
        <v>0</v>
      </c>
      <c r="JG26">
        <f t="shared" si="177"/>
        <v>0</v>
      </c>
      <c r="JH26">
        <f t="shared" si="178"/>
        <v>0</v>
      </c>
      <c r="JI26" s="38" t="str">
        <f>IF(JD26=0,"",IF(JG26&gt;Configurações!$B$15,"7DIA ","")&amp;IF(AND(WEEKDAY(IZ$5)=1,JH26&gt;IF($D26="F",Configurações!$B$13,Configurações!$B$14)),"DOM ","")&amp;IF(Configurações!$B$3="Simples","",IF(ROUND(JE26*1440,0)&lt;=ROUND(Configurações!$B$11*1440,0),IF(ROUND(JF26*1440,0)&gt;0,"INT-INDEVIDO",""),IF(ROUND(JE26*1440,0)&lt;=ROUND(Configurações!$B$12*1440,0),IF(ROUND(JF26*1440,0)&lt;&gt;ROUND(Configurações!$B$8*1440,0),"INT-15MIN",""),IF(OR(ROUND(JF26*1440,0)&lt;ROUND(Configurações!$B$9*1440,0),ROUND(JF26*1440,0)&gt;ROUND(Configurações!$B$10*1440,0)),"INT-1H2H","")))))</f>
        <v/>
      </c>
      <c r="JJ26" t="str">
        <f>IF(Configurações!$B$3="Simples",IF('Escala Simples'!AG26="Trabalho","TRAB",IF('Escala Simples'!AG26="Folga","FOLGA",IF('Escala Simples'!AG26="Atestado","ATEST",IF('Escala Simples'!AG26="Férias","FERIAS","")))),"")</f>
        <v/>
      </c>
      <c r="JK26" s="71" t="str">
        <f>IF(Configurações!$B$3="Colunas",IF('Escala Colunas'!Q142="","",'Escala Colunas'!Q142),IF(Configurações!$B$3="Simples","",IF('Escala Linhas'!EC26="","",'Escala Linhas'!EC26)))</f>
        <v/>
      </c>
      <c r="JL26" s="71" t="str">
        <f>IF(Configurações!$B$3="Colunas",IF('Escala Colunas'!Q143="","",'Escala Colunas'!Q143),IF(Configurações!$B$3="Simples","",IF('Escala Linhas'!ED26="","",'Escala Linhas'!ED26)))</f>
        <v/>
      </c>
      <c r="JM26" s="71" t="str">
        <f>IF(Configurações!$B$3="Colunas",IF('Escala Colunas'!Q144="","",'Escala Colunas'!Q144),IF(Configurações!$B$3="Simples","",IF('Escala Linhas'!EE26="","",'Escala Linhas'!EE26)))</f>
        <v/>
      </c>
      <c r="JN26" s="71" t="str">
        <f>IF(Configurações!$B$3="Colunas",IF('Escala Colunas'!Q145="","",'Escala Colunas'!Q145),IF(Configurações!$B$3="Simples","",IF('Escala Linhas'!EF26="","",'Escala Linhas'!EF26)))</f>
        <v/>
      </c>
      <c r="JO26">
        <f>IF($B26="",0,IF(Configurações!$B$3="Simples",IF(OR(JU26="TRAB",JU26="ATEST"),1,0),IF(AND(JK26&lt;&gt;"",JN26&lt;&gt;""),1,0)))</f>
        <v>0</v>
      </c>
      <c r="JP26" s="72">
        <f>IF(AND(JO26=1,Configurações!$B$3&lt;&gt;"Simples"),MOD(JN26-JK26,1)-JQ26,0)</f>
        <v>0</v>
      </c>
      <c r="JQ26" s="72">
        <f t="shared" si="179"/>
        <v>0</v>
      </c>
      <c r="JR26">
        <f t="shared" si="180"/>
        <v>0</v>
      </c>
      <c r="JS26">
        <f t="shared" si="181"/>
        <v>0</v>
      </c>
      <c r="JT26" s="38" t="str">
        <f>IF(JO26=0,"",IF(JR26&gt;Configurações!$B$15,"7DIA ","")&amp;IF(AND(WEEKDAY(JK$5)=1,JS26&gt;IF($D26="F",Configurações!$B$13,Configurações!$B$14)),"DOM ","")&amp;IF(Configurações!$B$3="Simples","",IF(ROUND(JP26*1440,0)&lt;=ROUND(Configurações!$B$11*1440,0),IF(ROUND(JQ26*1440,0)&gt;0,"INT-INDEVIDO",""),IF(ROUND(JP26*1440,0)&lt;=ROUND(Configurações!$B$12*1440,0),IF(ROUND(JQ26*1440,0)&lt;&gt;ROUND(Configurações!$B$8*1440,0),"INT-15MIN",""),IF(OR(ROUND(JQ26*1440,0)&lt;ROUND(Configurações!$B$9*1440,0),ROUND(JQ26*1440,0)&gt;ROUND(Configurações!$B$10*1440,0)),"INT-1H2H","")))))</f>
        <v/>
      </c>
      <c r="JU26" t="str">
        <f>IF(Configurações!$B$3="Simples",IF('Escala Simples'!AH26="Trabalho","TRAB",IF('Escala Simples'!AH26="Folga","FOLGA",IF('Escala Simples'!AH26="Atestado","ATEST",IF('Escala Simples'!AH26="Férias","FERIAS","")))),"")</f>
        <v/>
      </c>
      <c r="JV26" s="71" t="str">
        <f>IF(Configurações!$B$3="Colunas",IF('Escala Colunas'!Q147="","",'Escala Colunas'!Q147),IF(Configurações!$B$3="Simples","",IF('Escala Linhas'!EH26="","",'Escala Linhas'!EH26)))</f>
        <v/>
      </c>
      <c r="JW26" s="71" t="str">
        <f>IF(Configurações!$B$3="Colunas",IF('Escala Colunas'!Q148="","",'Escala Colunas'!Q148),IF(Configurações!$B$3="Simples","",IF('Escala Linhas'!EI26="","",'Escala Linhas'!EI26)))</f>
        <v/>
      </c>
      <c r="JX26" s="71" t="str">
        <f>IF(Configurações!$B$3="Colunas",IF('Escala Colunas'!Q149="","",'Escala Colunas'!Q149),IF(Configurações!$B$3="Simples","",IF('Escala Linhas'!EJ26="","",'Escala Linhas'!EJ26)))</f>
        <v/>
      </c>
      <c r="JY26" s="71" t="str">
        <f>IF(Configurações!$B$3="Colunas",IF('Escala Colunas'!Q150="","",'Escala Colunas'!Q150),IF(Configurações!$B$3="Simples","",IF('Escala Linhas'!EK26="","",'Escala Linhas'!EK26)))</f>
        <v/>
      </c>
      <c r="JZ26">
        <f>IF($B26="",0,IF(Configurações!$B$3="Simples",IF(OR(KF26="TRAB",KF26="ATEST"),1,0),IF(AND(JV26&lt;&gt;"",JY26&lt;&gt;""),1,0)))</f>
        <v>0</v>
      </c>
      <c r="KA26" s="72">
        <f>IF(AND(JZ26=1,Configurações!$B$3&lt;&gt;"Simples"),MOD(JY26-JV26,1)-KB26,0)</f>
        <v>0</v>
      </c>
      <c r="KB26" s="72">
        <f t="shared" si="182"/>
        <v>0</v>
      </c>
      <c r="KC26">
        <f t="shared" si="183"/>
        <v>0</v>
      </c>
      <c r="KD26">
        <f t="shared" si="184"/>
        <v>0</v>
      </c>
      <c r="KE26" s="38" t="str">
        <f>IF(JZ26=0,"",IF(KC26&gt;Configurações!$B$15,"7DIA ","")&amp;IF(AND(WEEKDAY(JV$5)=1,KD26&gt;IF($D26="F",Configurações!$B$13,Configurações!$B$14)),"DOM ","")&amp;IF(Configurações!$B$3="Simples","",IF(ROUND(KA26*1440,0)&lt;=ROUND(Configurações!$B$11*1440,0),IF(ROUND(KB26*1440,0)&gt;0,"INT-INDEVIDO",""),IF(ROUND(KA26*1440,0)&lt;=ROUND(Configurações!$B$12*1440,0),IF(ROUND(KB26*1440,0)&lt;&gt;ROUND(Configurações!$B$8*1440,0),"INT-15MIN",""),IF(OR(ROUND(KB26*1440,0)&lt;ROUND(Configurações!$B$9*1440,0),ROUND(KB26*1440,0)&gt;ROUND(Configurações!$B$10*1440,0)),"INT-1H2H","")))))</f>
        <v/>
      </c>
      <c r="KF26" t="str">
        <f>IF(Configurações!$B$3="Simples",IF('Escala Simples'!AI26="Trabalho","TRAB",IF('Escala Simples'!AI26="Folga","FOLGA",IF('Escala Simples'!AI26="Atestado","ATEST",IF('Escala Simples'!AI26="Férias","FERIAS","")))),"")</f>
        <v/>
      </c>
      <c r="KG26" s="71" t="str">
        <f>IF(Configurações!$B$3="Colunas",IF('Escala Colunas'!Q152="","",'Escala Colunas'!Q152),IF(Configurações!$B$3="Simples","",IF('Escala Linhas'!EM26="","",'Escala Linhas'!EM26)))</f>
        <v/>
      </c>
      <c r="KH26" s="71" t="str">
        <f>IF(Configurações!$B$3="Colunas",IF('Escala Colunas'!Q153="","",'Escala Colunas'!Q153),IF(Configurações!$B$3="Simples","",IF('Escala Linhas'!EN26="","",'Escala Linhas'!EN26)))</f>
        <v/>
      </c>
      <c r="KI26" s="71" t="str">
        <f>IF(Configurações!$B$3="Colunas",IF('Escala Colunas'!Q154="","",'Escala Colunas'!Q154),IF(Configurações!$B$3="Simples","",IF('Escala Linhas'!EO26="","",'Escala Linhas'!EO26)))</f>
        <v/>
      </c>
      <c r="KJ26" s="71" t="str">
        <f>IF(Configurações!$B$3="Colunas",IF('Escala Colunas'!Q155="","",'Escala Colunas'!Q155),IF(Configurações!$B$3="Simples","",IF('Escala Linhas'!EP26="","",'Escala Linhas'!EP26)))</f>
        <v/>
      </c>
      <c r="KK26">
        <f>IF($B26="",0,IF(Configurações!$B$3="Simples",IF(OR(KQ26="TRAB",KQ26="ATEST"),1,0),IF(AND(KG26&lt;&gt;"",KJ26&lt;&gt;""),1,0)))</f>
        <v>0</v>
      </c>
      <c r="KL26" s="72">
        <f>IF(AND(KK26=1,Configurações!$B$3&lt;&gt;"Simples"),MOD(KJ26-KG26,1)-KM26,0)</f>
        <v>0</v>
      </c>
      <c r="KM26" s="72">
        <f t="shared" si="185"/>
        <v>0</v>
      </c>
      <c r="KN26">
        <f t="shared" si="186"/>
        <v>0</v>
      </c>
      <c r="KO26">
        <f t="shared" si="187"/>
        <v>0</v>
      </c>
      <c r="KP26" s="38" t="str">
        <f>IF(KK26=0,"",IF(KN26&gt;Configurações!$B$15,"7DIA ","")&amp;IF(AND(WEEKDAY(KG$5)=1,KO26&gt;IF($D26="F",Configurações!$B$13,Configurações!$B$14)),"DOM ","")&amp;IF(Configurações!$B$3="Simples","",IF(ROUND(KL26*1440,0)&lt;=ROUND(Configurações!$B$11*1440,0),IF(ROUND(KM26*1440,0)&gt;0,"INT-INDEVIDO",""),IF(ROUND(KL26*1440,0)&lt;=ROUND(Configurações!$B$12*1440,0),IF(ROUND(KM26*1440,0)&lt;&gt;ROUND(Configurações!$B$8*1440,0),"INT-15MIN",""),IF(OR(ROUND(KM26*1440,0)&lt;ROUND(Configurações!$B$9*1440,0),ROUND(KM26*1440,0)&gt;ROUND(Configurações!$B$10*1440,0)),"INT-1H2H","")))))</f>
        <v/>
      </c>
      <c r="KQ26" t="str">
        <f>IF(Configurações!$B$3="Simples",IF('Escala Simples'!AJ26="Trabalho","TRAB",IF('Escala Simples'!AJ26="Folga","FOLGA",IF('Escala Simples'!AJ26="Atestado","ATEST",IF('Escala Simples'!AJ26="Férias","FERIAS","")))),"")</f>
        <v/>
      </c>
      <c r="KR26" s="71" t="str">
        <f>IF(Configurações!$B$3="Colunas",IF('Escala Colunas'!Q157="","",'Escala Colunas'!Q157),IF(Configurações!$B$3="Simples","",IF('Escala Linhas'!ER26="","",'Escala Linhas'!ER26)))</f>
        <v/>
      </c>
      <c r="KS26" s="71" t="str">
        <f>IF(Configurações!$B$3="Colunas",IF('Escala Colunas'!Q158="","",'Escala Colunas'!Q158),IF(Configurações!$B$3="Simples","",IF('Escala Linhas'!ES26="","",'Escala Linhas'!ES26)))</f>
        <v/>
      </c>
      <c r="KT26" s="71" t="str">
        <f>IF(Configurações!$B$3="Colunas",IF('Escala Colunas'!Q159="","",'Escala Colunas'!Q159),IF(Configurações!$B$3="Simples","",IF('Escala Linhas'!ET26="","",'Escala Linhas'!ET26)))</f>
        <v/>
      </c>
      <c r="KU26" s="71" t="str">
        <f>IF(Configurações!$B$3="Colunas",IF('Escala Colunas'!Q160="","",'Escala Colunas'!Q160),IF(Configurações!$B$3="Simples","",IF('Escala Linhas'!EU26="","",'Escala Linhas'!EU26)))</f>
        <v/>
      </c>
      <c r="KV26">
        <f>IF($B26="",0,IF(Configurações!$B$3="Simples",IF(OR(LB26="TRAB",LB26="ATEST"),1,0),IF(AND(KR26&lt;&gt;"",KU26&lt;&gt;""),1,0)))</f>
        <v>0</v>
      </c>
      <c r="KW26" s="72">
        <f>IF(AND(KV26=1,Configurações!$B$3&lt;&gt;"Simples"),MOD(KU26-KR26,1)-KX26,0)</f>
        <v>0</v>
      </c>
      <c r="KX26" s="72">
        <f t="shared" si="188"/>
        <v>0</v>
      </c>
      <c r="KY26">
        <f t="shared" si="189"/>
        <v>0</v>
      </c>
      <c r="KZ26">
        <f t="shared" si="190"/>
        <v>0</v>
      </c>
      <c r="LA26" s="38" t="str">
        <f>IF(KV26=0,"",IF(KY26&gt;Configurações!$B$15,"7DIA ","")&amp;IF(AND(WEEKDAY(KR$5)=1,KZ26&gt;IF($D26="F",Configurações!$B$13,Configurações!$B$14)),"DOM ","")&amp;IF(Configurações!$B$3="Simples","",IF(ROUND(KW26*1440,0)&lt;=ROUND(Configurações!$B$11*1440,0),IF(ROUND(KX26*1440,0)&gt;0,"INT-INDEVIDO",""),IF(ROUND(KW26*1440,0)&lt;=ROUND(Configurações!$B$12*1440,0),IF(ROUND(KX26*1440,0)&lt;&gt;ROUND(Configurações!$B$8*1440,0),"INT-15MIN",""),IF(OR(ROUND(KX26*1440,0)&lt;ROUND(Configurações!$B$9*1440,0),ROUND(KX26*1440,0)&gt;ROUND(Configurações!$B$10*1440,0)),"INT-1H2H","")))))</f>
        <v/>
      </c>
      <c r="LB26" t="str">
        <f>IF(Configurações!$B$3="Simples",IF('Escala Simples'!AK26="Trabalho","TRAB",IF('Escala Simples'!AK26="Folga","FOLGA",IF('Escala Simples'!AK26="Atestado","ATEST",IF('Escala Simples'!AK26="Férias","FERIAS","")))),"")</f>
        <v/>
      </c>
      <c r="LC26" s="71" t="str">
        <f>IF(Configurações!$B$3="Colunas",IF('Escala Colunas'!Q165="","",'Escala Colunas'!Q165),IF(Configurações!$B$3="Simples","",IF('Escala Linhas'!EZ26="","",'Escala Linhas'!EZ26)))</f>
        <v/>
      </c>
      <c r="LD26" s="71" t="str">
        <f>IF(Configurações!$B$3="Colunas",IF('Escala Colunas'!Q166="","",'Escala Colunas'!Q166),IF(Configurações!$B$3="Simples","",IF('Escala Linhas'!FA26="","",'Escala Linhas'!FA26)))</f>
        <v/>
      </c>
      <c r="LE26" s="71" t="str">
        <f>IF(Configurações!$B$3="Colunas",IF('Escala Colunas'!Q167="","",'Escala Colunas'!Q167),IF(Configurações!$B$3="Simples","",IF('Escala Linhas'!FB26="","",'Escala Linhas'!FB26)))</f>
        <v/>
      </c>
      <c r="LF26" s="71" t="str">
        <f>IF(Configurações!$B$3="Colunas",IF('Escala Colunas'!Q168="","",'Escala Colunas'!Q168),IF(Configurações!$B$3="Simples","",IF('Escala Linhas'!FC26="","",'Escala Linhas'!FC26)))</f>
        <v/>
      </c>
      <c r="LG26">
        <f>IF($B26="",0,IF(Configurações!$B$3="Simples",IF(OR(LM26="TRAB",LM26="ATEST"),1,0),IF(AND(LC26&lt;&gt;"",LF26&lt;&gt;""),1,0)))</f>
        <v>0</v>
      </c>
      <c r="LH26" s="72">
        <f>IF(AND(LG26=1,Configurações!$B$3&lt;&gt;"Simples"),MOD(LF26-LC26,1)-LI26,0)</f>
        <v>0</v>
      </c>
      <c r="LI26" s="72">
        <f t="shared" si="191"/>
        <v>0</v>
      </c>
      <c r="LJ26">
        <f t="shared" si="192"/>
        <v>0</v>
      </c>
      <c r="LK26">
        <f t="shared" si="193"/>
        <v>0</v>
      </c>
      <c r="LL26" s="38" t="str">
        <f>IF(LG26=0,"",IF(LJ26&gt;Configurações!$B$15,"7DIA ","")&amp;IF(AND(WEEKDAY(LC$5)=1,LK26&gt;IF($D26="F",Configurações!$B$13,Configurações!$B$14)),"DOM ","")&amp;IF(Configurações!$B$3="Simples","",IF(ROUND(LH26*1440,0)&lt;=ROUND(Configurações!$B$11*1440,0),IF(ROUND(LI26*1440,0)&gt;0,"INT-INDEVIDO",""),IF(ROUND(LH26*1440,0)&lt;=ROUND(Configurações!$B$12*1440,0),IF(ROUND(LI26*1440,0)&lt;&gt;ROUND(Configurações!$B$8*1440,0),"INT-15MIN",""),IF(OR(ROUND(LI26*1440,0)&lt;ROUND(Configurações!$B$9*1440,0),ROUND(LI26*1440,0)&gt;ROUND(Configurações!$B$10*1440,0)),"INT-1H2H","")))))</f>
        <v/>
      </c>
      <c r="LM26" t="str">
        <f>IF(Configurações!$B$3="Simples",IF('Escala Simples'!AN26="Trabalho","TRAB",IF('Escala Simples'!AN26="Folga","FOLGA",IF('Escala Simples'!AN26="Atestado","ATEST",IF('Escala Simples'!AN26="Férias","FERIAS","")))),"")</f>
        <v/>
      </c>
      <c r="LN26" s="71" t="str">
        <f>IF(Configurações!$B$3="Colunas",IF('Escala Colunas'!Q170="","",'Escala Colunas'!Q170),IF(Configurações!$B$3="Simples","",IF('Escala Linhas'!FE26="","",'Escala Linhas'!FE26)))</f>
        <v/>
      </c>
      <c r="LO26" s="71" t="str">
        <f>IF(Configurações!$B$3="Colunas",IF('Escala Colunas'!Q171="","",'Escala Colunas'!Q171),IF(Configurações!$B$3="Simples","",IF('Escala Linhas'!FF26="","",'Escala Linhas'!FF26)))</f>
        <v/>
      </c>
      <c r="LP26" s="71" t="str">
        <f>IF(Configurações!$B$3="Colunas",IF('Escala Colunas'!Q172="","",'Escala Colunas'!Q172),IF(Configurações!$B$3="Simples","",IF('Escala Linhas'!FG26="","",'Escala Linhas'!FG26)))</f>
        <v/>
      </c>
      <c r="LQ26" s="71" t="str">
        <f>IF(Configurações!$B$3="Colunas",IF('Escala Colunas'!Q173="","",'Escala Colunas'!Q173),IF(Configurações!$B$3="Simples","",IF('Escala Linhas'!FH26="","",'Escala Linhas'!FH26)))</f>
        <v/>
      </c>
      <c r="LR26">
        <f>IF($B26="",0,IF(Configurações!$B$3="Simples",IF(OR(LX26="TRAB",LX26="ATEST"),1,0),IF(AND(LN26&lt;&gt;"",LQ26&lt;&gt;""),1,0)))</f>
        <v>0</v>
      </c>
      <c r="LS26" s="72">
        <f>IF(AND(LR26=1,Configurações!$B$3&lt;&gt;"Simples"),MOD(LQ26-LN26,1)-LT26,0)</f>
        <v>0</v>
      </c>
      <c r="LT26" s="72">
        <f t="shared" si="194"/>
        <v>0</v>
      </c>
      <c r="LU26">
        <f t="shared" si="195"/>
        <v>0</v>
      </c>
      <c r="LV26">
        <f t="shared" si="196"/>
        <v>0</v>
      </c>
      <c r="LW26" s="38" t="str">
        <f>IF(LR26=0,"",IF(LU26&gt;Configurações!$B$15,"7DIA ","")&amp;IF(AND(WEEKDAY(LN$5)=1,LV26&gt;IF($D26="F",Configurações!$B$13,Configurações!$B$14)),"DOM ","")&amp;IF(Configurações!$B$3="Simples","",IF(ROUND(LS26*1440,0)&lt;=ROUND(Configurações!$B$11*1440,0),IF(ROUND(LT26*1440,0)&gt;0,"INT-INDEVIDO",""),IF(ROUND(LS26*1440,0)&lt;=ROUND(Configurações!$B$12*1440,0),IF(ROUND(LT26*1440,0)&lt;&gt;ROUND(Configurações!$B$8*1440,0),"INT-15MIN",""),IF(OR(ROUND(LT26*1440,0)&lt;ROUND(Configurações!$B$9*1440,0),ROUND(LT26*1440,0)&gt;ROUND(Configurações!$B$10*1440,0)),"INT-1H2H","")))))</f>
        <v/>
      </c>
      <c r="LX26" t="str">
        <f>IF(Configurações!$B$3="Simples",IF('Escala Simples'!AO26="Trabalho","TRAB",IF('Escala Simples'!AO26="Folga","FOLGA",IF('Escala Simples'!AO26="Atestado","ATEST",IF('Escala Simples'!AO26="Férias","FERIAS","")))),"")</f>
        <v/>
      </c>
      <c r="LY26" s="71" t="str">
        <f>IF(Configurações!$B$3="Colunas",IF('Escala Colunas'!Q175="","",'Escala Colunas'!Q175),IF(Configurações!$B$3="Simples","",IF('Escala Linhas'!FJ26="","",'Escala Linhas'!FJ26)))</f>
        <v/>
      </c>
      <c r="LZ26" s="71" t="str">
        <f>IF(Configurações!$B$3="Colunas",IF('Escala Colunas'!Q176="","",'Escala Colunas'!Q176),IF(Configurações!$B$3="Simples","",IF('Escala Linhas'!FK26="","",'Escala Linhas'!FK26)))</f>
        <v/>
      </c>
      <c r="MA26" s="71" t="str">
        <f>IF(Configurações!$B$3="Colunas",IF('Escala Colunas'!Q177="","",'Escala Colunas'!Q177),IF(Configurações!$B$3="Simples","",IF('Escala Linhas'!FL26="","",'Escala Linhas'!FL26)))</f>
        <v/>
      </c>
      <c r="MB26" s="71" t="str">
        <f>IF(Configurações!$B$3="Colunas",IF('Escala Colunas'!Q178="","",'Escala Colunas'!Q178),IF(Configurações!$B$3="Simples","",IF('Escala Linhas'!FM26="","",'Escala Linhas'!FM26)))</f>
        <v/>
      </c>
      <c r="MC26">
        <f>IF($B26="",0,IF(Configurações!$B$3="Simples",IF(OR(MI26="TRAB",MI26="ATEST"),1,0),IF(AND(LY26&lt;&gt;"",MB26&lt;&gt;""),1,0)))</f>
        <v>0</v>
      </c>
      <c r="MD26" s="72">
        <f>IF(AND(MC26=1,Configurações!$B$3&lt;&gt;"Simples"),MOD(MB26-LY26,1)-ME26,0)</f>
        <v>0</v>
      </c>
      <c r="ME26" s="72">
        <f t="shared" si="197"/>
        <v>0</v>
      </c>
      <c r="MF26">
        <f t="shared" si="198"/>
        <v>0</v>
      </c>
      <c r="MG26">
        <f t="shared" si="199"/>
        <v>0</v>
      </c>
      <c r="MH26" s="38" t="str">
        <f>IF(MC26=0,"",IF(MF26&gt;Configurações!$B$15,"7DIA ","")&amp;IF(AND(WEEKDAY(LY$5)=1,MG26&gt;IF($D26="F",Configurações!$B$13,Configurações!$B$14)),"DOM ","")&amp;IF(Configurações!$B$3="Simples","",IF(ROUND(MD26*1440,0)&lt;=ROUND(Configurações!$B$11*1440,0),IF(ROUND(ME26*1440,0)&gt;0,"INT-INDEVIDO",""),IF(ROUND(MD26*1440,0)&lt;=ROUND(Configurações!$B$12*1440,0),IF(ROUND(ME26*1440,0)&lt;&gt;ROUND(Configurações!$B$8*1440,0),"INT-15MIN",""),IF(OR(ROUND(ME26*1440,0)&lt;ROUND(Configurações!$B$9*1440,0),ROUND(ME26*1440,0)&gt;ROUND(Configurações!$B$10*1440,0)),"INT-1H2H","")))))</f>
        <v/>
      </c>
      <c r="MI26" t="str">
        <f>IF(Configurações!$B$3="Simples",IF('Escala Simples'!AP26="Trabalho","TRAB",IF('Escala Simples'!AP26="Folga","FOLGA",IF('Escala Simples'!AP26="Atestado","ATEST",IF('Escala Simples'!AP26="Férias","FERIAS","")))),"")</f>
        <v/>
      </c>
      <c r="MJ26" s="71" t="str">
        <f>IF(Configurações!$B$3="Colunas",IF('Escala Colunas'!Q180="","",'Escala Colunas'!Q180),IF(Configurações!$B$3="Simples","",IF('Escala Linhas'!FO26="","",'Escala Linhas'!FO26)))</f>
        <v/>
      </c>
      <c r="MK26" s="71" t="str">
        <f>IF(Configurações!$B$3="Colunas",IF('Escala Colunas'!Q181="","",'Escala Colunas'!Q181),IF(Configurações!$B$3="Simples","",IF('Escala Linhas'!FP26="","",'Escala Linhas'!FP26)))</f>
        <v/>
      </c>
      <c r="ML26" s="71" t="str">
        <f>IF(Configurações!$B$3="Colunas",IF('Escala Colunas'!Q182="","",'Escala Colunas'!Q182),IF(Configurações!$B$3="Simples","",IF('Escala Linhas'!FQ26="","",'Escala Linhas'!FQ26)))</f>
        <v/>
      </c>
      <c r="MM26" s="71" t="str">
        <f>IF(Configurações!$B$3="Colunas",IF('Escala Colunas'!Q183="","",'Escala Colunas'!Q183),IF(Configurações!$B$3="Simples","",IF('Escala Linhas'!FR26="","",'Escala Linhas'!FR26)))</f>
        <v/>
      </c>
      <c r="MN26">
        <f>IF($B26="",0,IF(Configurações!$B$3="Simples",IF(OR(MT26="TRAB",MT26="ATEST"),1,0),IF(AND(MJ26&lt;&gt;"",MM26&lt;&gt;""),1,0)))</f>
        <v>0</v>
      </c>
      <c r="MO26" s="72">
        <f>IF(AND(MN26=1,Configurações!$B$3&lt;&gt;"Simples"),MOD(MM26-MJ26,1)-MP26,0)</f>
        <v>0</v>
      </c>
      <c r="MP26" s="72">
        <f t="shared" si="200"/>
        <v>0</v>
      </c>
      <c r="MQ26">
        <f t="shared" si="201"/>
        <v>0</v>
      </c>
      <c r="MR26">
        <f t="shared" si="202"/>
        <v>0</v>
      </c>
      <c r="MS26" s="38" t="str">
        <f>IF(MN26=0,"",IF(MQ26&gt;Configurações!$B$15,"7DIA ","")&amp;IF(AND(WEEKDAY(MJ$5)=1,MR26&gt;IF($D26="F",Configurações!$B$13,Configurações!$B$14)),"DOM ","")&amp;IF(Configurações!$B$3="Simples","",IF(ROUND(MO26*1440,0)&lt;=ROUND(Configurações!$B$11*1440,0),IF(ROUND(MP26*1440,0)&gt;0,"INT-INDEVIDO",""),IF(ROUND(MO26*1440,0)&lt;=ROUND(Configurações!$B$12*1440,0),IF(ROUND(MP26*1440,0)&lt;&gt;ROUND(Configurações!$B$8*1440,0),"INT-15MIN",""),IF(OR(ROUND(MP26*1440,0)&lt;ROUND(Configurações!$B$9*1440,0),ROUND(MP26*1440,0)&gt;ROUND(Configurações!$B$10*1440,0)),"INT-1H2H","")))))</f>
        <v/>
      </c>
      <c r="MT26" t="str">
        <f>IF(Configurações!$B$3="Simples",IF('Escala Simples'!AQ26="Trabalho","TRAB",IF('Escala Simples'!AQ26="Folga","FOLGA",IF('Escala Simples'!AQ26="Atestado","ATEST",IF('Escala Simples'!AQ26="Férias","FERIAS","")))),"")</f>
        <v/>
      </c>
      <c r="MU26" s="71" t="str">
        <f>IF(Configurações!$B$3="Colunas",IF('Escala Colunas'!Q185="","",'Escala Colunas'!Q185),IF(Configurações!$B$3="Simples","",IF('Escala Linhas'!FT26="","",'Escala Linhas'!FT26)))</f>
        <v/>
      </c>
      <c r="MV26" s="71" t="str">
        <f>IF(Configurações!$B$3="Colunas",IF('Escala Colunas'!Q186="","",'Escala Colunas'!Q186),IF(Configurações!$B$3="Simples","",IF('Escala Linhas'!FU26="","",'Escala Linhas'!FU26)))</f>
        <v/>
      </c>
      <c r="MW26" s="71" t="str">
        <f>IF(Configurações!$B$3="Colunas",IF('Escala Colunas'!Q187="","",'Escala Colunas'!Q187),IF(Configurações!$B$3="Simples","",IF('Escala Linhas'!FV26="","",'Escala Linhas'!FV26)))</f>
        <v/>
      </c>
      <c r="MX26" s="71" t="str">
        <f>IF(Configurações!$B$3="Colunas",IF('Escala Colunas'!Q188="","",'Escala Colunas'!Q188),IF(Configurações!$B$3="Simples","",IF('Escala Linhas'!FW26="","",'Escala Linhas'!FW26)))</f>
        <v/>
      </c>
      <c r="MY26">
        <f>IF($B26="",0,IF(Configurações!$B$3="Simples",IF(OR(NE26="TRAB",NE26="ATEST"),1,0),IF(AND(MU26&lt;&gt;"",MX26&lt;&gt;""),1,0)))</f>
        <v>0</v>
      </c>
      <c r="MZ26" s="72">
        <f>IF(AND(MY26=1,Configurações!$B$3&lt;&gt;"Simples"),MOD(MX26-MU26,1)-NA26,0)</f>
        <v>0</v>
      </c>
      <c r="NA26" s="72">
        <f t="shared" si="203"/>
        <v>0</v>
      </c>
      <c r="NB26">
        <f t="shared" si="204"/>
        <v>0</v>
      </c>
      <c r="NC26">
        <f t="shared" si="205"/>
        <v>0</v>
      </c>
      <c r="ND26" s="38" t="str">
        <f>IF(MY26=0,"",IF(NB26&gt;Configurações!$B$15,"7DIA ","")&amp;IF(AND(WEEKDAY(MU$5)=1,NC26&gt;IF($D26="F",Configurações!$B$13,Configurações!$B$14)),"DOM ","")&amp;IF(Configurações!$B$3="Simples","",IF(ROUND(MZ26*1440,0)&lt;=ROUND(Configurações!$B$11*1440,0),IF(ROUND(NA26*1440,0)&gt;0,"INT-INDEVIDO",""),IF(ROUND(MZ26*1440,0)&lt;=ROUND(Configurações!$B$12*1440,0),IF(ROUND(NA26*1440,0)&lt;&gt;ROUND(Configurações!$B$8*1440,0),"INT-15MIN",""),IF(OR(ROUND(NA26*1440,0)&lt;ROUND(Configurações!$B$9*1440,0),ROUND(NA26*1440,0)&gt;ROUND(Configurações!$B$10*1440,0)),"INT-1H2H","")))))</f>
        <v/>
      </c>
      <c r="NE26" t="str">
        <f>IF(Configurações!$B$3="Simples",IF('Escala Simples'!AR26="Trabalho","TRAB",IF('Escala Simples'!AR26="Folga","FOLGA",IF('Escala Simples'!AR26="Atestado","ATEST",IF('Escala Simples'!AR26="Férias","FERIAS","")))),"")</f>
        <v/>
      </c>
      <c r="NF26" s="71" t="str">
        <f>IF(Configurações!$B$3="Colunas",IF('Escala Colunas'!Q190="","",'Escala Colunas'!Q190),IF(Configurações!$B$3="Simples","",IF('Escala Linhas'!FY26="","",'Escala Linhas'!FY26)))</f>
        <v/>
      </c>
      <c r="NG26" s="71" t="str">
        <f>IF(Configurações!$B$3="Colunas",IF('Escala Colunas'!Q191="","",'Escala Colunas'!Q191),IF(Configurações!$B$3="Simples","",IF('Escala Linhas'!FZ26="","",'Escala Linhas'!FZ26)))</f>
        <v/>
      </c>
      <c r="NH26" s="71" t="str">
        <f>IF(Configurações!$B$3="Colunas",IF('Escala Colunas'!Q192="","",'Escala Colunas'!Q192),IF(Configurações!$B$3="Simples","",IF('Escala Linhas'!GA26="","",'Escala Linhas'!GA26)))</f>
        <v/>
      </c>
      <c r="NI26" s="71" t="str">
        <f>IF(Configurações!$B$3="Colunas",IF('Escala Colunas'!Q193="","",'Escala Colunas'!Q193),IF(Configurações!$B$3="Simples","",IF('Escala Linhas'!GB26="","",'Escala Linhas'!GB26)))</f>
        <v/>
      </c>
      <c r="NJ26">
        <f>IF($B26="",0,IF(Configurações!$B$3="Simples",IF(OR(NP26="TRAB",NP26="ATEST"),1,0),IF(AND(NF26&lt;&gt;"",NI26&lt;&gt;""),1,0)))</f>
        <v>0</v>
      </c>
      <c r="NK26" s="72">
        <f>IF(AND(NJ26=1,Configurações!$B$3&lt;&gt;"Simples"),MOD(NI26-NF26,1)-NL26,0)</f>
        <v>0</v>
      </c>
      <c r="NL26" s="72">
        <f t="shared" si="206"/>
        <v>0</v>
      </c>
      <c r="NM26">
        <f t="shared" si="207"/>
        <v>0</v>
      </c>
      <c r="NN26">
        <f t="shared" si="208"/>
        <v>0</v>
      </c>
      <c r="NO26" s="38" t="str">
        <f>IF(NJ26=0,"",IF(NM26&gt;Configurações!$B$15,"7DIA ","")&amp;IF(AND(WEEKDAY(NF$5)=1,NN26&gt;IF($D26="F",Configurações!$B$13,Configurações!$B$14)),"DOM ","")&amp;IF(Configurações!$B$3="Simples","",IF(ROUND(NK26*1440,0)&lt;=ROUND(Configurações!$B$11*1440,0),IF(ROUND(NL26*1440,0)&gt;0,"INT-INDEVIDO",""),IF(ROUND(NK26*1440,0)&lt;=ROUND(Configurações!$B$12*1440,0),IF(ROUND(NL26*1440,0)&lt;&gt;ROUND(Configurações!$B$8*1440,0),"INT-15MIN",""),IF(OR(ROUND(NL26*1440,0)&lt;ROUND(Configurações!$B$9*1440,0),ROUND(NL26*1440,0)&gt;ROUND(Configurações!$B$10*1440,0)),"INT-1H2H","")))))</f>
        <v/>
      </c>
      <c r="NP26" t="str">
        <f>IF(Configurações!$B$3="Simples",IF('Escala Simples'!AS26="Trabalho","TRAB",IF('Escala Simples'!AS26="Folga","FOLGA",IF('Escala Simples'!AS26="Atestado","ATEST",IF('Escala Simples'!AS26="Férias","FERIAS","")))),"")</f>
        <v/>
      </c>
      <c r="NQ26" s="71" t="str">
        <f>IF(Configurações!$B$3="Colunas",IF('Escala Colunas'!Q195="","",'Escala Colunas'!Q195),IF(Configurações!$B$3="Simples","",IF('Escala Linhas'!GD26="","",'Escala Linhas'!GD26)))</f>
        <v/>
      </c>
      <c r="NR26" s="71" t="str">
        <f>IF(Configurações!$B$3="Colunas",IF('Escala Colunas'!Q196="","",'Escala Colunas'!Q196),IF(Configurações!$B$3="Simples","",IF('Escala Linhas'!GE26="","",'Escala Linhas'!GE26)))</f>
        <v/>
      </c>
      <c r="NS26" s="71" t="str">
        <f>IF(Configurações!$B$3="Colunas",IF('Escala Colunas'!Q197="","",'Escala Colunas'!Q197),IF(Configurações!$B$3="Simples","",IF('Escala Linhas'!GF26="","",'Escala Linhas'!GF26)))</f>
        <v/>
      </c>
      <c r="NT26" s="71" t="str">
        <f>IF(Configurações!$B$3="Colunas",IF('Escala Colunas'!Q198="","",'Escala Colunas'!Q198),IF(Configurações!$B$3="Simples","",IF('Escala Linhas'!GG26="","",'Escala Linhas'!GG26)))</f>
        <v/>
      </c>
      <c r="NU26">
        <f>IF($B26="",0,IF(Configurações!$B$3="Simples",IF(OR(OA26="TRAB",OA26="ATEST"),1,0),IF(AND(NQ26&lt;&gt;"",NT26&lt;&gt;""),1,0)))</f>
        <v>0</v>
      </c>
      <c r="NV26" s="72">
        <f>IF(AND(NU26=1,Configurações!$B$3&lt;&gt;"Simples"),MOD(NT26-NQ26,1)-NW26,0)</f>
        <v>0</v>
      </c>
      <c r="NW26" s="72">
        <f t="shared" si="209"/>
        <v>0</v>
      </c>
      <c r="NX26">
        <f t="shared" si="210"/>
        <v>0</v>
      </c>
      <c r="NY26">
        <f t="shared" si="211"/>
        <v>0</v>
      </c>
      <c r="NZ26" s="38" t="str">
        <f>IF(NU26=0,"",IF(NX26&gt;Configurações!$B$15,"7DIA ","")&amp;IF(AND(WEEKDAY(NQ$5)=1,NY26&gt;IF($D26="F",Configurações!$B$13,Configurações!$B$14)),"DOM ","")&amp;IF(Configurações!$B$3="Simples","",IF(ROUND(NV26*1440,0)&lt;=ROUND(Configurações!$B$11*1440,0),IF(ROUND(NW26*1440,0)&gt;0,"INT-INDEVIDO",""),IF(ROUND(NV26*1440,0)&lt;=ROUND(Configurações!$B$12*1440,0),IF(ROUND(NW26*1440,0)&lt;&gt;ROUND(Configurações!$B$8*1440,0),"INT-15MIN",""),IF(OR(ROUND(NW26*1440,0)&lt;ROUND(Configurações!$B$9*1440,0),ROUND(NW26*1440,0)&gt;ROUND(Configurações!$B$10*1440,0)),"INT-1H2H","")))))</f>
        <v/>
      </c>
      <c r="OA26" t="str">
        <f>IF(Configurações!$B$3="Simples",IF('Escala Simples'!AT26="Trabalho","TRAB",IF('Escala Simples'!AT26="Folga","FOLGA",IF('Escala Simples'!AT26="Atestado","ATEST",IF('Escala Simples'!AT26="Férias","FERIAS","")))),"")</f>
        <v/>
      </c>
      <c r="OB26" s="72">
        <f>SUMIFS(Cálculos!$G26:$OA26,Cálculos!$G$4:$OA$4,"H",Cálculos!$G$3:$OA$3,1)</f>
        <v>0</v>
      </c>
      <c r="OC26">
        <f>SUMIFS(Cálculos!$G26:$OA26,Cálculos!$G$4:$OA$4,"T",Cálculos!$G$3:$OA$3,1)</f>
        <v>0</v>
      </c>
      <c r="OD26" s="69" t="str">
        <f>IF($B26="","",IF(AND(Configurações!$B$3&lt;&gt;"Simples",ISNUMBER($C26),ROUND(OB26*1440,0)&gt;$C26*60),"Jornada semanal excedida: "&amp;TEXT(OB26,"[h]:mm")&amp;" (contratada "&amp;$C26&amp;"h) • ","")&amp;IF(IF(Configurações!$B$6="Sim",OC26&gt;6,OC26&gt;Configurações!$B$5),IF(Configurações!$B$6="Sim","Semana inteira sem folga — mínimo 1 folga (CCT/ACT) • ","Mais de "&amp;Configurações!$B$5&amp;" dias trabalhados — obrigatórias 2 folgas semanais • "),"")&amp;IF(COUNTIF(G26:CD26,"*7DIA*")&gt;0,"7º dia consecutivo de trabalho • ","")&amp;IF(COUNTIF(G26:CD26,"*DOM*")&gt;0,"Domingos consecutivos acima do permitido • ","")&amp;IF(COUNTIF(G26:CD26,"*INT-INDEVIDO*")&gt;0,"Intervalo indevido em jornada até 4h • ","")&amp;IF(COUNTIF(G26:CD26,"*INT-15MIN*")&gt;0,"Intervalo deve ser de 15 min (jornada 4h01–6h) • ","")&amp;IF(COUNTIF(G26:CD26,"*INT-1H2H*")&gt;0,"Intervalo fora de 1h–2h (jornada acima de 6h) • ",""))</f>
        <v/>
      </c>
      <c r="OE26">
        <f>IF($B26="",0,IF(AND(Configurações!$B$3&lt;&gt;"Simples",ISNUMBER($C26),ROUND(OB26*1440,0)&gt;$C26*60),1,0))</f>
        <v>0</v>
      </c>
      <c r="OF26">
        <f>IF($B26="",0,IF(IF(Configurações!$B$6="Sim",OC26&gt;6,OC26&gt;Configurações!$B$5),1,0))</f>
        <v>0</v>
      </c>
      <c r="OG26" s="72">
        <f>SUMIFS(Cálculos!$G26:$OA26,Cálculos!$G$4:$OA$4,"H",Cálculos!$G$3:$OA$3,2)</f>
        <v>0</v>
      </c>
      <c r="OH26">
        <f>SUMIFS(Cálculos!$G26:$OA26,Cálculos!$G$4:$OA$4,"T",Cálculos!$G$3:$OA$3,2)</f>
        <v>0</v>
      </c>
      <c r="OI26" s="69" t="str">
        <f>IF($B26="","",IF(AND(Configurações!$B$3&lt;&gt;"Simples",ISNUMBER($C26),ROUND(OG26*1440,0)&gt;$C26*60),"Jornada semanal excedida: "&amp;TEXT(OG26,"[h]:mm")&amp;" (contratada "&amp;$C26&amp;"h) • ","")&amp;IF(IF(Configurações!$B$6="Sim",OH26&gt;6,OH26&gt;Configurações!$B$5),IF(Configurações!$B$6="Sim","Semana inteira sem folga — mínimo 1 folga (CCT/ACT) • ","Mais de "&amp;Configurações!$B$5&amp;" dias trabalhados — obrigatórias 2 folgas semanais • "),"")&amp;IF(COUNTIF(CF26:FC26,"*7DIA*")&gt;0,"7º dia consecutivo de trabalho • ","")&amp;IF(COUNTIF(CF26:FC26,"*DOM*")&gt;0,"Domingos consecutivos acima do permitido • ","")&amp;IF(COUNTIF(CF26:FC26,"*INT-INDEVIDO*")&gt;0,"Intervalo indevido em jornada até 4h • ","")&amp;IF(COUNTIF(CF26:FC26,"*INT-15MIN*")&gt;0,"Intervalo deve ser de 15 min (jornada 4h01–6h) • ","")&amp;IF(COUNTIF(CF26:FC26,"*INT-1H2H*")&gt;0,"Intervalo fora de 1h–2h (jornada acima de 6h) • ",""))</f>
        <v/>
      </c>
      <c r="OJ26">
        <f>IF($B26="",0,IF(AND(Configurações!$B$3&lt;&gt;"Simples",ISNUMBER($C26),ROUND(OG26*1440,0)&gt;$C26*60),1,0))</f>
        <v>0</v>
      </c>
      <c r="OK26">
        <f>IF($B26="",0,IF(IF(Configurações!$B$6="Sim",OH26&gt;6,OH26&gt;Configurações!$B$5),1,0))</f>
        <v>0</v>
      </c>
      <c r="OL26" s="72">
        <f>SUMIFS(Cálculos!$G26:$OA26,Cálculos!$G$4:$OA$4,"H",Cálculos!$G$3:$OA$3,3)</f>
        <v>0</v>
      </c>
      <c r="OM26">
        <f>SUMIFS(Cálculos!$G26:$OA26,Cálculos!$G$4:$OA$4,"T",Cálculos!$G$3:$OA$3,3)</f>
        <v>0</v>
      </c>
      <c r="ON26" s="69" t="str">
        <f>IF($B26="","",IF(AND(Configurações!$B$3&lt;&gt;"Simples",ISNUMBER($C26),ROUND(OL26*1440,0)&gt;$C26*60),"Jornada semanal excedida: "&amp;TEXT(OL26,"[h]:mm")&amp;" (contratada "&amp;$C26&amp;"h) • ","")&amp;IF(IF(Configurações!$B$6="Sim",OM26&gt;6,OM26&gt;Configurações!$B$5),IF(Configurações!$B$6="Sim","Semana inteira sem folga — mínimo 1 folga (CCT/ACT) • ","Mais de "&amp;Configurações!$B$5&amp;" dias trabalhados — obrigatórias 2 folgas semanais • "),"")&amp;IF(COUNTIF(FE26:IB26,"*7DIA*")&gt;0,"7º dia consecutivo de trabalho • ","")&amp;IF(COUNTIF(FE26:IB26,"*DOM*")&gt;0,"Domingos consecutivos acima do permitido • ","")&amp;IF(COUNTIF(FE26:IB26,"*INT-INDEVIDO*")&gt;0,"Intervalo indevido em jornada até 4h • ","")&amp;IF(COUNTIF(FE26:IB26,"*INT-15MIN*")&gt;0,"Intervalo deve ser de 15 min (jornada 4h01–6h) • ","")&amp;IF(COUNTIF(FE26:IB26,"*INT-1H2H*")&gt;0,"Intervalo fora de 1h–2h (jornada acima de 6h) • ",""))</f>
        <v/>
      </c>
      <c r="OO26">
        <f>IF($B26="",0,IF(AND(Configurações!$B$3&lt;&gt;"Simples",ISNUMBER($C26),ROUND(OL26*1440,0)&gt;$C26*60),1,0))</f>
        <v>0</v>
      </c>
      <c r="OP26">
        <f>IF($B26="",0,IF(IF(Configurações!$B$6="Sim",OM26&gt;6,OM26&gt;Configurações!$B$5),1,0))</f>
        <v>0</v>
      </c>
      <c r="OQ26" s="72">
        <f>SUMIFS(Cálculos!$G26:$OA26,Cálculos!$G$4:$OA$4,"H",Cálculos!$G$3:$OA$3,4)</f>
        <v>0</v>
      </c>
      <c r="OR26">
        <f>SUMIFS(Cálculos!$G26:$OA26,Cálculos!$G$4:$OA$4,"T",Cálculos!$G$3:$OA$3,4)</f>
        <v>0</v>
      </c>
      <c r="OS26" s="69" t="str">
        <f>IF($B26="","",IF(AND(Configurações!$B$3&lt;&gt;"Simples",ISNUMBER($C26),ROUND(OQ26*1440,0)&gt;$C26*60),"Jornada semanal excedida: "&amp;TEXT(OQ26,"[h]:mm")&amp;" (contratada "&amp;$C26&amp;"h) • ","")&amp;IF(IF(Configurações!$B$6="Sim",OR26&gt;6,OR26&gt;Configurações!$B$5),IF(Configurações!$B$6="Sim","Semana inteira sem folga — mínimo 1 folga (CCT/ACT) • ","Mais de "&amp;Configurações!$B$5&amp;" dias trabalhados — obrigatórias 2 folgas semanais • "),"")&amp;IF(COUNTIF(ID26:LA26,"*7DIA*")&gt;0,"7º dia consecutivo de trabalho • ","")&amp;IF(COUNTIF(ID26:LA26,"*DOM*")&gt;0,"Domingos consecutivos acima do permitido • ","")&amp;IF(COUNTIF(ID26:LA26,"*INT-INDEVIDO*")&gt;0,"Intervalo indevido em jornada até 4h • ","")&amp;IF(COUNTIF(ID26:LA26,"*INT-15MIN*")&gt;0,"Intervalo deve ser de 15 min (jornada 4h01–6h) • ","")&amp;IF(COUNTIF(ID26:LA26,"*INT-1H2H*")&gt;0,"Intervalo fora de 1h–2h (jornada acima de 6h) • ",""))</f>
        <v/>
      </c>
      <c r="OT26">
        <f>IF($B26="",0,IF(AND(Configurações!$B$3&lt;&gt;"Simples",ISNUMBER($C26),ROUND(OQ26*1440,0)&gt;$C26*60),1,0))</f>
        <v>0</v>
      </c>
      <c r="OU26">
        <f>IF($B26="",0,IF(IF(Configurações!$B$6="Sim",OR26&gt;6,OR26&gt;Configurações!$B$5),1,0))</f>
        <v>0</v>
      </c>
      <c r="OV26" s="72">
        <f>SUMIFS(Cálculos!$G26:$OA26,Cálculos!$G$4:$OA$4,"H",Cálculos!$G$3:$OA$3,5)</f>
        <v>0</v>
      </c>
      <c r="OW26">
        <f>SUMIFS(Cálculos!$G26:$OA26,Cálculos!$G$4:$OA$4,"T",Cálculos!$G$3:$OA$3,5)</f>
        <v>0</v>
      </c>
      <c r="OX26" s="69" t="str">
        <f>IF($B26="","",IF(AND(Configurações!$B$3&lt;&gt;"Simples",ISNUMBER($C26),ROUND(OV26*1440,0)&gt;$C26*60),"Jornada semanal excedida: "&amp;TEXT(OV26,"[h]:mm")&amp;" (contratada "&amp;$C26&amp;"h) • ","")&amp;IF(IF(Configurações!$B$6="Sim",OW26&gt;6,OW26&gt;Configurações!$B$5),IF(Configurações!$B$6="Sim","Semana inteira sem folga — mínimo 1 folga (CCT/ACT) • ","Mais de "&amp;Configurações!$B$5&amp;" dias trabalhados — obrigatórias 2 folgas semanais • "),"")&amp;IF(COUNTIF(LC26:NZ26,"*7DIA*")&gt;0,"7º dia consecutivo de trabalho • ","")&amp;IF(COUNTIF(LC26:NZ26,"*DOM*")&gt;0,"Domingos consecutivos acima do permitido • ","")&amp;IF(COUNTIF(LC26:NZ26,"*INT-INDEVIDO*")&gt;0,"Intervalo indevido em jornada até 4h • ","")&amp;IF(COUNTIF(LC26:NZ26,"*INT-15MIN*")&gt;0,"Intervalo deve ser de 15 min (jornada 4h01–6h) • ","")&amp;IF(COUNTIF(LC26:NZ26,"*INT-1H2H*")&gt;0,"Intervalo fora de 1h–2h (jornada acima de 6h) • ",""))</f>
        <v/>
      </c>
      <c r="OY26">
        <f>IF($B26="",0,IF(AND(Configurações!$B$3&lt;&gt;"Simples",ISNUMBER($C26),ROUND(OV26*1440,0)&gt;$C26*60),1,0))</f>
        <v>0</v>
      </c>
      <c r="OZ26">
        <f>IF($B26="",0,IF(IF(Configurações!$B$6="Sim",OW26&gt;6,OW26&gt;Configurações!$B$5),1,0))</f>
        <v>0</v>
      </c>
      <c r="PA26">
        <f>IF($B26="",0,SUMPRODUCT((Cálculos!$G$4:$OA$4="T")*(Cálculos!$G$5:$OA$5&gt;=$PA$5)*(Cálculos!$G$5:$OA$5&lt;=$PB$5))-PE26)</f>
        <v>0</v>
      </c>
      <c r="PB26">
        <f>IF($B26="",0,PA26-SUMIFS(Cálculos!$G26:$OA26,Cálculos!$G$4:$OA$4,"T",Cálculos!$G$5:$OA$5,"&gt;="&amp;$PA$5,Cálculos!$G$5:$OA$5,"&lt;="&amp;$PB$5))</f>
        <v>0</v>
      </c>
      <c r="PC26">
        <f>ROUND(PA26*Configurações!$B$7/7,0)</f>
        <v>0</v>
      </c>
      <c r="PD26">
        <f>IF(AND(Configurações!$B$6="Sim",PA26&gt;0,PB26&lt;PC26),1,0)</f>
        <v>0</v>
      </c>
      <c r="PE26">
        <f>IF($B26="",0,COUNTIFS(Cálculos!$G$4:$OA$4,"ST",Cálculos!$G$5:$OA$5,"&gt;="&amp;$PA$5,Cálculos!$G$5:$OA$5,"&lt;="&amp;$PB$5,Cálculos!$G26:$OA26,"FERIAS"))</f>
        <v>0</v>
      </c>
      <c r="PF26">
        <f>IF($B26="",0,SUMPRODUCT((Cálculos!$G$4:$OA$4="T")*(Cálculos!$G$5:$OA$5&gt;=$PF$5)*(Cálculos!$G$5:$OA$5&lt;=$PG$5))-PJ26)</f>
        <v>0</v>
      </c>
      <c r="PG26">
        <f>IF($B26="",0,PF26-SUMIFS(Cálculos!$G26:$OA26,Cálculos!$G$4:$OA$4,"T",Cálculos!$G$5:$OA$5,"&gt;="&amp;$PF$5,Cálculos!$G$5:$OA$5,"&lt;="&amp;$PG$5))</f>
        <v>0</v>
      </c>
      <c r="PH26">
        <f>ROUND(PF26*Configurações!$B$7/7,0)</f>
        <v>0</v>
      </c>
      <c r="PI26">
        <f>IF(AND(Configurações!$B$6="Sim",PF26&gt;0,PG26&lt;PH26),1,0)</f>
        <v>0</v>
      </c>
      <c r="PJ26">
        <f>IF($B26="",0,COUNTIFS(Cálculos!$G$4:$OA$4,"ST",Cálculos!$G$5:$OA$5,"&gt;="&amp;$PF$5,Cálculos!$G$5:$OA$5,"&lt;="&amp;$PG$5,Cálculos!$G26:$OA26,"FERIAS"))</f>
        <v>0</v>
      </c>
      <c r="PK26">
        <f>IF($B26="",0,SUMPRODUCT((Cálculos!$G$4:$OA$4="T")*(Cálculos!$G$5:$OA$5&gt;=$PK$5)*(Cálculos!$G$5:$OA$5&lt;=$PL$5))-PO26)</f>
        <v>0</v>
      </c>
      <c r="PL26">
        <f>IF($B26="",0,PK26-SUMIFS(Cálculos!$G26:$OA26,Cálculos!$G$4:$OA$4,"T",Cálculos!$G$5:$OA$5,"&gt;="&amp;$PK$5,Cálculos!$G$5:$OA$5,"&lt;="&amp;$PL$5))</f>
        <v>0</v>
      </c>
      <c r="PM26">
        <f>ROUND(PK26*Configurações!$B$7/7,0)</f>
        <v>0</v>
      </c>
      <c r="PN26">
        <f>IF(AND(Configurações!$B$6="Sim",PK26&gt;0,PL26&lt;PM26),1,0)</f>
        <v>0</v>
      </c>
      <c r="PO26">
        <f>IF($B26="",0,COUNTIFS(Cálculos!$G$4:$OA$4,"ST",Cálculos!$G$5:$OA$5,"&gt;="&amp;$PK$5,Cálculos!$G$5:$OA$5,"&lt;="&amp;$PL$5,Cálculos!$G26:$OA26,"FERIAS"))</f>
        <v>0</v>
      </c>
      <c r="PP26" s="69" t="str">
        <f t="shared" si="212"/>
        <v/>
      </c>
    </row>
    <row r="27" spans="1:432" x14ac:dyDescent="0.25">
      <c r="A27" s="68" t="str">
        <f t="shared" si="106"/>
        <v/>
      </c>
      <c r="B27" s="69" t="str">
        <f>IF(Configurações!$B$3="Colunas",IF('Escala Colunas'!Q$4="","",'Escala Colunas'!Q$4),IF(Configurações!$B$3="Simples",IF('Escala Simples'!$B27="","",'Escala Simples'!$B27),IF('Escala Linhas'!$B27="","",'Escala Linhas'!$B27)))</f>
        <v/>
      </c>
      <c r="C27" s="70" t="str">
        <f>IF($B27="","",IFERROR(INDEX(Funcionários!$D$5:$D$84,MATCH($B27,Funcionários!$B$5:$B$84,0)),""))</f>
        <v/>
      </c>
      <c r="D27" t="str">
        <f>IF($B27="","",IFERROR(INDEX(Funcionários!$C$5:$C$84,MATCH($B27,Funcionários!$B$5:$B$84,0)),""))</f>
        <v/>
      </c>
      <c r="E27">
        <f>IF($B27="",0,IFERROR(N(INDEX(Funcionários!$E$5:$E$84,MATCH($B27,Funcionários!$B$5:$B$84,0))),0))</f>
        <v>0</v>
      </c>
      <c r="F27">
        <f>IF($B27="",0,IFERROR(N(INDEX(Funcionários!$F$5:$F$84,MATCH($B27,Funcionários!$B$5:$B$84,0))),0))</f>
        <v>0</v>
      </c>
      <c r="G27" s="71" t="str">
        <f>IF(Configurações!$B$3="Colunas",IF('Escala Colunas'!Q14="","",'Escala Colunas'!Q14),IF(Configurações!$B$3="Simples","",IF('Escala Linhas'!D27="","",'Escala Linhas'!D27)))</f>
        <v/>
      </c>
      <c r="H27" s="71" t="str">
        <f>IF(Configurações!$B$3="Colunas",IF('Escala Colunas'!Q15="","",'Escala Colunas'!Q15),IF(Configurações!$B$3="Simples","",IF('Escala Linhas'!E27="","",'Escala Linhas'!E27)))</f>
        <v/>
      </c>
      <c r="I27" s="71" t="str">
        <f>IF(Configurações!$B$3="Colunas",IF('Escala Colunas'!Q16="","",'Escala Colunas'!Q16),IF(Configurações!$B$3="Simples","",IF('Escala Linhas'!F27="","",'Escala Linhas'!F27)))</f>
        <v/>
      </c>
      <c r="J27" s="71" t="str">
        <f>IF(Configurações!$B$3="Colunas",IF('Escala Colunas'!Q17="","",'Escala Colunas'!Q17),IF(Configurações!$B$3="Simples","",IF('Escala Linhas'!G27="","",'Escala Linhas'!G27)))</f>
        <v/>
      </c>
      <c r="K27">
        <f>IF($B27="",0,IF(Configurações!$B$3="Simples",IF(OR(Q27="TRAB",Q27="ATEST"),1,0),IF(AND(G27&lt;&gt;"",J27&lt;&gt;""),1,0)))</f>
        <v>0</v>
      </c>
      <c r="L27" s="72">
        <f>IF(AND(K27=1,Configurações!$B$3&lt;&gt;"Simples"),MOD(J27-G27,1)-M27,0)</f>
        <v>0</v>
      </c>
      <c r="M27" s="72">
        <f t="shared" si="107"/>
        <v>0</v>
      </c>
      <c r="N27">
        <f t="shared" si="108"/>
        <v>0</v>
      </c>
      <c r="O27">
        <f t="shared" si="109"/>
        <v>0</v>
      </c>
      <c r="P27" s="38" t="str">
        <f>IF(K27=0,"",IF(N27&gt;Configurações!$B$15,"7DIA ","")&amp;IF(AND(WEEKDAY(G$5)=1,O27&gt;IF($D27="F",Configurações!$B$13,Configurações!$B$14)),"DOM ","")&amp;IF(Configurações!$B$3="Simples","",IF(ROUND(L27*1440,0)&lt;=ROUND(Configurações!$B$11*1440,0),IF(ROUND(M27*1440,0)&gt;0,"INT-INDEVIDO",""),IF(ROUND(L27*1440,0)&lt;=ROUND(Configurações!$B$12*1440,0),IF(ROUND(M27*1440,0)&lt;&gt;ROUND(Configurações!$B$8*1440,0),"INT-15MIN",""),IF(OR(ROUND(M27*1440,0)&lt;ROUND(Configurações!$B$9*1440,0),ROUND(M27*1440,0)&gt;ROUND(Configurações!$B$10*1440,0)),"INT-1H2H","")))))</f>
        <v/>
      </c>
      <c r="Q27" t="str">
        <f>IF(Configurações!$B$3="Simples",IF('Escala Simples'!D27="Trabalho","TRAB",IF('Escala Simples'!D27="Folga","FOLGA",IF('Escala Simples'!D27="Atestado","ATEST",IF('Escala Simples'!D27="Férias","FERIAS","")))),"")</f>
        <v/>
      </c>
      <c r="R27" s="71" t="str">
        <f>IF(Configurações!$B$3="Colunas",IF('Escala Colunas'!Q19="","",'Escala Colunas'!Q19),IF(Configurações!$B$3="Simples","",IF('Escala Linhas'!I27="","",'Escala Linhas'!I27)))</f>
        <v/>
      </c>
      <c r="S27" s="71" t="str">
        <f>IF(Configurações!$B$3="Colunas",IF('Escala Colunas'!Q20="","",'Escala Colunas'!Q20),IF(Configurações!$B$3="Simples","",IF('Escala Linhas'!J27="","",'Escala Linhas'!J27)))</f>
        <v/>
      </c>
      <c r="T27" s="71" t="str">
        <f>IF(Configurações!$B$3="Colunas",IF('Escala Colunas'!Q21="","",'Escala Colunas'!Q21),IF(Configurações!$B$3="Simples","",IF('Escala Linhas'!K27="","",'Escala Linhas'!K27)))</f>
        <v/>
      </c>
      <c r="U27" s="71" t="str">
        <f>IF(Configurações!$B$3="Colunas",IF('Escala Colunas'!Q22="","",'Escala Colunas'!Q22),IF(Configurações!$B$3="Simples","",IF('Escala Linhas'!L27="","",'Escala Linhas'!L27)))</f>
        <v/>
      </c>
      <c r="V27">
        <f>IF($B27="",0,IF(Configurações!$B$3="Simples",IF(OR(AB27="TRAB",AB27="ATEST"),1,0),IF(AND(R27&lt;&gt;"",U27&lt;&gt;""),1,0)))</f>
        <v>0</v>
      </c>
      <c r="W27" s="72">
        <f>IF(AND(V27=1,Configurações!$B$3&lt;&gt;"Simples"),MOD(U27-R27,1)-X27,0)</f>
        <v>0</v>
      </c>
      <c r="X27" s="72">
        <f t="shared" si="110"/>
        <v>0</v>
      </c>
      <c r="Y27">
        <f t="shared" si="111"/>
        <v>0</v>
      </c>
      <c r="Z27">
        <f t="shared" si="112"/>
        <v>0</v>
      </c>
      <c r="AA27" s="38" t="str">
        <f>IF(V27=0,"",IF(Y27&gt;Configurações!$B$15,"7DIA ","")&amp;IF(AND(WEEKDAY(R$5)=1,Z27&gt;IF($D27="F",Configurações!$B$13,Configurações!$B$14)),"DOM ","")&amp;IF(Configurações!$B$3="Simples","",IF(ROUND(W27*1440,0)&lt;=ROUND(Configurações!$B$11*1440,0),IF(ROUND(X27*1440,0)&gt;0,"INT-INDEVIDO",""),IF(ROUND(W27*1440,0)&lt;=ROUND(Configurações!$B$12*1440,0),IF(ROUND(X27*1440,0)&lt;&gt;ROUND(Configurações!$B$8*1440,0),"INT-15MIN",""),IF(OR(ROUND(X27*1440,0)&lt;ROUND(Configurações!$B$9*1440,0),ROUND(X27*1440,0)&gt;ROUND(Configurações!$B$10*1440,0)),"INT-1H2H","")))))</f>
        <v/>
      </c>
      <c r="AB27" t="str">
        <f>IF(Configurações!$B$3="Simples",IF('Escala Simples'!E27="Trabalho","TRAB",IF('Escala Simples'!E27="Folga","FOLGA",IF('Escala Simples'!E27="Atestado","ATEST",IF('Escala Simples'!E27="Férias","FERIAS","")))),"")</f>
        <v/>
      </c>
      <c r="AC27" s="71" t="str">
        <f>IF(Configurações!$B$3="Colunas",IF('Escala Colunas'!Q24="","",'Escala Colunas'!Q24),IF(Configurações!$B$3="Simples","",IF('Escala Linhas'!N27="","",'Escala Linhas'!N27)))</f>
        <v/>
      </c>
      <c r="AD27" s="71" t="str">
        <f>IF(Configurações!$B$3="Colunas",IF('Escala Colunas'!Q25="","",'Escala Colunas'!Q25),IF(Configurações!$B$3="Simples","",IF('Escala Linhas'!O27="","",'Escala Linhas'!O27)))</f>
        <v/>
      </c>
      <c r="AE27" s="71" t="str">
        <f>IF(Configurações!$B$3="Colunas",IF('Escala Colunas'!Q26="","",'Escala Colunas'!Q26),IF(Configurações!$B$3="Simples","",IF('Escala Linhas'!P27="","",'Escala Linhas'!P27)))</f>
        <v/>
      </c>
      <c r="AF27" s="71" t="str">
        <f>IF(Configurações!$B$3="Colunas",IF('Escala Colunas'!Q27="","",'Escala Colunas'!Q27),IF(Configurações!$B$3="Simples","",IF('Escala Linhas'!Q27="","",'Escala Linhas'!Q27)))</f>
        <v/>
      </c>
      <c r="AG27">
        <f>IF($B27="",0,IF(Configurações!$B$3="Simples",IF(OR(AM27="TRAB",AM27="ATEST"),1,0),IF(AND(AC27&lt;&gt;"",AF27&lt;&gt;""),1,0)))</f>
        <v>0</v>
      </c>
      <c r="AH27" s="72">
        <f>IF(AND(AG27=1,Configurações!$B$3&lt;&gt;"Simples"),MOD(AF27-AC27,1)-AI27,0)</f>
        <v>0</v>
      </c>
      <c r="AI27" s="72">
        <f t="shared" si="113"/>
        <v>0</v>
      </c>
      <c r="AJ27">
        <f t="shared" si="114"/>
        <v>0</v>
      </c>
      <c r="AK27">
        <f t="shared" si="115"/>
        <v>0</v>
      </c>
      <c r="AL27" s="38" t="str">
        <f>IF(AG27=0,"",IF(AJ27&gt;Configurações!$B$15,"7DIA ","")&amp;IF(AND(WEEKDAY(AC$5)=1,AK27&gt;IF($D27="F",Configurações!$B$13,Configurações!$B$14)),"DOM ","")&amp;IF(Configurações!$B$3="Simples","",IF(ROUND(AH27*1440,0)&lt;=ROUND(Configurações!$B$11*1440,0),IF(ROUND(AI27*1440,0)&gt;0,"INT-INDEVIDO",""),IF(ROUND(AH27*1440,0)&lt;=ROUND(Configurações!$B$12*1440,0),IF(ROUND(AI27*1440,0)&lt;&gt;ROUND(Configurações!$B$8*1440,0),"INT-15MIN",""),IF(OR(ROUND(AI27*1440,0)&lt;ROUND(Configurações!$B$9*1440,0),ROUND(AI27*1440,0)&gt;ROUND(Configurações!$B$10*1440,0)),"INT-1H2H","")))))</f>
        <v/>
      </c>
      <c r="AM27" t="str">
        <f>IF(Configurações!$B$3="Simples",IF('Escala Simples'!F27="Trabalho","TRAB",IF('Escala Simples'!F27="Folga","FOLGA",IF('Escala Simples'!F27="Atestado","ATEST",IF('Escala Simples'!F27="Férias","FERIAS","")))),"")</f>
        <v/>
      </c>
      <c r="AN27" s="71" t="str">
        <f>IF(Configurações!$B$3="Colunas",IF('Escala Colunas'!Q29="","",'Escala Colunas'!Q29),IF(Configurações!$B$3="Simples","",IF('Escala Linhas'!S27="","",'Escala Linhas'!S27)))</f>
        <v/>
      </c>
      <c r="AO27" s="71" t="str">
        <f>IF(Configurações!$B$3="Colunas",IF('Escala Colunas'!Q30="","",'Escala Colunas'!Q30),IF(Configurações!$B$3="Simples","",IF('Escala Linhas'!T27="","",'Escala Linhas'!T27)))</f>
        <v/>
      </c>
      <c r="AP27" s="71" t="str">
        <f>IF(Configurações!$B$3="Colunas",IF('Escala Colunas'!Q31="","",'Escala Colunas'!Q31),IF(Configurações!$B$3="Simples","",IF('Escala Linhas'!U27="","",'Escala Linhas'!U27)))</f>
        <v/>
      </c>
      <c r="AQ27" s="71" t="str">
        <f>IF(Configurações!$B$3="Colunas",IF('Escala Colunas'!Q32="","",'Escala Colunas'!Q32),IF(Configurações!$B$3="Simples","",IF('Escala Linhas'!V27="","",'Escala Linhas'!V27)))</f>
        <v/>
      </c>
      <c r="AR27">
        <f>IF($B27="",0,IF(Configurações!$B$3="Simples",IF(OR(AX27="TRAB",AX27="ATEST"),1,0),IF(AND(AN27&lt;&gt;"",AQ27&lt;&gt;""),1,0)))</f>
        <v>0</v>
      </c>
      <c r="AS27" s="72">
        <f>IF(AND(AR27=1,Configurações!$B$3&lt;&gt;"Simples"),MOD(AQ27-AN27,1)-AT27,0)</f>
        <v>0</v>
      </c>
      <c r="AT27" s="72">
        <f t="shared" si="116"/>
        <v>0</v>
      </c>
      <c r="AU27">
        <f t="shared" si="117"/>
        <v>0</v>
      </c>
      <c r="AV27">
        <f t="shared" si="118"/>
        <v>0</v>
      </c>
      <c r="AW27" s="38" t="str">
        <f>IF(AR27=0,"",IF(AU27&gt;Configurações!$B$15,"7DIA ","")&amp;IF(AND(WEEKDAY(AN$5)=1,AV27&gt;IF($D27="F",Configurações!$B$13,Configurações!$B$14)),"DOM ","")&amp;IF(Configurações!$B$3="Simples","",IF(ROUND(AS27*1440,0)&lt;=ROUND(Configurações!$B$11*1440,0),IF(ROUND(AT27*1440,0)&gt;0,"INT-INDEVIDO",""),IF(ROUND(AS27*1440,0)&lt;=ROUND(Configurações!$B$12*1440,0),IF(ROUND(AT27*1440,0)&lt;&gt;ROUND(Configurações!$B$8*1440,0),"INT-15MIN",""),IF(OR(ROUND(AT27*1440,0)&lt;ROUND(Configurações!$B$9*1440,0),ROUND(AT27*1440,0)&gt;ROUND(Configurações!$B$10*1440,0)),"INT-1H2H","")))))</f>
        <v/>
      </c>
      <c r="AX27" t="str">
        <f>IF(Configurações!$B$3="Simples",IF('Escala Simples'!G27="Trabalho","TRAB",IF('Escala Simples'!G27="Folga","FOLGA",IF('Escala Simples'!G27="Atestado","ATEST",IF('Escala Simples'!G27="Férias","FERIAS","")))),"")</f>
        <v/>
      </c>
      <c r="AY27" s="71" t="str">
        <f>IF(Configurações!$B$3="Colunas",IF('Escala Colunas'!Q34="","",'Escala Colunas'!Q34),IF(Configurações!$B$3="Simples","",IF('Escala Linhas'!X27="","",'Escala Linhas'!X27)))</f>
        <v/>
      </c>
      <c r="AZ27" s="71" t="str">
        <f>IF(Configurações!$B$3="Colunas",IF('Escala Colunas'!Q35="","",'Escala Colunas'!Q35),IF(Configurações!$B$3="Simples","",IF('Escala Linhas'!Y27="","",'Escala Linhas'!Y27)))</f>
        <v/>
      </c>
      <c r="BA27" s="71" t="str">
        <f>IF(Configurações!$B$3="Colunas",IF('Escala Colunas'!Q36="","",'Escala Colunas'!Q36),IF(Configurações!$B$3="Simples","",IF('Escala Linhas'!Z27="","",'Escala Linhas'!Z27)))</f>
        <v/>
      </c>
      <c r="BB27" s="71" t="str">
        <f>IF(Configurações!$B$3="Colunas",IF('Escala Colunas'!Q37="","",'Escala Colunas'!Q37),IF(Configurações!$B$3="Simples","",IF('Escala Linhas'!AA27="","",'Escala Linhas'!AA27)))</f>
        <v/>
      </c>
      <c r="BC27">
        <f>IF($B27="",0,IF(Configurações!$B$3="Simples",IF(OR(BI27="TRAB",BI27="ATEST"),1,0),IF(AND(AY27&lt;&gt;"",BB27&lt;&gt;""),1,0)))</f>
        <v>0</v>
      </c>
      <c r="BD27" s="72">
        <f>IF(AND(BC27=1,Configurações!$B$3&lt;&gt;"Simples"),MOD(BB27-AY27,1)-BE27,0)</f>
        <v>0</v>
      </c>
      <c r="BE27" s="72">
        <f t="shared" si="119"/>
        <v>0</v>
      </c>
      <c r="BF27">
        <f t="shared" si="120"/>
        <v>0</v>
      </c>
      <c r="BG27">
        <f t="shared" si="121"/>
        <v>0</v>
      </c>
      <c r="BH27" s="38" t="str">
        <f>IF(BC27=0,"",IF(BF27&gt;Configurações!$B$15,"7DIA ","")&amp;IF(AND(WEEKDAY(AY$5)=1,BG27&gt;IF($D27="F",Configurações!$B$13,Configurações!$B$14)),"DOM ","")&amp;IF(Configurações!$B$3="Simples","",IF(ROUND(BD27*1440,0)&lt;=ROUND(Configurações!$B$11*1440,0),IF(ROUND(BE27*1440,0)&gt;0,"INT-INDEVIDO",""),IF(ROUND(BD27*1440,0)&lt;=ROUND(Configurações!$B$12*1440,0),IF(ROUND(BE27*1440,0)&lt;&gt;ROUND(Configurações!$B$8*1440,0),"INT-15MIN",""),IF(OR(ROUND(BE27*1440,0)&lt;ROUND(Configurações!$B$9*1440,0),ROUND(BE27*1440,0)&gt;ROUND(Configurações!$B$10*1440,0)),"INT-1H2H","")))))</f>
        <v/>
      </c>
      <c r="BI27" t="str">
        <f>IF(Configurações!$B$3="Simples",IF('Escala Simples'!H27="Trabalho","TRAB",IF('Escala Simples'!H27="Folga","FOLGA",IF('Escala Simples'!H27="Atestado","ATEST",IF('Escala Simples'!H27="Férias","FERIAS","")))),"")</f>
        <v/>
      </c>
      <c r="BJ27" s="71" t="str">
        <f>IF(Configurações!$B$3="Colunas",IF('Escala Colunas'!Q39="","",'Escala Colunas'!Q39),IF(Configurações!$B$3="Simples","",IF('Escala Linhas'!AC27="","",'Escala Linhas'!AC27)))</f>
        <v/>
      </c>
      <c r="BK27" s="71" t="str">
        <f>IF(Configurações!$B$3="Colunas",IF('Escala Colunas'!Q40="","",'Escala Colunas'!Q40),IF(Configurações!$B$3="Simples","",IF('Escala Linhas'!AD27="","",'Escala Linhas'!AD27)))</f>
        <v/>
      </c>
      <c r="BL27" s="71" t="str">
        <f>IF(Configurações!$B$3="Colunas",IF('Escala Colunas'!Q41="","",'Escala Colunas'!Q41),IF(Configurações!$B$3="Simples","",IF('Escala Linhas'!AE27="","",'Escala Linhas'!AE27)))</f>
        <v/>
      </c>
      <c r="BM27" s="71" t="str">
        <f>IF(Configurações!$B$3="Colunas",IF('Escala Colunas'!Q42="","",'Escala Colunas'!Q42),IF(Configurações!$B$3="Simples","",IF('Escala Linhas'!AF27="","",'Escala Linhas'!AF27)))</f>
        <v/>
      </c>
      <c r="BN27">
        <f>IF($B27="",0,IF(Configurações!$B$3="Simples",IF(OR(BT27="TRAB",BT27="ATEST"),1,0),IF(AND(BJ27&lt;&gt;"",BM27&lt;&gt;""),1,0)))</f>
        <v>0</v>
      </c>
      <c r="BO27" s="72">
        <f>IF(AND(BN27=1,Configurações!$B$3&lt;&gt;"Simples"),MOD(BM27-BJ27,1)-BP27,0)</f>
        <v>0</v>
      </c>
      <c r="BP27" s="72">
        <f t="shared" si="122"/>
        <v>0</v>
      </c>
      <c r="BQ27">
        <f t="shared" si="123"/>
        <v>0</v>
      </c>
      <c r="BR27">
        <f t="shared" si="124"/>
        <v>0</v>
      </c>
      <c r="BS27" s="38" t="str">
        <f>IF(BN27=0,"",IF(BQ27&gt;Configurações!$B$15,"7DIA ","")&amp;IF(AND(WEEKDAY(BJ$5)=1,BR27&gt;IF($D27="F",Configurações!$B$13,Configurações!$B$14)),"DOM ","")&amp;IF(Configurações!$B$3="Simples","",IF(ROUND(BO27*1440,0)&lt;=ROUND(Configurações!$B$11*1440,0),IF(ROUND(BP27*1440,0)&gt;0,"INT-INDEVIDO",""),IF(ROUND(BO27*1440,0)&lt;=ROUND(Configurações!$B$12*1440,0),IF(ROUND(BP27*1440,0)&lt;&gt;ROUND(Configurações!$B$8*1440,0),"INT-15MIN",""),IF(OR(ROUND(BP27*1440,0)&lt;ROUND(Configurações!$B$9*1440,0),ROUND(BP27*1440,0)&gt;ROUND(Configurações!$B$10*1440,0)),"INT-1H2H","")))))</f>
        <v/>
      </c>
      <c r="BT27" t="str">
        <f>IF(Configurações!$B$3="Simples",IF('Escala Simples'!I27="Trabalho","TRAB",IF('Escala Simples'!I27="Folga","FOLGA",IF('Escala Simples'!I27="Atestado","ATEST",IF('Escala Simples'!I27="Férias","FERIAS","")))),"")</f>
        <v/>
      </c>
      <c r="BU27" s="71" t="str">
        <f>IF(Configurações!$B$3="Colunas",IF('Escala Colunas'!Q44="","",'Escala Colunas'!Q44),IF(Configurações!$B$3="Simples","",IF('Escala Linhas'!AH27="","",'Escala Linhas'!AH27)))</f>
        <v/>
      </c>
      <c r="BV27" s="71" t="str">
        <f>IF(Configurações!$B$3="Colunas",IF('Escala Colunas'!Q45="","",'Escala Colunas'!Q45),IF(Configurações!$B$3="Simples","",IF('Escala Linhas'!AI27="","",'Escala Linhas'!AI27)))</f>
        <v/>
      </c>
      <c r="BW27" s="71" t="str">
        <f>IF(Configurações!$B$3="Colunas",IF('Escala Colunas'!Q46="","",'Escala Colunas'!Q46),IF(Configurações!$B$3="Simples","",IF('Escala Linhas'!AJ27="","",'Escala Linhas'!AJ27)))</f>
        <v/>
      </c>
      <c r="BX27" s="71" t="str">
        <f>IF(Configurações!$B$3="Colunas",IF('Escala Colunas'!Q47="","",'Escala Colunas'!Q47),IF(Configurações!$B$3="Simples","",IF('Escala Linhas'!AK27="","",'Escala Linhas'!AK27)))</f>
        <v/>
      </c>
      <c r="BY27">
        <f>IF($B27="",0,IF(Configurações!$B$3="Simples",IF(OR(CE27="TRAB",CE27="ATEST"),1,0),IF(AND(BU27&lt;&gt;"",BX27&lt;&gt;""),1,0)))</f>
        <v>0</v>
      </c>
      <c r="BZ27" s="72">
        <f>IF(AND(BY27=1,Configurações!$B$3&lt;&gt;"Simples"),MOD(BX27-BU27,1)-CA27,0)</f>
        <v>0</v>
      </c>
      <c r="CA27" s="72">
        <f t="shared" si="125"/>
        <v>0</v>
      </c>
      <c r="CB27">
        <f t="shared" si="126"/>
        <v>0</v>
      </c>
      <c r="CC27">
        <f t="shared" si="127"/>
        <v>0</v>
      </c>
      <c r="CD27" s="38" t="str">
        <f>IF(BY27=0,"",IF(CB27&gt;Configurações!$B$15,"7DIA ","")&amp;IF(AND(WEEKDAY(BU$5)=1,CC27&gt;IF($D27="F",Configurações!$B$13,Configurações!$B$14)),"DOM ","")&amp;IF(Configurações!$B$3="Simples","",IF(ROUND(BZ27*1440,0)&lt;=ROUND(Configurações!$B$11*1440,0),IF(ROUND(CA27*1440,0)&gt;0,"INT-INDEVIDO",""),IF(ROUND(BZ27*1440,0)&lt;=ROUND(Configurações!$B$12*1440,0),IF(ROUND(CA27*1440,0)&lt;&gt;ROUND(Configurações!$B$8*1440,0),"INT-15MIN",""),IF(OR(ROUND(CA27*1440,0)&lt;ROUND(Configurações!$B$9*1440,0),ROUND(CA27*1440,0)&gt;ROUND(Configurações!$B$10*1440,0)),"INT-1H2H","")))))</f>
        <v/>
      </c>
      <c r="CE27" t="str">
        <f>IF(Configurações!$B$3="Simples",IF('Escala Simples'!J27="Trabalho","TRAB",IF('Escala Simples'!J27="Folga","FOLGA",IF('Escala Simples'!J27="Atestado","ATEST",IF('Escala Simples'!J27="Férias","FERIAS","")))),"")</f>
        <v/>
      </c>
      <c r="CF27" s="71" t="str">
        <f>IF(Configurações!$B$3="Colunas",IF('Escala Colunas'!Q52="","",'Escala Colunas'!Q52),IF(Configurações!$B$3="Simples","",IF('Escala Linhas'!AP27="","",'Escala Linhas'!AP27)))</f>
        <v/>
      </c>
      <c r="CG27" s="71" t="str">
        <f>IF(Configurações!$B$3="Colunas",IF('Escala Colunas'!Q53="","",'Escala Colunas'!Q53),IF(Configurações!$B$3="Simples","",IF('Escala Linhas'!AQ27="","",'Escala Linhas'!AQ27)))</f>
        <v/>
      </c>
      <c r="CH27" s="71" t="str">
        <f>IF(Configurações!$B$3="Colunas",IF('Escala Colunas'!Q54="","",'Escala Colunas'!Q54),IF(Configurações!$B$3="Simples","",IF('Escala Linhas'!AR27="","",'Escala Linhas'!AR27)))</f>
        <v/>
      </c>
      <c r="CI27" s="71" t="str">
        <f>IF(Configurações!$B$3="Colunas",IF('Escala Colunas'!Q55="","",'Escala Colunas'!Q55),IF(Configurações!$B$3="Simples","",IF('Escala Linhas'!AS27="","",'Escala Linhas'!AS27)))</f>
        <v/>
      </c>
      <c r="CJ27">
        <f>IF($B27="",0,IF(Configurações!$B$3="Simples",IF(OR(CP27="TRAB",CP27="ATEST"),1,0),IF(AND(CF27&lt;&gt;"",CI27&lt;&gt;""),1,0)))</f>
        <v>0</v>
      </c>
      <c r="CK27" s="72">
        <f>IF(AND(CJ27=1,Configurações!$B$3&lt;&gt;"Simples"),MOD(CI27-CF27,1)-CL27,0)</f>
        <v>0</v>
      </c>
      <c r="CL27" s="72">
        <f t="shared" si="128"/>
        <v>0</v>
      </c>
      <c r="CM27">
        <f t="shared" si="129"/>
        <v>0</v>
      </c>
      <c r="CN27">
        <f t="shared" si="130"/>
        <v>0</v>
      </c>
      <c r="CO27" s="38" t="str">
        <f>IF(CJ27=0,"",IF(CM27&gt;Configurações!$B$15,"7DIA ","")&amp;IF(AND(WEEKDAY(CF$5)=1,CN27&gt;IF($D27="F",Configurações!$B$13,Configurações!$B$14)),"DOM ","")&amp;IF(Configurações!$B$3="Simples","",IF(ROUND(CK27*1440,0)&lt;=ROUND(Configurações!$B$11*1440,0),IF(ROUND(CL27*1440,0)&gt;0,"INT-INDEVIDO",""),IF(ROUND(CK27*1440,0)&lt;=ROUND(Configurações!$B$12*1440,0),IF(ROUND(CL27*1440,0)&lt;&gt;ROUND(Configurações!$B$8*1440,0),"INT-15MIN",""),IF(OR(ROUND(CL27*1440,0)&lt;ROUND(Configurações!$B$9*1440,0),ROUND(CL27*1440,0)&gt;ROUND(Configurações!$B$10*1440,0)),"INT-1H2H","")))))</f>
        <v/>
      </c>
      <c r="CP27" t="str">
        <f>IF(Configurações!$B$3="Simples",IF('Escala Simples'!M27="Trabalho","TRAB",IF('Escala Simples'!M27="Folga","FOLGA",IF('Escala Simples'!M27="Atestado","ATEST",IF('Escala Simples'!M27="Férias","FERIAS","")))),"")</f>
        <v/>
      </c>
      <c r="CQ27" s="71" t="str">
        <f>IF(Configurações!$B$3="Colunas",IF('Escala Colunas'!Q57="","",'Escala Colunas'!Q57),IF(Configurações!$B$3="Simples","",IF('Escala Linhas'!AU27="","",'Escala Linhas'!AU27)))</f>
        <v/>
      </c>
      <c r="CR27" s="71" t="str">
        <f>IF(Configurações!$B$3="Colunas",IF('Escala Colunas'!Q58="","",'Escala Colunas'!Q58),IF(Configurações!$B$3="Simples","",IF('Escala Linhas'!AV27="","",'Escala Linhas'!AV27)))</f>
        <v/>
      </c>
      <c r="CS27" s="71" t="str">
        <f>IF(Configurações!$B$3="Colunas",IF('Escala Colunas'!Q59="","",'Escala Colunas'!Q59),IF(Configurações!$B$3="Simples","",IF('Escala Linhas'!AW27="","",'Escala Linhas'!AW27)))</f>
        <v/>
      </c>
      <c r="CT27" s="71" t="str">
        <f>IF(Configurações!$B$3="Colunas",IF('Escala Colunas'!Q60="","",'Escala Colunas'!Q60),IF(Configurações!$B$3="Simples","",IF('Escala Linhas'!AX27="","",'Escala Linhas'!AX27)))</f>
        <v/>
      </c>
      <c r="CU27">
        <f>IF($B27="",0,IF(Configurações!$B$3="Simples",IF(OR(DA27="TRAB",DA27="ATEST"),1,0),IF(AND(CQ27&lt;&gt;"",CT27&lt;&gt;""),1,0)))</f>
        <v>0</v>
      </c>
      <c r="CV27" s="72">
        <f>IF(AND(CU27=1,Configurações!$B$3&lt;&gt;"Simples"),MOD(CT27-CQ27,1)-CW27,0)</f>
        <v>0</v>
      </c>
      <c r="CW27" s="72">
        <f t="shared" si="131"/>
        <v>0</v>
      </c>
      <c r="CX27">
        <f t="shared" si="132"/>
        <v>0</v>
      </c>
      <c r="CY27">
        <f t="shared" si="133"/>
        <v>0</v>
      </c>
      <c r="CZ27" s="38" t="str">
        <f>IF(CU27=0,"",IF(CX27&gt;Configurações!$B$15,"7DIA ","")&amp;IF(AND(WEEKDAY(CQ$5)=1,CY27&gt;IF($D27="F",Configurações!$B$13,Configurações!$B$14)),"DOM ","")&amp;IF(Configurações!$B$3="Simples","",IF(ROUND(CV27*1440,0)&lt;=ROUND(Configurações!$B$11*1440,0),IF(ROUND(CW27*1440,0)&gt;0,"INT-INDEVIDO",""),IF(ROUND(CV27*1440,0)&lt;=ROUND(Configurações!$B$12*1440,0),IF(ROUND(CW27*1440,0)&lt;&gt;ROUND(Configurações!$B$8*1440,0),"INT-15MIN",""),IF(OR(ROUND(CW27*1440,0)&lt;ROUND(Configurações!$B$9*1440,0),ROUND(CW27*1440,0)&gt;ROUND(Configurações!$B$10*1440,0)),"INT-1H2H","")))))</f>
        <v/>
      </c>
      <c r="DA27" t="str">
        <f>IF(Configurações!$B$3="Simples",IF('Escala Simples'!N27="Trabalho","TRAB",IF('Escala Simples'!N27="Folga","FOLGA",IF('Escala Simples'!N27="Atestado","ATEST",IF('Escala Simples'!N27="Férias","FERIAS","")))),"")</f>
        <v/>
      </c>
      <c r="DB27" s="71" t="str">
        <f>IF(Configurações!$B$3="Colunas",IF('Escala Colunas'!Q62="","",'Escala Colunas'!Q62),IF(Configurações!$B$3="Simples","",IF('Escala Linhas'!AZ27="","",'Escala Linhas'!AZ27)))</f>
        <v/>
      </c>
      <c r="DC27" s="71" t="str">
        <f>IF(Configurações!$B$3="Colunas",IF('Escala Colunas'!Q63="","",'Escala Colunas'!Q63),IF(Configurações!$B$3="Simples","",IF('Escala Linhas'!BA27="","",'Escala Linhas'!BA27)))</f>
        <v/>
      </c>
      <c r="DD27" s="71" t="str">
        <f>IF(Configurações!$B$3="Colunas",IF('Escala Colunas'!Q64="","",'Escala Colunas'!Q64),IF(Configurações!$B$3="Simples","",IF('Escala Linhas'!BB27="","",'Escala Linhas'!BB27)))</f>
        <v/>
      </c>
      <c r="DE27" s="71" t="str">
        <f>IF(Configurações!$B$3="Colunas",IF('Escala Colunas'!Q65="","",'Escala Colunas'!Q65),IF(Configurações!$B$3="Simples","",IF('Escala Linhas'!BC27="","",'Escala Linhas'!BC27)))</f>
        <v/>
      </c>
      <c r="DF27">
        <f>IF($B27="",0,IF(Configurações!$B$3="Simples",IF(OR(DL27="TRAB",DL27="ATEST"),1,0),IF(AND(DB27&lt;&gt;"",DE27&lt;&gt;""),1,0)))</f>
        <v>0</v>
      </c>
      <c r="DG27" s="72">
        <f>IF(AND(DF27=1,Configurações!$B$3&lt;&gt;"Simples"),MOD(DE27-DB27,1)-DH27,0)</f>
        <v>0</v>
      </c>
      <c r="DH27" s="72">
        <f t="shared" si="134"/>
        <v>0</v>
      </c>
      <c r="DI27">
        <f t="shared" si="135"/>
        <v>0</v>
      </c>
      <c r="DJ27">
        <f t="shared" si="136"/>
        <v>0</v>
      </c>
      <c r="DK27" s="38" t="str">
        <f>IF(DF27=0,"",IF(DI27&gt;Configurações!$B$15,"7DIA ","")&amp;IF(AND(WEEKDAY(DB$5)=1,DJ27&gt;IF($D27="F",Configurações!$B$13,Configurações!$B$14)),"DOM ","")&amp;IF(Configurações!$B$3="Simples","",IF(ROUND(DG27*1440,0)&lt;=ROUND(Configurações!$B$11*1440,0),IF(ROUND(DH27*1440,0)&gt;0,"INT-INDEVIDO",""),IF(ROUND(DG27*1440,0)&lt;=ROUND(Configurações!$B$12*1440,0),IF(ROUND(DH27*1440,0)&lt;&gt;ROUND(Configurações!$B$8*1440,0),"INT-15MIN",""),IF(OR(ROUND(DH27*1440,0)&lt;ROUND(Configurações!$B$9*1440,0),ROUND(DH27*1440,0)&gt;ROUND(Configurações!$B$10*1440,0)),"INT-1H2H","")))))</f>
        <v/>
      </c>
      <c r="DL27" t="str">
        <f>IF(Configurações!$B$3="Simples",IF('Escala Simples'!O27="Trabalho","TRAB",IF('Escala Simples'!O27="Folga","FOLGA",IF('Escala Simples'!O27="Atestado","ATEST",IF('Escala Simples'!O27="Férias","FERIAS","")))),"")</f>
        <v/>
      </c>
      <c r="DM27" s="71" t="str">
        <f>IF(Configurações!$B$3="Colunas",IF('Escala Colunas'!Q67="","",'Escala Colunas'!Q67),IF(Configurações!$B$3="Simples","",IF('Escala Linhas'!BE27="","",'Escala Linhas'!BE27)))</f>
        <v/>
      </c>
      <c r="DN27" s="71" t="str">
        <f>IF(Configurações!$B$3="Colunas",IF('Escala Colunas'!Q68="","",'Escala Colunas'!Q68),IF(Configurações!$B$3="Simples","",IF('Escala Linhas'!BF27="","",'Escala Linhas'!BF27)))</f>
        <v/>
      </c>
      <c r="DO27" s="71" t="str">
        <f>IF(Configurações!$B$3="Colunas",IF('Escala Colunas'!Q69="","",'Escala Colunas'!Q69),IF(Configurações!$B$3="Simples","",IF('Escala Linhas'!BG27="","",'Escala Linhas'!BG27)))</f>
        <v/>
      </c>
      <c r="DP27" s="71" t="str">
        <f>IF(Configurações!$B$3="Colunas",IF('Escala Colunas'!Q70="","",'Escala Colunas'!Q70),IF(Configurações!$B$3="Simples","",IF('Escala Linhas'!BH27="","",'Escala Linhas'!BH27)))</f>
        <v/>
      </c>
      <c r="DQ27">
        <f>IF($B27="",0,IF(Configurações!$B$3="Simples",IF(OR(DW27="TRAB",DW27="ATEST"),1,0),IF(AND(DM27&lt;&gt;"",DP27&lt;&gt;""),1,0)))</f>
        <v>0</v>
      </c>
      <c r="DR27" s="72">
        <f>IF(AND(DQ27=1,Configurações!$B$3&lt;&gt;"Simples"),MOD(DP27-DM27,1)-DS27,0)</f>
        <v>0</v>
      </c>
      <c r="DS27" s="72">
        <f t="shared" si="137"/>
        <v>0</v>
      </c>
      <c r="DT27">
        <f t="shared" si="138"/>
        <v>0</v>
      </c>
      <c r="DU27">
        <f t="shared" si="139"/>
        <v>0</v>
      </c>
      <c r="DV27" s="38" t="str">
        <f>IF(DQ27=0,"",IF(DT27&gt;Configurações!$B$15,"7DIA ","")&amp;IF(AND(WEEKDAY(DM$5)=1,DU27&gt;IF($D27="F",Configurações!$B$13,Configurações!$B$14)),"DOM ","")&amp;IF(Configurações!$B$3="Simples","",IF(ROUND(DR27*1440,0)&lt;=ROUND(Configurações!$B$11*1440,0),IF(ROUND(DS27*1440,0)&gt;0,"INT-INDEVIDO",""),IF(ROUND(DR27*1440,0)&lt;=ROUND(Configurações!$B$12*1440,0),IF(ROUND(DS27*1440,0)&lt;&gt;ROUND(Configurações!$B$8*1440,0),"INT-15MIN",""),IF(OR(ROUND(DS27*1440,0)&lt;ROUND(Configurações!$B$9*1440,0),ROUND(DS27*1440,0)&gt;ROUND(Configurações!$B$10*1440,0)),"INT-1H2H","")))))</f>
        <v/>
      </c>
      <c r="DW27" t="str">
        <f>IF(Configurações!$B$3="Simples",IF('Escala Simples'!P27="Trabalho","TRAB",IF('Escala Simples'!P27="Folga","FOLGA",IF('Escala Simples'!P27="Atestado","ATEST",IF('Escala Simples'!P27="Férias","FERIAS","")))),"")</f>
        <v/>
      </c>
      <c r="DX27" s="71" t="str">
        <f>IF(Configurações!$B$3="Colunas",IF('Escala Colunas'!Q72="","",'Escala Colunas'!Q72),IF(Configurações!$B$3="Simples","",IF('Escala Linhas'!BJ27="","",'Escala Linhas'!BJ27)))</f>
        <v/>
      </c>
      <c r="DY27" s="71" t="str">
        <f>IF(Configurações!$B$3="Colunas",IF('Escala Colunas'!Q73="","",'Escala Colunas'!Q73),IF(Configurações!$B$3="Simples","",IF('Escala Linhas'!BK27="","",'Escala Linhas'!BK27)))</f>
        <v/>
      </c>
      <c r="DZ27" s="71" t="str">
        <f>IF(Configurações!$B$3="Colunas",IF('Escala Colunas'!Q74="","",'Escala Colunas'!Q74),IF(Configurações!$B$3="Simples","",IF('Escala Linhas'!BL27="","",'Escala Linhas'!BL27)))</f>
        <v/>
      </c>
      <c r="EA27" s="71" t="str">
        <f>IF(Configurações!$B$3="Colunas",IF('Escala Colunas'!Q75="","",'Escala Colunas'!Q75),IF(Configurações!$B$3="Simples","",IF('Escala Linhas'!BM27="","",'Escala Linhas'!BM27)))</f>
        <v/>
      </c>
      <c r="EB27">
        <f>IF($B27="",0,IF(Configurações!$B$3="Simples",IF(OR(EH27="TRAB",EH27="ATEST"),1,0),IF(AND(DX27&lt;&gt;"",EA27&lt;&gt;""),1,0)))</f>
        <v>0</v>
      </c>
      <c r="EC27" s="72">
        <f>IF(AND(EB27=1,Configurações!$B$3&lt;&gt;"Simples"),MOD(EA27-DX27,1)-ED27,0)</f>
        <v>0</v>
      </c>
      <c r="ED27" s="72">
        <f t="shared" si="140"/>
        <v>0</v>
      </c>
      <c r="EE27">
        <f t="shared" si="141"/>
        <v>0</v>
      </c>
      <c r="EF27">
        <f t="shared" si="142"/>
        <v>0</v>
      </c>
      <c r="EG27" s="38" t="str">
        <f>IF(EB27=0,"",IF(EE27&gt;Configurações!$B$15,"7DIA ","")&amp;IF(AND(WEEKDAY(DX$5)=1,EF27&gt;IF($D27="F",Configurações!$B$13,Configurações!$B$14)),"DOM ","")&amp;IF(Configurações!$B$3="Simples","",IF(ROUND(EC27*1440,0)&lt;=ROUND(Configurações!$B$11*1440,0),IF(ROUND(ED27*1440,0)&gt;0,"INT-INDEVIDO",""),IF(ROUND(EC27*1440,0)&lt;=ROUND(Configurações!$B$12*1440,0),IF(ROUND(ED27*1440,0)&lt;&gt;ROUND(Configurações!$B$8*1440,0),"INT-15MIN",""),IF(OR(ROUND(ED27*1440,0)&lt;ROUND(Configurações!$B$9*1440,0),ROUND(ED27*1440,0)&gt;ROUND(Configurações!$B$10*1440,0)),"INT-1H2H","")))))</f>
        <v/>
      </c>
      <c r="EH27" t="str">
        <f>IF(Configurações!$B$3="Simples",IF('Escala Simples'!Q27="Trabalho","TRAB",IF('Escala Simples'!Q27="Folga","FOLGA",IF('Escala Simples'!Q27="Atestado","ATEST",IF('Escala Simples'!Q27="Férias","FERIAS","")))),"")</f>
        <v/>
      </c>
      <c r="EI27" s="71" t="str">
        <f>IF(Configurações!$B$3="Colunas",IF('Escala Colunas'!Q77="","",'Escala Colunas'!Q77),IF(Configurações!$B$3="Simples","",IF('Escala Linhas'!BO27="","",'Escala Linhas'!BO27)))</f>
        <v/>
      </c>
      <c r="EJ27" s="71" t="str">
        <f>IF(Configurações!$B$3="Colunas",IF('Escala Colunas'!Q78="","",'Escala Colunas'!Q78),IF(Configurações!$B$3="Simples","",IF('Escala Linhas'!BP27="","",'Escala Linhas'!BP27)))</f>
        <v/>
      </c>
      <c r="EK27" s="71" t="str">
        <f>IF(Configurações!$B$3="Colunas",IF('Escala Colunas'!Q79="","",'Escala Colunas'!Q79),IF(Configurações!$B$3="Simples","",IF('Escala Linhas'!BQ27="","",'Escala Linhas'!BQ27)))</f>
        <v/>
      </c>
      <c r="EL27" s="71" t="str">
        <f>IF(Configurações!$B$3="Colunas",IF('Escala Colunas'!Q80="","",'Escala Colunas'!Q80),IF(Configurações!$B$3="Simples","",IF('Escala Linhas'!BR27="","",'Escala Linhas'!BR27)))</f>
        <v/>
      </c>
      <c r="EM27">
        <f>IF($B27="",0,IF(Configurações!$B$3="Simples",IF(OR(ES27="TRAB",ES27="ATEST"),1,0),IF(AND(EI27&lt;&gt;"",EL27&lt;&gt;""),1,0)))</f>
        <v>0</v>
      </c>
      <c r="EN27" s="72">
        <f>IF(AND(EM27=1,Configurações!$B$3&lt;&gt;"Simples"),MOD(EL27-EI27,1)-EO27,0)</f>
        <v>0</v>
      </c>
      <c r="EO27" s="72">
        <f t="shared" si="143"/>
        <v>0</v>
      </c>
      <c r="EP27">
        <f t="shared" si="144"/>
        <v>0</v>
      </c>
      <c r="EQ27">
        <f t="shared" si="145"/>
        <v>0</v>
      </c>
      <c r="ER27" s="38" t="str">
        <f>IF(EM27=0,"",IF(EP27&gt;Configurações!$B$15,"7DIA ","")&amp;IF(AND(WEEKDAY(EI$5)=1,EQ27&gt;IF($D27="F",Configurações!$B$13,Configurações!$B$14)),"DOM ","")&amp;IF(Configurações!$B$3="Simples","",IF(ROUND(EN27*1440,0)&lt;=ROUND(Configurações!$B$11*1440,0),IF(ROUND(EO27*1440,0)&gt;0,"INT-INDEVIDO",""),IF(ROUND(EN27*1440,0)&lt;=ROUND(Configurações!$B$12*1440,0),IF(ROUND(EO27*1440,0)&lt;&gt;ROUND(Configurações!$B$8*1440,0),"INT-15MIN",""),IF(OR(ROUND(EO27*1440,0)&lt;ROUND(Configurações!$B$9*1440,0),ROUND(EO27*1440,0)&gt;ROUND(Configurações!$B$10*1440,0)),"INT-1H2H","")))))</f>
        <v/>
      </c>
      <c r="ES27" t="str">
        <f>IF(Configurações!$B$3="Simples",IF('Escala Simples'!R27="Trabalho","TRAB",IF('Escala Simples'!R27="Folga","FOLGA",IF('Escala Simples'!R27="Atestado","ATEST",IF('Escala Simples'!R27="Férias","FERIAS","")))),"")</f>
        <v/>
      </c>
      <c r="ET27" s="71" t="str">
        <f>IF(Configurações!$B$3="Colunas",IF('Escala Colunas'!Q82="","",'Escala Colunas'!Q82),IF(Configurações!$B$3="Simples","",IF('Escala Linhas'!BT27="","",'Escala Linhas'!BT27)))</f>
        <v/>
      </c>
      <c r="EU27" s="71" t="str">
        <f>IF(Configurações!$B$3="Colunas",IF('Escala Colunas'!Q83="","",'Escala Colunas'!Q83),IF(Configurações!$B$3="Simples","",IF('Escala Linhas'!BU27="","",'Escala Linhas'!BU27)))</f>
        <v/>
      </c>
      <c r="EV27" s="71" t="str">
        <f>IF(Configurações!$B$3="Colunas",IF('Escala Colunas'!Q84="","",'Escala Colunas'!Q84),IF(Configurações!$B$3="Simples","",IF('Escala Linhas'!BV27="","",'Escala Linhas'!BV27)))</f>
        <v/>
      </c>
      <c r="EW27" s="71" t="str">
        <f>IF(Configurações!$B$3="Colunas",IF('Escala Colunas'!Q85="","",'Escala Colunas'!Q85),IF(Configurações!$B$3="Simples","",IF('Escala Linhas'!BW27="","",'Escala Linhas'!BW27)))</f>
        <v/>
      </c>
      <c r="EX27">
        <f>IF($B27="",0,IF(Configurações!$B$3="Simples",IF(OR(FD27="TRAB",FD27="ATEST"),1,0),IF(AND(ET27&lt;&gt;"",EW27&lt;&gt;""),1,0)))</f>
        <v>0</v>
      </c>
      <c r="EY27" s="72">
        <f>IF(AND(EX27=1,Configurações!$B$3&lt;&gt;"Simples"),MOD(EW27-ET27,1)-EZ27,0)</f>
        <v>0</v>
      </c>
      <c r="EZ27" s="72">
        <f t="shared" si="146"/>
        <v>0</v>
      </c>
      <c r="FA27">
        <f t="shared" si="147"/>
        <v>0</v>
      </c>
      <c r="FB27">
        <f t="shared" si="148"/>
        <v>0</v>
      </c>
      <c r="FC27" s="38" t="str">
        <f>IF(EX27=0,"",IF(FA27&gt;Configurações!$B$15,"7DIA ","")&amp;IF(AND(WEEKDAY(ET$5)=1,FB27&gt;IF($D27="F",Configurações!$B$13,Configurações!$B$14)),"DOM ","")&amp;IF(Configurações!$B$3="Simples","",IF(ROUND(EY27*1440,0)&lt;=ROUND(Configurações!$B$11*1440,0),IF(ROUND(EZ27*1440,0)&gt;0,"INT-INDEVIDO",""),IF(ROUND(EY27*1440,0)&lt;=ROUND(Configurações!$B$12*1440,0),IF(ROUND(EZ27*1440,0)&lt;&gt;ROUND(Configurações!$B$8*1440,0),"INT-15MIN",""),IF(OR(ROUND(EZ27*1440,0)&lt;ROUND(Configurações!$B$9*1440,0),ROUND(EZ27*1440,0)&gt;ROUND(Configurações!$B$10*1440,0)),"INT-1H2H","")))))</f>
        <v/>
      </c>
      <c r="FD27" t="str">
        <f>IF(Configurações!$B$3="Simples",IF('Escala Simples'!S27="Trabalho","TRAB",IF('Escala Simples'!S27="Folga","FOLGA",IF('Escala Simples'!S27="Atestado","ATEST",IF('Escala Simples'!S27="Férias","FERIAS","")))),"")</f>
        <v/>
      </c>
      <c r="FE27" s="71" t="str">
        <f>IF(Configurações!$B$3="Colunas",IF('Escala Colunas'!Q90="","",'Escala Colunas'!Q90),IF(Configurações!$B$3="Simples","",IF('Escala Linhas'!CB27="","",'Escala Linhas'!CB27)))</f>
        <v/>
      </c>
      <c r="FF27" s="71" t="str">
        <f>IF(Configurações!$B$3="Colunas",IF('Escala Colunas'!Q91="","",'Escala Colunas'!Q91),IF(Configurações!$B$3="Simples","",IF('Escala Linhas'!CC27="","",'Escala Linhas'!CC27)))</f>
        <v/>
      </c>
      <c r="FG27" s="71" t="str">
        <f>IF(Configurações!$B$3="Colunas",IF('Escala Colunas'!Q92="","",'Escala Colunas'!Q92),IF(Configurações!$B$3="Simples","",IF('Escala Linhas'!CD27="","",'Escala Linhas'!CD27)))</f>
        <v/>
      </c>
      <c r="FH27" s="71" t="str">
        <f>IF(Configurações!$B$3="Colunas",IF('Escala Colunas'!Q93="","",'Escala Colunas'!Q93),IF(Configurações!$B$3="Simples","",IF('Escala Linhas'!CE27="","",'Escala Linhas'!CE27)))</f>
        <v/>
      </c>
      <c r="FI27">
        <f>IF($B27="",0,IF(Configurações!$B$3="Simples",IF(OR(FO27="TRAB",FO27="ATEST"),1,0),IF(AND(FE27&lt;&gt;"",FH27&lt;&gt;""),1,0)))</f>
        <v>0</v>
      </c>
      <c r="FJ27" s="72">
        <f>IF(AND(FI27=1,Configurações!$B$3&lt;&gt;"Simples"),MOD(FH27-FE27,1)-FK27,0)</f>
        <v>0</v>
      </c>
      <c r="FK27" s="72">
        <f t="shared" si="149"/>
        <v>0</v>
      </c>
      <c r="FL27">
        <f t="shared" si="150"/>
        <v>0</v>
      </c>
      <c r="FM27">
        <f t="shared" si="151"/>
        <v>0</v>
      </c>
      <c r="FN27" s="38" t="str">
        <f>IF(FI27=0,"",IF(FL27&gt;Configurações!$B$15,"7DIA ","")&amp;IF(AND(WEEKDAY(FE$5)=1,FM27&gt;IF($D27="F",Configurações!$B$13,Configurações!$B$14)),"DOM ","")&amp;IF(Configurações!$B$3="Simples","",IF(ROUND(FJ27*1440,0)&lt;=ROUND(Configurações!$B$11*1440,0),IF(ROUND(FK27*1440,0)&gt;0,"INT-INDEVIDO",""),IF(ROUND(FJ27*1440,0)&lt;=ROUND(Configurações!$B$12*1440,0),IF(ROUND(FK27*1440,0)&lt;&gt;ROUND(Configurações!$B$8*1440,0),"INT-15MIN",""),IF(OR(ROUND(FK27*1440,0)&lt;ROUND(Configurações!$B$9*1440,0),ROUND(FK27*1440,0)&gt;ROUND(Configurações!$B$10*1440,0)),"INT-1H2H","")))))</f>
        <v/>
      </c>
      <c r="FO27" t="str">
        <f>IF(Configurações!$B$3="Simples",IF('Escala Simples'!V27="Trabalho","TRAB",IF('Escala Simples'!V27="Folga","FOLGA",IF('Escala Simples'!V27="Atestado","ATEST",IF('Escala Simples'!V27="Férias","FERIAS","")))),"")</f>
        <v/>
      </c>
      <c r="FP27" s="71" t="str">
        <f>IF(Configurações!$B$3="Colunas",IF('Escala Colunas'!Q95="","",'Escala Colunas'!Q95),IF(Configurações!$B$3="Simples","",IF('Escala Linhas'!CG27="","",'Escala Linhas'!CG27)))</f>
        <v/>
      </c>
      <c r="FQ27" s="71" t="str">
        <f>IF(Configurações!$B$3="Colunas",IF('Escala Colunas'!Q96="","",'Escala Colunas'!Q96),IF(Configurações!$B$3="Simples","",IF('Escala Linhas'!CH27="","",'Escala Linhas'!CH27)))</f>
        <v/>
      </c>
      <c r="FR27" s="71" t="str">
        <f>IF(Configurações!$B$3="Colunas",IF('Escala Colunas'!Q97="","",'Escala Colunas'!Q97),IF(Configurações!$B$3="Simples","",IF('Escala Linhas'!CI27="","",'Escala Linhas'!CI27)))</f>
        <v/>
      </c>
      <c r="FS27" s="71" t="str">
        <f>IF(Configurações!$B$3="Colunas",IF('Escala Colunas'!Q98="","",'Escala Colunas'!Q98),IF(Configurações!$B$3="Simples","",IF('Escala Linhas'!CJ27="","",'Escala Linhas'!CJ27)))</f>
        <v/>
      </c>
      <c r="FT27">
        <f>IF($B27="",0,IF(Configurações!$B$3="Simples",IF(OR(FZ27="TRAB",FZ27="ATEST"),1,0),IF(AND(FP27&lt;&gt;"",FS27&lt;&gt;""),1,0)))</f>
        <v>0</v>
      </c>
      <c r="FU27" s="72">
        <f>IF(AND(FT27=1,Configurações!$B$3&lt;&gt;"Simples"),MOD(FS27-FP27,1)-FV27,0)</f>
        <v>0</v>
      </c>
      <c r="FV27" s="72">
        <f t="shared" si="152"/>
        <v>0</v>
      </c>
      <c r="FW27">
        <f t="shared" si="153"/>
        <v>0</v>
      </c>
      <c r="FX27">
        <f t="shared" si="154"/>
        <v>0</v>
      </c>
      <c r="FY27" s="38" t="str">
        <f>IF(FT27=0,"",IF(FW27&gt;Configurações!$B$15,"7DIA ","")&amp;IF(AND(WEEKDAY(FP$5)=1,FX27&gt;IF($D27="F",Configurações!$B$13,Configurações!$B$14)),"DOM ","")&amp;IF(Configurações!$B$3="Simples","",IF(ROUND(FU27*1440,0)&lt;=ROUND(Configurações!$B$11*1440,0),IF(ROUND(FV27*1440,0)&gt;0,"INT-INDEVIDO",""),IF(ROUND(FU27*1440,0)&lt;=ROUND(Configurações!$B$12*1440,0),IF(ROUND(FV27*1440,0)&lt;&gt;ROUND(Configurações!$B$8*1440,0),"INT-15MIN",""),IF(OR(ROUND(FV27*1440,0)&lt;ROUND(Configurações!$B$9*1440,0),ROUND(FV27*1440,0)&gt;ROUND(Configurações!$B$10*1440,0)),"INT-1H2H","")))))</f>
        <v/>
      </c>
      <c r="FZ27" t="str">
        <f>IF(Configurações!$B$3="Simples",IF('Escala Simples'!W27="Trabalho","TRAB",IF('Escala Simples'!W27="Folga","FOLGA",IF('Escala Simples'!W27="Atestado","ATEST",IF('Escala Simples'!W27="Férias","FERIAS","")))),"")</f>
        <v/>
      </c>
      <c r="GA27" s="71" t="str">
        <f>IF(Configurações!$B$3="Colunas",IF('Escala Colunas'!Q100="","",'Escala Colunas'!Q100),IF(Configurações!$B$3="Simples","",IF('Escala Linhas'!CL27="","",'Escala Linhas'!CL27)))</f>
        <v/>
      </c>
      <c r="GB27" s="71" t="str">
        <f>IF(Configurações!$B$3="Colunas",IF('Escala Colunas'!Q101="","",'Escala Colunas'!Q101),IF(Configurações!$B$3="Simples","",IF('Escala Linhas'!CM27="","",'Escala Linhas'!CM27)))</f>
        <v/>
      </c>
      <c r="GC27" s="71" t="str">
        <f>IF(Configurações!$B$3="Colunas",IF('Escala Colunas'!Q102="","",'Escala Colunas'!Q102),IF(Configurações!$B$3="Simples","",IF('Escala Linhas'!CN27="","",'Escala Linhas'!CN27)))</f>
        <v/>
      </c>
      <c r="GD27" s="71" t="str">
        <f>IF(Configurações!$B$3="Colunas",IF('Escala Colunas'!Q103="","",'Escala Colunas'!Q103),IF(Configurações!$B$3="Simples","",IF('Escala Linhas'!CO27="","",'Escala Linhas'!CO27)))</f>
        <v/>
      </c>
      <c r="GE27">
        <f>IF($B27="",0,IF(Configurações!$B$3="Simples",IF(OR(GK27="TRAB",GK27="ATEST"),1,0),IF(AND(GA27&lt;&gt;"",GD27&lt;&gt;""),1,0)))</f>
        <v>0</v>
      </c>
      <c r="GF27" s="72">
        <f>IF(AND(GE27=1,Configurações!$B$3&lt;&gt;"Simples"),MOD(GD27-GA27,1)-GG27,0)</f>
        <v>0</v>
      </c>
      <c r="GG27" s="72">
        <f t="shared" si="155"/>
        <v>0</v>
      </c>
      <c r="GH27">
        <f t="shared" si="156"/>
        <v>0</v>
      </c>
      <c r="GI27">
        <f t="shared" si="157"/>
        <v>0</v>
      </c>
      <c r="GJ27" s="38" t="str">
        <f>IF(GE27=0,"",IF(GH27&gt;Configurações!$B$15,"7DIA ","")&amp;IF(AND(WEEKDAY(GA$5)=1,GI27&gt;IF($D27="F",Configurações!$B$13,Configurações!$B$14)),"DOM ","")&amp;IF(Configurações!$B$3="Simples","",IF(ROUND(GF27*1440,0)&lt;=ROUND(Configurações!$B$11*1440,0),IF(ROUND(GG27*1440,0)&gt;0,"INT-INDEVIDO",""),IF(ROUND(GF27*1440,0)&lt;=ROUND(Configurações!$B$12*1440,0),IF(ROUND(GG27*1440,0)&lt;&gt;ROUND(Configurações!$B$8*1440,0),"INT-15MIN",""),IF(OR(ROUND(GG27*1440,0)&lt;ROUND(Configurações!$B$9*1440,0),ROUND(GG27*1440,0)&gt;ROUND(Configurações!$B$10*1440,0)),"INT-1H2H","")))))</f>
        <v/>
      </c>
      <c r="GK27" t="str">
        <f>IF(Configurações!$B$3="Simples",IF('Escala Simples'!X27="Trabalho","TRAB",IF('Escala Simples'!X27="Folga","FOLGA",IF('Escala Simples'!X27="Atestado","ATEST",IF('Escala Simples'!X27="Férias","FERIAS","")))),"")</f>
        <v/>
      </c>
      <c r="GL27" s="71" t="str">
        <f>IF(Configurações!$B$3="Colunas",IF('Escala Colunas'!Q105="","",'Escala Colunas'!Q105),IF(Configurações!$B$3="Simples","",IF('Escala Linhas'!CQ27="","",'Escala Linhas'!CQ27)))</f>
        <v/>
      </c>
      <c r="GM27" s="71" t="str">
        <f>IF(Configurações!$B$3="Colunas",IF('Escala Colunas'!Q106="","",'Escala Colunas'!Q106),IF(Configurações!$B$3="Simples","",IF('Escala Linhas'!CR27="","",'Escala Linhas'!CR27)))</f>
        <v/>
      </c>
      <c r="GN27" s="71" t="str">
        <f>IF(Configurações!$B$3="Colunas",IF('Escala Colunas'!Q107="","",'Escala Colunas'!Q107),IF(Configurações!$B$3="Simples","",IF('Escala Linhas'!CS27="","",'Escala Linhas'!CS27)))</f>
        <v/>
      </c>
      <c r="GO27" s="71" t="str">
        <f>IF(Configurações!$B$3="Colunas",IF('Escala Colunas'!Q108="","",'Escala Colunas'!Q108),IF(Configurações!$B$3="Simples","",IF('Escala Linhas'!CT27="","",'Escala Linhas'!CT27)))</f>
        <v/>
      </c>
      <c r="GP27">
        <f>IF($B27="",0,IF(Configurações!$B$3="Simples",IF(OR(GV27="TRAB",GV27="ATEST"),1,0),IF(AND(GL27&lt;&gt;"",GO27&lt;&gt;""),1,0)))</f>
        <v>0</v>
      </c>
      <c r="GQ27" s="72">
        <f>IF(AND(GP27=1,Configurações!$B$3&lt;&gt;"Simples"),MOD(GO27-GL27,1)-GR27,0)</f>
        <v>0</v>
      </c>
      <c r="GR27" s="72">
        <f t="shared" si="158"/>
        <v>0</v>
      </c>
      <c r="GS27">
        <f t="shared" si="159"/>
        <v>0</v>
      </c>
      <c r="GT27">
        <f t="shared" si="160"/>
        <v>0</v>
      </c>
      <c r="GU27" s="38" t="str">
        <f>IF(GP27=0,"",IF(GS27&gt;Configurações!$B$15,"7DIA ","")&amp;IF(AND(WEEKDAY(GL$5)=1,GT27&gt;IF($D27="F",Configurações!$B$13,Configurações!$B$14)),"DOM ","")&amp;IF(Configurações!$B$3="Simples","",IF(ROUND(GQ27*1440,0)&lt;=ROUND(Configurações!$B$11*1440,0),IF(ROUND(GR27*1440,0)&gt;0,"INT-INDEVIDO",""),IF(ROUND(GQ27*1440,0)&lt;=ROUND(Configurações!$B$12*1440,0),IF(ROUND(GR27*1440,0)&lt;&gt;ROUND(Configurações!$B$8*1440,0),"INT-15MIN",""),IF(OR(ROUND(GR27*1440,0)&lt;ROUND(Configurações!$B$9*1440,0),ROUND(GR27*1440,0)&gt;ROUND(Configurações!$B$10*1440,0)),"INT-1H2H","")))))</f>
        <v/>
      </c>
      <c r="GV27" t="str">
        <f>IF(Configurações!$B$3="Simples",IF('Escala Simples'!Y27="Trabalho","TRAB",IF('Escala Simples'!Y27="Folga","FOLGA",IF('Escala Simples'!Y27="Atestado","ATEST",IF('Escala Simples'!Y27="Férias","FERIAS","")))),"")</f>
        <v/>
      </c>
      <c r="GW27" s="71" t="str">
        <f>IF(Configurações!$B$3="Colunas",IF('Escala Colunas'!Q110="","",'Escala Colunas'!Q110),IF(Configurações!$B$3="Simples","",IF('Escala Linhas'!CV27="","",'Escala Linhas'!CV27)))</f>
        <v/>
      </c>
      <c r="GX27" s="71" t="str">
        <f>IF(Configurações!$B$3="Colunas",IF('Escala Colunas'!Q111="","",'Escala Colunas'!Q111),IF(Configurações!$B$3="Simples","",IF('Escala Linhas'!CW27="","",'Escala Linhas'!CW27)))</f>
        <v/>
      </c>
      <c r="GY27" s="71" t="str">
        <f>IF(Configurações!$B$3="Colunas",IF('Escala Colunas'!Q112="","",'Escala Colunas'!Q112),IF(Configurações!$B$3="Simples","",IF('Escala Linhas'!CX27="","",'Escala Linhas'!CX27)))</f>
        <v/>
      </c>
      <c r="GZ27" s="71" t="str">
        <f>IF(Configurações!$B$3="Colunas",IF('Escala Colunas'!Q113="","",'Escala Colunas'!Q113),IF(Configurações!$B$3="Simples","",IF('Escala Linhas'!CY27="","",'Escala Linhas'!CY27)))</f>
        <v/>
      </c>
      <c r="HA27">
        <f>IF($B27="",0,IF(Configurações!$B$3="Simples",IF(OR(HG27="TRAB",HG27="ATEST"),1,0),IF(AND(GW27&lt;&gt;"",GZ27&lt;&gt;""),1,0)))</f>
        <v>0</v>
      </c>
      <c r="HB27" s="72">
        <f>IF(AND(HA27=1,Configurações!$B$3&lt;&gt;"Simples"),MOD(GZ27-GW27,1)-HC27,0)</f>
        <v>0</v>
      </c>
      <c r="HC27" s="72">
        <f t="shared" si="161"/>
        <v>0</v>
      </c>
      <c r="HD27">
        <f t="shared" si="162"/>
        <v>0</v>
      </c>
      <c r="HE27">
        <f t="shared" si="163"/>
        <v>0</v>
      </c>
      <c r="HF27" s="38" t="str">
        <f>IF(HA27=0,"",IF(HD27&gt;Configurações!$B$15,"7DIA ","")&amp;IF(AND(WEEKDAY(GW$5)=1,HE27&gt;IF($D27="F",Configurações!$B$13,Configurações!$B$14)),"DOM ","")&amp;IF(Configurações!$B$3="Simples","",IF(ROUND(HB27*1440,0)&lt;=ROUND(Configurações!$B$11*1440,0),IF(ROUND(HC27*1440,0)&gt;0,"INT-INDEVIDO",""),IF(ROUND(HB27*1440,0)&lt;=ROUND(Configurações!$B$12*1440,0),IF(ROUND(HC27*1440,0)&lt;&gt;ROUND(Configurações!$B$8*1440,0),"INT-15MIN",""),IF(OR(ROUND(HC27*1440,0)&lt;ROUND(Configurações!$B$9*1440,0),ROUND(HC27*1440,0)&gt;ROUND(Configurações!$B$10*1440,0)),"INT-1H2H","")))))</f>
        <v/>
      </c>
      <c r="HG27" t="str">
        <f>IF(Configurações!$B$3="Simples",IF('Escala Simples'!Z27="Trabalho","TRAB",IF('Escala Simples'!Z27="Folga","FOLGA",IF('Escala Simples'!Z27="Atestado","ATEST",IF('Escala Simples'!Z27="Férias","FERIAS","")))),"")</f>
        <v/>
      </c>
      <c r="HH27" s="71" t="str">
        <f>IF(Configurações!$B$3="Colunas",IF('Escala Colunas'!Q115="","",'Escala Colunas'!Q115),IF(Configurações!$B$3="Simples","",IF('Escala Linhas'!DA27="","",'Escala Linhas'!DA27)))</f>
        <v/>
      </c>
      <c r="HI27" s="71" t="str">
        <f>IF(Configurações!$B$3="Colunas",IF('Escala Colunas'!Q116="","",'Escala Colunas'!Q116),IF(Configurações!$B$3="Simples","",IF('Escala Linhas'!DB27="","",'Escala Linhas'!DB27)))</f>
        <v/>
      </c>
      <c r="HJ27" s="71" t="str">
        <f>IF(Configurações!$B$3="Colunas",IF('Escala Colunas'!Q117="","",'Escala Colunas'!Q117),IF(Configurações!$B$3="Simples","",IF('Escala Linhas'!DC27="","",'Escala Linhas'!DC27)))</f>
        <v/>
      </c>
      <c r="HK27" s="71" t="str">
        <f>IF(Configurações!$B$3="Colunas",IF('Escala Colunas'!Q118="","",'Escala Colunas'!Q118),IF(Configurações!$B$3="Simples","",IF('Escala Linhas'!DD27="","",'Escala Linhas'!DD27)))</f>
        <v/>
      </c>
      <c r="HL27">
        <f>IF($B27="",0,IF(Configurações!$B$3="Simples",IF(OR(HR27="TRAB",HR27="ATEST"),1,0),IF(AND(HH27&lt;&gt;"",HK27&lt;&gt;""),1,0)))</f>
        <v>0</v>
      </c>
      <c r="HM27" s="72">
        <f>IF(AND(HL27=1,Configurações!$B$3&lt;&gt;"Simples"),MOD(HK27-HH27,1)-HN27,0)</f>
        <v>0</v>
      </c>
      <c r="HN27" s="72">
        <f t="shared" si="164"/>
        <v>0</v>
      </c>
      <c r="HO27">
        <f t="shared" si="165"/>
        <v>0</v>
      </c>
      <c r="HP27">
        <f t="shared" si="166"/>
        <v>0</v>
      </c>
      <c r="HQ27" s="38" t="str">
        <f>IF(HL27=0,"",IF(HO27&gt;Configurações!$B$15,"7DIA ","")&amp;IF(AND(WEEKDAY(HH$5)=1,HP27&gt;IF($D27="F",Configurações!$B$13,Configurações!$B$14)),"DOM ","")&amp;IF(Configurações!$B$3="Simples","",IF(ROUND(HM27*1440,0)&lt;=ROUND(Configurações!$B$11*1440,0),IF(ROUND(HN27*1440,0)&gt;0,"INT-INDEVIDO",""),IF(ROUND(HM27*1440,0)&lt;=ROUND(Configurações!$B$12*1440,0),IF(ROUND(HN27*1440,0)&lt;&gt;ROUND(Configurações!$B$8*1440,0),"INT-15MIN",""),IF(OR(ROUND(HN27*1440,0)&lt;ROUND(Configurações!$B$9*1440,0),ROUND(HN27*1440,0)&gt;ROUND(Configurações!$B$10*1440,0)),"INT-1H2H","")))))</f>
        <v/>
      </c>
      <c r="HR27" t="str">
        <f>IF(Configurações!$B$3="Simples",IF('Escala Simples'!AA27="Trabalho","TRAB",IF('Escala Simples'!AA27="Folga","FOLGA",IF('Escala Simples'!AA27="Atestado","ATEST",IF('Escala Simples'!AA27="Férias","FERIAS","")))),"")</f>
        <v/>
      </c>
      <c r="HS27" s="71" t="str">
        <f>IF(Configurações!$B$3="Colunas",IF('Escala Colunas'!Q120="","",'Escala Colunas'!Q120),IF(Configurações!$B$3="Simples","",IF('Escala Linhas'!DF27="","",'Escala Linhas'!DF27)))</f>
        <v/>
      </c>
      <c r="HT27" s="71" t="str">
        <f>IF(Configurações!$B$3="Colunas",IF('Escala Colunas'!Q121="","",'Escala Colunas'!Q121),IF(Configurações!$B$3="Simples","",IF('Escala Linhas'!DG27="","",'Escala Linhas'!DG27)))</f>
        <v/>
      </c>
      <c r="HU27" s="71" t="str">
        <f>IF(Configurações!$B$3="Colunas",IF('Escala Colunas'!Q122="","",'Escala Colunas'!Q122),IF(Configurações!$B$3="Simples","",IF('Escala Linhas'!DH27="","",'Escala Linhas'!DH27)))</f>
        <v/>
      </c>
      <c r="HV27" s="71" t="str">
        <f>IF(Configurações!$B$3="Colunas",IF('Escala Colunas'!Q123="","",'Escala Colunas'!Q123),IF(Configurações!$B$3="Simples","",IF('Escala Linhas'!DI27="","",'Escala Linhas'!DI27)))</f>
        <v/>
      </c>
      <c r="HW27">
        <f>IF($B27="",0,IF(Configurações!$B$3="Simples",IF(OR(IC27="TRAB",IC27="ATEST"),1,0),IF(AND(HS27&lt;&gt;"",HV27&lt;&gt;""),1,0)))</f>
        <v>0</v>
      </c>
      <c r="HX27" s="72">
        <f>IF(AND(HW27=1,Configurações!$B$3&lt;&gt;"Simples"),MOD(HV27-HS27,1)-HY27,0)</f>
        <v>0</v>
      </c>
      <c r="HY27" s="72">
        <f t="shared" si="167"/>
        <v>0</v>
      </c>
      <c r="HZ27">
        <f t="shared" si="168"/>
        <v>0</v>
      </c>
      <c r="IA27">
        <f t="shared" si="169"/>
        <v>0</v>
      </c>
      <c r="IB27" s="38" t="str">
        <f>IF(HW27=0,"",IF(HZ27&gt;Configurações!$B$15,"7DIA ","")&amp;IF(AND(WEEKDAY(HS$5)=1,IA27&gt;IF($D27="F",Configurações!$B$13,Configurações!$B$14)),"DOM ","")&amp;IF(Configurações!$B$3="Simples","",IF(ROUND(HX27*1440,0)&lt;=ROUND(Configurações!$B$11*1440,0),IF(ROUND(HY27*1440,0)&gt;0,"INT-INDEVIDO",""),IF(ROUND(HX27*1440,0)&lt;=ROUND(Configurações!$B$12*1440,0),IF(ROUND(HY27*1440,0)&lt;&gt;ROUND(Configurações!$B$8*1440,0),"INT-15MIN",""),IF(OR(ROUND(HY27*1440,0)&lt;ROUND(Configurações!$B$9*1440,0),ROUND(HY27*1440,0)&gt;ROUND(Configurações!$B$10*1440,0)),"INT-1H2H","")))))</f>
        <v/>
      </c>
      <c r="IC27" t="str">
        <f>IF(Configurações!$B$3="Simples",IF('Escala Simples'!AB27="Trabalho","TRAB",IF('Escala Simples'!AB27="Folga","FOLGA",IF('Escala Simples'!AB27="Atestado","ATEST",IF('Escala Simples'!AB27="Férias","FERIAS","")))),"")</f>
        <v/>
      </c>
      <c r="ID27" s="71" t="str">
        <f>IF(Configurações!$B$3="Colunas",IF('Escala Colunas'!Q128="","",'Escala Colunas'!Q128),IF(Configurações!$B$3="Simples","",IF('Escala Linhas'!DN27="","",'Escala Linhas'!DN27)))</f>
        <v/>
      </c>
      <c r="IE27" s="71" t="str">
        <f>IF(Configurações!$B$3="Colunas",IF('Escala Colunas'!Q129="","",'Escala Colunas'!Q129),IF(Configurações!$B$3="Simples","",IF('Escala Linhas'!DO27="","",'Escala Linhas'!DO27)))</f>
        <v/>
      </c>
      <c r="IF27" s="71" t="str">
        <f>IF(Configurações!$B$3="Colunas",IF('Escala Colunas'!Q130="","",'Escala Colunas'!Q130),IF(Configurações!$B$3="Simples","",IF('Escala Linhas'!DP27="","",'Escala Linhas'!DP27)))</f>
        <v/>
      </c>
      <c r="IG27" s="71" t="str">
        <f>IF(Configurações!$B$3="Colunas",IF('Escala Colunas'!Q131="","",'Escala Colunas'!Q131),IF(Configurações!$B$3="Simples","",IF('Escala Linhas'!DQ27="","",'Escala Linhas'!DQ27)))</f>
        <v/>
      </c>
      <c r="IH27">
        <f>IF($B27="",0,IF(Configurações!$B$3="Simples",IF(OR(IN27="TRAB",IN27="ATEST"),1,0),IF(AND(ID27&lt;&gt;"",IG27&lt;&gt;""),1,0)))</f>
        <v>0</v>
      </c>
      <c r="II27" s="72">
        <f>IF(AND(IH27=1,Configurações!$B$3&lt;&gt;"Simples"),MOD(IG27-ID27,1)-IJ27,0)</f>
        <v>0</v>
      </c>
      <c r="IJ27" s="72">
        <f t="shared" si="170"/>
        <v>0</v>
      </c>
      <c r="IK27">
        <f t="shared" si="171"/>
        <v>0</v>
      </c>
      <c r="IL27">
        <f t="shared" si="172"/>
        <v>0</v>
      </c>
      <c r="IM27" s="38" t="str">
        <f>IF(IH27=0,"",IF(IK27&gt;Configurações!$B$15,"7DIA ","")&amp;IF(AND(WEEKDAY(ID$5)=1,IL27&gt;IF($D27="F",Configurações!$B$13,Configurações!$B$14)),"DOM ","")&amp;IF(Configurações!$B$3="Simples","",IF(ROUND(II27*1440,0)&lt;=ROUND(Configurações!$B$11*1440,0),IF(ROUND(IJ27*1440,0)&gt;0,"INT-INDEVIDO",""),IF(ROUND(II27*1440,0)&lt;=ROUND(Configurações!$B$12*1440,0),IF(ROUND(IJ27*1440,0)&lt;&gt;ROUND(Configurações!$B$8*1440,0),"INT-15MIN",""),IF(OR(ROUND(IJ27*1440,0)&lt;ROUND(Configurações!$B$9*1440,0),ROUND(IJ27*1440,0)&gt;ROUND(Configurações!$B$10*1440,0)),"INT-1H2H","")))))</f>
        <v/>
      </c>
      <c r="IN27" t="str">
        <f>IF(Configurações!$B$3="Simples",IF('Escala Simples'!AE27="Trabalho","TRAB",IF('Escala Simples'!AE27="Folga","FOLGA",IF('Escala Simples'!AE27="Atestado","ATEST",IF('Escala Simples'!AE27="Férias","FERIAS","")))),"")</f>
        <v/>
      </c>
      <c r="IO27" s="71" t="str">
        <f>IF(Configurações!$B$3="Colunas",IF('Escala Colunas'!Q133="","",'Escala Colunas'!Q133),IF(Configurações!$B$3="Simples","",IF('Escala Linhas'!DS27="","",'Escala Linhas'!DS27)))</f>
        <v/>
      </c>
      <c r="IP27" s="71" t="str">
        <f>IF(Configurações!$B$3="Colunas",IF('Escala Colunas'!Q134="","",'Escala Colunas'!Q134),IF(Configurações!$B$3="Simples","",IF('Escala Linhas'!DT27="","",'Escala Linhas'!DT27)))</f>
        <v/>
      </c>
      <c r="IQ27" s="71" t="str">
        <f>IF(Configurações!$B$3="Colunas",IF('Escala Colunas'!Q135="","",'Escala Colunas'!Q135),IF(Configurações!$B$3="Simples","",IF('Escala Linhas'!DU27="","",'Escala Linhas'!DU27)))</f>
        <v/>
      </c>
      <c r="IR27" s="71" t="str">
        <f>IF(Configurações!$B$3="Colunas",IF('Escala Colunas'!Q136="","",'Escala Colunas'!Q136),IF(Configurações!$B$3="Simples","",IF('Escala Linhas'!DV27="","",'Escala Linhas'!DV27)))</f>
        <v/>
      </c>
      <c r="IS27">
        <f>IF($B27="",0,IF(Configurações!$B$3="Simples",IF(OR(IY27="TRAB",IY27="ATEST"),1,0),IF(AND(IO27&lt;&gt;"",IR27&lt;&gt;""),1,0)))</f>
        <v>0</v>
      </c>
      <c r="IT27" s="72">
        <f>IF(AND(IS27=1,Configurações!$B$3&lt;&gt;"Simples"),MOD(IR27-IO27,1)-IU27,0)</f>
        <v>0</v>
      </c>
      <c r="IU27" s="72">
        <f t="shared" si="173"/>
        <v>0</v>
      </c>
      <c r="IV27">
        <f t="shared" si="174"/>
        <v>0</v>
      </c>
      <c r="IW27">
        <f t="shared" si="175"/>
        <v>0</v>
      </c>
      <c r="IX27" s="38" t="str">
        <f>IF(IS27=0,"",IF(IV27&gt;Configurações!$B$15,"7DIA ","")&amp;IF(AND(WEEKDAY(IO$5)=1,IW27&gt;IF($D27="F",Configurações!$B$13,Configurações!$B$14)),"DOM ","")&amp;IF(Configurações!$B$3="Simples","",IF(ROUND(IT27*1440,0)&lt;=ROUND(Configurações!$B$11*1440,0),IF(ROUND(IU27*1440,0)&gt;0,"INT-INDEVIDO",""),IF(ROUND(IT27*1440,0)&lt;=ROUND(Configurações!$B$12*1440,0),IF(ROUND(IU27*1440,0)&lt;&gt;ROUND(Configurações!$B$8*1440,0),"INT-15MIN",""),IF(OR(ROUND(IU27*1440,0)&lt;ROUND(Configurações!$B$9*1440,0),ROUND(IU27*1440,0)&gt;ROUND(Configurações!$B$10*1440,0)),"INT-1H2H","")))))</f>
        <v/>
      </c>
      <c r="IY27" t="str">
        <f>IF(Configurações!$B$3="Simples",IF('Escala Simples'!AF27="Trabalho","TRAB",IF('Escala Simples'!AF27="Folga","FOLGA",IF('Escala Simples'!AF27="Atestado","ATEST",IF('Escala Simples'!AF27="Férias","FERIAS","")))),"")</f>
        <v/>
      </c>
      <c r="IZ27" s="71" t="str">
        <f>IF(Configurações!$B$3="Colunas",IF('Escala Colunas'!Q138="","",'Escala Colunas'!Q138),IF(Configurações!$B$3="Simples","",IF('Escala Linhas'!DX27="","",'Escala Linhas'!DX27)))</f>
        <v/>
      </c>
      <c r="JA27" s="71" t="str">
        <f>IF(Configurações!$B$3="Colunas",IF('Escala Colunas'!Q139="","",'Escala Colunas'!Q139),IF(Configurações!$B$3="Simples","",IF('Escala Linhas'!DY27="","",'Escala Linhas'!DY27)))</f>
        <v/>
      </c>
      <c r="JB27" s="71" t="str">
        <f>IF(Configurações!$B$3="Colunas",IF('Escala Colunas'!Q140="","",'Escala Colunas'!Q140),IF(Configurações!$B$3="Simples","",IF('Escala Linhas'!DZ27="","",'Escala Linhas'!DZ27)))</f>
        <v/>
      </c>
      <c r="JC27" s="71" t="str">
        <f>IF(Configurações!$B$3="Colunas",IF('Escala Colunas'!Q141="","",'Escala Colunas'!Q141),IF(Configurações!$B$3="Simples","",IF('Escala Linhas'!EA27="","",'Escala Linhas'!EA27)))</f>
        <v/>
      </c>
      <c r="JD27">
        <f>IF($B27="",0,IF(Configurações!$B$3="Simples",IF(OR(JJ27="TRAB",JJ27="ATEST"),1,0),IF(AND(IZ27&lt;&gt;"",JC27&lt;&gt;""),1,0)))</f>
        <v>0</v>
      </c>
      <c r="JE27" s="72">
        <f>IF(AND(JD27=1,Configurações!$B$3&lt;&gt;"Simples"),MOD(JC27-IZ27,1)-JF27,0)</f>
        <v>0</v>
      </c>
      <c r="JF27" s="72">
        <f t="shared" si="176"/>
        <v>0</v>
      </c>
      <c r="JG27">
        <f t="shared" si="177"/>
        <v>0</v>
      </c>
      <c r="JH27">
        <f t="shared" si="178"/>
        <v>0</v>
      </c>
      <c r="JI27" s="38" t="str">
        <f>IF(JD27=0,"",IF(JG27&gt;Configurações!$B$15,"7DIA ","")&amp;IF(AND(WEEKDAY(IZ$5)=1,JH27&gt;IF($D27="F",Configurações!$B$13,Configurações!$B$14)),"DOM ","")&amp;IF(Configurações!$B$3="Simples","",IF(ROUND(JE27*1440,0)&lt;=ROUND(Configurações!$B$11*1440,0),IF(ROUND(JF27*1440,0)&gt;0,"INT-INDEVIDO",""),IF(ROUND(JE27*1440,0)&lt;=ROUND(Configurações!$B$12*1440,0),IF(ROUND(JF27*1440,0)&lt;&gt;ROUND(Configurações!$B$8*1440,0),"INT-15MIN",""),IF(OR(ROUND(JF27*1440,0)&lt;ROUND(Configurações!$B$9*1440,0),ROUND(JF27*1440,0)&gt;ROUND(Configurações!$B$10*1440,0)),"INT-1H2H","")))))</f>
        <v/>
      </c>
      <c r="JJ27" t="str">
        <f>IF(Configurações!$B$3="Simples",IF('Escala Simples'!AG27="Trabalho","TRAB",IF('Escala Simples'!AG27="Folga","FOLGA",IF('Escala Simples'!AG27="Atestado","ATEST",IF('Escala Simples'!AG27="Férias","FERIAS","")))),"")</f>
        <v/>
      </c>
      <c r="JK27" s="71" t="str">
        <f>IF(Configurações!$B$3="Colunas",IF('Escala Colunas'!Q143="","",'Escala Colunas'!Q143),IF(Configurações!$B$3="Simples","",IF('Escala Linhas'!EC27="","",'Escala Linhas'!EC27)))</f>
        <v/>
      </c>
      <c r="JL27" s="71" t="str">
        <f>IF(Configurações!$B$3="Colunas",IF('Escala Colunas'!Q144="","",'Escala Colunas'!Q144),IF(Configurações!$B$3="Simples","",IF('Escala Linhas'!ED27="","",'Escala Linhas'!ED27)))</f>
        <v/>
      </c>
      <c r="JM27" s="71" t="str">
        <f>IF(Configurações!$B$3="Colunas",IF('Escala Colunas'!Q145="","",'Escala Colunas'!Q145),IF(Configurações!$B$3="Simples","",IF('Escala Linhas'!EE27="","",'Escala Linhas'!EE27)))</f>
        <v/>
      </c>
      <c r="JN27" s="71" t="str">
        <f>IF(Configurações!$B$3="Colunas",IF('Escala Colunas'!Q146="","",'Escala Colunas'!Q146),IF(Configurações!$B$3="Simples","",IF('Escala Linhas'!EF27="","",'Escala Linhas'!EF27)))</f>
        <v/>
      </c>
      <c r="JO27">
        <f>IF($B27="",0,IF(Configurações!$B$3="Simples",IF(OR(JU27="TRAB",JU27="ATEST"),1,0),IF(AND(JK27&lt;&gt;"",JN27&lt;&gt;""),1,0)))</f>
        <v>0</v>
      </c>
      <c r="JP27" s="72">
        <f>IF(AND(JO27=1,Configurações!$B$3&lt;&gt;"Simples"),MOD(JN27-JK27,1)-JQ27,0)</f>
        <v>0</v>
      </c>
      <c r="JQ27" s="72">
        <f t="shared" si="179"/>
        <v>0</v>
      </c>
      <c r="JR27">
        <f t="shared" si="180"/>
        <v>0</v>
      </c>
      <c r="JS27">
        <f t="shared" si="181"/>
        <v>0</v>
      </c>
      <c r="JT27" s="38" t="str">
        <f>IF(JO27=0,"",IF(JR27&gt;Configurações!$B$15,"7DIA ","")&amp;IF(AND(WEEKDAY(JK$5)=1,JS27&gt;IF($D27="F",Configurações!$B$13,Configurações!$B$14)),"DOM ","")&amp;IF(Configurações!$B$3="Simples","",IF(ROUND(JP27*1440,0)&lt;=ROUND(Configurações!$B$11*1440,0),IF(ROUND(JQ27*1440,0)&gt;0,"INT-INDEVIDO",""),IF(ROUND(JP27*1440,0)&lt;=ROUND(Configurações!$B$12*1440,0),IF(ROUND(JQ27*1440,0)&lt;&gt;ROUND(Configurações!$B$8*1440,0),"INT-15MIN",""),IF(OR(ROUND(JQ27*1440,0)&lt;ROUND(Configurações!$B$9*1440,0),ROUND(JQ27*1440,0)&gt;ROUND(Configurações!$B$10*1440,0)),"INT-1H2H","")))))</f>
        <v/>
      </c>
      <c r="JU27" t="str">
        <f>IF(Configurações!$B$3="Simples",IF('Escala Simples'!AH27="Trabalho","TRAB",IF('Escala Simples'!AH27="Folga","FOLGA",IF('Escala Simples'!AH27="Atestado","ATEST",IF('Escala Simples'!AH27="Férias","FERIAS","")))),"")</f>
        <v/>
      </c>
      <c r="JV27" s="71" t="str">
        <f>IF(Configurações!$B$3="Colunas",IF('Escala Colunas'!Q148="","",'Escala Colunas'!Q148),IF(Configurações!$B$3="Simples","",IF('Escala Linhas'!EH27="","",'Escala Linhas'!EH27)))</f>
        <v/>
      </c>
      <c r="JW27" s="71" t="str">
        <f>IF(Configurações!$B$3="Colunas",IF('Escala Colunas'!Q149="","",'Escala Colunas'!Q149),IF(Configurações!$B$3="Simples","",IF('Escala Linhas'!EI27="","",'Escala Linhas'!EI27)))</f>
        <v/>
      </c>
      <c r="JX27" s="71" t="str">
        <f>IF(Configurações!$B$3="Colunas",IF('Escala Colunas'!Q150="","",'Escala Colunas'!Q150),IF(Configurações!$B$3="Simples","",IF('Escala Linhas'!EJ27="","",'Escala Linhas'!EJ27)))</f>
        <v/>
      </c>
      <c r="JY27" s="71" t="str">
        <f>IF(Configurações!$B$3="Colunas",IF('Escala Colunas'!Q151="","",'Escala Colunas'!Q151),IF(Configurações!$B$3="Simples","",IF('Escala Linhas'!EK27="","",'Escala Linhas'!EK27)))</f>
        <v/>
      </c>
      <c r="JZ27">
        <f>IF($B27="",0,IF(Configurações!$B$3="Simples",IF(OR(KF27="TRAB",KF27="ATEST"),1,0),IF(AND(JV27&lt;&gt;"",JY27&lt;&gt;""),1,0)))</f>
        <v>0</v>
      </c>
      <c r="KA27" s="72">
        <f>IF(AND(JZ27=1,Configurações!$B$3&lt;&gt;"Simples"),MOD(JY27-JV27,1)-KB27,0)</f>
        <v>0</v>
      </c>
      <c r="KB27" s="72">
        <f t="shared" si="182"/>
        <v>0</v>
      </c>
      <c r="KC27">
        <f t="shared" si="183"/>
        <v>0</v>
      </c>
      <c r="KD27">
        <f t="shared" si="184"/>
        <v>0</v>
      </c>
      <c r="KE27" s="38" t="str">
        <f>IF(JZ27=0,"",IF(KC27&gt;Configurações!$B$15,"7DIA ","")&amp;IF(AND(WEEKDAY(JV$5)=1,KD27&gt;IF($D27="F",Configurações!$B$13,Configurações!$B$14)),"DOM ","")&amp;IF(Configurações!$B$3="Simples","",IF(ROUND(KA27*1440,0)&lt;=ROUND(Configurações!$B$11*1440,0),IF(ROUND(KB27*1440,0)&gt;0,"INT-INDEVIDO",""),IF(ROUND(KA27*1440,0)&lt;=ROUND(Configurações!$B$12*1440,0),IF(ROUND(KB27*1440,0)&lt;&gt;ROUND(Configurações!$B$8*1440,0),"INT-15MIN",""),IF(OR(ROUND(KB27*1440,0)&lt;ROUND(Configurações!$B$9*1440,0),ROUND(KB27*1440,0)&gt;ROUND(Configurações!$B$10*1440,0)),"INT-1H2H","")))))</f>
        <v/>
      </c>
      <c r="KF27" t="str">
        <f>IF(Configurações!$B$3="Simples",IF('Escala Simples'!AI27="Trabalho","TRAB",IF('Escala Simples'!AI27="Folga","FOLGA",IF('Escala Simples'!AI27="Atestado","ATEST",IF('Escala Simples'!AI27="Férias","FERIAS","")))),"")</f>
        <v/>
      </c>
      <c r="KG27" s="71" t="str">
        <f>IF(Configurações!$B$3="Colunas",IF('Escala Colunas'!Q153="","",'Escala Colunas'!Q153),IF(Configurações!$B$3="Simples","",IF('Escala Linhas'!EM27="","",'Escala Linhas'!EM27)))</f>
        <v/>
      </c>
      <c r="KH27" s="71" t="str">
        <f>IF(Configurações!$B$3="Colunas",IF('Escala Colunas'!Q154="","",'Escala Colunas'!Q154),IF(Configurações!$B$3="Simples","",IF('Escala Linhas'!EN27="","",'Escala Linhas'!EN27)))</f>
        <v/>
      </c>
      <c r="KI27" s="71" t="str">
        <f>IF(Configurações!$B$3="Colunas",IF('Escala Colunas'!Q155="","",'Escala Colunas'!Q155),IF(Configurações!$B$3="Simples","",IF('Escala Linhas'!EO27="","",'Escala Linhas'!EO27)))</f>
        <v/>
      </c>
      <c r="KJ27" s="71" t="str">
        <f>IF(Configurações!$B$3="Colunas",IF('Escala Colunas'!Q156="","",'Escala Colunas'!Q156),IF(Configurações!$B$3="Simples","",IF('Escala Linhas'!EP27="","",'Escala Linhas'!EP27)))</f>
        <v/>
      </c>
      <c r="KK27">
        <f>IF($B27="",0,IF(Configurações!$B$3="Simples",IF(OR(KQ27="TRAB",KQ27="ATEST"),1,0),IF(AND(KG27&lt;&gt;"",KJ27&lt;&gt;""),1,0)))</f>
        <v>0</v>
      </c>
      <c r="KL27" s="72">
        <f>IF(AND(KK27=1,Configurações!$B$3&lt;&gt;"Simples"),MOD(KJ27-KG27,1)-KM27,0)</f>
        <v>0</v>
      </c>
      <c r="KM27" s="72">
        <f t="shared" si="185"/>
        <v>0</v>
      </c>
      <c r="KN27">
        <f t="shared" si="186"/>
        <v>0</v>
      </c>
      <c r="KO27">
        <f t="shared" si="187"/>
        <v>0</v>
      </c>
      <c r="KP27" s="38" t="str">
        <f>IF(KK27=0,"",IF(KN27&gt;Configurações!$B$15,"7DIA ","")&amp;IF(AND(WEEKDAY(KG$5)=1,KO27&gt;IF($D27="F",Configurações!$B$13,Configurações!$B$14)),"DOM ","")&amp;IF(Configurações!$B$3="Simples","",IF(ROUND(KL27*1440,0)&lt;=ROUND(Configurações!$B$11*1440,0),IF(ROUND(KM27*1440,0)&gt;0,"INT-INDEVIDO",""),IF(ROUND(KL27*1440,0)&lt;=ROUND(Configurações!$B$12*1440,0),IF(ROUND(KM27*1440,0)&lt;&gt;ROUND(Configurações!$B$8*1440,0),"INT-15MIN",""),IF(OR(ROUND(KM27*1440,0)&lt;ROUND(Configurações!$B$9*1440,0),ROUND(KM27*1440,0)&gt;ROUND(Configurações!$B$10*1440,0)),"INT-1H2H","")))))</f>
        <v/>
      </c>
      <c r="KQ27" t="str">
        <f>IF(Configurações!$B$3="Simples",IF('Escala Simples'!AJ27="Trabalho","TRAB",IF('Escala Simples'!AJ27="Folga","FOLGA",IF('Escala Simples'!AJ27="Atestado","ATEST",IF('Escala Simples'!AJ27="Férias","FERIAS","")))),"")</f>
        <v/>
      </c>
      <c r="KR27" s="71" t="str">
        <f>IF(Configurações!$B$3="Colunas",IF('Escala Colunas'!Q158="","",'Escala Colunas'!Q158),IF(Configurações!$B$3="Simples","",IF('Escala Linhas'!ER27="","",'Escala Linhas'!ER27)))</f>
        <v/>
      </c>
      <c r="KS27" s="71" t="str">
        <f>IF(Configurações!$B$3="Colunas",IF('Escala Colunas'!Q159="","",'Escala Colunas'!Q159),IF(Configurações!$B$3="Simples","",IF('Escala Linhas'!ES27="","",'Escala Linhas'!ES27)))</f>
        <v/>
      </c>
      <c r="KT27" s="71" t="str">
        <f>IF(Configurações!$B$3="Colunas",IF('Escala Colunas'!Q160="","",'Escala Colunas'!Q160),IF(Configurações!$B$3="Simples","",IF('Escala Linhas'!ET27="","",'Escala Linhas'!ET27)))</f>
        <v/>
      </c>
      <c r="KU27" s="71" t="str">
        <f>IF(Configurações!$B$3="Colunas",IF('Escala Colunas'!Q161="","",'Escala Colunas'!Q161),IF(Configurações!$B$3="Simples","",IF('Escala Linhas'!EU27="","",'Escala Linhas'!EU27)))</f>
        <v/>
      </c>
      <c r="KV27">
        <f>IF($B27="",0,IF(Configurações!$B$3="Simples",IF(OR(LB27="TRAB",LB27="ATEST"),1,0),IF(AND(KR27&lt;&gt;"",KU27&lt;&gt;""),1,0)))</f>
        <v>0</v>
      </c>
      <c r="KW27" s="72">
        <f>IF(AND(KV27=1,Configurações!$B$3&lt;&gt;"Simples"),MOD(KU27-KR27,1)-KX27,0)</f>
        <v>0</v>
      </c>
      <c r="KX27" s="72">
        <f t="shared" si="188"/>
        <v>0</v>
      </c>
      <c r="KY27">
        <f t="shared" si="189"/>
        <v>0</v>
      </c>
      <c r="KZ27">
        <f t="shared" si="190"/>
        <v>0</v>
      </c>
      <c r="LA27" s="38" t="str">
        <f>IF(KV27=0,"",IF(KY27&gt;Configurações!$B$15,"7DIA ","")&amp;IF(AND(WEEKDAY(KR$5)=1,KZ27&gt;IF($D27="F",Configurações!$B$13,Configurações!$B$14)),"DOM ","")&amp;IF(Configurações!$B$3="Simples","",IF(ROUND(KW27*1440,0)&lt;=ROUND(Configurações!$B$11*1440,0),IF(ROUND(KX27*1440,0)&gt;0,"INT-INDEVIDO",""),IF(ROUND(KW27*1440,0)&lt;=ROUND(Configurações!$B$12*1440,0),IF(ROUND(KX27*1440,0)&lt;&gt;ROUND(Configurações!$B$8*1440,0),"INT-15MIN",""),IF(OR(ROUND(KX27*1440,0)&lt;ROUND(Configurações!$B$9*1440,0),ROUND(KX27*1440,0)&gt;ROUND(Configurações!$B$10*1440,0)),"INT-1H2H","")))))</f>
        <v/>
      </c>
      <c r="LB27" t="str">
        <f>IF(Configurações!$B$3="Simples",IF('Escala Simples'!AK27="Trabalho","TRAB",IF('Escala Simples'!AK27="Folga","FOLGA",IF('Escala Simples'!AK27="Atestado","ATEST",IF('Escala Simples'!AK27="Férias","FERIAS","")))),"")</f>
        <v/>
      </c>
      <c r="LC27" s="71" t="str">
        <f>IF(Configurações!$B$3="Colunas",IF('Escala Colunas'!Q166="","",'Escala Colunas'!Q166),IF(Configurações!$B$3="Simples","",IF('Escala Linhas'!EZ27="","",'Escala Linhas'!EZ27)))</f>
        <v/>
      </c>
      <c r="LD27" s="71" t="str">
        <f>IF(Configurações!$B$3="Colunas",IF('Escala Colunas'!Q167="","",'Escala Colunas'!Q167),IF(Configurações!$B$3="Simples","",IF('Escala Linhas'!FA27="","",'Escala Linhas'!FA27)))</f>
        <v/>
      </c>
      <c r="LE27" s="71" t="str">
        <f>IF(Configurações!$B$3="Colunas",IF('Escala Colunas'!Q168="","",'Escala Colunas'!Q168),IF(Configurações!$B$3="Simples","",IF('Escala Linhas'!FB27="","",'Escala Linhas'!FB27)))</f>
        <v/>
      </c>
      <c r="LF27" s="71" t="str">
        <f>IF(Configurações!$B$3="Colunas",IF('Escala Colunas'!Q169="","",'Escala Colunas'!Q169),IF(Configurações!$B$3="Simples","",IF('Escala Linhas'!FC27="","",'Escala Linhas'!FC27)))</f>
        <v/>
      </c>
      <c r="LG27">
        <f>IF($B27="",0,IF(Configurações!$B$3="Simples",IF(OR(LM27="TRAB",LM27="ATEST"),1,0),IF(AND(LC27&lt;&gt;"",LF27&lt;&gt;""),1,0)))</f>
        <v>0</v>
      </c>
      <c r="LH27" s="72">
        <f>IF(AND(LG27=1,Configurações!$B$3&lt;&gt;"Simples"),MOD(LF27-LC27,1)-LI27,0)</f>
        <v>0</v>
      </c>
      <c r="LI27" s="72">
        <f t="shared" si="191"/>
        <v>0</v>
      </c>
      <c r="LJ27">
        <f t="shared" si="192"/>
        <v>0</v>
      </c>
      <c r="LK27">
        <f t="shared" si="193"/>
        <v>0</v>
      </c>
      <c r="LL27" s="38" t="str">
        <f>IF(LG27=0,"",IF(LJ27&gt;Configurações!$B$15,"7DIA ","")&amp;IF(AND(WEEKDAY(LC$5)=1,LK27&gt;IF($D27="F",Configurações!$B$13,Configurações!$B$14)),"DOM ","")&amp;IF(Configurações!$B$3="Simples","",IF(ROUND(LH27*1440,0)&lt;=ROUND(Configurações!$B$11*1440,0),IF(ROUND(LI27*1440,0)&gt;0,"INT-INDEVIDO",""),IF(ROUND(LH27*1440,0)&lt;=ROUND(Configurações!$B$12*1440,0),IF(ROUND(LI27*1440,0)&lt;&gt;ROUND(Configurações!$B$8*1440,0),"INT-15MIN",""),IF(OR(ROUND(LI27*1440,0)&lt;ROUND(Configurações!$B$9*1440,0),ROUND(LI27*1440,0)&gt;ROUND(Configurações!$B$10*1440,0)),"INT-1H2H","")))))</f>
        <v/>
      </c>
      <c r="LM27" t="str">
        <f>IF(Configurações!$B$3="Simples",IF('Escala Simples'!AN27="Trabalho","TRAB",IF('Escala Simples'!AN27="Folga","FOLGA",IF('Escala Simples'!AN27="Atestado","ATEST",IF('Escala Simples'!AN27="Férias","FERIAS","")))),"")</f>
        <v/>
      </c>
      <c r="LN27" s="71" t="str">
        <f>IF(Configurações!$B$3="Colunas",IF('Escala Colunas'!Q171="","",'Escala Colunas'!Q171),IF(Configurações!$B$3="Simples","",IF('Escala Linhas'!FE27="","",'Escala Linhas'!FE27)))</f>
        <v/>
      </c>
      <c r="LO27" s="71" t="str">
        <f>IF(Configurações!$B$3="Colunas",IF('Escala Colunas'!Q172="","",'Escala Colunas'!Q172),IF(Configurações!$B$3="Simples","",IF('Escala Linhas'!FF27="","",'Escala Linhas'!FF27)))</f>
        <v/>
      </c>
      <c r="LP27" s="71" t="str">
        <f>IF(Configurações!$B$3="Colunas",IF('Escala Colunas'!Q173="","",'Escala Colunas'!Q173),IF(Configurações!$B$3="Simples","",IF('Escala Linhas'!FG27="","",'Escala Linhas'!FG27)))</f>
        <v/>
      </c>
      <c r="LQ27" s="71" t="str">
        <f>IF(Configurações!$B$3="Colunas",IF('Escala Colunas'!Q174="","",'Escala Colunas'!Q174),IF(Configurações!$B$3="Simples","",IF('Escala Linhas'!FH27="","",'Escala Linhas'!FH27)))</f>
        <v/>
      </c>
      <c r="LR27">
        <f>IF($B27="",0,IF(Configurações!$B$3="Simples",IF(OR(LX27="TRAB",LX27="ATEST"),1,0),IF(AND(LN27&lt;&gt;"",LQ27&lt;&gt;""),1,0)))</f>
        <v>0</v>
      </c>
      <c r="LS27" s="72">
        <f>IF(AND(LR27=1,Configurações!$B$3&lt;&gt;"Simples"),MOD(LQ27-LN27,1)-LT27,0)</f>
        <v>0</v>
      </c>
      <c r="LT27" s="72">
        <f t="shared" si="194"/>
        <v>0</v>
      </c>
      <c r="LU27">
        <f t="shared" si="195"/>
        <v>0</v>
      </c>
      <c r="LV27">
        <f t="shared" si="196"/>
        <v>0</v>
      </c>
      <c r="LW27" s="38" t="str">
        <f>IF(LR27=0,"",IF(LU27&gt;Configurações!$B$15,"7DIA ","")&amp;IF(AND(WEEKDAY(LN$5)=1,LV27&gt;IF($D27="F",Configurações!$B$13,Configurações!$B$14)),"DOM ","")&amp;IF(Configurações!$B$3="Simples","",IF(ROUND(LS27*1440,0)&lt;=ROUND(Configurações!$B$11*1440,0),IF(ROUND(LT27*1440,0)&gt;0,"INT-INDEVIDO",""),IF(ROUND(LS27*1440,0)&lt;=ROUND(Configurações!$B$12*1440,0),IF(ROUND(LT27*1440,0)&lt;&gt;ROUND(Configurações!$B$8*1440,0),"INT-15MIN",""),IF(OR(ROUND(LT27*1440,0)&lt;ROUND(Configurações!$B$9*1440,0),ROUND(LT27*1440,0)&gt;ROUND(Configurações!$B$10*1440,0)),"INT-1H2H","")))))</f>
        <v/>
      </c>
      <c r="LX27" t="str">
        <f>IF(Configurações!$B$3="Simples",IF('Escala Simples'!AO27="Trabalho","TRAB",IF('Escala Simples'!AO27="Folga","FOLGA",IF('Escala Simples'!AO27="Atestado","ATEST",IF('Escala Simples'!AO27="Férias","FERIAS","")))),"")</f>
        <v/>
      </c>
      <c r="LY27" s="71" t="str">
        <f>IF(Configurações!$B$3="Colunas",IF('Escala Colunas'!Q176="","",'Escala Colunas'!Q176),IF(Configurações!$B$3="Simples","",IF('Escala Linhas'!FJ27="","",'Escala Linhas'!FJ27)))</f>
        <v/>
      </c>
      <c r="LZ27" s="71" t="str">
        <f>IF(Configurações!$B$3="Colunas",IF('Escala Colunas'!Q177="","",'Escala Colunas'!Q177),IF(Configurações!$B$3="Simples","",IF('Escala Linhas'!FK27="","",'Escala Linhas'!FK27)))</f>
        <v/>
      </c>
      <c r="MA27" s="71" t="str">
        <f>IF(Configurações!$B$3="Colunas",IF('Escala Colunas'!Q178="","",'Escala Colunas'!Q178),IF(Configurações!$B$3="Simples","",IF('Escala Linhas'!FL27="","",'Escala Linhas'!FL27)))</f>
        <v/>
      </c>
      <c r="MB27" s="71" t="str">
        <f>IF(Configurações!$B$3="Colunas",IF('Escala Colunas'!Q179="","",'Escala Colunas'!Q179),IF(Configurações!$B$3="Simples","",IF('Escala Linhas'!FM27="","",'Escala Linhas'!FM27)))</f>
        <v/>
      </c>
      <c r="MC27">
        <f>IF($B27="",0,IF(Configurações!$B$3="Simples",IF(OR(MI27="TRAB",MI27="ATEST"),1,0),IF(AND(LY27&lt;&gt;"",MB27&lt;&gt;""),1,0)))</f>
        <v>0</v>
      </c>
      <c r="MD27" s="72">
        <f>IF(AND(MC27=1,Configurações!$B$3&lt;&gt;"Simples"),MOD(MB27-LY27,1)-ME27,0)</f>
        <v>0</v>
      </c>
      <c r="ME27" s="72">
        <f t="shared" si="197"/>
        <v>0</v>
      </c>
      <c r="MF27">
        <f t="shared" si="198"/>
        <v>0</v>
      </c>
      <c r="MG27">
        <f t="shared" si="199"/>
        <v>0</v>
      </c>
      <c r="MH27" s="38" t="str">
        <f>IF(MC27=0,"",IF(MF27&gt;Configurações!$B$15,"7DIA ","")&amp;IF(AND(WEEKDAY(LY$5)=1,MG27&gt;IF($D27="F",Configurações!$B$13,Configurações!$B$14)),"DOM ","")&amp;IF(Configurações!$B$3="Simples","",IF(ROUND(MD27*1440,0)&lt;=ROUND(Configurações!$B$11*1440,0),IF(ROUND(ME27*1440,0)&gt;0,"INT-INDEVIDO",""),IF(ROUND(MD27*1440,0)&lt;=ROUND(Configurações!$B$12*1440,0),IF(ROUND(ME27*1440,0)&lt;&gt;ROUND(Configurações!$B$8*1440,0),"INT-15MIN",""),IF(OR(ROUND(ME27*1440,0)&lt;ROUND(Configurações!$B$9*1440,0),ROUND(ME27*1440,0)&gt;ROUND(Configurações!$B$10*1440,0)),"INT-1H2H","")))))</f>
        <v/>
      </c>
      <c r="MI27" t="str">
        <f>IF(Configurações!$B$3="Simples",IF('Escala Simples'!AP27="Trabalho","TRAB",IF('Escala Simples'!AP27="Folga","FOLGA",IF('Escala Simples'!AP27="Atestado","ATEST",IF('Escala Simples'!AP27="Férias","FERIAS","")))),"")</f>
        <v/>
      </c>
      <c r="MJ27" s="71" t="str">
        <f>IF(Configurações!$B$3="Colunas",IF('Escala Colunas'!Q181="","",'Escala Colunas'!Q181),IF(Configurações!$B$3="Simples","",IF('Escala Linhas'!FO27="","",'Escala Linhas'!FO27)))</f>
        <v/>
      </c>
      <c r="MK27" s="71" t="str">
        <f>IF(Configurações!$B$3="Colunas",IF('Escala Colunas'!Q182="","",'Escala Colunas'!Q182),IF(Configurações!$B$3="Simples","",IF('Escala Linhas'!FP27="","",'Escala Linhas'!FP27)))</f>
        <v/>
      </c>
      <c r="ML27" s="71" t="str">
        <f>IF(Configurações!$B$3="Colunas",IF('Escala Colunas'!Q183="","",'Escala Colunas'!Q183),IF(Configurações!$B$3="Simples","",IF('Escala Linhas'!FQ27="","",'Escala Linhas'!FQ27)))</f>
        <v/>
      </c>
      <c r="MM27" s="71" t="str">
        <f>IF(Configurações!$B$3="Colunas",IF('Escala Colunas'!Q184="","",'Escala Colunas'!Q184),IF(Configurações!$B$3="Simples","",IF('Escala Linhas'!FR27="","",'Escala Linhas'!FR27)))</f>
        <v/>
      </c>
      <c r="MN27">
        <f>IF($B27="",0,IF(Configurações!$B$3="Simples",IF(OR(MT27="TRAB",MT27="ATEST"),1,0),IF(AND(MJ27&lt;&gt;"",MM27&lt;&gt;""),1,0)))</f>
        <v>0</v>
      </c>
      <c r="MO27" s="72">
        <f>IF(AND(MN27=1,Configurações!$B$3&lt;&gt;"Simples"),MOD(MM27-MJ27,1)-MP27,0)</f>
        <v>0</v>
      </c>
      <c r="MP27" s="72">
        <f t="shared" si="200"/>
        <v>0</v>
      </c>
      <c r="MQ27">
        <f t="shared" si="201"/>
        <v>0</v>
      </c>
      <c r="MR27">
        <f t="shared" si="202"/>
        <v>0</v>
      </c>
      <c r="MS27" s="38" t="str">
        <f>IF(MN27=0,"",IF(MQ27&gt;Configurações!$B$15,"7DIA ","")&amp;IF(AND(WEEKDAY(MJ$5)=1,MR27&gt;IF($D27="F",Configurações!$B$13,Configurações!$B$14)),"DOM ","")&amp;IF(Configurações!$B$3="Simples","",IF(ROUND(MO27*1440,0)&lt;=ROUND(Configurações!$B$11*1440,0),IF(ROUND(MP27*1440,0)&gt;0,"INT-INDEVIDO",""),IF(ROUND(MO27*1440,0)&lt;=ROUND(Configurações!$B$12*1440,0),IF(ROUND(MP27*1440,0)&lt;&gt;ROUND(Configurações!$B$8*1440,0),"INT-15MIN",""),IF(OR(ROUND(MP27*1440,0)&lt;ROUND(Configurações!$B$9*1440,0),ROUND(MP27*1440,0)&gt;ROUND(Configurações!$B$10*1440,0)),"INT-1H2H","")))))</f>
        <v/>
      </c>
      <c r="MT27" t="str">
        <f>IF(Configurações!$B$3="Simples",IF('Escala Simples'!AQ27="Trabalho","TRAB",IF('Escala Simples'!AQ27="Folga","FOLGA",IF('Escala Simples'!AQ27="Atestado","ATEST",IF('Escala Simples'!AQ27="Férias","FERIAS","")))),"")</f>
        <v/>
      </c>
      <c r="MU27" s="71" t="str">
        <f>IF(Configurações!$B$3="Colunas",IF('Escala Colunas'!Q186="","",'Escala Colunas'!Q186),IF(Configurações!$B$3="Simples","",IF('Escala Linhas'!FT27="","",'Escala Linhas'!FT27)))</f>
        <v/>
      </c>
      <c r="MV27" s="71" t="str">
        <f>IF(Configurações!$B$3="Colunas",IF('Escala Colunas'!Q187="","",'Escala Colunas'!Q187),IF(Configurações!$B$3="Simples","",IF('Escala Linhas'!FU27="","",'Escala Linhas'!FU27)))</f>
        <v/>
      </c>
      <c r="MW27" s="71" t="str">
        <f>IF(Configurações!$B$3="Colunas",IF('Escala Colunas'!Q188="","",'Escala Colunas'!Q188),IF(Configurações!$B$3="Simples","",IF('Escala Linhas'!FV27="","",'Escala Linhas'!FV27)))</f>
        <v/>
      </c>
      <c r="MX27" s="71" t="str">
        <f>IF(Configurações!$B$3="Colunas",IF('Escala Colunas'!Q189="","",'Escala Colunas'!Q189),IF(Configurações!$B$3="Simples","",IF('Escala Linhas'!FW27="","",'Escala Linhas'!FW27)))</f>
        <v/>
      </c>
      <c r="MY27">
        <f>IF($B27="",0,IF(Configurações!$B$3="Simples",IF(OR(NE27="TRAB",NE27="ATEST"),1,0),IF(AND(MU27&lt;&gt;"",MX27&lt;&gt;""),1,0)))</f>
        <v>0</v>
      </c>
      <c r="MZ27" s="72">
        <f>IF(AND(MY27=1,Configurações!$B$3&lt;&gt;"Simples"),MOD(MX27-MU27,1)-NA27,0)</f>
        <v>0</v>
      </c>
      <c r="NA27" s="72">
        <f t="shared" si="203"/>
        <v>0</v>
      </c>
      <c r="NB27">
        <f t="shared" si="204"/>
        <v>0</v>
      </c>
      <c r="NC27">
        <f t="shared" si="205"/>
        <v>0</v>
      </c>
      <c r="ND27" s="38" t="str">
        <f>IF(MY27=0,"",IF(NB27&gt;Configurações!$B$15,"7DIA ","")&amp;IF(AND(WEEKDAY(MU$5)=1,NC27&gt;IF($D27="F",Configurações!$B$13,Configurações!$B$14)),"DOM ","")&amp;IF(Configurações!$B$3="Simples","",IF(ROUND(MZ27*1440,0)&lt;=ROUND(Configurações!$B$11*1440,0),IF(ROUND(NA27*1440,0)&gt;0,"INT-INDEVIDO",""),IF(ROUND(MZ27*1440,0)&lt;=ROUND(Configurações!$B$12*1440,0),IF(ROUND(NA27*1440,0)&lt;&gt;ROUND(Configurações!$B$8*1440,0),"INT-15MIN",""),IF(OR(ROUND(NA27*1440,0)&lt;ROUND(Configurações!$B$9*1440,0),ROUND(NA27*1440,0)&gt;ROUND(Configurações!$B$10*1440,0)),"INT-1H2H","")))))</f>
        <v/>
      </c>
      <c r="NE27" t="str">
        <f>IF(Configurações!$B$3="Simples",IF('Escala Simples'!AR27="Trabalho","TRAB",IF('Escala Simples'!AR27="Folga","FOLGA",IF('Escala Simples'!AR27="Atestado","ATEST",IF('Escala Simples'!AR27="Férias","FERIAS","")))),"")</f>
        <v/>
      </c>
      <c r="NF27" s="71" t="str">
        <f>IF(Configurações!$B$3="Colunas",IF('Escala Colunas'!Q191="","",'Escala Colunas'!Q191),IF(Configurações!$B$3="Simples","",IF('Escala Linhas'!FY27="","",'Escala Linhas'!FY27)))</f>
        <v/>
      </c>
      <c r="NG27" s="71" t="str">
        <f>IF(Configurações!$B$3="Colunas",IF('Escala Colunas'!Q192="","",'Escala Colunas'!Q192),IF(Configurações!$B$3="Simples","",IF('Escala Linhas'!FZ27="","",'Escala Linhas'!FZ27)))</f>
        <v/>
      </c>
      <c r="NH27" s="71" t="str">
        <f>IF(Configurações!$B$3="Colunas",IF('Escala Colunas'!Q193="","",'Escala Colunas'!Q193),IF(Configurações!$B$3="Simples","",IF('Escala Linhas'!GA27="","",'Escala Linhas'!GA27)))</f>
        <v/>
      </c>
      <c r="NI27" s="71" t="str">
        <f>IF(Configurações!$B$3="Colunas",IF('Escala Colunas'!Q194="","",'Escala Colunas'!Q194),IF(Configurações!$B$3="Simples","",IF('Escala Linhas'!GB27="","",'Escala Linhas'!GB27)))</f>
        <v/>
      </c>
      <c r="NJ27">
        <f>IF($B27="",0,IF(Configurações!$B$3="Simples",IF(OR(NP27="TRAB",NP27="ATEST"),1,0),IF(AND(NF27&lt;&gt;"",NI27&lt;&gt;""),1,0)))</f>
        <v>0</v>
      </c>
      <c r="NK27" s="72">
        <f>IF(AND(NJ27=1,Configurações!$B$3&lt;&gt;"Simples"),MOD(NI27-NF27,1)-NL27,0)</f>
        <v>0</v>
      </c>
      <c r="NL27" s="72">
        <f t="shared" si="206"/>
        <v>0</v>
      </c>
      <c r="NM27">
        <f t="shared" si="207"/>
        <v>0</v>
      </c>
      <c r="NN27">
        <f t="shared" si="208"/>
        <v>0</v>
      </c>
      <c r="NO27" s="38" t="str">
        <f>IF(NJ27=0,"",IF(NM27&gt;Configurações!$B$15,"7DIA ","")&amp;IF(AND(WEEKDAY(NF$5)=1,NN27&gt;IF($D27="F",Configurações!$B$13,Configurações!$B$14)),"DOM ","")&amp;IF(Configurações!$B$3="Simples","",IF(ROUND(NK27*1440,0)&lt;=ROUND(Configurações!$B$11*1440,0),IF(ROUND(NL27*1440,0)&gt;0,"INT-INDEVIDO",""),IF(ROUND(NK27*1440,0)&lt;=ROUND(Configurações!$B$12*1440,0),IF(ROUND(NL27*1440,0)&lt;&gt;ROUND(Configurações!$B$8*1440,0),"INT-15MIN",""),IF(OR(ROUND(NL27*1440,0)&lt;ROUND(Configurações!$B$9*1440,0),ROUND(NL27*1440,0)&gt;ROUND(Configurações!$B$10*1440,0)),"INT-1H2H","")))))</f>
        <v/>
      </c>
      <c r="NP27" t="str">
        <f>IF(Configurações!$B$3="Simples",IF('Escala Simples'!AS27="Trabalho","TRAB",IF('Escala Simples'!AS27="Folga","FOLGA",IF('Escala Simples'!AS27="Atestado","ATEST",IF('Escala Simples'!AS27="Férias","FERIAS","")))),"")</f>
        <v/>
      </c>
      <c r="NQ27" s="71" t="str">
        <f>IF(Configurações!$B$3="Colunas",IF('Escala Colunas'!Q196="","",'Escala Colunas'!Q196),IF(Configurações!$B$3="Simples","",IF('Escala Linhas'!GD27="","",'Escala Linhas'!GD27)))</f>
        <v/>
      </c>
      <c r="NR27" s="71" t="str">
        <f>IF(Configurações!$B$3="Colunas",IF('Escala Colunas'!Q197="","",'Escala Colunas'!Q197),IF(Configurações!$B$3="Simples","",IF('Escala Linhas'!GE27="","",'Escala Linhas'!GE27)))</f>
        <v/>
      </c>
      <c r="NS27" s="71" t="str">
        <f>IF(Configurações!$B$3="Colunas",IF('Escala Colunas'!Q198="","",'Escala Colunas'!Q198),IF(Configurações!$B$3="Simples","",IF('Escala Linhas'!GF27="","",'Escala Linhas'!GF27)))</f>
        <v/>
      </c>
      <c r="NT27" s="71" t="str">
        <f>IF(Configurações!$B$3="Colunas",IF('Escala Colunas'!Q199="","",'Escala Colunas'!Q199),IF(Configurações!$B$3="Simples","",IF('Escala Linhas'!GG27="","",'Escala Linhas'!GG27)))</f>
        <v/>
      </c>
      <c r="NU27">
        <f>IF($B27="",0,IF(Configurações!$B$3="Simples",IF(OR(OA27="TRAB",OA27="ATEST"),1,0),IF(AND(NQ27&lt;&gt;"",NT27&lt;&gt;""),1,0)))</f>
        <v>0</v>
      </c>
      <c r="NV27" s="72">
        <f>IF(AND(NU27=1,Configurações!$B$3&lt;&gt;"Simples"),MOD(NT27-NQ27,1)-NW27,0)</f>
        <v>0</v>
      </c>
      <c r="NW27" s="72">
        <f t="shared" si="209"/>
        <v>0</v>
      </c>
      <c r="NX27">
        <f t="shared" si="210"/>
        <v>0</v>
      </c>
      <c r="NY27">
        <f t="shared" si="211"/>
        <v>0</v>
      </c>
      <c r="NZ27" s="38" t="str">
        <f>IF(NU27=0,"",IF(NX27&gt;Configurações!$B$15,"7DIA ","")&amp;IF(AND(WEEKDAY(NQ$5)=1,NY27&gt;IF($D27="F",Configurações!$B$13,Configurações!$B$14)),"DOM ","")&amp;IF(Configurações!$B$3="Simples","",IF(ROUND(NV27*1440,0)&lt;=ROUND(Configurações!$B$11*1440,0),IF(ROUND(NW27*1440,0)&gt;0,"INT-INDEVIDO",""),IF(ROUND(NV27*1440,0)&lt;=ROUND(Configurações!$B$12*1440,0),IF(ROUND(NW27*1440,0)&lt;&gt;ROUND(Configurações!$B$8*1440,0),"INT-15MIN",""),IF(OR(ROUND(NW27*1440,0)&lt;ROUND(Configurações!$B$9*1440,0),ROUND(NW27*1440,0)&gt;ROUND(Configurações!$B$10*1440,0)),"INT-1H2H","")))))</f>
        <v/>
      </c>
      <c r="OA27" t="str">
        <f>IF(Configurações!$B$3="Simples",IF('Escala Simples'!AT27="Trabalho","TRAB",IF('Escala Simples'!AT27="Folga","FOLGA",IF('Escala Simples'!AT27="Atestado","ATEST",IF('Escala Simples'!AT27="Férias","FERIAS","")))),"")</f>
        <v/>
      </c>
      <c r="OB27" s="72">
        <f>SUMIFS(Cálculos!$G27:$OA27,Cálculos!$G$4:$OA$4,"H",Cálculos!$G$3:$OA$3,1)</f>
        <v>0</v>
      </c>
      <c r="OC27">
        <f>SUMIFS(Cálculos!$G27:$OA27,Cálculos!$G$4:$OA$4,"T",Cálculos!$G$3:$OA$3,1)</f>
        <v>0</v>
      </c>
      <c r="OD27" s="69" t="str">
        <f>IF($B27="","",IF(AND(Configurações!$B$3&lt;&gt;"Simples",ISNUMBER($C27),ROUND(OB27*1440,0)&gt;$C27*60),"Jornada semanal excedida: "&amp;TEXT(OB27,"[h]:mm")&amp;" (contratada "&amp;$C27&amp;"h) • ","")&amp;IF(IF(Configurações!$B$6="Sim",OC27&gt;6,OC27&gt;Configurações!$B$5),IF(Configurações!$B$6="Sim","Semana inteira sem folga — mínimo 1 folga (CCT/ACT) • ","Mais de "&amp;Configurações!$B$5&amp;" dias trabalhados — obrigatórias 2 folgas semanais • "),"")&amp;IF(COUNTIF(G27:CD27,"*7DIA*")&gt;0,"7º dia consecutivo de trabalho • ","")&amp;IF(COUNTIF(G27:CD27,"*DOM*")&gt;0,"Domingos consecutivos acima do permitido • ","")&amp;IF(COUNTIF(G27:CD27,"*INT-INDEVIDO*")&gt;0,"Intervalo indevido em jornada até 4h • ","")&amp;IF(COUNTIF(G27:CD27,"*INT-15MIN*")&gt;0,"Intervalo deve ser de 15 min (jornada 4h01–6h) • ","")&amp;IF(COUNTIF(G27:CD27,"*INT-1H2H*")&gt;0,"Intervalo fora de 1h–2h (jornada acima de 6h) • ",""))</f>
        <v/>
      </c>
      <c r="OE27">
        <f>IF($B27="",0,IF(AND(Configurações!$B$3&lt;&gt;"Simples",ISNUMBER($C27),ROUND(OB27*1440,0)&gt;$C27*60),1,0))</f>
        <v>0</v>
      </c>
      <c r="OF27">
        <f>IF($B27="",0,IF(IF(Configurações!$B$6="Sim",OC27&gt;6,OC27&gt;Configurações!$B$5),1,0))</f>
        <v>0</v>
      </c>
      <c r="OG27" s="72">
        <f>SUMIFS(Cálculos!$G27:$OA27,Cálculos!$G$4:$OA$4,"H",Cálculos!$G$3:$OA$3,2)</f>
        <v>0</v>
      </c>
      <c r="OH27">
        <f>SUMIFS(Cálculos!$G27:$OA27,Cálculos!$G$4:$OA$4,"T",Cálculos!$G$3:$OA$3,2)</f>
        <v>0</v>
      </c>
      <c r="OI27" s="69" t="str">
        <f>IF($B27="","",IF(AND(Configurações!$B$3&lt;&gt;"Simples",ISNUMBER($C27),ROUND(OG27*1440,0)&gt;$C27*60),"Jornada semanal excedida: "&amp;TEXT(OG27,"[h]:mm")&amp;" (contratada "&amp;$C27&amp;"h) • ","")&amp;IF(IF(Configurações!$B$6="Sim",OH27&gt;6,OH27&gt;Configurações!$B$5),IF(Configurações!$B$6="Sim","Semana inteira sem folga — mínimo 1 folga (CCT/ACT) • ","Mais de "&amp;Configurações!$B$5&amp;" dias trabalhados — obrigatórias 2 folgas semanais • "),"")&amp;IF(COUNTIF(CF27:FC27,"*7DIA*")&gt;0,"7º dia consecutivo de trabalho • ","")&amp;IF(COUNTIF(CF27:FC27,"*DOM*")&gt;0,"Domingos consecutivos acima do permitido • ","")&amp;IF(COUNTIF(CF27:FC27,"*INT-INDEVIDO*")&gt;0,"Intervalo indevido em jornada até 4h • ","")&amp;IF(COUNTIF(CF27:FC27,"*INT-15MIN*")&gt;0,"Intervalo deve ser de 15 min (jornada 4h01–6h) • ","")&amp;IF(COUNTIF(CF27:FC27,"*INT-1H2H*")&gt;0,"Intervalo fora de 1h–2h (jornada acima de 6h) • ",""))</f>
        <v/>
      </c>
      <c r="OJ27">
        <f>IF($B27="",0,IF(AND(Configurações!$B$3&lt;&gt;"Simples",ISNUMBER($C27),ROUND(OG27*1440,0)&gt;$C27*60),1,0))</f>
        <v>0</v>
      </c>
      <c r="OK27">
        <f>IF($B27="",0,IF(IF(Configurações!$B$6="Sim",OH27&gt;6,OH27&gt;Configurações!$B$5),1,0))</f>
        <v>0</v>
      </c>
      <c r="OL27" s="72">
        <f>SUMIFS(Cálculos!$G27:$OA27,Cálculos!$G$4:$OA$4,"H",Cálculos!$G$3:$OA$3,3)</f>
        <v>0</v>
      </c>
      <c r="OM27">
        <f>SUMIFS(Cálculos!$G27:$OA27,Cálculos!$G$4:$OA$4,"T",Cálculos!$G$3:$OA$3,3)</f>
        <v>0</v>
      </c>
      <c r="ON27" s="69" t="str">
        <f>IF($B27="","",IF(AND(Configurações!$B$3&lt;&gt;"Simples",ISNUMBER($C27),ROUND(OL27*1440,0)&gt;$C27*60),"Jornada semanal excedida: "&amp;TEXT(OL27,"[h]:mm")&amp;" (contratada "&amp;$C27&amp;"h) • ","")&amp;IF(IF(Configurações!$B$6="Sim",OM27&gt;6,OM27&gt;Configurações!$B$5),IF(Configurações!$B$6="Sim","Semana inteira sem folga — mínimo 1 folga (CCT/ACT) • ","Mais de "&amp;Configurações!$B$5&amp;" dias trabalhados — obrigatórias 2 folgas semanais • "),"")&amp;IF(COUNTIF(FE27:IB27,"*7DIA*")&gt;0,"7º dia consecutivo de trabalho • ","")&amp;IF(COUNTIF(FE27:IB27,"*DOM*")&gt;0,"Domingos consecutivos acima do permitido • ","")&amp;IF(COUNTIF(FE27:IB27,"*INT-INDEVIDO*")&gt;0,"Intervalo indevido em jornada até 4h • ","")&amp;IF(COUNTIF(FE27:IB27,"*INT-15MIN*")&gt;0,"Intervalo deve ser de 15 min (jornada 4h01–6h) • ","")&amp;IF(COUNTIF(FE27:IB27,"*INT-1H2H*")&gt;0,"Intervalo fora de 1h–2h (jornada acima de 6h) • ",""))</f>
        <v/>
      </c>
      <c r="OO27">
        <f>IF($B27="",0,IF(AND(Configurações!$B$3&lt;&gt;"Simples",ISNUMBER($C27),ROUND(OL27*1440,0)&gt;$C27*60),1,0))</f>
        <v>0</v>
      </c>
      <c r="OP27">
        <f>IF($B27="",0,IF(IF(Configurações!$B$6="Sim",OM27&gt;6,OM27&gt;Configurações!$B$5),1,0))</f>
        <v>0</v>
      </c>
      <c r="OQ27" s="72">
        <f>SUMIFS(Cálculos!$G27:$OA27,Cálculos!$G$4:$OA$4,"H",Cálculos!$G$3:$OA$3,4)</f>
        <v>0</v>
      </c>
      <c r="OR27">
        <f>SUMIFS(Cálculos!$G27:$OA27,Cálculos!$G$4:$OA$4,"T",Cálculos!$G$3:$OA$3,4)</f>
        <v>0</v>
      </c>
      <c r="OS27" s="69" t="str">
        <f>IF($B27="","",IF(AND(Configurações!$B$3&lt;&gt;"Simples",ISNUMBER($C27),ROUND(OQ27*1440,0)&gt;$C27*60),"Jornada semanal excedida: "&amp;TEXT(OQ27,"[h]:mm")&amp;" (contratada "&amp;$C27&amp;"h) • ","")&amp;IF(IF(Configurações!$B$6="Sim",OR27&gt;6,OR27&gt;Configurações!$B$5),IF(Configurações!$B$6="Sim","Semana inteira sem folga — mínimo 1 folga (CCT/ACT) • ","Mais de "&amp;Configurações!$B$5&amp;" dias trabalhados — obrigatórias 2 folgas semanais • "),"")&amp;IF(COUNTIF(ID27:LA27,"*7DIA*")&gt;0,"7º dia consecutivo de trabalho • ","")&amp;IF(COUNTIF(ID27:LA27,"*DOM*")&gt;0,"Domingos consecutivos acima do permitido • ","")&amp;IF(COUNTIF(ID27:LA27,"*INT-INDEVIDO*")&gt;0,"Intervalo indevido em jornada até 4h • ","")&amp;IF(COUNTIF(ID27:LA27,"*INT-15MIN*")&gt;0,"Intervalo deve ser de 15 min (jornada 4h01–6h) • ","")&amp;IF(COUNTIF(ID27:LA27,"*INT-1H2H*")&gt;0,"Intervalo fora de 1h–2h (jornada acima de 6h) • ",""))</f>
        <v/>
      </c>
      <c r="OT27">
        <f>IF($B27="",0,IF(AND(Configurações!$B$3&lt;&gt;"Simples",ISNUMBER($C27),ROUND(OQ27*1440,0)&gt;$C27*60),1,0))</f>
        <v>0</v>
      </c>
      <c r="OU27">
        <f>IF($B27="",0,IF(IF(Configurações!$B$6="Sim",OR27&gt;6,OR27&gt;Configurações!$B$5),1,0))</f>
        <v>0</v>
      </c>
      <c r="OV27" s="72">
        <f>SUMIFS(Cálculos!$G27:$OA27,Cálculos!$G$4:$OA$4,"H",Cálculos!$G$3:$OA$3,5)</f>
        <v>0</v>
      </c>
      <c r="OW27">
        <f>SUMIFS(Cálculos!$G27:$OA27,Cálculos!$G$4:$OA$4,"T",Cálculos!$G$3:$OA$3,5)</f>
        <v>0</v>
      </c>
      <c r="OX27" s="69" t="str">
        <f>IF($B27="","",IF(AND(Configurações!$B$3&lt;&gt;"Simples",ISNUMBER($C27),ROUND(OV27*1440,0)&gt;$C27*60),"Jornada semanal excedida: "&amp;TEXT(OV27,"[h]:mm")&amp;" (contratada "&amp;$C27&amp;"h) • ","")&amp;IF(IF(Configurações!$B$6="Sim",OW27&gt;6,OW27&gt;Configurações!$B$5),IF(Configurações!$B$6="Sim","Semana inteira sem folga — mínimo 1 folga (CCT/ACT) • ","Mais de "&amp;Configurações!$B$5&amp;" dias trabalhados — obrigatórias 2 folgas semanais • "),"")&amp;IF(COUNTIF(LC27:NZ27,"*7DIA*")&gt;0,"7º dia consecutivo de trabalho • ","")&amp;IF(COUNTIF(LC27:NZ27,"*DOM*")&gt;0,"Domingos consecutivos acima do permitido • ","")&amp;IF(COUNTIF(LC27:NZ27,"*INT-INDEVIDO*")&gt;0,"Intervalo indevido em jornada até 4h • ","")&amp;IF(COUNTIF(LC27:NZ27,"*INT-15MIN*")&gt;0,"Intervalo deve ser de 15 min (jornada 4h01–6h) • ","")&amp;IF(COUNTIF(LC27:NZ27,"*INT-1H2H*")&gt;0,"Intervalo fora de 1h–2h (jornada acima de 6h) • ",""))</f>
        <v/>
      </c>
      <c r="OY27">
        <f>IF($B27="",0,IF(AND(Configurações!$B$3&lt;&gt;"Simples",ISNUMBER($C27),ROUND(OV27*1440,0)&gt;$C27*60),1,0))</f>
        <v>0</v>
      </c>
      <c r="OZ27">
        <f>IF($B27="",0,IF(IF(Configurações!$B$6="Sim",OW27&gt;6,OW27&gt;Configurações!$B$5),1,0))</f>
        <v>0</v>
      </c>
      <c r="PA27">
        <f>IF($B27="",0,SUMPRODUCT((Cálculos!$G$4:$OA$4="T")*(Cálculos!$G$5:$OA$5&gt;=$PA$5)*(Cálculos!$G$5:$OA$5&lt;=$PB$5))-PE27)</f>
        <v>0</v>
      </c>
      <c r="PB27">
        <f>IF($B27="",0,PA27-SUMIFS(Cálculos!$G27:$OA27,Cálculos!$G$4:$OA$4,"T",Cálculos!$G$5:$OA$5,"&gt;="&amp;$PA$5,Cálculos!$G$5:$OA$5,"&lt;="&amp;$PB$5))</f>
        <v>0</v>
      </c>
      <c r="PC27">
        <f>ROUND(PA27*Configurações!$B$7/7,0)</f>
        <v>0</v>
      </c>
      <c r="PD27">
        <f>IF(AND(Configurações!$B$6="Sim",PA27&gt;0,PB27&lt;PC27),1,0)</f>
        <v>0</v>
      </c>
      <c r="PE27">
        <f>IF($B27="",0,COUNTIFS(Cálculos!$G$4:$OA$4,"ST",Cálculos!$G$5:$OA$5,"&gt;="&amp;$PA$5,Cálculos!$G$5:$OA$5,"&lt;="&amp;$PB$5,Cálculos!$G27:$OA27,"FERIAS"))</f>
        <v>0</v>
      </c>
      <c r="PF27">
        <f>IF($B27="",0,SUMPRODUCT((Cálculos!$G$4:$OA$4="T")*(Cálculos!$G$5:$OA$5&gt;=$PF$5)*(Cálculos!$G$5:$OA$5&lt;=$PG$5))-PJ27)</f>
        <v>0</v>
      </c>
      <c r="PG27">
        <f>IF($B27="",0,PF27-SUMIFS(Cálculos!$G27:$OA27,Cálculos!$G$4:$OA$4,"T",Cálculos!$G$5:$OA$5,"&gt;="&amp;$PF$5,Cálculos!$G$5:$OA$5,"&lt;="&amp;$PG$5))</f>
        <v>0</v>
      </c>
      <c r="PH27">
        <f>ROUND(PF27*Configurações!$B$7/7,0)</f>
        <v>0</v>
      </c>
      <c r="PI27">
        <f>IF(AND(Configurações!$B$6="Sim",PF27&gt;0,PG27&lt;PH27),1,0)</f>
        <v>0</v>
      </c>
      <c r="PJ27">
        <f>IF($B27="",0,COUNTIFS(Cálculos!$G$4:$OA$4,"ST",Cálculos!$G$5:$OA$5,"&gt;="&amp;$PF$5,Cálculos!$G$5:$OA$5,"&lt;="&amp;$PG$5,Cálculos!$G27:$OA27,"FERIAS"))</f>
        <v>0</v>
      </c>
      <c r="PK27">
        <f>IF($B27="",0,SUMPRODUCT((Cálculos!$G$4:$OA$4="T")*(Cálculos!$G$5:$OA$5&gt;=$PK$5)*(Cálculos!$G$5:$OA$5&lt;=$PL$5))-PO27)</f>
        <v>0</v>
      </c>
      <c r="PL27">
        <f>IF($B27="",0,PK27-SUMIFS(Cálculos!$G27:$OA27,Cálculos!$G$4:$OA$4,"T",Cálculos!$G$5:$OA$5,"&gt;="&amp;$PK$5,Cálculos!$G$5:$OA$5,"&lt;="&amp;$PL$5))</f>
        <v>0</v>
      </c>
      <c r="PM27">
        <f>ROUND(PK27*Configurações!$B$7/7,0)</f>
        <v>0</v>
      </c>
      <c r="PN27">
        <f>IF(AND(Configurações!$B$6="Sim",PK27&gt;0,PL27&lt;PM27),1,0)</f>
        <v>0</v>
      </c>
      <c r="PO27">
        <f>IF($B27="",0,COUNTIFS(Cálculos!$G$4:$OA$4,"ST",Cálculos!$G$5:$OA$5,"&gt;="&amp;$PK$5,Cálculos!$G$5:$OA$5,"&lt;="&amp;$PL$5,Cálculos!$G27:$OA27,"FERIAS"))</f>
        <v>0</v>
      </c>
      <c r="PP27" s="69" t="str">
        <f t="shared" si="212"/>
        <v/>
      </c>
    </row>
    <row r="28" spans="1:432" x14ac:dyDescent="0.25">
      <c r="A28" s="68" t="str">
        <f t="shared" si="106"/>
        <v/>
      </c>
      <c r="B28" s="69" t="str">
        <f>IF(Configurações!$B$3="Colunas",IF('Escala Colunas'!Q$4="","",'Escala Colunas'!Q$4),IF(Configurações!$B$3="Simples",IF('Escala Simples'!$B28="","",'Escala Simples'!$B28),IF('Escala Linhas'!$B28="","",'Escala Linhas'!$B28)))</f>
        <v/>
      </c>
      <c r="C28" s="70" t="str">
        <f>IF($B28="","",IFERROR(INDEX(Funcionários!$D$5:$D$84,MATCH($B28,Funcionários!$B$5:$B$84,0)),""))</f>
        <v/>
      </c>
      <c r="D28" t="str">
        <f>IF($B28="","",IFERROR(INDEX(Funcionários!$C$5:$C$84,MATCH($B28,Funcionários!$B$5:$B$84,0)),""))</f>
        <v/>
      </c>
      <c r="E28">
        <f>IF($B28="",0,IFERROR(N(INDEX(Funcionários!$E$5:$E$84,MATCH($B28,Funcionários!$B$5:$B$84,0))),0))</f>
        <v>0</v>
      </c>
      <c r="F28">
        <f>IF($B28="",0,IFERROR(N(INDEX(Funcionários!$F$5:$F$84,MATCH($B28,Funcionários!$B$5:$B$84,0))),0))</f>
        <v>0</v>
      </c>
      <c r="G28" s="71" t="str">
        <f>IF(Configurações!$B$3="Colunas",IF('Escala Colunas'!Q15="","",'Escala Colunas'!Q15),IF(Configurações!$B$3="Simples","",IF('Escala Linhas'!D28="","",'Escala Linhas'!D28)))</f>
        <v/>
      </c>
      <c r="H28" s="71" t="str">
        <f>IF(Configurações!$B$3="Colunas",IF('Escala Colunas'!Q16="","",'Escala Colunas'!Q16),IF(Configurações!$B$3="Simples","",IF('Escala Linhas'!E28="","",'Escala Linhas'!E28)))</f>
        <v/>
      </c>
      <c r="I28" s="71" t="str">
        <f>IF(Configurações!$B$3="Colunas",IF('Escala Colunas'!Q17="","",'Escala Colunas'!Q17),IF(Configurações!$B$3="Simples","",IF('Escala Linhas'!F28="","",'Escala Linhas'!F28)))</f>
        <v/>
      </c>
      <c r="J28" s="71" t="str">
        <f>IF(Configurações!$B$3="Colunas",IF('Escala Colunas'!Q18="","",'Escala Colunas'!Q18),IF(Configurações!$B$3="Simples","",IF('Escala Linhas'!G28="","",'Escala Linhas'!G28)))</f>
        <v/>
      </c>
      <c r="K28">
        <f>IF($B28="",0,IF(Configurações!$B$3="Simples",IF(OR(Q28="TRAB",Q28="ATEST"),1,0),IF(AND(G28&lt;&gt;"",J28&lt;&gt;""),1,0)))</f>
        <v>0</v>
      </c>
      <c r="L28" s="72">
        <f>IF(AND(K28=1,Configurações!$B$3&lt;&gt;"Simples"),MOD(J28-G28,1)-M28,0)</f>
        <v>0</v>
      </c>
      <c r="M28" s="72">
        <f t="shared" si="107"/>
        <v>0</v>
      </c>
      <c r="N28">
        <f t="shared" si="108"/>
        <v>0</v>
      </c>
      <c r="O28">
        <f t="shared" si="109"/>
        <v>0</v>
      </c>
      <c r="P28" s="38" t="str">
        <f>IF(K28=0,"",IF(N28&gt;Configurações!$B$15,"7DIA ","")&amp;IF(AND(WEEKDAY(G$5)=1,O28&gt;IF($D28="F",Configurações!$B$13,Configurações!$B$14)),"DOM ","")&amp;IF(Configurações!$B$3="Simples","",IF(ROUND(L28*1440,0)&lt;=ROUND(Configurações!$B$11*1440,0),IF(ROUND(M28*1440,0)&gt;0,"INT-INDEVIDO",""),IF(ROUND(L28*1440,0)&lt;=ROUND(Configurações!$B$12*1440,0),IF(ROUND(M28*1440,0)&lt;&gt;ROUND(Configurações!$B$8*1440,0),"INT-15MIN",""),IF(OR(ROUND(M28*1440,0)&lt;ROUND(Configurações!$B$9*1440,0),ROUND(M28*1440,0)&gt;ROUND(Configurações!$B$10*1440,0)),"INT-1H2H","")))))</f>
        <v/>
      </c>
      <c r="Q28" t="str">
        <f>IF(Configurações!$B$3="Simples",IF('Escala Simples'!D28="Trabalho","TRAB",IF('Escala Simples'!D28="Folga","FOLGA",IF('Escala Simples'!D28="Atestado","ATEST",IF('Escala Simples'!D28="Férias","FERIAS","")))),"")</f>
        <v/>
      </c>
      <c r="R28" s="71" t="str">
        <f>IF(Configurações!$B$3="Colunas",IF('Escala Colunas'!Q20="","",'Escala Colunas'!Q20),IF(Configurações!$B$3="Simples","",IF('Escala Linhas'!I28="","",'Escala Linhas'!I28)))</f>
        <v/>
      </c>
      <c r="S28" s="71" t="str">
        <f>IF(Configurações!$B$3="Colunas",IF('Escala Colunas'!Q21="","",'Escala Colunas'!Q21),IF(Configurações!$B$3="Simples","",IF('Escala Linhas'!J28="","",'Escala Linhas'!J28)))</f>
        <v/>
      </c>
      <c r="T28" s="71" t="str">
        <f>IF(Configurações!$B$3="Colunas",IF('Escala Colunas'!Q22="","",'Escala Colunas'!Q22),IF(Configurações!$B$3="Simples","",IF('Escala Linhas'!K28="","",'Escala Linhas'!K28)))</f>
        <v/>
      </c>
      <c r="U28" s="71" t="str">
        <f>IF(Configurações!$B$3="Colunas",IF('Escala Colunas'!Q23="","",'Escala Colunas'!Q23),IF(Configurações!$B$3="Simples","",IF('Escala Linhas'!L28="","",'Escala Linhas'!L28)))</f>
        <v/>
      </c>
      <c r="V28">
        <f>IF($B28="",0,IF(Configurações!$B$3="Simples",IF(OR(AB28="TRAB",AB28="ATEST"),1,0),IF(AND(R28&lt;&gt;"",U28&lt;&gt;""),1,0)))</f>
        <v>0</v>
      </c>
      <c r="W28" s="72">
        <f>IF(AND(V28=1,Configurações!$B$3&lt;&gt;"Simples"),MOD(U28-R28,1)-X28,0)</f>
        <v>0</v>
      </c>
      <c r="X28" s="72">
        <f t="shared" si="110"/>
        <v>0</v>
      </c>
      <c r="Y28">
        <f t="shared" si="111"/>
        <v>0</v>
      </c>
      <c r="Z28">
        <f t="shared" si="112"/>
        <v>0</v>
      </c>
      <c r="AA28" s="38" t="str">
        <f>IF(V28=0,"",IF(Y28&gt;Configurações!$B$15,"7DIA ","")&amp;IF(AND(WEEKDAY(R$5)=1,Z28&gt;IF($D28="F",Configurações!$B$13,Configurações!$B$14)),"DOM ","")&amp;IF(Configurações!$B$3="Simples","",IF(ROUND(W28*1440,0)&lt;=ROUND(Configurações!$B$11*1440,0),IF(ROUND(X28*1440,0)&gt;0,"INT-INDEVIDO",""),IF(ROUND(W28*1440,0)&lt;=ROUND(Configurações!$B$12*1440,0),IF(ROUND(X28*1440,0)&lt;&gt;ROUND(Configurações!$B$8*1440,0),"INT-15MIN",""),IF(OR(ROUND(X28*1440,0)&lt;ROUND(Configurações!$B$9*1440,0),ROUND(X28*1440,0)&gt;ROUND(Configurações!$B$10*1440,0)),"INT-1H2H","")))))</f>
        <v/>
      </c>
      <c r="AB28" t="str">
        <f>IF(Configurações!$B$3="Simples",IF('Escala Simples'!E28="Trabalho","TRAB",IF('Escala Simples'!E28="Folga","FOLGA",IF('Escala Simples'!E28="Atestado","ATEST",IF('Escala Simples'!E28="Férias","FERIAS","")))),"")</f>
        <v/>
      </c>
      <c r="AC28" s="71" t="str">
        <f>IF(Configurações!$B$3="Colunas",IF('Escala Colunas'!Q25="","",'Escala Colunas'!Q25),IF(Configurações!$B$3="Simples","",IF('Escala Linhas'!N28="","",'Escala Linhas'!N28)))</f>
        <v/>
      </c>
      <c r="AD28" s="71" t="str">
        <f>IF(Configurações!$B$3="Colunas",IF('Escala Colunas'!Q26="","",'Escala Colunas'!Q26),IF(Configurações!$B$3="Simples","",IF('Escala Linhas'!O28="","",'Escala Linhas'!O28)))</f>
        <v/>
      </c>
      <c r="AE28" s="71" t="str">
        <f>IF(Configurações!$B$3="Colunas",IF('Escala Colunas'!Q27="","",'Escala Colunas'!Q27),IF(Configurações!$B$3="Simples","",IF('Escala Linhas'!P28="","",'Escala Linhas'!P28)))</f>
        <v/>
      </c>
      <c r="AF28" s="71" t="str">
        <f>IF(Configurações!$B$3="Colunas",IF('Escala Colunas'!Q28="","",'Escala Colunas'!Q28),IF(Configurações!$B$3="Simples","",IF('Escala Linhas'!Q28="","",'Escala Linhas'!Q28)))</f>
        <v/>
      </c>
      <c r="AG28">
        <f>IF($B28="",0,IF(Configurações!$B$3="Simples",IF(OR(AM28="TRAB",AM28="ATEST"),1,0),IF(AND(AC28&lt;&gt;"",AF28&lt;&gt;""),1,0)))</f>
        <v>0</v>
      </c>
      <c r="AH28" s="72">
        <f>IF(AND(AG28=1,Configurações!$B$3&lt;&gt;"Simples"),MOD(AF28-AC28,1)-AI28,0)</f>
        <v>0</v>
      </c>
      <c r="AI28" s="72">
        <f t="shared" si="113"/>
        <v>0</v>
      </c>
      <c r="AJ28">
        <f t="shared" si="114"/>
        <v>0</v>
      </c>
      <c r="AK28">
        <f t="shared" si="115"/>
        <v>0</v>
      </c>
      <c r="AL28" s="38" t="str">
        <f>IF(AG28=0,"",IF(AJ28&gt;Configurações!$B$15,"7DIA ","")&amp;IF(AND(WEEKDAY(AC$5)=1,AK28&gt;IF($D28="F",Configurações!$B$13,Configurações!$B$14)),"DOM ","")&amp;IF(Configurações!$B$3="Simples","",IF(ROUND(AH28*1440,0)&lt;=ROUND(Configurações!$B$11*1440,0),IF(ROUND(AI28*1440,0)&gt;0,"INT-INDEVIDO",""),IF(ROUND(AH28*1440,0)&lt;=ROUND(Configurações!$B$12*1440,0),IF(ROUND(AI28*1440,0)&lt;&gt;ROUND(Configurações!$B$8*1440,0),"INT-15MIN",""),IF(OR(ROUND(AI28*1440,0)&lt;ROUND(Configurações!$B$9*1440,0),ROUND(AI28*1440,0)&gt;ROUND(Configurações!$B$10*1440,0)),"INT-1H2H","")))))</f>
        <v/>
      </c>
      <c r="AM28" t="str">
        <f>IF(Configurações!$B$3="Simples",IF('Escala Simples'!F28="Trabalho","TRAB",IF('Escala Simples'!F28="Folga","FOLGA",IF('Escala Simples'!F28="Atestado","ATEST",IF('Escala Simples'!F28="Férias","FERIAS","")))),"")</f>
        <v/>
      </c>
      <c r="AN28" s="71" t="str">
        <f>IF(Configurações!$B$3="Colunas",IF('Escala Colunas'!Q30="","",'Escala Colunas'!Q30),IF(Configurações!$B$3="Simples","",IF('Escala Linhas'!S28="","",'Escala Linhas'!S28)))</f>
        <v/>
      </c>
      <c r="AO28" s="71" t="str">
        <f>IF(Configurações!$B$3="Colunas",IF('Escala Colunas'!Q31="","",'Escala Colunas'!Q31),IF(Configurações!$B$3="Simples","",IF('Escala Linhas'!T28="","",'Escala Linhas'!T28)))</f>
        <v/>
      </c>
      <c r="AP28" s="71" t="str">
        <f>IF(Configurações!$B$3="Colunas",IF('Escala Colunas'!Q32="","",'Escala Colunas'!Q32),IF(Configurações!$B$3="Simples","",IF('Escala Linhas'!U28="","",'Escala Linhas'!U28)))</f>
        <v/>
      </c>
      <c r="AQ28" s="71" t="str">
        <f>IF(Configurações!$B$3="Colunas",IF('Escala Colunas'!Q33="","",'Escala Colunas'!Q33),IF(Configurações!$B$3="Simples","",IF('Escala Linhas'!V28="","",'Escala Linhas'!V28)))</f>
        <v/>
      </c>
      <c r="AR28">
        <f>IF($B28="",0,IF(Configurações!$B$3="Simples",IF(OR(AX28="TRAB",AX28="ATEST"),1,0),IF(AND(AN28&lt;&gt;"",AQ28&lt;&gt;""),1,0)))</f>
        <v>0</v>
      </c>
      <c r="AS28" s="72">
        <f>IF(AND(AR28=1,Configurações!$B$3&lt;&gt;"Simples"),MOD(AQ28-AN28,1)-AT28,0)</f>
        <v>0</v>
      </c>
      <c r="AT28" s="72">
        <f t="shared" si="116"/>
        <v>0</v>
      </c>
      <c r="AU28">
        <f t="shared" si="117"/>
        <v>0</v>
      </c>
      <c r="AV28">
        <f t="shared" si="118"/>
        <v>0</v>
      </c>
      <c r="AW28" s="38" t="str">
        <f>IF(AR28=0,"",IF(AU28&gt;Configurações!$B$15,"7DIA ","")&amp;IF(AND(WEEKDAY(AN$5)=1,AV28&gt;IF($D28="F",Configurações!$B$13,Configurações!$B$14)),"DOM ","")&amp;IF(Configurações!$B$3="Simples","",IF(ROUND(AS28*1440,0)&lt;=ROUND(Configurações!$B$11*1440,0),IF(ROUND(AT28*1440,0)&gt;0,"INT-INDEVIDO",""),IF(ROUND(AS28*1440,0)&lt;=ROUND(Configurações!$B$12*1440,0),IF(ROUND(AT28*1440,0)&lt;&gt;ROUND(Configurações!$B$8*1440,0),"INT-15MIN",""),IF(OR(ROUND(AT28*1440,0)&lt;ROUND(Configurações!$B$9*1440,0),ROUND(AT28*1440,0)&gt;ROUND(Configurações!$B$10*1440,0)),"INT-1H2H","")))))</f>
        <v/>
      </c>
      <c r="AX28" t="str">
        <f>IF(Configurações!$B$3="Simples",IF('Escala Simples'!G28="Trabalho","TRAB",IF('Escala Simples'!G28="Folga","FOLGA",IF('Escala Simples'!G28="Atestado","ATEST",IF('Escala Simples'!G28="Férias","FERIAS","")))),"")</f>
        <v/>
      </c>
      <c r="AY28" s="71" t="str">
        <f>IF(Configurações!$B$3="Colunas",IF('Escala Colunas'!Q35="","",'Escala Colunas'!Q35),IF(Configurações!$B$3="Simples","",IF('Escala Linhas'!X28="","",'Escala Linhas'!X28)))</f>
        <v/>
      </c>
      <c r="AZ28" s="71" t="str">
        <f>IF(Configurações!$B$3="Colunas",IF('Escala Colunas'!Q36="","",'Escala Colunas'!Q36),IF(Configurações!$B$3="Simples","",IF('Escala Linhas'!Y28="","",'Escala Linhas'!Y28)))</f>
        <v/>
      </c>
      <c r="BA28" s="71" t="str">
        <f>IF(Configurações!$B$3="Colunas",IF('Escala Colunas'!Q37="","",'Escala Colunas'!Q37),IF(Configurações!$B$3="Simples","",IF('Escala Linhas'!Z28="","",'Escala Linhas'!Z28)))</f>
        <v/>
      </c>
      <c r="BB28" s="71" t="str">
        <f>IF(Configurações!$B$3="Colunas",IF('Escala Colunas'!Q38="","",'Escala Colunas'!Q38),IF(Configurações!$B$3="Simples","",IF('Escala Linhas'!AA28="","",'Escala Linhas'!AA28)))</f>
        <v/>
      </c>
      <c r="BC28">
        <f>IF($B28="",0,IF(Configurações!$B$3="Simples",IF(OR(BI28="TRAB",BI28="ATEST"),1,0),IF(AND(AY28&lt;&gt;"",BB28&lt;&gt;""),1,0)))</f>
        <v>0</v>
      </c>
      <c r="BD28" s="72">
        <f>IF(AND(BC28=1,Configurações!$B$3&lt;&gt;"Simples"),MOD(BB28-AY28,1)-BE28,0)</f>
        <v>0</v>
      </c>
      <c r="BE28" s="72">
        <f t="shared" si="119"/>
        <v>0</v>
      </c>
      <c r="BF28">
        <f t="shared" si="120"/>
        <v>0</v>
      </c>
      <c r="BG28">
        <f t="shared" si="121"/>
        <v>0</v>
      </c>
      <c r="BH28" s="38" t="str">
        <f>IF(BC28=0,"",IF(BF28&gt;Configurações!$B$15,"7DIA ","")&amp;IF(AND(WEEKDAY(AY$5)=1,BG28&gt;IF($D28="F",Configurações!$B$13,Configurações!$B$14)),"DOM ","")&amp;IF(Configurações!$B$3="Simples","",IF(ROUND(BD28*1440,0)&lt;=ROUND(Configurações!$B$11*1440,0),IF(ROUND(BE28*1440,0)&gt;0,"INT-INDEVIDO",""),IF(ROUND(BD28*1440,0)&lt;=ROUND(Configurações!$B$12*1440,0),IF(ROUND(BE28*1440,0)&lt;&gt;ROUND(Configurações!$B$8*1440,0),"INT-15MIN",""),IF(OR(ROUND(BE28*1440,0)&lt;ROUND(Configurações!$B$9*1440,0),ROUND(BE28*1440,0)&gt;ROUND(Configurações!$B$10*1440,0)),"INT-1H2H","")))))</f>
        <v/>
      </c>
      <c r="BI28" t="str">
        <f>IF(Configurações!$B$3="Simples",IF('Escala Simples'!H28="Trabalho","TRAB",IF('Escala Simples'!H28="Folga","FOLGA",IF('Escala Simples'!H28="Atestado","ATEST",IF('Escala Simples'!H28="Férias","FERIAS","")))),"")</f>
        <v/>
      </c>
      <c r="BJ28" s="71" t="str">
        <f>IF(Configurações!$B$3="Colunas",IF('Escala Colunas'!Q40="","",'Escala Colunas'!Q40),IF(Configurações!$B$3="Simples","",IF('Escala Linhas'!AC28="","",'Escala Linhas'!AC28)))</f>
        <v/>
      </c>
      <c r="BK28" s="71" t="str">
        <f>IF(Configurações!$B$3="Colunas",IF('Escala Colunas'!Q41="","",'Escala Colunas'!Q41),IF(Configurações!$B$3="Simples","",IF('Escala Linhas'!AD28="","",'Escala Linhas'!AD28)))</f>
        <v/>
      </c>
      <c r="BL28" s="71" t="str">
        <f>IF(Configurações!$B$3="Colunas",IF('Escala Colunas'!Q42="","",'Escala Colunas'!Q42),IF(Configurações!$B$3="Simples","",IF('Escala Linhas'!AE28="","",'Escala Linhas'!AE28)))</f>
        <v/>
      </c>
      <c r="BM28" s="71" t="str">
        <f>IF(Configurações!$B$3="Colunas",IF('Escala Colunas'!Q43="","",'Escala Colunas'!Q43),IF(Configurações!$B$3="Simples","",IF('Escala Linhas'!AF28="","",'Escala Linhas'!AF28)))</f>
        <v/>
      </c>
      <c r="BN28">
        <f>IF($B28="",0,IF(Configurações!$B$3="Simples",IF(OR(BT28="TRAB",BT28="ATEST"),1,0),IF(AND(BJ28&lt;&gt;"",BM28&lt;&gt;""),1,0)))</f>
        <v>0</v>
      </c>
      <c r="BO28" s="72">
        <f>IF(AND(BN28=1,Configurações!$B$3&lt;&gt;"Simples"),MOD(BM28-BJ28,1)-BP28,0)</f>
        <v>0</v>
      </c>
      <c r="BP28" s="72">
        <f t="shared" si="122"/>
        <v>0</v>
      </c>
      <c r="BQ28">
        <f t="shared" si="123"/>
        <v>0</v>
      </c>
      <c r="BR28">
        <f t="shared" si="124"/>
        <v>0</v>
      </c>
      <c r="BS28" s="38" t="str">
        <f>IF(BN28=0,"",IF(BQ28&gt;Configurações!$B$15,"7DIA ","")&amp;IF(AND(WEEKDAY(BJ$5)=1,BR28&gt;IF($D28="F",Configurações!$B$13,Configurações!$B$14)),"DOM ","")&amp;IF(Configurações!$B$3="Simples","",IF(ROUND(BO28*1440,0)&lt;=ROUND(Configurações!$B$11*1440,0),IF(ROUND(BP28*1440,0)&gt;0,"INT-INDEVIDO",""),IF(ROUND(BO28*1440,0)&lt;=ROUND(Configurações!$B$12*1440,0),IF(ROUND(BP28*1440,0)&lt;&gt;ROUND(Configurações!$B$8*1440,0),"INT-15MIN",""),IF(OR(ROUND(BP28*1440,0)&lt;ROUND(Configurações!$B$9*1440,0),ROUND(BP28*1440,0)&gt;ROUND(Configurações!$B$10*1440,0)),"INT-1H2H","")))))</f>
        <v/>
      </c>
      <c r="BT28" t="str">
        <f>IF(Configurações!$B$3="Simples",IF('Escala Simples'!I28="Trabalho","TRAB",IF('Escala Simples'!I28="Folga","FOLGA",IF('Escala Simples'!I28="Atestado","ATEST",IF('Escala Simples'!I28="Férias","FERIAS","")))),"")</f>
        <v/>
      </c>
      <c r="BU28" s="71" t="str">
        <f>IF(Configurações!$B$3="Colunas",IF('Escala Colunas'!Q45="","",'Escala Colunas'!Q45),IF(Configurações!$B$3="Simples","",IF('Escala Linhas'!AH28="","",'Escala Linhas'!AH28)))</f>
        <v/>
      </c>
      <c r="BV28" s="71" t="str">
        <f>IF(Configurações!$B$3="Colunas",IF('Escala Colunas'!Q46="","",'Escala Colunas'!Q46),IF(Configurações!$B$3="Simples","",IF('Escala Linhas'!AI28="","",'Escala Linhas'!AI28)))</f>
        <v/>
      </c>
      <c r="BW28" s="71" t="str">
        <f>IF(Configurações!$B$3="Colunas",IF('Escala Colunas'!Q47="","",'Escala Colunas'!Q47),IF(Configurações!$B$3="Simples","",IF('Escala Linhas'!AJ28="","",'Escala Linhas'!AJ28)))</f>
        <v/>
      </c>
      <c r="BX28" s="71" t="str">
        <f>IF(Configurações!$B$3="Colunas",IF('Escala Colunas'!Q48="","",'Escala Colunas'!Q48),IF(Configurações!$B$3="Simples","",IF('Escala Linhas'!AK28="","",'Escala Linhas'!AK28)))</f>
        <v/>
      </c>
      <c r="BY28">
        <f>IF($B28="",0,IF(Configurações!$B$3="Simples",IF(OR(CE28="TRAB",CE28="ATEST"),1,0),IF(AND(BU28&lt;&gt;"",BX28&lt;&gt;""),1,0)))</f>
        <v>0</v>
      </c>
      <c r="BZ28" s="72">
        <f>IF(AND(BY28=1,Configurações!$B$3&lt;&gt;"Simples"),MOD(BX28-BU28,1)-CA28,0)</f>
        <v>0</v>
      </c>
      <c r="CA28" s="72">
        <f t="shared" si="125"/>
        <v>0</v>
      </c>
      <c r="CB28">
        <f t="shared" si="126"/>
        <v>0</v>
      </c>
      <c r="CC28">
        <f t="shared" si="127"/>
        <v>0</v>
      </c>
      <c r="CD28" s="38" t="str">
        <f>IF(BY28=0,"",IF(CB28&gt;Configurações!$B$15,"7DIA ","")&amp;IF(AND(WEEKDAY(BU$5)=1,CC28&gt;IF($D28="F",Configurações!$B$13,Configurações!$B$14)),"DOM ","")&amp;IF(Configurações!$B$3="Simples","",IF(ROUND(BZ28*1440,0)&lt;=ROUND(Configurações!$B$11*1440,0),IF(ROUND(CA28*1440,0)&gt;0,"INT-INDEVIDO",""),IF(ROUND(BZ28*1440,0)&lt;=ROUND(Configurações!$B$12*1440,0),IF(ROUND(CA28*1440,0)&lt;&gt;ROUND(Configurações!$B$8*1440,0),"INT-15MIN",""),IF(OR(ROUND(CA28*1440,0)&lt;ROUND(Configurações!$B$9*1440,0),ROUND(CA28*1440,0)&gt;ROUND(Configurações!$B$10*1440,0)),"INT-1H2H","")))))</f>
        <v/>
      </c>
      <c r="CE28" t="str">
        <f>IF(Configurações!$B$3="Simples",IF('Escala Simples'!J28="Trabalho","TRAB",IF('Escala Simples'!J28="Folga","FOLGA",IF('Escala Simples'!J28="Atestado","ATEST",IF('Escala Simples'!J28="Férias","FERIAS","")))),"")</f>
        <v/>
      </c>
      <c r="CF28" s="71" t="str">
        <f>IF(Configurações!$B$3="Colunas",IF('Escala Colunas'!Q53="","",'Escala Colunas'!Q53),IF(Configurações!$B$3="Simples","",IF('Escala Linhas'!AP28="","",'Escala Linhas'!AP28)))</f>
        <v/>
      </c>
      <c r="CG28" s="71" t="str">
        <f>IF(Configurações!$B$3="Colunas",IF('Escala Colunas'!Q54="","",'Escala Colunas'!Q54),IF(Configurações!$B$3="Simples","",IF('Escala Linhas'!AQ28="","",'Escala Linhas'!AQ28)))</f>
        <v/>
      </c>
      <c r="CH28" s="71" t="str">
        <f>IF(Configurações!$B$3="Colunas",IF('Escala Colunas'!Q55="","",'Escala Colunas'!Q55),IF(Configurações!$B$3="Simples","",IF('Escala Linhas'!AR28="","",'Escala Linhas'!AR28)))</f>
        <v/>
      </c>
      <c r="CI28" s="71" t="str">
        <f>IF(Configurações!$B$3="Colunas",IF('Escala Colunas'!Q56="","",'Escala Colunas'!Q56),IF(Configurações!$B$3="Simples","",IF('Escala Linhas'!AS28="","",'Escala Linhas'!AS28)))</f>
        <v/>
      </c>
      <c r="CJ28">
        <f>IF($B28="",0,IF(Configurações!$B$3="Simples",IF(OR(CP28="TRAB",CP28="ATEST"),1,0),IF(AND(CF28&lt;&gt;"",CI28&lt;&gt;""),1,0)))</f>
        <v>0</v>
      </c>
      <c r="CK28" s="72">
        <f>IF(AND(CJ28=1,Configurações!$B$3&lt;&gt;"Simples"),MOD(CI28-CF28,1)-CL28,0)</f>
        <v>0</v>
      </c>
      <c r="CL28" s="72">
        <f t="shared" si="128"/>
        <v>0</v>
      </c>
      <c r="CM28">
        <f t="shared" si="129"/>
        <v>0</v>
      </c>
      <c r="CN28">
        <f t="shared" si="130"/>
        <v>0</v>
      </c>
      <c r="CO28" s="38" t="str">
        <f>IF(CJ28=0,"",IF(CM28&gt;Configurações!$B$15,"7DIA ","")&amp;IF(AND(WEEKDAY(CF$5)=1,CN28&gt;IF($D28="F",Configurações!$B$13,Configurações!$B$14)),"DOM ","")&amp;IF(Configurações!$B$3="Simples","",IF(ROUND(CK28*1440,0)&lt;=ROUND(Configurações!$B$11*1440,0),IF(ROUND(CL28*1440,0)&gt;0,"INT-INDEVIDO",""),IF(ROUND(CK28*1440,0)&lt;=ROUND(Configurações!$B$12*1440,0),IF(ROUND(CL28*1440,0)&lt;&gt;ROUND(Configurações!$B$8*1440,0),"INT-15MIN",""),IF(OR(ROUND(CL28*1440,0)&lt;ROUND(Configurações!$B$9*1440,0),ROUND(CL28*1440,0)&gt;ROUND(Configurações!$B$10*1440,0)),"INT-1H2H","")))))</f>
        <v/>
      </c>
      <c r="CP28" t="str">
        <f>IF(Configurações!$B$3="Simples",IF('Escala Simples'!M28="Trabalho","TRAB",IF('Escala Simples'!M28="Folga","FOLGA",IF('Escala Simples'!M28="Atestado","ATEST",IF('Escala Simples'!M28="Férias","FERIAS","")))),"")</f>
        <v/>
      </c>
      <c r="CQ28" s="71" t="str">
        <f>IF(Configurações!$B$3="Colunas",IF('Escala Colunas'!Q58="","",'Escala Colunas'!Q58),IF(Configurações!$B$3="Simples","",IF('Escala Linhas'!AU28="","",'Escala Linhas'!AU28)))</f>
        <v/>
      </c>
      <c r="CR28" s="71" t="str">
        <f>IF(Configurações!$B$3="Colunas",IF('Escala Colunas'!Q59="","",'Escala Colunas'!Q59),IF(Configurações!$B$3="Simples","",IF('Escala Linhas'!AV28="","",'Escala Linhas'!AV28)))</f>
        <v/>
      </c>
      <c r="CS28" s="71" t="str">
        <f>IF(Configurações!$B$3="Colunas",IF('Escala Colunas'!Q60="","",'Escala Colunas'!Q60),IF(Configurações!$B$3="Simples","",IF('Escala Linhas'!AW28="","",'Escala Linhas'!AW28)))</f>
        <v/>
      </c>
      <c r="CT28" s="71" t="str">
        <f>IF(Configurações!$B$3="Colunas",IF('Escala Colunas'!Q61="","",'Escala Colunas'!Q61),IF(Configurações!$B$3="Simples","",IF('Escala Linhas'!AX28="","",'Escala Linhas'!AX28)))</f>
        <v/>
      </c>
      <c r="CU28">
        <f>IF($B28="",0,IF(Configurações!$B$3="Simples",IF(OR(DA28="TRAB",DA28="ATEST"),1,0),IF(AND(CQ28&lt;&gt;"",CT28&lt;&gt;""),1,0)))</f>
        <v>0</v>
      </c>
      <c r="CV28" s="72">
        <f>IF(AND(CU28=1,Configurações!$B$3&lt;&gt;"Simples"),MOD(CT28-CQ28,1)-CW28,0)</f>
        <v>0</v>
      </c>
      <c r="CW28" s="72">
        <f t="shared" si="131"/>
        <v>0</v>
      </c>
      <c r="CX28">
        <f t="shared" si="132"/>
        <v>0</v>
      </c>
      <c r="CY28">
        <f t="shared" si="133"/>
        <v>0</v>
      </c>
      <c r="CZ28" s="38" t="str">
        <f>IF(CU28=0,"",IF(CX28&gt;Configurações!$B$15,"7DIA ","")&amp;IF(AND(WEEKDAY(CQ$5)=1,CY28&gt;IF($D28="F",Configurações!$B$13,Configurações!$B$14)),"DOM ","")&amp;IF(Configurações!$B$3="Simples","",IF(ROUND(CV28*1440,0)&lt;=ROUND(Configurações!$B$11*1440,0),IF(ROUND(CW28*1440,0)&gt;0,"INT-INDEVIDO",""),IF(ROUND(CV28*1440,0)&lt;=ROUND(Configurações!$B$12*1440,0),IF(ROUND(CW28*1440,0)&lt;&gt;ROUND(Configurações!$B$8*1440,0),"INT-15MIN",""),IF(OR(ROUND(CW28*1440,0)&lt;ROUND(Configurações!$B$9*1440,0),ROUND(CW28*1440,0)&gt;ROUND(Configurações!$B$10*1440,0)),"INT-1H2H","")))))</f>
        <v/>
      </c>
      <c r="DA28" t="str">
        <f>IF(Configurações!$B$3="Simples",IF('Escala Simples'!N28="Trabalho","TRAB",IF('Escala Simples'!N28="Folga","FOLGA",IF('Escala Simples'!N28="Atestado","ATEST",IF('Escala Simples'!N28="Férias","FERIAS","")))),"")</f>
        <v/>
      </c>
      <c r="DB28" s="71" t="str">
        <f>IF(Configurações!$B$3="Colunas",IF('Escala Colunas'!Q63="","",'Escala Colunas'!Q63),IF(Configurações!$B$3="Simples","",IF('Escala Linhas'!AZ28="","",'Escala Linhas'!AZ28)))</f>
        <v/>
      </c>
      <c r="DC28" s="71" t="str">
        <f>IF(Configurações!$B$3="Colunas",IF('Escala Colunas'!Q64="","",'Escala Colunas'!Q64),IF(Configurações!$B$3="Simples","",IF('Escala Linhas'!BA28="","",'Escala Linhas'!BA28)))</f>
        <v/>
      </c>
      <c r="DD28" s="71" t="str">
        <f>IF(Configurações!$B$3="Colunas",IF('Escala Colunas'!Q65="","",'Escala Colunas'!Q65),IF(Configurações!$B$3="Simples","",IF('Escala Linhas'!BB28="","",'Escala Linhas'!BB28)))</f>
        <v/>
      </c>
      <c r="DE28" s="71" t="str">
        <f>IF(Configurações!$B$3="Colunas",IF('Escala Colunas'!Q66="","",'Escala Colunas'!Q66),IF(Configurações!$B$3="Simples","",IF('Escala Linhas'!BC28="","",'Escala Linhas'!BC28)))</f>
        <v/>
      </c>
      <c r="DF28">
        <f>IF($B28="",0,IF(Configurações!$B$3="Simples",IF(OR(DL28="TRAB",DL28="ATEST"),1,0),IF(AND(DB28&lt;&gt;"",DE28&lt;&gt;""),1,0)))</f>
        <v>0</v>
      </c>
      <c r="DG28" s="72">
        <f>IF(AND(DF28=1,Configurações!$B$3&lt;&gt;"Simples"),MOD(DE28-DB28,1)-DH28,0)</f>
        <v>0</v>
      </c>
      <c r="DH28" s="72">
        <f t="shared" si="134"/>
        <v>0</v>
      </c>
      <c r="DI28">
        <f t="shared" si="135"/>
        <v>0</v>
      </c>
      <c r="DJ28">
        <f t="shared" si="136"/>
        <v>0</v>
      </c>
      <c r="DK28" s="38" t="str">
        <f>IF(DF28=0,"",IF(DI28&gt;Configurações!$B$15,"7DIA ","")&amp;IF(AND(WEEKDAY(DB$5)=1,DJ28&gt;IF($D28="F",Configurações!$B$13,Configurações!$B$14)),"DOM ","")&amp;IF(Configurações!$B$3="Simples","",IF(ROUND(DG28*1440,0)&lt;=ROUND(Configurações!$B$11*1440,0),IF(ROUND(DH28*1440,0)&gt;0,"INT-INDEVIDO",""),IF(ROUND(DG28*1440,0)&lt;=ROUND(Configurações!$B$12*1440,0),IF(ROUND(DH28*1440,0)&lt;&gt;ROUND(Configurações!$B$8*1440,0),"INT-15MIN",""),IF(OR(ROUND(DH28*1440,0)&lt;ROUND(Configurações!$B$9*1440,0),ROUND(DH28*1440,0)&gt;ROUND(Configurações!$B$10*1440,0)),"INT-1H2H","")))))</f>
        <v/>
      </c>
      <c r="DL28" t="str">
        <f>IF(Configurações!$B$3="Simples",IF('Escala Simples'!O28="Trabalho","TRAB",IF('Escala Simples'!O28="Folga","FOLGA",IF('Escala Simples'!O28="Atestado","ATEST",IF('Escala Simples'!O28="Férias","FERIAS","")))),"")</f>
        <v/>
      </c>
      <c r="DM28" s="71" t="str">
        <f>IF(Configurações!$B$3="Colunas",IF('Escala Colunas'!Q68="","",'Escala Colunas'!Q68),IF(Configurações!$B$3="Simples","",IF('Escala Linhas'!BE28="","",'Escala Linhas'!BE28)))</f>
        <v/>
      </c>
      <c r="DN28" s="71" t="str">
        <f>IF(Configurações!$B$3="Colunas",IF('Escala Colunas'!Q69="","",'Escala Colunas'!Q69),IF(Configurações!$B$3="Simples","",IF('Escala Linhas'!BF28="","",'Escala Linhas'!BF28)))</f>
        <v/>
      </c>
      <c r="DO28" s="71" t="str">
        <f>IF(Configurações!$B$3="Colunas",IF('Escala Colunas'!Q70="","",'Escala Colunas'!Q70),IF(Configurações!$B$3="Simples","",IF('Escala Linhas'!BG28="","",'Escala Linhas'!BG28)))</f>
        <v/>
      </c>
      <c r="DP28" s="71" t="str">
        <f>IF(Configurações!$B$3="Colunas",IF('Escala Colunas'!Q71="","",'Escala Colunas'!Q71),IF(Configurações!$B$3="Simples","",IF('Escala Linhas'!BH28="","",'Escala Linhas'!BH28)))</f>
        <v/>
      </c>
      <c r="DQ28">
        <f>IF($B28="",0,IF(Configurações!$B$3="Simples",IF(OR(DW28="TRAB",DW28="ATEST"),1,0),IF(AND(DM28&lt;&gt;"",DP28&lt;&gt;""),1,0)))</f>
        <v>0</v>
      </c>
      <c r="DR28" s="72">
        <f>IF(AND(DQ28=1,Configurações!$B$3&lt;&gt;"Simples"),MOD(DP28-DM28,1)-DS28,0)</f>
        <v>0</v>
      </c>
      <c r="DS28" s="72">
        <f t="shared" si="137"/>
        <v>0</v>
      </c>
      <c r="DT28">
        <f t="shared" si="138"/>
        <v>0</v>
      </c>
      <c r="DU28">
        <f t="shared" si="139"/>
        <v>0</v>
      </c>
      <c r="DV28" s="38" t="str">
        <f>IF(DQ28=0,"",IF(DT28&gt;Configurações!$B$15,"7DIA ","")&amp;IF(AND(WEEKDAY(DM$5)=1,DU28&gt;IF($D28="F",Configurações!$B$13,Configurações!$B$14)),"DOM ","")&amp;IF(Configurações!$B$3="Simples","",IF(ROUND(DR28*1440,0)&lt;=ROUND(Configurações!$B$11*1440,0),IF(ROUND(DS28*1440,0)&gt;0,"INT-INDEVIDO",""),IF(ROUND(DR28*1440,0)&lt;=ROUND(Configurações!$B$12*1440,0),IF(ROUND(DS28*1440,0)&lt;&gt;ROUND(Configurações!$B$8*1440,0),"INT-15MIN",""),IF(OR(ROUND(DS28*1440,0)&lt;ROUND(Configurações!$B$9*1440,0),ROUND(DS28*1440,0)&gt;ROUND(Configurações!$B$10*1440,0)),"INT-1H2H","")))))</f>
        <v/>
      </c>
      <c r="DW28" t="str">
        <f>IF(Configurações!$B$3="Simples",IF('Escala Simples'!P28="Trabalho","TRAB",IF('Escala Simples'!P28="Folga","FOLGA",IF('Escala Simples'!P28="Atestado","ATEST",IF('Escala Simples'!P28="Férias","FERIAS","")))),"")</f>
        <v/>
      </c>
      <c r="DX28" s="71" t="str">
        <f>IF(Configurações!$B$3="Colunas",IF('Escala Colunas'!Q73="","",'Escala Colunas'!Q73),IF(Configurações!$B$3="Simples","",IF('Escala Linhas'!BJ28="","",'Escala Linhas'!BJ28)))</f>
        <v/>
      </c>
      <c r="DY28" s="71" t="str">
        <f>IF(Configurações!$B$3="Colunas",IF('Escala Colunas'!Q74="","",'Escala Colunas'!Q74),IF(Configurações!$B$3="Simples","",IF('Escala Linhas'!BK28="","",'Escala Linhas'!BK28)))</f>
        <v/>
      </c>
      <c r="DZ28" s="71" t="str">
        <f>IF(Configurações!$B$3="Colunas",IF('Escala Colunas'!Q75="","",'Escala Colunas'!Q75),IF(Configurações!$B$3="Simples","",IF('Escala Linhas'!BL28="","",'Escala Linhas'!BL28)))</f>
        <v/>
      </c>
      <c r="EA28" s="71" t="str">
        <f>IF(Configurações!$B$3="Colunas",IF('Escala Colunas'!Q76="","",'Escala Colunas'!Q76),IF(Configurações!$B$3="Simples","",IF('Escala Linhas'!BM28="","",'Escala Linhas'!BM28)))</f>
        <v/>
      </c>
      <c r="EB28">
        <f>IF($B28="",0,IF(Configurações!$B$3="Simples",IF(OR(EH28="TRAB",EH28="ATEST"),1,0),IF(AND(DX28&lt;&gt;"",EA28&lt;&gt;""),1,0)))</f>
        <v>0</v>
      </c>
      <c r="EC28" s="72">
        <f>IF(AND(EB28=1,Configurações!$B$3&lt;&gt;"Simples"),MOD(EA28-DX28,1)-ED28,0)</f>
        <v>0</v>
      </c>
      <c r="ED28" s="72">
        <f t="shared" si="140"/>
        <v>0</v>
      </c>
      <c r="EE28">
        <f t="shared" si="141"/>
        <v>0</v>
      </c>
      <c r="EF28">
        <f t="shared" si="142"/>
        <v>0</v>
      </c>
      <c r="EG28" s="38" t="str">
        <f>IF(EB28=0,"",IF(EE28&gt;Configurações!$B$15,"7DIA ","")&amp;IF(AND(WEEKDAY(DX$5)=1,EF28&gt;IF($D28="F",Configurações!$B$13,Configurações!$B$14)),"DOM ","")&amp;IF(Configurações!$B$3="Simples","",IF(ROUND(EC28*1440,0)&lt;=ROUND(Configurações!$B$11*1440,0),IF(ROUND(ED28*1440,0)&gt;0,"INT-INDEVIDO",""),IF(ROUND(EC28*1440,0)&lt;=ROUND(Configurações!$B$12*1440,0),IF(ROUND(ED28*1440,0)&lt;&gt;ROUND(Configurações!$B$8*1440,0),"INT-15MIN",""),IF(OR(ROUND(ED28*1440,0)&lt;ROUND(Configurações!$B$9*1440,0),ROUND(ED28*1440,0)&gt;ROUND(Configurações!$B$10*1440,0)),"INT-1H2H","")))))</f>
        <v/>
      </c>
      <c r="EH28" t="str">
        <f>IF(Configurações!$B$3="Simples",IF('Escala Simples'!Q28="Trabalho","TRAB",IF('Escala Simples'!Q28="Folga","FOLGA",IF('Escala Simples'!Q28="Atestado","ATEST",IF('Escala Simples'!Q28="Férias","FERIAS","")))),"")</f>
        <v/>
      </c>
      <c r="EI28" s="71" t="str">
        <f>IF(Configurações!$B$3="Colunas",IF('Escala Colunas'!Q78="","",'Escala Colunas'!Q78),IF(Configurações!$B$3="Simples","",IF('Escala Linhas'!BO28="","",'Escala Linhas'!BO28)))</f>
        <v/>
      </c>
      <c r="EJ28" s="71" t="str">
        <f>IF(Configurações!$B$3="Colunas",IF('Escala Colunas'!Q79="","",'Escala Colunas'!Q79),IF(Configurações!$B$3="Simples","",IF('Escala Linhas'!BP28="","",'Escala Linhas'!BP28)))</f>
        <v/>
      </c>
      <c r="EK28" s="71" t="str">
        <f>IF(Configurações!$B$3="Colunas",IF('Escala Colunas'!Q80="","",'Escala Colunas'!Q80),IF(Configurações!$B$3="Simples","",IF('Escala Linhas'!BQ28="","",'Escala Linhas'!BQ28)))</f>
        <v/>
      </c>
      <c r="EL28" s="71" t="str">
        <f>IF(Configurações!$B$3="Colunas",IF('Escala Colunas'!Q81="","",'Escala Colunas'!Q81),IF(Configurações!$B$3="Simples","",IF('Escala Linhas'!BR28="","",'Escala Linhas'!BR28)))</f>
        <v/>
      </c>
      <c r="EM28">
        <f>IF($B28="",0,IF(Configurações!$B$3="Simples",IF(OR(ES28="TRAB",ES28="ATEST"),1,0),IF(AND(EI28&lt;&gt;"",EL28&lt;&gt;""),1,0)))</f>
        <v>0</v>
      </c>
      <c r="EN28" s="72">
        <f>IF(AND(EM28=1,Configurações!$B$3&lt;&gt;"Simples"),MOD(EL28-EI28,1)-EO28,0)</f>
        <v>0</v>
      </c>
      <c r="EO28" s="72">
        <f t="shared" si="143"/>
        <v>0</v>
      </c>
      <c r="EP28">
        <f t="shared" si="144"/>
        <v>0</v>
      </c>
      <c r="EQ28">
        <f t="shared" si="145"/>
        <v>0</v>
      </c>
      <c r="ER28" s="38" t="str">
        <f>IF(EM28=0,"",IF(EP28&gt;Configurações!$B$15,"7DIA ","")&amp;IF(AND(WEEKDAY(EI$5)=1,EQ28&gt;IF($D28="F",Configurações!$B$13,Configurações!$B$14)),"DOM ","")&amp;IF(Configurações!$B$3="Simples","",IF(ROUND(EN28*1440,0)&lt;=ROUND(Configurações!$B$11*1440,0),IF(ROUND(EO28*1440,0)&gt;0,"INT-INDEVIDO",""),IF(ROUND(EN28*1440,0)&lt;=ROUND(Configurações!$B$12*1440,0),IF(ROUND(EO28*1440,0)&lt;&gt;ROUND(Configurações!$B$8*1440,0),"INT-15MIN",""),IF(OR(ROUND(EO28*1440,0)&lt;ROUND(Configurações!$B$9*1440,0),ROUND(EO28*1440,0)&gt;ROUND(Configurações!$B$10*1440,0)),"INT-1H2H","")))))</f>
        <v/>
      </c>
      <c r="ES28" t="str">
        <f>IF(Configurações!$B$3="Simples",IF('Escala Simples'!R28="Trabalho","TRAB",IF('Escala Simples'!R28="Folga","FOLGA",IF('Escala Simples'!R28="Atestado","ATEST",IF('Escala Simples'!R28="Férias","FERIAS","")))),"")</f>
        <v/>
      </c>
      <c r="ET28" s="71" t="str">
        <f>IF(Configurações!$B$3="Colunas",IF('Escala Colunas'!Q83="","",'Escala Colunas'!Q83),IF(Configurações!$B$3="Simples","",IF('Escala Linhas'!BT28="","",'Escala Linhas'!BT28)))</f>
        <v/>
      </c>
      <c r="EU28" s="71" t="str">
        <f>IF(Configurações!$B$3="Colunas",IF('Escala Colunas'!Q84="","",'Escala Colunas'!Q84),IF(Configurações!$B$3="Simples","",IF('Escala Linhas'!BU28="","",'Escala Linhas'!BU28)))</f>
        <v/>
      </c>
      <c r="EV28" s="71" t="str">
        <f>IF(Configurações!$B$3="Colunas",IF('Escala Colunas'!Q85="","",'Escala Colunas'!Q85),IF(Configurações!$B$3="Simples","",IF('Escala Linhas'!BV28="","",'Escala Linhas'!BV28)))</f>
        <v/>
      </c>
      <c r="EW28" s="71" t="str">
        <f>IF(Configurações!$B$3="Colunas",IF('Escala Colunas'!Q86="","",'Escala Colunas'!Q86),IF(Configurações!$B$3="Simples","",IF('Escala Linhas'!BW28="","",'Escala Linhas'!BW28)))</f>
        <v/>
      </c>
      <c r="EX28">
        <f>IF($B28="",0,IF(Configurações!$B$3="Simples",IF(OR(FD28="TRAB",FD28="ATEST"),1,0),IF(AND(ET28&lt;&gt;"",EW28&lt;&gt;""),1,0)))</f>
        <v>0</v>
      </c>
      <c r="EY28" s="72">
        <f>IF(AND(EX28=1,Configurações!$B$3&lt;&gt;"Simples"),MOD(EW28-ET28,1)-EZ28,0)</f>
        <v>0</v>
      </c>
      <c r="EZ28" s="72">
        <f t="shared" si="146"/>
        <v>0</v>
      </c>
      <c r="FA28">
        <f t="shared" si="147"/>
        <v>0</v>
      </c>
      <c r="FB28">
        <f t="shared" si="148"/>
        <v>0</v>
      </c>
      <c r="FC28" s="38" t="str">
        <f>IF(EX28=0,"",IF(FA28&gt;Configurações!$B$15,"7DIA ","")&amp;IF(AND(WEEKDAY(ET$5)=1,FB28&gt;IF($D28="F",Configurações!$B$13,Configurações!$B$14)),"DOM ","")&amp;IF(Configurações!$B$3="Simples","",IF(ROUND(EY28*1440,0)&lt;=ROUND(Configurações!$B$11*1440,0),IF(ROUND(EZ28*1440,0)&gt;0,"INT-INDEVIDO",""),IF(ROUND(EY28*1440,0)&lt;=ROUND(Configurações!$B$12*1440,0),IF(ROUND(EZ28*1440,0)&lt;&gt;ROUND(Configurações!$B$8*1440,0),"INT-15MIN",""),IF(OR(ROUND(EZ28*1440,0)&lt;ROUND(Configurações!$B$9*1440,0),ROUND(EZ28*1440,0)&gt;ROUND(Configurações!$B$10*1440,0)),"INT-1H2H","")))))</f>
        <v/>
      </c>
      <c r="FD28" t="str">
        <f>IF(Configurações!$B$3="Simples",IF('Escala Simples'!S28="Trabalho","TRAB",IF('Escala Simples'!S28="Folga","FOLGA",IF('Escala Simples'!S28="Atestado","ATEST",IF('Escala Simples'!S28="Férias","FERIAS","")))),"")</f>
        <v/>
      </c>
      <c r="FE28" s="71" t="str">
        <f>IF(Configurações!$B$3="Colunas",IF('Escala Colunas'!Q91="","",'Escala Colunas'!Q91),IF(Configurações!$B$3="Simples","",IF('Escala Linhas'!CB28="","",'Escala Linhas'!CB28)))</f>
        <v/>
      </c>
      <c r="FF28" s="71" t="str">
        <f>IF(Configurações!$B$3="Colunas",IF('Escala Colunas'!Q92="","",'Escala Colunas'!Q92),IF(Configurações!$B$3="Simples","",IF('Escala Linhas'!CC28="","",'Escala Linhas'!CC28)))</f>
        <v/>
      </c>
      <c r="FG28" s="71" t="str">
        <f>IF(Configurações!$B$3="Colunas",IF('Escala Colunas'!Q93="","",'Escala Colunas'!Q93),IF(Configurações!$B$3="Simples","",IF('Escala Linhas'!CD28="","",'Escala Linhas'!CD28)))</f>
        <v/>
      </c>
      <c r="FH28" s="71" t="str">
        <f>IF(Configurações!$B$3="Colunas",IF('Escala Colunas'!Q94="","",'Escala Colunas'!Q94),IF(Configurações!$B$3="Simples","",IF('Escala Linhas'!CE28="","",'Escala Linhas'!CE28)))</f>
        <v/>
      </c>
      <c r="FI28">
        <f>IF($B28="",0,IF(Configurações!$B$3="Simples",IF(OR(FO28="TRAB",FO28="ATEST"),1,0),IF(AND(FE28&lt;&gt;"",FH28&lt;&gt;""),1,0)))</f>
        <v>0</v>
      </c>
      <c r="FJ28" s="72">
        <f>IF(AND(FI28=1,Configurações!$B$3&lt;&gt;"Simples"),MOD(FH28-FE28,1)-FK28,0)</f>
        <v>0</v>
      </c>
      <c r="FK28" s="72">
        <f t="shared" si="149"/>
        <v>0</v>
      </c>
      <c r="FL28">
        <f t="shared" si="150"/>
        <v>0</v>
      </c>
      <c r="FM28">
        <f t="shared" si="151"/>
        <v>0</v>
      </c>
      <c r="FN28" s="38" t="str">
        <f>IF(FI28=0,"",IF(FL28&gt;Configurações!$B$15,"7DIA ","")&amp;IF(AND(WEEKDAY(FE$5)=1,FM28&gt;IF($D28="F",Configurações!$B$13,Configurações!$B$14)),"DOM ","")&amp;IF(Configurações!$B$3="Simples","",IF(ROUND(FJ28*1440,0)&lt;=ROUND(Configurações!$B$11*1440,0),IF(ROUND(FK28*1440,0)&gt;0,"INT-INDEVIDO",""),IF(ROUND(FJ28*1440,0)&lt;=ROUND(Configurações!$B$12*1440,0),IF(ROUND(FK28*1440,0)&lt;&gt;ROUND(Configurações!$B$8*1440,0),"INT-15MIN",""),IF(OR(ROUND(FK28*1440,0)&lt;ROUND(Configurações!$B$9*1440,0),ROUND(FK28*1440,0)&gt;ROUND(Configurações!$B$10*1440,0)),"INT-1H2H","")))))</f>
        <v/>
      </c>
      <c r="FO28" t="str">
        <f>IF(Configurações!$B$3="Simples",IF('Escala Simples'!V28="Trabalho","TRAB",IF('Escala Simples'!V28="Folga","FOLGA",IF('Escala Simples'!V28="Atestado","ATEST",IF('Escala Simples'!V28="Férias","FERIAS","")))),"")</f>
        <v/>
      </c>
      <c r="FP28" s="71" t="str">
        <f>IF(Configurações!$B$3="Colunas",IF('Escala Colunas'!Q96="","",'Escala Colunas'!Q96),IF(Configurações!$B$3="Simples","",IF('Escala Linhas'!CG28="","",'Escala Linhas'!CG28)))</f>
        <v/>
      </c>
      <c r="FQ28" s="71" t="str">
        <f>IF(Configurações!$B$3="Colunas",IF('Escala Colunas'!Q97="","",'Escala Colunas'!Q97),IF(Configurações!$B$3="Simples","",IF('Escala Linhas'!CH28="","",'Escala Linhas'!CH28)))</f>
        <v/>
      </c>
      <c r="FR28" s="71" t="str">
        <f>IF(Configurações!$B$3="Colunas",IF('Escala Colunas'!Q98="","",'Escala Colunas'!Q98),IF(Configurações!$B$3="Simples","",IF('Escala Linhas'!CI28="","",'Escala Linhas'!CI28)))</f>
        <v/>
      </c>
      <c r="FS28" s="71" t="str">
        <f>IF(Configurações!$B$3="Colunas",IF('Escala Colunas'!Q99="","",'Escala Colunas'!Q99),IF(Configurações!$B$3="Simples","",IF('Escala Linhas'!CJ28="","",'Escala Linhas'!CJ28)))</f>
        <v/>
      </c>
      <c r="FT28">
        <f>IF($B28="",0,IF(Configurações!$B$3="Simples",IF(OR(FZ28="TRAB",FZ28="ATEST"),1,0),IF(AND(FP28&lt;&gt;"",FS28&lt;&gt;""),1,0)))</f>
        <v>0</v>
      </c>
      <c r="FU28" s="72">
        <f>IF(AND(FT28=1,Configurações!$B$3&lt;&gt;"Simples"),MOD(FS28-FP28,1)-FV28,0)</f>
        <v>0</v>
      </c>
      <c r="FV28" s="72">
        <f t="shared" si="152"/>
        <v>0</v>
      </c>
      <c r="FW28">
        <f t="shared" si="153"/>
        <v>0</v>
      </c>
      <c r="FX28">
        <f t="shared" si="154"/>
        <v>0</v>
      </c>
      <c r="FY28" s="38" t="str">
        <f>IF(FT28=0,"",IF(FW28&gt;Configurações!$B$15,"7DIA ","")&amp;IF(AND(WEEKDAY(FP$5)=1,FX28&gt;IF($D28="F",Configurações!$B$13,Configurações!$B$14)),"DOM ","")&amp;IF(Configurações!$B$3="Simples","",IF(ROUND(FU28*1440,0)&lt;=ROUND(Configurações!$B$11*1440,0),IF(ROUND(FV28*1440,0)&gt;0,"INT-INDEVIDO",""),IF(ROUND(FU28*1440,0)&lt;=ROUND(Configurações!$B$12*1440,0),IF(ROUND(FV28*1440,0)&lt;&gt;ROUND(Configurações!$B$8*1440,0),"INT-15MIN",""),IF(OR(ROUND(FV28*1440,0)&lt;ROUND(Configurações!$B$9*1440,0),ROUND(FV28*1440,0)&gt;ROUND(Configurações!$B$10*1440,0)),"INT-1H2H","")))))</f>
        <v/>
      </c>
      <c r="FZ28" t="str">
        <f>IF(Configurações!$B$3="Simples",IF('Escala Simples'!W28="Trabalho","TRAB",IF('Escala Simples'!W28="Folga","FOLGA",IF('Escala Simples'!W28="Atestado","ATEST",IF('Escala Simples'!W28="Férias","FERIAS","")))),"")</f>
        <v/>
      </c>
      <c r="GA28" s="71" t="str">
        <f>IF(Configurações!$B$3="Colunas",IF('Escala Colunas'!Q101="","",'Escala Colunas'!Q101),IF(Configurações!$B$3="Simples","",IF('Escala Linhas'!CL28="","",'Escala Linhas'!CL28)))</f>
        <v/>
      </c>
      <c r="GB28" s="71" t="str">
        <f>IF(Configurações!$B$3="Colunas",IF('Escala Colunas'!Q102="","",'Escala Colunas'!Q102),IF(Configurações!$B$3="Simples","",IF('Escala Linhas'!CM28="","",'Escala Linhas'!CM28)))</f>
        <v/>
      </c>
      <c r="GC28" s="71" t="str">
        <f>IF(Configurações!$B$3="Colunas",IF('Escala Colunas'!Q103="","",'Escala Colunas'!Q103),IF(Configurações!$B$3="Simples","",IF('Escala Linhas'!CN28="","",'Escala Linhas'!CN28)))</f>
        <v/>
      </c>
      <c r="GD28" s="71" t="str">
        <f>IF(Configurações!$B$3="Colunas",IF('Escala Colunas'!Q104="","",'Escala Colunas'!Q104),IF(Configurações!$B$3="Simples","",IF('Escala Linhas'!CO28="","",'Escala Linhas'!CO28)))</f>
        <v/>
      </c>
      <c r="GE28">
        <f>IF($B28="",0,IF(Configurações!$B$3="Simples",IF(OR(GK28="TRAB",GK28="ATEST"),1,0),IF(AND(GA28&lt;&gt;"",GD28&lt;&gt;""),1,0)))</f>
        <v>0</v>
      </c>
      <c r="GF28" s="72">
        <f>IF(AND(GE28=1,Configurações!$B$3&lt;&gt;"Simples"),MOD(GD28-GA28,1)-GG28,0)</f>
        <v>0</v>
      </c>
      <c r="GG28" s="72">
        <f t="shared" si="155"/>
        <v>0</v>
      </c>
      <c r="GH28">
        <f t="shared" si="156"/>
        <v>0</v>
      </c>
      <c r="GI28">
        <f t="shared" si="157"/>
        <v>0</v>
      </c>
      <c r="GJ28" s="38" t="str">
        <f>IF(GE28=0,"",IF(GH28&gt;Configurações!$B$15,"7DIA ","")&amp;IF(AND(WEEKDAY(GA$5)=1,GI28&gt;IF($D28="F",Configurações!$B$13,Configurações!$B$14)),"DOM ","")&amp;IF(Configurações!$B$3="Simples","",IF(ROUND(GF28*1440,0)&lt;=ROUND(Configurações!$B$11*1440,0),IF(ROUND(GG28*1440,0)&gt;0,"INT-INDEVIDO",""),IF(ROUND(GF28*1440,0)&lt;=ROUND(Configurações!$B$12*1440,0),IF(ROUND(GG28*1440,0)&lt;&gt;ROUND(Configurações!$B$8*1440,0),"INT-15MIN",""),IF(OR(ROUND(GG28*1440,0)&lt;ROUND(Configurações!$B$9*1440,0),ROUND(GG28*1440,0)&gt;ROUND(Configurações!$B$10*1440,0)),"INT-1H2H","")))))</f>
        <v/>
      </c>
      <c r="GK28" t="str">
        <f>IF(Configurações!$B$3="Simples",IF('Escala Simples'!X28="Trabalho","TRAB",IF('Escala Simples'!X28="Folga","FOLGA",IF('Escala Simples'!X28="Atestado","ATEST",IF('Escala Simples'!X28="Férias","FERIAS","")))),"")</f>
        <v/>
      </c>
      <c r="GL28" s="71" t="str">
        <f>IF(Configurações!$B$3="Colunas",IF('Escala Colunas'!Q106="","",'Escala Colunas'!Q106),IF(Configurações!$B$3="Simples","",IF('Escala Linhas'!CQ28="","",'Escala Linhas'!CQ28)))</f>
        <v/>
      </c>
      <c r="GM28" s="71" t="str">
        <f>IF(Configurações!$B$3="Colunas",IF('Escala Colunas'!Q107="","",'Escala Colunas'!Q107),IF(Configurações!$B$3="Simples","",IF('Escala Linhas'!CR28="","",'Escala Linhas'!CR28)))</f>
        <v/>
      </c>
      <c r="GN28" s="71" t="str">
        <f>IF(Configurações!$B$3="Colunas",IF('Escala Colunas'!Q108="","",'Escala Colunas'!Q108),IF(Configurações!$B$3="Simples","",IF('Escala Linhas'!CS28="","",'Escala Linhas'!CS28)))</f>
        <v/>
      </c>
      <c r="GO28" s="71" t="str">
        <f>IF(Configurações!$B$3="Colunas",IF('Escala Colunas'!Q109="","",'Escala Colunas'!Q109),IF(Configurações!$B$3="Simples","",IF('Escala Linhas'!CT28="","",'Escala Linhas'!CT28)))</f>
        <v/>
      </c>
      <c r="GP28">
        <f>IF($B28="",0,IF(Configurações!$B$3="Simples",IF(OR(GV28="TRAB",GV28="ATEST"),1,0),IF(AND(GL28&lt;&gt;"",GO28&lt;&gt;""),1,0)))</f>
        <v>0</v>
      </c>
      <c r="GQ28" s="72">
        <f>IF(AND(GP28=1,Configurações!$B$3&lt;&gt;"Simples"),MOD(GO28-GL28,1)-GR28,0)</f>
        <v>0</v>
      </c>
      <c r="GR28" s="72">
        <f t="shared" si="158"/>
        <v>0</v>
      </c>
      <c r="GS28">
        <f t="shared" si="159"/>
        <v>0</v>
      </c>
      <c r="GT28">
        <f t="shared" si="160"/>
        <v>0</v>
      </c>
      <c r="GU28" s="38" t="str">
        <f>IF(GP28=0,"",IF(GS28&gt;Configurações!$B$15,"7DIA ","")&amp;IF(AND(WEEKDAY(GL$5)=1,GT28&gt;IF($D28="F",Configurações!$B$13,Configurações!$B$14)),"DOM ","")&amp;IF(Configurações!$B$3="Simples","",IF(ROUND(GQ28*1440,0)&lt;=ROUND(Configurações!$B$11*1440,0),IF(ROUND(GR28*1440,0)&gt;0,"INT-INDEVIDO",""),IF(ROUND(GQ28*1440,0)&lt;=ROUND(Configurações!$B$12*1440,0),IF(ROUND(GR28*1440,0)&lt;&gt;ROUND(Configurações!$B$8*1440,0),"INT-15MIN",""),IF(OR(ROUND(GR28*1440,0)&lt;ROUND(Configurações!$B$9*1440,0),ROUND(GR28*1440,0)&gt;ROUND(Configurações!$B$10*1440,0)),"INT-1H2H","")))))</f>
        <v/>
      </c>
      <c r="GV28" t="str">
        <f>IF(Configurações!$B$3="Simples",IF('Escala Simples'!Y28="Trabalho","TRAB",IF('Escala Simples'!Y28="Folga","FOLGA",IF('Escala Simples'!Y28="Atestado","ATEST",IF('Escala Simples'!Y28="Férias","FERIAS","")))),"")</f>
        <v/>
      </c>
      <c r="GW28" s="71" t="str">
        <f>IF(Configurações!$B$3="Colunas",IF('Escala Colunas'!Q111="","",'Escala Colunas'!Q111),IF(Configurações!$B$3="Simples","",IF('Escala Linhas'!CV28="","",'Escala Linhas'!CV28)))</f>
        <v/>
      </c>
      <c r="GX28" s="71" t="str">
        <f>IF(Configurações!$B$3="Colunas",IF('Escala Colunas'!Q112="","",'Escala Colunas'!Q112),IF(Configurações!$B$3="Simples","",IF('Escala Linhas'!CW28="","",'Escala Linhas'!CW28)))</f>
        <v/>
      </c>
      <c r="GY28" s="71" t="str">
        <f>IF(Configurações!$B$3="Colunas",IF('Escala Colunas'!Q113="","",'Escala Colunas'!Q113),IF(Configurações!$B$3="Simples","",IF('Escala Linhas'!CX28="","",'Escala Linhas'!CX28)))</f>
        <v/>
      </c>
      <c r="GZ28" s="71" t="str">
        <f>IF(Configurações!$B$3="Colunas",IF('Escala Colunas'!Q114="","",'Escala Colunas'!Q114),IF(Configurações!$B$3="Simples","",IF('Escala Linhas'!CY28="","",'Escala Linhas'!CY28)))</f>
        <v/>
      </c>
      <c r="HA28">
        <f>IF($B28="",0,IF(Configurações!$B$3="Simples",IF(OR(HG28="TRAB",HG28="ATEST"),1,0),IF(AND(GW28&lt;&gt;"",GZ28&lt;&gt;""),1,0)))</f>
        <v>0</v>
      </c>
      <c r="HB28" s="72">
        <f>IF(AND(HA28=1,Configurações!$B$3&lt;&gt;"Simples"),MOD(GZ28-GW28,1)-HC28,0)</f>
        <v>0</v>
      </c>
      <c r="HC28" s="72">
        <f t="shared" si="161"/>
        <v>0</v>
      </c>
      <c r="HD28">
        <f t="shared" si="162"/>
        <v>0</v>
      </c>
      <c r="HE28">
        <f t="shared" si="163"/>
        <v>0</v>
      </c>
      <c r="HF28" s="38" t="str">
        <f>IF(HA28=0,"",IF(HD28&gt;Configurações!$B$15,"7DIA ","")&amp;IF(AND(WEEKDAY(GW$5)=1,HE28&gt;IF($D28="F",Configurações!$B$13,Configurações!$B$14)),"DOM ","")&amp;IF(Configurações!$B$3="Simples","",IF(ROUND(HB28*1440,0)&lt;=ROUND(Configurações!$B$11*1440,0),IF(ROUND(HC28*1440,0)&gt;0,"INT-INDEVIDO",""),IF(ROUND(HB28*1440,0)&lt;=ROUND(Configurações!$B$12*1440,0),IF(ROUND(HC28*1440,0)&lt;&gt;ROUND(Configurações!$B$8*1440,0),"INT-15MIN",""),IF(OR(ROUND(HC28*1440,0)&lt;ROUND(Configurações!$B$9*1440,0),ROUND(HC28*1440,0)&gt;ROUND(Configurações!$B$10*1440,0)),"INT-1H2H","")))))</f>
        <v/>
      </c>
      <c r="HG28" t="str">
        <f>IF(Configurações!$B$3="Simples",IF('Escala Simples'!Z28="Trabalho","TRAB",IF('Escala Simples'!Z28="Folga","FOLGA",IF('Escala Simples'!Z28="Atestado","ATEST",IF('Escala Simples'!Z28="Férias","FERIAS","")))),"")</f>
        <v/>
      </c>
      <c r="HH28" s="71" t="str">
        <f>IF(Configurações!$B$3="Colunas",IF('Escala Colunas'!Q116="","",'Escala Colunas'!Q116),IF(Configurações!$B$3="Simples","",IF('Escala Linhas'!DA28="","",'Escala Linhas'!DA28)))</f>
        <v/>
      </c>
      <c r="HI28" s="71" t="str">
        <f>IF(Configurações!$B$3="Colunas",IF('Escala Colunas'!Q117="","",'Escala Colunas'!Q117),IF(Configurações!$B$3="Simples","",IF('Escala Linhas'!DB28="","",'Escala Linhas'!DB28)))</f>
        <v/>
      </c>
      <c r="HJ28" s="71" t="str">
        <f>IF(Configurações!$B$3="Colunas",IF('Escala Colunas'!Q118="","",'Escala Colunas'!Q118),IF(Configurações!$B$3="Simples","",IF('Escala Linhas'!DC28="","",'Escala Linhas'!DC28)))</f>
        <v/>
      </c>
      <c r="HK28" s="71" t="str">
        <f>IF(Configurações!$B$3="Colunas",IF('Escala Colunas'!Q119="","",'Escala Colunas'!Q119),IF(Configurações!$B$3="Simples","",IF('Escala Linhas'!DD28="","",'Escala Linhas'!DD28)))</f>
        <v/>
      </c>
      <c r="HL28">
        <f>IF($B28="",0,IF(Configurações!$B$3="Simples",IF(OR(HR28="TRAB",HR28="ATEST"),1,0),IF(AND(HH28&lt;&gt;"",HK28&lt;&gt;""),1,0)))</f>
        <v>0</v>
      </c>
      <c r="HM28" s="72">
        <f>IF(AND(HL28=1,Configurações!$B$3&lt;&gt;"Simples"),MOD(HK28-HH28,1)-HN28,0)</f>
        <v>0</v>
      </c>
      <c r="HN28" s="72">
        <f t="shared" si="164"/>
        <v>0</v>
      </c>
      <c r="HO28">
        <f t="shared" si="165"/>
        <v>0</v>
      </c>
      <c r="HP28">
        <f t="shared" si="166"/>
        <v>0</v>
      </c>
      <c r="HQ28" s="38" t="str">
        <f>IF(HL28=0,"",IF(HO28&gt;Configurações!$B$15,"7DIA ","")&amp;IF(AND(WEEKDAY(HH$5)=1,HP28&gt;IF($D28="F",Configurações!$B$13,Configurações!$B$14)),"DOM ","")&amp;IF(Configurações!$B$3="Simples","",IF(ROUND(HM28*1440,0)&lt;=ROUND(Configurações!$B$11*1440,0),IF(ROUND(HN28*1440,0)&gt;0,"INT-INDEVIDO",""),IF(ROUND(HM28*1440,0)&lt;=ROUND(Configurações!$B$12*1440,0),IF(ROUND(HN28*1440,0)&lt;&gt;ROUND(Configurações!$B$8*1440,0),"INT-15MIN",""),IF(OR(ROUND(HN28*1440,0)&lt;ROUND(Configurações!$B$9*1440,0),ROUND(HN28*1440,0)&gt;ROUND(Configurações!$B$10*1440,0)),"INT-1H2H","")))))</f>
        <v/>
      </c>
      <c r="HR28" t="str">
        <f>IF(Configurações!$B$3="Simples",IF('Escala Simples'!AA28="Trabalho","TRAB",IF('Escala Simples'!AA28="Folga","FOLGA",IF('Escala Simples'!AA28="Atestado","ATEST",IF('Escala Simples'!AA28="Férias","FERIAS","")))),"")</f>
        <v/>
      </c>
      <c r="HS28" s="71" t="str">
        <f>IF(Configurações!$B$3="Colunas",IF('Escala Colunas'!Q121="","",'Escala Colunas'!Q121),IF(Configurações!$B$3="Simples","",IF('Escala Linhas'!DF28="","",'Escala Linhas'!DF28)))</f>
        <v/>
      </c>
      <c r="HT28" s="71" t="str">
        <f>IF(Configurações!$B$3="Colunas",IF('Escala Colunas'!Q122="","",'Escala Colunas'!Q122),IF(Configurações!$B$3="Simples","",IF('Escala Linhas'!DG28="","",'Escala Linhas'!DG28)))</f>
        <v/>
      </c>
      <c r="HU28" s="71" t="str">
        <f>IF(Configurações!$B$3="Colunas",IF('Escala Colunas'!Q123="","",'Escala Colunas'!Q123),IF(Configurações!$B$3="Simples","",IF('Escala Linhas'!DH28="","",'Escala Linhas'!DH28)))</f>
        <v/>
      </c>
      <c r="HV28" s="71" t="str">
        <f>IF(Configurações!$B$3="Colunas",IF('Escala Colunas'!Q124="","",'Escala Colunas'!Q124),IF(Configurações!$B$3="Simples","",IF('Escala Linhas'!DI28="","",'Escala Linhas'!DI28)))</f>
        <v/>
      </c>
      <c r="HW28">
        <f>IF($B28="",0,IF(Configurações!$B$3="Simples",IF(OR(IC28="TRAB",IC28="ATEST"),1,0),IF(AND(HS28&lt;&gt;"",HV28&lt;&gt;""),1,0)))</f>
        <v>0</v>
      </c>
      <c r="HX28" s="72">
        <f>IF(AND(HW28=1,Configurações!$B$3&lt;&gt;"Simples"),MOD(HV28-HS28,1)-HY28,0)</f>
        <v>0</v>
      </c>
      <c r="HY28" s="72">
        <f t="shared" si="167"/>
        <v>0</v>
      </c>
      <c r="HZ28">
        <f t="shared" si="168"/>
        <v>0</v>
      </c>
      <c r="IA28">
        <f t="shared" si="169"/>
        <v>0</v>
      </c>
      <c r="IB28" s="38" t="str">
        <f>IF(HW28=0,"",IF(HZ28&gt;Configurações!$B$15,"7DIA ","")&amp;IF(AND(WEEKDAY(HS$5)=1,IA28&gt;IF($D28="F",Configurações!$B$13,Configurações!$B$14)),"DOM ","")&amp;IF(Configurações!$B$3="Simples","",IF(ROUND(HX28*1440,0)&lt;=ROUND(Configurações!$B$11*1440,0),IF(ROUND(HY28*1440,0)&gt;0,"INT-INDEVIDO",""),IF(ROUND(HX28*1440,0)&lt;=ROUND(Configurações!$B$12*1440,0),IF(ROUND(HY28*1440,0)&lt;&gt;ROUND(Configurações!$B$8*1440,0),"INT-15MIN",""),IF(OR(ROUND(HY28*1440,0)&lt;ROUND(Configurações!$B$9*1440,0),ROUND(HY28*1440,0)&gt;ROUND(Configurações!$B$10*1440,0)),"INT-1H2H","")))))</f>
        <v/>
      </c>
      <c r="IC28" t="str">
        <f>IF(Configurações!$B$3="Simples",IF('Escala Simples'!AB28="Trabalho","TRAB",IF('Escala Simples'!AB28="Folga","FOLGA",IF('Escala Simples'!AB28="Atestado","ATEST",IF('Escala Simples'!AB28="Férias","FERIAS","")))),"")</f>
        <v/>
      </c>
      <c r="ID28" s="71" t="str">
        <f>IF(Configurações!$B$3="Colunas",IF('Escala Colunas'!Q129="","",'Escala Colunas'!Q129),IF(Configurações!$B$3="Simples","",IF('Escala Linhas'!DN28="","",'Escala Linhas'!DN28)))</f>
        <v/>
      </c>
      <c r="IE28" s="71" t="str">
        <f>IF(Configurações!$B$3="Colunas",IF('Escala Colunas'!Q130="","",'Escala Colunas'!Q130),IF(Configurações!$B$3="Simples","",IF('Escala Linhas'!DO28="","",'Escala Linhas'!DO28)))</f>
        <v/>
      </c>
      <c r="IF28" s="71" t="str">
        <f>IF(Configurações!$B$3="Colunas",IF('Escala Colunas'!Q131="","",'Escala Colunas'!Q131),IF(Configurações!$B$3="Simples","",IF('Escala Linhas'!DP28="","",'Escala Linhas'!DP28)))</f>
        <v/>
      </c>
      <c r="IG28" s="71" t="str">
        <f>IF(Configurações!$B$3="Colunas",IF('Escala Colunas'!Q132="","",'Escala Colunas'!Q132),IF(Configurações!$B$3="Simples","",IF('Escala Linhas'!DQ28="","",'Escala Linhas'!DQ28)))</f>
        <v/>
      </c>
      <c r="IH28">
        <f>IF($B28="",0,IF(Configurações!$B$3="Simples",IF(OR(IN28="TRAB",IN28="ATEST"),1,0),IF(AND(ID28&lt;&gt;"",IG28&lt;&gt;""),1,0)))</f>
        <v>0</v>
      </c>
      <c r="II28" s="72">
        <f>IF(AND(IH28=1,Configurações!$B$3&lt;&gt;"Simples"),MOD(IG28-ID28,1)-IJ28,0)</f>
        <v>0</v>
      </c>
      <c r="IJ28" s="72">
        <f t="shared" si="170"/>
        <v>0</v>
      </c>
      <c r="IK28">
        <f t="shared" si="171"/>
        <v>0</v>
      </c>
      <c r="IL28">
        <f t="shared" si="172"/>
        <v>0</v>
      </c>
      <c r="IM28" s="38" t="str">
        <f>IF(IH28=0,"",IF(IK28&gt;Configurações!$B$15,"7DIA ","")&amp;IF(AND(WEEKDAY(ID$5)=1,IL28&gt;IF($D28="F",Configurações!$B$13,Configurações!$B$14)),"DOM ","")&amp;IF(Configurações!$B$3="Simples","",IF(ROUND(II28*1440,0)&lt;=ROUND(Configurações!$B$11*1440,0),IF(ROUND(IJ28*1440,0)&gt;0,"INT-INDEVIDO",""),IF(ROUND(II28*1440,0)&lt;=ROUND(Configurações!$B$12*1440,0),IF(ROUND(IJ28*1440,0)&lt;&gt;ROUND(Configurações!$B$8*1440,0),"INT-15MIN",""),IF(OR(ROUND(IJ28*1440,0)&lt;ROUND(Configurações!$B$9*1440,0),ROUND(IJ28*1440,0)&gt;ROUND(Configurações!$B$10*1440,0)),"INT-1H2H","")))))</f>
        <v/>
      </c>
      <c r="IN28" t="str">
        <f>IF(Configurações!$B$3="Simples",IF('Escala Simples'!AE28="Trabalho","TRAB",IF('Escala Simples'!AE28="Folga","FOLGA",IF('Escala Simples'!AE28="Atestado","ATEST",IF('Escala Simples'!AE28="Férias","FERIAS","")))),"")</f>
        <v/>
      </c>
      <c r="IO28" s="71" t="str">
        <f>IF(Configurações!$B$3="Colunas",IF('Escala Colunas'!Q134="","",'Escala Colunas'!Q134),IF(Configurações!$B$3="Simples","",IF('Escala Linhas'!DS28="","",'Escala Linhas'!DS28)))</f>
        <v/>
      </c>
      <c r="IP28" s="71" t="str">
        <f>IF(Configurações!$B$3="Colunas",IF('Escala Colunas'!Q135="","",'Escala Colunas'!Q135),IF(Configurações!$B$3="Simples","",IF('Escala Linhas'!DT28="","",'Escala Linhas'!DT28)))</f>
        <v/>
      </c>
      <c r="IQ28" s="71" t="str">
        <f>IF(Configurações!$B$3="Colunas",IF('Escala Colunas'!Q136="","",'Escala Colunas'!Q136),IF(Configurações!$B$3="Simples","",IF('Escala Linhas'!DU28="","",'Escala Linhas'!DU28)))</f>
        <v/>
      </c>
      <c r="IR28" s="71" t="str">
        <f>IF(Configurações!$B$3="Colunas",IF('Escala Colunas'!Q137="","",'Escala Colunas'!Q137),IF(Configurações!$B$3="Simples","",IF('Escala Linhas'!DV28="","",'Escala Linhas'!DV28)))</f>
        <v/>
      </c>
      <c r="IS28">
        <f>IF($B28="",0,IF(Configurações!$B$3="Simples",IF(OR(IY28="TRAB",IY28="ATEST"),1,0),IF(AND(IO28&lt;&gt;"",IR28&lt;&gt;""),1,0)))</f>
        <v>0</v>
      </c>
      <c r="IT28" s="72">
        <f>IF(AND(IS28=1,Configurações!$B$3&lt;&gt;"Simples"),MOD(IR28-IO28,1)-IU28,0)</f>
        <v>0</v>
      </c>
      <c r="IU28" s="72">
        <f t="shared" si="173"/>
        <v>0</v>
      </c>
      <c r="IV28">
        <f t="shared" si="174"/>
        <v>0</v>
      </c>
      <c r="IW28">
        <f t="shared" si="175"/>
        <v>0</v>
      </c>
      <c r="IX28" s="38" t="str">
        <f>IF(IS28=0,"",IF(IV28&gt;Configurações!$B$15,"7DIA ","")&amp;IF(AND(WEEKDAY(IO$5)=1,IW28&gt;IF($D28="F",Configurações!$B$13,Configurações!$B$14)),"DOM ","")&amp;IF(Configurações!$B$3="Simples","",IF(ROUND(IT28*1440,0)&lt;=ROUND(Configurações!$B$11*1440,0),IF(ROUND(IU28*1440,0)&gt;0,"INT-INDEVIDO",""),IF(ROUND(IT28*1440,0)&lt;=ROUND(Configurações!$B$12*1440,0),IF(ROUND(IU28*1440,0)&lt;&gt;ROUND(Configurações!$B$8*1440,0),"INT-15MIN",""),IF(OR(ROUND(IU28*1440,0)&lt;ROUND(Configurações!$B$9*1440,0),ROUND(IU28*1440,0)&gt;ROUND(Configurações!$B$10*1440,0)),"INT-1H2H","")))))</f>
        <v/>
      </c>
      <c r="IY28" t="str">
        <f>IF(Configurações!$B$3="Simples",IF('Escala Simples'!AF28="Trabalho","TRAB",IF('Escala Simples'!AF28="Folga","FOLGA",IF('Escala Simples'!AF28="Atestado","ATEST",IF('Escala Simples'!AF28="Férias","FERIAS","")))),"")</f>
        <v/>
      </c>
      <c r="IZ28" s="71" t="str">
        <f>IF(Configurações!$B$3="Colunas",IF('Escala Colunas'!Q139="","",'Escala Colunas'!Q139),IF(Configurações!$B$3="Simples","",IF('Escala Linhas'!DX28="","",'Escala Linhas'!DX28)))</f>
        <v/>
      </c>
      <c r="JA28" s="71" t="str">
        <f>IF(Configurações!$B$3="Colunas",IF('Escala Colunas'!Q140="","",'Escala Colunas'!Q140),IF(Configurações!$B$3="Simples","",IF('Escala Linhas'!DY28="","",'Escala Linhas'!DY28)))</f>
        <v/>
      </c>
      <c r="JB28" s="71" t="str">
        <f>IF(Configurações!$B$3="Colunas",IF('Escala Colunas'!Q141="","",'Escala Colunas'!Q141),IF(Configurações!$B$3="Simples","",IF('Escala Linhas'!DZ28="","",'Escala Linhas'!DZ28)))</f>
        <v/>
      </c>
      <c r="JC28" s="71" t="str">
        <f>IF(Configurações!$B$3="Colunas",IF('Escala Colunas'!Q142="","",'Escala Colunas'!Q142),IF(Configurações!$B$3="Simples","",IF('Escala Linhas'!EA28="","",'Escala Linhas'!EA28)))</f>
        <v/>
      </c>
      <c r="JD28">
        <f>IF($B28="",0,IF(Configurações!$B$3="Simples",IF(OR(JJ28="TRAB",JJ28="ATEST"),1,0),IF(AND(IZ28&lt;&gt;"",JC28&lt;&gt;""),1,0)))</f>
        <v>0</v>
      </c>
      <c r="JE28" s="72">
        <f>IF(AND(JD28=1,Configurações!$B$3&lt;&gt;"Simples"),MOD(JC28-IZ28,1)-JF28,0)</f>
        <v>0</v>
      </c>
      <c r="JF28" s="72">
        <f t="shared" si="176"/>
        <v>0</v>
      </c>
      <c r="JG28">
        <f t="shared" si="177"/>
        <v>0</v>
      </c>
      <c r="JH28">
        <f t="shared" si="178"/>
        <v>0</v>
      </c>
      <c r="JI28" s="38" t="str">
        <f>IF(JD28=0,"",IF(JG28&gt;Configurações!$B$15,"7DIA ","")&amp;IF(AND(WEEKDAY(IZ$5)=1,JH28&gt;IF($D28="F",Configurações!$B$13,Configurações!$B$14)),"DOM ","")&amp;IF(Configurações!$B$3="Simples","",IF(ROUND(JE28*1440,0)&lt;=ROUND(Configurações!$B$11*1440,0),IF(ROUND(JF28*1440,0)&gt;0,"INT-INDEVIDO",""),IF(ROUND(JE28*1440,0)&lt;=ROUND(Configurações!$B$12*1440,0),IF(ROUND(JF28*1440,0)&lt;&gt;ROUND(Configurações!$B$8*1440,0),"INT-15MIN",""),IF(OR(ROUND(JF28*1440,0)&lt;ROUND(Configurações!$B$9*1440,0),ROUND(JF28*1440,0)&gt;ROUND(Configurações!$B$10*1440,0)),"INT-1H2H","")))))</f>
        <v/>
      </c>
      <c r="JJ28" t="str">
        <f>IF(Configurações!$B$3="Simples",IF('Escala Simples'!AG28="Trabalho","TRAB",IF('Escala Simples'!AG28="Folga","FOLGA",IF('Escala Simples'!AG28="Atestado","ATEST",IF('Escala Simples'!AG28="Férias","FERIAS","")))),"")</f>
        <v/>
      </c>
      <c r="JK28" s="71" t="str">
        <f>IF(Configurações!$B$3="Colunas",IF('Escala Colunas'!Q144="","",'Escala Colunas'!Q144),IF(Configurações!$B$3="Simples","",IF('Escala Linhas'!EC28="","",'Escala Linhas'!EC28)))</f>
        <v/>
      </c>
      <c r="JL28" s="71" t="str">
        <f>IF(Configurações!$B$3="Colunas",IF('Escala Colunas'!Q145="","",'Escala Colunas'!Q145),IF(Configurações!$B$3="Simples","",IF('Escala Linhas'!ED28="","",'Escala Linhas'!ED28)))</f>
        <v/>
      </c>
      <c r="JM28" s="71" t="str">
        <f>IF(Configurações!$B$3="Colunas",IF('Escala Colunas'!Q146="","",'Escala Colunas'!Q146),IF(Configurações!$B$3="Simples","",IF('Escala Linhas'!EE28="","",'Escala Linhas'!EE28)))</f>
        <v/>
      </c>
      <c r="JN28" s="71" t="str">
        <f>IF(Configurações!$B$3="Colunas",IF('Escala Colunas'!Q147="","",'Escala Colunas'!Q147),IF(Configurações!$B$3="Simples","",IF('Escala Linhas'!EF28="","",'Escala Linhas'!EF28)))</f>
        <v/>
      </c>
      <c r="JO28">
        <f>IF($B28="",0,IF(Configurações!$B$3="Simples",IF(OR(JU28="TRAB",JU28="ATEST"),1,0),IF(AND(JK28&lt;&gt;"",JN28&lt;&gt;""),1,0)))</f>
        <v>0</v>
      </c>
      <c r="JP28" s="72">
        <f>IF(AND(JO28=1,Configurações!$B$3&lt;&gt;"Simples"),MOD(JN28-JK28,1)-JQ28,0)</f>
        <v>0</v>
      </c>
      <c r="JQ28" s="72">
        <f t="shared" si="179"/>
        <v>0</v>
      </c>
      <c r="JR28">
        <f t="shared" si="180"/>
        <v>0</v>
      </c>
      <c r="JS28">
        <f t="shared" si="181"/>
        <v>0</v>
      </c>
      <c r="JT28" s="38" t="str">
        <f>IF(JO28=0,"",IF(JR28&gt;Configurações!$B$15,"7DIA ","")&amp;IF(AND(WEEKDAY(JK$5)=1,JS28&gt;IF($D28="F",Configurações!$B$13,Configurações!$B$14)),"DOM ","")&amp;IF(Configurações!$B$3="Simples","",IF(ROUND(JP28*1440,0)&lt;=ROUND(Configurações!$B$11*1440,0),IF(ROUND(JQ28*1440,0)&gt;0,"INT-INDEVIDO",""),IF(ROUND(JP28*1440,0)&lt;=ROUND(Configurações!$B$12*1440,0),IF(ROUND(JQ28*1440,0)&lt;&gt;ROUND(Configurações!$B$8*1440,0),"INT-15MIN",""),IF(OR(ROUND(JQ28*1440,0)&lt;ROUND(Configurações!$B$9*1440,0),ROUND(JQ28*1440,0)&gt;ROUND(Configurações!$B$10*1440,0)),"INT-1H2H","")))))</f>
        <v/>
      </c>
      <c r="JU28" t="str">
        <f>IF(Configurações!$B$3="Simples",IF('Escala Simples'!AH28="Trabalho","TRAB",IF('Escala Simples'!AH28="Folga","FOLGA",IF('Escala Simples'!AH28="Atestado","ATEST",IF('Escala Simples'!AH28="Férias","FERIAS","")))),"")</f>
        <v/>
      </c>
      <c r="JV28" s="71" t="str">
        <f>IF(Configurações!$B$3="Colunas",IF('Escala Colunas'!Q149="","",'Escala Colunas'!Q149),IF(Configurações!$B$3="Simples","",IF('Escala Linhas'!EH28="","",'Escala Linhas'!EH28)))</f>
        <v/>
      </c>
      <c r="JW28" s="71" t="str">
        <f>IF(Configurações!$B$3="Colunas",IF('Escala Colunas'!Q150="","",'Escala Colunas'!Q150),IF(Configurações!$B$3="Simples","",IF('Escala Linhas'!EI28="","",'Escala Linhas'!EI28)))</f>
        <v/>
      </c>
      <c r="JX28" s="71" t="str">
        <f>IF(Configurações!$B$3="Colunas",IF('Escala Colunas'!Q151="","",'Escala Colunas'!Q151),IF(Configurações!$B$3="Simples","",IF('Escala Linhas'!EJ28="","",'Escala Linhas'!EJ28)))</f>
        <v/>
      </c>
      <c r="JY28" s="71" t="str">
        <f>IF(Configurações!$B$3="Colunas",IF('Escala Colunas'!Q152="","",'Escala Colunas'!Q152),IF(Configurações!$B$3="Simples","",IF('Escala Linhas'!EK28="","",'Escala Linhas'!EK28)))</f>
        <v/>
      </c>
      <c r="JZ28">
        <f>IF($B28="",0,IF(Configurações!$B$3="Simples",IF(OR(KF28="TRAB",KF28="ATEST"),1,0),IF(AND(JV28&lt;&gt;"",JY28&lt;&gt;""),1,0)))</f>
        <v>0</v>
      </c>
      <c r="KA28" s="72">
        <f>IF(AND(JZ28=1,Configurações!$B$3&lt;&gt;"Simples"),MOD(JY28-JV28,1)-KB28,0)</f>
        <v>0</v>
      </c>
      <c r="KB28" s="72">
        <f t="shared" si="182"/>
        <v>0</v>
      </c>
      <c r="KC28">
        <f t="shared" si="183"/>
        <v>0</v>
      </c>
      <c r="KD28">
        <f t="shared" si="184"/>
        <v>0</v>
      </c>
      <c r="KE28" s="38" t="str">
        <f>IF(JZ28=0,"",IF(KC28&gt;Configurações!$B$15,"7DIA ","")&amp;IF(AND(WEEKDAY(JV$5)=1,KD28&gt;IF($D28="F",Configurações!$B$13,Configurações!$B$14)),"DOM ","")&amp;IF(Configurações!$B$3="Simples","",IF(ROUND(KA28*1440,0)&lt;=ROUND(Configurações!$B$11*1440,0),IF(ROUND(KB28*1440,0)&gt;0,"INT-INDEVIDO",""),IF(ROUND(KA28*1440,0)&lt;=ROUND(Configurações!$B$12*1440,0),IF(ROUND(KB28*1440,0)&lt;&gt;ROUND(Configurações!$B$8*1440,0),"INT-15MIN",""),IF(OR(ROUND(KB28*1440,0)&lt;ROUND(Configurações!$B$9*1440,0),ROUND(KB28*1440,0)&gt;ROUND(Configurações!$B$10*1440,0)),"INT-1H2H","")))))</f>
        <v/>
      </c>
      <c r="KF28" t="str">
        <f>IF(Configurações!$B$3="Simples",IF('Escala Simples'!AI28="Trabalho","TRAB",IF('Escala Simples'!AI28="Folga","FOLGA",IF('Escala Simples'!AI28="Atestado","ATEST",IF('Escala Simples'!AI28="Férias","FERIAS","")))),"")</f>
        <v/>
      </c>
      <c r="KG28" s="71" t="str">
        <f>IF(Configurações!$B$3="Colunas",IF('Escala Colunas'!Q154="","",'Escala Colunas'!Q154),IF(Configurações!$B$3="Simples","",IF('Escala Linhas'!EM28="","",'Escala Linhas'!EM28)))</f>
        <v/>
      </c>
      <c r="KH28" s="71" t="str">
        <f>IF(Configurações!$B$3="Colunas",IF('Escala Colunas'!Q155="","",'Escala Colunas'!Q155),IF(Configurações!$B$3="Simples","",IF('Escala Linhas'!EN28="","",'Escala Linhas'!EN28)))</f>
        <v/>
      </c>
      <c r="KI28" s="71" t="str">
        <f>IF(Configurações!$B$3="Colunas",IF('Escala Colunas'!Q156="","",'Escala Colunas'!Q156),IF(Configurações!$B$3="Simples","",IF('Escala Linhas'!EO28="","",'Escala Linhas'!EO28)))</f>
        <v/>
      </c>
      <c r="KJ28" s="71" t="str">
        <f>IF(Configurações!$B$3="Colunas",IF('Escala Colunas'!Q157="","",'Escala Colunas'!Q157),IF(Configurações!$B$3="Simples","",IF('Escala Linhas'!EP28="","",'Escala Linhas'!EP28)))</f>
        <v/>
      </c>
      <c r="KK28">
        <f>IF($B28="",0,IF(Configurações!$B$3="Simples",IF(OR(KQ28="TRAB",KQ28="ATEST"),1,0),IF(AND(KG28&lt;&gt;"",KJ28&lt;&gt;""),1,0)))</f>
        <v>0</v>
      </c>
      <c r="KL28" s="72">
        <f>IF(AND(KK28=1,Configurações!$B$3&lt;&gt;"Simples"),MOD(KJ28-KG28,1)-KM28,0)</f>
        <v>0</v>
      </c>
      <c r="KM28" s="72">
        <f t="shared" si="185"/>
        <v>0</v>
      </c>
      <c r="KN28">
        <f t="shared" si="186"/>
        <v>0</v>
      </c>
      <c r="KO28">
        <f t="shared" si="187"/>
        <v>0</v>
      </c>
      <c r="KP28" s="38" t="str">
        <f>IF(KK28=0,"",IF(KN28&gt;Configurações!$B$15,"7DIA ","")&amp;IF(AND(WEEKDAY(KG$5)=1,KO28&gt;IF($D28="F",Configurações!$B$13,Configurações!$B$14)),"DOM ","")&amp;IF(Configurações!$B$3="Simples","",IF(ROUND(KL28*1440,0)&lt;=ROUND(Configurações!$B$11*1440,0),IF(ROUND(KM28*1440,0)&gt;0,"INT-INDEVIDO",""),IF(ROUND(KL28*1440,0)&lt;=ROUND(Configurações!$B$12*1440,0),IF(ROUND(KM28*1440,0)&lt;&gt;ROUND(Configurações!$B$8*1440,0),"INT-15MIN",""),IF(OR(ROUND(KM28*1440,0)&lt;ROUND(Configurações!$B$9*1440,0),ROUND(KM28*1440,0)&gt;ROUND(Configurações!$B$10*1440,0)),"INT-1H2H","")))))</f>
        <v/>
      </c>
      <c r="KQ28" t="str">
        <f>IF(Configurações!$B$3="Simples",IF('Escala Simples'!AJ28="Trabalho","TRAB",IF('Escala Simples'!AJ28="Folga","FOLGA",IF('Escala Simples'!AJ28="Atestado","ATEST",IF('Escala Simples'!AJ28="Férias","FERIAS","")))),"")</f>
        <v/>
      </c>
      <c r="KR28" s="71" t="str">
        <f>IF(Configurações!$B$3="Colunas",IF('Escala Colunas'!Q159="","",'Escala Colunas'!Q159),IF(Configurações!$B$3="Simples","",IF('Escala Linhas'!ER28="","",'Escala Linhas'!ER28)))</f>
        <v/>
      </c>
      <c r="KS28" s="71" t="str">
        <f>IF(Configurações!$B$3="Colunas",IF('Escala Colunas'!Q160="","",'Escala Colunas'!Q160),IF(Configurações!$B$3="Simples","",IF('Escala Linhas'!ES28="","",'Escala Linhas'!ES28)))</f>
        <v/>
      </c>
      <c r="KT28" s="71" t="str">
        <f>IF(Configurações!$B$3="Colunas",IF('Escala Colunas'!Q161="","",'Escala Colunas'!Q161),IF(Configurações!$B$3="Simples","",IF('Escala Linhas'!ET28="","",'Escala Linhas'!ET28)))</f>
        <v/>
      </c>
      <c r="KU28" s="71" t="str">
        <f>IF(Configurações!$B$3="Colunas",IF('Escala Colunas'!Q162="","",'Escala Colunas'!Q162),IF(Configurações!$B$3="Simples","",IF('Escala Linhas'!EU28="","",'Escala Linhas'!EU28)))</f>
        <v/>
      </c>
      <c r="KV28">
        <f>IF($B28="",0,IF(Configurações!$B$3="Simples",IF(OR(LB28="TRAB",LB28="ATEST"),1,0),IF(AND(KR28&lt;&gt;"",KU28&lt;&gt;""),1,0)))</f>
        <v>0</v>
      </c>
      <c r="KW28" s="72">
        <f>IF(AND(KV28=1,Configurações!$B$3&lt;&gt;"Simples"),MOD(KU28-KR28,1)-KX28,0)</f>
        <v>0</v>
      </c>
      <c r="KX28" s="72">
        <f t="shared" si="188"/>
        <v>0</v>
      </c>
      <c r="KY28">
        <f t="shared" si="189"/>
        <v>0</v>
      </c>
      <c r="KZ28">
        <f t="shared" si="190"/>
        <v>0</v>
      </c>
      <c r="LA28" s="38" t="str">
        <f>IF(KV28=0,"",IF(KY28&gt;Configurações!$B$15,"7DIA ","")&amp;IF(AND(WEEKDAY(KR$5)=1,KZ28&gt;IF($D28="F",Configurações!$B$13,Configurações!$B$14)),"DOM ","")&amp;IF(Configurações!$B$3="Simples","",IF(ROUND(KW28*1440,0)&lt;=ROUND(Configurações!$B$11*1440,0),IF(ROUND(KX28*1440,0)&gt;0,"INT-INDEVIDO",""),IF(ROUND(KW28*1440,0)&lt;=ROUND(Configurações!$B$12*1440,0),IF(ROUND(KX28*1440,0)&lt;&gt;ROUND(Configurações!$B$8*1440,0),"INT-15MIN",""),IF(OR(ROUND(KX28*1440,0)&lt;ROUND(Configurações!$B$9*1440,0),ROUND(KX28*1440,0)&gt;ROUND(Configurações!$B$10*1440,0)),"INT-1H2H","")))))</f>
        <v/>
      </c>
      <c r="LB28" t="str">
        <f>IF(Configurações!$B$3="Simples",IF('Escala Simples'!AK28="Trabalho","TRAB",IF('Escala Simples'!AK28="Folga","FOLGA",IF('Escala Simples'!AK28="Atestado","ATEST",IF('Escala Simples'!AK28="Férias","FERIAS","")))),"")</f>
        <v/>
      </c>
      <c r="LC28" s="71" t="str">
        <f>IF(Configurações!$B$3="Colunas",IF('Escala Colunas'!Q167="","",'Escala Colunas'!Q167),IF(Configurações!$B$3="Simples","",IF('Escala Linhas'!EZ28="","",'Escala Linhas'!EZ28)))</f>
        <v/>
      </c>
      <c r="LD28" s="71" t="str">
        <f>IF(Configurações!$B$3="Colunas",IF('Escala Colunas'!Q168="","",'Escala Colunas'!Q168),IF(Configurações!$B$3="Simples","",IF('Escala Linhas'!FA28="","",'Escala Linhas'!FA28)))</f>
        <v/>
      </c>
      <c r="LE28" s="71" t="str">
        <f>IF(Configurações!$B$3="Colunas",IF('Escala Colunas'!Q169="","",'Escala Colunas'!Q169),IF(Configurações!$B$3="Simples","",IF('Escala Linhas'!FB28="","",'Escala Linhas'!FB28)))</f>
        <v/>
      </c>
      <c r="LF28" s="71" t="str">
        <f>IF(Configurações!$B$3="Colunas",IF('Escala Colunas'!Q170="","",'Escala Colunas'!Q170),IF(Configurações!$B$3="Simples","",IF('Escala Linhas'!FC28="","",'Escala Linhas'!FC28)))</f>
        <v/>
      </c>
      <c r="LG28">
        <f>IF($B28="",0,IF(Configurações!$B$3="Simples",IF(OR(LM28="TRAB",LM28="ATEST"),1,0),IF(AND(LC28&lt;&gt;"",LF28&lt;&gt;""),1,0)))</f>
        <v>0</v>
      </c>
      <c r="LH28" s="72">
        <f>IF(AND(LG28=1,Configurações!$B$3&lt;&gt;"Simples"),MOD(LF28-LC28,1)-LI28,0)</f>
        <v>0</v>
      </c>
      <c r="LI28" s="72">
        <f t="shared" si="191"/>
        <v>0</v>
      </c>
      <c r="LJ28">
        <f t="shared" si="192"/>
        <v>0</v>
      </c>
      <c r="LK28">
        <f t="shared" si="193"/>
        <v>0</v>
      </c>
      <c r="LL28" s="38" t="str">
        <f>IF(LG28=0,"",IF(LJ28&gt;Configurações!$B$15,"7DIA ","")&amp;IF(AND(WEEKDAY(LC$5)=1,LK28&gt;IF($D28="F",Configurações!$B$13,Configurações!$B$14)),"DOM ","")&amp;IF(Configurações!$B$3="Simples","",IF(ROUND(LH28*1440,0)&lt;=ROUND(Configurações!$B$11*1440,0),IF(ROUND(LI28*1440,0)&gt;0,"INT-INDEVIDO",""),IF(ROUND(LH28*1440,0)&lt;=ROUND(Configurações!$B$12*1440,0),IF(ROUND(LI28*1440,0)&lt;&gt;ROUND(Configurações!$B$8*1440,0),"INT-15MIN",""),IF(OR(ROUND(LI28*1440,0)&lt;ROUND(Configurações!$B$9*1440,0),ROUND(LI28*1440,0)&gt;ROUND(Configurações!$B$10*1440,0)),"INT-1H2H","")))))</f>
        <v/>
      </c>
      <c r="LM28" t="str">
        <f>IF(Configurações!$B$3="Simples",IF('Escala Simples'!AN28="Trabalho","TRAB",IF('Escala Simples'!AN28="Folga","FOLGA",IF('Escala Simples'!AN28="Atestado","ATEST",IF('Escala Simples'!AN28="Férias","FERIAS","")))),"")</f>
        <v/>
      </c>
      <c r="LN28" s="71" t="str">
        <f>IF(Configurações!$B$3="Colunas",IF('Escala Colunas'!Q172="","",'Escala Colunas'!Q172),IF(Configurações!$B$3="Simples","",IF('Escala Linhas'!FE28="","",'Escala Linhas'!FE28)))</f>
        <v/>
      </c>
      <c r="LO28" s="71" t="str">
        <f>IF(Configurações!$B$3="Colunas",IF('Escala Colunas'!Q173="","",'Escala Colunas'!Q173),IF(Configurações!$B$3="Simples","",IF('Escala Linhas'!FF28="","",'Escala Linhas'!FF28)))</f>
        <v/>
      </c>
      <c r="LP28" s="71" t="str">
        <f>IF(Configurações!$B$3="Colunas",IF('Escala Colunas'!Q174="","",'Escala Colunas'!Q174),IF(Configurações!$B$3="Simples","",IF('Escala Linhas'!FG28="","",'Escala Linhas'!FG28)))</f>
        <v/>
      </c>
      <c r="LQ28" s="71" t="str">
        <f>IF(Configurações!$B$3="Colunas",IF('Escala Colunas'!Q175="","",'Escala Colunas'!Q175),IF(Configurações!$B$3="Simples","",IF('Escala Linhas'!FH28="","",'Escala Linhas'!FH28)))</f>
        <v/>
      </c>
      <c r="LR28">
        <f>IF($B28="",0,IF(Configurações!$B$3="Simples",IF(OR(LX28="TRAB",LX28="ATEST"),1,0),IF(AND(LN28&lt;&gt;"",LQ28&lt;&gt;""),1,0)))</f>
        <v>0</v>
      </c>
      <c r="LS28" s="72">
        <f>IF(AND(LR28=1,Configurações!$B$3&lt;&gt;"Simples"),MOD(LQ28-LN28,1)-LT28,0)</f>
        <v>0</v>
      </c>
      <c r="LT28" s="72">
        <f t="shared" si="194"/>
        <v>0</v>
      </c>
      <c r="LU28">
        <f t="shared" si="195"/>
        <v>0</v>
      </c>
      <c r="LV28">
        <f t="shared" si="196"/>
        <v>0</v>
      </c>
      <c r="LW28" s="38" t="str">
        <f>IF(LR28=0,"",IF(LU28&gt;Configurações!$B$15,"7DIA ","")&amp;IF(AND(WEEKDAY(LN$5)=1,LV28&gt;IF($D28="F",Configurações!$B$13,Configurações!$B$14)),"DOM ","")&amp;IF(Configurações!$B$3="Simples","",IF(ROUND(LS28*1440,0)&lt;=ROUND(Configurações!$B$11*1440,0),IF(ROUND(LT28*1440,0)&gt;0,"INT-INDEVIDO",""),IF(ROUND(LS28*1440,0)&lt;=ROUND(Configurações!$B$12*1440,0),IF(ROUND(LT28*1440,0)&lt;&gt;ROUND(Configurações!$B$8*1440,0),"INT-15MIN",""),IF(OR(ROUND(LT28*1440,0)&lt;ROUND(Configurações!$B$9*1440,0),ROUND(LT28*1440,0)&gt;ROUND(Configurações!$B$10*1440,0)),"INT-1H2H","")))))</f>
        <v/>
      </c>
      <c r="LX28" t="str">
        <f>IF(Configurações!$B$3="Simples",IF('Escala Simples'!AO28="Trabalho","TRAB",IF('Escala Simples'!AO28="Folga","FOLGA",IF('Escala Simples'!AO28="Atestado","ATEST",IF('Escala Simples'!AO28="Férias","FERIAS","")))),"")</f>
        <v/>
      </c>
      <c r="LY28" s="71" t="str">
        <f>IF(Configurações!$B$3="Colunas",IF('Escala Colunas'!Q177="","",'Escala Colunas'!Q177),IF(Configurações!$B$3="Simples","",IF('Escala Linhas'!FJ28="","",'Escala Linhas'!FJ28)))</f>
        <v/>
      </c>
      <c r="LZ28" s="71" t="str">
        <f>IF(Configurações!$B$3="Colunas",IF('Escala Colunas'!Q178="","",'Escala Colunas'!Q178),IF(Configurações!$B$3="Simples","",IF('Escala Linhas'!FK28="","",'Escala Linhas'!FK28)))</f>
        <v/>
      </c>
      <c r="MA28" s="71" t="str">
        <f>IF(Configurações!$B$3="Colunas",IF('Escala Colunas'!Q179="","",'Escala Colunas'!Q179),IF(Configurações!$B$3="Simples","",IF('Escala Linhas'!FL28="","",'Escala Linhas'!FL28)))</f>
        <v/>
      </c>
      <c r="MB28" s="71" t="str">
        <f>IF(Configurações!$B$3="Colunas",IF('Escala Colunas'!Q180="","",'Escala Colunas'!Q180),IF(Configurações!$B$3="Simples","",IF('Escala Linhas'!FM28="","",'Escala Linhas'!FM28)))</f>
        <v/>
      </c>
      <c r="MC28">
        <f>IF($B28="",0,IF(Configurações!$B$3="Simples",IF(OR(MI28="TRAB",MI28="ATEST"),1,0),IF(AND(LY28&lt;&gt;"",MB28&lt;&gt;""),1,0)))</f>
        <v>0</v>
      </c>
      <c r="MD28" s="72">
        <f>IF(AND(MC28=1,Configurações!$B$3&lt;&gt;"Simples"),MOD(MB28-LY28,1)-ME28,0)</f>
        <v>0</v>
      </c>
      <c r="ME28" s="72">
        <f t="shared" si="197"/>
        <v>0</v>
      </c>
      <c r="MF28">
        <f t="shared" si="198"/>
        <v>0</v>
      </c>
      <c r="MG28">
        <f t="shared" si="199"/>
        <v>0</v>
      </c>
      <c r="MH28" s="38" t="str">
        <f>IF(MC28=0,"",IF(MF28&gt;Configurações!$B$15,"7DIA ","")&amp;IF(AND(WEEKDAY(LY$5)=1,MG28&gt;IF($D28="F",Configurações!$B$13,Configurações!$B$14)),"DOM ","")&amp;IF(Configurações!$B$3="Simples","",IF(ROUND(MD28*1440,0)&lt;=ROUND(Configurações!$B$11*1440,0),IF(ROUND(ME28*1440,0)&gt;0,"INT-INDEVIDO",""),IF(ROUND(MD28*1440,0)&lt;=ROUND(Configurações!$B$12*1440,0),IF(ROUND(ME28*1440,0)&lt;&gt;ROUND(Configurações!$B$8*1440,0),"INT-15MIN",""),IF(OR(ROUND(ME28*1440,0)&lt;ROUND(Configurações!$B$9*1440,0),ROUND(ME28*1440,0)&gt;ROUND(Configurações!$B$10*1440,0)),"INT-1H2H","")))))</f>
        <v/>
      </c>
      <c r="MI28" t="str">
        <f>IF(Configurações!$B$3="Simples",IF('Escala Simples'!AP28="Trabalho","TRAB",IF('Escala Simples'!AP28="Folga","FOLGA",IF('Escala Simples'!AP28="Atestado","ATEST",IF('Escala Simples'!AP28="Férias","FERIAS","")))),"")</f>
        <v/>
      </c>
      <c r="MJ28" s="71" t="str">
        <f>IF(Configurações!$B$3="Colunas",IF('Escala Colunas'!Q182="","",'Escala Colunas'!Q182),IF(Configurações!$B$3="Simples","",IF('Escala Linhas'!FO28="","",'Escala Linhas'!FO28)))</f>
        <v/>
      </c>
      <c r="MK28" s="71" t="str">
        <f>IF(Configurações!$B$3="Colunas",IF('Escala Colunas'!Q183="","",'Escala Colunas'!Q183),IF(Configurações!$B$3="Simples","",IF('Escala Linhas'!FP28="","",'Escala Linhas'!FP28)))</f>
        <v/>
      </c>
      <c r="ML28" s="71" t="str">
        <f>IF(Configurações!$B$3="Colunas",IF('Escala Colunas'!Q184="","",'Escala Colunas'!Q184),IF(Configurações!$B$3="Simples","",IF('Escala Linhas'!FQ28="","",'Escala Linhas'!FQ28)))</f>
        <v/>
      </c>
      <c r="MM28" s="71" t="str">
        <f>IF(Configurações!$B$3="Colunas",IF('Escala Colunas'!Q185="","",'Escala Colunas'!Q185),IF(Configurações!$B$3="Simples","",IF('Escala Linhas'!FR28="","",'Escala Linhas'!FR28)))</f>
        <v/>
      </c>
      <c r="MN28">
        <f>IF($B28="",0,IF(Configurações!$B$3="Simples",IF(OR(MT28="TRAB",MT28="ATEST"),1,0),IF(AND(MJ28&lt;&gt;"",MM28&lt;&gt;""),1,0)))</f>
        <v>0</v>
      </c>
      <c r="MO28" s="72">
        <f>IF(AND(MN28=1,Configurações!$B$3&lt;&gt;"Simples"),MOD(MM28-MJ28,1)-MP28,0)</f>
        <v>0</v>
      </c>
      <c r="MP28" s="72">
        <f t="shared" si="200"/>
        <v>0</v>
      </c>
      <c r="MQ28">
        <f t="shared" si="201"/>
        <v>0</v>
      </c>
      <c r="MR28">
        <f t="shared" si="202"/>
        <v>0</v>
      </c>
      <c r="MS28" s="38" t="str">
        <f>IF(MN28=0,"",IF(MQ28&gt;Configurações!$B$15,"7DIA ","")&amp;IF(AND(WEEKDAY(MJ$5)=1,MR28&gt;IF($D28="F",Configurações!$B$13,Configurações!$B$14)),"DOM ","")&amp;IF(Configurações!$B$3="Simples","",IF(ROUND(MO28*1440,0)&lt;=ROUND(Configurações!$B$11*1440,0),IF(ROUND(MP28*1440,0)&gt;0,"INT-INDEVIDO",""),IF(ROUND(MO28*1440,0)&lt;=ROUND(Configurações!$B$12*1440,0),IF(ROUND(MP28*1440,0)&lt;&gt;ROUND(Configurações!$B$8*1440,0),"INT-15MIN",""),IF(OR(ROUND(MP28*1440,0)&lt;ROUND(Configurações!$B$9*1440,0),ROUND(MP28*1440,0)&gt;ROUND(Configurações!$B$10*1440,0)),"INT-1H2H","")))))</f>
        <v/>
      </c>
      <c r="MT28" t="str">
        <f>IF(Configurações!$B$3="Simples",IF('Escala Simples'!AQ28="Trabalho","TRAB",IF('Escala Simples'!AQ28="Folga","FOLGA",IF('Escala Simples'!AQ28="Atestado","ATEST",IF('Escala Simples'!AQ28="Férias","FERIAS","")))),"")</f>
        <v/>
      </c>
      <c r="MU28" s="71" t="str">
        <f>IF(Configurações!$B$3="Colunas",IF('Escala Colunas'!Q187="","",'Escala Colunas'!Q187),IF(Configurações!$B$3="Simples","",IF('Escala Linhas'!FT28="","",'Escala Linhas'!FT28)))</f>
        <v/>
      </c>
      <c r="MV28" s="71" t="str">
        <f>IF(Configurações!$B$3="Colunas",IF('Escala Colunas'!Q188="","",'Escala Colunas'!Q188),IF(Configurações!$B$3="Simples","",IF('Escala Linhas'!FU28="","",'Escala Linhas'!FU28)))</f>
        <v/>
      </c>
      <c r="MW28" s="71" t="str">
        <f>IF(Configurações!$B$3="Colunas",IF('Escala Colunas'!Q189="","",'Escala Colunas'!Q189),IF(Configurações!$B$3="Simples","",IF('Escala Linhas'!FV28="","",'Escala Linhas'!FV28)))</f>
        <v/>
      </c>
      <c r="MX28" s="71" t="str">
        <f>IF(Configurações!$B$3="Colunas",IF('Escala Colunas'!Q190="","",'Escala Colunas'!Q190),IF(Configurações!$B$3="Simples","",IF('Escala Linhas'!FW28="","",'Escala Linhas'!FW28)))</f>
        <v/>
      </c>
      <c r="MY28">
        <f>IF($B28="",0,IF(Configurações!$B$3="Simples",IF(OR(NE28="TRAB",NE28="ATEST"),1,0),IF(AND(MU28&lt;&gt;"",MX28&lt;&gt;""),1,0)))</f>
        <v>0</v>
      </c>
      <c r="MZ28" s="72">
        <f>IF(AND(MY28=1,Configurações!$B$3&lt;&gt;"Simples"),MOD(MX28-MU28,1)-NA28,0)</f>
        <v>0</v>
      </c>
      <c r="NA28" s="72">
        <f t="shared" si="203"/>
        <v>0</v>
      </c>
      <c r="NB28">
        <f t="shared" si="204"/>
        <v>0</v>
      </c>
      <c r="NC28">
        <f t="shared" si="205"/>
        <v>0</v>
      </c>
      <c r="ND28" s="38" t="str">
        <f>IF(MY28=0,"",IF(NB28&gt;Configurações!$B$15,"7DIA ","")&amp;IF(AND(WEEKDAY(MU$5)=1,NC28&gt;IF($D28="F",Configurações!$B$13,Configurações!$B$14)),"DOM ","")&amp;IF(Configurações!$B$3="Simples","",IF(ROUND(MZ28*1440,0)&lt;=ROUND(Configurações!$B$11*1440,0),IF(ROUND(NA28*1440,0)&gt;0,"INT-INDEVIDO",""),IF(ROUND(MZ28*1440,0)&lt;=ROUND(Configurações!$B$12*1440,0),IF(ROUND(NA28*1440,0)&lt;&gt;ROUND(Configurações!$B$8*1440,0),"INT-15MIN",""),IF(OR(ROUND(NA28*1440,0)&lt;ROUND(Configurações!$B$9*1440,0),ROUND(NA28*1440,0)&gt;ROUND(Configurações!$B$10*1440,0)),"INT-1H2H","")))))</f>
        <v/>
      </c>
      <c r="NE28" t="str">
        <f>IF(Configurações!$B$3="Simples",IF('Escala Simples'!AR28="Trabalho","TRAB",IF('Escala Simples'!AR28="Folga","FOLGA",IF('Escala Simples'!AR28="Atestado","ATEST",IF('Escala Simples'!AR28="Férias","FERIAS","")))),"")</f>
        <v/>
      </c>
      <c r="NF28" s="71" t="str">
        <f>IF(Configurações!$B$3="Colunas",IF('Escala Colunas'!Q192="","",'Escala Colunas'!Q192),IF(Configurações!$B$3="Simples","",IF('Escala Linhas'!FY28="","",'Escala Linhas'!FY28)))</f>
        <v/>
      </c>
      <c r="NG28" s="71" t="str">
        <f>IF(Configurações!$B$3="Colunas",IF('Escala Colunas'!Q193="","",'Escala Colunas'!Q193),IF(Configurações!$B$3="Simples","",IF('Escala Linhas'!FZ28="","",'Escala Linhas'!FZ28)))</f>
        <v/>
      </c>
      <c r="NH28" s="71" t="str">
        <f>IF(Configurações!$B$3="Colunas",IF('Escala Colunas'!Q194="","",'Escala Colunas'!Q194),IF(Configurações!$B$3="Simples","",IF('Escala Linhas'!GA28="","",'Escala Linhas'!GA28)))</f>
        <v/>
      </c>
      <c r="NI28" s="71" t="str">
        <f>IF(Configurações!$B$3="Colunas",IF('Escala Colunas'!Q195="","",'Escala Colunas'!Q195),IF(Configurações!$B$3="Simples","",IF('Escala Linhas'!GB28="","",'Escala Linhas'!GB28)))</f>
        <v/>
      </c>
      <c r="NJ28">
        <f>IF($B28="",0,IF(Configurações!$B$3="Simples",IF(OR(NP28="TRAB",NP28="ATEST"),1,0),IF(AND(NF28&lt;&gt;"",NI28&lt;&gt;""),1,0)))</f>
        <v>0</v>
      </c>
      <c r="NK28" s="72">
        <f>IF(AND(NJ28=1,Configurações!$B$3&lt;&gt;"Simples"),MOD(NI28-NF28,1)-NL28,0)</f>
        <v>0</v>
      </c>
      <c r="NL28" s="72">
        <f t="shared" si="206"/>
        <v>0</v>
      </c>
      <c r="NM28">
        <f t="shared" si="207"/>
        <v>0</v>
      </c>
      <c r="NN28">
        <f t="shared" si="208"/>
        <v>0</v>
      </c>
      <c r="NO28" s="38" t="str">
        <f>IF(NJ28=0,"",IF(NM28&gt;Configurações!$B$15,"7DIA ","")&amp;IF(AND(WEEKDAY(NF$5)=1,NN28&gt;IF($D28="F",Configurações!$B$13,Configurações!$B$14)),"DOM ","")&amp;IF(Configurações!$B$3="Simples","",IF(ROUND(NK28*1440,0)&lt;=ROUND(Configurações!$B$11*1440,0),IF(ROUND(NL28*1440,0)&gt;0,"INT-INDEVIDO",""),IF(ROUND(NK28*1440,0)&lt;=ROUND(Configurações!$B$12*1440,0),IF(ROUND(NL28*1440,0)&lt;&gt;ROUND(Configurações!$B$8*1440,0),"INT-15MIN",""),IF(OR(ROUND(NL28*1440,0)&lt;ROUND(Configurações!$B$9*1440,0),ROUND(NL28*1440,0)&gt;ROUND(Configurações!$B$10*1440,0)),"INT-1H2H","")))))</f>
        <v/>
      </c>
      <c r="NP28" t="str">
        <f>IF(Configurações!$B$3="Simples",IF('Escala Simples'!AS28="Trabalho","TRAB",IF('Escala Simples'!AS28="Folga","FOLGA",IF('Escala Simples'!AS28="Atestado","ATEST",IF('Escala Simples'!AS28="Férias","FERIAS","")))),"")</f>
        <v/>
      </c>
      <c r="NQ28" s="71" t="str">
        <f>IF(Configurações!$B$3="Colunas",IF('Escala Colunas'!Q197="","",'Escala Colunas'!Q197),IF(Configurações!$B$3="Simples","",IF('Escala Linhas'!GD28="","",'Escala Linhas'!GD28)))</f>
        <v/>
      </c>
      <c r="NR28" s="71" t="str">
        <f>IF(Configurações!$B$3="Colunas",IF('Escala Colunas'!Q198="","",'Escala Colunas'!Q198),IF(Configurações!$B$3="Simples","",IF('Escala Linhas'!GE28="","",'Escala Linhas'!GE28)))</f>
        <v/>
      </c>
      <c r="NS28" s="71" t="str">
        <f>IF(Configurações!$B$3="Colunas",IF('Escala Colunas'!Q199="","",'Escala Colunas'!Q199),IF(Configurações!$B$3="Simples","",IF('Escala Linhas'!GF28="","",'Escala Linhas'!GF28)))</f>
        <v/>
      </c>
      <c r="NT28" s="71" t="str">
        <f>IF(Configurações!$B$3="Colunas",IF('Escala Colunas'!Q200="","",'Escala Colunas'!Q200),IF(Configurações!$B$3="Simples","",IF('Escala Linhas'!GG28="","",'Escala Linhas'!GG28)))</f>
        <v/>
      </c>
      <c r="NU28">
        <f>IF($B28="",0,IF(Configurações!$B$3="Simples",IF(OR(OA28="TRAB",OA28="ATEST"),1,0),IF(AND(NQ28&lt;&gt;"",NT28&lt;&gt;""),1,0)))</f>
        <v>0</v>
      </c>
      <c r="NV28" s="72">
        <f>IF(AND(NU28=1,Configurações!$B$3&lt;&gt;"Simples"),MOD(NT28-NQ28,1)-NW28,0)</f>
        <v>0</v>
      </c>
      <c r="NW28" s="72">
        <f t="shared" si="209"/>
        <v>0</v>
      </c>
      <c r="NX28">
        <f t="shared" si="210"/>
        <v>0</v>
      </c>
      <c r="NY28">
        <f t="shared" si="211"/>
        <v>0</v>
      </c>
      <c r="NZ28" s="38" t="str">
        <f>IF(NU28=0,"",IF(NX28&gt;Configurações!$B$15,"7DIA ","")&amp;IF(AND(WEEKDAY(NQ$5)=1,NY28&gt;IF($D28="F",Configurações!$B$13,Configurações!$B$14)),"DOM ","")&amp;IF(Configurações!$B$3="Simples","",IF(ROUND(NV28*1440,0)&lt;=ROUND(Configurações!$B$11*1440,0),IF(ROUND(NW28*1440,0)&gt;0,"INT-INDEVIDO",""),IF(ROUND(NV28*1440,0)&lt;=ROUND(Configurações!$B$12*1440,0),IF(ROUND(NW28*1440,0)&lt;&gt;ROUND(Configurações!$B$8*1440,0),"INT-15MIN",""),IF(OR(ROUND(NW28*1440,0)&lt;ROUND(Configurações!$B$9*1440,0),ROUND(NW28*1440,0)&gt;ROUND(Configurações!$B$10*1440,0)),"INT-1H2H","")))))</f>
        <v/>
      </c>
      <c r="OA28" t="str">
        <f>IF(Configurações!$B$3="Simples",IF('Escala Simples'!AT28="Trabalho","TRAB",IF('Escala Simples'!AT28="Folga","FOLGA",IF('Escala Simples'!AT28="Atestado","ATEST",IF('Escala Simples'!AT28="Férias","FERIAS","")))),"")</f>
        <v/>
      </c>
      <c r="OB28" s="72">
        <f>SUMIFS(Cálculos!$G28:$OA28,Cálculos!$G$4:$OA$4,"H",Cálculos!$G$3:$OA$3,1)</f>
        <v>0</v>
      </c>
      <c r="OC28">
        <f>SUMIFS(Cálculos!$G28:$OA28,Cálculos!$G$4:$OA$4,"T",Cálculos!$G$3:$OA$3,1)</f>
        <v>0</v>
      </c>
      <c r="OD28" s="69" t="str">
        <f>IF($B28="","",IF(AND(Configurações!$B$3&lt;&gt;"Simples",ISNUMBER($C28),ROUND(OB28*1440,0)&gt;$C28*60),"Jornada semanal excedida: "&amp;TEXT(OB28,"[h]:mm")&amp;" (contratada "&amp;$C28&amp;"h) • ","")&amp;IF(IF(Configurações!$B$6="Sim",OC28&gt;6,OC28&gt;Configurações!$B$5),IF(Configurações!$B$6="Sim","Semana inteira sem folga — mínimo 1 folga (CCT/ACT) • ","Mais de "&amp;Configurações!$B$5&amp;" dias trabalhados — obrigatórias 2 folgas semanais • "),"")&amp;IF(COUNTIF(G28:CD28,"*7DIA*")&gt;0,"7º dia consecutivo de trabalho • ","")&amp;IF(COUNTIF(G28:CD28,"*DOM*")&gt;0,"Domingos consecutivos acima do permitido • ","")&amp;IF(COUNTIF(G28:CD28,"*INT-INDEVIDO*")&gt;0,"Intervalo indevido em jornada até 4h • ","")&amp;IF(COUNTIF(G28:CD28,"*INT-15MIN*")&gt;0,"Intervalo deve ser de 15 min (jornada 4h01–6h) • ","")&amp;IF(COUNTIF(G28:CD28,"*INT-1H2H*")&gt;0,"Intervalo fora de 1h–2h (jornada acima de 6h) • ",""))</f>
        <v/>
      </c>
      <c r="OE28">
        <f>IF($B28="",0,IF(AND(Configurações!$B$3&lt;&gt;"Simples",ISNUMBER($C28),ROUND(OB28*1440,0)&gt;$C28*60),1,0))</f>
        <v>0</v>
      </c>
      <c r="OF28">
        <f>IF($B28="",0,IF(IF(Configurações!$B$6="Sim",OC28&gt;6,OC28&gt;Configurações!$B$5),1,0))</f>
        <v>0</v>
      </c>
      <c r="OG28" s="72">
        <f>SUMIFS(Cálculos!$G28:$OA28,Cálculos!$G$4:$OA$4,"H",Cálculos!$G$3:$OA$3,2)</f>
        <v>0</v>
      </c>
      <c r="OH28">
        <f>SUMIFS(Cálculos!$G28:$OA28,Cálculos!$G$4:$OA$4,"T",Cálculos!$G$3:$OA$3,2)</f>
        <v>0</v>
      </c>
      <c r="OI28" s="69" t="str">
        <f>IF($B28="","",IF(AND(Configurações!$B$3&lt;&gt;"Simples",ISNUMBER($C28),ROUND(OG28*1440,0)&gt;$C28*60),"Jornada semanal excedida: "&amp;TEXT(OG28,"[h]:mm")&amp;" (contratada "&amp;$C28&amp;"h) • ","")&amp;IF(IF(Configurações!$B$6="Sim",OH28&gt;6,OH28&gt;Configurações!$B$5),IF(Configurações!$B$6="Sim","Semana inteira sem folga — mínimo 1 folga (CCT/ACT) • ","Mais de "&amp;Configurações!$B$5&amp;" dias trabalhados — obrigatórias 2 folgas semanais • "),"")&amp;IF(COUNTIF(CF28:FC28,"*7DIA*")&gt;0,"7º dia consecutivo de trabalho • ","")&amp;IF(COUNTIF(CF28:FC28,"*DOM*")&gt;0,"Domingos consecutivos acima do permitido • ","")&amp;IF(COUNTIF(CF28:FC28,"*INT-INDEVIDO*")&gt;0,"Intervalo indevido em jornada até 4h • ","")&amp;IF(COUNTIF(CF28:FC28,"*INT-15MIN*")&gt;0,"Intervalo deve ser de 15 min (jornada 4h01–6h) • ","")&amp;IF(COUNTIF(CF28:FC28,"*INT-1H2H*")&gt;0,"Intervalo fora de 1h–2h (jornada acima de 6h) • ",""))</f>
        <v/>
      </c>
      <c r="OJ28">
        <f>IF($B28="",0,IF(AND(Configurações!$B$3&lt;&gt;"Simples",ISNUMBER($C28),ROUND(OG28*1440,0)&gt;$C28*60),1,0))</f>
        <v>0</v>
      </c>
      <c r="OK28">
        <f>IF($B28="",0,IF(IF(Configurações!$B$6="Sim",OH28&gt;6,OH28&gt;Configurações!$B$5),1,0))</f>
        <v>0</v>
      </c>
      <c r="OL28" s="72">
        <f>SUMIFS(Cálculos!$G28:$OA28,Cálculos!$G$4:$OA$4,"H",Cálculos!$G$3:$OA$3,3)</f>
        <v>0</v>
      </c>
      <c r="OM28">
        <f>SUMIFS(Cálculos!$G28:$OA28,Cálculos!$G$4:$OA$4,"T",Cálculos!$G$3:$OA$3,3)</f>
        <v>0</v>
      </c>
      <c r="ON28" s="69" t="str">
        <f>IF($B28="","",IF(AND(Configurações!$B$3&lt;&gt;"Simples",ISNUMBER($C28),ROUND(OL28*1440,0)&gt;$C28*60),"Jornada semanal excedida: "&amp;TEXT(OL28,"[h]:mm")&amp;" (contratada "&amp;$C28&amp;"h) • ","")&amp;IF(IF(Configurações!$B$6="Sim",OM28&gt;6,OM28&gt;Configurações!$B$5),IF(Configurações!$B$6="Sim","Semana inteira sem folga — mínimo 1 folga (CCT/ACT) • ","Mais de "&amp;Configurações!$B$5&amp;" dias trabalhados — obrigatórias 2 folgas semanais • "),"")&amp;IF(COUNTIF(FE28:IB28,"*7DIA*")&gt;0,"7º dia consecutivo de trabalho • ","")&amp;IF(COUNTIF(FE28:IB28,"*DOM*")&gt;0,"Domingos consecutivos acima do permitido • ","")&amp;IF(COUNTIF(FE28:IB28,"*INT-INDEVIDO*")&gt;0,"Intervalo indevido em jornada até 4h • ","")&amp;IF(COUNTIF(FE28:IB28,"*INT-15MIN*")&gt;0,"Intervalo deve ser de 15 min (jornada 4h01–6h) • ","")&amp;IF(COUNTIF(FE28:IB28,"*INT-1H2H*")&gt;0,"Intervalo fora de 1h–2h (jornada acima de 6h) • ",""))</f>
        <v/>
      </c>
      <c r="OO28">
        <f>IF($B28="",0,IF(AND(Configurações!$B$3&lt;&gt;"Simples",ISNUMBER($C28),ROUND(OL28*1440,0)&gt;$C28*60),1,0))</f>
        <v>0</v>
      </c>
      <c r="OP28">
        <f>IF($B28="",0,IF(IF(Configurações!$B$6="Sim",OM28&gt;6,OM28&gt;Configurações!$B$5),1,0))</f>
        <v>0</v>
      </c>
      <c r="OQ28" s="72">
        <f>SUMIFS(Cálculos!$G28:$OA28,Cálculos!$G$4:$OA$4,"H",Cálculos!$G$3:$OA$3,4)</f>
        <v>0</v>
      </c>
      <c r="OR28">
        <f>SUMIFS(Cálculos!$G28:$OA28,Cálculos!$G$4:$OA$4,"T",Cálculos!$G$3:$OA$3,4)</f>
        <v>0</v>
      </c>
      <c r="OS28" s="69" t="str">
        <f>IF($B28="","",IF(AND(Configurações!$B$3&lt;&gt;"Simples",ISNUMBER($C28),ROUND(OQ28*1440,0)&gt;$C28*60),"Jornada semanal excedida: "&amp;TEXT(OQ28,"[h]:mm")&amp;" (contratada "&amp;$C28&amp;"h) • ","")&amp;IF(IF(Configurações!$B$6="Sim",OR28&gt;6,OR28&gt;Configurações!$B$5),IF(Configurações!$B$6="Sim","Semana inteira sem folga — mínimo 1 folga (CCT/ACT) • ","Mais de "&amp;Configurações!$B$5&amp;" dias trabalhados — obrigatórias 2 folgas semanais • "),"")&amp;IF(COUNTIF(ID28:LA28,"*7DIA*")&gt;0,"7º dia consecutivo de trabalho • ","")&amp;IF(COUNTIF(ID28:LA28,"*DOM*")&gt;0,"Domingos consecutivos acima do permitido • ","")&amp;IF(COUNTIF(ID28:LA28,"*INT-INDEVIDO*")&gt;0,"Intervalo indevido em jornada até 4h • ","")&amp;IF(COUNTIF(ID28:LA28,"*INT-15MIN*")&gt;0,"Intervalo deve ser de 15 min (jornada 4h01–6h) • ","")&amp;IF(COUNTIF(ID28:LA28,"*INT-1H2H*")&gt;0,"Intervalo fora de 1h–2h (jornada acima de 6h) • ",""))</f>
        <v/>
      </c>
      <c r="OT28">
        <f>IF($B28="",0,IF(AND(Configurações!$B$3&lt;&gt;"Simples",ISNUMBER($C28),ROUND(OQ28*1440,0)&gt;$C28*60),1,0))</f>
        <v>0</v>
      </c>
      <c r="OU28">
        <f>IF($B28="",0,IF(IF(Configurações!$B$6="Sim",OR28&gt;6,OR28&gt;Configurações!$B$5),1,0))</f>
        <v>0</v>
      </c>
      <c r="OV28" s="72">
        <f>SUMIFS(Cálculos!$G28:$OA28,Cálculos!$G$4:$OA$4,"H",Cálculos!$G$3:$OA$3,5)</f>
        <v>0</v>
      </c>
      <c r="OW28">
        <f>SUMIFS(Cálculos!$G28:$OA28,Cálculos!$G$4:$OA$4,"T",Cálculos!$G$3:$OA$3,5)</f>
        <v>0</v>
      </c>
      <c r="OX28" s="69" t="str">
        <f>IF($B28="","",IF(AND(Configurações!$B$3&lt;&gt;"Simples",ISNUMBER($C28),ROUND(OV28*1440,0)&gt;$C28*60),"Jornada semanal excedida: "&amp;TEXT(OV28,"[h]:mm")&amp;" (contratada "&amp;$C28&amp;"h) • ","")&amp;IF(IF(Configurações!$B$6="Sim",OW28&gt;6,OW28&gt;Configurações!$B$5),IF(Configurações!$B$6="Sim","Semana inteira sem folga — mínimo 1 folga (CCT/ACT) • ","Mais de "&amp;Configurações!$B$5&amp;" dias trabalhados — obrigatórias 2 folgas semanais • "),"")&amp;IF(COUNTIF(LC28:NZ28,"*7DIA*")&gt;0,"7º dia consecutivo de trabalho • ","")&amp;IF(COUNTIF(LC28:NZ28,"*DOM*")&gt;0,"Domingos consecutivos acima do permitido • ","")&amp;IF(COUNTIF(LC28:NZ28,"*INT-INDEVIDO*")&gt;0,"Intervalo indevido em jornada até 4h • ","")&amp;IF(COUNTIF(LC28:NZ28,"*INT-15MIN*")&gt;0,"Intervalo deve ser de 15 min (jornada 4h01–6h) • ","")&amp;IF(COUNTIF(LC28:NZ28,"*INT-1H2H*")&gt;0,"Intervalo fora de 1h–2h (jornada acima de 6h) • ",""))</f>
        <v/>
      </c>
      <c r="OY28">
        <f>IF($B28="",0,IF(AND(Configurações!$B$3&lt;&gt;"Simples",ISNUMBER($C28),ROUND(OV28*1440,0)&gt;$C28*60),1,0))</f>
        <v>0</v>
      </c>
      <c r="OZ28">
        <f>IF($B28="",0,IF(IF(Configurações!$B$6="Sim",OW28&gt;6,OW28&gt;Configurações!$B$5),1,0))</f>
        <v>0</v>
      </c>
      <c r="PA28">
        <f>IF($B28="",0,SUMPRODUCT((Cálculos!$G$4:$OA$4="T")*(Cálculos!$G$5:$OA$5&gt;=$PA$5)*(Cálculos!$G$5:$OA$5&lt;=$PB$5))-PE28)</f>
        <v>0</v>
      </c>
      <c r="PB28">
        <f>IF($B28="",0,PA28-SUMIFS(Cálculos!$G28:$OA28,Cálculos!$G$4:$OA$4,"T",Cálculos!$G$5:$OA$5,"&gt;="&amp;$PA$5,Cálculos!$G$5:$OA$5,"&lt;="&amp;$PB$5))</f>
        <v>0</v>
      </c>
      <c r="PC28">
        <f>ROUND(PA28*Configurações!$B$7/7,0)</f>
        <v>0</v>
      </c>
      <c r="PD28">
        <f>IF(AND(Configurações!$B$6="Sim",PA28&gt;0,PB28&lt;PC28),1,0)</f>
        <v>0</v>
      </c>
      <c r="PE28">
        <f>IF($B28="",0,COUNTIFS(Cálculos!$G$4:$OA$4,"ST",Cálculos!$G$5:$OA$5,"&gt;="&amp;$PA$5,Cálculos!$G$5:$OA$5,"&lt;="&amp;$PB$5,Cálculos!$G28:$OA28,"FERIAS"))</f>
        <v>0</v>
      </c>
      <c r="PF28">
        <f>IF($B28="",0,SUMPRODUCT((Cálculos!$G$4:$OA$4="T")*(Cálculos!$G$5:$OA$5&gt;=$PF$5)*(Cálculos!$G$5:$OA$5&lt;=$PG$5))-PJ28)</f>
        <v>0</v>
      </c>
      <c r="PG28">
        <f>IF($B28="",0,PF28-SUMIFS(Cálculos!$G28:$OA28,Cálculos!$G$4:$OA$4,"T",Cálculos!$G$5:$OA$5,"&gt;="&amp;$PF$5,Cálculos!$G$5:$OA$5,"&lt;="&amp;$PG$5))</f>
        <v>0</v>
      </c>
      <c r="PH28">
        <f>ROUND(PF28*Configurações!$B$7/7,0)</f>
        <v>0</v>
      </c>
      <c r="PI28">
        <f>IF(AND(Configurações!$B$6="Sim",PF28&gt;0,PG28&lt;PH28),1,0)</f>
        <v>0</v>
      </c>
      <c r="PJ28">
        <f>IF($B28="",0,COUNTIFS(Cálculos!$G$4:$OA$4,"ST",Cálculos!$G$5:$OA$5,"&gt;="&amp;$PF$5,Cálculos!$G$5:$OA$5,"&lt;="&amp;$PG$5,Cálculos!$G28:$OA28,"FERIAS"))</f>
        <v>0</v>
      </c>
      <c r="PK28">
        <f>IF($B28="",0,SUMPRODUCT((Cálculos!$G$4:$OA$4="T")*(Cálculos!$G$5:$OA$5&gt;=$PK$5)*(Cálculos!$G$5:$OA$5&lt;=$PL$5))-PO28)</f>
        <v>0</v>
      </c>
      <c r="PL28">
        <f>IF($B28="",0,PK28-SUMIFS(Cálculos!$G28:$OA28,Cálculos!$G$4:$OA$4,"T",Cálculos!$G$5:$OA$5,"&gt;="&amp;$PK$5,Cálculos!$G$5:$OA$5,"&lt;="&amp;$PL$5))</f>
        <v>0</v>
      </c>
      <c r="PM28">
        <f>ROUND(PK28*Configurações!$B$7/7,0)</f>
        <v>0</v>
      </c>
      <c r="PN28">
        <f>IF(AND(Configurações!$B$6="Sim",PK28&gt;0,PL28&lt;PM28),1,0)</f>
        <v>0</v>
      </c>
      <c r="PO28">
        <f>IF($B28="",0,COUNTIFS(Cálculos!$G$4:$OA$4,"ST",Cálculos!$G$5:$OA$5,"&gt;="&amp;$PK$5,Cálculos!$G$5:$OA$5,"&lt;="&amp;$PL$5,Cálculos!$G28:$OA28,"FERIAS"))</f>
        <v>0</v>
      </c>
      <c r="PP28" s="69" t="str">
        <f t="shared" si="212"/>
        <v/>
      </c>
    </row>
    <row r="29" spans="1:432" x14ac:dyDescent="0.25">
      <c r="A29" s="68" t="str">
        <f t="shared" si="106"/>
        <v/>
      </c>
      <c r="B29" s="69" t="str">
        <f>IF(Configurações!$B$3="Colunas",IF('Escala Colunas'!Q$4="","",'Escala Colunas'!Q$4),IF(Configurações!$B$3="Simples",IF('Escala Simples'!$B29="","",'Escala Simples'!$B29),IF('Escala Linhas'!$B29="","",'Escala Linhas'!$B29)))</f>
        <v/>
      </c>
      <c r="C29" s="70" t="str">
        <f>IF($B29="","",IFERROR(INDEX(Funcionários!$D$5:$D$84,MATCH($B29,Funcionários!$B$5:$B$84,0)),""))</f>
        <v/>
      </c>
      <c r="D29" t="str">
        <f>IF($B29="","",IFERROR(INDEX(Funcionários!$C$5:$C$84,MATCH($B29,Funcionários!$B$5:$B$84,0)),""))</f>
        <v/>
      </c>
      <c r="E29">
        <f>IF($B29="",0,IFERROR(N(INDEX(Funcionários!$E$5:$E$84,MATCH($B29,Funcionários!$B$5:$B$84,0))),0))</f>
        <v>0</v>
      </c>
      <c r="F29">
        <f>IF($B29="",0,IFERROR(N(INDEX(Funcionários!$F$5:$F$84,MATCH($B29,Funcionários!$B$5:$B$84,0))),0))</f>
        <v>0</v>
      </c>
      <c r="G29" s="71" t="str">
        <f>IF(Configurações!$B$3="Colunas",IF('Escala Colunas'!Q16="","",'Escala Colunas'!Q16),IF(Configurações!$B$3="Simples","",IF('Escala Linhas'!D29="","",'Escala Linhas'!D29)))</f>
        <v/>
      </c>
      <c r="H29" s="71" t="str">
        <f>IF(Configurações!$B$3="Colunas",IF('Escala Colunas'!Q17="","",'Escala Colunas'!Q17),IF(Configurações!$B$3="Simples","",IF('Escala Linhas'!E29="","",'Escala Linhas'!E29)))</f>
        <v/>
      </c>
      <c r="I29" s="71" t="str">
        <f>IF(Configurações!$B$3="Colunas",IF('Escala Colunas'!Q18="","",'Escala Colunas'!Q18),IF(Configurações!$B$3="Simples","",IF('Escala Linhas'!F29="","",'Escala Linhas'!F29)))</f>
        <v/>
      </c>
      <c r="J29" s="71" t="str">
        <f>IF(Configurações!$B$3="Colunas",IF('Escala Colunas'!Q19="","",'Escala Colunas'!Q19),IF(Configurações!$B$3="Simples","",IF('Escala Linhas'!G29="","",'Escala Linhas'!G29)))</f>
        <v/>
      </c>
      <c r="K29">
        <f>IF($B29="",0,IF(Configurações!$B$3="Simples",IF(OR(Q29="TRAB",Q29="ATEST"),1,0),IF(AND(G29&lt;&gt;"",J29&lt;&gt;""),1,0)))</f>
        <v>0</v>
      </c>
      <c r="L29" s="72">
        <f>IF(AND(K29=1,Configurações!$B$3&lt;&gt;"Simples"),MOD(J29-G29,1)-M29,0)</f>
        <v>0</v>
      </c>
      <c r="M29" s="72">
        <f t="shared" si="107"/>
        <v>0</v>
      </c>
      <c r="N29">
        <f t="shared" si="108"/>
        <v>0</v>
      </c>
      <c r="O29">
        <f t="shared" si="109"/>
        <v>0</v>
      </c>
      <c r="P29" s="38" t="str">
        <f>IF(K29=0,"",IF(N29&gt;Configurações!$B$15,"7DIA ","")&amp;IF(AND(WEEKDAY(G$5)=1,O29&gt;IF($D29="F",Configurações!$B$13,Configurações!$B$14)),"DOM ","")&amp;IF(Configurações!$B$3="Simples","",IF(ROUND(L29*1440,0)&lt;=ROUND(Configurações!$B$11*1440,0),IF(ROUND(M29*1440,0)&gt;0,"INT-INDEVIDO",""),IF(ROUND(L29*1440,0)&lt;=ROUND(Configurações!$B$12*1440,0),IF(ROUND(M29*1440,0)&lt;&gt;ROUND(Configurações!$B$8*1440,0),"INT-15MIN",""),IF(OR(ROUND(M29*1440,0)&lt;ROUND(Configurações!$B$9*1440,0),ROUND(M29*1440,0)&gt;ROUND(Configurações!$B$10*1440,0)),"INT-1H2H","")))))</f>
        <v/>
      </c>
      <c r="Q29" t="str">
        <f>IF(Configurações!$B$3="Simples",IF('Escala Simples'!D29="Trabalho","TRAB",IF('Escala Simples'!D29="Folga","FOLGA",IF('Escala Simples'!D29="Atestado","ATEST",IF('Escala Simples'!D29="Férias","FERIAS","")))),"")</f>
        <v/>
      </c>
      <c r="R29" s="71" t="str">
        <f>IF(Configurações!$B$3="Colunas",IF('Escala Colunas'!Q21="","",'Escala Colunas'!Q21),IF(Configurações!$B$3="Simples","",IF('Escala Linhas'!I29="","",'Escala Linhas'!I29)))</f>
        <v/>
      </c>
      <c r="S29" s="71" t="str">
        <f>IF(Configurações!$B$3="Colunas",IF('Escala Colunas'!Q22="","",'Escala Colunas'!Q22),IF(Configurações!$B$3="Simples","",IF('Escala Linhas'!J29="","",'Escala Linhas'!J29)))</f>
        <v/>
      </c>
      <c r="T29" s="71" t="str">
        <f>IF(Configurações!$B$3="Colunas",IF('Escala Colunas'!Q23="","",'Escala Colunas'!Q23),IF(Configurações!$B$3="Simples","",IF('Escala Linhas'!K29="","",'Escala Linhas'!K29)))</f>
        <v/>
      </c>
      <c r="U29" s="71" t="str">
        <f>IF(Configurações!$B$3="Colunas",IF('Escala Colunas'!Q24="","",'Escala Colunas'!Q24),IF(Configurações!$B$3="Simples","",IF('Escala Linhas'!L29="","",'Escala Linhas'!L29)))</f>
        <v/>
      </c>
      <c r="V29">
        <f>IF($B29="",0,IF(Configurações!$B$3="Simples",IF(OR(AB29="TRAB",AB29="ATEST"),1,0),IF(AND(R29&lt;&gt;"",U29&lt;&gt;""),1,0)))</f>
        <v>0</v>
      </c>
      <c r="W29" s="72">
        <f>IF(AND(V29=1,Configurações!$B$3&lt;&gt;"Simples"),MOD(U29-R29,1)-X29,0)</f>
        <v>0</v>
      </c>
      <c r="X29" s="72">
        <f t="shared" si="110"/>
        <v>0</v>
      </c>
      <c r="Y29">
        <f t="shared" si="111"/>
        <v>0</v>
      </c>
      <c r="Z29">
        <f t="shared" si="112"/>
        <v>0</v>
      </c>
      <c r="AA29" s="38" t="str">
        <f>IF(V29=0,"",IF(Y29&gt;Configurações!$B$15,"7DIA ","")&amp;IF(AND(WEEKDAY(R$5)=1,Z29&gt;IF($D29="F",Configurações!$B$13,Configurações!$B$14)),"DOM ","")&amp;IF(Configurações!$B$3="Simples","",IF(ROUND(W29*1440,0)&lt;=ROUND(Configurações!$B$11*1440,0),IF(ROUND(X29*1440,0)&gt;0,"INT-INDEVIDO",""),IF(ROUND(W29*1440,0)&lt;=ROUND(Configurações!$B$12*1440,0),IF(ROUND(X29*1440,0)&lt;&gt;ROUND(Configurações!$B$8*1440,0),"INT-15MIN",""),IF(OR(ROUND(X29*1440,0)&lt;ROUND(Configurações!$B$9*1440,0),ROUND(X29*1440,0)&gt;ROUND(Configurações!$B$10*1440,0)),"INT-1H2H","")))))</f>
        <v/>
      </c>
      <c r="AB29" t="str">
        <f>IF(Configurações!$B$3="Simples",IF('Escala Simples'!E29="Trabalho","TRAB",IF('Escala Simples'!E29="Folga","FOLGA",IF('Escala Simples'!E29="Atestado","ATEST",IF('Escala Simples'!E29="Férias","FERIAS","")))),"")</f>
        <v/>
      </c>
      <c r="AC29" s="71" t="str">
        <f>IF(Configurações!$B$3="Colunas",IF('Escala Colunas'!Q26="","",'Escala Colunas'!Q26),IF(Configurações!$B$3="Simples","",IF('Escala Linhas'!N29="","",'Escala Linhas'!N29)))</f>
        <v/>
      </c>
      <c r="AD29" s="71" t="str">
        <f>IF(Configurações!$B$3="Colunas",IF('Escala Colunas'!Q27="","",'Escala Colunas'!Q27),IF(Configurações!$B$3="Simples","",IF('Escala Linhas'!O29="","",'Escala Linhas'!O29)))</f>
        <v/>
      </c>
      <c r="AE29" s="71" t="str">
        <f>IF(Configurações!$B$3="Colunas",IF('Escala Colunas'!Q28="","",'Escala Colunas'!Q28),IF(Configurações!$B$3="Simples","",IF('Escala Linhas'!P29="","",'Escala Linhas'!P29)))</f>
        <v/>
      </c>
      <c r="AF29" s="71" t="str">
        <f>IF(Configurações!$B$3="Colunas",IF('Escala Colunas'!Q29="","",'Escala Colunas'!Q29),IF(Configurações!$B$3="Simples","",IF('Escala Linhas'!Q29="","",'Escala Linhas'!Q29)))</f>
        <v/>
      </c>
      <c r="AG29">
        <f>IF($B29="",0,IF(Configurações!$B$3="Simples",IF(OR(AM29="TRAB",AM29="ATEST"),1,0),IF(AND(AC29&lt;&gt;"",AF29&lt;&gt;""),1,0)))</f>
        <v>0</v>
      </c>
      <c r="AH29" s="72">
        <f>IF(AND(AG29=1,Configurações!$B$3&lt;&gt;"Simples"),MOD(AF29-AC29,1)-AI29,0)</f>
        <v>0</v>
      </c>
      <c r="AI29" s="72">
        <f t="shared" si="113"/>
        <v>0</v>
      </c>
      <c r="AJ29">
        <f t="shared" si="114"/>
        <v>0</v>
      </c>
      <c r="AK29">
        <f t="shared" si="115"/>
        <v>0</v>
      </c>
      <c r="AL29" s="38" t="str">
        <f>IF(AG29=0,"",IF(AJ29&gt;Configurações!$B$15,"7DIA ","")&amp;IF(AND(WEEKDAY(AC$5)=1,AK29&gt;IF($D29="F",Configurações!$B$13,Configurações!$B$14)),"DOM ","")&amp;IF(Configurações!$B$3="Simples","",IF(ROUND(AH29*1440,0)&lt;=ROUND(Configurações!$B$11*1440,0),IF(ROUND(AI29*1440,0)&gt;0,"INT-INDEVIDO",""),IF(ROUND(AH29*1440,0)&lt;=ROUND(Configurações!$B$12*1440,0),IF(ROUND(AI29*1440,0)&lt;&gt;ROUND(Configurações!$B$8*1440,0),"INT-15MIN",""),IF(OR(ROUND(AI29*1440,0)&lt;ROUND(Configurações!$B$9*1440,0),ROUND(AI29*1440,0)&gt;ROUND(Configurações!$B$10*1440,0)),"INT-1H2H","")))))</f>
        <v/>
      </c>
      <c r="AM29" t="str">
        <f>IF(Configurações!$B$3="Simples",IF('Escala Simples'!F29="Trabalho","TRAB",IF('Escala Simples'!F29="Folga","FOLGA",IF('Escala Simples'!F29="Atestado","ATEST",IF('Escala Simples'!F29="Férias","FERIAS","")))),"")</f>
        <v/>
      </c>
      <c r="AN29" s="71" t="str">
        <f>IF(Configurações!$B$3="Colunas",IF('Escala Colunas'!Q31="","",'Escala Colunas'!Q31),IF(Configurações!$B$3="Simples","",IF('Escala Linhas'!S29="","",'Escala Linhas'!S29)))</f>
        <v/>
      </c>
      <c r="AO29" s="71" t="str">
        <f>IF(Configurações!$B$3="Colunas",IF('Escala Colunas'!Q32="","",'Escala Colunas'!Q32),IF(Configurações!$B$3="Simples","",IF('Escala Linhas'!T29="","",'Escala Linhas'!T29)))</f>
        <v/>
      </c>
      <c r="AP29" s="71" t="str">
        <f>IF(Configurações!$B$3="Colunas",IF('Escala Colunas'!Q33="","",'Escala Colunas'!Q33),IF(Configurações!$B$3="Simples","",IF('Escala Linhas'!U29="","",'Escala Linhas'!U29)))</f>
        <v/>
      </c>
      <c r="AQ29" s="71" t="str">
        <f>IF(Configurações!$B$3="Colunas",IF('Escala Colunas'!Q34="","",'Escala Colunas'!Q34),IF(Configurações!$B$3="Simples","",IF('Escala Linhas'!V29="","",'Escala Linhas'!V29)))</f>
        <v/>
      </c>
      <c r="AR29">
        <f>IF($B29="",0,IF(Configurações!$B$3="Simples",IF(OR(AX29="TRAB",AX29="ATEST"),1,0),IF(AND(AN29&lt;&gt;"",AQ29&lt;&gt;""),1,0)))</f>
        <v>0</v>
      </c>
      <c r="AS29" s="72">
        <f>IF(AND(AR29=1,Configurações!$B$3&lt;&gt;"Simples"),MOD(AQ29-AN29,1)-AT29,0)</f>
        <v>0</v>
      </c>
      <c r="AT29" s="72">
        <f t="shared" si="116"/>
        <v>0</v>
      </c>
      <c r="AU29">
        <f t="shared" si="117"/>
        <v>0</v>
      </c>
      <c r="AV29">
        <f t="shared" si="118"/>
        <v>0</v>
      </c>
      <c r="AW29" s="38" t="str">
        <f>IF(AR29=0,"",IF(AU29&gt;Configurações!$B$15,"7DIA ","")&amp;IF(AND(WEEKDAY(AN$5)=1,AV29&gt;IF($D29="F",Configurações!$B$13,Configurações!$B$14)),"DOM ","")&amp;IF(Configurações!$B$3="Simples","",IF(ROUND(AS29*1440,0)&lt;=ROUND(Configurações!$B$11*1440,0),IF(ROUND(AT29*1440,0)&gt;0,"INT-INDEVIDO",""),IF(ROUND(AS29*1440,0)&lt;=ROUND(Configurações!$B$12*1440,0),IF(ROUND(AT29*1440,0)&lt;&gt;ROUND(Configurações!$B$8*1440,0),"INT-15MIN",""),IF(OR(ROUND(AT29*1440,0)&lt;ROUND(Configurações!$B$9*1440,0),ROUND(AT29*1440,0)&gt;ROUND(Configurações!$B$10*1440,0)),"INT-1H2H","")))))</f>
        <v/>
      </c>
      <c r="AX29" t="str">
        <f>IF(Configurações!$B$3="Simples",IF('Escala Simples'!G29="Trabalho","TRAB",IF('Escala Simples'!G29="Folga","FOLGA",IF('Escala Simples'!G29="Atestado","ATEST",IF('Escala Simples'!G29="Férias","FERIAS","")))),"")</f>
        <v/>
      </c>
      <c r="AY29" s="71" t="str">
        <f>IF(Configurações!$B$3="Colunas",IF('Escala Colunas'!Q36="","",'Escala Colunas'!Q36),IF(Configurações!$B$3="Simples","",IF('Escala Linhas'!X29="","",'Escala Linhas'!X29)))</f>
        <v/>
      </c>
      <c r="AZ29" s="71" t="str">
        <f>IF(Configurações!$B$3="Colunas",IF('Escala Colunas'!Q37="","",'Escala Colunas'!Q37),IF(Configurações!$B$3="Simples","",IF('Escala Linhas'!Y29="","",'Escala Linhas'!Y29)))</f>
        <v/>
      </c>
      <c r="BA29" s="71" t="str">
        <f>IF(Configurações!$B$3="Colunas",IF('Escala Colunas'!Q38="","",'Escala Colunas'!Q38),IF(Configurações!$B$3="Simples","",IF('Escala Linhas'!Z29="","",'Escala Linhas'!Z29)))</f>
        <v/>
      </c>
      <c r="BB29" s="71" t="str">
        <f>IF(Configurações!$B$3="Colunas",IF('Escala Colunas'!Q39="","",'Escala Colunas'!Q39),IF(Configurações!$B$3="Simples","",IF('Escala Linhas'!AA29="","",'Escala Linhas'!AA29)))</f>
        <v/>
      </c>
      <c r="BC29">
        <f>IF($B29="",0,IF(Configurações!$B$3="Simples",IF(OR(BI29="TRAB",BI29="ATEST"),1,0),IF(AND(AY29&lt;&gt;"",BB29&lt;&gt;""),1,0)))</f>
        <v>0</v>
      </c>
      <c r="BD29" s="72">
        <f>IF(AND(BC29=1,Configurações!$B$3&lt;&gt;"Simples"),MOD(BB29-AY29,1)-BE29,0)</f>
        <v>0</v>
      </c>
      <c r="BE29" s="72">
        <f t="shared" si="119"/>
        <v>0</v>
      </c>
      <c r="BF29">
        <f t="shared" si="120"/>
        <v>0</v>
      </c>
      <c r="BG29">
        <f t="shared" si="121"/>
        <v>0</v>
      </c>
      <c r="BH29" s="38" t="str">
        <f>IF(BC29=0,"",IF(BF29&gt;Configurações!$B$15,"7DIA ","")&amp;IF(AND(WEEKDAY(AY$5)=1,BG29&gt;IF($D29="F",Configurações!$B$13,Configurações!$B$14)),"DOM ","")&amp;IF(Configurações!$B$3="Simples","",IF(ROUND(BD29*1440,0)&lt;=ROUND(Configurações!$B$11*1440,0),IF(ROUND(BE29*1440,0)&gt;0,"INT-INDEVIDO",""),IF(ROUND(BD29*1440,0)&lt;=ROUND(Configurações!$B$12*1440,0),IF(ROUND(BE29*1440,0)&lt;&gt;ROUND(Configurações!$B$8*1440,0),"INT-15MIN",""),IF(OR(ROUND(BE29*1440,0)&lt;ROUND(Configurações!$B$9*1440,0),ROUND(BE29*1440,0)&gt;ROUND(Configurações!$B$10*1440,0)),"INT-1H2H","")))))</f>
        <v/>
      </c>
      <c r="BI29" t="str">
        <f>IF(Configurações!$B$3="Simples",IF('Escala Simples'!H29="Trabalho","TRAB",IF('Escala Simples'!H29="Folga","FOLGA",IF('Escala Simples'!H29="Atestado","ATEST",IF('Escala Simples'!H29="Férias","FERIAS","")))),"")</f>
        <v/>
      </c>
      <c r="BJ29" s="71" t="str">
        <f>IF(Configurações!$B$3="Colunas",IF('Escala Colunas'!Q41="","",'Escala Colunas'!Q41),IF(Configurações!$B$3="Simples","",IF('Escala Linhas'!AC29="","",'Escala Linhas'!AC29)))</f>
        <v/>
      </c>
      <c r="BK29" s="71" t="str">
        <f>IF(Configurações!$B$3="Colunas",IF('Escala Colunas'!Q42="","",'Escala Colunas'!Q42),IF(Configurações!$B$3="Simples","",IF('Escala Linhas'!AD29="","",'Escala Linhas'!AD29)))</f>
        <v/>
      </c>
      <c r="BL29" s="71" t="str">
        <f>IF(Configurações!$B$3="Colunas",IF('Escala Colunas'!Q43="","",'Escala Colunas'!Q43),IF(Configurações!$B$3="Simples","",IF('Escala Linhas'!AE29="","",'Escala Linhas'!AE29)))</f>
        <v/>
      </c>
      <c r="BM29" s="71" t="str">
        <f>IF(Configurações!$B$3="Colunas",IF('Escala Colunas'!Q44="","",'Escala Colunas'!Q44),IF(Configurações!$B$3="Simples","",IF('Escala Linhas'!AF29="","",'Escala Linhas'!AF29)))</f>
        <v/>
      </c>
      <c r="BN29">
        <f>IF($B29="",0,IF(Configurações!$B$3="Simples",IF(OR(BT29="TRAB",BT29="ATEST"),1,0),IF(AND(BJ29&lt;&gt;"",BM29&lt;&gt;""),1,0)))</f>
        <v>0</v>
      </c>
      <c r="BO29" s="72">
        <f>IF(AND(BN29=1,Configurações!$B$3&lt;&gt;"Simples"),MOD(BM29-BJ29,1)-BP29,0)</f>
        <v>0</v>
      </c>
      <c r="BP29" s="72">
        <f t="shared" si="122"/>
        <v>0</v>
      </c>
      <c r="BQ29">
        <f t="shared" si="123"/>
        <v>0</v>
      </c>
      <c r="BR29">
        <f t="shared" si="124"/>
        <v>0</v>
      </c>
      <c r="BS29" s="38" t="str">
        <f>IF(BN29=0,"",IF(BQ29&gt;Configurações!$B$15,"7DIA ","")&amp;IF(AND(WEEKDAY(BJ$5)=1,BR29&gt;IF($D29="F",Configurações!$B$13,Configurações!$B$14)),"DOM ","")&amp;IF(Configurações!$B$3="Simples","",IF(ROUND(BO29*1440,0)&lt;=ROUND(Configurações!$B$11*1440,0),IF(ROUND(BP29*1440,0)&gt;0,"INT-INDEVIDO",""),IF(ROUND(BO29*1440,0)&lt;=ROUND(Configurações!$B$12*1440,0),IF(ROUND(BP29*1440,0)&lt;&gt;ROUND(Configurações!$B$8*1440,0),"INT-15MIN",""),IF(OR(ROUND(BP29*1440,0)&lt;ROUND(Configurações!$B$9*1440,0),ROUND(BP29*1440,0)&gt;ROUND(Configurações!$B$10*1440,0)),"INT-1H2H","")))))</f>
        <v/>
      </c>
      <c r="BT29" t="str">
        <f>IF(Configurações!$B$3="Simples",IF('Escala Simples'!I29="Trabalho","TRAB",IF('Escala Simples'!I29="Folga","FOLGA",IF('Escala Simples'!I29="Atestado","ATEST",IF('Escala Simples'!I29="Férias","FERIAS","")))),"")</f>
        <v/>
      </c>
      <c r="BU29" s="71" t="str">
        <f>IF(Configurações!$B$3="Colunas",IF('Escala Colunas'!Q46="","",'Escala Colunas'!Q46),IF(Configurações!$B$3="Simples","",IF('Escala Linhas'!AH29="","",'Escala Linhas'!AH29)))</f>
        <v/>
      </c>
      <c r="BV29" s="71" t="str">
        <f>IF(Configurações!$B$3="Colunas",IF('Escala Colunas'!Q47="","",'Escala Colunas'!Q47),IF(Configurações!$B$3="Simples","",IF('Escala Linhas'!AI29="","",'Escala Linhas'!AI29)))</f>
        <v/>
      </c>
      <c r="BW29" s="71" t="str">
        <f>IF(Configurações!$B$3="Colunas",IF('Escala Colunas'!Q48="","",'Escala Colunas'!Q48),IF(Configurações!$B$3="Simples","",IF('Escala Linhas'!AJ29="","",'Escala Linhas'!AJ29)))</f>
        <v/>
      </c>
      <c r="BX29" s="71" t="str">
        <f>IF(Configurações!$B$3="Colunas",IF('Escala Colunas'!Q49="","",'Escala Colunas'!Q49),IF(Configurações!$B$3="Simples","",IF('Escala Linhas'!AK29="","",'Escala Linhas'!AK29)))</f>
        <v/>
      </c>
      <c r="BY29">
        <f>IF($B29="",0,IF(Configurações!$B$3="Simples",IF(OR(CE29="TRAB",CE29="ATEST"),1,0),IF(AND(BU29&lt;&gt;"",BX29&lt;&gt;""),1,0)))</f>
        <v>0</v>
      </c>
      <c r="BZ29" s="72">
        <f>IF(AND(BY29=1,Configurações!$B$3&lt;&gt;"Simples"),MOD(BX29-BU29,1)-CA29,0)</f>
        <v>0</v>
      </c>
      <c r="CA29" s="72">
        <f t="shared" si="125"/>
        <v>0</v>
      </c>
      <c r="CB29">
        <f t="shared" si="126"/>
        <v>0</v>
      </c>
      <c r="CC29">
        <f t="shared" si="127"/>
        <v>0</v>
      </c>
      <c r="CD29" s="38" t="str">
        <f>IF(BY29=0,"",IF(CB29&gt;Configurações!$B$15,"7DIA ","")&amp;IF(AND(WEEKDAY(BU$5)=1,CC29&gt;IF($D29="F",Configurações!$B$13,Configurações!$B$14)),"DOM ","")&amp;IF(Configurações!$B$3="Simples","",IF(ROUND(BZ29*1440,0)&lt;=ROUND(Configurações!$B$11*1440,0),IF(ROUND(CA29*1440,0)&gt;0,"INT-INDEVIDO",""),IF(ROUND(BZ29*1440,0)&lt;=ROUND(Configurações!$B$12*1440,0),IF(ROUND(CA29*1440,0)&lt;&gt;ROUND(Configurações!$B$8*1440,0),"INT-15MIN",""),IF(OR(ROUND(CA29*1440,0)&lt;ROUND(Configurações!$B$9*1440,0),ROUND(CA29*1440,0)&gt;ROUND(Configurações!$B$10*1440,0)),"INT-1H2H","")))))</f>
        <v/>
      </c>
      <c r="CE29" t="str">
        <f>IF(Configurações!$B$3="Simples",IF('Escala Simples'!J29="Trabalho","TRAB",IF('Escala Simples'!J29="Folga","FOLGA",IF('Escala Simples'!J29="Atestado","ATEST",IF('Escala Simples'!J29="Férias","FERIAS","")))),"")</f>
        <v/>
      </c>
      <c r="CF29" s="71" t="str">
        <f>IF(Configurações!$B$3="Colunas",IF('Escala Colunas'!Q54="","",'Escala Colunas'!Q54),IF(Configurações!$B$3="Simples","",IF('Escala Linhas'!AP29="","",'Escala Linhas'!AP29)))</f>
        <v/>
      </c>
      <c r="CG29" s="71" t="str">
        <f>IF(Configurações!$B$3="Colunas",IF('Escala Colunas'!Q55="","",'Escala Colunas'!Q55),IF(Configurações!$B$3="Simples","",IF('Escala Linhas'!AQ29="","",'Escala Linhas'!AQ29)))</f>
        <v/>
      </c>
      <c r="CH29" s="71" t="str">
        <f>IF(Configurações!$B$3="Colunas",IF('Escala Colunas'!Q56="","",'Escala Colunas'!Q56),IF(Configurações!$B$3="Simples","",IF('Escala Linhas'!AR29="","",'Escala Linhas'!AR29)))</f>
        <v/>
      </c>
      <c r="CI29" s="71" t="str">
        <f>IF(Configurações!$B$3="Colunas",IF('Escala Colunas'!Q57="","",'Escala Colunas'!Q57),IF(Configurações!$B$3="Simples","",IF('Escala Linhas'!AS29="","",'Escala Linhas'!AS29)))</f>
        <v/>
      </c>
      <c r="CJ29">
        <f>IF($B29="",0,IF(Configurações!$B$3="Simples",IF(OR(CP29="TRAB",CP29="ATEST"),1,0),IF(AND(CF29&lt;&gt;"",CI29&lt;&gt;""),1,0)))</f>
        <v>0</v>
      </c>
      <c r="CK29" s="72">
        <f>IF(AND(CJ29=1,Configurações!$B$3&lt;&gt;"Simples"),MOD(CI29-CF29,1)-CL29,0)</f>
        <v>0</v>
      </c>
      <c r="CL29" s="72">
        <f t="shared" si="128"/>
        <v>0</v>
      </c>
      <c r="CM29">
        <f t="shared" si="129"/>
        <v>0</v>
      </c>
      <c r="CN29">
        <f t="shared" si="130"/>
        <v>0</v>
      </c>
      <c r="CO29" s="38" t="str">
        <f>IF(CJ29=0,"",IF(CM29&gt;Configurações!$B$15,"7DIA ","")&amp;IF(AND(WEEKDAY(CF$5)=1,CN29&gt;IF($D29="F",Configurações!$B$13,Configurações!$B$14)),"DOM ","")&amp;IF(Configurações!$B$3="Simples","",IF(ROUND(CK29*1440,0)&lt;=ROUND(Configurações!$B$11*1440,0),IF(ROUND(CL29*1440,0)&gt;0,"INT-INDEVIDO",""),IF(ROUND(CK29*1440,0)&lt;=ROUND(Configurações!$B$12*1440,0),IF(ROUND(CL29*1440,0)&lt;&gt;ROUND(Configurações!$B$8*1440,0),"INT-15MIN",""),IF(OR(ROUND(CL29*1440,0)&lt;ROUND(Configurações!$B$9*1440,0),ROUND(CL29*1440,0)&gt;ROUND(Configurações!$B$10*1440,0)),"INT-1H2H","")))))</f>
        <v/>
      </c>
      <c r="CP29" t="str">
        <f>IF(Configurações!$B$3="Simples",IF('Escala Simples'!M29="Trabalho","TRAB",IF('Escala Simples'!M29="Folga","FOLGA",IF('Escala Simples'!M29="Atestado","ATEST",IF('Escala Simples'!M29="Férias","FERIAS","")))),"")</f>
        <v/>
      </c>
      <c r="CQ29" s="71" t="str">
        <f>IF(Configurações!$B$3="Colunas",IF('Escala Colunas'!Q59="","",'Escala Colunas'!Q59),IF(Configurações!$B$3="Simples","",IF('Escala Linhas'!AU29="","",'Escala Linhas'!AU29)))</f>
        <v/>
      </c>
      <c r="CR29" s="71" t="str">
        <f>IF(Configurações!$B$3="Colunas",IF('Escala Colunas'!Q60="","",'Escala Colunas'!Q60),IF(Configurações!$B$3="Simples","",IF('Escala Linhas'!AV29="","",'Escala Linhas'!AV29)))</f>
        <v/>
      </c>
      <c r="CS29" s="71" t="str">
        <f>IF(Configurações!$B$3="Colunas",IF('Escala Colunas'!Q61="","",'Escala Colunas'!Q61),IF(Configurações!$B$3="Simples","",IF('Escala Linhas'!AW29="","",'Escala Linhas'!AW29)))</f>
        <v/>
      </c>
      <c r="CT29" s="71" t="str">
        <f>IF(Configurações!$B$3="Colunas",IF('Escala Colunas'!Q62="","",'Escala Colunas'!Q62),IF(Configurações!$B$3="Simples","",IF('Escala Linhas'!AX29="","",'Escala Linhas'!AX29)))</f>
        <v/>
      </c>
      <c r="CU29">
        <f>IF($B29="",0,IF(Configurações!$B$3="Simples",IF(OR(DA29="TRAB",DA29="ATEST"),1,0),IF(AND(CQ29&lt;&gt;"",CT29&lt;&gt;""),1,0)))</f>
        <v>0</v>
      </c>
      <c r="CV29" s="72">
        <f>IF(AND(CU29=1,Configurações!$B$3&lt;&gt;"Simples"),MOD(CT29-CQ29,1)-CW29,0)</f>
        <v>0</v>
      </c>
      <c r="CW29" s="72">
        <f t="shared" si="131"/>
        <v>0</v>
      </c>
      <c r="CX29">
        <f t="shared" si="132"/>
        <v>0</v>
      </c>
      <c r="CY29">
        <f t="shared" si="133"/>
        <v>0</v>
      </c>
      <c r="CZ29" s="38" t="str">
        <f>IF(CU29=0,"",IF(CX29&gt;Configurações!$B$15,"7DIA ","")&amp;IF(AND(WEEKDAY(CQ$5)=1,CY29&gt;IF($D29="F",Configurações!$B$13,Configurações!$B$14)),"DOM ","")&amp;IF(Configurações!$B$3="Simples","",IF(ROUND(CV29*1440,0)&lt;=ROUND(Configurações!$B$11*1440,0),IF(ROUND(CW29*1440,0)&gt;0,"INT-INDEVIDO",""),IF(ROUND(CV29*1440,0)&lt;=ROUND(Configurações!$B$12*1440,0),IF(ROUND(CW29*1440,0)&lt;&gt;ROUND(Configurações!$B$8*1440,0),"INT-15MIN",""),IF(OR(ROUND(CW29*1440,0)&lt;ROUND(Configurações!$B$9*1440,0),ROUND(CW29*1440,0)&gt;ROUND(Configurações!$B$10*1440,0)),"INT-1H2H","")))))</f>
        <v/>
      </c>
      <c r="DA29" t="str">
        <f>IF(Configurações!$B$3="Simples",IF('Escala Simples'!N29="Trabalho","TRAB",IF('Escala Simples'!N29="Folga","FOLGA",IF('Escala Simples'!N29="Atestado","ATEST",IF('Escala Simples'!N29="Férias","FERIAS","")))),"")</f>
        <v/>
      </c>
      <c r="DB29" s="71" t="str">
        <f>IF(Configurações!$B$3="Colunas",IF('Escala Colunas'!Q64="","",'Escala Colunas'!Q64),IF(Configurações!$B$3="Simples","",IF('Escala Linhas'!AZ29="","",'Escala Linhas'!AZ29)))</f>
        <v/>
      </c>
      <c r="DC29" s="71" t="str">
        <f>IF(Configurações!$B$3="Colunas",IF('Escala Colunas'!Q65="","",'Escala Colunas'!Q65),IF(Configurações!$B$3="Simples","",IF('Escala Linhas'!BA29="","",'Escala Linhas'!BA29)))</f>
        <v/>
      </c>
      <c r="DD29" s="71" t="str">
        <f>IF(Configurações!$B$3="Colunas",IF('Escala Colunas'!Q66="","",'Escala Colunas'!Q66),IF(Configurações!$B$3="Simples","",IF('Escala Linhas'!BB29="","",'Escala Linhas'!BB29)))</f>
        <v/>
      </c>
      <c r="DE29" s="71" t="str">
        <f>IF(Configurações!$B$3="Colunas",IF('Escala Colunas'!Q67="","",'Escala Colunas'!Q67),IF(Configurações!$B$3="Simples","",IF('Escala Linhas'!BC29="","",'Escala Linhas'!BC29)))</f>
        <v/>
      </c>
      <c r="DF29">
        <f>IF($B29="",0,IF(Configurações!$B$3="Simples",IF(OR(DL29="TRAB",DL29="ATEST"),1,0),IF(AND(DB29&lt;&gt;"",DE29&lt;&gt;""),1,0)))</f>
        <v>0</v>
      </c>
      <c r="DG29" s="72">
        <f>IF(AND(DF29=1,Configurações!$B$3&lt;&gt;"Simples"),MOD(DE29-DB29,1)-DH29,0)</f>
        <v>0</v>
      </c>
      <c r="DH29" s="72">
        <f t="shared" si="134"/>
        <v>0</v>
      </c>
      <c r="DI29">
        <f t="shared" si="135"/>
        <v>0</v>
      </c>
      <c r="DJ29">
        <f t="shared" si="136"/>
        <v>0</v>
      </c>
      <c r="DK29" s="38" t="str">
        <f>IF(DF29=0,"",IF(DI29&gt;Configurações!$B$15,"7DIA ","")&amp;IF(AND(WEEKDAY(DB$5)=1,DJ29&gt;IF($D29="F",Configurações!$B$13,Configurações!$B$14)),"DOM ","")&amp;IF(Configurações!$B$3="Simples","",IF(ROUND(DG29*1440,0)&lt;=ROUND(Configurações!$B$11*1440,0),IF(ROUND(DH29*1440,0)&gt;0,"INT-INDEVIDO",""),IF(ROUND(DG29*1440,0)&lt;=ROUND(Configurações!$B$12*1440,0),IF(ROUND(DH29*1440,0)&lt;&gt;ROUND(Configurações!$B$8*1440,0),"INT-15MIN",""),IF(OR(ROUND(DH29*1440,0)&lt;ROUND(Configurações!$B$9*1440,0),ROUND(DH29*1440,0)&gt;ROUND(Configurações!$B$10*1440,0)),"INT-1H2H","")))))</f>
        <v/>
      </c>
      <c r="DL29" t="str">
        <f>IF(Configurações!$B$3="Simples",IF('Escala Simples'!O29="Trabalho","TRAB",IF('Escala Simples'!O29="Folga","FOLGA",IF('Escala Simples'!O29="Atestado","ATEST",IF('Escala Simples'!O29="Férias","FERIAS","")))),"")</f>
        <v/>
      </c>
      <c r="DM29" s="71" t="str">
        <f>IF(Configurações!$B$3="Colunas",IF('Escala Colunas'!Q69="","",'Escala Colunas'!Q69),IF(Configurações!$B$3="Simples","",IF('Escala Linhas'!BE29="","",'Escala Linhas'!BE29)))</f>
        <v/>
      </c>
      <c r="DN29" s="71" t="str">
        <f>IF(Configurações!$B$3="Colunas",IF('Escala Colunas'!Q70="","",'Escala Colunas'!Q70),IF(Configurações!$B$3="Simples","",IF('Escala Linhas'!BF29="","",'Escala Linhas'!BF29)))</f>
        <v/>
      </c>
      <c r="DO29" s="71" t="str">
        <f>IF(Configurações!$B$3="Colunas",IF('Escala Colunas'!Q71="","",'Escala Colunas'!Q71),IF(Configurações!$B$3="Simples","",IF('Escala Linhas'!BG29="","",'Escala Linhas'!BG29)))</f>
        <v/>
      </c>
      <c r="DP29" s="71" t="str">
        <f>IF(Configurações!$B$3="Colunas",IF('Escala Colunas'!Q72="","",'Escala Colunas'!Q72),IF(Configurações!$B$3="Simples","",IF('Escala Linhas'!BH29="","",'Escala Linhas'!BH29)))</f>
        <v/>
      </c>
      <c r="DQ29">
        <f>IF($B29="",0,IF(Configurações!$B$3="Simples",IF(OR(DW29="TRAB",DW29="ATEST"),1,0),IF(AND(DM29&lt;&gt;"",DP29&lt;&gt;""),1,0)))</f>
        <v>0</v>
      </c>
      <c r="DR29" s="72">
        <f>IF(AND(DQ29=1,Configurações!$B$3&lt;&gt;"Simples"),MOD(DP29-DM29,1)-DS29,0)</f>
        <v>0</v>
      </c>
      <c r="DS29" s="72">
        <f t="shared" si="137"/>
        <v>0</v>
      </c>
      <c r="DT29">
        <f t="shared" si="138"/>
        <v>0</v>
      </c>
      <c r="DU29">
        <f t="shared" si="139"/>
        <v>0</v>
      </c>
      <c r="DV29" s="38" t="str">
        <f>IF(DQ29=0,"",IF(DT29&gt;Configurações!$B$15,"7DIA ","")&amp;IF(AND(WEEKDAY(DM$5)=1,DU29&gt;IF($D29="F",Configurações!$B$13,Configurações!$B$14)),"DOM ","")&amp;IF(Configurações!$B$3="Simples","",IF(ROUND(DR29*1440,0)&lt;=ROUND(Configurações!$B$11*1440,0),IF(ROUND(DS29*1440,0)&gt;0,"INT-INDEVIDO",""),IF(ROUND(DR29*1440,0)&lt;=ROUND(Configurações!$B$12*1440,0),IF(ROUND(DS29*1440,0)&lt;&gt;ROUND(Configurações!$B$8*1440,0),"INT-15MIN",""),IF(OR(ROUND(DS29*1440,0)&lt;ROUND(Configurações!$B$9*1440,0),ROUND(DS29*1440,0)&gt;ROUND(Configurações!$B$10*1440,0)),"INT-1H2H","")))))</f>
        <v/>
      </c>
      <c r="DW29" t="str">
        <f>IF(Configurações!$B$3="Simples",IF('Escala Simples'!P29="Trabalho","TRAB",IF('Escala Simples'!P29="Folga","FOLGA",IF('Escala Simples'!P29="Atestado","ATEST",IF('Escala Simples'!P29="Férias","FERIAS","")))),"")</f>
        <v/>
      </c>
      <c r="DX29" s="71" t="str">
        <f>IF(Configurações!$B$3="Colunas",IF('Escala Colunas'!Q74="","",'Escala Colunas'!Q74),IF(Configurações!$B$3="Simples","",IF('Escala Linhas'!BJ29="","",'Escala Linhas'!BJ29)))</f>
        <v/>
      </c>
      <c r="DY29" s="71" t="str">
        <f>IF(Configurações!$B$3="Colunas",IF('Escala Colunas'!Q75="","",'Escala Colunas'!Q75),IF(Configurações!$B$3="Simples","",IF('Escala Linhas'!BK29="","",'Escala Linhas'!BK29)))</f>
        <v/>
      </c>
      <c r="DZ29" s="71" t="str">
        <f>IF(Configurações!$B$3="Colunas",IF('Escala Colunas'!Q76="","",'Escala Colunas'!Q76),IF(Configurações!$B$3="Simples","",IF('Escala Linhas'!BL29="","",'Escala Linhas'!BL29)))</f>
        <v/>
      </c>
      <c r="EA29" s="71" t="str">
        <f>IF(Configurações!$B$3="Colunas",IF('Escala Colunas'!Q77="","",'Escala Colunas'!Q77),IF(Configurações!$B$3="Simples","",IF('Escala Linhas'!BM29="","",'Escala Linhas'!BM29)))</f>
        <v/>
      </c>
      <c r="EB29">
        <f>IF($B29="",0,IF(Configurações!$B$3="Simples",IF(OR(EH29="TRAB",EH29="ATEST"),1,0),IF(AND(DX29&lt;&gt;"",EA29&lt;&gt;""),1,0)))</f>
        <v>0</v>
      </c>
      <c r="EC29" s="72">
        <f>IF(AND(EB29=1,Configurações!$B$3&lt;&gt;"Simples"),MOD(EA29-DX29,1)-ED29,0)</f>
        <v>0</v>
      </c>
      <c r="ED29" s="72">
        <f t="shared" si="140"/>
        <v>0</v>
      </c>
      <c r="EE29">
        <f t="shared" si="141"/>
        <v>0</v>
      </c>
      <c r="EF29">
        <f t="shared" si="142"/>
        <v>0</v>
      </c>
      <c r="EG29" s="38" t="str">
        <f>IF(EB29=0,"",IF(EE29&gt;Configurações!$B$15,"7DIA ","")&amp;IF(AND(WEEKDAY(DX$5)=1,EF29&gt;IF($D29="F",Configurações!$B$13,Configurações!$B$14)),"DOM ","")&amp;IF(Configurações!$B$3="Simples","",IF(ROUND(EC29*1440,0)&lt;=ROUND(Configurações!$B$11*1440,0),IF(ROUND(ED29*1440,0)&gt;0,"INT-INDEVIDO",""),IF(ROUND(EC29*1440,0)&lt;=ROUND(Configurações!$B$12*1440,0),IF(ROUND(ED29*1440,0)&lt;&gt;ROUND(Configurações!$B$8*1440,0),"INT-15MIN",""),IF(OR(ROUND(ED29*1440,0)&lt;ROUND(Configurações!$B$9*1440,0),ROUND(ED29*1440,0)&gt;ROUND(Configurações!$B$10*1440,0)),"INT-1H2H","")))))</f>
        <v/>
      </c>
      <c r="EH29" t="str">
        <f>IF(Configurações!$B$3="Simples",IF('Escala Simples'!Q29="Trabalho","TRAB",IF('Escala Simples'!Q29="Folga","FOLGA",IF('Escala Simples'!Q29="Atestado","ATEST",IF('Escala Simples'!Q29="Férias","FERIAS","")))),"")</f>
        <v/>
      </c>
      <c r="EI29" s="71" t="str">
        <f>IF(Configurações!$B$3="Colunas",IF('Escala Colunas'!Q79="","",'Escala Colunas'!Q79),IF(Configurações!$B$3="Simples","",IF('Escala Linhas'!BO29="","",'Escala Linhas'!BO29)))</f>
        <v/>
      </c>
      <c r="EJ29" s="71" t="str">
        <f>IF(Configurações!$B$3="Colunas",IF('Escala Colunas'!Q80="","",'Escala Colunas'!Q80),IF(Configurações!$B$3="Simples","",IF('Escala Linhas'!BP29="","",'Escala Linhas'!BP29)))</f>
        <v/>
      </c>
      <c r="EK29" s="71" t="str">
        <f>IF(Configurações!$B$3="Colunas",IF('Escala Colunas'!Q81="","",'Escala Colunas'!Q81),IF(Configurações!$B$3="Simples","",IF('Escala Linhas'!BQ29="","",'Escala Linhas'!BQ29)))</f>
        <v/>
      </c>
      <c r="EL29" s="71" t="str">
        <f>IF(Configurações!$B$3="Colunas",IF('Escala Colunas'!Q82="","",'Escala Colunas'!Q82),IF(Configurações!$B$3="Simples","",IF('Escala Linhas'!BR29="","",'Escala Linhas'!BR29)))</f>
        <v/>
      </c>
      <c r="EM29">
        <f>IF($B29="",0,IF(Configurações!$B$3="Simples",IF(OR(ES29="TRAB",ES29="ATEST"),1,0),IF(AND(EI29&lt;&gt;"",EL29&lt;&gt;""),1,0)))</f>
        <v>0</v>
      </c>
      <c r="EN29" s="72">
        <f>IF(AND(EM29=1,Configurações!$B$3&lt;&gt;"Simples"),MOD(EL29-EI29,1)-EO29,0)</f>
        <v>0</v>
      </c>
      <c r="EO29" s="72">
        <f t="shared" si="143"/>
        <v>0</v>
      </c>
      <c r="EP29">
        <f t="shared" si="144"/>
        <v>0</v>
      </c>
      <c r="EQ29">
        <f t="shared" si="145"/>
        <v>0</v>
      </c>
      <c r="ER29" s="38" t="str">
        <f>IF(EM29=0,"",IF(EP29&gt;Configurações!$B$15,"7DIA ","")&amp;IF(AND(WEEKDAY(EI$5)=1,EQ29&gt;IF($D29="F",Configurações!$B$13,Configurações!$B$14)),"DOM ","")&amp;IF(Configurações!$B$3="Simples","",IF(ROUND(EN29*1440,0)&lt;=ROUND(Configurações!$B$11*1440,0),IF(ROUND(EO29*1440,0)&gt;0,"INT-INDEVIDO",""),IF(ROUND(EN29*1440,0)&lt;=ROUND(Configurações!$B$12*1440,0),IF(ROUND(EO29*1440,0)&lt;&gt;ROUND(Configurações!$B$8*1440,0),"INT-15MIN",""),IF(OR(ROUND(EO29*1440,0)&lt;ROUND(Configurações!$B$9*1440,0),ROUND(EO29*1440,0)&gt;ROUND(Configurações!$B$10*1440,0)),"INT-1H2H","")))))</f>
        <v/>
      </c>
      <c r="ES29" t="str">
        <f>IF(Configurações!$B$3="Simples",IF('Escala Simples'!R29="Trabalho","TRAB",IF('Escala Simples'!R29="Folga","FOLGA",IF('Escala Simples'!R29="Atestado","ATEST",IF('Escala Simples'!R29="Férias","FERIAS","")))),"")</f>
        <v/>
      </c>
      <c r="ET29" s="71" t="str">
        <f>IF(Configurações!$B$3="Colunas",IF('Escala Colunas'!Q84="","",'Escala Colunas'!Q84),IF(Configurações!$B$3="Simples","",IF('Escala Linhas'!BT29="","",'Escala Linhas'!BT29)))</f>
        <v/>
      </c>
      <c r="EU29" s="71" t="str">
        <f>IF(Configurações!$B$3="Colunas",IF('Escala Colunas'!Q85="","",'Escala Colunas'!Q85),IF(Configurações!$B$3="Simples","",IF('Escala Linhas'!BU29="","",'Escala Linhas'!BU29)))</f>
        <v/>
      </c>
      <c r="EV29" s="71" t="str">
        <f>IF(Configurações!$B$3="Colunas",IF('Escala Colunas'!Q86="","",'Escala Colunas'!Q86),IF(Configurações!$B$3="Simples","",IF('Escala Linhas'!BV29="","",'Escala Linhas'!BV29)))</f>
        <v/>
      </c>
      <c r="EW29" s="71" t="str">
        <f>IF(Configurações!$B$3="Colunas",IF('Escala Colunas'!Q87="","",'Escala Colunas'!Q87),IF(Configurações!$B$3="Simples","",IF('Escala Linhas'!BW29="","",'Escala Linhas'!BW29)))</f>
        <v/>
      </c>
      <c r="EX29">
        <f>IF($B29="",0,IF(Configurações!$B$3="Simples",IF(OR(FD29="TRAB",FD29="ATEST"),1,0),IF(AND(ET29&lt;&gt;"",EW29&lt;&gt;""),1,0)))</f>
        <v>0</v>
      </c>
      <c r="EY29" s="72">
        <f>IF(AND(EX29=1,Configurações!$B$3&lt;&gt;"Simples"),MOD(EW29-ET29,1)-EZ29,0)</f>
        <v>0</v>
      </c>
      <c r="EZ29" s="72">
        <f t="shared" si="146"/>
        <v>0</v>
      </c>
      <c r="FA29">
        <f t="shared" si="147"/>
        <v>0</v>
      </c>
      <c r="FB29">
        <f t="shared" si="148"/>
        <v>0</v>
      </c>
      <c r="FC29" s="38" t="str">
        <f>IF(EX29=0,"",IF(FA29&gt;Configurações!$B$15,"7DIA ","")&amp;IF(AND(WEEKDAY(ET$5)=1,FB29&gt;IF($D29="F",Configurações!$B$13,Configurações!$B$14)),"DOM ","")&amp;IF(Configurações!$B$3="Simples","",IF(ROUND(EY29*1440,0)&lt;=ROUND(Configurações!$B$11*1440,0),IF(ROUND(EZ29*1440,0)&gt;0,"INT-INDEVIDO",""),IF(ROUND(EY29*1440,0)&lt;=ROUND(Configurações!$B$12*1440,0),IF(ROUND(EZ29*1440,0)&lt;&gt;ROUND(Configurações!$B$8*1440,0),"INT-15MIN",""),IF(OR(ROUND(EZ29*1440,0)&lt;ROUND(Configurações!$B$9*1440,0),ROUND(EZ29*1440,0)&gt;ROUND(Configurações!$B$10*1440,0)),"INT-1H2H","")))))</f>
        <v/>
      </c>
      <c r="FD29" t="str">
        <f>IF(Configurações!$B$3="Simples",IF('Escala Simples'!S29="Trabalho","TRAB",IF('Escala Simples'!S29="Folga","FOLGA",IF('Escala Simples'!S29="Atestado","ATEST",IF('Escala Simples'!S29="Férias","FERIAS","")))),"")</f>
        <v/>
      </c>
      <c r="FE29" s="71" t="str">
        <f>IF(Configurações!$B$3="Colunas",IF('Escala Colunas'!Q92="","",'Escala Colunas'!Q92),IF(Configurações!$B$3="Simples","",IF('Escala Linhas'!CB29="","",'Escala Linhas'!CB29)))</f>
        <v/>
      </c>
      <c r="FF29" s="71" t="str">
        <f>IF(Configurações!$B$3="Colunas",IF('Escala Colunas'!Q93="","",'Escala Colunas'!Q93),IF(Configurações!$B$3="Simples","",IF('Escala Linhas'!CC29="","",'Escala Linhas'!CC29)))</f>
        <v/>
      </c>
      <c r="FG29" s="71" t="str">
        <f>IF(Configurações!$B$3="Colunas",IF('Escala Colunas'!Q94="","",'Escala Colunas'!Q94),IF(Configurações!$B$3="Simples","",IF('Escala Linhas'!CD29="","",'Escala Linhas'!CD29)))</f>
        <v/>
      </c>
      <c r="FH29" s="71" t="str">
        <f>IF(Configurações!$B$3="Colunas",IF('Escala Colunas'!Q95="","",'Escala Colunas'!Q95),IF(Configurações!$B$3="Simples","",IF('Escala Linhas'!CE29="","",'Escala Linhas'!CE29)))</f>
        <v/>
      </c>
      <c r="FI29">
        <f>IF($B29="",0,IF(Configurações!$B$3="Simples",IF(OR(FO29="TRAB",FO29="ATEST"),1,0),IF(AND(FE29&lt;&gt;"",FH29&lt;&gt;""),1,0)))</f>
        <v>0</v>
      </c>
      <c r="FJ29" s="72">
        <f>IF(AND(FI29=1,Configurações!$B$3&lt;&gt;"Simples"),MOD(FH29-FE29,1)-FK29,0)</f>
        <v>0</v>
      </c>
      <c r="FK29" s="72">
        <f t="shared" si="149"/>
        <v>0</v>
      </c>
      <c r="FL29">
        <f t="shared" si="150"/>
        <v>0</v>
      </c>
      <c r="FM29">
        <f t="shared" si="151"/>
        <v>0</v>
      </c>
      <c r="FN29" s="38" t="str">
        <f>IF(FI29=0,"",IF(FL29&gt;Configurações!$B$15,"7DIA ","")&amp;IF(AND(WEEKDAY(FE$5)=1,FM29&gt;IF($D29="F",Configurações!$B$13,Configurações!$B$14)),"DOM ","")&amp;IF(Configurações!$B$3="Simples","",IF(ROUND(FJ29*1440,0)&lt;=ROUND(Configurações!$B$11*1440,0),IF(ROUND(FK29*1440,0)&gt;0,"INT-INDEVIDO",""),IF(ROUND(FJ29*1440,0)&lt;=ROUND(Configurações!$B$12*1440,0),IF(ROUND(FK29*1440,0)&lt;&gt;ROUND(Configurações!$B$8*1440,0),"INT-15MIN",""),IF(OR(ROUND(FK29*1440,0)&lt;ROUND(Configurações!$B$9*1440,0),ROUND(FK29*1440,0)&gt;ROUND(Configurações!$B$10*1440,0)),"INT-1H2H","")))))</f>
        <v/>
      </c>
      <c r="FO29" t="str">
        <f>IF(Configurações!$B$3="Simples",IF('Escala Simples'!V29="Trabalho","TRAB",IF('Escala Simples'!V29="Folga","FOLGA",IF('Escala Simples'!V29="Atestado","ATEST",IF('Escala Simples'!V29="Férias","FERIAS","")))),"")</f>
        <v/>
      </c>
      <c r="FP29" s="71" t="str">
        <f>IF(Configurações!$B$3="Colunas",IF('Escala Colunas'!Q97="","",'Escala Colunas'!Q97),IF(Configurações!$B$3="Simples","",IF('Escala Linhas'!CG29="","",'Escala Linhas'!CG29)))</f>
        <v/>
      </c>
      <c r="FQ29" s="71" t="str">
        <f>IF(Configurações!$B$3="Colunas",IF('Escala Colunas'!Q98="","",'Escala Colunas'!Q98),IF(Configurações!$B$3="Simples","",IF('Escala Linhas'!CH29="","",'Escala Linhas'!CH29)))</f>
        <v/>
      </c>
      <c r="FR29" s="71" t="str">
        <f>IF(Configurações!$B$3="Colunas",IF('Escala Colunas'!Q99="","",'Escala Colunas'!Q99),IF(Configurações!$B$3="Simples","",IF('Escala Linhas'!CI29="","",'Escala Linhas'!CI29)))</f>
        <v/>
      </c>
      <c r="FS29" s="71" t="str">
        <f>IF(Configurações!$B$3="Colunas",IF('Escala Colunas'!Q100="","",'Escala Colunas'!Q100),IF(Configurações!$B$3="Simples","",IF('Escala Linhas'!CJ29="","",'Escala Linhas'!CJ29)))</f>
        <v/>
      </c>
      <c r="FT29">
        <f>IF($B29="",0,IF(Configurações!$B$3="Simples",IF(OR(FZ29="TRAB",FZ29="ATEST"),1,0),IF(AND(FP29&lt;&gt;"",FS29&lt;&gt;""),1,0)))</f>
        <v>0</v>
      </c>
      <c r="FU29" s="72">
        <f>IF(AND(FT29=1,Configurações!$B$3&lt;&gt;"Simples"),MOD(FS29-FP29,1)-FV29,0)</f>
        <v>0</v>
      </c>
      <c r="FV29" s="72">
        <f t="shared" si="152"/>
        <v>0</v>
      </c>
      <c r="FW29">
        <f t="shared" si="153"/>
        <v>0</v>
      </c>
      <c r="FX29">
        <f t="shared" si="154"/>
        <v>0</v>
      </c>
      <c r="FY29" s="38" t="str">
        <f>IF(FT29=0,"",IF(FW29&gt;Configurações!$B$15,"7DIA ","")&amp;IF(AND(WEEKDAY(FP$5)=1,FX29&gt;IF($D29="F",Configurações!$B$13,Configurações!$B$14)),"DOM ","")&amp;IF(Configurações!$B$3="Simples","",IF(ROUND(FU29*1440,0)&lt;=ROUND(Configurações!$B$11*1440,0),IF(ROUND(FV29*1440,0)&gt;0,"INT-INDEVIDO",""),IF(ROUND(FU29*1440,0)&lt;=ROUND(Configurações!$B$12*1440,0),IF(ROUND(FV29*1440,0)&lt;&gt;ROUND(Configurações!$B$8*1440,0),"INT-15MIN",""),IF(OR(ROUND(FV29*1440,0)&lt;ROUND(Configurações!$B$9*1440,0),ROUND(FV29*1440,0)&gt;ROUND(Configurações!$B$10*1440,0)),"INT-1H2H","")))))</f>
        <v/>
      </c>
      <c r="FZ29" t="str">
        <f>IF(Configurações!$B$3="Simples",IF('Escala Simples'!W29="Trabalho","TRAB",IF('Escala Simples'!W29="Folga","FOLGA",IF('Escala Simples'!W29="Atestado","ATEST",IF('Escala Simples'!W29="Férias","FERIAS","")))),"")</f>
        <v/>
      </c>
      <c r="GA29" s="71" t="str">
        <f>IF(Configurações!$B$3="Colunas",IF('Escala Colunas'!Q102="","",'Escala Colunas'!Q102),IF(Configurações!$B$3="Simples","",IF('Escala Linhas'!CL29="","",'Escala Linhas'!CL29)))</f>
        <v/>
      </c>
      <c r="GB29" s="71" t="str">
        <f>IF(Configurações!$B$3="Colunas",IF('Escala Colunas'!Q103="","",'Escala Colunas'!Q103),IF(Configurações!$B$3="Simples","",IF('Escala Linhas'!CM29="","",'Escala Linhas'!CM29)))</f>
        <v/>
      </c>
      <c r="GC29" s="71" t="str">
        <f>IF(Configurações!$B$3="Colunas",IF('Escala Colunas'!Q104="","",'Escala Colunas'!Q104),IF(Configurações!$B$3="Simples","",IF('Escala Linhas'!CN29="","",'Escala Linhas'!CN29)))</f>
        <v/>
      </c>
      <c r="GD29" s="71" t="str">
        <f>IF(Configurações!$B$3="Colunas",IF('Escala Colunas'!Q105="","",'Escala Colunas'!Q105),IF(Configurações!$B$3="Simples","",IF('Escala Linhas'!CO29="","",'Escala Linhas'!CO29)))</f>
        <v/>
      </c>
      <c r="GE29">
        <f>IF($B29="",0,IF(Configurações!$B$3="Simples",IF(OR(GK29="TRAB",GK29="ATEST"),1,0),IF(AND(GA29&lt;&gt;"",GD29&lt;&gt;""),1,0)))</f>
        <v>0</v>
      </c>
      <c r="GF29" s="72">
        <f>IF(AND(GE29=1,Configurações!$B$3&lt;&gt;"Simples"),MOD(GD29-GA29,1)-GG29,0)</f>
        <v>0</v>
      </c>
      <c r="GG29" s="72">
        <f t="shared" si="155"/>
        <v>0</v>
      </c>
      <c r="GH29">
        <f t="shared" si="156"/>
        <v>0</v>
      </c>
      <c r="GI29">
        <f t="shared" si="157"/>
        <v>0</v>
      </c>
      <c r="GJ29" s="38" t="str">
        <f>IF(GE29=0,"",IF(GH29&gt;Configurações!$B$15,"7DIA ","")&amp;IF(AND(WEEKDAY(GA$5)=1,GI29&gt;IF($D29="F",Configurações!$B$13,Configurações!$B$14)),"DOM ","")&amp;IF(Configurações!$B$3="Simples","",IF(ROUND(GF29*1440,0)&lt;=ROUND(Configurações!$B$11*1440,0),IF(ROUND(GG29*1440,0)&gt;0,"INT-INDEVIDO",""),IF(ROUND(GF29*1440,0)&lt;=ROUND(Configurações!$B$12*1440,0),IF(ROUND(GG29*1440,0)&lt;&gt;ROUND(Configurações!$B$8*1440,0),"INT-15MIN",""),IF(OR(ROUND(GG29*1440,0)&lt;ROUND(Configurações!$B$9*1440,0),ROUND(GG29*1440,0)&gt;ROUND(Configurações!$B$10*1440,0)),"INT-1H2H","")))))</f>
        <v/>
      </c>
      <c r="GK29" t="str">
        <f>IF(Configurações!$B$3="Simples",IF('Escala Simples'!X29="Trabalho","TRAB",IF('Escala Simples'!X29="Folga","FOLGA",IF('Escala Simples'!X29="Atestado","ATEST",IF('Escala Simples'!X29="Férias","FERIAS","")))),"")</f>
        <v/>
      </c>
      <c r="GL29" s="71" t="str">
        <f>IF(Configurações!$B$3="Colunas",IF('Escala Colunas'!Q107="","",'Escala Colunas'!Q107),IF(Configurações!$B$3="Simples","",IF('Escala Linhas'!CQ29="","",'Escala Linhas'!CQ29)))</f>
        <v/>
      </c>
      <c r="GM29" s="71" t="str">
        <f>IF(Configurações!$B$3="Colunas",IF('Escala Colunas'!Q108="","",'Escala Colunas'!Q108),IF(Configurações!$B$3="Simples","",IF('Escala Linhas'!CR29="","",'Escala Linhas'!CR29)))</f>
        <v/>
      </c>
      <c r="GN29" s="71" t="str">
        <f>IF(Configurações!$B$3="Colunas",IF('Escala Colunas'!Q109="","",'Escala Colunas'!Q109),IF(Configurações!$B$3="Simples","",IF('Escala Linhas'!CS29="","",'Escala Linhas'!CS29)))</f>
        <v/>
      </c>
      <c r="GO29" s="71" t="str">
        <f>IF(Configurações!$B$3="Colunas",IF('Escala Colunas'!Q110="","",'Escala Colunas'!Q110),IF(Configurações!$B$3="Simples","",IF('Escala Linhas'!CT29="","",'Escala Linhas'!CT29)))</f>
        <v/>
      </c>
      <c r="GP29">
        <f>IF($B29="",0,IF(Configurações!$B$3="Simples",IF(OR(GV29="TRAB",GV29="ATEST"),1,0),IF(AND(GL29&lt;&gt;"",GO29&lt;&gt;""),1,0)))</f>
        <v>0</v>
      </c>
      <c r="GQ29" s="72">
        <f>IF(AND(GP29=1,Configurações!$B$3&lt;&gt;"Simples"),MOD(GO29-GL29,1)-GR29,0)</f>
        <v>0</v>
      </c>
      <c r="GR29" s="72">
        <f t="shared" si="158"/>
        <v>0</v>
      </c>
      <c r="GS29">
        <f t="shared" si="159"/>
        <v>0</v>
      </c>
      <c r="GT29">
        <f t="shared" si="160"/>
        <v>0</v>
      </c>
      <c r="GU29" s="38" t="str">
        <f>IF(GP29=0,"",IF(GS29&gt;Configurações!$B$15,"7DIA ","")&amp;IF(AND(WEEKDAY(GL$5)=1,GT29&gt;IF($D29="F",Configurações!$B$13,Configurações!$B$14)),"DOM ","")&amp;IF(Configurações!$B$3="Simples","",IF(ROUND(GQ29*1440,0)&lt;=ROUND(Configurações!$B$11*1440,0),IF(ROUND(GR29*1440,0)&gt;0,"INT-INDEVIDO",""),IF(ROUND(GQ29*1440,0)&lt;=ROUND(Configurações!$B$12*1440,0),IF(ROUND(GR29*1440,0)&lt;&gt;ROUND(Configurações!$B$8*1440,0),"INT-15MIN",""),IF(OR(ROUND(GR29*1440,0)&lt;ROUND(Configurações!$B$9*1440,0),ROUND(GR29*1440,0)&gt;ROUND(Configurações!$B$10*1440,0)),"INT-1H2H","")))))</f>
        <v/>
      </c>
      <c r="GV29" t="str">
        <f>IF(Configurações!$B$3="Simples",IF('Escala Simples'!Y29="Trabalho","TRAB",IF('Escala Simples'!Y29="Folga","FOLGA",IF('Escala Simples'!Y29="Atestado","ATEST",IF('Escala Simples'!Y29="Férias","FERIAS","")))),"")</f>
        <v/>
      </c>
      <c r="GW29" s="71" t="str">
        <f>IF(Configurações!$B$3="Colunas",IF('Escala Colunas'!Q112="","",'Escala Colunas'!Q112),IF(Configurações!$B$3="Simples","",IF('Escala Linhas'!CV29="","",'Escala Linhas'!CV29)))</f>
        <v/>
      </c>
      <c r="GX29" s="71" t="str">
        <f>IF(Configurações!$B$3="Colunas",IF('Escala Colunas'!Q113="","",'Escala Colunas'!Q113),IF(Configurações!$B$3="Simples","",IF('Escala Linhas'!CW29="","",'Escala Linhas'!CW29)))</f>
        <v/>
      </c>
      <c r="GY29" s="71" t="str">
        <f>IF(Configurações!$B$3="Colunas",IF('Escala Colunas'!Q114="","",'Escala Colunas'!Q114),IF(Configurações!$B$3="Simples","",IF('Escala Linhas'!CX29="","",'Escala Linhas'!CX29)))</f>
        <v/>
      </c>
      <c r="GZ29" s="71" t="str">
        <f>IF(Configurações!$B$3="Colunas",IF('Escala Colunas'!Q115="","",'Escala Colunas'!Q115),IF(Configurações!$B$3="Simples","",IF('Escala Linhas'!CY29="","",'Escala Linhas'!CY29)))</f>
        <v/>
      </c>
      <c r="HA29">
        <f>IF($B29="",0,IF(Configurações!$B$3="Simples",IF(OR(HG29="TRAB",HG29="ATEST"),1,0),IF(AND(GW29&lt;&gt;"",GZ29&lt;&gt;""),1,0)))</f>
        <v>0</v>
      </c>
      <c r="HB29" s="72">
        <f>IF(AND(HA29=1,Configurações!$B$3&lt;&gt;"Simples"),MOD(GZ29-GW29,1)-HC29,0)</f>
        <v>0</v>
      </c>
      <c r="HC29" s="72">
        <f t="shared" si="161"/>
        <v>0</v>
      </c>
      <c r="HD29">
        <f t="shared" si="162"/>
        <v>0</v>
      </c>
      <c r="HE29">
        <f t="shared" si="163"/>
        <v>0</v>
      </c>
      <c r="HF29" s="38" t="str">
        <f>IF(HA29=0,"",IF(HD29&gt;Configurações!$B$15,"7DIA ","")&amp;IF(AND(WEEKDAY(GW$5)=1,HE29&gt;IF($D29="F",Configurações!$B$13,Configurações!$B$14)),"DOM ","")&amp;IF(Configurações!$B$3="Simples","",IF(ROUND(HB29*1440,0)&lt;=ROUND(Configurações!$B$11*1440,0),IF(ROUND(HC29*1440,0)&gt;0,"INT-INDEVIDO",""),IF(ROUND(HB29*1440,0)&lt;=ROUND(Configurações!$B$12*1440,0),IF(ROUND(HC29*1440,0)&lt;&gt;ROUND(Configurações!$B$8*1440,0),"INT-15MIN",""),IF(OR(ROUND(HC29*1440,0)&lt;ROUND(Configurações!$B$9*1440,0),ROUND(HC29*1440,0)&gt;ROUND(Configurações!$B$10*1440,0)),"INT-1H2H","")))))</f>
        <v/>
      </c>
      <c r="HG29" t="str">
        <f>IF(Configurações!$B$3="Simples",IF('Escala Simples'!Z29="Trabalho","TRAB",IF('Escala Simples'!Z29="Folga","FOLGA",IF('Escala Simples'!Z29="Atestado","ATEST",IF('Escala Simples'!Z29="Férias","FERIAS","")))),"")</f>
        <v/>
      </c>
      <c r="HH29" s="71" t="str">
        <f>IF(Configurações!$B$3="Colunas",IF('Escala Colunas'!Q117="","",'Escala Colunas'!Q117),IF(Configurações!$B$3="Simples","",IF('Escala Linhas'!DA29="","",'Escala Linhas'!DA29)))</f>
        <v/>
      </c>
      <c r="HI29" s="71" t="str">
        <f>IF(Configurações!$B$3="Colunas",IF('Escala Colunas'!Q118="","",'Escala Colunas'!Q118),IF(Configurações!$B$3="Simples","",IF('Escala Linhas'!DB29="","",'Escala Linhas'!DB29)))</f>
        <v/>
      </c>
      <c r="HJ29" s="71" t="str">
        <f>IF(Configurações!$B$3="Colunas",IF('Escala Colunas'!Q119="","",'Escala Colunas'!Q119),IF(Configurações!$B$3="Simples","",IF('Escala Linhas'!DC29="","",'Escala Linhas'!DC29)))</f>
        <v/>
      </c>
      <c r="HK29" s="71" t="str">
        <f>IF(Configurações!$B$3="Colunas",IF('Escala Colunas'!Q120="","",'Escala Colunas'!Q120),IF(Configurações!$B$3="Simples","",IF('Escala Linhas'!DD29="","",'Escala Linhas'!DD29)))</f>
        <v/>
      </c>
      <c r="HL29">
        <f>IF($B29="",0,IF(Configurações!$B$3="Simples",IF(OR(HR29="TRAB",HR29="ATEST"),1,0),IF(AND(HH29&lt;&gt;"",HK29&lt;&gt;""),1,0)))</f>
        <v>0</v>
      </c>
      <c r="HM29" s="72">
        <f>IF(AND(HL29=1,Configurações!$B$3&lt;&gt;"Simples"),MOD(HK29-HH29,1)-HN29,0)</f>
        <v>0</v>
      </c>
      <c r="HN29" s="72">
        <f t="shared" si="164"/>
        <v>0</v>
      </c>
      <c r="HO29">
        <f t="shared" si="165"/>
        <v>0</v>
      </c>
      <c r="HP29">
        <f t="shared" si="166"/>
        <v>0</v>
      </c>
      <c r="HQ29" s="38" t="str">
        <f>IF(HL29=0,"",IF(HO29&gt;Configurações!$B$15,"7DIA ","")&amp;IF(AND(WEEKDAY(HH$5)=1,HP29&gt;IF($D29="F",Configurações!$B$13,Configurações!$B$14)),"DOM ","")&amp;IF(Configurações!$B$3="Simples","",IF(ROUND(HM29*1440,0)&lt;=ROUND(Configurações!$B$11*1440,0),IF(ROUND(HN29*1440,0)&gt;0,"INT-INDEVIDO",""),IF(ROUND(HM29*1440,0)&lt;=ROUND(Configurações!$B$12*1440,0),IF(ROUND(HN29*1440,0)&lt;&gt;ROUND(Configurações!$B$8*1440,0),"INT-15MIN",""),IF(OR(ROUND(HN29*1440,0)&lt;ROUND(Configurações!$B$9*1440,0),ROUND(HN29*1440,0)&gt;ROUND(Configurações!$B$10*1440,0)),"INT-1H2H","")))))</f>
        <v/>
      </c>
      <c r="HR29" t="str">
        <f>IF(Configurações!$B$3="Simples",IF('Escala Simples'!AA29="Trabalho","TRAB",IF('Escala Simples'!AA29="Folga","FOLGA",IF('Escala Simples'!AA29="Atestado","ATEST",IF('Escala Simples'!AA29="Férias","FERIAS","")))),"")</f>
        <v/>
      </c>
      <c r="HS29" s="71" t="str">
        <f>IF(Configurações!$B$3="Colunas",IF('Escala Colunas'!Q122="","",'Escala Colunas'!Q122),IF(Configurações!$B$3="Simples","",IF('Escala Linhas'!DF29="","",'Escala Linhas'!DF29)))</f>
        <v/>
      </c>
      <c r="HT29" s="71" t="str">
        <f>IF(Configurações!$B$3="Colunas",IF('Escala Colunas'!Q123="","",'Escala Colunas'!Q123),IF(Configurações!$B$3="Simples","",IF('Escala Linhas'!DG29="","",'Escala Linhas'!DG29)))</f>
        <v/>
      </c>
      <c r="HU29" s="71" t="str">
        <f>IF(Configurações!$B$3="Colunas",IF('Escala Colunas'!Q124="","",'Escala Colunas'!Q124),IF(Configurações!$B$3="Simples","",IF('Escala Linhas'!DH29="","",'Escala Linhas'!DH29)))</f>
        <v/>
      </c>
      <c r="HV29" s="71" t="str">
        <f>IF(Configurações!$B$3="Colunas",IF('Escala Colunas'!Q125="","",'Escala Colunas'!Q125),IF(Configurações!$B$3="Simples","",IF('Escala Linhas'!DI29="","",'Escala Linhas'!DI29)))</f>
        <v/>
      </c>
      <c r="HW29">
        <f>IF($B29="",0,IF(Configurações!$B$3="Simples",IF(OR(IC29="TRAB",IC29="ATEST"),1,0),IF(AND(HS29&lt;&gt;"",HV29&lt;&gt;""),1,0)))</f>
        <v>0</v>
      </c>
      <c r="HX29" s="72">
        <f>IF(AND(HW29=1,Configurações!$B$3&lt;&gt;"Simples"),MOD(HV29-HS29,1)-HY29,0)</f>
        <v>0</v>
      </c>
      <c r="HY29" s="72">
        <f t="shared" si="167"/>
        <v>0</v>
      </c>
      <c r="HZ29">
        <f t="shared" si="168"/>
        <v>0</v>
      </c>
      <c r="IA29">
        <f t="shared" si="169"/>
        <v>0</v>
      </c>
      <c r="IB29" s="38" t="str">
        <f>IF(HW29=0,"",IF(HZ29&gt;Configurações!$B$15,"7DIA ","")&amp;IF(AND(WEEKDAY(HS$5)=1,IA29&gt;IF($D29="F",Configurações!$B$13,Configurações!$B$14)),"DOM ","")&amp;IF(Configurações!$B$3="Simples","",IF(ROUND(HX29*1440,0)&lt;=ROUND(Configurações!$B$11*1440,0),IF(ROUND(HY29*1440,0)&gt;0,"INT-INDEVIDO",""),IF(ROUND(HX29*1440,0)&lt;=ROUND(Configurações!$B$12*1440,0),IF(ROUND(HY29*1440,0)&lt;&gt;ROUND(Configurações!$B$8*1440,0),"INT-15MIN",""),IF(OR(ROUND(HY29*1440,0)&lt;ROUND(Configurações!$B$9*1440,0),ROUND(HY29*1440,0)&gt;ROUND(Configurações!$B$10*1440,0)),"INT-1H2H","")))))</f>
        <v/>
      </c>
      <c r="IC29" t="str">
        <f>IF(Configurações!$B$3="Simples",IF('Escala Simples'!AB29="Trabalho","TRAB",IF('Escala Simples'!AB29="Folga","FOLGA",IF('Escala Simples'!AB29="Atestado","ATEST",IF('Escala Simples'!AB29="Férias","FERIAS","")))),"")</f>
        <v/>
      </c>
      <c r="ID29" s="71" t="str">
        <f>IF(Configurações!$B$3="Colunas",IF('Escala Colunas'!Q130="","",'Escala Colunas'!Q130),IF(Configurações!$B$3="Simples","",IF('Escala Linhas'!DN29="","",'Escala Linhas'!DN29)))</f>
        <v/>
      </c>
      <c r="IE29" s="71" t="str">
        <f>IF(Configurações!$B$3="Colunas",IF('Escala Colunas'!Q131="","",'Escala Colunas'!Q131),IF(Configurações!$B$3="Simples","",IF('Escala Linhas'!DO29="","",'Escala Linhas'!DO29)))</f>
        <v/>
      </c>
      <c r="IF29" s="71" t="str">
        <f>IF(Configurações!$B$3="Colunas",IF('Escala Colunas'!Q132="","",'Escala Colunas'!Q132),IF(Configurações!$B$3="Simples","",IF('Escala Linhas'!DP29="","",'Escala Linhas'!DP29)))</f>
        <v/>
      </c>
      <c r="IG29" s="71" t="str">
        <f>IF(Configurações!$B$3="Colunas",IF('Escala Colunas'!Q133="","",'Escala Colunas'!Q133),IF(Configurações!$B$3="Simples","",IF('Escala Linhas'!DQ29="","",'Escala Linhas'!DQ29)))</f>
        <v/>
      </c>
      <c r="IH29">
        <f>IF($B29="",0,IF(Configurações!$B$3="Simples",IF(OR(IN29="TRAB",IN29="ATEST"),1,0),IF(AND(ID29&lt;&gt;"",IG29&lt;&gt;""),1,0)))</f>
        <v>0</v>
      </c>
      <c r="II29" s="72">
        <f>IF(AND(IH29=1,Configurações!$B$3&lt;&gt;"Simples"),MOD(IG29-ID29,1)-IJ29,0)</f>
        <v>0</v>
      </c>
      <c r="IJ29" s="72">
        <f t="shared" si="170"/>
        <v>0</v>
      </c>
      <c r="IK29">
        <f t="shared" si="171"/>
        <v>0</v>
      </c>
      <c r="IL29">
        <f t="shared" si="172"/>
        <v>0</v>
      </c>
      <c r="IM29" s="38" t="str">
        <f>IF(IH29=0,"",IF(IK29&gt;Configurações!$B$15,"7DIA ","")&amp;IF(AND(WEEKDAY(ID$5)=1,IL29&gt;IF($D29="F",Configurações!$B$13,Configurações!$B$14)),"DOM ","")&amp;IF(Configurações!$B$3="Simples","",IF(ROUND(II29*1440,0)&lt;=ROUND(Configurações!$B$11*1440,0),IF(ROUND(IJ29*1440,0)&gt;0,"INT-INDEVIDO",""),IF(ROUND(II29*1440,0)&lt;=ROUND(Configurações!$B$12*1440,0),IF(ROUND(IJ29*1440,0)&lt;&gt;ROUND(Configurações!$B$8*1440,0),"INT-15MIN",""),IF(OR(ROUND(IJ29*1440,0)&lt;ROUND(Configurações!$B$9*1440,0),ROUND(IJ29*1440,0)&gt;ROUND(Configurações!$B$10*1440,0)),"INT-1H2H","")))))</f>
        <v/>
      </c>
      <c r="IN29" t="str">
        <f>IF(Configurações!$B$3="Simples",IF('Escala Simples'!AE29="Trabalho","TRAB",IF('Escala Simples'!AE29="Folga","FOLGA",IF('Escala Simples'!AE29="Atestado","ATEST",IF('Escala Simples'!AE29="Férias","FERIAS","")))),"")</f>
        <v/>
      </c>
      <c r="IO29" s="71" t="str">
        <f>IF(Configurações!$B$3="Colunas",IF('Escala Colunas'!Q135="","",'Escala Colunas'!Q135),IF(Configurações!$B$3="Simples","",IF('Escala Linhas'!DS29="","",'Escala Linhas'!DS29)))</f>
        <v/>
      </c>
      <c r="IP29" s="71" t="str">
        <f>IF(Configurações!$B$3="Colunas",IF('Escala Colunas'!Q136="","",'Escala Colunas'!Q136),IF(Configurações!$B$3="Simples","",IF('Escala Linhas'!DT29="","",'Escala Linhas'!DT29)))</f>
        <v/>
      </c>
      <c r="IQ29" s="71" t="str">
        <f>IF(Configurações!$B$3="Colunas",IF('Escala Colunas'!Q137="","",'Escala Colunas'!Q137),IF(Configurações!$B$3="Simples","",IF('Escala Linhas'!DU29="","",'Escala Linhas'!DU29)))</f>
        <v/>
      </c>
      <c r="IR29" s="71" t="str">
        <f>IF(Configurações!$B$3="Colunas",IF('Escala Colunas'!Q138="","",'Escala Colunas'!Q138),IF(Configurações!$B$3="Simples","",IF('Escala Linhas'!DV29="","",'Escala Linhas'!DV29)))</f>
        <v/>
      </c>
      <c r="IS29">
        <f>IF($B29="",0,IF(Configurações!$B$3="Simples",IF(OR(IY29="TRAB",IY29="ATEST"),1,0),IF(AND(IO29&lt;&gt;"",IR29&lt;&gt;""),1,0)))</f>
        <v>0</v>
      </c>
      <c r="IT29" s="72">
        <f>IF(AND(IS29=1,Configurações!$B$3&lt;&gt;"Simples"),MOD(IR29-IO29,1)-IU29,0)</f>
        <v>0</v>
      </c>
      <c r="IU29" s="72">
        <f t="shared" si="173"/>
        <v>0</v>
      </c>
      <c r="IV29">
        <f t="shared" si="174"/>
        <v>0</v>
      </c>
      <c r="IW29">
        <f t="shared" si="175"/>
        <v>0</v>
      </c>
      <c r="IX29" s="38" t="str">
        <f>IF(IS29=0,"",IF(IV29&gt;Configurações!$B$15,"7DIA ","")&amp;IF(AND(WEEKDAY(IO$5)=1,IW29&gt;IF($D29="F",Configurações!$B$13,Configurações!$B$14)),"DOM ","")&amp;IF(Configurações!$B$3="Simples","",IF(ROUND(IT29*1440,0)&lt;=ROUND(Configurações!$B$11*1440,0),IF(ROUND(IU29*1440,0)&gt;0,"INT-INDEVIDO",""),IF(ROUND(IT29*1440,0)&lt;=ROUND(Configurações!$B$12*1440,0),IF(ROUND(IU29*1440,0)&lt;&gt;ROUND(Configurações!$B$8*1440,0),"INT-15MIN",""),IF(OR(ROUND(IU29*1440,0)&lt;ROUND(Configurações!$B$9*1440,0),ROUND(IU29*1440,0)&gt;ROUND(Configurações!$B$10*1440,0)),"INT-1H2H","")))))</f>
        <v/>
      </c>
      <c r="IY29" t="str">
        <f>IF(Configurações!$B$3="Simples",IF('Escala Simples'!AF29="Trabalho","TRAB",IF('Escala Simples'!AF29="Folga","FOLGA",IF('Escala Simples'!AF29="Atestado","ATEST",IF('Escala Simples'!AF29="Férias","FERIAS","")))),"")</f>
        <v/>
      </c>
      <c r="IZ29" s="71" t="str">
        <f>IF(Configurações!$B$3="Colunas",IF('Escala Colunas'!Q140="","",'Escala Colunas'!Q140),IF(Configurações!$B$3="Simples","",IF('Escala Linhas'!DX29="","",'Escala Linhas'!DX29)))</f>
        <v/>
      </c>
      <c r="JA29" s="71" t="str">
        <f>IF(Configurações!$B$3="Colunas",IF('Escala Colunas'!Q141="","",'Escala Colunas'!Q141),IF(Configurações!$B$3="Simples","",IF('Escala Linhas'!DY29="","",'Escala Linhas'!DY29)))</f>
        <v/>
      </c>
      <c r="JB29" s="71" t="str">
        <f>IF(Configurações!$B$3="Colunas",IF('Escala Colunas'!Q142="","",'Escala Colunas'!Q142),IF(Configurações!$B$3="Simples","",IF('Escala Linhas'!DZ29="","",'Escala Linhas'!DZ29)))</f>
        <v/>
      </c>
      <c r="JC29" s="71" t="str">
        <f>IF(Configurações!$B$3="Colunas",IF('Escala Colunas'!Q143="","",'Escala Colunas'!Q143),IF(Configurações!$B$3="Simples","",IF('Escala Linhas'!EA29="","",'Escala Linhas'!EA29)))</f>
        <v/>
      </c>
      <c r="JD29">
        <f>IF($B29="",0,IF(Configurações!$B$3="Simples",IF(OR(JJ29="TRAB",JJ29="ATEST"),1,0),IF(AND(IZ29&lt;&gt;"",JC29&lt;&gt;""),1,0)))</f>
        <v>0</v>
      </c>
      <c r="JE29" s="72">
        <f>IF(AND(JD29=1,Configurações!$B$3&lt;&gt;"Simples"),MOD(JC29-IZ29,1)-JF29,0)</f>
        <v>0</v>
      </c>
      <c r="JF29" s="72">
        <f t="shared" si="176"/>
        <v>0</v>
      </c>
      <c r="JG29">
        <f t="shared" si="177"/>
        <v>0</v>
      </c>
      <c r="JH29">
        <f t="shared" si="178"/>
        <v>0</v>
      </c>
      <c r="JI29" s="38" t="str">
        <f>IF(JD29=0,"",IF(JG29&gt;Configurações!$B$15,"7DIA ","")&amp;IF(AND(WEEKDAY(IZ$5)=1,JH29&gt;IF($D29="F",Configurações!$B$13,Configurações!$B$14)),"DOM ","")&amp;IF(Configurações!$B$3="Simples","",IF(ROUND(JE29*1440,0)&lt;=ROUND(Configurações!$B$11*1440,0),IF(ROUND(JF29*1440,0)&gt;0,"INT-INDEVIDO",""),IF(ROUND(JE29*1440,0)&lt;=ROUND(Configurações!$B$12*1440,0),IF(ROUND(JF29*1440,0)&lt;&gt;ROUND(Configurações!$B$8*1440,0),"INT-15MIN",""),IF(OR(ROUND(JF29*1440,0)&lt;ROUND(Configurações!$B$9*1440,0),ROUND(JF29*1440,0)&gt;ROUND(Configurações!$B$10*1440,0)),"INT-1H2H","")))))</f>
        <v/>
      </c>
      <c r="JJ29" t="str">
        <f>IF(Configurações!$B$3="Simples",IF('Escala Simples'!AG29="Trabalho","TRAB",IF('Escala Simples'!AG29="Folga","FOLGA",IF('Escala Simples'!AG29="Atestado","ATEST",IF('Escala Simples'!AG29="Férias","FERIAS","")))),"")</f>
        <v/>
      </c>
      <c r="JK29" s="71" t="str">
        <f>IF(Configurações!$B$3="Colunas",IF('Escala Colunas'!Q145="","",'Escala Colunas'!Q145),IF(Configurações!$B$3="Simples","",IF('Escala Linhas'!EC29="","",'Escala Linhas'!EC29)))</f>
        <v/>
      </c>
      <c r="JL29" s="71" t="str">
        <f>IF(Configurações!$B$3="Colunas",IF('Escala Colunas'!Q146="","",'Escala Colunas'!Q146),IF(Configurações!$B$3="Simples","",IF('Escala Linhas'!ED29="","",'Escala Linhas'!ED29)))</f>
        <v/>
      </c>
      <c r="JM29" s="71" t="str">
        <f>IF(Configurações!$B$3="Colunas",IF('Escala Colunas'!Q147="","",'Escala Colunas'!Q147),IF(Configurações!$B$3="Simples","",IF('Escala Linhas'!EE29="","",'Escala Linhas'!EE29)))</f>
        <v/>
      </c>
      <c r="JN29" s="71" t="str">
        <f>IF(Configurações!$B$3="Colunas",IF('Escala Colunas'!Q148="","",'Escala Colunas'!Q148),IF(Configurações!$B$3="Simples","",IF('Escala Linhas'!EF29="","",'Escala Linhas'!EF29)))</f>
        <v/>
      </c>
      <c r="JO29">
        <f>IF($B29="",0,IF(Configurações!$B$3="Simples",IF(OR(JU29="TRAB",JU29="ATEST"),1,0),IF(AND(JK29&lt;&gt;"",JN29&lt;&gt;""),1,0)))</f>
        <v>0</v>
      </c>
      <c r="JP29" s="72">
        <f>IF(AND(JO29=1,Configurações!$B$3&lt;&gt;"Simples"),MOD(JN29-JK29,1)-JQ29,0)</f>
        <v>0</v>
      </c>
      <c r="JQ29" s="72">
        <f t="shared" si="179"/>
        <v>0</v>
      </c>
      <c r="JR29">
        <f t="shared" si="180"/>
        <v>0</v>
      </c>
      <c r="JS29">
        <f t="shared" si="181"/>
        <v>0</v>
      </c>
      <c r="JT29" s="38" t="str">
        <f>IF(JO29=0,"",IF(JR29&gt;Configurações!$B$15,"7DIA ","")&amp;IF(AND(WEEKDAY(JK$5)=1,JS29&gt;IF($D29="F",Configurações!$B$13,Configurações!$B$14)),"DOM ","")&amp;IF(Configurações!$B$3="Simples","",IF(ROUND(JP29*1440,0)&lt;=ROUND(Configurações!$B$11*1440,0),IF(ROUND(JQ29*1440,0)&gt;0,"INT-INDEVIDO",""),IF(ROUND(JP29*1440,0)&lt;=ROUND(Configurações!$B$12*1440,0),IF(ROUND(JQ29*1440,0)&lt;&gt;ROUND(Configurações!$B$8*1440,0),"INT-15MIN",""),IF(OR(ROUND(JQ29*1440,0)&lt;ROUND(Configurações!$B$9*1440,0),ROUND(JQ29*1440,0)&gt;ROUND(Configurações!$B$10*1440,0)),"INT-1H2H","")))))</f>
        <v/>
      </c>
      <c r="JU29" t="str">
        <f>IF(Configurações!$B$3="Simples",IF('Escala Simples'!AH29="Trabalho","TRAB",IF('Escala Simples'!AH29="Folga","FOLGA",IF('Escala Simples'!AH29="Atestado","ATEST",IF('Escala Simples'!AH29="Férias","FERIAS","")))),"")</f>
        <v/>
      </c>
      <c r="JV29" s="71" t="str">
        <f>IF(Configurações!$B$3="Colunas",IF('Escala Colunas'!Q150="","",'Escala Colunas'!Q150),IF(Configurações!$B$3="Simples","",IF('Escala Linhas'!EH29="","",'Escala Linhas'!EH29)))</f>
        <v/>
      </c>
      <c r="JW29" s="71" t="str">
        <f>IF(Configurações!$B$3="Colunas",IF('Escala Colunas'!Q151="","",'Escala Colunas'!Q151),IF(Configurações!$B$3="Simples","",IF('Escala Linhas'!EI29="","",'Escala Linhas'!EI29)))</f>
        <v/>
      </c>
      <c r="JX29" s="71" t="str">
        <f>IF(Configurações!$B$3="Colunas",IF('Escala Colunas'!Q152="","",'Escala Colunas'!Q152),IF(Configurações!$B$3="Simples","",IF('Escala Linhas'!EJ29="","",'Escala Linhas'!EJ29)))</f>
        <v/>
      </c>
      <c r="JY29" s="71" t="str">
        <f>IF(Configurações!$B$3="Colunas",IF('Escala Colunas'!Q153="","",'Escala Colunas'!Q153),IF(Configurações!$B$3="Simples","",IF('Escala Linhas'!EK29="","",'Escala Linhas'!EK29)))</f>
        <v/>
      </c>
      <c r="JZ29">
        <f>IF($B29="",0,IF(Configurações!$B$3="Simples",IF(OR(KF29="TRAB",KF29="ATEST"),1,0),IF(AND(JV29&lt;&gt;"",JY29&lt;&gt;""),1,0)))</f>
        <v>0</v>
      </c>
      <c r="KA29" s="72">
        <f>IF(AND(JZ29=1,Configurações!$B$3&lt;&gt;"Simples"),MOD(JY29-JV29,1)-KB29,0)</f>
        <v>0</v>
      </c>
      <c r="KB29" s="72">
        <f t="shared" si="182"/>
        <v>0</v>
      </c>
      <c r="KC29">
        <f t="shared" si="183"/>
        <v>0</v>
      </c>
      <c r="KD29">
        <f t="shared" si="184"/>
        <v>0</v>
      </c>
      <c r="KE29" s="38" t="str">
        <f>IF(JZ29=0,"",IF(KC29&gt;Configurações!$B$15,"7DIA ","")&amp;IF(AND(WEEKDAY(JV$5)=1,KD29&gt;IF($D29="F",Configurações!$B$13,Configurações!$B$14)),"DOM ","")&amp;IF(Configurações!$B$3="Simples","",IF(ROUND(KA29*1440,0)&lt;=ROUND(Configurações!$B$11*1440,0),IF(ROUND(KB29*1440,0)&gt;0,"INT-INDEVIDO",""),IF(ROUND(KA29*1440,0)&lt;=ROUND(Configurações!$B$12*1440,0),IF(ROUND(KB29*1440,0)&lt;&gt;ROUND(Configurações!$B$8*1440,0),"INT-15MIN",""),IF(OR(ROUND(KB29*1440,0)&lt;ROUND(Configurações!$B$9*1440,0),ROUND(KB29*1440,0)&gt;ROUND(Configurações!$B$10*1440,0)),"INT-1H2H","")))))</f>
        <v/>
      </c>
      <c r="KF29" t="str">
        <f>IF(Configurações!$B$3="Simples",IF('Escala Simples'!AI29="Trabalho","TRAB",IF('Escala Simples'!AI29="Folga","FOLGA",IF('Escala Simples'!AI29="Atestado","ATEST",IF('Escala Simples'!AI29="Férias","FERIAS","")))),"")</f>
        <v/>
      </c>
      <c r="KG29" s="71" t="str">
        <f>IF(Configurações!$B$3="Colunas",IF('Escala Colunas'!Q155="","",'Escala Colunas'!Q155),IF(Configurações!$B$3="Simples","",IF('Escala Linhas'!EM29="","",'Escala Linhas'!EM29)))</f>
        <v/>
      </c>
      <c r="KH29" s="71" t="str">
        <f>IF(Configurações!$B$3="Colunas",IF('Escala Colunas'!Q156="","",'Escala Colunas'!Q156),IF(Configurações!$B$3="Simples","",IF('Escala Linhas'!EN29="","",'Escala Linhas'!EN29)))</f>
        <v/>
      </c>
      <c r="KI29" s="71" t="str">
        <f>IF(Configurações!$B$3="Colunas",IF('Escala Colunas'!Q157="","",'Escala Colunas'!Q157),IF(Configurações!$B$3="Simples","",IF('Escala Linhas'!EO29="","",'Escala Linhas'!EO29)))</f>
        <v/>
      </c>
      <c r="KJ29" s="71" t="str">
        <f>IF(Configurações!$B$3="Colunas",IF('Escala Colunas'!Q158="","",'Escala Colunas'!Q158),IF(Configurações!$B$3="Simples","",IF('Escala Linhas'!EP29="","",'Escala Linhas'!EP29)))</f>
        <v/>
      </c>
      <c r="KK29">
        <f>IF($B29="",0,IF(Configurações!$B$3="Simples",IF(OR(KQ29="TRAB",KQ29="ATEST"),1,0),IF(AND(KG29&lt;&gt;"",KJ29&lt;&gt;""),1,0)))</f>
        <v>0</v>
      </c>
      <c r="KL29" s="72">
        <f>IF(AND(KK29=1,Configurações!$B$3&lt;&gt;"Simples"),MOD(KJ29-KG29,1)-KM29,0)</f>
        <v>0</v>
      </c>
      <c r="KM29" s="72">
        <f t="shared" si="185"/>
        <v>0</v>
      </c>
      <c r="KN29">
        <f t="shared" si="186"/>
        <v>0</v>
      </c>
      <c r="KO29">
        <f t="shared" si="187"/>
        <v>0</v>
      </c>
      <c r="KP29" s="38" t="str">
        <f>IF(KK29=0,"",IF(KN29&gt;Configurações!$B$15,"7DIA ","")&amp;IF(AND(WEEKDAY(KG$5)=1,KO29&gt;IF($D29="F",Configurações!$B$13,Configurações!$B$14)),"DOM ","")&amp;IF(Configurações!$B$3="Simples","",IF(ROUND(KL29*1440,0)&lt;=ROUND(Configurações!$B$11*1440,0),IF(ROUND(KM29*1440,0)&gt;0,"INT-INDEVIDO",""),IF(ROUND(KL29*1440,0)&lt;=ROUND(Configurações!$B$12*1440,0),IF(ROUND(KM29*1440,0)&lt;&gt;ROUND(Configurações!$B$8*1440,0),"INT-15MIN",""),IF(OR(ROUND(KM29*1440,0)&lt;ROUND(Configurações!$B$9*1440,0),ROUND(KM29*1440,0)&gt;ROUND(Configurações!$B$10*1440,0)),"INT-1H2H","")))))</f>
        <v/>
      </c>
      <c r="KQ29" t="str">
        <f>IF(Configurações!$B$3="Simples",IF('Escala Simples'!AJ29="Trabalho","TRAB",IF('Escala Simples'!AJ29="Folga","FOLGA",IF('Escala Simples'!AJ29="Atestado","ATEST",IF('Escala Simples'!AJ29="Férias","FERIAS","")))),"")</f>
        <v/>
      </c>
      <c r="KR29" s="71" t="str">
        <f>IF(Configurações!$B$3="Colunas",IF('Escala Colunas'!Q160="","",'Escala Colunas'!Q160),IF(Configurações!$B$3="Simples","",IF('Escala Linhas'!ER29="","",'Escala Linhas'!ER29)))</f>
        <v/>
      </c>
      <c r="KS29" s="71" t="str">
        <f>IF(Configurações!$B$3="Colunas",IF('Escala Colunas'!Q161="","",'Escala Colunas'!Q161),IF(Configurações!$B$3="Simples","",IF('Escala Linhas'!ES29="","",'Escala Linhas'!ES29)))</f>
        <v/>
      </c>
      <c r="KT29" s="71" t="str">
        <f>IF(Configurações!$B$3="Colunas",IF('Escala Colunas'!Q162="","",'Escala Colunas'!Q162),IF(Configurações!$B$3="Simples","",IF('Escala Linhas'!ET29="","",'Escala Linhas'!ET29)))</f>
        <v/>
      </c>
      <c r="KU29" s="71" t="str">
        <f>IF(Configurações!$B$3="Colunas",IF('Escala Colunas'!Q163="","",'Escala Colunas'!Q163),IF(Configurações!$B$3="Simples","",IF('Escala Linhas'!EU29="","",'Escala Linhas'!EU29)))</f>
        <v/>
      </c>
      <c r="KV29">
        <f>IF($B29="",0,IF(Configurações!$B$3="Simples",IF(OR(LB29="TRAB",LB29="ATEST"),1,0),IF(AND(KR29&lt;&gt;"",KU29&lt;&gt;""),1,0)))</f>
        <v>0</v>
      </c>
      <c r="KW29" s="72">
        <f>IF(AND(KV29=1,Configurações!$B$3&lt;&gt;"Simples"),MOD(KU29-KR29,1)-KX29,0)</f>
        <v>0</v>
      </c>
      <c r="KX29" s="72">
        <f t="shared" si="188"/>
        <v>0</v>
      </c>
      <c r="KY29">
        <f t="shared" si="189"/>
        <v>0</v>
      </c>
      <c r="KZ29">
        <f t="shared" si="190"/>
        <v>0</v>
      </c>
      <c r="LA29" s="38" t="str">
        <f>IF(KV29=0,"",IF(KY29&gt;Configurações!$B$15,"7DIA ","")&amp;IF(AND(WEEKDAY(KR$5)=1,KZ29&gt;IF($D29="F",Configurações!$B$13,Configurações!$B$14)),"DOM ","")&amp;IF(Configurações!$B$3="Simples","",IF(ROUND(KW29*1440,0)&lt;=ROUND(Configurações!$B$11*1440,0),IF(ROUND(KX29*1440,0)&gt;0,"INT-INDEVIDO",""),IF(ROUND(KW29*1440,0)&lt;=ROUND(Configurações!$B$12*1440,0),IF(ROUND(KX29*1440,0)&lt;&gt;ROUND(Configurações!$B$8*1440,0),"INT-15MIN",""),IF(OR(ROUND(KX29*1440,0)&lt;ROUND(Configurações!$B$9*1440,0),ROUND(KX29*1440,0)&gt;ROUND(Configurações!$B$10*1440,0)),"INT-1H2H","")))))</f>
        <v/>
      </c>
      <c r="LB29" t="str">
        <f>IF(Configurações!$B$3="Simples",IF('Escala Simples'!AK29="Trabalho","TRAB",IF('Escala Simples'!AK29="Folga","FOLGA",IF('Escala Simples'!AK29="Atestado","ATEST",IF('Escala Simples'!AK29="Férias","FERIAS","")))),"")</f>
        <v/>
      </c>
      <c r="LC29" s="71" t="str">
        <f>IF(Configurações!$B$3="Colunas",IF('Escala Colunas'!Q168="","",'Escala Colunas'!Q168),IF(Configurações!$B$3="Simples","",IF('Escala Linhas'!EZ29="","",'Escala Linhas'!EZ29)))</f>
        <v/>
      </c>
      <c r="LD29" s="71" t="str">
        <f>IF(Configurações!$B$3="Colunas",IF('Escala Colunas'!Q169="","",'Escala Colunas'!Q169),IF(Configurações!$B$3="Simples","",IF('Escala Linhas'!FA29="","",'Escala Linhas'!FA29)))</f>
        <v/>
      </c>
      <c r="LE29" s="71" t="str">
        <f>IF(Configurações!$B$3="Colunas",IF('Escala Colunas'!Q170="","",'Escala Colunas'!Q170),IF(Configurações!$B$3="Simples","",IF('Escala Linhas'!FB29="","",'Escala Linhas'!FB29)))</f>
        <v/>
      </c>
      <c r="LF29" s="71" t="str">
        <f>IF(Configurações!$B$3="Colunas",IF('Escala Colunas'!Q171="","",'Escala Colunas'!Q171),IF(Configurações!$B$3="Simples","",IF('Escala Linhas'!FC29="","",'Escala Linhas'!FC29)))</f>
        <v/>
      </c>
      <c r="LG29">
        <f>IF($B29="",0,IF(Configurações!$B$3="Simples",IF(OR(LM29="TRAB",LM29="ATEST"),1,0),IF(AND(LC29&lt;&gt;"",LF29&lt;&gt;""),1,0)))</f>
        <v>0</v>
      </c>
      <c r="LH29" s="72">
        <f>IF(AND(LG29=1,Configurações!$B$3&lt;&gt;"Simples"),MOD(LF29-LC29,1)-LI29,0)</f>
        <v>0</v>
      </c>
      <c r="LI29" s="72">
        <f t="shared" si="191"/>
        <v>0</v>
      </c>
      <c r="LJ29">
        <f t="shared" si="192"/>
        <v>0</v>
      </c>
      <c r="LK29">
        <f t="shared" si="193"/>
        <v>0</v>
      </c>
      <c r="LL29" s="38" t="str">
        <f>IF(LG29=0,"",IF(LJ29&gt;Configurações!$B$15,"7DIA ","")&amp;IF(AND(WEEKDAY(LC$5)=1,LK29&gt;IF($D29="F",Configurações!$B$13,Configurações!$B$14)),"DOM ","")&amp;IF(Configurações!$B$3="Simples","",IF(ROUND(LH29*1440,0)&lt;=ROUND(Configurações!$B$11*1440,0),IF(ROUND(LI29*1440,0)&gt;0,"INT-INDEVIDO",""),IF(ROUND(LH29*1440,0)&lt;=ROUND(Configurações!$B$12*1440,0),IF(ROUND(LI29*1440,0)&lt;&gt;ROUND(Configurações!$B$8*1440,0),"INT-15MIN",""),IF(OR(ROUND(LI29*1440,0)&lt;ROUND(Configurações!$B$9*1440,0),ROUND(LI29*1440,0)&gt;ROUND(Configurações!$B$10*1440,0)),"INT-1H2H","")))))</f>
        <v/>
      </c>
      <c r="LM29" t="str">
        <f>IF(Configurações!$B$3="Simples",IF('Escala Simples'!AN29="Trabalho","TRAB",IF('Escala Simples'!AN29="Folga","FOLGA",IF('Escala Simples'!AN29="Atestado","ATEST",IF('Escala Simples'!AN29="Férias","FERIAS","")))),"")</f>
        <v/>
      </c>
      <c r="LN29" s="71" t="str">
        <f>IF(Configurações!$B$3="Colunas",IF('Escala Colunas'!Q173="","",'Escala Colunas'!Q173),IF(Configurações!$B$3="Simples","",IF('Escala Linhas'!FE29="","",'Escala Linhas'!FE29)))</f>
        <v/>
      </c>
      <c r="LO29" s="71" t="str">
        <f>IF(Configurações!$B$3="Colunas",IF('Escala Colunas'!Q174="","",'Escala Colunas'!Q174),IF(Configurações!$B$3="Simples","",IF('Escala Linhas'!FF29="","",'Escala Linhas'!FF29)))</f>
        <v/>
      </c>
      <c r="LP29" s="71" t="str">
        <f>IF(Configurações!$B$3="Colunas",IF('Escala Colunas'!Q175="","",'Escala Colunas'!Q175),IF(Configurações!$B$3="Simples","",IF('Escala Linhas'!FG29="","",'Escala Linhas'!FG29)))</f>
        <v/>
      </c>
      <c r="LQ29" s="71" t="str">
        <f>IF(Configurações!$B$3="Colunas",IF('Escala Colunas'!Q176="","",'Escala Colunas'!Q176),IF(Configurações!$B$3="Simples","",IF('Escala Linhas'!FH29="","",'Escala Linhas'!FH29)))</f>
        <v/>
      </c>
      <c r="LR29">
        <f>IF($B29="",0,IF(Configurações!$B$3="Simples",IF(OR(LX29="TRAB",LX29="ATEST"),1,0),IF(AND(LN29&lt;&gt;"",LQ29&lt;&gt;""),1,0)))</f>
        <v>0</v>
      </c>
      <c r="LS29" s="72">
        <f>IF(AND(LR29=1,Configurações!$B$3&lt;&gt;"Simples"),MOD(LQ29-LN29,1)-LT29,0)</f>
        <v>0</v>
      </c>
      <c r="LT29" s="72">
        <f t="shared" si="194"/>
        <v>0</v>
      </c>
      <c r="LU29">
        <f t="shared" si="195"/>
        <v>0</v>
      </c>
      <c r="LV29">
        <f t="shared" si="196"/>
        <v>0</v>
      </c>
      <c r="LW29" s="38" t="str">
        <f>IF(LR29=0,"",IF(LU29&gt;Configurações!$B$15,"7DIA ","")&amp;IF(AND(WEEKDAY(LN$5)=1,LV29&gt;IF($D29="F",Configurações!$B$13,Configurações!$B$14)),"DOM ","")&amp;IF(Configurações!$B$3="Simples","",IF(ROUND(LS29*1440,0)&lt;=ROUND(Configurações!$B$11*1440,0),IF(ROUND(LT29*1440,0)&gt;0,"INT-INDEVIDO",""),IF(ROUND(LS29*1440,0)&lt;=ROUND(Configurações!$B$12*1440,0),IF(ROUND(LT29*1440,0)&lt;&gt;ROUND(Configurações!$B$8*1440,0),"INT-15MIN",""),IF(OR(ROUND(LT29*1440,0)&lt;ROUND(Configurações!$B$9*1440,0),ROUND(LT29*1440,0)&gt;ROUND(Configurações!$B$10*1440,0)),"INT-1H2H","")))))</f>
        <v/>
      </c>
      <c r="LX29" t="str">
        <f>IF(Configurações!$B$3="Simples",IF('Escala Simples'!AO29="Trabalho","TRAB",IF('Escala Simples'!AO29="Folga","FOLGA",IF('Escala Simples'!AO29="Atestado","ATEST",IF('Escala Simples'!AO29="Férias","FERIAS","")))),"")</f>
        <v/>
      </c>
      <c r="LY29" s="71" t="str">
        <f>IF(Configurações!$B$3="Colunas",IF('Escala Colunas'!Q178="","",'Escala Colunas'!Q178),IF(Configurações!$B$3="Simples","",IF('Escala Linhas'!FJ29="","",'Escala Linhas'!FJ29)))</f>
        <v/>
      </c>
      <c r="LZ29" s="71" t="str">
        <f>IF(Configurações!$B$3="Colunas",IF('Escala Colunas'!Q179="","",'Escala Colunas'!Q179),IF(Configurações!$B$3="Simples","",IF('Escala Linhas'!FK29="","",'Escala Linhas'!FK29)))</f>
        <v/>
      </c>
      <c r="MA29" s="71" t="str">
        <f>IF(Configurações!$B$3="Colunas",IF('Escala Colunas'!Q180="","",'Escala Colunas'!Q180),IF(Configurações!$B$3="Simples","",IF('Escala Linhas'!FL29="","",'Escala Linhas'!FL29)))</f>
        <v/>
      </c>
      <c r="MB29" s="71" t="str">
        <f>IF(Configurações!$B$3="Colunas",IF('Escala Colunas'!Q181="","",'Escala Colunas'!Q181),IF(Configurações!$B$3="Simples","",IF('Escala Linhas'!FM29="","",'Escala Linhas'!FM29)))</f>
        <v/>
      </c>
      <c r="MC29">
        <f>IF($B29="",0,IF(Configurações!$B$3="Simples",IF(OR(MI29="TRAB",MI29="ATEST"),1,0),IF(AND(LY29&lt;&gt;"",MB29&lt;&gt;""),1,0)))</f>
        <v>0</v>
      </c>
      <c r="MD29" s="72">
        <f>IF(AND(MC29=1,Configurações!$B$3&lt;&gt;"Simples"),MOD(MB29-LY29,1)-ME29,0)</f>
        <v>0</v>
      </c>
      <c r="ME29" s="72">
        <f t="shared" si="197"/>
        <v>0</v>
      </c>
      <c r="MF29">
        <f t="shared" si="198"/>
        <v>0</v>
      </c>
      <c r="MG29">
        <f t="shared" si="199"/>
        <v>0</v>
      </c>
      <c r="MH29" s="38" t="str">
        <f>IF(MC29=0,"",IF(MF29&gt;Configurações!$B$15,"7DIA ","")&amp;IF(AND(WEEKDAY(LY$5)=1,MG29&gt;IF($D29="F",Configurações!$B$13,Configurações!$B$14)),"DOM ","")&amp;IF(Configurações!$B$3="Simples","",IF(ROUND(MD29*1440,0)&lt;=ROUND(Configurações!$B$11*1440,0),IF(ROUND(ME29*1440,0)&gt;0,"INT-INDEVIDO",""),IF(ROUND(MD29*1440,0)&lt;=ROUND(Configurações!$B$12*1440,0),IF(ROUND(ME29*1440,0)&lt;&gt;ROUND(Configurações!$B$8*1440,0),"INT-15MIN",""),IF(OR(ROUND(ME29*1440,0)&lt;ROUND(Configurações!$B$9*1440,0),ROUND(ME29*1440,0)&gt;ROUND(Configurações!$B$10*1440,0)),"INT-1H2H","")))))</f>
        <v/>
      </c>
      <c r="MI29" t="str">
        <f>IF(Configurações!$B$3="Simples",IF('Escala Simples'!AP29="Trabalho","TRAB",IF('Escala Simples'!AP29="Folga","FOLGA",IF('Escala Simples'!AP29="Atestado","ATEST",IF('Escala Simples'!AP29="Férias","FERIAS","")))),"")</f>
        <v/>
      </c>
      <c r="MJ29" s="71" t="str">
        <f>IF(Configurações!$B$3="Colunas",IF('Escala Colunas'!Q183="","",'Escala Colunas'!Q183),IF(Configurações!$B$3="Simples","",IF('Escala Linhas'!FO29="","",'Escala Linhas'!FO29)))</f>
        <v/>
      </c>
      <c r="MK29" s="71" t="str">
        <f>IF(Configurações!$B$3="Colunas",IF('Escala Colunas'!Q184="","",'Escala Colunas'!Q184),IF(Configurações!$B$3="Simples","",IF('Escala Linhas'!FP29="","",'Escala Linhas'!FP29)))</f>
        <v/>
      </c>
      <c r="ML29" s="71" t="str">
        <f>IF(Configurações!$B$3="Colunas",IF('Escala Colunas'!Q185="","",'Escala Colunas'!Q185),IF(Configurações!$B$3="Simples","",IF('Escala Linhas'!FQ29="","",'Escala Linhas'!FQ29)))</f>
        <v/>
      </c>
      <c r="MM29" s="71" t="str">
        <f>IF(Configurações!$B$3="Colunas",IF('Escala Colunas'!Q186="","",'Escala Colunas'!Q186),IF(Configurações!$B$3="Simples","",IF('Escala Linhas'!FR29="","",'Escala Linhas'!FR29)))</f>
        <v/>
      </c>
      <c r="MN29">
        <f>IF($B29="",0,IF(Configurações!$B$3="Simples",IF(OR(MT29="TRAB",MT29="ATEST"),1,0),IF(AND(MJ29&lt;&gt;"",MM29&lt;&gt;""),1,0)))</f>
        <v>0</v>
      </c>
      <c r="MO29" s="72">
        <f>IF(AND(MN29=1,Configurações!$B$3&lt;&gt;"Simples"),MOD(MM29-MJ29,1)-MP29,0)</f>
        <v>0</v>
      </c>
      <c r="MP29" s="72">
        <f t="shared" si="200"/>
        <v>0</v>
      </c>
      <c r="MQ29">
        <f t="shared" si="201"/>
        <v>0</v>
      </c>
      <c r="MR29">
        <f t="shared" si="202"/>
        <v>0</v>
      </c>
      <c r="MS29" s="38" t="str">
        <f>IF(MN29=0,"",IF(MQ29&gt;Configurações!$B$15,"7DIA ","")&amp;IF(AND(WEEKDAY(MJ$5)=1,MR29&gt;IF($D29="F",Configurações!$B$13,Configurações!$B$14)),"DOM ","")&amp;IF(Configurações!$B$3="Simples","",IF(ROUND(MO29*1440,0)&lt;=ROUND(Configurações!$B$11*1440,0),IF(ROUND(MP29*1440,0)&gt;0,"INT-INDEVIDO",""),IF(ROUND(MO29*1440,0)&lt;=ROUND(Configurações!$B$12*1440,0),IF(ROUND(MP29*1440,0)&lt;&gt;ROUND(Configurações!$B$8*1440,0),"INT-15MIN",""),IF(OR(ROUND(MP29*1440,0)&lt;ROUND(Configurações!$B$9*1440,0),ROUND(MP29*1440,0)&gt;ROUND(Configurações!$B$10*1440,0)),"INT-1H2H","")))))</f>
        <v/>
      </c>
      <c r="MT29" t="str">
        <f>IF(Configurações!$B$3="Simples",IF('Escala Simples'!AQ29="Trabalho","TRAB",IF('Escala Simples'!AQ29="Folga","FOLGA",IF('Escala Simples'!AQ29="Atestado","ATEST",IF('Escala Simples'!AQ29="Férias","FERIAS","")))),"")</f>
        <v/>
      </c>
      <c r="MU29" s="71" t="str">
        <f>IF(Configurações!$B$3="Colunas",IF('Escala Colunas'!Q188="","",'Escala Colunas'!Q188),IF(Configurações!$B$3="Simples","",IF('Escala Linhas'!FT29="","",'Escala Linhas'!FT29)))</f>
        <v/>
      </c>
      <c r="MV29" s="71" t="str">
        <f>IF(Configurações!$B$3="Colunas",IF('Escala Colunas'!Q189="","",'Escala Colunas'!Q189),IF(Configurações!$B$3="Simples","",IF('Escala Linhas'!FU29="","",'Escala Linhas'!FU29)))</f>
        <v/>
      </c>
      <c r="MW29" s="71" t="str">
        <f>IF(Configurações!$B$3="Colunas",IF('Escala Colunas'!Q190="","",'Escala Colunas'!Q190),IF(Configurações!$B$3="Simples","",IF('Escala Linhas'!FV29="","",'Escala Linhas'!FV29)))</f>
        <v/>
      </c>
      <c r="MX29" s="71" t="str">
        <f>IF(Configurações!$B$3="Colunas",IF('Escala Colunas'!Q191="","",'Escala Colunas'!Q191),IF(Configurações!$B$3="Simples","",IF('Escala Linhas'!FW29="","",'Escala Linhas'!FW29)))</f>
        <v/>
      </c>
      <c r="MY29">
        <f>IF($B29="",0,IF(Configurações!$B$3="Simples",IF(OR(NE29="TRAB",NE29="ATEST"),1,0),IF(AND(MU29&lt;&gt;"",MX29&lt;&gt;""),1,0)))</f>
        <v>0</v>
      </c>
      <c r="MZ29" s="72">
        <f>IF(AND(MY29=1,Configurações!$B$3&lt;&gt;"Simples"),MOD(MX29-MU29,1)-NA29,0)</f>
        <v>0</v>
      </c>
      <c r="NA29" s="72">
        <f t="shared" si="203"/>
        <v>0</v>
      </c>
      <c r="NB29">
        <f t="shared" si="204"/>
        <v>0</v>
      </c>
      <c r="NC29">
        <f t="shared" si="205"/>
        <v>0</v>
      </c>
      <c r="ND29" s="38" t="str">
        <f>IF(MY29=0,"",IF(NB29&gt;Configurações!$B$15,"7DIA ","")&amp;IF(AND(WEEKDAY(MU$5)=1,NC29&gt;IF($D29="F",Configurações!$B$13,Configurações!$B$14)),"DOM ","")&amp;IF(Configurações!$B$3="Simples","",IF(ROUND(MZ29*1440,0)&lt;=ROUND(Configurações!$B$11*1440,0),IF(ROUND(NA29*1440,0)&gt;0,"INT-INDEVIDO",""),IF(ROUND(MZ29*1440,0)&lt;=ROUND(Configurações!$B$12*1440,0),IF(ROUND(NA29*1440,0)&lt;&gt;ROUND(Configurações!$B$8*1440,0),"INT-15MIN",""),IF(OR(ROUND(NA29*1440,0)&lt;ROUND(Configurações!$B$9*1440,0),ROUND(NA29*1440,0)&gt;ROUND(Configurações!$B$10*1440,0)),"INT-1H2H","")))))</f>
        <v/>
      </c>
      <c r="NE29" t="str">
        <f>IF(Configurações!$B$3="Simples",IF('Escala Simples'!AR29="Trabalho","TRAB",IF('Escala Simples'!AR29="Folga","FOLGA",IF('Escala Simples'!AR29="Atestado","ATEST",IF('Escala Simples'!AR29="Férias","FERIAS","")))),"")</f>
        <v/>
      </c>
      <c r="NF29" s="71" t="str">
        <f>IF(Configurações!$B$3="Colunas",IF('Escala Colunas'!Q193="","",'Escala Colunas'!Q193),IF(Configurações!$B$3="Simples","",IF('Escala Linhas'!FY29="","",'Escala Linhas'!FY29)))</f>
        <v/>
      </c>
      <c r="NG29" s="71" t="str">
        <f>IF(Configurações!$B$3="Colunas",IF('Escala Colunas'!Q194="","",'Escala Colunas'!Q194),IF(Configurações!$B$3="Simples","",IF('Escala Linhas'!FZ29="","",'Escala Linhas'!FZ29)))</f>
        <v/>
      </c>
      <c r="NH29" s="71" t="str">
        <f>IF(Configurações!$B$3="Colunas",IF('Escala Colunas'!Q195="","",'Escala Colunas'!Q195),IF(Configurações!$B$3="Simples","",IF('Escala Linhas'!GA29="","",'Escala Linhas'!GA29)))</f>
        <v/>
      </c>
      <c r="NI29" s="71" t="str">
        <f>IF(Configurações!$B$3="Colunas",IF('Escala Colunas'!Q196="","",'Escala Colunas'!Q196),IF(Configurações!$B$3="Simples","",IF('Escala Linhas'!GB29="","",'Escala Linhas'!GB29)))</f>
        <v/>
      </c>
      <c r="NJ29">
        <f>IF($B29="",0,IF(Configurações!$B$3="Simples",IF(OR(NP29="TRAB",NP29="ATEST"),1,0),IF(AND(NF29&lt;&gt;"",NI29&lt;&gt;""),1,0)))</f>
        <v>0</v>
      </c>
      <c r="NK29" s="72">
        <f>IF(AND(NJ29=1,Configurações!$B$3&lt;&gt;"Simples"),MOD(NI29-NF29,1)-NL29,0)</f>
        <v>0</v>
      </c>
      <c r="NL29" s="72">
        <f t="shared" si="206"/>
        <v>0</v>
      </c>
      <c r="NM29">
        <f t="shared" si="207"/>
        <v>0</v>
      </c>
      <c r="NN29">
        <f t="shared" si="208"/>
        <v>0</v>
      </c>
      <c r="NO29" s="38" t="str">
        <f>IF(NJ29=0,"",IF(NM29&gt;Configurações!$B$15,"7DIA ","")&amp;IF(AND(WEEKDAY(NF$5)=1,NN29&gt;IF($D29="F",Configurações!$B$13,Configurações!$B$14)),"DOM ","")&amp;IF(Configurações!$B$3="Simples","",IF(ROUND(NK29*1440,0)&lt;=ROUND(Configurações!$B$11*1440,0),IF(ROUND(NL29*1440,0)&gt;0,"INT-INDEVIDO",""),IF(ROUND(NK29*1440,0)&lt;=ROUND(Configurações!$B$12*1440,0),IF(ROUND(NL29*1440,0)&lt;&gt;ROUND(Configurações!$B$8*1440,0),"INT-15MIN",""),IF(OR(ROUND(NL29*1440,0)&lt;ROUND(Configurações!$B$9*1440,0),ROUND(NL29*1440,0)&gt;ROUND(Configurações!$B$10*1440,0)),"INT-1H2H","")))))</f>
        <v/>
      </c>
      <c r="NP29" t="str">
        <f>IF(Configurações!$B$3="Simples",IF('Escala Simples'!AS29="Trabalho","TRAB",IF('Escala Simples'!AS29="Folga","FOLGA",IF('Escala Simples'!AS29="Atestado","ATEST",IF('Escala Simples'!AS29="Férias","FERIAS","")))),"")</f>
        <v/>
      </c>
      <c r="NQ29" s="71" t="str">
        <f>IF(Configurações!$B$3="Colunas",IF('Escala Colunas'!Q198="","",'Escala Colunas'!Q198),IF(Configurações!$B$3="Simples","",IF('Escala Linhas'!GD29="","",'Escala Linhas'!GD29)))</f>
        <v/>
      </c>
      <c r="NR29" s="71" t="str">
        <f>IF(Configurações!$B$3="Colunas",IF('Escala Colunas'!Q199="","",'Escala Colunas'!Q199),IF(Configurações!$B$3="Simples","",IF('Escala Linhas'!GE29="","",'Escala Linhas'!GE29)))</f>
        <v/>
      </c>
      <c r="NS29" s="71" t="str">
        <f>IF(Configurações!$B$3="Colunas",IF('Escala Colunas'!Q200="","",'Escala Colunas'!Q200),IF(Configurações!$B$3="Simples","",IF('Escala Linhas'!GF29="","",'Escala Linhas'!GF29)))</f>
        <v/>
      </c>
      <c r="NT29" s="71" t="str">
        <f>IF(Configurações!$B$3="Colunas",IF('Escala Colunas'!Q201="","",'Escala Colunas'!Q201),IF(Configurações!$B$3="Simples","",IF('Escala Linhas'!GG29="","",'Escala Linhas'!GG29)))</f>
        <v/>
      </c>
      <c r="NU29">
        <f>IF($B29="",0,IF(Configurações!$B$3="Simples",IF(OR(OA29="TRAB",OA29="ATEST"),1,0),IF(AND(NQ29&lt;&gt;"",NT29&lt;&gt;""),1,0)))</f>
        <v>0</v>
      </c>
      <c r="NV29" s="72">
        <f>IF(AND(NU29=1,Configurações!$B$3&lt;&gt;"Simples"),MOD(NT29-NQ29,1)-NW29,0)</f>
        <v>0</v>
      </c>
      <c r="NW29" s="72">
        <f t="shared" si="209"/>
        <v>0</v>
      </c>
      <c r="NX29">
        <f t="shared" si="210"/>
        <v>0</v>
      </c>
      <c r="NY29">
        <f t="shared" si="211"/>
        <v>0</v>
      </c>
      <c r="NZ29" s="38" t="str">
        <f>IF(NU29=0,"",IF(NX29&gt;Configurações!$B$15,"7DIA ","")&amp;IF(AND(WEEKDAY(NQ$5)=1,NY29&gt;IF($D29="F",Configurações!$B$13,Configurações!$B$14)),"DOM ","")&amp;IF(Configurações!$B$3="Simples","",IF(ROUND(NV29*1440,0)&lt;=ROUND(Configurações!$B$11*1440,0),IF(ROUND(NW29*1440,0)&gt;0,"INT-INDEVIDO",""),IF(ROUND(NV29*1440,0)&lt;=ROUND(Configurações!$B$12*1440,0),IF(ROUND(NW29*1440,0)&lt;&gt;ROUND(Configurações!$B$8*1440,0),"INT-15MIN",""),IF(OR(ROUND(NW29*1440,0)&lt;ROUND(Configurações!$B$9*1440,0),ROUND(NW29*1440,0)&gt;ROUND(Configurações!$B$10*1440,0)),"INT-1H2H","")))))</f>
        <v/>
      </c>
      <c r="OA29" t="str">
        <f>IF(Configurações!$B$3="Simples",IF('Escala Simples'!AT29="Trabalho","TRAB",IF('Escala Simples'!AT29="Folga","FOLGA",IF('Escala Simples'!AT29="Atestado","ATEST",IF('Escala Simples'!AT29="Férias","FERIAS","")))),"")</f>
        <v/>
      </c>
      <c r="OB29" s="72">
        <f>SUMIFS(Cálculos!$G29:$OA29,Cálculos!$G$4:$OA$4,"H",Cálculos!$G$3:$OA$3,1)</f>
        <v>0</v>
      </c>
      <c r="OC29">
        <f>SUMIFS(Cálculos!$G29:$OA29,Cálculos!$G$4:$OA$4,"T",Cálculos!$G$3:$OA$3,1)</f>
        <v>0</v>
      </c>
      <c r="OD29" s="69" t="str">
        <f>IF($B29="","",IF(AND(Configurações!$B$3&lt;&gt;"Simples",ISNUMBER($C29),ROUND(OB29*1440,0)&gt;$C29*60),"Jornada semanal excedida: "&amp;TEXT(OB29,"[h]:mm")&amp;" (contratada "&amp;$C29&amp;"h) • ","")&amp;IF(IF(Configurações!$B$6="Sim",OC29&gt;6,OC29&gt;Configurações!$B$5),IF(Configurações!$B$6="Sim","Semana inteira sem folga — mínimo 1 folga (CCT/ACT) • ","Mais de "&amp;Configurações!$B$5&amp;" dias trabalhados — obrigatórias 2 folgas semanais • "),"")&amp;IF(COUNTIF(G29:CD29,"*7DIA*")&gt;0,"7º dia consecutivo de trabalho • ","")&amp;IF(COUNTIF(G29:CD29,"*DOM*")&gt;0,"Domingos consecutivos acima do permitido • ","")&amp;IF(COUNTIF(G29:CD29,"*INT-INDEVIDO*")&gt;0,"Intervalo indevido em jornada até 4h • ","")&amp;IF(COUNTIF(G29:CD29,"*INT-15MIN*")&gt;0,"Intervalo deve ser de 15 min (jornada 4h01–6h) • ","")&amp;IF(COUNTIF(G29:CD29,"*INT-1H2H*")&gt;0,"Intervalo fora de 1h–2h (jornada acima de 6h) • ",""))</f>
        <v/>
      </c>
      <c r="OE29">
        <f>IF($B29="",0,IF(AND(Configurações!$B$3&lt;&gt;"Simples",ISNUMBER($C29),ROUND(OB29*1440,0)&gt;$C29*60),1,0))</f>
        <v>0</v>
      </c>
      <c r="OF29">
        <f>IF($B29="",0,IF(IF(Configurações!$B$6="Sim",OC29&gt;6,OC29&gt;Configurações!$B$5),1,0))</f>
        <v>0</v>
      </c>
      <c r="OG29" s="72">
        <f>SUMIFS(Cálculos!$G29:$OA29,Cálculos!$G$4:$OA$4,"H",Cálculos!$G$3:$OA$3,2)</f>
        <v>0</v>
      </c>
      <c r="OH29">
        <f>SUMIFS(Cálculos!$G29:$OA29,Cálculos!$G$4:$OA$4,"T",Cálculos!$G$3:$OA$3,2)</f>
        <v>0</v>
      </c>
      <c r="OI29" s="69" t="str">
        <f>IF($B29="","",IF(AND(Configurações!$B$3&lt;&gt;"Simples",ISNUMBER($C29),ROUND(OG29*1440,0)&gt;$C29*60),"Jornada semanal excedida: "&amp;TEXT(OG29,"[h]:mm")&amp;" (contratada "&amp;$C29&amp;"h) • ","")&amp;IF(IF(Configurações!$B$6="Sim",OH29&gt;6,OH29&gt;Configurações!$B$5),IF(Configurações!$B$6="Sim","Semana inteira sem folga — mínimo 1 folga (CCT/ACT) • ","Mais de "&amp;Configurações!$B$5&amp;" dias trabalhados — obrigatórias 2 folgas semanais • "),"")&amp;IF(COUNTIF(CF29:FC29,"*7DIA*")&gt;0,"7º dia consecutivo de trabalho • ","")&amp;IF(COUNTIF(CF29:FC29,"*DOM*")&gt;0,"Domingos consecutivos acima do permitido • ","")&amp;IF(COUNTIF(CF29:FC29,"*INT-INDEVIDO*")&gt;0,"Intervalo indevido em jornada até 4h • ","")&amp;IF(COUNTIF(CF29:FC29,"*INT-15MIN*")&gt;0,"Intervalo deve ser de 15 min (jornada 4h01–6h) • ","")&amp;IF(COUNTIF(CF29:FC29,"*INT-1H2H*")&gt;0,"Intervalo fora de 1h–2h (jornada acima de 6h) • ",""))</f>
        <v/>
      </c>
      <c r="OJ29">
        <f>IF($B29="",0,IF(AND(Configurações!$B$3&lt;&gt;"Simples",ISNUMBER($C29),ROUND(OG29*1440,0)&gt;$C29*60),1,0))</f>
        <v>0</v>
      </c>
      <c r="OK29">
        <f>IF($B29="",0,IF(IF(Configurações!$B$6="Sim",OH29&gt;6,OH29&gt;Configurações!$B$5),1,0))</f>
        <v>0</v>
      </c>
      <c r="OL29" s="72">
        <f>SUMIFS(Cálculos!$G29:$OA29,Cálculos!$G$4:$OA$4,"H",Cálculos!$G$3:$OA$3,3)</f>
        <v>0</v>
      </c>
      <c r="OM29">
        <f>SUMIFS(Cálculos!$G29:$OA29,Cálculos!$G$4:$OA$4,"T",Cálculos!$G$3:$OA$3,3)</f>
        <v>0</v>
      </c>
      <c r="ON29" s="69" t="str">
        <f>IF($B29="","",IF(AND(Configurações!$B$3&lt;&gt;"Simples",ISNUMBER($C29),ROUND(OL29*1440,0)&gt;$C29*60),"Jornada semanal excedida: "&amp;TEXT(OL29,"[h]:mm")&amp;" (contratada "&amp;$C29&amp;"h) • ","")&amp;IF(IF(Configurações!$B$6="Sim",OM29&gt;6,OM29&gt;Configurações!$B$5),IF(Configurações!$B$6="Sim","Semana inteira sem folga — mínimo 1 folga (CCT/ACT) • ","Mais de "&amp;Configurações!$B$5&amp;" dias trabalhados — obrigatórias 2 folgas semanais • "),"")&amp;IF(COUNTIF(FE29:IB29,"*7DIA*")&gt;0,"7º dia consecutivo de trabalho • ","")&amp;IF(COUNTIF(FE29:IB29,"*DOM*")&gt;0,"Domingos consecutivos acima do permitido • ","")&amp;IF(COUNTIF(FE29:IB29,"*INT-INDEVIDO*")&gt;0,"Intervalo indevido em jornada até 4h • ","")&amp;IF(COUNTIF(FE29:IB29,"*INT-15MIN*")&gt;0,"Intervalo deve ser de 15 min (jornada 4h01–6h) • ","")&amp;IF(COUNTIF(FE29:IB29,"*INT-1H2H*")&gt;0,"Intervalo fora de 1h–2h (jornada acima de 6h) • ",""))</f>
        <v/>
      </c>
      <c r="OO29">
        <f>IF($B29="",0,IF(AND(Configurações!$B$3&lt;&gt;"Simples",ISNUMBER($C29),ROUND(OL29*1440,0)&gt;$C29*60),1,0))</f>
        <v>0</v>
      </c>
      <c r="OP29">
        <f>IF($B29="",0,IF(IF(Configurações!$B$6="Sim",OM29&gt;6,OM29&gt;Configurações!$B$5),1,0))</f>
        <v>0</v>
      </c>
      <c r="OQ29" s="72">
        <f>SUMIFS(Cálculos!$G29:$OA29,Cálculos!$G$4:$OA$4,"H",Cálculos!$G$3:$OA$3,4)</f>
        <v>0</v>
      </c>
      <c r="OR29">
        <f>SUMIFS(Cálculos!$G29:$OA29,Cálculos!$G$4:$OA$4,"T",Cálculos!$G$3:$OA$3,4)</f>
        <v>0</v>
      </c>
      <c r="OS29" s="69" t="str">
        <f>IF($B29="","",IF(AND(Configurações!$B$3&lt;&gt;"Simples",ISNUMBER($C29),ROUND(OQ29*1440,0)&gt;$C29*60),"Jornada semanal excedida: "&amp;TEXT(OQ29,"[h]:mm")&amp;" (contratada "&amp;$C29&amp;"h) • ","")&amp;IF(IF(Configurações!$B$6="Sim",OR29&gt;6,OR29&gt;Configurações!$B$5),IF(Configurações!$B$6="Sim","Semana inteira sem folga — mínimo 1 folga (CCT/ACT) • ","Mais de "&amp;Configurações!$B$5&amp;" dias trabalhados — obrigatórias 2 folgas semanais • "),"")&amp;IF(COUNTIF(ID29:LA29,"*7DIA*")&gt;0,"7º dia consecutivo de trabalho • ","")&amp;IF(COUNTIF(ID29:LA29,"*DOM*")&gt;0,"Domingos consecutivos acima do permitido • ","")&amp;IF(COUNTIF(ID29:LA29,"*INT-INDEVIDO*")&gt;0,"Intervalo indevido em jornada até 4h • ","")&amp;IF(COUNTIF(ID29:LA29,"*INT-15MIN*")&gt;0,"Intervalo deve ser de 15 min (jornada 4h01–6h) • ","")&amp;IF(COUNTIF(ID29:LA29,"*INT-1H2H*")&gt;0,"Intervalo fora de 1h–2h (jornada acima de 6h) • ",""))</f>
        <v/>
      </c>
      <c r="OT29">
        <f>IF($B29="",0,IF(AND(Configurações!$B$3&lt;&gt;"Simples",ISNUMBER($C29),ROUND(OQ29*1440,0)&gt;$C29*60),1,0))</f>
        <v>0</v>
      </c>
      <c r="OU29">
        <f>IF($B29="",0,IF(IF(Configurações!$B$6="Sim",OR29&gt;6,OR29&gt;Configurações!$B$5),1,0))</f>
        <v>0</v>
      </c>
      <c r="OV29" s="72">
        <f>SUMIFS(Cálculos!$G29:$OA29,Cálculos!$G$4:$OA$4,"H",Cálculos!$G$3:$OA$3,5)</f>
        <v>0</v>
      </c>
      <c r="OW29">
        <f>SUMIFS(Cálculos!$G29:$OA29,Cálculos!$G$4:$OA$4,"T",Cálculos!$G$3:$OA$3,5)</f>
        <v>0</v>
      </c>
      <c r="OX29" s="69" t="str">
        <f>IF($B29="","",IF(AND(Configurações!$B$3&lt;&gt;"Simples",ISNUMBER($C29),ROUND(OV29*1440,0)&gt;$C29*60),"Jornada semanal excedida: "&amp;TEXT(OV29,"[h]:mm")&amp;" (contratada "&amp;$C29&amp;"h) • ","")&amp;IF(IF(Configurações!$B$6="Sim",OW29&gt;6,OW29&gt;Configurações!$B$5),IF(Configurações!$B$6="Sim","Semana inteira sem folga — mínimo 1 folga (CCT/ACT) • ","Mais de "&amp;Configurações!$B$5&amp;" dias trabalhados — obrigatórias 2 folgas semanais • "),"")&amp;IF(COUNTIF(LC29:NZ29,"*7DIA*")&gt;0,"7º dia consecutivo de trabalho • ","")&amp;IF(COUNTIF(LC29:NZ29,"*DOM*")&gt;0,"Domingos consecutivos acima do permitido • ","")&amp;IF(COUNTIF(LC29:NZ29,"*INT-INDEVIDO*")&gt;0,"Intervalo indevido em jornada até 4h • ","")&amp;IF(COUNTIF(LC29:NZ29,"*INT-15MIN*")&gt;0,"Intervalo deve ser de 15 min (jornada 4h01–6h) • ","")&amp;IF(COUNTIF(LC29:NZ29,"*INT-1H2H*")&gt;0,"Intervalo fora de 1h–2h (jornada acima de 6h) • ",""))</f>
        <v/>
      </c>
      <c r="OY29">
        <f>IF($B29="",0,IF(AND(Configurações!$B$3&lt;&gt;"Simples",ISNUMBER($C29),ROUND(OV29*1440,0)&gt;$C29*60),1,0))</f>
        <v>0</v>
      </c>
      <c r="OZ29">
        <f>IF($B29="",0,IF(IF(Configurações!$B$6="Sim",OW29&gt;6,OW29&gt;Configurações!$B$5),1,0))</f>
        <v>0</v>
      </c>
      <c r="PA29">
        <f>IF($B29="",0,SUMPRODUCT((Cálculos!$G$4:$OA$4="T")*(Cálculos!$G$5:$OA$5&gt;=$PA$5)*(Cálculos!$G$5:$OA$5&lt;=$PB$5))-PE29)</f>
        <v>0</v>
      </c>
      <c r="PB29">
        <f>IF($B29="",0,PA29-SUMIFS(Cálculos!$G29:$OA29,Cálculos!$G$4:$OA$4,"T",Cálculos!$G$5:$OA$5,"&gt;="&amp;$PA$5,Cálculos!$G$5:$OA$5,"&lt;="&amp;$PB$5))</f>
        <v>0</v>
      </c>
      <c r="PC29">
        <f>ROUND(PA29*Configurações!$B$7/7,0)</f>
        <v>0</v>
      </c>
      <c r="PD29">
        <f>IF(AND(Configurações!$B$6="Sim",PA29&gt;0,PB29&lt;PC29),1,0)</f>
        <v>0</v>
      </c>
      <c r="PE29">
        <f>IF($B29="",0,COUNTIFS(Cálculos!$G$4:$OA$4,"ST",Cálculos!$G$5:$OA$5,"&gt;="&amp;$PA$5,Cálculos!$G$5:$OA$5,"&lt;="&amp;$PB$5,Cálculos!$G29:$OA29,"FERIAS"))</f>
        <v>0</v>
      </c>
      <c r="PF29">
        <f>IF($B29="",0,SUMPRODUCT((Cálculos!$G$4:$OA$4="T")*(Cálculos!$G$5:$OA$5&gt;=$PF$5)*(Cálculos!$G$5:$OA$5&lt;=$PG$5))-PJ29)</f>
        <v>0</v>
      </c>
      <c r="PG29">
        <f>IF($B29="",0,PF29-SUMIFS(Cálculos!$G29:$OA29,Cálculos!$G$4:$OA$4,"T",Cálculos!$G$5:$OA$5,"&gt;="&amp;$PF$5,Cálculos!$G$5:$OA$5,"&lt;="&amp;$PG$5))</f>
        <v>0</v>
      </c>
      <c r="PH29">
        <f>ROUND(PF29*Configurações!$B$7/7,0)</f>
        <v>0</v>
      </c>
      <c r="PI29">
        <f>IF(AND(Configurações!$B$6="Sim",PF29&gt;0,PG29&lt;PH29),1,0)</f>
        <v>0</v>
      </c>
      <c r="PJ29">
        <f>IF($B29="",0,COUNTIFS(Cálculos!$G$4:$OA$4,"ST",Cálculos!$G$5:$OA$5,"&gt;="&amp;$PF$5,Cálculos!$G$5:$OA$5,"&lt;="&amp;$PG$5,Cálculos!$G29:$OA29,"FERIAS"))</f>
        <v>0</v>
      </c>
      <c r="PK29">
        <f>IF($B29="",0,SUMPRODUCT((Cálculos!$G$4:$OA$4="T")*(Cálculos!$G$5:$OA$5&gt;=$PK$5)*(Cálculos!$G$5:$OA$5&lt;=$PL$5))-PO29)</f>
        <v>0</v>
      </c>
      <c r="PL29">
        <f>IF($B29="",0,PK29-SUMIFS(Cálculos!$G29:$OA29,Cálculos!$G$4:$OA$4,"T",Cálculos!$G$5:$OA$5,"&gt;="&amp;$PK$5,Cálculos!$G$5:$OA$5,"&lt;="&amp;$PL$5))</f>
        <v>0</v>
      </c>
      <c r="PM29">
        <f>ROUND(PK29*Configurações!$B$7/7,0)</f>
        <v>0</v>
      </c>
      <c r="PN29">
        <f>IF(AND(Configurações!$B$6="Sim",PK29&gt;0,PL29&lt;PM29),1,0)</f>
        <v>0</v>
      </c>
      <c r="PO29">
        <f>IF($B29="",0,COUNTIFS(Cálculos!$G$4:$OA$4,"ST",Cálculos!$G$5:$OA$5,"&gt;="&amp;$PK$5,Cálculos!$G$5:$OA$5,"&lt;="&amp;$PL$5,Cálculos!$G29:$OA29,"FERIAS"))</f>
        <v>0</v>
      </c>
      <c r="PP29" s="69" t="str">
        <f t="shared" si="212"/>
        <v/>
      </c>
    </row>
    <row r="30" spans="1:432" x14ac:dyDescent="0.25">
      <c r="A30" s="68" t="str">
        <f t="shared" si="106"/>
        <v/>
      </c>
      <c r="B30" s="69" t="str">
        <f>IF(Configurações!$B$3="Colunas",IF('Escala Colunas'!Q$4="","",'Escala Colunas'!Q$4),IF(Configurações!$B$3="Simples",IF('Escala Simples'!$B30="","",'Escala Simples'!$B30),IF('Escala Linhas'!$B30="","",'Escala Linhas'!$B30)))</f>
        <v/>
      </c>
      <c r="C30" s="70" t="str">
        <f>IF($B30="","",IFERROR(INDEX(Funcionários!$D$5:$D$84,MATCH($B30,Funcionários!$B$5:$B$84,0)),""))</f>
        <v/>
      </c>
      <c r="D30" t="str">
        <f>IF($B30="","",IFERROR(INDEX(Funcionários!$C$5:$C$84,MATCH($B30,Funcionários!$B$5:$B$84,0)),""))</f>
        <v/>
      </c>
      <c r="E30">
        <f>IF($B30="",0,IFERROR(N(INDEX(Funcionários!$E$5:$E$84,MATCH($B30,Funcionários!$B$5:$B$84,0))),0))</f>
        <v>0</v>
      </c>
      <c r="F30">
        <f>IF($B30="",0,IFERROR(N(INDEX(Funcionários!$F$5:$F$84,MATCH($B30,Funcionários!$B$5:$B$84,0))),0))</f>
        <v>0</v>
      </c>
      <c r="G30" s="71" t="str">
        <f>IF(Configurações!$B$3="Colunas",IF('Escala Colunas'!Q17="","",'Escala Colunas'!Q17),IF(Configurações!$B$3="Simples","",IF('Escala Linhas'!D30="","",'Escala Linhas'!D30)))</f>
        <v/>
      </c>
      <c r="H30" s="71" t="str">
        <f>IF(Configurações!$B$3="Colunas",IF('Escala Colunas'!Q18="","",'Escala Colunas'!Q18),IF(Configurações!$B$3="Simples","",IF('Escala Linhas'!E30="","",'Escala Linhas'!E30)))</f>
        <v/>
      </c>
      <c r="I30" s="71" t="str">
        <f>IF(Configurações!$B$3="Colunas",IF('Escala Colunas'!Q19="","",'Escala Colunas'!Q19),IF(Configurações!$B$3="Simples","",IF('Escala Linhas'!F30="","",'Escala Linhas'!F30)))</f>
        <v/>
      </c>
      <c r="J30" s="71" t="str">
        <f>IF(Configurações!$B$3="Colunas",IF('Escala Colunas'!Q20="","",'Escala Colunas'!Q20),IF(Configurações!$B$3="Simples","",IF('Escala Linhas'!G30="","",'Escala Linhas'!G30)))</f>
        <v/>
      </c>
      <c r="K30">
        <f>IF($B30="",0,IF(Configurações!$B$3="Simples",IF(OR(Q30="TRAB",Q30="ATEST"),1,0),IF(AND(G30&lt;&gt;"",J30&lt;&gt;""),1,0)))</f>
        <v>0</v>
      </c>
      <c r="L30" s="72">
        <f>IF(AND(K30=1,Configurações!$B$3&lt;&gt;"Simples"),MOD(J30-G30,1)-M30,0)</f>
        <v>0</v>
      </c>
      <c r="M30" s="72">
        <f t="shared" si="107"/>
        <v>0</v>
      </c>
      <c r="N30">
        <f t="shared" si="108"/>
        <v>0</v>
      </c>
      <c r="O30">
        <f t="shared" si="109"/>
        <v>0</v>
      </c>
      <c r="P30" s="38" t="str">
        <f>IF(K30=0,"",IF(N30&gt;Configurações!$B$15,"7DIA ","")&amp;IF(AND(WEEKDAY(G$5)=1,O30&gt;IF($D30="F",Configurações!$B$13,Configurações!$B$14)),"DOM ","")&amp;IF(Configurações!$B$3="Simples","",IF(ROUND(L30*1440,0)&lt;=ROUND(Configurações!$B$11*1440,0),IF(ROUND(M30*1440,0)&gt;0,"INT-INDEVIDO",""),IF(ROUND(L30*1440,0)&lt;=ROUND(Configurações!$B$12*1440,0),IF(ROUND(M30*1440,0)&lt;&gt;ROUND(Configurações!$B$8*1440,0),"INT-15MIN",""),IF(OR(ROUND(M30*1440,0)&lt;ROUND(Configurações!$B$9*1440,0),ROUND(M30*1440,0)&gt;ROUND(Configurações!$B$10*1440,0)),"INT-1H2H","")))))</f>
        <v/>
      </c>
      <c r="Q30" t="str">
        <f>IF(Configurações!$B$3="Simples",IF('Escala Simples'!D30="Trabalho","TRAB",IF('Escala Simples'!D30="Folga","FOLGA",IF('Escala Simples'!D30="Atestado","ATEST",IF('Escala Simples'!D30="Férias","FERIAS","")))),"")</f>
        <v/>
      </c>
      <c r="R30" s="71" t="str">
        <f>IF(Configurações!$B$3="Colunas",IF('Escala Colunas'!Q22="","",'Escala Colunas'!Q22),IF(Configurações!$B$3="Simples","",IF('Escala Linhas'!I30="","",'Escala Linhas'!I30)))</f>
        <v/>
      </c>
      <c r="S30" s="71" t="str">
        <f>IF(Configurações!$B$3="Colunas",IF('Escala Colunas'!Q23="","",'Escala Colunas'!Q23),IF(Configurações!$B$3="Simples","",IF('Escala Linhas'!J30="","",'Escala Linhas'!J30)))</f>
        <v/>
      </c>
      <c r="T30" s="71" t="str">
        <f>IF(Configurações!$B$3="Colunas",IF('Escala Colunas'!Q24="","",'Escala Colunas'!Q24),IF(Configurações!$B$3="Simples","",IF('Escala Linhas'!K30="","",'Escala Linhas'!K30)))</f>
        <v/>
      </c>
      <c r="U30" s="71" t="str">
        <f>IF(Configurações!$B$3="Colunas",IF('Escala Colunas'!Q25="","",'Escala Colunas'!Q25),IF(Configurações!$B$3="Simples","",IF('Escala Linhas'!L30="","",'Escala Linhas'!L30)))</f>
        <v/>
      </c>
      <c r="V30">
        <f>IF($B30="",0,IF(Configurações!$B$3="Simples",IF(OR(AB30="TRAB",AB30="ATEST"),1,0),IF(AND(R30&lt;&gt;"",U30&lt;&gt;""),1,0)))</f>
        <v>0</v>
      </c>
      <c r="W30" s="72">
        <f>IF(AND(V30=1,Configurações!$B$3&lt;&gt;"Simples"),MOD(U30-R30,1)-X30,0)</f>
        <v>0</v>
      </c>
      <c r="X30" s="72">
        <f t="shared" si="110"/>
        <v>0</v>
      </c>
      <c r="Y30">
        <f t="shared" si="111"/>
        <v>0</v>
      </c>
      <c r="Z30">
        <f t="shared" si="112"/>
        <v>0</v>
      </c>
      <c r="AA30" s="38" t="str">
        <f>IF(V30=0,"",IF(Y30&gt;Configurações!$B$15,"7DIA ","")&amp;IF(AND(WEEKDAY(R$5)=1,Z30&gt;IF($D30="F",Configurações!$B$13,Configurações!$B$14)),"DOM ","")&amp;IF(Configurações!$B$3="Simples","",IF(ROUND(W30*1440,0)&lt;=ROUND(Configurações!$B$11*1440,0),IF(ROUND(X30*1440,0)&gt;0,"INT-INDEVIDO",""),IF(ROUND(W30*1440,0)&lt;=ROUND(Configurações!$B$12*1440,0),IF(ROUND(X30*1440,0)&lt;&gt;ROUND(Configurações!$B$8*1440,0),"INT-15MIN",""),IF(OR(ROUND(X30*1440,0)&lt;ROUND(Configurações!$B$9*1440,0),ROUND(X30*1440,0)&gt;ROUND(Configurações!$B$10*1440,0)),"INT-1H2H","")))))</f>
        <v/>
      </c>
      <c r="AB30" t="str">
        <f>IF(Configurações!$B$3="Simples",IF('Escala Simples'!E30="Trabalho","TRAB",IF('Escala Simples'!E30="Folga","FOLGA",IF('Escala Simples'!E30="Atestado","ATEST",IF('Escala Simples'!E30="Férias","FERIAS","")))),"")</f>
        <v/>
      </c>
      <c r="AC30" s="71" t="str">
        <f>IF(Configurações!$B$3="Colunas",IF('Escala Colunas'!Q27="","",'Escala Colunas'!Q27),IF(Configurações!$B$3="Simples","",IF('Escala Linhas'!N30="","",'Escala Linhas'!N30)))</f>
        <v/>
      </c>
      <c r="AD30" s="71" t="str">
        <f>IF(Configurações!$B$3="Colunas",IF('Escala Colunas'!Q28="","",'Escala Colunas'!Q28),IF(Configurações!$B$3="Simples","",IF('Escala Linhas'!O30="","",'Escala Linhas'!O30)))</f>
        <v/>
      </c>
      <c r="AE30" s="71" t="str">
        <f>IF(Configurações!$B$3="Colunas",IF('Escala Colunas'!Q29="","",'Escala Colunas'!Q29),IF(Configurações!$B$3="Simples","",IF('Escala Linhas'!P30="","",'Escala Linhas'!P30)))</f>
        <v/>
      </c>
      <c r="AF30" s="71" t="str">
        <f>IF(Configurações!$B$3="Colunas",IF('Escala Colunas'!Q30="","",'Escala Colunas'!Q30),IF(Configurações!$B$3="Simples","",IF('Escala Linhas'!Q30="","",'Escala Linhas'!Q30)))</f>
        <v/>
      </c>
      <c r="AG30">
        <f>IF($B30="",0,IF(Configurações!$B$3="Simples",IF(OR(AM30="TRAB",AM30="ATEST"),1,0),IF(AND(AC30&lt;&gt;"",AF30&lt;&gt;""),1,0)))</f>
        <v>0</v>
      </c>
      <c r="AH30" s="72">
        <f>IF(AND(AG30=1,Configurações!$B$3&lt;&gt;"Simples"),MOD(AF30-AC30,1)-AI30,0)</f>
        <v>0</v>
      </c>
      <c r="AI30" s="72">
        <f t="shared" si="113"/>
        <v>0</v>
      </c>
      <c r="AJ30">
        <f t="shared" si="114"/>
        <v>0</v>
      </c>
      <c r="AK30">
        <f t="shared" si="115"/>
        <v>0</v>
      </c>
      <c r="AL30" s="38" t="str">
        <f>IF(AG30=0,"",IF(AJ30&gt;Configurações!$B$15,"7DIA ","")&amp;IF(AND(WEEKDAY(AC$5)=1,AK30&gt;IF($D30="F",Configurações!$B$13,Configurações!$B$14)),"DOM ","")&amp;IF(Configurações!$B$3="Simples","",IF(ROUND(AH30*1440,0)&lt;=ROUND(Configurações!$B$11*1440,0),IF(ROUND(AI30*1440,0)&gt;0,"INT-INDEVIDO",""),IF(ROUND(AH30*1440,0)&lt;=ROUND(Configurações!$B$12*1440,0),IF(ROUND(AI30*1440,0)&lt;&gt;ROUND(Configurações!$B$8*1440,0),"INT-15MIN",""),IF(OR(ROUND(AI30*1440,0)&lt;ROUND(Configurações!$B$9*1440,0),ROUND(AI30*1440,0)&gt;ROUND(Configurações!$B$10*1440,0)),"INT-1H2H","")))))</f>
        <v/>
      </c>
      <c r="AM30" t="str">
        <f>IF(Configurações!$B$3="Simples",IF('Escala Simples'!F30="Trabalho","TRAB",IF('Escala Simples'!F30="Folga","FOLGA",IF('Escala Simples'!F30="Atestado","ATEST",IF('Escala Simples'!F30="Férias","FERIAS","")))),"")</f>
        <v/>
      </c>
      <c r="AN30" s="71" t="str">
        <f>IF(Configurações!$B$3="Colunas",IF('Escala Colunas'!Q32="","",'Escala Colunas'!Q32),IF(Configurações!$B$3="Simples","",IF('Escala Linhas'!S30="","",'Escala Linhas'!S30)))</f>
        <v/>
      </c>
      <c r="AO30" s="71" t="str">
        <f>IF(Configurações!$B$3="Colunas",IF('Escala Colunas'!Q33="","",'Escala Colunas'!Q33),IF(Configurações!$B$3="Simples","",IF('Escala Linhas'!T30="","",'Escala Linhas'!T30)))</f>
        <v/>
      </c>
      <c r="AP30" s="71" t="str">
        <f>IF(Configurações!$B$3="Colunas",IF('Escala Colunas'!Q34="","",'Escala Colunas'!Q34),IF(Configurações!$B$3="Simples","",IF('Escala Linhas'!U30="","",'Escala Linhas'!U30)))</f>
        <v/>
      </c>
      <c r="AQ30" s="71" t="str">
        <f>IF(Configurações!$B$3="Colunas",IF('Escala Colunas'!Q35="","",'Escala Colunas'!Q35),IF(Configurações!$B$3="Simples","",IF('Escala Linhas'!V30="","",'Escala Linhas'!V30)))</f>
        <v/>
      </c>
      <c r="AR30">
        <f>IF($B30="",0,IF(Configurações!$B$3="Simples",IF(OR(AX30="TRAB",AX30="ATEST"),1,0),IF(AND(AN30&lt;&gt;"",AQ30&lt;&gt;""),1,0)))</f>
        <v>0</v>
      </c>
      <c r="AS30" s="72">
        <f>IF(AND(AR30=1,Configurações!$B$3&lt;&gt;"Simples"),MOD(AQ30-AN30,1)-AT30,0)</f>
        <v>0</v>
      </c>
      <c r="AT30" s="72">
        <f t="shared" si="116"/>
        <v>0</v>
      </c>
      <c r="AU30">
        <f t="shared" si="117"/>
        <v>0</v>
      </c>
      <c r="AV30">
        <f t="shared" si="118"/>
        <v>0</v>
      </c>
      <c r="AW30" s="38" t="str">
        <f>IF(AR30=0,"",IF(AU30&gt;Configurações!$B$15,"7DIA ","")&amp;IF(AND(WEEKDAY(AN$5)=1,AV30&gt;IF($D30="F",Configurações!$B$13,Configurações!$B$14)),"DOM ","")&amp;IF(Configurações!$B$3="Simples","",IF(ROUND(AS30*1440,0)&lt;=ROUND(Configurações!$B$11*1440,0),IF(ROUND(AT30*1440,0)&gt;0,"INT-INDEVIDO",""),IF(ROUND(AS30*1440,0)&lt;=ROUND(Configurações!$B$12*1440,0),IF(ROUND(AT30*1440,0)&lt;&gt;ROUND(Configurações!$B$8*1440,0),"INT-15MIN",""),IF(OR(ROUND(AT30*1440,0)&lt;ROUND(Configurações!$B$9*1440,0),ROUND(AT30*1440,0)&gt;ROUND(Configurações!$B$10*1440,0)),"INT-1H2H","")))))</f>
        <v/>
      </c>
      <c r="AX30" t="str">
        <f>IF(Configurações!$B$3="Simples",IF('Escala Simples'!G30="Trabalho","TRAB",IF('Escala Simples'!G30="Folga","FOLGA",IF('Escala Simples'!G30="Atestado","ATEST",IF('Escala Simples'!G30="Férias","FERIAS","")))),"")</f>
        <v/>
      </c>
      <c r="AY30" s="71" t="str">
        <f>IF(Configurações!$B$3="Colunas",IF('Escala Colunas'!Q37="","",'Escala Colunas'!Q37),IF(Configurações!$B$3="Simples","",IF('Escala Linhas'!X30="","",'Escala Linhas'!X30)))</f>
        <v/>
      </c>
      <c r="AZ30" s="71" t="str">
        <f>IF(Configurações!$B$3="Colunas",IF('Escala Colunas'!Q38="","",'Escala Colunas'!Q38),IF(Configurações!$B$3="Simples","",IF('Escala Linhas'!Y30="","",'Escala Linhas'!Y30)))</f>
        <v/>
      </c>
      <c r="BA30" s="71" t="str">
        <f>IF(Configurações!$B$3="Colunas",IF('Escala Colunas'!Q39="","",'Escala Colunas'!Q39),IF(Configurações!$B$3="Simples","",IF('Escala Linhas'!Z30="","",'Escala Linhas'!Z30)))</f>
        <v/>
      </c>
      <c r="BB30" s="71" t="str">
        <f>IF(Configurações!$B$3="Colunas",IF('Escala Colunas'!Q40="","",'Escala Colunas'!Q40),IF(Configurações!$B$3="Simples","",IF('Escala Linhas'!AA30="","",'Escala Linhas'!AA30)))</f>
        <v/>
      </c>
      <c r="BC30">
        <f>IF($B30="",0,IF(Configurações!$B$3="Simples",IF(OR(BI30="TRAB",BI30="ATEST"),1,0),IF(AND(AY30&lt;&gt;"",BB30&lt;&gt;""),1,0)))</f>
        <v>0</v>
      </c>
      <c r="BD30" s="72">
        <f>IF(AND(BC30=1,Configurações!$B$3&lt;&gt;"Simples"),MOD(BB30-AY30,1)-BE30,0)</f>
        <v>0</v>
      </c>
      <c r="BE30" s="72">
        <f t="shared" si="119"/>
        <v>0</v>
      </c>
      <c r="BF30">
        <f t="shared" si="120"/>
        <v>0</v>
      </c>
      <c r="BG30">
        <f t="shared" si="121"/>
        <v>0</v>
      </c>
      <c r="BH30" s="38" t="str">
        <f>IF(BC30=0,"",IF(BF30&gt;Configurações!$B$15,"7DIA ","")&amp;IF(AND(WEEKDAY(AY$5)=1,BG30&gt;IF($D30="F",Configurações!$B$13,Configurações!$B$14)),"DOM ","")&amp;IF(Configurações!$B$3="Simples","",IF(ROUND(BD30*1440,0)&lt;=ROUND(Configurações!$B$11*1440,0),IF(ROUND(BE30*1440,0)&gt;0,"INT-INDEVIDO",""),IF(ROUND(BD30*1440,0)&lt;=ROUND(Configurações!$B$12*1440,0),IF(ROUND(BE30*1440,0)&lt;&gt;ROUND(Configurações!$B$8*1440,0),"INT-15MIN",""),IF(OR(ROUND(BE30*1440,0)&lt;ROUND(Configurações!$B$9*1440,0),ROUND(BE30*1440,0)&gt;ROUND(Configurações!$B$10*1440,0)),"INT-1H2H","")))))</f>
        <v/>
      </c>
      <c r="BI30" t="str">
        <f>IF(Configurações!$B$3="Simples",IF('Escala Simples'!H30="Trabalho","TRAB",IF('Escala Simples'!H30="Folga","FOLGA",IF('Escala Simples'!H30="Atestado","ATEST",IF('Escala Simples'!H30="Férias","FERIAS","")))),"")</f>
        <v/>
      </c>
      <c r="BJ30" s="71" t="str">
        <f>IF(Configurações!$B$3="Colunas",IF('Escala Colunas'!Q42="","",'Escala Colunas'!Q42),IF(Configurações!$B$3="Simples","",IF('Escala Linhas'!AC30="","",'Escala Linhas'!AC30)))</f>
        <v/>
      </c>
      <c r="BK30" s="71" t="str">
        <f>IF(Configurações!$B$3="Colunas",IF('Escala Colunas'!Q43="","",'Escala Colunas'!Q43),IF(Configurações!$B$3="Simples","",IF('Escala Linhas'!AD30="","",'Escala Linhas'!AD30)))</f>
        <v/>
      </c>
      <c r="BL30" s="71" t="str">
        <f>IF(Configurações!$B$3="Colunas",IF('Escala Colunas'!Q44="","",'Escala Colunas'!Q44),IF(Configurações!$B$3="Simples","",IF('Escala Linhas'!AE30="","",'Escala Linhas'!AE30)))</f>
        <v/>
      </c>
      <c r="BM30" s="71" t="str">
        <f>IF(Configurações!$B$3="Colunas",IF('Escala Colunas'!Q45="","",'Escala Colunas'!Q45),IF(Configurações!$B$3="Simples","",IF('Escala Linhas'!AF30="","",'Escala Linhas'!AF30)))</f>
        <v/>
      </c>
      <c r="BN30">
        <f>IF($B30="",0,IF(Configurações!$B$3="Simples",IF(OR(BT30="TRAB",BT30="ATEST"),1,0),IF(AND(BJ30&lt;&gt;"",BM30&lt;&gt;""),1,0)))</f>
        <v>0</v>
      </c>
      <c r="BO30" s="72">
        <f>IF(AND(BN30=1,Configurações!$B$3&lt;&gt;"Simples"),MOD(BM30-BJ30,1)-BP30,0)</f>
        <v>0</v>
      </c>
      <c r="BP30" s="72">
        <f t="shared" si="122"/>
        <v>0</v>
      </c>
      <c r="BQ30">
        <f t="shared" si="123"/>
        <v>0</v>
      </c>
      <c r="BR30">
        <f t="shared" si="124"/>
        <v>0</v>
      </c>
      <c r="BS30" s="38" t="str">
        <f>IF(BN30=0,"",IF(BQ30&gt;Configurações!$B$15,"7DIA ","")&amp;IF(AND(WEEKDAY(BJ$5)=1,BR30&gt;IF($D30="F",Configurações!$B$13,Configurações!$B$14)),"DOM ","")&amp;IF(Configurações!$B$3="Simples","",IF(ROUND(BO30*1440,0)&lt;=ROUND(Configurações!$B$11*1440,0),IF(ROUND(BP30*1440,0)&gt;0,"INT-INDEVIDO",""),IF(ROUND(BO30*1440,0)&lt;=ROUND(Configurações!$B$12*1440,0),IF(ROUND(BP30*1440,0)&lt;&gt;ROUND(Configurações!$B$8*1440,0),"INT-15MIN",""),IF(OR(ROUND(BP30*1440,0)&lt;ROUND(Configurações!$B$9*1440,0),ROUND(BP30*1440,0)&gt;ROUND(Configurações!$B$10*1440,0)),"INT-1H2H","")))))</f>
        <v/>
      </c>
      <c r="BT30" t="str">
        <f>IF(Configurações!$B$3="Simples",IF('Escala Simples'!I30="Trabalho","TRAB",IF('Escala Simples'!I30="Folga","FOLGA",IF('Escala Simples'!I30="Atestado","ATEST",IF('Escala Simples'!I30="Férias","FERIAS","")))),"")</f>
        <v/>
      </c>
      <c r="BU30" s="71" t="str">
        <f>IF(Configurações!$B$3="Colunas",IF('Escala Colunas'!Q47="","",'Escala Colunas'!Q47),IF(Configurações!$B$3="Simples","",IF('Escala Linhas'!AH30="","",'Escala Linhas'!AH30)))</f>
        <v/>
      </c>
      <c r="BV30" s="71" t="str">
        <f>IF(Configurações!$B$3="Colunas",IF('Escala Colunas'!Q48="","",'Escala Colunas'!Q48),IF(Configurações!$B$3="Simples","",IF('Escala Linhas'!AI30="","",'Escala Linhas'!AI30)))</f>
        <v/>
      </c>
      <c r="BW30" s="71" t="str">
        <f>IF(Configurações!$B$3="Colunas",IF('Escala Colunas'!Q49="","",'Escala Colunas'!Q49),IF(Configurações!$B$3="Simples","",IF('Escala Linhas'!AJ30="","",'Escala Linhas'!AJ30)))</f>
        <v/>
      </c>
      <c r="BX30" s="71" t="str">
        <f>IF(Configurações!$B$3="Colunas",IF('Escala Colunas'!Q50="","",'Escala Colunas'!Q50),IF(Configurações!$B$3="Simples","",IF('Escala Linhas'!AK30="","",'Escala Linhas'!AK30)))</f>
        <v/>
      </c>
      <c r="BY30">
        <f>IF($B30="",0,IF(Configurações!$B$3="Simples",IF(OR(CE30="TRAB",CE30="ATEST"),1,0),IF(AND(BU30&lt;&gt;"",BX30&lt;&gt;""),1,0)))</f>
        <v>0</v>
      </c>
      <c r="BZ30" s="72">
        <f>IF(AND(BY30=1,Configurações!$B$3&lt;&gt;"Simples"),MOD(BX30-BU30,1)-CA30,0)</f>
        <v>0</v>
      </c>
      <c r="CA30" s="72">
        <f t="shared" si="125"/>
        <v>0</v>
      </c>
      <c r="CB30">
        <f t="shared" si="126"/>
        <v>0</v>
      </c>
      <c r="CC30">
        <f t="shared" si="127"/>
        <v>0</v>
      </c>
      <c r="CD30" s="38" t="str">
        <f>IF(BY30=0,"",IF(CB30&gt;Configurações!$B$15,"7DIA ","")&amp;IF(AND(WEEKDAY(BU$5)=1,CC30&gt;IF($D30="F",Configurações!$B$13,Configurações!$B$14)),"DOM ","")&amp;IF(Configurações!$B$3="Simples","",IF(ROUND(BZ30*1440,0)&lt;=ROUND(Configurações!$B$11*1440,0),IF(ROUND(CA30*1440,0)&gt;0,"INT-INDEVIDO",""),IF(ROUND(BZ30*1440,0)&lt;=ROUND(Configurações!$B$12*1440,0),IF(ROUND(CA30*1440,0)&lt;&gt;ROUND(Configurações!$B$8*1440,0),"INT-15MIN",""),IF(OR(ROUND(CA30*1440,0)&lt;ROUND(Configurações!$B$9*1440,0),ROUND(CA30*1440,0)&gt;ROUND(Configurações!$B$10*1440,0)),"INT-1H2H","")))))</f>
        <v/>
      </c>
      <c r="CE30" t="str">
        <f>IF(Configurações!$B$3="Simples",IF('Escala Simples'!J30="Trabalho","TRAB",IF('Escala Simples'!J30="Folga","FOLGA",IF('Escala Simples'!J30="Atestado","ATEST",IF('Escala Simples'!J30="Férias","FERIAS","")))),"")</f>
        <v/>
      </c>
      <c r="CF30" s="71" t="str">
        <f>IF(Configurações!$B$3="Colunas",IF('Escala Colunas'!Q55="","",'Escala Colunas'!Q55),IF(Configurações!$B$3="Simples","",IF('Escala Linhas'!AP30="","",'Escala Linhas'!AP30)))</f>
        <v/>
      </c>
      <c r="CG30" s="71" t="str">
        <f>IF(Configurações!$B$3="Colunas",IF('Escala Colunas'!Q56="","",'Escala Colunas'!Q56),IF(Configurações!$B$3="Simples","",IF('Escala Linhas'!AQ30="","",'Escala Linhas'!AQ30)))</f>
        <v/>
      </c>
      <c r="CH30" s="71" t="str">
        <f>IF(Configurações!$B$3="Colunas",IF('Escala Colunas'!Q57="","",'Escala Colunas'!Q57),IF(Configurações!$B$3="Simples","",IF('Escala Linhas'!AR30="","",'Escala Linhas'!AR30)))</f>
        <v/>
      </c>
      <c r="CI30" s="71" t="str">
        <f>IF(Configurações!$B$3="Colunas",IF('Escala Colunas'!Q58="","",'Escala Colunas'!Q58),IF(Configurações!$B$3="Simples","",IF('Escala Linhas'!AS30="","",'Escala Linhas'!AS30)))</f>
        <v/>
      </c>
      <c r="CJ30">
        <f>IF($B30="",0,IF(Configurações!$B$3="Simples",IF(OR(CP30="TRAB",CP30="ATEST"),1,0),IF(AND(CF30&lt;&gt;"",CI30&lt;&gt;""),1,0)))</f>
        <v>0</v>
      </c>
      <c r="CK30" s="72">
        <f>IF(AND(CJ30=1,Configurações!$B$3&lt;&gt;"Simples"),MOD(CI30-CF30,1)-CL30,0)</f>
        <v>0</v>
      </c>
      <c r="CL30" s="72">
        <f t="shared" si="128"/>
        <v>0</v>
      </c>
      <c r="CM30">
        <f t="shared" si="129"/>
        <v>0</v>
      </c>
      <c r="CN30">
        <f t="shared" si="130"/>
        <v>0</v>
      </c>
      <c r="CO30" s="38" t="str">
        <f>IF(CJ30=0,"",IF(CM30&gt;Configurações!$B$15,"7DIA ","")&amp;IF(AND(WEEKDAY(CF$5)=1,CN30&gt;IF($D30="F",Configurações!$B$13,Configurações!$B$14)),"DOM ","")&amp;IF(Configurações!$B$3="Simples","",IF(ROUND(CK30*1440,0)&lt;=ROUND(Configurações!$B$11*1440,0),IF(ROUND(CL30*1440,0)&gt;0,"INT-INDEVIDO",""),IF(ROUND(CK30*1440,0)&lt;=ROUND(Configurações!$B$12*1440,0),IF(ROUND(CL30*1440,0)&lt;&gt;ROUND(Configurações!$B$8*1440,0),"INT-15MIN",""),IF(OR(ROUND(CL30*1440,0)&lt;ROUND(Configurações!$B$9*1440,0),ROUND(CL30*1440,0)&gt;ROUND(Configurações!$B$10*1440,0)),"INT-1H2H","")))))</f>
        <v/>
      </c>
      <c r="CP30" t="str">
        <f>IF(Configurações!$B$3="Simples",IF('Escala Simples'!M30="Trabalho","TRAB",IF('Escala Simples'!M30="Folga","FOLGA",IF('Escala Simples'!M30="Atestado","ATEST",IF('Escala Simples'!M30="Férias","FERIAS","")))),"")</f>
        <v/>
      </c>
      <c r="CQ30" s="71" t="str">
        <f>IF(Configurações!$B$3="Colunas",IF('Escala Colunas'!Q60="","",'Escala Colunas'!Q60),IF(Configurações!$B$3="Simples","",IF('Escala Linhas'!AU30="","",'Escala Linhas'!AU30)))</f>
        <v/>
      </c>
      <c r="CR30" s="71" t="str">
        <f>IF(Configurações!$B$3="Colunas",IF('Escala Colunas'!Q61="","",'Escala Colunas'!Q61),IF(Configurações!$B$3="Simples","",IF('Escala Linhas'!AV30="","",'Escala Linhas'!AV30)))</f>
        <v/>
      </c>
      <c r="CS30" s="71" t="str">
        <f>IF(Configurações!$B$3="Colunas",IF('Escala Colunas'!Q62="","",'Escala Colunas'!Q62),IF(Configurações!$B$3="Simples","",IF('Escala Linhas'!AW30="","",'Escala Linhas'!AW30)))</f>
        <v/>
      </c>
      <c r="CT30" s="71" t="str">
        <f>IF(Configurações!$B$3="Colunas",IF('Escala Colunas'!Q63="","",'Escala Colunas'!Q63),IF(Configurações!$B$3="Simples","",IF('Escala Linhas'!AX30="","",'Escala Linhas'!AX30)))</f>
        <v/>
      </c>
      <c r="CU30">
        <f>IF($B30="",0,IF(Configurações!$B$3="Simples",IF(OR(DA30="TRAB",DA30="ATEST"),1,0),IF(AND(CQ30&lt;&gt;"",CT30&lt;&gt;""),1,0)))</f>
        <v>0</v>
      </c>
      <c r="CV30" s="72">
        <f>IF(AND(CU30=1,Configurações!$B$3&lt;&gt;"Simples"),MOD(CT30-CQ30,1)-CW30,0)</f>
        <v>0</v>
      </c>
      <c r="CW30" s="72">
        <f t="shared" si="131"/>
        <v>0</v>
      </c>
      <c r="CX30">
        <f t="shared" si="132"/>
        <v>0</v>
      </c>
      <c r="CY30">
        <f t="shared" si="133"/>
        <v>0</v>
      </c>
      <c r="CZ30" s="38" t="str">
        <f>IF(CU30=0,"",IF(CX30&gt;Configurações!$B$15,"7DIA ","")&amp;IF(AND(WEEKDAY(CQ$5)=1,CY30&gt;IF($D30="F",Configurações!$B$13,Configurações!$B$14)),"DOM ","")&amp;IF(Configurações!$B$3="Simples","",IF(ROUND(CV30*1440,0)&lt;=ROUND(Configurações!$B$11*1440,0),IF(ROUND(CW30*1440,0)&gt;0,"INT-INDEVIDO",""),IF(ROUND(CV30*1440,0)&lt;=ROUND(Configurações!$B$12*1440,0),IF(ROUND(CW30*1440,0)&lt;&gt;ROUND(Configurações!$B$8*1440,0),"INT-15MIN",""),IF(OR(ROUND(CW30*1440,0)&lt;ROUND(Configurações!$B$9*1440,0),ROUND(CW30*1440,0)&gt;ROUND(Configurações!$B$10*1440,0)),"INT-1H2H","")))))</f>
        <v/>
      </c>
      <c r="DA30" t="str">
        <f>IF(Configurações!$B$3="Simples",IF('Escala Simples'!N30="Trabalho","TRAB",IF('Escala Simples'!N30="Folga","FOLGA",IF('Escala Simples'!N30="Atestado","ATEST",IF('Escala Simples'!N30="Férias","FERIAS","")))),"")</f>
        <v/>
      </c>
      <c r="DB30" s="71" t="str">
        <f>IF(Configurações!$B$3="Colunas",IF('Escala Colunas'!Q65="","",'Escala Colunas'!Q65),IF(Configurações!$B$3="Simples","",IF('Escala Linhas'!AZ30="","",'Escala Linhas'!AZ30)))</f>
        <v/>
      </c>
      <c r="DC30" s="71" t="str">
        <f>IF(Configurações!$B$3="Colunas",IF('Escala Colunas'!Q66="","",'Escala Colunas'!Q66),IF(Configurações!$B$3="Simples","",IF('Escala Linhas'!BA30="","",'Escala Linhas'!BA30)))</f>
        <v/>
      </c>
      <c r="DD30" s="71" t="str">
        <f>IF(Configurações!$B$3="Colunas",IF('Escala Colunas'!Q67="","",'Escala Colunas'!Q67),IF(Configurações!$B$3="Simples","",IF('Escala Linhas'!BB30="","",'Escala Linhas'!BB30)))</f>
        <v/>
      </c>
      <c r="DE30" s="71" t="str">
        <f>IF(Configurações!$B$3="Colunas",IF('Escala Colunas'!Q68="","",'Escala Colunas'!Q68),IF(Configurações!$B$3="Simples","",IF('Escala Linhas'!BC30="","",'Escala Linhas'!BC30)))</f>
        <v/>
      </c>
      <c r="DF30">
        <f>IF($B30="",0,IF(Configurações!$B$3="Simples",IF(OR(DL30="TRAB",DL30="ATEST"),1,0),IF(AND(DB30&lt;&gt;"",DE30&lt;&gt;""),1,0)))</f>
        <v>0</v>
      </c>
      <c r="DG30" s="72">
        <f>IF(AND(DF30=1,Configurações!$B$3&lt;&gt;"Simples"),MOD(DE30-DB30,1)-DH30,0)</f>
        <v>0</v>
      </c>
      <c r="DH30" s="72">
        <f t="shared" si="134"/>
        <v>0</v>
      </c>
      <c r="DI30">
        <f t="shared" si="135"/>
        <v>0</v>
      </c>
      <c r="DJ30">
        <f t="shared" si="136"/>
        <v>0</v>
      </c>
      <c r="DK30" s="38" t="str">
        <f>IF(DF30=0,"",IF(DI30&gt;Configurações!$B$15,"7DIA ","")&amp;IF(AND(WEEKDAY(DB$5)=1,DJ30&gt;IF($D30="F",Configurações!$B$13,Configurações!$B$14)),"DOM ","")&amp;IF(Configurações!$B$3="Simples","",IF(ROUND(DG30*1440,0)&lt;=ROUND(Configurações!$B$11*1440,0),IF(ROUND(DH30*1440,0)&gt;0,"INT-INDEVIDO",""),IF(ROUND(DG30*1440,0)&lt;=ROUND(Configurações!$B$12*1440,0),IF(ROUND(DH30*1440,0)&lt;&gt;ROUND(Configurações!$B$8*1440,0),"INT-15MIN",""),IF(OR(ROUND(DH30*1440,0)&lt;ROUND(Configurações!$B$9*1440,0),ROUND(DH30*1440,0)&gt;ROUND(Configurações!$B$10*1440,0)),"INT-1H2H","")))))</f>
        <v/>
      </c>
      <c r="DL30" t="str">
        <f>IF(Configurações!$B$3="Simples",IF('Escala Simples'!O30="Trabalho","TRAB",IF('Escala Simples'!O30="Folga","FOLGA",IF('Escala Simples'!O30="Atestado","ATEST",IF('Escala Simples'!O30="Férias","FERIAS","")))),"")</f>
        <v/>
      </c>
      <c r="DM30" s="71" t="str">
        <f>IF(Configurações!$B$3="Colunas",IF('Escala Colunas'!Q70="","",'Escala Colunas'!Q70),IF(Configurações!$B$3="Simples","",IF('Escala Linhas'!BE30="","",'Escala Linhas'!BE30)))</f>
        <v/>
      </c>
      <c r="DN30" s="71" t="str">
        <f>IF(Configurações!$B$3="Colunas",IF('Escala Colunas'!Q71="","",'Escala Colunas'!Q71),IF(Configurações!$B$3="Simples","",IF('Escala Linhas'!BF30="","",'Escala Linhas'!BF30)))</f>
        <v/>
      </c>
      <c r="DO30" s="71" t="str">
        <f>IF(Configurações!$B$3="Colunas",IF('Escala Colunas'!Q72="","",'Escala Colunas'!Q72),IF(Configurações!$B$3="Simples","",IF('Escala Linhas'!BG30="","",'Escala Linhas'!BG30)))</f>
        <v/>
      </c>
      <c r="DP30" s="71" t="str">
        <f>IF(Configurações!$B$3="Colunas",IF('Escala Colunas'!Q73="","",'Escala Colunas'!Q73),IF(Configurações!$B$3="Simples","",IF('Escala Linhas'!BH30="","",'Escala Linhas'!BH30)))</f>
        <v/>
      </c>
      <c r="DQ30">
        <f>IF($B30="",0,IF(Configurações!$B$3="Simples",IF(OR(DW30="TRAB",DW30="ATEST"),1,0),IF(AND(DM30&lt;&gt;"",DP30&lt;&gt;""),1,0)))</f>
        <v>0</v>
      </c>
      <c r="DR30" s="72">
        <f>IF(AND(DQ30=1,Configurações!$B$3&lt;&gt;"Simples"),MOD(DP30-DM30,1)-DS30,0)</f>
        <v>0</v>
      </c>
      <c r="DS30" s="72">
        <f t="shared" si="137"/>
        <v>0</v>
      </c>
      <c r="DT30">
        <f t="shared" si="138"/>
        <v>0</v>
      </c>
      <c r="DU30">
        <f t="shared" si="139"/>
        <v>0</v>
      </c>
      <c r="DV30" s="38" t="str">
        <f>IF(DQ30=0,"",IF(DT30&gt;Configurações!$B$15,"7DIA ","")&amp;IF(AND(WEEKDAY(DM$5)=1,DU30&gt;IF($D30="F",Configurações!$B$13,Configurações!$B$14)),"DOM ","")&amp;IF(Configurações!$B$3="Simples","",IF(ROUND(DR30*1440,0)&lt;=ROUND(Configurações!$B$11*1440,0),IF(ROUND(DS30*1440,0)&gt;0,"INT-INDEVIDO",""),IF(ROUND(DR30*1440,0)&lt;=ROUND(Configurações!$B$12*1440,0),IF(ROUND(DS30*1440,0)&lt;&gt;ROUND(Configurações!$B$8*1440,0),"INT-15MIN",""),IF(OR(ROUND(DS30*1440,0)&lt;ROUND(Configurações!$B$9*1440,0),ROUND(DS30*1440,0)&gt;ROUND(Configurações!$B$10*1440,0)),"INT-1H2H","")))))</f>
        <v/>
      </c>
      <c r="DW30" t="str">
        <f>IF(Configurações!$B$3="Simples",IF('Escala Simples'!P30="Trabalho","TRAB",IF('Escala Simples'!P30="Folga","FOLGA",IF('Escala Simples'!P30="Atestado","ATEST",IF('Escala Simples'!P30="Férias","FERIAS","")))),"")</f>
        <v/>
      </c>
      <c r="DX30" s="71" t="str">
        <f>IF(Configurações!$B$3="Colunas",IF('Escala Colunas'!Q75="","",'Escala Colunas'!Q75),IF(Configurações!$B$3="Simples","",IF('Escala Linhas'!BJ30="","",'Escala Linhas'!BJ30)))</f>
        <v/>
      </c>
      <c r="DY30" s="71" t="str">
        <f>IF(Configurações!$B$3="Colunas",IF('Escala Colunas'!Q76="","",'Escala Colunas'!Q76),IF(Configurações!$B$3="Simples","",IF('Escala Linhas'!BK30="","",'Escala Linhas'!BK30)))</f>
        <v/>
      </c>
      <c r="DZ30" s="71" t="str">
        <f>IF(Configurações!$B$3="Colunas",IF('Escala Colunas'!Q77="","",'Escala Colunas'!Q77),IF(Configurações!$B$3="Simples","",IF('Escala Linhas'!BL30="","",'Escala Linhas'!BL30)))</f>
        <v/>
      </c>
      <c r="EA30" s="71" t="str">
        <f>IF(Configurações!$B$3="Colunas",IF('Escala Colunas'!Q78="","",'Escala Colunas'!Q78),IF(Configurações!$B$3="Simples","",IF('Escala Linhas'!BM30="","",'Escala Linhas'!BM30)))</f>
        <v/>
      </c>
      <c r="EB30">
        <f>IF($B30="",0,IF(Configurações!$B$3="Simples",IF(OR(EH30="TRAB",EH30="ATEST"),1,0),IF(AND(DX30&lt;&gt;"",EA30&lt;&gt;""),1,0)))</f>
        <v>0</v>
      </c>
      <c r="EC30" s="72">
        <f>IF(AND(EB30=1,Configurações!$B$3&lt;&gt;"Simples"),MOD(EA30-DX30,1)-ED30,0)</f>
        <v>0</v>
      </c>
      <c r="ED30" s="72">
        <f t="shared" si="140"/>
        <v>0</v>
      </c>
      <c r="EE30">
        <f t="shared" si="141"/>
        <v>0</v>
      </c>
      <c r="EF30">
        <f t="shared" si="142"/>
        <v>0</v>
      </c>
      <c r="EG30" s="38" t="str">
        <f>IF(EB30=0,"",IF(EE30&gt;Configurações!$B$15,"7DIA ","")&amp;IF(AND(WEEKDAY(DX$5)=1,EF30&gt;IF($D30="F",Configurações!$B$13,Configurações!$B$14)),"DOM ","")&amp;IF(Configurações!$B$3="Simples","",IF(ROUND(EC30*1440,0)&lt;=ROUND(Configurações!$B$11*1440,0),IF(ROUND(ED30*1440,0)&gt;0,"INT-INDEVIDO",""),IF(ROUND(EC30*1440,0)&lt;=ROUND(Configurações!$B$12*1440,0),IF(ROUND(ED30*1440,0)&lt;&gt;ROUND(Configurações!$B$8*1440,0),"INT-15MIN",""),IF(OR(ROUND(ED30*1440,0)&lt;ROUND(Configurações!$B$9*1440,0),ROUND(ED30*1440,0)&gt;ROUND(Configurações!$B$10*1440,0)),"INT-1H2H","")))))</f>
        <v/>
      </c>
      <c r="EH30" t="str">
        <f>IF(Configurações!$B$3="Simples",IF('Escala Simples'!Q30="Trabalho","TRAB",IF('Escala Simples'!Q30="Folga","FOLGA",IF('Escala Simples'!Q30="Atestado","ATEST",IF('Escala Simples'!Q30="Férias","FERIAS","")))),"")</f>
        <v/>
      </c>
      <c r="EI30" s="71" t="str">
        <f>IF(Configurações!$B$3="Colunas",IF('Escala Colunas'!Q80="","",'Escala Colunas'!Q80),IF(Configurações!$B$3="Simples","",IF('Escala Linhas'!BO30="","",'Escala Linhas'!BO30)))</f>
        <v/>
      </c>
      <c r="EJ30" s="71" t="str">
        <f>IF(Configurações!$B$3="Colunas",IF('Escala Colunas'!Q81="","",'Escala Colunas'!Q81),IF(Configurações!$B$3="Simples","",IF('Escala Linhas'!BP30="","",'Escala Linhas'!BP30)))</f>
        <v/>
      </c>
      <c r="EK30" s="71" t="str">
        <f>IF(Configurações!$B$3="Colunas",IF('Escala Colunas'!Q82="","",'Escala Colunas'!Q82),IF(Configurações!$B$3="Simples","",IF('Escala Linhas'!BQ30="","",'Escala Linhas'!BQ30)))</f>
        <v/>
      </c>
      <c r="EL30" s="71" t="str">
        <f>IF(Configurações!$B$3="Colunas",IF('Escala Colunas'!Q83="","",'Escala Colunas'!Q83),IF(Configurações!$B$3="Simples","",IF('Escala Linhas'!BR30="","",'Escala Linhas'!BR30)))</f>
        <v/>
      </c>
      <c r="EM30">
        <f>IF($B30="",0,IF(Configurações!$B$3="Simples",IF(OR(ES30="TRAB",ES30="ATEST"),1,0),IF(AND(EI30&lt;&gt;"",EL30&lt;&gt;""),1,0)))</f>
        <v>0</v>
      </c>
      <c r="EN30" s="72">
        <f>IF(AND(EM30=1,Configurações!$B$3&lt;&gt;"Simples"),MOD(EL30-EI30,1)-EO30,0)</f>
        <v>0</v>
      </c>
      <c r="EO30" s="72">
        <f t="shared" si="143"/>
        <v>0</v>
      </c>
      <c r="EP30">
        <f t="shared" si="144"/>
        <v>0</v>
      </c>
      <c r="EQ30">
        <f t="shared" si="145"/>
        <v>0</v>
      </c>
      <c r="ER30" s="38" t="str">
        <f>IF(EM30=0,"",IF(EP30&gt;Configurações!$B$15,"7DIA ","")&amp;IF(AND(WEEKDAY(EI$5)=1,EQ30&gt;IF($D30="F",Configurações!$B$13,Configurações!$B$14)),"DOM ","")&amp;IF(Configurações!$B$3="Simples","",IF(ROUND(EN30*1440,0)&lt;=ROUND(Configurações!$B$11*1440,0),IF(ROUND(EO30*1440,0)&gt;0,"INT-INDEVIDO",""),IF(ROUND(EN30*1440,0)&lt;=ROUND(Configurações!$B$12*1440,0),IF(ROUND(EO30*1440,0)&lt;&gt;ROUND(Configurações!$B$8*1440,0),"INT-15MIN",""),IF(OR(ROUND(EO30*1440,0)&lt;ROUND(Configurações!$B$9*1440,0),ROUND(EO30*1440,0)&gt;ROUND(Configurações!$B$10*1440,0)),"INT-1H2H","")))))</f>
        <v/>
      </c>
      <c r="ES30" t="str">
        <f>IF(Configurações!$B$3="Simples",IF('Escala Simples'!R30="Trabalho","TRAB",IF('Escala Simples'!R30="Folga","FOLGA",IF('Escala Simples'!R30="Atestado","ATEST",IF('Escala Simples'!R30="Férias","FERIAS","")))),"")</f>
        <v/>
      </c>
      <c r="ET30" s="71" t="str">
        <f>IF(Configurações!$B$3="Colunas",IF('Escala Colunas'!Q85="","",'Escala Colunas'!Q85),IF(Configurações!$B$3="Simples","",IF('Escala Linhas'!BT30="","",'Escala Linhas'!BT30)))</f>
        <v/>
      </c>
      <c r="EU30" s="71" t="str">
        <f>IF(Configurações!$B$3="Colunas",IF('Escala Colunas'!Q86="","",'Escala Colunas'!Q86),IF(Configurações!$B$3="Simples","",IF('Escala Linhas'!BU30="","",'Escala Linhas'!BU30)))</f>
        <v/>
      </c>
      <c r="EV30" s="71" t="str">
        <f>IF(Configurações!$B$3="Colunas",IF('Escala Colunas'!Q87="","",'Escala Colunas'!Q87),IF(Configurações!$B$3="Simples","",IF('Escala Linhas'!BV30="","",'Escala Linhas'!BV30)))</f>
        <v/>
      </c>
      <c r="EW30" s="71" t="str">
        <f>IF(Configurações!$B$3="Colunas",IF('Escala Colunas'!Q88="","",'Escala Colunas'!Q88),IF(Configurações!$B$3="Simples","",IF('Escala Linhas'!BW30="","",'Escala Linhas'!BW30)))</f>
        <v/>
      </c>
      <c r="EX30">
        <f>IF($B30="",0,IF(Configurações!$B$3="Simples",IF(OR(FD30="TRAB",FD30="ATEST"),1,0),IF(AND(ET30&lt;&gt;"",EW30&lt;&gt;""),1,0)))</f>
        <v>0</v>
      </c>
      <c r="EY30" s="72">
        <f>IF(AND(EX30=1,Configurações!$B$3&lt;&gt;"Simples"),MOD(EW30-ET30,1)-EZ30,0)</f>
        <v>0</v>
      </c>
      <c r="EZ30" s="72">
        <f t="shared" si="146"/>
        <v>0</v>
      </c>
      <c r="FA30">
        <f t="shared" si="147"/>
        <v>0</v>
      </c>
      <c r="FB30">
        <f t="shared" si="148"/>
        <v>0</v>
      </c>
      <c r="FC30" s="38" t="str">
        <f>IF(EX30=0,"",IF(FA30&gt;Configurações!$B$15,"7DIA ","")&amp;IF(AND(WEEKDAY(ET$5)=1,FB30&gt;IF($D30="F",Configurações!$B$13,Configurações!$B$14)),"DOM ","")&amp;IF(Configurações!$B$3="Simples","",IF(ROUND(EY30*1440,0)&lt;=ROUND(Configurações!$B$11*1440,0),IF(ROUND(EZ30*1440,0)&gt;0,"INT-INDEVIDO",""),IF(ROUND(EY30*1440,0)&lt;=ROUND(Configurações!$B$12*1440,0),IF(ROUND(EZ30*1440,0)&lt;&gt;ROUND(Configurações!$B$8*1440,0),"INT-15MIN",""),IF(OR(ROUND(EZ30*1440,0)&lt;ROUND(Configurações!$B$9*1440,0),ROUND(EZ30*1440,0)&gt;ROUND(Configurações!$B$10*1440,0)),"INT-1H2H","")))))</f>
        <v/>
      </c>
      <c r="FD30" t="str">
        <f>IF(Configurações!$B$3="Simples",IF('Escala Simples'!S30="Trabalho","TRAB",IF('Escala Simples'!S30="Folga","FOLGA",IF('Escala Simples'!S30="Atestado","ATEST",IF('Escala Simples'!S30="Férias","FERIAS","")))),"")</f>
        <v/>
      </c>
      <c r="FE30" s="71" t="str">
        <f>IF(Configurações!$B$3="Colunas",IF('Escala Colunas'!Q93="","",'Escala Colunas'!Q93),IF(Configurações!$B$3="Simples","",IF('Escala Linhas'!CB30="","",'Escala Linhas'!CB30)))</f>
        <v/>
      </c>
      <c r="FF30" s="71" t="str">
        <f>IF(Configurações!$B$3="Colunas",IF('Escala Colunas'!Q94="","",'Escala Colunas'!Q94),IF(Configurações!$B$3="Simples","",IF('Escala Linhas'!CC30="","",'Escala Linhas'!CC30)))</f>
        <v/>
      </c>
      <c r="FG30" s="71" t="str">
        <f>IF(Configurações!$B$3="Colunas",IF('Escala Colunas'!Q95="","",'Escala Colunas'!Q95),IF(Configurações!$B$3="Simples","",IF('Escala Linhas'!CD30="","",'Escala Linhas'!CD30)))</f>
        <v/>
      </c>
      <c r="FH30" s="71" t="str">
        <f>IF(Configurações!$B$3="Colunas",IF('Escala Colunas'!Q96="","",'Escala Colunas'!Q96),IF(Configurações!$B$3="Simples","",IF('Escala Linhas'!CE30="","",'Escala Linhas'!CE30)))</f>
        <v/>
      </c>
      <c r="FI30">
        <f>IF($B30="",0,IF(Configurações!$B$3="Simples",IF(OR(FO30="TRAB",FO30="ATEST"),1,0),IF(AND(FE30&lt;&gt;"",FH30&lt;&gt;""),1,0)))</f>
        <v>0</v>
      </c>
      <c r="FJ30" s="72">
        <f>IF(AND(FI30=1,Configurações!$B$3&lt;&gt;"Simples"),MOD(FH30-FE30,1)-FK30,0)</f>
        <v>0</v>
      </c>
      <c r="FK30" s="72">
        <f t="shared" si="149"/>
        <v>0</v>
      </c>
      <c r="FL30">
        <f t="shared" si="150"/>
        <v>0</v>
      </c>
      <c r="FM30">
        <f t="shared" si="151"/>
        <v>0</v>
      </c>
      <c r="FN30" s="38" t="str">
        <f>IF(FI30=0,"",IF(FL30&gt;Configurações!$B$15,"7DIA ","")&amp;IF(AND(WEEKDAY(FE$5)=1,FM30&gt;IF($D30="F",Configurações!$B$13,Configurações!$B$14)),"DOM ","")&amp;IF(Configurações!$B$3="Simples","",IF(ROUND(FJ30*1440,0)&lt;=ROUND(Configurações!$B$11*1440,0),IF(ROUND(FK30*1440,0)&gt;0,"INT-INDEVIDO",""),IF(ROUND(FJ30*1440,0)&lt;=ROUND(Configurações!$B$12*1440,0),IF(ROUND(FK30*1440,0)&lt;&gt;ROUND(Configurações!$B$8*1440,0),"INT-15MIN",""),IF(OR(ROUND(FK30*1440,0)&lt;ROUND(Configurações!$B$9*1440,0),ROUND(FK30*1440,0)&gt;ROUND(Configurações!$B$10*1440,0)),"INT-1H2H","")))))</f>
        <v/>
      </c>
      <c r="FO30" t="str">
        <f>IF(Configurações!$B$3="Simples",IF('Escala Simples'!V30="Trabalho","TRAB",IF('Escala Simples'!V30="Folga","FOLGA",IF('Escala Simples'!V30="Atestado","ATEST",IF('Escala Simples'!V30="Férias","FERIAS","")))),"")</f>
        <v/>
      </c>
      <c r="FP30" s="71" t="str">
        <f>IF(Configurações!$B$3="Colunas",IF('Escala Colunas'!Q98="","",'Escala Colunas'!Q98),IF(Configurações!$B$3="Simples","",IF('Escala Linhas'!CG30="","",'Escala Linhas'!CG30)))</f>
        <v/>
      </c>
      <c r="FQ30" s="71" t="str">
        <f>IF(Configurações!$B$3="Colunas",IF('Escala Colunas'!Q99="","",'Escala Colunas'!Q99),IF(Configurações!$B$3="Simples","",IF('Escala Linhas'!CH30="","",'Escala Linhas'!CH30)))</f>
        <v/>
      </c>
      <c r="FR30" s="71" t="str">
        <f>IF(Configurações!$B$3="Colunas",IF('Escala Colunas'!Q100="","",'Escala Colunas'!Q100),IF(Configurações!$B$3="Simples","",IF('Escala Linhas'!CI30="","",'Escala Linhas'!CI30)))</f>
        <v/>
      </c>
      <c r="FS30" s="71" t="str">
        <f>IF(Configurações!$B$3="Colunas",IF('Escala Colunas'!Q101="","",'Escala Colunas'!Q101),IF(Configurações!$B$3="Simples","",IF('Escala Linhas'!CJ30="","",'Escala Linhas'!CJ30)))</f>
        <v/>
      </c>
      <c r="FT30">
        <f>IF($B30="",0,IF(Configurações!$B$3="Simples",IF(OR(FZ30="TRAB",FZ30="ATEST"),1,0),IF(AND(FP30&lt;&gt;"",FS30&lt;&gt;""),1,0)))</f>
        <v>0</v>
      </c>
      <c r="FU30" s="72">
        <f>IF(AND(FT30=1,Configurações!$B$3&lt;&gt;"Simples"),MOD(FS30-FP30,1)-FV30,0)</f>
        <v>0</v>
      </c>
      <c r="FV30" s="72">
        <f t="shared" si="152"/>
        <v>0</v>
      </c>
      <c r="FW30">
        <f t="shared" si="153"/>
        <v>0</v>
      </c>
      <c r="FX30">
        <f t="shared" si="154"/>
        <v>0</v>
      </c>
      <c r="FY30" s="38" t="str">
        <f>IF(FT30=0,"",IF(FW30&gt;Configurações!$B$15,"7DIA ","")&amp;IF(AND(WEEKDAY(FP$5)=1,FX30&gt;IF($D30="F",Configurações!$B$13,Configurações!$B$14)),"DOM ","")&amp;IF(Configurações!$B$3="Simples","",IF(ROUND(FU30*1440,0)&lt;=ROUND(Configurações!$B$11*1440,0),IF(ROUND(FV30*1440,0)&gt;0,"INT-INDEVIDO",""),IF(ROUND(FU30*1440,0)&lt;=ROUND(Configurações!$B$12*1440,0),IF(ROUND(FV30*1440,0)&lt;&gt;ROUND(Configurações!$B$8*1440,0),"INT-15MIN",""),IF(OR(ROUND(FV30*1440,0)&lt;ROUND(Configurações!$B$9*1440,0),ROUND(FV30*1440,0)&gt;ROUND(Configurações!$B$10*1440,0)),"INT-1H2H","")))))</f>
        <v/>
      </c>
      <c r="FZ30" t="str">
        <f>IF(Configurações!$B$3="Simples",IF('Escala Simples'!W30="Trabalho","TRAB",IF('Escala Simples'!W30="Folga","FOLGA",IF('Escala Simples'!W30="Atestado","ATEST",IF('Escala Simples'!W30="Férias","FERIAS","")))),"")</f>
        <v/>
      </c>
      <c r="GA30" s="71" t="str">
        <f>IF(Configurações!$B$3="Colunas",IF('Escala Colunas'!Q103="","",'Escala Colunas'!Q103),IF(Configurações!$B$3="Simples","",IF('Escala Linhas'!CL30="","",'Escala Linhas'!CL30)))</f>
        <v/>
      </c>
      <c r="GB30" s="71" t="str">
        <f>IF(Configurações!$B$3="Colunas",IF('Escala Colunas'!Q104="","",'Escala Colunas'!Q104),IF(Configurações!$B$3="Simples","",IF('Escala Linhas'!CM30="","",'Escala Linhas'!CM30)))</f>
        <v/>
      </c>
      <c r="GC30" s="71" t="str">
        <f>IF(Configurações!$B$3="Colunas",IF('Escala Colunas'!Q105="","",'Escala Colunas'!Q105),IF(Configurações!$B$3="Simples","",IF('Escala Linhas'!CN30="","",'Escala Linhas'!CN30)))</f>
        <v/>
      </c>
      <c r="GD30" s="71" t="str">
        <f>IF(Configurações!$B$3="Colunas",IF('Escala Colunas'!Q106="","",'Escala Colunas'!Q106),IF(Configurações!$B$3="Simples","",IF('Escala Linhas'!CO30="","",'Escala Linhas'!CO30)))</f>
        <v/>
      </c>
      <c r="GE30">
        <f>IF($B30="",0,IF(Configurações!$B$3="Simples",IF(OR(GK30="TRAB",GK30="ATEST"),1,0),IF(AND(GA30&lt;&gt;"",GD30&lt;&gt;""),1,0)))</f>
        <v>0</v>
      </c>
      <c r="GF30" s="72">
        <f>IF(AND(GE30=1,Configurações!$B$3&lt;&gt;"Simples"),MOD(GD30-GA30,1)-GG30,0)</f>
        <v>0</v>
      </c>
      <c r="GG30" s="72">
        <f t="shared" si="155"/>
        <v>0</v>
      </c>
      <c r="GH30">
        <f t="shared" si="156"/>
        <v>0</v>
      </c>
      <c r="GI30">
        <f t="shared" si="157"/>
        <v>0</v>
      </c>
      <c r="GJ30" s="38" t="str">
        <f>IF(GE30=0,"",IF(GH30&gt;Configurações!$B$15,"7DIA ","")&amp;IF(AND(WEEKDAY(GA$5)=1,GI30&gt;IF($D30="F",Configurações!$B$13,Configurações!$B$14)),"DOM ","")&amp;IF(Configurações!$B$3="Simples","",IF(ROUND(GF30*1440,0)&lt;=ROUND(Configurações!$B$11*1440,0),IF(ROUND(GG30*1440,0)&gt;0,"INT-INDEVIDO",""),IF(ROUND(GF30*1440,0)&lt;=ROUND(Configurações!$B$12*1440,0),IF(ROUND(GG30*1440,0)&lt;&gt;ROUND(Configurações!$B$8*1440,0),"INT-15MIN",""),IF(OR(ROUND(GG30*1440,0)&lt;ROUND(Configurações!$B$9*1440,0),ROUND(GG30*1440,0)&gt;ROUND(Configurações!$B$10*1440,0)),"INT-1H2H","")))))</f>
        <v/>
      </c>
      <c r="GK30" t="str">
        <f>IF(Configurações!$B$3="Simples",IF('Escala Simples'!X30="Trabalho","TRAB",IF('Escala Simples'!X30="Folga","FOLGA",IF('Escala Simples'!X30="Atestado","ATEST",IF('Escala Simples'!X30="Férias","FERIAS","")))),"")</f>
        <v/>
      </c>
      <c r="GL30" s="71" t="str">
        <f>IF(Configurações!$B$3="Colunas",IF('Escala Colunas'!Q108="","",'Escala Colunas'!Q108),IF(Configurações!$B$3="Simples","",IF('Escala Linhas'!CQ30="","",'Escala Linhas'!CQ30)))</f>
        <v/>
      </c>
      <c r="GM30" s="71" t="str">
        <f>IF(Configurações!$B$3="Colunas",IF('Escala Colunas'!Q109="","",'Escala Colunas'!Q109),IF(Configurações!$B$3="Simples","",IF('Escala Linhas'!CR30="","",'Escala Linhas'!CR30)))</f>
        <v/>
      </c>
      <c r="GN30" s="71" t="str">
        <f>IF(Configurações!$B$3="Colunas",IF('Escala Colunas'!Q110="","",'Escala Colunas'!Q110),IF(Configurações!$B$3="Simples","",IF('Escala Linhas'!CS30="","",'Escala Linhas'!CS30)))</f>
        <v/>
      </c>
      <c r="GO30" s="71" t="str">
        <f>IF(Configurações!$B$3="Colunas",IF('Escala Colunas'!Q111="","",'Escala Colunas'!Q111),IF(Configurações!$B$3="Simples","",IF('Escala Linhas'!CT30="","",'Escala Linhas'!CT30)))</f>
        <v/>
      </c>
      <c r="GP30">
        <f>IF($B30="",0,IF(Configurações!$B$3="Simples",IF(OR(GV30="TRAB",GV30="ATEST"),1,0),IF(AND(GL30&lt;&gt;"",GO30&lt;&gt;""),1,0)))</f>
        <v>0</v>
      </c>
      <c r="GQ30" s="72">
        <f>IF(AND(GP30=1,Configurações!$B$3&lt;&gt;"Simples"),MOD(GO30-GL30,1)-GR30,0)</f>
        <v>0</v>
      </c>
      <c r="GR30" s="72">
        <f t="shared" si="158"/>
        <v>0</v>
      </c>
      <c r="GS30">
        <f t="shared" si="159"/>
        <v>0</v>
      </c>
      <c r="GT30">
        <f t="shared" si="160"/>
        <v>0</v>
      </c>
      <c r="GU30" s="38" t="str">
        <f>IF(GP30=0,"",IF(GS30&gt;Configurações!$B$15,"7DIA ","")&amp;IF(AND(WEEKDAY(GL$5)=1,GT30&gt;IF($D30="F",Configurações!$B$13,Configurações!$B$14)),"DOM ","")&amp;IF(Configurações!$B$3="Simples","",IF(ROUND(GQ30*1440,0)&lt;=ROUND(Configurações!$B$11*1440,0),IF(ROUND(GR30*1440,0)&gt;0,"INT-INDEVIDO",""),IF(ROUND(GQ30*1440,0)&lt;=ROUND(Configurações!$B$12*1440,0),IF(ROUND(GR30*1440,0)&lt;&gt;ROUND(Configurações!$B$8*1440,0),"INT-15MIN",""),IF(OR(ROUND(GR30*1440,0)&lt;ROUND(Configurações!$B$9*1440,0),ROUND(GR30*1440,0)&gt;ROUND(Configurações!$B$10*1440,0)),"INT-1H2H","")))))</f>
        <v/>
      </c>
      <c r="GV30" t="str">
        <f>IF(Configurações!$B$3="Simples",IF('Escala Simples'!Y30="Trabalho","TRAB",IF('Escala Simples'!Y30="Folga","FOLGA",IF('Escala Simples'!Y30="Atestado","ATEST",IF('Escala Simples'!Y30="Férias","FERIAS","")))),"")</f>
        <v/>
      </c>
      <c r="GW30" s="71" t="str">
        <f>IF(Configurações!$B$3="Colunas",IF('Escala Colunas'!Q113="","",'Escala Colunas'!Q113),IF(Configurações!$B$3="Simples","",IF('Escala Linhas'!CV30="","",'Escala Linhas'!CV30)))</f>
        <v/>
      </c>
      <c r="GX30" s="71" t="str">
        <f>IF(Configurações!$B$3="Colunas",IF('Escala Colunas'!Q114="","",'Escala Colunas'!Q114),IF(Configurações!$B$3="Simples","",IF('Escala Linhas'!CW30="","",'Escala Linhas'!CW30)))</f>
        <v/>
      </c>
      <c r="GY30" s="71" t="str">
        <f>IF(Configurações!$B$3="Colunas",IF('Escala Colunas'!Q115="","",'Escala Colunas'!Q115),IF(Configurações!$B$3="Simples","",IF('Escala Linhas'!CX30="","",'Escala Linhas'!CX30)))</f>
        <v/>
      </c>
      <c r="GZ30" s="71" t="str">
        <f>IF(Configurações!$B$3="Colunas",IF('Escala Colunas'!Q116="","",'Escala Colunas'!Q116),IF(Configurações!$B$3="Simples","",IF('Escala Linhas'!CY30="","",'Escala Linhas'!CY30)))</f>
        <v/>
      </c>
      <c r="HA30">
        <f>IF($B30="",0,IF(Configurações!$B$3="Simples",IF(OR(HG30="TRAB",HG30="ATEST"),1,0),IF(AND(GW30&lt;&gt;"",GZ30&lt;&gt;""),1,0)))</f>
        <v>0</v>
      </c>
      <c r="HB30" s="72">
        <f>IF(AND(HA30=1,Configurações!$B$3&lt;&gt;"Simples"),MOD(GZ30-GW30,1)-HC30,0)</f>
        <v>0</v>
      </c>
      <c r="HC30" s="72">
        <f t="shared" si="161"/>
        <v>0</v>
      </c>
      <c r="HD30">
        <f t="shared" si="162"/>
        <v>0</v>
      </c>
      <c r="HE30">
        <f t="shared" si="163"/>
        <v>0</v>
      </c>
      <c r="HF30" s="38" t="str">
        <f>IF(HA30=0,"",IF(HD30&gt;Configurações!$B$15,"7DIA ","")&amp;IF(AND(WEEKDAY(GW$5)=1,HE30&gt;IF($D30="F",Configurações!$B$13,Configurações!$B$14)),"DOM ","")&amp;IF(Configurações!$B$3="Simples","",IF(ROUND(HB30*1440,0)&lt;=ROUND(Configurações!$B$11*1440,0),IF(ROUND(HC30*1440,0)&gt;0,"INT-INDEVIDO",""),IF(ROUND(HB30*1440,0)&lt;=ROUND(Configurações!$B$12*1440,0),IF(ROUND(HC30*1440,0)&lt;&gt;ROUND(Configurações!$B$8*1440,0),"INT-15MIN",""),IF(OR(ROUND(HC30*1440,0)&lt;ROUND(Configurações!$B$9*1440,0),ROUND(HC30*1440,0)&gt;ROUND(Configurações!$B$10*1440,0)),"INT-1H2H","")))))</f>
        <v/>
      </c>
      <c r="HG30" t="str">
        <f>IF(Configurações!$B$3="Simples",IF('Escala Simples'!Z30="Trabalho","TRAB",IF('Escala Simples'!Z30="Folga","FOLGA",IF('Escala Simples'!Z30="Atestado","ATEST",IF('Escala Simples'!Z30="Férias","FERIAS","")))),"")</f>
        <v/>
      </c>
      <c r="HH30" s="71" t="str">
        <f>IF(Configurações!$B$3="Colunas",IF('Escala Colunas'!Q118="","",'Escala Colunas'!Q118),IF(Configurações!$B$3="Simples","",IF('Escala Linhas'!DA30="","",'Escala Linhas'!DA30)))</f>
        <v/>
      </c>
      <c r="HI30" s="71" t="str">
        <f>IF(Configurações!$B$3="Colunas",IF('Escala Colunas'!Q119="","",'Escala Colunas'!Q119),IF(Configurações!$B$3="Simples","",IF('Escala Linhas'!DB30="","",'Escala Linhas'!DB30)))</f>
        <v/>
      </c>
      <c r="HJ30" s="71" t="str">
        <f>IF(Configurações!$B$3="Colunas",IF('Escala Colunas'!Q120="","",'Escala Colunas'!Q120),IF(Configurações!$B$3="Simples","",IF('Escala Linhas'!DC30="","",'Escala Linhas'!DC30)))</f>
        <v/>
      </c>
      <c r="HK30" s="71" t="str">
        <f>IF(Configurações!$B$3="Colunas",IF('Escala Colunas'!Q121="","",'Escala Colunas'!Q121),IF(Configurações!$B$3="Simples","",IF('Escala Linhas'!DD30="","",'Escala Linhas'!DD30)))</f>
        <v/>
      </c>
      <c r="HL30">
        <f>IF($B30="",0,IF(Configurações!$B$3="Simples",IF(OR(HR30="TRAB",HR30="ATEST"),1,0),IF(AND(HH30&lt;&gt;"",HK30&lt;&gt;""),1,0)))</f>
        <v>0</v>
      </c>
      <c r="HM30" s="72">
        <f>IF(AND(HL30=1,Configurações!$B$3&lt;&gt;"Simples"),MOD(HK30-HH30,1)-HN30,0)</f>
        <v>0</v>
      </c>
      <c r="HN30" s="72">
        <f t="shared" si="164"/>
        <v>0</v>
      </c>
      <c r="HO30">
        <f t="shared" si="165"/>
        <v>0</v>
      </c>
      <c r="HP30">
        <f t="shared" si="166"/>
        <v>0</v>
      </c>
      <c r="HQ30" s="38" t="str">
        <f>IF(HL30=0,"",IF(HO30&gt;Configurações!$B$15,"7DIA ","")&amp;IF(AND(WEEKDAY(HH$5)=1,HP30&gt;IF($D30="F",Configurações!$B$13,Configurações!$B$14)),"DOM ","")&amp;IF(Configurações!$B$3="Simples","",IF(ROUND(HM30*1440,0)&lt;=ROUND(Configurações!$B$11*1440,0),IF(ROUND(HN30*1440,0)&gt;0,"INT-INDEVIDO",""),IF(ROUND(HM30*1440,0)&lt;=ROUND(Configurações!$B$12*1440,0),IF(ROUND(HN30*1440,0)&lt;&gt;ROUND(Configurações!$B$8*1440,0),"INT-15MIN",""),IF(OR(ROUND(HN30*1440,0)&lt;ROUND(Configurações!$B$9*1440,0),ROUND(HN30*1440,0)&gt;ROUND(Configurações!$B$10*1440,0)),"INT-1H2H","")))))</f>
        <v/>
      </c>
      <c r="HR30" t="str">
        <f>IF(Configurações!$B$3="Simples",IF('Escala Simples'!AA30="Trabalho","TRAB",IF('Escala Simples'!AA30="Folga","FOLGA",IF('Escala Simples'!AA30="Atestado","ATEST",IF('Escala Simples'!AA30="Férias","FERIAS","")))),"")</f>
        <v/>
      </c>
      <c r="HS30" s="71" t="str">
        <f>IF(Configurações!$B$3="Colunas",IF('Escala Colunas'!Q123="","",'Escala Colunas'!Q123),IF(Configurações!$B$3="Simples","",IF('Escala Linhas'!DF30="","",'Escala Linhas'!DF30)))</f>
        <v/>
      </c>
      <c r="HT30" s="71" t="str">
        <f>IF(Configurações!$B$3="Colunas",IF('Escala Colunas'!Q124="","",'Escala Colunas'!Q124),IF(Configurações!$B$3="Simples","",IF('Escala Linhas'!DG30="","",'Escala Linhas'!DG30)))</f>
        <v/>
      </c>
      <c r="HU30" s="71" t="str">
        <f>IF(Configurações!$B$3="Colunas",IF('Escala Colunas'!Q125="","",'Escala Colunas'!Q125),IF(Configurações!$B$3="Simples","",IF('Escala Linhas'!DH30="","",'Escala Linhas'!DH30)))</f>
        <v/>
      </c>
      <c r="HV30" s="71" t="str">
        <f>IF(Configurações!$B$3="Colunas",IF('Escala Colunas'!Q126="","",'Escala Colunas'!Q126),IF(Configurações!$B$3="Simples","",IF('Escala Linhas'!DI30="","",'Escala Linhas'!DI30)))</f>
        <v/>
      </c>
      <c r="HW30">
        <f>IF($B30="",0,IF(Configurações!$B$3="Simples",IF(OR(IC30="TRAB",IC30="ATEST"),1,0),IF(AND(HS30&lt;&gt;"",HV30&lt;&gt;""),1,0)))</f>
        <v>0</v>
      </c>
      <c r="HX30" s="72">
        <f>IF(AND(HW30=1,Configurações!$B$3&lt;&gt;"Simples"),MOD(HV30-HS30,1)-HY30,0)</f>
        <v>0</v>
      </c>
      <c r="HY30" s="72">
        <f t="shared" si="167"/>
        <v>0</v>
      </c>
      <c r="HZ30">
        <f t="shared" si="168"/>
        <v>0</v>
      </c>
      <c r="IA30">
        <f t="shared" si="169"/>
        <v>0</v>
      </c>
      <c r="IB30" s="38" t="str">
        <f>IF(HW30=0,"",IF(HZ30&gt;Configurações!$B$15,"7DIA ","")&amp;IF(AND(WEEKDAY(HS$5)=1,IA30&gt;IF($D30="F",Configurações!$B$13,Configurações!$B$14)),"DOM ","")&amp;IF(Configurações!$B$3="Simples","",IF(ROUND(HX30*1440,0)&lt;=ROUND(Configurações!$B$11*1440,0),IF(ROUND(HY30*1440,0)&gt;0,"INT-INDEVIDO",""),IF(ROUND(HX30*1440,0)&lt;=ROUND(Configurações!$B$12*1440,0),IF(ROUND(HY30*1440,0)&lt;&gt;ROUND(Configurações!$B$8*1440,0),"INT-15MIN",""),IF(OR(ROUND(HY30*1440,0)&lt;ROUND(Configurações!$B$9*1440,0),ROUND(HY30*1440,0)&gt;ROUND(Configurações!$B$10*1440,0)),"INT-1H2H","")))))</f>
        <v/>
      </c>
      <c r="IC30" t="str">
        <f>IF(Configurações!$B$3="Simples",IF('Escala Simples'!AB30="Trabalho","TRAB",IF('Escala Simples'!AB30="Folga","FOLGA",IF('Escala Simples'!AB30="Atestado","ATEST",IF('Escala Simples'!AB30="Férias","FERIAS","")))),"")</f>
        <v/>
      </c>
      <c r="ID30" s="71" t="str">
        <f>IF(Configurações!$B$3="Colunas",IF('Escala Colunas'!Q131="","",'Escala Colunas'!Q131),IF(Configurações!$B$3="Simples","",IF('Escala Linhas'!DN30="","",'Escala Linhas'!DN30)))</f>
        <v/>
      </c>
      <c r="IE30" s="71" t="str">
        <f>IF(Configurações!$B$3="Colunas",IF('Escala Colunas'!Q132="","",'Escala Colunas'!Q132),IF(Configurações!$B$3="Simples","",IF('Escala Linhas'!DO30="","",'Escala Linhas'!DO30)))</f>
        <v/>
      </c>
      <c r="IF30" s="71" t="str">
        <f>IF(Configurações!$B$3="Colunas",IF('Escala Colunas'!Q133="","",'Escala Colunas'!Q133),IF(Configurações!$B$3="Simples","",IF('Escala Linhas'!DP30="","",'Escala Linhas'!DP30)))</f>
        <v/>
      </c>
      <c r="IG30" s="71" t="str">
        <f>IF(Configurações!$B$3="Colunas",IF('Escala Colunas'!Q134="","",'Escala Colunas'!Q134),IF(Configurações!$B$3="Simples","",IF('Escala Linhas'!DQ30="","",'Escala Linhas'!DQ30)))</f>
        <v/>
      </c>
      <c r="IH30">
        <f>IF($B30="",0,IF(Configurações!$B$3="Simples",IF(OR(IN30="TRAB",IN30="ATEST"),1,0),IF(AND(ID30&lt;&gt;"",IG30&lt;&gt;""),1,0)))</f>
        <v>0</v>
      </c>
      <c r="II30" s="72">
        <f>IF(AND(IH30=1,Configurações!$B$3&lt;&gt;"Simples"),MOD(IG30-ID30,1)-IJ30,0)</f>
        <v>0</v>
      </c>
      <c r="IJ30" s="72">
        <f t="shared" si="170"/>
        <v>0</v>
      </c>
      <c r="IK30">
        <f t="shared" si="171"/>
        <v>0</v>
      </c>
      <c r="IL30">
        <f t="shared" si="172"/>
        <v>0</v>
      </c>
      <c r="IM30" s="38" t="str">
        <f>IF(IH30=0,"",IF(IK30&gt;Configurações!$B$15,"7DIA ","")&amp;IF(AND(WEEKDAY(ID$5)=1,IL30&gt;IF($D30="F",Configurações!$B$13,Configurações!$B$14)),"DOM ","")&amp;IF(Configurações!$B$3="Simples","",IF(ROUND(II30*1440,0)&lt;=ROUND(Configurações!$B$11*1440,0),IF(ROUND(IJ30*1440,0)&gt;0,"INT-INDEVIDO",""),IF(ROUND(II30*1440,0)&lt;=ROUND(Configurações!$B$12*1440,0),IF(ROUND(IJ30*1440,0)&lt;&gt;ROUND(Configurações!$B$8*1440,0),"INT-15MIN",""),IF(OR(ROUND(IJ30*1440,0)&lt;ROUND(Configurações!$B$9*1440,0),ROUND(IJ30*1440,0)&gt;ROUND(Configurações!$B$10*1440,0)),"INT-1H2H","")))))</f>
        <v/>
      </c>
      <c r="IN30" t="str">
        <f>IF(Configurações!$B$3="Simples",IF('Escala Simples'!AE30="Trabalho","TRAB",IF('Escala Simples'!AE30="Folga","FOLGA",IF('Escala Simples'!AE30="Atestado","ATEST",IF('Escala Simples'!AE30="Férias","FERIAS","")))),"")</f>
        <v/>
      </c>
      <c r="IO30" s="71" t="str">
        <f>IF(Configurações!$B$3="Colunas",IF('Escala Colunas'!Q136="","",'Escala Colunas'!Q136),IF(Configurações!$B$3="Simples","",IF('Escala Linhas'!DS30="","",'Escala Linhas'!DS30)))</f>
        <v/>
      </c>
      <c r="IP30" s="71" t="str">
        <f>IF(Configurações!$B$3="Colunas",IF('Escala Colunas'!Q137="","",'Escala Colunas'!Q137),IF(Configurações!$B$3="Simples","",IF('Escala Linhas'!DT30="","",'Escala Linhas'!DT30)))</f>
        <v/>
      </c>
      <c r="IQ30" s="71" t="str">
        <f>IF(Configurações!$B$3="Colunas",IF('Escala Colunas'!Q138="","",'Escala Colunas'!Q138),IF(Configurações!$B$3="Simples","",IF('Escala Linhas'!DU30="","",'Escala Linhas'!DU30)))</f>
        <v/>
      </c>
      <c r="IR30" s="71" t="str">
        <f>IF(Configurações!$B$3="Colunas",IF('Escala Colunas'!Q139="","",'Escala Colunas'!Q139),IF(Configurações!$B$3="Simples","",IF('Escala Linhas'!DV30="","",'Escala Linhas'!DV30)))</f>
        <v/>
      </c>
      <c r="IS30">
        <f>IF($B30="",0,IF(Configurações!$B$3="Simples",IF(OR(IY30="TRAB",IY30="ATEST"),1,0),IF(AND(IO30&lt;&gt;"",IR30&lt;&gt;""),1,0)))</f>
        <v>0</v>
      </c>
      <c r="IT30" s="72">
        <f>IF(AND(IS30=1,Configurações!$B$3&lt;&gt;"Simples"),MOD(IR30-IO30,1)-IU30,0)</f>
        <v>0</v>
      </c>
      <c r="IU30" s="72">
        <f t="shared" si="173"/>
        <v>0</v>
      </c>
      <c r="IV30">
        <f t="shared" si="174"/>
        <v>0</v>
      </c>
      <c r="IW30">
        <f t="shared" si="175"/>
        <v>0</v>
      </c>
      <c r="IX30" s="38" t="str">
        <f>IF(IS30=0,"",IF(IV30&gt;Configurações!$B$15,"7DIA ","")&amp;IF(AND(WEEKDAY(IO$5)=1,IW30&gt;IF($D30="F",Configurações!$B$13,Configurações!$B$14)),"DOM ","")&amp;IF(Configurações!$B$3="Simples","",IF(ROUND(IT30*1440,0)&lt;=ROUND(Configurações!$B$11*1440,0),IF(ROUND(IU30*1440,0)&gt;0,"INT-INDEVIDO",""),IF(ROUND(IT30*1440,0)&lt;=ROUND(Configurações!$B$12*1440,0),IF(ROUND(IU30*1440,0)&lt;&gt;ROUND(Configurações!$B$8*1440,0),"INT-15MIN",""),IF(OR(ROUND(IU30*1440,0)&lt;ROUND(Configurações!$B$9*1440,0),ROUND(IU30*1440,0)&gt;ROUND(Configurações!$B$10*1440,0)),"INT-1H2H","")))))</f>
        <v/>
      </c>
      <c r="IY30" t="str">
        <f>IF(Configurações!$B$3="Simples",IF('Escala Simples'!AF30="Trabalho","TRAB",IF('Escala Simples'!AF30="Folga","FOLGA",IF('Escala Simples'!AF30="Atestado","ATEST",IF('Escala Simples'!AF30="Férias","FERIAS","")))),"")</f>
        <v/>
      </c>
      <c r="IZ30" s="71" t="str">
        <f>IF(Configurações!$B$3="Colunas",IF('Escala Colunas'!Q141="","",'Escala Colunas'!Q141),IF(Configurações!$B$3="Simples","",IF('Escala Linhas'!DX30="","",'Escala Linhas'!DX30)))</f>
        <v/>
      </c>
      <c r="JA30" s="71" t="str">
        <f>IF(Configurações!$B$3="Colunas",IF('Escala Colunas'!Q142="","",'Escala Colunas'!Q142),IF(Configurações!$B$3="Simples","",IF('Escala Linhas'!DY30="","",'Escala Linhas'!DY30)))</f>
        <v/>
      </c>
      <c r="JB30" s="71" t="str">
        <f>IF(Configurações!$B$3="Colunas",IF('Escala Colunas'!Q143="","",'Escala Colunas'!Q143),IF(Configurações!$B$3="Simples","",IF('Escala Linhas'!DZ30="","",'Escala Linhas'!DZ30)))</f>
        <v/>
      </c>
      <c r="JC30" s="71" t="str">
        <f>IF(Configurações!$B$3="Colunas",IF('Escala Colunas'!Q144="","",'Escala Colunas'!Q144),IF(Configurações!$B$3="Simples","",IF('Escala Linhas'!EA30="","",'Escala Linhas'!EA30)))</f>
        <v/>
      </c>
      <c r="JD30">
        <f>IF($B30="",0,IF(Configurações!$B$3="Simples",IF(OR(JJ30="TRAB",JJ30="ATEST"),1,0),IF(AND(IZ30&lt;&gt;"",JC30&lt;&gt;""),1,0)))</f>
        <v>0</v>
      </c>
      <c r="JE30" s="72">
        <f>IF(AND(JD30=1,Configurações!$B$3&lt;&gt;"Simples"),MOD(JC30-IZ30,1)-JF30,0)</f>
        <v>0</v>
      </c>
      <c r="JF30" s="72">
        <f t="shared" si="176"/>
        <v>0</v>
      </c>
      <c r="JG30">
        <f t="shared" si="177"/>
        <v>0</v>
      </c>
      <c r="JH30">
        <f t="shared" si="178"/>
        <v>0</v>
      </c>
      <c r="JI30" s="38" t="str">
        <f>IF(JD30=0,"",IF(JG30&gt;Configurações!$B$15,"7DIA ","")&amp;IF(AND(WEEKDAY(IZ$5)=1,JH30&gt;IF($D30="F",Configurações!$B$13,Configurações!$B$14)),"DOM ","")&amp;IF(Configurações!$B$3="Simples","",IF(ROUND(JE30*1440,0)&lt;=ROUND(Configurações!$B$11*1440,0),IF(ROUND(JF30*1440,0)&gt;0,"INT-INDEVIDO",""),IF(ROUND(JE30*1440,0)&lt;=ROUND(Configurações!$B$12*1440,0),IF(ROUND(JF30*1440,0)&lt;&gt;ROUND(Configurações!$B$8*1440,0),"INT-15MIN",""),IF(OR(ROUND(JF30*1440,0)&lt;ROUND(Configurações!$B$9*1440,0),ROUND(JF30*1440,0)&gt;ROUND(Configurações!$B$10*1440,0)),"INT-1H2H","")))))</f>
        <v/>
      </c>
      <c r="JJ30" t="str">
        <f>IF(Configurações!$B$3="Simples",IF('Escala Simples'!AG30="Trabalho","TRAB",IF('Escala Simples'!AG30="Folga","FOLGA",IF('Escala Simples'!AG30="Atestado","ATEST",IF('Escala Simples'!AG30="Férias","FERIAS","")))),"")</f>
        <v/>
      </c>
      <c r="JK30" s="71" t="str">
        <f>IF(Configurações!$B$3="Colunas",IF('Escala Colunas'!Q146="","",'Escala Colunas'!Q146),IF(Configurações!$B$3="Simples","",IF('Escala Linhas'!EC30="","",'Escala Linhas'!EC30)))</f>
        <v/>
      </c>
      <c r="JL30" s="71" t="str">
        <f>IF(Configurações!$B$3="Colunas",IF('Escala Colunas'!Q147="","",'Escala Colunas'!Q147),IF(Configurações!$B$3="Simples","",IF('Escala Linhas'!ED30="","",'Escala Linhas'!ED30)))</f>
        <v/>
      </c>
      <c r="JM30" s="71" t="str">
        <f>IF(Configurações!$B$3="Colunas",IF('Escala Colunas'!Q148="","",'Escala Colunas'!Q148),IF(Configurações!$B$3="Simples","",IF('Escala Linhas'!EE30="","",'Escala Linhas'!EE30)))</f>
        <v/>
      </c>
      <c r="JN30" s="71" t="str">
        <f>IF(Configurações!$B$3="Colunas",IF('Escala Colunas'!Q149="","",'Escala Colunas'!Q149),IF(Configurações!$B$3="Simples","",IF('Escala Linhas'!EF30="","",'Escala Linhas'!EF30)))</f>
        <v/>
      </c>
      <c r="JO30">
        <f>IF($B30="",0,IF(Configurações!$B$3="Simples",IF(OR(JU30="TRAB",JU30="ATEST"),1,0),IF(AND(JK30&lt;&gt;"",JN30&lt;&gt;""),1,0)))</f>
        <v>0</v>
      </c>
      <c r="JP30" s="72">
        <f>IF(AND(JO30=1,Configurações!$B$3&lt;&gt;"Simples"),MOD(JN30-JK30,1)-JQ30,0)</f>
        <v>0</v>
      </c>
      <c r="JQ30" s="72">
        <f t="shared" si="179"/>
        <v>0</v>
      </c>
      <c r="JR30">
        <f t="shared" si="180"/>
        <v>0</v>
      </c>
      <c r="JS30">
        <f t="shared" si="181"/>
        <v>0</v>
      </c>
      <c r="JT30" s="38" t="str">
        <f>IF(JO30=0,"",IF(JR30&gt;Configurações!$B$15,"7DIA ","")&amp;IF(AND(WEEKDAY(JK$5)=1,JS30&gt;IF($D30="F",Configurações!$B$13,Configurações!$B$14)),"DOM ","")&amp;IF(Configurações!$B$3="Simples","",IF(ROUND(JP30*1440,0)&lt;=ROUND(Configurações!$B$11*1440,0),IF(ROUND(JQ30*1440,0)&gt;0,"INT-INDEVIDO",""),IF(ROUND(JP30*1440,0)&lt;=ROUND(Configurações!$B$12*1440,0),IF(ROUND(JQ30*1440,0)&lt;&gt;ROUND(Configurações!$B$8*1440,0),"INT-15MIN",""),IF(OR(ROUND(JQ30*1440,0)&lt;ROUND(Configurações!$B$9*1440,0),ROUND(JQ30*1440,0)&gt;ROUND(Configurações!$B$10*1440,0)),"INT-1H2H","")))))</f>
        <v/>
      </c>
      <c r="JU30" t="str">
        <f>IF(Configurações!$B$3="Simples",IF('Escala Simples'!AH30="Trabalho","TRAB",IF('Escala Simples'!AH30="Folga","FOLGA",IF('Escala Simples'!AH30="Atestado","ATEST",IF('Escala Simples'!AH30="Férias","FERIAS","")))),"")</f>
        <v/>
      </c>
      <c r="JV30" s="71" t="str">
        <f>IF(Configurações!$B$3="Colunas",IF('Escala Colunas'!Q151="","",'Escala Colunas'!Q151),IF(Configurações!$B$3="Simples","",IF('Escala Linhas'!EH30="","",'Escala Linhas'!EH30)))</f>
        <v/>
      </c>
      <c r="JW30" s="71" t="str">
        <f>IF(Configurações!$B$3="Colunas",IF('Escala Colunas'!Q152="","",'Escala Colunas'!Q152),IF(Configurações!$B$3="Simples","",IF('Escala Linhas'!EI30="","",'Escala Linhas'!EI30)))</f>
        <v/>
      </c>
      <c r="JX30" s="71" t="str">
        <f>IF(Configurações!$B$3="Colunas",IF('Escala Colunas'!Q153="","",'Escala Colunas'!Q153),IF(Configurações!$B$3="Simples","",IF('Escala Linhas'!EJ30="","",'Escala Linhas'!EJ30)))</f>
        <v/>
      </c>
      <c r="JY30" s="71" t="str">
        <f>IF(Configurações!$B$3="Colunas",IF('Escala Colunas'!Q154="","",'Escala Colunas'!Q154),IF(Configurações!$B$3="Simples","",IF('Escala Linhas'!EK30="","",'Escala Linhas'!EK30)))</f>
        <v/>
      </c>
      <c r="JZ30">
        <f>IF($B30="",0,IF(Configurações!$B$3="Simples",IF(OR(KF30="TRAB",KF30="ATEST"),1,0),IF(AND(JV30&lt;&gt;"",JY30&lt;&gt;""),1,0)))</f>
        <v>0</v>
      </c>
      <c r="KA30" s="72">
        <f>IF(AND(JZ30=1,Configurações!$B$3&lt;&gt;"Simples"),MOD(JY30-JV30,1)-KB30,0)</f>
        <v>0</v>
      </c>
      <c r="KB30" s="72">
        <f t="shared" si="182"/>
        <v>0</v>
      </c>
      <c r="KC30">
        <f t="shared" si="183"/>
        <v>0</v>
      </c>
      <c r="KD30">
        <f t="shared" si="184"/>
        <v>0</v>
      </c>
      <c r="KE30" s="38" t="str">
        <f>IF(JZ30=0,"",IF(KC30&gt;Configurações!$B$15,"7DIA ","")&amp;IF(AND(WEEKDAY(JV$5)=1,KD30&gt;IF($D30="F",Configurações!$B$13,Configurações!$B$14)),"DOM ","")&amp;IF(Configurações!$B$3="Simples","",IF(ROUND(KA30*1440,0)&lt;=ROUND(Configurações!$B$11*1440,0),IF(ROUND(KB30*1440,0)&gt;0,"INT-INDEVIDO",""),IF(ROUND(KA30*1440,0)&lt;=ROUND(Configurações!$B$12*1440,0),IF(ROUND(KB30*1440,0)&lt;&gt;ROUND(Configurações!$B$8*1440,0),"INT-15MIN",""),IF(OR(ROUND(KB30*1440,0)&lt;ROUND(Configurações!$B$9*1440,0),ROUND(KB30*1440,0)&gt;ROUND(Configurações!$B$10*1440,0)),"INT-1H2H","")))))</f>
        <v/>
      </c>
      <c r="KF30" t="str">
        <f>IF(Configurações!$B$3="Simples",IF('Escala Simples'!AI30="Trabalho","TRAB",IF('Escala Simples'!AI30="Folga","FOLGA",IF('Escala Simples'!AI30="Atestado","ATEST",IF('Escala Simples'!AI30="Férias","FERIAS","")))),"")</f>
        <v/>
      </c>
      <c r="KG30" s="71" t="str">
        <f>IF(Configurações!$B$3="Colunas",IF('Escala Colunas'!Q156="","",'Escala Colunas'!Q156),IF(Configurações!$B$3="Simples","",IF('Escala Linhas'!EM30="","",'Escala Linhas'!EM30)))</f>
        <v/>
      </c>
      <c r="KH30" s="71" t="str">
        <f>IF(Configurações!$B$3="Colunas",IF('Escala Colunas'!Q157="","",'Escala Colunas'!Q157),IF(Configurações!$B$3="Simples","",IF('Escala Linhas'!EN30="","",'Escala Linhas'!EN30)))</f>
        <v/>
      </c>
      <c r="KI30" s="71" t="str">
        <f>IF(Configurações!$B$3="Colunas",IF('Escala Colunas'!Q158="","",'Escala Colunas'!Q158),IF(Configurações!$B$3="Simples","",IF('Escala Linhas'!EO30="","",'Escala Linhas'!EO30)))</f>
        <v/>
      </c>
      <c r="KJ30" s="71" t="str">
        <f>IF(Configurações!$B$3="Colunas",IF('Escala Colunas'!Q159="","",'Escala Colunas'!Q159),IF(Configurações!$B$3="Simples","",IF('Escala Linhas'!EP30="","",'Escala Linhas'!EP30)))</f>
        <v/>
      </c>
      <c r="KK30">
        <f>IF($B30="",0,IF(Configurações!$B$3="Simples",IF(OR(KQ30="TRAB",KQ30="ATEST"),1,0),IF(AND(KG30&lt;&gt;"",KJ30&lt;&gt;""),1,0)))</f>
        <v>0</v>
      </c>
      <c r="KL30" s="72">
        <f>IF(AND(KK30=1,Configurações!$B$3&lt;&gt;"Simples"),MOD(KJ30-KG30,1)-KM30,0)</f>
        <v>0</v>
      </c>
      <c r="KM30" s="72">
        <f t="shared" si="185"/>
        <v>0</v>
      </c>
      <c r="KN30">
        <f t="shared" si="186"/>
        <v>0</v>
      </c>
      <c r="KO30">
        <f t="shared" si="187"/>
        <v>0</v>
      </c>
      <c r="KP30" s="38" t="str">
        <f>IF(KK30=0,"",IF(KN30&gt;Configurações!$B$15,"7DIA ","")&amp;IF(AND(WEEKDAY(KG$5)=1,KO30&gt;IF($D30="F",Configurações!$B$13,Configurações!$B$14)),"DOM ","")&amp;IF(Configurações!$B$3="Simples","",IF(ROUND(KL30*1440,0)&lt;=ROUND(Configurações!$B$11*1440,0),IF(ROUND(KM30*1440,0)&gt;0,"INT-INDEVIDO",""),IF(ROUND(KL30*1440,0)&lt;=ROUND(Configurações!$B$12*1440,0),IF(ROUND(KM30*1440,0)&lt;&gt;ROUND(Configurações!$B$8*1440,0),"INT-15MIN",""),IF(OR(ROUND(KM30*1440,0)&lt;ROUND(Configurações!$B$9*1440,0),ROUND(KM30*1440,0)&gt;ROUND(Configurações!$B$10*1440,0)),"INT-1H2H","")))))</f>
        <v/>
      </c>
      <c r="KQ30" t="str">
        <f>IF(Configurações!$B$3="Simples",IF('Escala Simples'!AJ30="Trabalho","TRAB",IF('Escala Simples'!AJ30="Folga","FOLGA",IF('Escala Simples'!AJ30="Atestado","ATEST",IF('Escala Simples'!AJ30="Férias","FERIAS","")))),"")</f>
        <v/>
      </c>
      <c r="KR30" s="71" t="str">
        <f>IF(Configurações!$B$3="Colunas",IF('Escala Colunas'!Q161="","",'Escala Colunas'!Q161),IF(Configurações!$B$3="Simples","",IF('Escala Linhas'!ER30="","",'Escala Linhas'!ER30)))</f>
        <v/>
      </c>
      <c r="KS30" s="71" t="str">
        <f>IF(Configurações!$B$3="Colunas",IF('Escala Colunas'!Q162="","",'Escala Colunas'!Q162),IF(Configurações!$B$3="Simples","",IF('Escala Linhas'!ES30="","",'Escala Linhas'!ES30)))</f>
        <v/>
      </c>
      <c r="KT30" s="71" t="str">
        <f>IF(Configurações!$B$3="Colunas",IF('Escala Colunas'!Q163="","",'Escala Colunas'!Q163),IF(Configurações!$B$3="Simples","",IF('Escala Linhas'!ET30="","",'Escala Linhas'!ET30)))</f>
        <v/>
      </c>
      <c r="KU30" s="71" t="str">
        <f>IF(Configurações!$B$3="Colunas",IF('Escala Colunas'!Q164="","",'Escala Colunas'!Q164),IF(Configurações!$B$3="Simples","",IF('Escala Linhas'!EU30="","",'Escala Linhas'!EU30)))</f>
        <v/>
      </c>
      <c r="KV30">
        <f>IF($B30="",0,IF(Configurações!$B$3="Simples",IF(OR(LB30="TRAB",LB30="ATEST"),1,0),IF(AND(KR30&lt;&gt;"",KU30&lt;&gt;""),1,0)))</f>
        <v>0</v>
      </c>
      <c r="KW30" s="72">
        <f>IF(AND(KV30=1,Configurações!$B$3&lt;&gt;"Simples"),MOD(KU30-KR30,1)-KX30,0)</f>
        <v>0</v>
      </c>
      <c r="KX30" s="72">
        <f t="shared" si="188"/>
        <v>0</v>
      </c>
      <c r="KY30">
        <f t="shared" si="189"/>
        <v>0</v>
      </c>
      <c r="KZ30">
        <f t="shared" si="190"/>
        <v>0</v>
      </c>
      <c r="LA30" s="38" t="str">
        <f>IF(KV30=0,"",IF(KY30&gt;Configurações!$B$15,"7DIA ","")&amp;IF(AND(WEEKDAY(KR$5)=1,KZ30&gt;IF($D30="F",Configurações!$B$13,Configurações!$B$14)),"DOM ","")&amp;IF(Configurações!$B$3="Simples","",IF(ROUND(KW30*1440,0)&lt;=ROUND(Configurações!$B$11*1440,0),IF(ROUND(KX30*1440,0)&gt;0,"INT-INDEVIDO",""),IF(ROUND(KW30*1440,0)&lt;=ROUND(Configurações!$B$12*1440,0),IF(ROUND(KX30*1440,0)&lt;&gt;ROUND(Configurações!$B$8*1440,0),"INT-15MIN",""),IF(OR(ROUND(KX30*1440,0)&lt;ROUND(Configurações!$B$9*1440,0),ROUND(KX30*1440,0)&gt;ROUND(Configurações!$B$10*1440,0)),"INT-1H2H","")))))</f>
        <v/>
      </c>
      <c r="LB30" t="str">
        <f>IF(Configurações!$B$3="Simples",IF('Escala Simples'!AK30="Trabalho","TRAB",IF('Escala Simples'!AK30="Folga","FOLGA",IF('Escala Simples'!AK30="Atestado","ATEST",IF('Escala Simples'!AK30="Férias","FERIAS","")))),"")</f>
        <v/>
      </c>
      <c r="LC30" s="71" t="str">
        <f>IF(Configurações!$B$3="Colunas",IF('Escala Colunas'!Q169="","",'Escala Colunas'!Q169),IF(Configurações!$B$3="Simples","",IF('Escala Linhas'!EZ30="","",'Escala Linhas'!EZ30)))</f>
        <v/>
      </c>
      <c r="LD30" s="71" t="str">
        <f>IF(Configurações!$B$3="Colunas",IF('Escala Colunas'!Q170="","",'Escala Colunas'!Q170),IF(Configurações!$B$3="Simples","",IF('Escala Linhas'!FA30="","",'Escala Linhas'!FA30)))</f>
        <v/>
      </c>
      <c r="LE30" s="71" t="str">
        <f>IF(Configurações!$B$3="Colunas",IF('Escala Colunas'!Q171="","",'Escala Colunas'!Q171),IF(Configurações!$B$3="Simples","",IF('Escala Linhas'!FB30="","",'Escala Linhas'!FB30)))</f>
        <v/>
      </c>
      <c r="LF30" s="71" t="str">
        <f>IF(Configurações!$B$3="Colunas",IF('Escala Colunas'!Q172="","",'Escala Colunas'!Q172),IF(Configurações!$B$3="Simples","",IF('Escala Linhas'!FC30="","",'Escala Linhas'!FC30)))</f>
        <v/>
      </c>
      <c r="LG30">
        <f>IF($B30="",0,IF(Configurações!$B$3="Simples",IF(OR(LM30="TRAB",LM30="ATEST"),1,0),IF(AND(LC30&lt;&gt;"",LF30&lt;&gt;""),1,0)))</f>
        <v>0</v>
      </c>
      <c r="LH30" s="72">
        <f>IF(AND(LG30=1,Configurações!$B$3&lt;&gt;"Simples"),MOD(LF30-LC30,1)-LI30,0)</f>
        <v>0</v>
      </c>
      <c r="LI30" s="72">
        <f t="shared" si="191"/>
        <v>0</v>
      </c>
      <c r="LJ30">
        <f t="shared" si="192"/>
        <v>0</v>
      </c>
      <c r="LK30">
        <f t="shared" si="193"/>
        <v>0</v>
      </c>
      <c r="LL30" s="38" t="str">
        <f>IF(LG30=0,"",IF(LJ30&gt;Configurações!$B$15,"7DIA ","")&amp;IF(AND(WEEKDAY(LC$5)=1,LK30&gt;IF($D30="F",Configurações!$B$13,Configurações!$B$14)),"DOM ","")&amp;IF(Configurações!$B$3="Simples","",IF(ROUND(LH30*1440,0)&lt;=ROUND(Configurações!$B$11*1440,0),IF(ROUND(LI30*1440,0)&gt;0,"INT-INDEVIDO",""),IF(ROUND(LH30*1440,0)&lt;=ROUND(Configurações!$B$12*1440,0),IF(ROUND(LI30*1440,0)&lt;&gt;ROUND(Configurações!$B$8*1440,0),"INT-15MIN",""),IF(OR(ROUND(LI30*1440,0)&lt;ROUND(Configurações!$B$9*1440,0),ROUND(LI30*1440,0)&gt;ROUND(Configurações!$B$10*1440,0)),"INT-1H2H","")))))</f>
        <v/>
      </c>
      <c r="LM30" t="str">
        <f>IF(Configurações!$B$3="Simples",IF('Escala Simples'!AN30="Trabalho","TRAB",IF('Escala Simples'!AN30="Folga","FOLGA",IF('Escala Simples'!AN30="Atestado","ATEST",IF('Escala Simples'!AN30="Férias","FERIAS","")))),"")</f>
        <v/>
      </c>
      <c r="LN30" s="71" t="str">
        <f>IF(Configurações!$B$3="Colunas",IF('Escala Colunas'!Q174="","",'Escala Colunas'!Q174),IF(Configurações!$B$3="Simples","",IF('Escala Linhas'!FE30="","",'Escala Linhas'!FE30)))</f>
        <v/>
      </c>
      <c r="LO30" s="71" t="str">
        <f>IF(Configurações!$B$3="Colunas",IF('Escala Colunas'!Q175="","",'Escala Colunas'!Q175),IF(Configurações!$B$3="Simples","",IF('Escala Linhas'!FF30="","",'Escala Linhas'!FF30)))</f>
        <v/>
      </c>
      <c r="LP30" s="71" t="str">
        <f>IF(Configurações!$B$3="Colunas",IF('Escala Colunas'!Q176="","",'Escala Colunas'!Q176),IF(Configurações!$B$3="Simples","",IF('Escala Linhas'!FG30="","",'Escala Linhas'!FG30)))</f>
        <v/>
      </c>
      <c r="LQ30" s="71" t="str">
        <f>IF(Configurações!$B$3="Colunas",IF('Escala Colunas'!Q177="","",'Escala Colunas'!Q177),IF(Configurações!$B$3="Simples","",IF('Escala Linhas'!FH30="","",'Escala Linhas'!FH30)))</f>
        <v/>
      </c>
      <c r="LR30">
        <f>IF($B30="",0,IF(Configurações!$B$3="Simples",IF(OR(LX30="TRAB",LX30="ATEST"),1,0),IF(AND(LN30&lt;&gt;"",LQ30&lt;&gt;""),1,0)))</f>
        <v>0</v>
      </c>
      <c r="LS30" s="72">
        <f>IF(AND(LR30=1,Configurações!$B$3&lt;&gt;"Simples"),MOD(LQ30-LN30,1)-LT30,0)</f>
        <v>0</v>
      </c>
      <c r="LT30" s="72">
        <f t="shared" si="194"/>
        <v>0</v>
      </c>
      <c r="LU30">
        <f t="shared" si="195"/>
        <v>0</v>
      </c>
      <c r="LV30">
        <f t="shared" si="196"/>
        <v>0</v>
      </c>
      <c r="LW30" s="38" t="str">
        <f>IF(LR30=0,"",IF(LU30&gt;Configurações!$B$15,"7DIA ","")&amp;IF(AND(WEEKDAY(LN$5)=1,LV30&gt;IF($D30="F",Configurações!$B$13,Configurações!$B$14)),"DOM ","")&amp;IF(Configurações!$B$3="Simples","",IF(ROUND(LS30*1440,0)&lt;=ROUND(Configurações!$B$11*1440,0),IF(ROUND(LT30*1440,0)&gt;0,"INT-INDEVIDO",""),IF(ROUND(LS30*1440,0)&lt;=ROUND(Configurações!$B$12*1440,0),IF(ROUND(LT30*1440,0)&lt;&gt;ROUND(Configurações!$B$8*1440,0),"INT-15MIN",""),IF(OR(ROUND(LT30*1440,0)&lt;ROUND(Configurações!$B$9*1440,0),ROUND(LT30*1440,0)&gt;ROUND(Configurações!$B$10*1440,0)),"INT-1H2H","")))))</f>
        <v/>
      </c>
      <c r="LX30" t="str">
        <f>IF(Configurações!$B$3="Simples",IF('Escala Simples'!AO30="Trabalho","TRAB",IF('Escala Simples'!AO30="Folga","FOLGA",IF('Escala Simples'!AO30="Atestado","ATEST",IF('Escala Simples'!AO30="Férias","FERIAS","")))),"")</f>
        <v/>
      </c>
      <c r="LY30" s="71" t="str">
        <f>IF(Configurações!$B$3="Colunas",IF('Escala Colunas'!Q179="","",'Escala Colunas'!Q179),IF(Configurações!$B$3="Simples","",IF('Escala Linhas'!FJ30="","",'Escala Linhas'!FJ30)))</f>
        <v/>
      </c>
      <c r="LZ30" s="71" t="str">
        <f>IF(Configurações!$B$3="Colunas",IF('Escala Colunas'!Q180="","",'Escala Colunas'!Q180),IF(Configurações!$B$3="Simples","",IF('Escala Linhas'!FK30="","",'Escala Linhas'!FK30)))</f>
        <v/>
      </c>
      <c r="MA30" s="71" t="str">
        <f>IF(Configurações!$B$3="Colunas",IF('Escala Colunas'!Q181="","",'Escala Colunas'!Q181),IF(Configurações!$B$3="Simples","",IF('Escala Linhas'!FL30="","",'Escala Linhas'!FL30)))</f>
        <v/>
      </c>
      <c r="MB30" s="71" t="str">
        <f>IF(Configurações!$B$3="Colunas",IF('Escala Colunas'!Q182="","",'Escala Colunas'!Q182),IF(Configurações!$B$3="Simples","",IF('Escala Linhas'!FM30="","",'Escala Linhas'!FM30)))</f>
        <v/>
      </c>
      <c r="MC30">
        <f>IF($B30="",0,IF(Configurações!$B$3="Simples",IF(OR(MI30="TRAB",MI30="ATEST"),1,0),IF(AND(LY30&lt;&gt;"",MB30&lt;&gt;""),1,0)))</f>
        <v>0</v>
      </c>
      <c r="MD30" s="72">
        <f>IF(AND(MC30=1,Configurações!$B$3&lt;&gt;"Simples"),MOD(MB30-LY30,1)-ME30,0)</f>
        <v>0</v>
      </c>
      <c r="ME30" s="72">
        <f t="shared" si="197"/>
        <v>0</v>
      </c>
      <c r="MF30">
        <f t="shared" si="198"/>
        <v>0</v>
      </c>
      <c r="MG30">
        <f t="shared" si="199"/>
        <v>0</v>
      </c>
      <c r="MH30" s="38" t="str">
        <f>IF(MC30=0,"",IF(MF30&gt;Configurações!$B$15,"7DIA ","")&amp;IF(AND(WEEKDAY(LY$5)=1,MG30&gt;IF($D30="F",Configurações!$B$13,Configurações!$B$14)),"DOM ","")&amp;IF(Configurações!$B$3="Simples","",IF(ROUND(MD30*1440,0)&lt;=ROUND(Configurações!$B$11*1440,0),IF(ROUND(ME30*1440,0)&gt;0,"INT-INDEVIDO",""),IF(ROUND(MD30*1440,0)&lt;=ROUND(Configurações!$B$12*1440,0),IF(ROUND(ME30*1440,0)&lt;&gt;ROUND(Configurações!$B$8*1440,0),"INT-15MIN",""),IF(OR(ROUND(ME30*1440,0)&lt;ROUND(Configurações!$B$9*1440,0),ROUND(ME30*1440,0)&gt;ROUND(Configurações!$B$10*1440,0)),"INT-1H2H","")))))</f>
        <v/>
      </c>
      <c r="MI30" t="str">
        <f>IF(Configurações!$B$3="Simples",IF('Escala Simples'!AP30="Trabalho","TRAB",IF('Escala Simples'!AP30="Folga","FOLGA",IF('Escala Simples'!AP30="Atestado","ATEST",IF('Escala Simples'!AP30="Férias","FERIAS","")))),"")</f>
        <v/>
      </c>
      <c r="MJ30" s="71" t="str">
        <f>IF(Configurações!$B$3="Colunas",IF('Escala Colunas'!Q184="","",'Escala Colunas'!Q184),IF(Configurações!$B$3="Simples","",IF('Escala Linhas'!FO30="","",'Escala Linhas'!FO30)))</f>
        <v/>
      </c>
      <c r="MK30" s="71" t="str">
        <f>IF(Configurações!$B$3="Colunas",IF('Escala Colunas'!Q185="","",'Escala Colunas'!Q185),IF(Configurações!$B$3="Simples","",IF('Escala Linhas'!FP30="","",'Escala Linhas'!FP30)))</f>
        <v/>
      </c>
      <c r="ML30" s="71" t="str">
        <f>IF(Configurações!$B$3="Colunas",IF('Escala Colunas'!Q186="","",'Escala Colunas'!Q186),IF(Configurações!$B$3="Simples","",IF('Escala Linhas'!FQ30="","",'Escala Linhas'!FQ30)))</f>
        <v/>
      </c>
      <c r="MM30" s="71" t="str">
        <f>IF(Configurações!$B$3="Colunas",IF('Escala Colunas'!Q187="","",'Escala Colunas'!Q187),IF(Configurações!$B$3="Simples","",IF('Escala Linhas'!FR30="","",'Escala Linhas'!FR30)))</f>
        <v/>
      </c>
      <c r="MN30">
        <f>IF($B30="",0,IF(Configurações!$B$3="Simples",IF(OR(MT30="TRAB",MT30="ATEST"),1,0),IF(AND(MJ30&lt;&gt;"",MM30&lt;&gt;""),1,0)))</f>
        <v>0</v>
      </c>
      <c r="MO30" s="72">
        <f>IF(AND(MN30=1,Configurações!$B$3&lt;&gt;"Simples"),MOD(MM30-MJ30,1)-MP30,0)</f>
        <v>0</v>
      </c>
      <c r="MP30" s="72">
        <f t="shared" si="200"/>
        <v>0</v>
      </c>
      <c r="MQ30">
        <f t="shared" si="201"/>
        <v>0</v>
      </c>
      <c r="MR30">
        <f t="shared" si="202"/>
        <v>0</v>
      </c>
      <c r="MS30" s="38" t="str">
        <f>IF(MN30=0,"",IF(MQ30&gt;Configurações!$B$15,"7DIA ","")&amp;IF(AND(WEEKDAY(MJ$5)=1,MR30&gt;IF($D30="F",Configurações!$B$13,Configurações!$B$14)),"DOM ","")&amp;IF(Configurações!$B$3="Simples","",IF(ROUND(MO30*1440,0)&lt;=ROUND(Configurações!$B$11*1440,0),IF(ROUND(MP30*1440,0)&gt;0,"INT-INDEVIDO",""),IF(ROUND(MO30*1440,0)&lt;=ROUND(Configurações!$B$12*1440,0),IF(ROUND(MP30*1440,0)&lt;&gt;ROUND(Configurações!$B$8*1440,0),"INT-15MIN",""),IF(OR(ROUND(MP30*1440,0)&lt;ROUND(Configurações!$B$9*1440,0),ROUND(MP30*1440,0)&gt;ROUND(Configurações!$B$10*1440,0)),"INT-1H2H","")))))</f>
        <v/>
      </c>
      <c r="MT30" t="str">
        <f>IF(Configurações!$B$3="Simples",IF('Escala Simples'!AQ30="Trabalho","TRAB",IF('Escala Simples'!AQ30="Folga","FOLGA",IF('Escala Simples'!AQ30="Atestado","ATEST",IF('Escala Simples'!AQ30="Férias","FERIAS","")))),"")</f>
        <v/>
      </c>
      <c r="MU30" s="71" t="str">
        <f>IF(Configurações!$B$3="Colunas",IF('Escala Colunas'!Q189="","",'Escala Colunas'!Q189),IF(Configurações!$B$3="Simples","",IF('Escala Linhas'!FT30="","",'Escala Linhas'!FT30)))</f>
        <v/>
      </c>
      <c r="MV30" s="71" t="str">
        <f>IF(Configurações!$B$3="Colunas",IF('Escala Colunas'!Q190="","",'Escala Colunas'!Q190),IF(Configurações!$B$3="Simples","",IF('Escala Linhas'!FU30="","",'Escala Linhas'!FU30)))</f>
        <v/>
      </c>
      <c r="MW30" s="71" t="str">
        <f>IF(Configurações!$B$3="Colunas",IF('Escala Colunas'!Q191="","",'Escala Colunas'!Q191),IF(Configurações!$B$3="Simples","",IF('Escala Linhas'!FV30="","",'Escala Linhas'!FV30)))</f>
        <v/>
      </c>
      <c r="MX30" s="71" t="str">
        <f>IF(Configurações!$B$3="Colunas",IF('Escala Colunas'!Q192="","",'Escala Colunas'!Q192),IF(Configurações!$B$3="Simples","",IF('Escala Linhas'!FW30="","",'Escala Linhas'!FW30)))</f>
        <v/>
      </c>
      <c r="MY30">
        <f>IF($B30="",0,IF(Configurações!$B$3="Simples",IF(OR(NE30="TRAB",NE30="ATEST"),1,0),IF(AND(MU30&lt;&gt;"",MX30&lt;&gt;""),1,0)))</f>
        <v>0</v>
      </c>
      <c r="MZ30" s="72">
        <f>IF(AND(MY30=1,Configurações!$B$3&lt;&gt;"Simples"),MOD(MX30-MU30,1)-NA30,0)</f>
        <v>0</v>
      </c>
      <c r="NA30" s="72">
        <f t="shared" si="203"/>
        <v>0</v>
      </c>
      <c r="NB30">
        <f t="shared" si="204"/>
        <v>0</v>
      </c>
      <c r="NC30">
        <f t="shared" si="205"/>
        <v>0</v>
      </c>
      <c r="ND30" s="38" t="str">
        <f>IF(MY30=0,"",IF(NB30&gt;Configurações!$B$15,"7DIA ","")&amp;IF(AND(WEEKDAY(MU$5)=1,NC30&gt;IF($D30="F",Configurações!$B$13,Configurações!$B$14)),"DOM ","")&amp;IF(Configurações!$B$3="Simples","",IF(ROUND(MZ30*1440,0)&lt;=ROUND(Configurações!$B$11*1440,0),IF(ROUND(NA30*1440,0)&gt;0,"INT-INDEVIDO",""),IF(ROUND(MZ30*1440,0)&lt;=ROUND(Configurações!$B$12*1440,0),IF(ROUND(NA30*1440,0)&lt;&gt;ROUND(Configurações!$B$8*1440,0),"INT-15MIN",""),IF(OR(ROUND(NA30*1440,0)&lt;ROUND(Configurações!$B$9*1440,0),ROUND(NA30*1440,0)&gt;ROUND(Configurações!$B$10*1440,0)),"INT-1H2H","")))))</f>
        <v/>
      </c>
      <c r="NE30" t="str">
        <f>IF(Configurações!$B$3="Simples",IF('Escala Simples'!AR30="Trabalho","TRAB",IF('Escala Simples'!AR30="Folga","FOLGA",IF('Escala Simples'!AR30="Atestado","ATEST",IF('Escala Simples'!AR30="Férias","FERIAS","")))),"")</f>
        <v/>
      </c>
      <c r="NF30" s="71" t="str">
        <f>IF(Configurações!$B$3="Colunas",IF('Escala Colunas'!Q194="","",'Escala Colunas'!Q194),IF(Configurações!$B$3="Simples","",IF('Escala Linhas'!FY30="","",'Escala Linhas'!FY30)))</f>
        <v/>
      </c>
      <c r="NG30" s="71" t="str">
        <f>IF(Configurações!$B$3="Colunas",IF('Escala Colunas'!Q195="","",'Escala Colunas'!Q195),IF(Configurações!$B$3="Simples","",IF('Escala Linhas'!FZ30="","",'Escala Linhas'!FZ30)))</f>
        <v/>
      </c>
      <c r="NH30" s="71" t="str">
        <f>IF(Configurações!$B$3="Colunas",IF('Escala Colunas'!Q196="","",'Escala Colunas'!Q196),IF(Configurações!$B$3="Simples","",IF('Escala Linhas'!GA30="","",'Escala Linhas'!GA30)))</f>
        <v/>
      </c>
      <c r="NI30" s="71" t="str">
        <f>IF(Configurações!$B$3="Colunas",IF('Escala Colunas'!Q197="","",'Escala Colunas'!Q197),IF(Configurações!$B$3="Simples","",IF('Escala Linhas'!GB30="","",'Escala Linhas'!GB30)))</f>
        <v/>
      </c>
      <c r="NJ30">
        <f>IF($B30="",0,IF(Configurações!$B$3="Simples",IF(OR(NP30="TRAB",NP30="ATEST"),1,0),IF(AND(NF30&lt;&gt;"",NI30&lt;&gt;""),1,0)))</f>
        <v>0</v>
      </c>
      <c r="NK30" s="72">
        <f>IF(AND(NJ30=1,Configurações!$B$3&lt;&gt;"Simples"),MOD(NI30-NF30,1)-NL30,0)</f>
        <v>0</v>
      </c>
      <c r="NL30" s="72">
        <f t="shared" si="206"/>
        <v>0</v>
      </c>
      <c r="NM30">
        <f t="shared" si="207"/>
        <v>0</v>
      </c>
      <c r="NN30">
        <f t="shared" si="208"/>
        <v>0</v>
      </c>
      <c r="NO30" s="38" t="str">
        <f>IF(NJ30=0,"",IF(NM30&gt;Configurações!$B$15,"7DIA ","")&amp;IF(AND(WEEKDAY(NF$5)=1,NN30&gt;IF($D30="F",Configurações!$B$13,Configurações!$B$14)),"DOM ","")&amp;IF(Configurações!$B$3="Simples","",IF(ROUND(NK30*1440,0)&lt;=ROUND(Configurações!$B$11*1440,0),IF(ROUND(NL30*1440,0)&gt;0,"INT-INDEVIDO",""),IF(ROUND(NK30*1440,0)&lt;=ROUND(Configurações!$B$12*1440,0),IF(ROUND(NL30*1440,0)&lt;&gt;ROUND(Configurações!$B$8*1440,0),"INT-15MIN",""),IF(OR(ROUND(NL30*1440,0)&lt;ROUND(Configurações!$B$9*1440,0),ROUND(NL30*1440,0)&gt;ROUND(Configurações!$B$10*1440,0)),"INT-1H2H","")))))</f>
        <v/>
      </c>
      <c r="NP30" t="str">
        <f>IF(Configurações!$B$3="Simples",IF('Escala Simples'!AS30="Trabalho","TRAB",IF('Escala Simples'!AS30="Folga","FOLGA",IF('Escala Simples'!AS30="Atestado","ATEST",IF('Escala Simples'!AS30="Férias","FERIAS","")))),"")</f>
        <v/>
      </c>
      <c r="NQ30" s="71" t="str">
        <f>IF(Configurações!$B$3="Colunas",IF('Escala Colunas'!Q199="","",'Escala Colunas'!Q199),IF(Configurações!$B$3="Simples","",IF('Escala Linhas'!GD30="","",'Escala Linhas'!GD30)))</f>
        <v/>
      </c>
      <c r="NR30" s="71" t="str">
        <f>IF(Configurações!$B$3="Colunas",IF('Escala Colunas'!Q200="","",'Escala Colunas'!Q200),IF(Configurações!$B$3="Simples","",IF('Escala Linhas'!GE30="","",'Escala Linhas'!GE30)))</f>
        <v/>
      </c>
      <c r="NS30" s="71" t="str">
        <f>IF(Configurações!$B$3="Colunas",IF('Escala Colunas'!Q201="","",'Escala Colunas'!Q201),IF(Configurações!$B$3="Simples","",IF('Escala Linhas'!GF30="","",'Escala Linhas'!GF30)))</f>
        <v/>
      </c>
      <c r="NT30" s="71" t="str">
        <f>IF(Configurações!$B$3="Colunas",IF('Escala Colunas'!Q202="","",'Escala Colunas'!Q202),IF(Configurações!$B$3="Simples","",IF('Escala Linhas'!GG30="","",'Escala Linhas'!GG30)))</f>
        <v/>
      </c>
      <c r="NU30">
        <f>IF($B30="",0,IF(Configurações!$B$3="Simples",IF(OR(OA30="TRAB",OA30="ATEST"),1,0),IF(AND(NQ30&lt;&gt;"",NT30&lt;&gt;""),1,0)))</f>
        <v>0</v>
      </c>
      <c r="NV30" s="72">
        <f>IF(AND(NU30=1,Configurações!$B$3&lt;&gt;"Simples"),MOD(NT30-NQ30,1)-NW30,0)</f>
        <v>0</v>
      </c>
      <c r="NW30" s="72">
        <f t="shared" si="209"/>
        <v>0</v>
      </c>
      <c r="NX30">
        <f t="shared" si="210"/>
        <v>0</v>
      </c>
      <c r="NY30">
        <f t="shared" si="211"/>
        <v>0</v>
      </c>
      <c r="NZ30" s="38" t="str">
        <f>IF(NU30=0,"",IF(NX30&gt;Configurações!$B$15,"7DIA ","")&amp;IF(AND(WEEKDAY(NQ$5)=1,NY30&gt;IF($D30="F",Configurações!$B$13,Configurações!$B$14)),"DOM ","")&amp;IF(Configurações!$B$3="Simples","",IF(ROUND(NV30*1440,0)&lt;=ROUND(Configurações!$B$11*1440,0),IF(ROUND(NW30*1440,0)&gt;0,"INT-INDEVIDO",""),IF(ROUND(NV30*1440,0)&lt;=ROUND(Configurações!$B$12*1440,0),IF(ROUND(NW30*1440,0)&lt;&gt;ROUND(Configurações!$B$8*1440,0),"INT-15MIN",""),IF(OR(ROUND(NW30*1440,0)&lt;ROUND(Configurações!$B$9*1440,0),ROUND(NW30*1440,0)&gt;ROUND(Configurações!$B$10*1440,0)),"INT-1H2H","")))))</f>
        <v/>
      </c>
      <c r="OA30" t="str">
        <f>IF(Configurações!$B$3="Simples",IF('Escala Simples'!AT30="Trabalho","TRAB",IF('Escala Simples'!AT30="Folga","FOLGA",IF('Escala Simples'!AT30="Atestado","ATEST",IF('Escala Simples'!AT30="Férias","FERIAS","")))),"")</f>
        <v/>
      </c>
      <c r="OB30" s="72">
        <f>SUMIFS(Cálculos!$G30:$OA30,Cálculos!$G$4:$OA$4,"H",Cálculos!$G$3:$OA$3,1)</f>
        <v>0</v>
      </c>
      <c r="OC30">
        <f>SUMIFS(Cálculos!$G30:$OA30,Cálculos!$G$4:$OA$4,"T",Cálculos!$G$3:$OA$3,1)</f>
        <v>0</v>
      </c>
      <c r="OD30" s="69" t="str">
        <f>IF($B30="","",IF(AND(Configurações!$B$3&lt;&gt;"Simples",ISNUMBER($C30),ROUND(OB30*1440,0)&gt;$C30*60),"Jornada semanal excedida: "&amp;TEXT(OB30,"[h]:mm")&amp;" (contratada "&amp;$C30&amp;"h) • ","")&amp;IF(IF(Configurações!$B$6="Sim",OC30&gt;6,OC30&gt;Configurações!$B$5),IF(Configurações!$B$6="Sim","Semana inteira sem folga — mínimo 1 folga (CCT/ACT) • ","Mais de "&amp;Configurações!$B$5&amp;" dias trabalhados — obrigatórias 2 folgas semanais • "),"")&amp;IF(COUNTIF(G30:CD30,"*7DIA*")&gt;0,"7º dia consecutivo de trabalho • ","")&amp;IF(COUNTIF(G30:CD30,"*DOM*")&gt;0,"Domingos consecutivos acima do permitido • ","")&amp;IF(COUNTIF(G30:CD30,"*INT-INDEVIDO*")&gt;0,"Intervalo indevido em jornada até 4h • ","")&amp;IF(COUNTIF(G30:CD30,"*INT-15MIN*")&gt;0,"Intervalo deve ser de 15 min (jornada 4h01–6h) • ","")&amp;IF(COUNTIF(G30:CD30,"*INT-1H2H*")&gt;0,"Intervalo fora de 1h–2h (jornada acima de 6h) • ",""))</f>
        <v/>
      </c>
      <c r="OE30">
        <f>IF($B30="",0,IF(AND(Configurações!$B$3&lt;&gt;"Simples",ISNUMBER($C30),ROUND(OB30*1440,0)&gt;$C30*60),1,0))</f>
        <v>0</v>
      </c>
      <c r="OF30">
        <f>IF($B30="",0,IF(IF(Configurações!$B$6="Sim",OC30&gt;6,OC30&gt;Configurações!$B$5),1,0))</f>
        <v>0</v>
      </c>
      <c r="OG30" s="72">
        <f>SUMIFS(Cálculos!$G30:$OA30,Cálculos!$G$4:$OA$4,"H",Cálculos!$G$3:$OA$3,2)</f>
        <v>0</v>
      </c>
      <c r="OH30">
        <f>SUMIFS(Cálculos!$G30:$OA30,Cálculos!$G$4:$OA$4,"T",Cálculos!$G$3:$OA$3,2)</f>
        <v>0</v>
      </c>
      <c r="OI30" s="69" t="str">
        <f>IF($B30="","",IF(AND(Configurações!$B$3&lt;&gt;"Simples",ISNUMBER($C30),ROUND(OG30*1440,0)&gt;$C30*60),"Jornada semanal excedida: "&amp;TEXT(OG30,"[h]:mm")&amp;" (contratada "&amp;$C30&amp;"h) • ","")&amp;IF(IF(Configurações!$B$6="Sim",OH30&gt;6,OH30&gt;Configurações!$B$5),IF(Configurações!$B$6="Sim","Semana inteira sem folga — mínimo 1 folga (CCT/ACT) • ","Mais de "&amp;Configurações!$B$5&amp;" dias trabalhados — obrigatórias 2 folgas semanais • "),"")&amp;IF(COUNTIF(CF30:FC30,"*7DIA*")&gt;0,"7º dia consecutivo de trabalho • ","")&amp;IF(COUNTIF(CF30:FC30,"*DOM*")&gt;0,"Domingos consecutivos acima do permitido • ","")&amp;IF(COUNTIF(CF30:FC30,"*INT-INDEVIDO*")&gt;0,"Intervalo indevido em jornada até 4h • ","")&amp;IF(COUNTIF(CF30:FC30,"*INT-15MIN*")&gt;0,"Intervalo deve ser de 15 min (jornada 4h01–6h) • ","")&amp;IF(COUNTIF(CF30:FC30,"*INT-1H2H*")&gt;0,"Intervalo fora de 1h–2h (jornada acima de 6h) • ",""))</f>
        <v/>
      </c>
      <c r="OJ30">
        <f>IF($B30="",0,IF(AND(Configurações!$B$3&lt;&gt;"Simples",ISNUMBER($C30),ROUND(OG30*1440,0)&gt;$C30*60),1,0))</f>
        <v>0</v>
      </c>
      <c r="OK30">
        <f>IF($B30="",0,IF(IF(Configurações!$B$6="Sim",OH30&gt;6,OH30&gt;Configurações!$B$5),1,0))</f>
        <v>0</v>
      </c>
      <c r="OL30" s="72">
        <f>SUMIFS(Cálculos!$G30:$OA30,Cálculos!$G$4:$OA$4,"H",Cálculos!$G$3:$OA$3,3)</f>
        <v>0</v>
      </c>
      <c r="OM30">
        <f>SUMIFS(Cálculos!$G30:$OA30,Cálculos!$G$4:$OA$4,"T",Cálculos!$G$3:$OA$3,3)</f>
        <v>0</v>
      </c>
      <c r="ON30" s="69" t="str">
        <f>IF($B30="","",IF(AND(Configurações!$B$3&lt;&gt;"Simples",ISNUMBER($C30),ROUND(OL30*1440,0)&gt;$C30*60),"Jornada semanal excedida: "&amp;TEXT(OL30,"[h]:mm")&amp;" (contratada "&amp;$C30&amp;"h) • ","")&amp;IF(IF(Configurações!$B$6="Sim",OM30&gt;6,OM30&gt;Configurações!$B$5),IF(Configurações!$B$6="Sim","Semana inteira sem folga — mínimo 1 folga (CCT/ACT) • ","Mais de "&amp;Configurações!$B$5&amp;" dias trabalhados — obrigatórias 2 folgas semanais • "),"")&amp;IF(COUNTIF(FE30:IB30,"*7DIA*")&gt;0,"7º dia consecutivo de trabalho • ","")&amp;IF(COUNTIF(FE30:IB30,"*DOM*")&gt;0,"Domingos consecutivos acima do permitido • ","")&amp;IF(COUNTIF(FE30:IB30,"*INT-INDEVIDO*")&gt;0,"Intervalo indevido em jornada até 4h • ","")&amp;IF(COUNTIF(FE30:IB30,"*INT-15MIN*")&gt;0,"Intervalo deve ser de 15 min (jornada 4h01–6h) • ","")&amp;IF(COUNTIF(FE30:IB30,"*INT-1H2H*")&gt;0,"Intervalo fora de 1h–2h (jornada acima de 6h) • ",""))</f>
        <v/>
      </c>
      <c r="OO30">
        <f>IF($B30="",0,IF(AND(Configurações!$B$3&lt;&gt;"Simples",ISNUMBER($C30),ROUND(OL30*1440,0)&gt;$C30*60),1,0))</f>
        <v>0</v>
      </c>
      <c r="OP30">
        <f>IF($B30="",0,IF(IF(Configurações!$B$6="Sim",OM30&gt;6,OM30&gt;Configurações!$B$5),1,0))</f>
        <v>0</v>
      </c>
      <c r="OQ30" s="72">
        <f>SUMIFS(Cálculos!$G30:$OA30,Cálculos!$G$4:$OA$4,"H",Cálculos!$G$3:$OA$3,4)</f>
        <v>0</v>
      </c>
      <c r="OR30">
        <f>SUMIFS(Cálculos!$G30:$OA30,Cálculos!$G$4:$OA$4,"T",Cálculos!$G$3:$OA$3,4)</f>
        <v>0</v>
      </c>
      <c r="OS30" s="69" t="str">
        <f>IF($B30="","",IF(AND(Configurações!$B$3&lt;&gt;"Simples",ISNUMBER($C30),ROUND(OQ30*1440,0)&gt;$C30*60),"Jornada semanal excedida: "&amp;TEXT(OQ30,"[h]:mm")&amp;" (contratada "&amp;$C30&amp;"h) • ","")&amp;IF(IF(Configurações!$B$6="Sim",OR30&gt;6,OR30&gt;Configurações!$B$5),IF(Configurações!$B$6="Sim","Semana inteira sem folga — mínimo 1 folga (CCT/ACT) • ","Mais de "&amp;Configurações!$B$5&amp;" dias trabalhados — obrigatórias 2 folgas semanais • "),"")&amp;IF(COUNTIF(ID30:LA30,"*7DIA*")&gt;0,"7º dia consecutivo de trabalho • ","")&amp;IF(COUNTIF(ID30:LA30,"*DOM*")&gt;0,"Domingos consecutivos acima do permitido • ","")&amp;IF(COUNTIF(ID30:LA30,"*INT-INDEVIDO*")&gt;0,"Intervalo indevido em jornada até 4h • ","")&amp;IF(COUNTIF(ID30:LA30,"*INT-15MIN*")&gt;0,"Intervalo deve ser de 15 min (jornada 4h01–6h) • ","")&amp;IF(COUNTIF(ID30:LA30,"*INT-1H2H*")&gt;0,"Intervalo fora de 1h–2h (jornada acima de 6h) • ",""))</f>
        <v/>
      </c>
      <c r="OT30">
        <f>IF($B30="",0,IF(AND(Configurações!$B$3&lt;&gt;"Simples",ISNUMBER($C30),ROUND(OQ30*1440,0)&gt;$C30*60),1,0))</f>
        <v>0</v>
      </c>
      <c r="OU30">
        <f>IF($B30="",0,IF(IF(Configurações!$B$6="Sim",OR30&gt;6,OR30&gt;Configurações!$B$5),1,0))</f>
        <v>0</v>
      </c>
      <c r="OV30" s="72">
        <f>SUMIFS(Cálculos!$G30:$OA30,Cálculos!$G$4:$OA$4,"H",Cálculos!$G$3:$OA$3,5)</f>
        <v>0</v>
      </c>
      <c r="OW30">
        <f>SUMIFS(Cálculos!$G30:$OA30,Cálculos!$G$4:$OA$4,"T",Cálculos!$G$3:$OA$3,5)</f>
        <v>0</v>
      </c>
      <c r="OX30" s="69" t="str">
        <f>IF($B30="","",IF(AND(Configurações!$B$3&lt;&gt;"Simples",ISNUMBER($C30),ROUND(OV30*1440,0)&gt;$C30*60),"Jornada semanal excedida: "&amp;TEXT(OV30,"[h]:mm")&amp;" (contratada "&amp;$C30&amp;"h) • ","")&amp;IF(IF(Configurações!$B$6="Sim",OW30&gt;6,OW30&gt;Configurações!$B$5),IF(Configurações!$B$6="Sim","Semana inteira sem folga — mínimo 1 folga (CCT/ACT) • ","Mais de "&amp;Configurações!$B$5&amp;" dias trabalhados — obrigatórias 2 folgas semanais • "),"")&amp;IF(COUNTIF(LC30:NZ30,"*7DIA*")&gt;0,"7º dia consecutivo de trabalho • ","")&amp;IF(COUNTIF(LC30:NZ30,"*DOM*")&gt;0,"Domingos consecutivos acima do permitido • ","")&amp;IF(COUNTIF(LC30:NZ30,"*INT-INDEVIDO*")&gt;0,"Intervalo indevido em jornada até 4h • ","")&amp;IF(COUNTIF(LC30:NZ30,"*INT-15MIN*")&gt;0,"Intervalo deve ser de 15 min (jornada 4h01–6h) • ","")&amp;IF(COUNTIF(LC30:NZ30,"*INT-1H2H*")&gt;0,"Intervalo fora de 1h–2h (jornada acima de 6h) • ",""))</f>
        <v/>
      </c>
      <c r="OY30">
        <f>IF($B30="",0,IF(AND(Configurações!$B$3&lt;&gt;"Simples",ISNUMBER($C30),ROUND(OV30*1440,0)&gt;$C30*60),1,0))</f>
        <v>0</v>
      </c>
      <c r="OZ30">
        <f>IF($B30="",0,IF(IF(Configurações!$B$6="Sim",OW30&gt;6,OW30&gt;Configurações!$B$5),1,0))</f>
        <v>0</v>
      </c>
      <c r="PA30">
        <f>IF($B30="",0,SUMPRODUCT((Cálculos!$G$4:$OA$4="T")*(Cálculos!$G$5:$OA$5&gt;=$PA$5)*(Cálculos!$G$5:$OA$5&lt;=$PB$5))-PE30)</f>
        <v>0</v>
      </c>
      <c r="PB30">
        <f>IF($B30="",0,PA30-SUMIFS(Cálculos!$G30:$OA30,Cálculos!$G$4:$OA$4,"T",Cálculos!$G$5:$OA$5,"&gt;="&amp;$PA$5,Cálculos!$G$5:$OA$5,"&lt;="&amp;$PB$5))</f>
        <v>0</v>
      </c>
      <c r="PC30">
        <f>ROUND(PA30*Configurações!$B$7/7,0)</f>
        <v>0</v>
      </c>
      <c r="PD30">
        <f>IF(AND(Configurações!$B$6="Sim",PA30&gt;0,PB30&lt;PC30),1,0)</f>
        <v>0</v>
      </c>
      <c r="PE30">
        <f>IF($B30="",0,COUNTIFS(Cálculos!$G$4:$OA$4,"ST",Cálculos!$G$5:$OA$5,"&gt;="&amp;$PA$5,Cálculos!$G$5:$OA$5,"&lt;="&amp;$PB$5,Cálculos!$G30:$OA30,"FERIAS"))</f>
        <v>0</v>
      </c>
      <c r="PF30">
        <f>IF($B30="",0,SUMPRODUCT((Cálculos!$G$4:$OA$4="T")*(Cálculos!$G$5:$OA$5&gt;=$PF$5)*(Cálculos!$G$5:$OA$5&lt;=$PG$5))-PJ30)</f>
        <v>0</v>
      </c>
      <c r="PG30">
        <f>IF($B30="",0,PF30-SUMIFS(Cálculos!$G30:$OA30,Cálculos!$G$4:$OA$4,"T",Cálculos!$G$5:$OA$5,"&gt;="&amp;$PF$5,Cálculos!$G$5:$OA$5,"&lt;="&amp;$PG$5))</f>
        <v>0</v>
      </c>
      <c r="PH30">
        <f>ROUND(PF30*Configurações!$B$7/7,0)</f>
        <v>0</v>
      </c>
      <c r="PI30">
        <f>IF(AND(Configurações!$B$6="Sim",PF30&gt;0,PG30&lt;PH30),1,0)</f>
        <v>0</v>
      </c>
      <c r="PJ30">
        <f>IF($B30="",0,COUNTIFS(Cálculos!$G$4:$OA$4,"ST",Cálculos!$G$5:$OA$5,"&gt;="&amp;$PF$5,Cálculos!$G$5:$OA$5,"&lt;="&amp;$PG$5,Cálculos!$G30:$OA30,"FERIAS"))</f>
        <v>0</v>
      </c>
      <c r="PK30">
        <f>IF($B30="",0,SUMPRODUCT((Cálculos!$G$4:$OA$4="T")*(Cálculos!$G$5:$OA$5&gt;=$PK$5)*(Cálculos!$G$5:$OA$5&lt;=$PL$5))-PO30)</f>
        <v>0</v>
      </c>
      <c r="PL30">
        <f>IF($B30="",0,PK30-SUMIFS(Cálculos!$G30:$OA30,Cálculos!$G$4:$OA$4,"T",Cálculos!$G$5:$OA$5,"&gt;="&amp;$PK$5,Cálculos!$G$5:$OA$5,"&lt;="&amp;$PL$5))</f>
        <v>0</v>
      </c>
      <c r="PM30">
        <f>ROUND(PK30*Configurações!$B$7/7,0)</f>
        <v>0</v>
      </c>
      <c r="PN30">
        <f>IF(AND(Configurações!$B$6="Sim",PK30&gt;0,PL30&lt;PM30),1,0)</f>
        <v>0</v>
      </c>
      <c r="PO30">
        <f>IF($B30="",0,COUNTIFS(Cálculos!$G$4:$OA$4,"ST",Cálculos!$G$5:$OA$5,"&gt;="&amp;$PK$5,Cálculos!$G$5:$OA$5,"&lt;="&amp;$PL$5,Cálculos!$G30:$OA30,"FERIAS"))</f>
        <v>0</v>
      </c>
      <c r="PP30" s="69" t="str">
        <f t="shared" si="212"/>
        <v/>
      </c>
    </row>
    <row r="31" spans="1:432" x14ac:dyDescent="0.25">
      <c r="A31" s="68" t="str">
        <f t="shared" si="106"/>
        <v/>
      </c>
      <c r="B31" s="69" t="str">
        <f>IF(Configurações!$B$3="Colunas",IF('Escala Colunas'!Q$4="","",'Escala Colunas'!Q$4),IF(Configurações!$B$3="Simples",IF('Escala Simples'!$B31="","",'Escala Simples'!$B31),IF('Escala Linhas'!$B31="","",'Escala Linhas'!$B31)))</f>
        <v/>
      </c>
      <c r="C31" s="70" t="str">
        <f>IF($B31="","",IFERROR(INDEX(Funcionários!$D$5:$D$84,MATCH($B31,Funcionários!$B$5:$B$84,0)),""))</f>
        <v/>
      </c>
      <c r="D31" t="str">
        <f>IF($B31="","",IFERROR(INDEX(Funcionários!$C$5:$C$84,MATCH($B31,Funcionários!$B$5:$B$84,0)),""))</f>
        <v/>
      </c>
      <c r="E31">
        <f>IF($B31="",0,IFERROR(N(INDEX(Funcionários!$E$5:$E$84,MATCH($B31,Funcionários!$B$5:$B$84,0))),0))</f>
        <v>0</v>
      </c>
      <c r="F31">
        <f>IF($B31="",0,IFERROR(N(INDEX(Funcionários!$F$5:$F$84,MATCH($B31,Funcionários!$B$5:$B$84,0))),0))</f>
        <v>0</v>
      </c>
      <c r="G31" s="71" t="str">
        <f>IF(Configurações!$B$3="Colunas",IF('Escala Colunas'!Q18="","",'Escala Colunas'!Q18),IF(Configurações!$B$3="Simples","",IF('Escala Linhas'!D31="","",'Escala Linhas'!D31)))</f>
        <v/>
      </c>
      <c r="H31" s="71" t="str">
        <f>IF(Configurações!$B$3="Colunas",IF('Escala Colunas'!Q19="","",'Escala Colunas'!Q19),IF(Configurações!$B$3="Simples","",IF('Escala Linhas'!E31="","",'Escala Linhas'!E31)))</f>
        <v/>
      </c>
      <c r="I31" s="71" t="str">
        <f>IF(Configurações!$B$3="Colunas",IF('Escala Colunas'!Q20="","",'Escala Colunas'!Q20),IF(Configurações!$B$3="Simples","",IF('Escala Linhas'!F31="","",'Escala Linhas'!F31)))</f>
        <v/>
      </c>
      <c r="J31" s="71" t="str">
        <f>IF(Configurações!$B$3="Colunas",IF('Escala Colunas'!Q21="","",'Escala Colunas'!Q21),IF(Configurações!$B$3="Simples","",IF('Escala Linhas'!G31="","",'Escala Linhas'!G31)))</f>
        <v/>
      </c>
      <c r="K31">
        <f>IF($B31="",0,IF(Configurações!$B$3="Simples",IF(OR(Q31="TRAB",Q31="ATEST"),1,0),IF(AND(G31&lt;&gt;"",J31&lt;&gt;""),1,0)))</f>
        <v>0</v>
      </c>
      <c r="L31" s="72">
        <f>IF(AND(K31=1,Configurações!$B$3&lt;&gt;"Simples"),MOD(J31-G31,1)-M31,0)</f>
        <v>0</v>
      </c>
      <c r="M31" s="72">
        <f t="shared" si="107"/>
        <v>0</v>
      </c>
      <c r="N31">
        <f t="shared" si="108"/>
        <v>0</v>
      </c>
      <c r="O31">
        <f t="shared" si="109"/>
        <v>0</v>
      </c>
      <c r="P31" s="38" t="str">
        <f>IF(K31=0,"",IF(N31&gt;Configurações!$B$15,"7DIA ","")&amp;IF(AND(WEEKDAY(G$5)=1,O31&gt;IF($D31="F",Configurações!$B$13,Configurações!$B$14)),"DOM ","")&amp;IF(Configurações!$B$3="Simples","",IF(ROUND(L31*1440,0)&lt;=ROUND(Configurações!$B$11*1440,0),IF(ROUND(M31*1440,0)&gt;0,"INT-INDEVIDO",""),IF(ROUND(L31*1440,0)&lt;=ROUND(Configurações!$B$12*1440,0),IF(ROUND(M31*1440,0)&lt;&gt;ROUND(Configurações!$B$8*1440,0),"INT-15MIN",""),IF(OR(ROUND(M31*1440,0)&lt;ROUND(Configurações!$B$9*1440,0),ROUND(M31*1440,0)&gt;ROUND(Configurações!$B$10*1440,0)),"INT-1H2H","")))))</f>
        <v/>
      </c>
      <c r="Q31" t="str">
        <f>IF(Configurações!$B$3="Simples",IF('Escala Simples'!D31="Trabalho","TRAB",IF('Escala Simples'!D31="Folga","FOLGA",IF('Escala Simples'!D31="Atestado","ATEST",IF('Escala Simples'!D31="Férias","FERIAS","")))),"")</f>
        <v/>
      </c>
      <c r="R31" s="71" t="str">
        <f>IF(Configurações!$B$3="Colunas",IF('Escala Colunas'!Q23="","",'Escala Colunas'!Q23),IF(Configurações!$B$3="Simples","",IF('Escala Linhas'!I31="","",'Escala Linhas'!I31)))</f>
        <v/>
      </c>
      <c r="S31" s="71" t="str">
        <f>IF(Configurações!$B$3="Colunas",IF('Escala Colunas'!Q24="","",'Escala Colunas'!Q24),IF(Configurações!$B$3="Simples","",IF('Escala Linhas'!J31="","",'Escala Linhas'!J31)))</f>
        <v/>
      </c>
      <c r="T31" s="71" t="str">
        <f>IF(Configurações!$B$3="Colunas",IF('Escala Colunas'!Q25="","",'Escala Colunas'!Q25),IF(Configurações!$B$3="Simples","",IF('Escala Linhas'!K31="","",'Escala Linhas'!K31)))</f>
        <v/>
      </c>
      <c r="U31" s="71" t="str">
        <f>IF(Configurações!$B$3="Colunas",IF('Escala Colunas'!Q26="","",'Escala Colunas'!Q26),IF(Configurações!$B$3="Simples","",IF('Escala Linhas'!L31="","",'Escala Linhas'!L31)))</f>
        <v/>
      </c>
      <c r="V31">
        <f>IF($B31="",0,IF(Configurações!$B$3="Simples",IF(OR(AB31="TRAB",AB31="ATEST"),1,0),IF(AND(R31&lt;&gt;"",U31&lt;&gt;""),1,0)))</f>
        <v>0</v>
      </c>
      <c r="W31" s="72">
        <f>IF(AND(V31=1,Configurações!$B$3&lt;&gt;"Simples"),MOD(U31-R31,1)-X31,0)</f>
        <v>0</v>
      </c>
      <c r="X31" s="72">
        <f t="shared" si="110"/>
        <v>0</v>
      </c>
      <c r="Y31">
        <f t="shared" si="111"/>
        <v>0</v>
      </c>
      <c r="Z31">
        <f t="shared" si="112"/>
        <v>0</v>
      </c>
      <c r="AA31" s="38" t="str">
        <f>IF(V31=0,"",IF(Y31&gt;Configurações!$B$15,"7DIA ","")&amp;IF(AND(WEEKDAY(R$5)=1,Z31&gt;IF($D31="F",Configurações!$B$13,Configurações!$B$14)),"DOM ","")&amp;IF(Configurações!$B$3="Simples","",IF(ROUND(W31*1440,0)&lt;=ROUND(Configurações!$B$11*1440,0),IF(ROUND(X31*1440,0)&gt;0,"INT-INDEVIDO",""),IF(ROUND(W31*1440,0)&lt;=ROUND(Configurações!$B$12*1440,0),IF(ROUND(X31*1440,0)&lt;&gt;ROUND(Configurações!$B$8*1440,0),"INT-15MIN",""),IF(OR(ROUND(X31*1440,0)&lt;ROUND(Configurações!$B$9*1440,0),ROUND(X31*1440,0)&gt;ROUND(Configurações!$B$10*1440,0)),"INT-1H2H","")))))</f>
        <v/>
      </c>
      <c r="AB31" t="str">
        <f>IF(Configurações!$B$3="Simples",IF('Escala Simples'!E31="Trabalho","TRAB",IF('Escala Simples'!E31="Folga","FOLGA",IF('Escala Simples'!E31="Atestado","ATEST",IF('Escala Simples'!E31="Férias","FERIAS","")))),"")</f>
        <v/>
      </c>
      <c r="AC31" s="71" t="str">
        <f>IF(Configurações!$B$3="Colunas",IF('Escala Colunas'!Q28="","",'Escala Colunas'!Q28),IF(Configurações!$B$3="Simples","",IF('Escala Linhas'!N31="","",'Escala Linhas'!N31)))</f>
        <v/>
      </c>
      <c r="AD31" s="71" t="str">
        <f>IF(Configurações!$B$3="Colunas",IF('Escala Colunas'!Q29="","",'Escala Colunas'!Q29),IF(Configurações!$B$3="Simples","",IF('Escala Linhas'!O31="","",'Escala Linhas'!O31)))</f>
        <v/>
      </c>
      <c r="AE31" s="71" t="str">
        <f>IF(Configurações!$B$3="Colunas",IF('Escala Colunas'!Q30="","",'Escala Colunas'!Q30),IF(Configurações!$B$3="Simples","",IF('Escala Linhas'!P31="","",'Escala Linhas'!P31)))</f>
        <v/>
      </c>
      <c r="AF31" s="71" t="str">
        <f>IF(Configurações!$B$3="Colunas",IF('Escala Colunas'!Q31="","",'Escala Colunas'!Q31),IF(Configurações!$B$3="Simples","",IF('Escala Linhas'!Q31="","",'Escala Linhas'!Q31)))</f>
        <v/>
      </c>
      <c r="AG31">
        <f>IF($B31="",0,IF(Configurações!$B$3="Simples",IF(OR(AM31="TRAB",AM31="ATEST"),1,0),IF(AND(AC31&lt;&gt;"",AF31&lt;&gt;""),1,0)))</f>
        <v>0</v>
      </c>
      <c r="AH31" s="72">
        <f>IF(AND(AG31=1,Configurações!$B$3&lt;&gt;"Simples"),MOD(AF31-AC31,1)-AI31,0)</f>
        <v>0</v>
      </c>
      <c r="AI31" s="72">
        <f t="shared" si="113"/>
        <v>0</v>
      </c>
      <c r="AJ31">
        <f t="shared" si="114"/>
        <v>0</v>
      </c>
      <c r="AK31">
        <f t="shared" si="115"/>
        <v>0</v>
      </c>
      <c r="AL31" s="38" t="str">
        <f>IF(AG31=0,"",IF(AJ31&gt;Configurações!$B$15,"7DIA ","")&amp;IF(AND(WEEKDAY(AC$5)=1,AK31&gt;IF($D31="F",Configurações!$B$13,Configurações!$B$14)),"DOM ","")&amp;IF(Configurações!$B$3="Simples","",IF(ROUND(AH31*1440,0)&lt;=ROUND(Configurações!$B$11*1440,0),IF(ROUND(AI31*1440,0)&gt;0,"INT-INDEVIDO",""),IF(ROUND(AH31*1440,0)&lt;=ROUND(Configurações!$B$12*1440,0),IF(ROUND(AI31*1440,0)&lt;&gt;ROUND(Configurações!$B$8*1440,0),"INT-15MIN",""),IF(OR(ROUND(AI31*1440,0)&lt;ROUND(Configurações!$B$9*1440,0),ROUND(AI31*1440,0)&gt;ROUND(Configurações!$B$10*1440,0)),"INT-1H2H","")))))</f>
        <v/>
      </c>
      <c r="AM31" t="str">
        <f>IF(Configurações!$B$3="Simples",IF('Escala Simples'!F31="Trabalho","TRAB",IF('Escala Simples'!F31="Folga","FOLGA",IF('Escala Simples'!F31="Atestado","ATEST",IF('Escala Simples'!F31="Férias","FERIAS","")))),"")</f>
        <v/>
      </c>
      <c r="AN31" s="71" t="str">
        <f>IF(Configurações!$B$3="Colunas",IF('Escala Colunas'!Q33="","",'Escala Colunas'!Q33),IF(Configurações!$B$3="Simples","",IF('Escala Linhas'!S31="","",'Escala Linhas'!S31)))</f>
        <v/>
      </c>
      <c r="AO31" s="71" t="str">
        <f>IF(Configurações!$B$3="Colunas",IF('Escala Colunas'!Q34="","",'Escala Colunas'!Q34),IF(Configurações!$B$3="Simples","",IF('Escala Linhas'!T31="","",'Escala Linhas'!T31)))</f>
        <v/>
      </c>
      <c r="AP31" s="71" t="str">
        <f>IF(Configurações!$B$3="Colunas",IF('Escala Colunas'!Q35="","",'Escala Colunas'!Q35),IF(Configurações!$B$3="Simples","",IF('Escala Linhas'!U31="","",'Escala Linhas'!U31)))</f>
        <v/>
      </c>
      <c r="AQ31" s="71" t="str">
        <f>IF(Configurações!$B$3="Colunas",IF('Escala Colunas'!Q36="","",'Escala Colunas'!Q36),IF(Configurações!$B$3="Simples","",IF('Escala Linhas'!V31="","",'Escala Linhas'!V31)))</f>
        <v/>
      </c>
      <c r="AR31">
        <f>IF($B31="",0,IF(Configurações!$B$3="Simples",IF(OR(AX31="TRAB",AX31="ATEST"),1,0),IF(AND(AN31&lt;&gt;"",AQ31&lt;&gt;""),1,0)))</f>
        <v>0</v>
      </c>
      <c r="AS31" s="72">
        <f>IF(AND(AR31=1,Configurações!$B$3&lt;&gt;"Simples"),MOD(AQ31-AN31,1)-AT31,0)</f>
        <v>0</v>
      </c>
      <c r="AT31" s="72">
        <f t="shared" si="116"/>
        <v>0</v>
      </c>
      <c r="AU31">
        <f t="shared" si="117"/>
        <v>0</v>
      </c>
      <c r="AV31">
        <f t="shared" si="118"/>
        <v>0</v>
      </c>
      <c r="AW31" s="38" t="str">
        <f>IF(AR31=0,"",IF(AU31&gt;Configurações!$B$15,"7DIA ","")&amp;IF(AND(WEEKDAY(AN$5)=1,AV31&gt;IF($D31="F",Configurações!$B$13,Configurações!$B$14)),"DOM ","")&amp;IF(Configurações!$B$3="Simples","",IF(ROUND(AS31*1440,0)&lt;=ROUND(Configurações!$B$11*1440,0),IF(ROUND(AT31*1440,0)&gt;0,"INT-INDEVIDO",""),IF(ROUND(AS31*1440,0)&lt;=ROUND(Configurações!$B$12*1440,0),IF(ROUND(AT31*1440,0)&lt;&gt;ROUND(Configurações!$B$8*1440,0),"INT-15MIN",""),IF(OR(ROUND(AT31*1440,0)&lt;ROUND(Configurações!$B$9*1440,0),ROUND(AT31*1440,0)&gt;ROUND(Configurações!$B$10*1440,0)),"INT-1H2H","")))))</f>
        <v/>
      </c>
      <c r="AX31" t="str">
        <f>IF(Configurações!$B$3="Simples",IF('Escala Simples'!G31="Trabalho","TRAB",IF('Escala Simples'!G31="Folga","FOLGA",IF('Escala Simples'!G31="Atestado","ATEST",IF('Escala Simples'!G31="Férias","FERIAS","")))),"")</f>
        <v/>
      </c>
      <c r="AY31" s="71" t="str">
        <f>IF(Configurações!$B$3="Colunas",IF('Escala Colunas'!Q38="","",'Escala Colunas'!Q38),IF(Configurações!$B$3="Simples","",IF('Escala Linhas'!X31="","",'Escala Linhas'!X31)))</f>
        <v/>
      </c>
      <c r="AZ31" s="71" t="str">
        <f>IF(Configurações!$B$3="Colunas",IF('Escala Colunas'!Q39="","",'Escala Colunas'!Q39),IF(Configurações!$B$3="Simples","",IF('Escala Linhas'!Y31="","",'Escala Linhas'!Y31)))</f>
        <v/>
      </c>
      <c r="BA31" s="71" t="str">
        <f>IF(Configurações!$B$3="Colunas",IF('Escala Colunas'!Q40="","",'Escala Colunas'!Q40),IF(Configurações!$B$3="Simples","",IF('Escala Linhas'!Z31="","",'Escala Linhas'!Z31)))</f>
        <v/>
      </c>
      <c r="BB31" s="71" t="str">
        <f>IF(Configurações!$B$3="Colunas",IF('Escala Colunas'!Q41="","",'Escala Colunas'!Q41),IF(Configurações!$B$3="Simples","",IF('Escala Linhas'!AA31="","",'Escala Linhas'!AA31)))</f>
        <v/>
      </c>
      <c r="BC31">
        <f>IF($B31="",0,IF(Configurações!$B$3="Simples",IF(OR(BI31="TRAB",BI31="ATEST"),1,0),IF(AND(AY31&lt;&gt;"",BB31&lt;&gt;""),1,0)))</f>
        <v>0</v>
      </c>
      <c r="BD31" s="72">
        <f>IF(AND(BC31=1,Configurações!$B$3&lt;&gt;"Simples"),MOD(BB31-AY31,1)-BE31,0)</f>
        <v>0</v>
      </c>
      <c r="BE31" s="72">
        <f t="shared" si="119"/>
        <v>0</v>
      </c>
      <c r="BF31">
        <f t="shared" si="120"/>
        <v>0</v>
      </c>
      <c r="BG31">
        <f t="shared" si="121"/>
        <v>0</v>
      </c>
      <c r="BH31" s="38" t="str">
        <f>IF(BC31=0,"",IF(BF31&gt;Configurações!$B$15,"7DIA ","")&amp;IF(AND(WEEKDAY(AY$5)=1,BG31&gt;IF($D31="F",Configurações!$B$13,Configurações!$B$14)),"DOM ","")&amp;IF(Configurações!$B$3="Simples","",IF(ROUND(BD31*1440,0)&lt;=ROUND(Configurações!$B$11*1440,0),IF(ROUND(BE31*1440,0)&gt;0,"INT-INDEVIDO",""),IF(ROUND(BD31*1440,0)&lt;=ROUND(Configurações!$B$12*1440,0),IF(ROUND(BE31*1440,0)&lt;&gt;ROUND(Configurações!$B$8*1440,0),"INT-15MIN",""),IF(OR(ROUND(BE31*1440,0)&lt;ROUND(Configurações!$B$9*1440,0),ROUND(BE31*1440,0)&gt;ROUND(Configurações!$B$10*1440,0)),"INT-1H2H","")))))</f>
        <v/>
      </c>
      <c r="BI31" t="str">
        <f>IF(Configurações!$B$3="Simples",IF('Escala Simples'!H31="Trabalho","TRAB",IF('Escala Simples'!H31="Folga","FOLGA",IF('Escala Simples'!H31="Atestado","ATEST",IF('Escala Simples'!H31="Férias","FERIAS","")))),"")</f>
        <v/>
      </c>
      <c r="BJ31" s="71" t="str">
        <f>IF(Configurações!$B$3="Colunas",IF('Escala Colunas'!Q43="","",'Escala Colunas'!Q43),IF(Configurações!$B$3="Simples","",IF('Escala Linhas'!AC31="","",'Escala Linhas'!AC31)))</f>
        <v/>
      </c>
      <c r="BK31" s="71" t="str">
        <f>IF(Configurações!$B$3="Colunas",IF('Escala Colunas'!Q44="","",'Escala Colunas'!Q44),IF(Configurações!$B$3="Simples","",IF('Escala Linhas'!AD31="","",'Escala Linhas'!AD31)))</f>
        <v/>
      </c>
      <c r="BL31" s="71" t="str">
        <f>IF(Configurações!$B$3="Colunas",IF('Escala Colunas'!Q45="","",'Escala Colunas'!Q45),IF(Configurações!$B$3="Simples","",IF('Escala Linhas'!AE31="","",'Escala Linhas'!AE31)))</f>
        <v/>
      </c>
      <c r="BM31" s="71" t="str">
        <f>IF(Configurações!$B$3="Colunas",IF('Escala Colunas'!Q46="","",'Escala Colunas'!Q46),IF(Configurações!$B$3="Simples","",IF('Escala Linhas'!AF31="","",'Escala Linhas'!AF31)))</f>
        <v/>
      </c>
      <c r="BN31">
        <f>IF($B31="",0,IF(Configurações!$B$3="Simples",IF(OR(BT31="TRAB",BT31="ATEST"),1,0),IF(AND(BJ31&lt;&gt;"",BM31&lt;&gt;""),1,0)))</f>
        <v>0</v>
      </c>
      <c r="BO31" s="72">
        <f>IF(AND(BN31=1,Configurações!$B$3&lt;&gt;"Simples"),MOD(BM31-BJ31,1)-BP31,0)</f>
        <v>0</v>
      </c>
      <c r="BP31" s="72">
        <f t="shared" si="122"/>
        <v>0</v>
      </c>
      <c r="BQ31">
        <f t="shared" si="123"/>
        <v>0</v>
      </c>
      <c r="BR31">
        <f t="shared" si="124"/>
        <v>0</v>
      </c>
      <c r="BS31" s="38" t="str">
        <f>IF(BN31=0,"",IF(BQ31&gt;Configurações!$B$15,"7DIA ","")&amp;IF(AND(WEEKDAY(BJ$5)=1,BR31&gt;IF($D31="F",Configurações!$B$13,Configurações!$B$14)),"DOM ","")&amp;IF(Configurações!$B$3="Simples","",IF(ROUND(BO31*1440,0)&lt;=ROUND(Configurações!$B$11*1440,0),IF(ROUND(BP31*1440,0)&gt;0,"INT-INDEVIDO",""),IF(ROUND(BO31*1440,0)&lt;=ROUND(Configurações!$B$12*1440,0),IF(ROUND(BP31*1440,0)&lt;&gt;ROUND(Configurações!$B$8*1440,0),"INT-15MIN",""),IF(OR(ROUND(BP31*1440,0)&lt;ROUND(Configurações!$B$9*1440,0),ROUND(BP31*1440,0)&gt;ROUND(Configurações!$B$10*1440,0)),"INT-1H2H","")))))</f>
        <v/>
      </c>
      <c r="BT31" t="str">
        <f>IF(Configurações!$B$3="Simples",IF('Escala Simples'!I31="Trabalho","TRAB",IF('Escala Simples'!I31="Folga","FOLGA",IF('Escala Simples'!I31="Atestado","ATEST",IF('Escala Simples'!I31="Férias","FERIAS","")))),"")</f>
        <v/>
      </c>
      <c r="BU31" s="71" t="str">
        <f>IF(Configurações!$B$3="Colunas",IF('Escala Colunas'!Q48="","",'Escala Colunas'!Q48),IF(Configurações!$B$3="Simples","",IF('Escala Linhas'!AH31="","",'Escala Linhas'!AH31)))</f>
        <v/>
      </c>
      <c r="BV31" s="71" t="str">
        <f>IF(Configurações!$B$3="Colunas",IF('Escala Colunas'!Q49="","",'Escala Colunas'!Q49),IF(Configurações!$B$3="Simples","",IF('Escala Linhas'!AI31="","",'Escala Linhas'!AI31)))</f>
        <v/>
      </c>
      <c r="BW31" s="71" t="str">
        <f>IF(Configurações!$B$3="Colunas",IF('Escala Colunas'!Q50="","",'Escala Colunas'!Q50),IF(Configurações!$B$3="Simples","",IF('Escala Linhas'!AJ31="","",'Escala Linhas'!AJ31)))</f>
        <v/>
      </c>
      <c r="BX31" s="71" t="str">
        <f>IF(Configurações!$B$3="Colunas",IF('Escala Colunas'!Q51="","",'Escala Colunas'!Q51),IF(Configurações!$B$3="Simples","",IF('Escala Linhas'!AK31="","",'Escala Linhas'!AK31)))</f>
        <v/>
      </c>
      <c r="BY31">
        <f>IF($B31="",0,IF(Configurações!$B$3="Simples",IF(OR(CE31="TRAB",CE31="ATEST"),1,0),IF(AND(BU31&lt;&gt;"",BX31&lt;&gt;""),1,0)))</f>
        <v>0</v>
      </c>
      <c r="BZ31" s="72">
        <f>IF(AND(BY31=1,Configurações!$B$3&lt;&gt;"Simples"),MOD(BX31-BU31,1)-CA31,0)</f>
        <v>0</v>
      </c>
      <c r="CA31" s="72">
        <f t="shared" si="125"/>
        <v>0</v>
      </c>
      <c r="CB31">
        <f t="shared" si="126"/>
        <v>0</v>
      </c>
      <c r="CC31">
        <f t="shared" si="127"/>
        <v>0</v>
      </c>
      <c r="CD31" s="38" t="str">
        <f>IF(BY31=0,"",IF(CB31&gt;Configurações!$B$15,"7DIA ","")&amp;IF(AND(WEEKDAY(BU$5)=1,CC31&gt;IF($D31="F",Configurações!$B$13,Configurações!$B$14)),"DOM ","")&amp;IF(Configurações!$B$3="Simples","",IF(ROUND(BZ31*1440,0)&lt;=ROUND(Configurações!$B$11*1440,0),IF(ROUND(CA31*1440,0)&gt;0,"INT-INDEVIDO",""),IF(ROUND(BZ31*1440,0)&lt;=ROUND(Configurações!$B$12*1440,0),IF(ROUND(CA31*1440,0)&lt;&gt;ROUND(Configurações!$B$8*1440,0),"INT-15MIN",""),IF(OR(ROUND(CA31*1440,0)&lt;ROUND(Configurações!$B$9*1440,0),ROUND(CA31*1440,0)&gt;ROUND(Configurações!$B$10*1440,0)),"INT-1H2H","")))))</f>
        <v/>
      </c>
      <c r="CE31" t="str">
        <f>IF(Configurações!$B$3="Simples",IF('Escala Simples'!J31="Trabalho","TRAB",IF('Escala Simples'!J31="Folga","FOLGA",IF('Escala Simples'!J31="Atestado","ATEST",IF('Escala Simples'!J31="Férias","FERIAS","")))),"")</f>
        <v/>
      </c>
      <c r="CF31" s="71" t="str">
        <f>IF(Configurações!$B$3="Colunas",IF('Escala Colunas'!Q56="","",'Escala Colunas'!Q56),IF(Configurações!$B$3="Simples","",IF('Escala Linhas'!AP31="","",'Escala Linhas'!AP31)))</f>
        <v/>
      </c>
      <c r="CG31" s="71" t="str">
        <f>IF(Configurações!$B$3="Colunas",IF('Escala Colunas'!Q57="","",'Escala Colunas'!Q57),IF(Configurações!$B$3="Simples","",IF('Escala Linhas'!AQ31="","",'Escala Linhas'!AQ31)))</f>
        <v/>
      </c>
      <c r="CH31" s="71" t="str">
        <f>IF(Configurações!$B$3="Colunas",IF('Escala Colunas'!Q58="","",'Escala Colunas'!Q58),IF(Configurações!$B$3="Simples","",IF('Escala Linhas'!AR31="","",'Escala Linhas'!AR31)))</f>
        <v/>
      </c>
      <c r="CI31" s="71" t="str">
        <f>IF(Configurações!$B$3="Colunas",IF('Escala Colunas'!Q59="","",'Escala Colunas'!Q59),IF(Configurações!$B$3="Simples","",IF('Escala Linhas'!AS31="","",'Escala Linhas'!AS31)))</f>
        <v/>
      </c>
      <c r="CJ31">
        <f>IF($B31="",0,IF(Configurações!$B$3="Simples",IF(OR(CP31="TRAB",CP31="ATEST"),1,0),IF(AND(CF31&lt;&gt;"",CI31&lt;&gt;""),1,0)))</f>
        <v>0</v>
      </c>
      <c r="CK31" s="72">
        <f>IF(AND(CJ31=1,Configurações!$B$3&lt;&gt;"Simples"),MOD(CI31-CF31,1)-CL31,0)</f>
        <v>0</v>
      </c>
      <c r="CL31" s="72">
        <f t="shared" si="128"/>
        <v>0</v>
      </c>
      <c r="CM31">
        <f t="shared" si="129"/>
        <v>0</v>
      </c>
      <c r="CN31">
        <f t="shared" si="130"/>
        <v>0</v>
      </c>
      <c r="CO31" s="38" t="str">
        <f>IF(CJ31=0,"",IF(CM31&gt;Configurações!$B$15,"7DIA ","")&amp;IF(AND(WEEKDAY(CF$5)=1,CN31&gt;IF($D31="F",Configurações!$B$13,Configurações!$B$14)),"DOM ","")&amp;IF(Configurações!$B$3="Simples","",IF(ROUND(CK31*1440,0)&lt;=ROUND(Configurações!$B$11*1440,0),IF(ROUND(CL31*1440,0)&gt;0,"INT-INDEVIDO",""),IF(ROUND(CK31*1440,0)&lt;=ROUND(Configurações!$B$12*1440,0),IF(ROUND(CL31*1440,0)&lt;&gt;ROUND(Configurações!$B$8*1440,0),"INT-15MIN",""),IF(OR(ROUND(CL31*1440,0)&lt;ROUND(Configurações!$B$9*1440,0),ROUND(CL31*1440,0)&gt;ROUND(Configurações!$B$10*1440,0)),"INT-1H2H","")))))</f>
        <v/>
      </c>
      <c r="CP31" t="str">
        <f>IF(Configurações!$B$3="Simples",IF('Escala Simples'!M31="Trabalho","TRAB",IF('Escala Simples'!M31="Folga","FOLGA",IF('Escala Simples'!M31="Atestado","ATEST",IF('Escala Simples'!M31="Férias","FERIAS","")))),"")</f>
        <v/>
      </c>
      <c r="CQ31" s="71" t="str">
        <f>IF(Configurações!$B$3="Colunas",IF('Escala Colunas'!Q61="","",'Escala Colunas'!Q61),IF(Configurações!$B$3="Simples","",IF('Escala Linhas'!AU31="","",'Escala Linhas'!AU31)))</f>
        <v/>
      </c>
      <c r="CR31" s="71" t="str">
        <f>IF(Configurações!$B$3="Colunas",IF('Escala Colunas'!Q62="","",'Escala Colunas'!Q62),IF(Configurações!$B$3="Simples","",IF('Escala Linhas'!AV31="","",'Escala Linhas'!AV31)))</f>
        <v/>
      </c>
      <c r="CS31" s="71" t="str">
        <f>IF(Configurações!$B$3="Colunas",IF('Escala Colunas'!Q63="","",'Escala Colunas'!Q63),IF(Configurações!$B$3="Simples","",IF('Escala Linhas'!AW31="","",'Escala Linhas'!AW31)))</f>
        <v/>
      </c>
      <c r="CT31" s="71" t="str">
        <f>IF(Configurações!$B$3="Colunas",IF('Escala Colunas'!Q64="","",'Escala Colunas'!Q64),IF(Configurações!$B$3="Simples","",IF('Escala Linhas'!AX31="","",'Escala Linhas'!AX31)))</f>
        <v/>
      </c>
      <c r="CU31">
        <f>IF($B31="",0,IF(Configurações!$B$3="Simples",IF(OR(DA31="TRAB",DA31="ATEST"),1,0),IF(AND(CQ31&lt;&gt;"",CT31&lt;&gt;""),1,0)))</f>
        <v>0</v>
      </c>
      <c r="CV31" s="72">
        <f>IF(AND(CU31=1,Configurações!$B$3&lt;&gt;"Simples"),MOD(CT31-CQ31,1)-CW31,0)</f>
        <v>0</v>
      </c>
      <c r="CW31" s="72">
        <f t="shared" si="131"/>
        <v>0</v>
      </c>
      <c r="CX31">
        <f t="shared" si="132"/>
        <v>0</v>
      </c>
      <c r="CY31">
        <f t="shared" si="133"/>
        <v>0</v>
      </c>
      <c r="CZ31" s="38" t="str">
        <f>IF(CU31=0,"",IF(CX31&gt;Configurações!$B$15,"7DIA ","")&amp;IF(AND(WEEKDAY(CQ$5)=1,CY31&gt;IF($D31="F",Configurações!$B$13,Configurações!$B$14)),"DOM ","")&amp;IF(Configurações!$B$3="Simples","",IF(ROUND(CV31*1440,0)&lt;=ROUND(Configurações!$B$11*1440,0),IF(ROUND(CW31*1440,0)&gt;0,"INT-INDEVIDO",""),IF(ROUND(CV31*1440,0)&lt;=ROUND(Configurações!$B$12*1440,0),IF(ROUND(CW31*1440,0)&lt;&gt;ROUND(Configurações!$B$8*1440,0),"INT-15MIN",""),IF(OR(ROUND(CW31*1440,0)&lt;ROUND(Configurações!$B$9*1440,0),ROUND(CW31*1440,0)&gt;ROUND(Configurações!$B$10*1440,0)),"INT-1H2H","")))))</f>
        <v/>
      </c>
      <c r="DA31" t="str">
        <f>IF(Configurações!$B$3="Simples",IF('Escala Simples'!N31="Trabalho","TRAB",IF('Escala Simples'!N31="Folga","FOLGA",IF('Escala Simples'!N31="Atestado","ATEST",IF('Escala Simples'!N31="Férias","FERIAS","")))),"")</f>
        <v/>
      </c>
      <c r="DB31" s="71" t="str">
        <f>IF(Configurações!$B$3="Colunas",IF('Escala Colunas'!Q66="","",'Escala Colunas'!Q66),IF(Configurações!$B$3="Simples","",IF('Escala Linhas'!AZ31="","",'Escala Linhas'!AZ31)))</f>
        <v/>
      </c>
      <c r="DC31" s="71" t="str">
        <f>IF(Configurações!$B$3="Colunas",IF('Escala Colunas'!Q67="","",'Escala Colunas'!Q67),IF(Configurações!$B$3="Simples","",IF('Escala Linhas'!BA31="","",'Escala Linhas'!BA31)))</f>
        <v/>
      </c>
      <c r="DD31" s="71" t="str">
        <f>IF(Configurações!$B$3="Colunas",IF('Escala Colunas'!Q68="","",'Escala Colunas'!Q68),IF(Configurações!$B$3="Simples","",IF('Escala Linhas'!BB31="","",'Escala Linhas'!BB31)))</f>
        <v/>
      </c>
      <c r="DE31" s="71" t="str">
        <f>IF(Configurações!$B$3="Colunas",IF('Escala Colunas'!Q69="","",'Escala Colunas'!Q69),IF(Configurações!$B$3="Simples","",IF('Escala Linhas'!BC31="","",'Escala Linhas'!BC31)))</f>
        <v/>
      </c>
      <c r="DF31">
        <f>IF($B31="",0,IF(Configurações!$B$3="Simples",IF(OR(DL31="TRAB",DL31="ATEST"),1,0),IF(AND(DB31&lt;&gt;"",DE31&lt;&gt;""),1,0)))</f>
        <v>0</v>
      </c>
      <c r="DG31" s="72">
        <f>IF(AND(DF31=1,Configurações!$B$3&lt;&gt;"Simples"),MOD(DE31-DB31,1)-DH31,0)</f>
        <v>0</v>
      </c>
      <c r="DH31" s="72">
        <f t="shared" si="134"/>
        <v>0</v>
      </c>
      <c r="DI31">
        <f t="shared" si="135"/>
        <v>0</v>
      </c>
      <c r="DJ31">
        <f t="shared" si="136"/>
        <v>0</v>
      </c>
      <c r="DK31" s="38" t="str">
        <f>IF(DF31=0,"",IF(DI31&gt;Configurações!$B$15,"7DIA ","")&amp;IF(AND(WEEKDAY(DB$5)=1,DJ31&gt;IF($D31="F",Configurações!$B$13,Configurações!$B$14)),"DOM ","")&amp;IF(Configurações!$B$3="Simples","",IF(ROUND(DG31*1440,0)&lt;=ROUND(Configurações!$B$11*1440,0),IF(ROUND(DH31*1440,0)&gt;0,"INT-INDEVIDO",""),IF(ROUND(DG31*1440,0)&lt;=ROUND(Configurações!$B$12*1440,0),IF(ROUND(DH31*1440,0)&lt;&gt;ROUND(Configurações!$B$8*1440,0),"INT-15MIN",""),IF(OR(ROUND(DH31*1440,0)&lt;ROUND(Configurações!$B$9*1440,0),ROUND(DH31*1440,0)&gt;ROUND(Configurações!$B$10*1440,0)),"INT-1H2H","")))))</f>
        <v/>
      </c>
      <c r="DL31" t="str">
        <f>IF(Configurações!$B$3="Simples",IF('Escala Simples'!O31="Trabalho","TRAB",IF('Escala Simples'!O31="Folga","FOLGA",IF('Escala Simples'!O31="Atestado","ATEST",IF('Escala Simples'!O31="Férias","FERIAS","")))),"")</f>
        <v/>
      </c>
      <c r="DM31" s="71" t="str">
        <f>IF(Configurações!$B$3="Colunas",IF('Escala Colunas'!Q71="","",'Escala Colunas'!Q71),IF(Configurações!$B$3="Simples","",IF('Escala Linhas'!BE31="","",'Escala Linhas'!BE31)))</f>
        <v/>
      </c>
      <c r="DN31" s="71" t="str">
        <f>IF(Configurações!$B$3="Colunas",IF('Escala Colunas'!Q72="","",'Escala Colunas'!Q72),IF(Configurações!$B$3="Simples","",IF('Escala Linhas'!BF31="","",'Escala Linhas'!BF31)))</f>
        <v/>
      </c>
      <c r="DO31" s="71" t="str">
        <f>IF(Configurações!$B$3="Colunas",IF('Escala Colunas'!Q73="","",'Escala Colunas'!Q73),IF(Configurações!$B$3="Simples","",IF('Escala Linhas'!BG31="","",'Escala Linhas'!BG31)))</f>
        <v/>
      </c>
      <c r="DP31" s="71" t="str">
        <f>IF(Configurações!$B$3="Colunas",IF('Escala Colunas'!Q74="","",'Escala Colunas'!Q74),IF(Configurações!$B$3="Simples","",IF('Escala Linhas'!BH31="","",'Escala Linhas'!BH31)))</f>
        <v/>
      </c>
      <c r="DQ31">
        <f>IF($B31="",0,IF(Configurações!$B$3="Simples",IF(OR(DW31="TRAB",DW31="ATEST"),1,0),IF(AND(DM31&lt;&gt;"",DP31&lt;&gt;""),1,0)))</f>
        <v>0</v>
      </c>
      <c r="DR31" s="72">
        <f>IF(AND(DQ31=1,Configurações!$B$3&lt;&gt;"Simples"),MOD(DP31-DM31,1)-DS31,0)</f>
        <v>0</v>
      </c>
      <c r="DS31" s="72">
        <f t="shared" si="137"/>
        <v>0</v>
      </c>
      <c r="DT31">
        <f t="shared" si="138"/>
        <v>0</v>
      </c>
      <c r="DU31">
        <f t="shared" si="139"/>
        <v>0</v>
      </c>
      <c r="DV31" s="38" t="str">
        <f>IF(DQ31=0,"",IF(DT31&gt;Configurações!$B$15,"7DIA ","")&amp;IF(AND(WEEKDAY(DM$5)=1,DU31&gt;IF($D31="F",Configurações!$B$13,Configurações!$B$14)),"DOM ","")&amp;IF(Configurações!$B$3="Simples","",IF(ROUND(DR31*1440,0)&lt;=ROUND(Configurações!$B$11*1440,0),IF(ROUND(DS31*1440,0)&gt;0,"INT-INDEVIDO",""),IF(ROUND(DR31*1440,0)&lt;=ROUND(Configurações!$B$12*1440,0),IF(ROUND(DS31*1440,0)&lt;&gt;ROUND(Configurações!$B$8*1440,0),"INT-15MIN",""),IF(OR(ROUND(DS31*1440,0)&lt;ROUND(Configurações!$B$9*1440,0),ROUND(DS31*1440,0)&gt;ROUND(Configurações!$B$10*1440,0)),"INT-1H2H","")))))</f>
        <v/>
      </c>
      <c r="DW31" t="str">
        <f>IF(Configurações!$B$3="Simples",IF('Escala Simples'!P31="Trabalho","TRAB",IF('Escala Simples'!P31="Folga","FOLGA",IF('Escala Simples'!P31="Atestado","ATEST",IF('Escala Simples'!P31="Férias","FERIAS","")))),"")</f>
        <v/>
      </c>
      <c r="DX31" s="71" t="str">
        <f>IF(Configurações!$B$3="Colunas",IF('Escala Colunas'!Q76="","",'Escala Colunas'!Q76),IF(Configurações!$B$3="Simples","",IF('Escala Linhas'!BJ31="","",'Escala Linhas'!BJ31)))</f>
        <v/>
      </c>
      <c r="DY31" s="71" t="str">
        <f>IF(Configurações!$B$3="Colunas",IF('Escala Colunas'!Q77="","",'Escala Colunas'!Q77),IF(Configurações!$B$3="Simples","",IF('Escala Linhas'!BK31="","",'Escala Linhas'!BK31)))</f>
        <v/>
      </c>
      <c r="DZ31" s="71" t="str">
        <f>IF(Configurações!$B$3="Colunas",IF('Escala Colunas'!Q78="","",'Escala Colunas'!Q78),IF(Configurações!$B$3="Simples","",IF('Escala Linhas'!BL31="","",'Escala Linhas'!BL31)))</f>
        <v/>
      </c>
      <c r="EA31" s="71" t="str">
        <f>IF(Configurações!$B$3="Colunas",IF('Escala Colunas'!Q79="","",'Escala Colunas'!Q79),IF(Configurações!$B$3="Simples","",IF('Escala Linhas'!BM31="","",'Escala Linhas'!BM31)))</f>
        <v/>
      </c>
      <c r="EB31">
        <f>IF($B31="",0,IF(Configurações!$B$3="Simples",IF(OR(EH31="TRAB",EH31="ATEST"),1,0),IF(AND(DX31&lt;&gt;"",EA31&lt;&gt;""),1,0)))</f>
        <v>0</v>
      </c>
      <c r="EC31" s="72">
        <f>IF(AND(EB31=1,Configurações!$B$3&lt;&gt;"Simples"),MOD(EA31-DX31,1)-ED31,0)</f>
        <v>0</v>
      </c>
      <c r="ED31" s="72">
        <f t="shared" si="140"/>
        <v>0</v>
      </c>
      <c r="EE31">
        <f t="shared" si="141"/>
        <v>0</v>
      </c>
      <c r="EF31">
        <f t="shared" si="142"/>
        <v>0</v>
      </c>
      <c r="EG31" s="38" t="str">
        <f>IF(EB31=0,"",IF(EE31&gt;Configurações!$B$15,"7DIA ","")&amp;IF(AND(WEEKDAY(DX$5)=1,EF31&gt;IF($D31="F",Configurações!$B$13,Configurações!$B$14)),"DOM ","")&amp;IF(Configurações!$B$3="Simples","",IF(ROUND(EC31*1440,0)&lt;=ROUND(Configurações!$B$11*1440,0),IF(ROUND(ED31*1440,0)&gt;0,"INT-INDEVIDO",""),IF(ROUND(EC31*1440,0)&lt;=ROUND(Configurações!$B$12*1440,0),IF(ROUND(ED31*1440,0)&lt;&gt;ROUND(Configurações!$B$8*1440,0),"INT-15MIN",""),IF(OR(ROUND(ED31*1440,0)&lt;ROUND(Configurações!$B$9*1440,0),ROUND(ED31*1440,0)&gt;ROUND(Configurações!$B$10*1440,0)),"INT-1H2H","")))))</f>
        <v/>
      </c>
      <c r="EH31" t="str">
        <f>IF(Configurações!$B$3="Simples",IF('Escala Simples'!Q31="Trabalho","TRAB",IF('Escala Simples'!Q31="Folga","FOLGA",IF('Escala Simples'!Q31="Atestado","ATEST",IF('Escala Simples'!Q31="Férias","FERIAS","")))),"")</f>
        <v/>
      </c>
      <c r="EI31" s="71" t="str">
        <f>IF(Configurações!$B$3="Colunas",IF('Escala Colunas'!Q81="","",'Escala Colunas'!Q81),IF(Configurações!$B$3="Simples","",IF('Escala Linhas'!BO31="","",'Escala Linhas'!BO31)))</f>
        <v/>
      </c>
      <c r="EJ31" s="71" t="str">
        <f>IF(Configurações!$B$3="Colunas",IF('Escala Colunas'!Q82="","",'Escala Colunas'!Q82),IF(Configurações!$B$3="Simples","",IF('Escala Linhas'!BP31="","",'Escala Linhas'!BP31)))</f>
        <v/>
      </c>
      <c r="EK31" s="71" t="str">
        <f>IF(Configurações!$B$3="Colunas",IF('Escala Colunas'!Q83="","",'Escala Colunas'!Q83),IF(Configurações!$B$3="Simples","",IF('Escala Linhas'!BQ31="","",'Escala Linhas'!BQ31)))</f>
        <v/>
      </c>
      <c r="EL31" s="71" t="str">
        <f>IF(Configurações!$B$3="Colunas",IF('Escala Colunas'!Q84="","",'Escala Colunas'!Q84),IF(Configurações!$B$3="Simples","",IF('Escala Linhas'!BR31="","",'Escala Linhas'!BR31)))</f>
        <v/>
      </c>
      <c r="EM31">
        <f>IF($B31="",0,IF(Configurações!$B$3="Simples",IF(OR(ES31="TRAB",ES31="ATEST"),1,0),IF(AND(EI31&lt;&gt;"",EL31&lt;&gt;""),1,0)))</f>
        <v>0</v>
      </c>
      <c r="EN31" s="72">
        <f>IF(AND(EM31=1,Configurações!$B$3&lt;&gt;"Simples"),MOD(EL31-EI31,1)-EO31,0)</f>
        <v>0</v>
      </c>
      <c r="EO31" s="72">
        <f t="shared" si="143"/>
        <v>0</v>
      </c>
      <c r="EP31">
        <f t="shared" si="144"/>
        <v>0</v>
      </c>
      <c r="EQ31">
        <f t="shared" si="145"/>
        <v>0</v>
      </c>
      <c r="ER31" s="38" t="str">
        <f>IF(EM31=0,"",IF(EP31&gt;Configurações!$B$15,"7DIA ","")&amp;IF(AND(WEEKDAY(EI$5)=1,EQ31&gt;IF($D31="F",Configurações!$B$13,Configurações!$B$14)),"DOM ","")&amp;IF(Configurações!$B$3="Simples","",IF(ROUND(EN31*1440,0)&lt;=ROUND(Configurações!$B$11*1440,0),IF(ROUND(EO31*1440,0)&gt;0,"INT-INDEVIDO",""),IF(ROUND(EN31*1440,0)&lt;=ROUND(Configurações!$B$12*1440,0),IF(ROUND(EO31*1440,0)&lt;&gt;ROUND(Configurações!$B$8*1440,0),"INT-15MIN",""),IF(OR(ROUND(EO31*1440,0)&lt;ROUND(Configurações!$B$9*1440,0),ROUND(EO31*1440,0)&gt;ROUND(Configurações!$B$10*1440,0)),"INT-1H2H","")))))</f>
        <v/>
      </c>
      <c r="ES31" t="str">
        <f>IF(Configurações!$B$3="Simples",IF('Escala Simples'!R31="Trabalho","TRAB",IF('Escala Simples'!R31="Folga","FOLGA",IF('Escala Simples'!R31="Atestado","ATEST",IF('Escala Simples'!R31="Férias","FERIAS","")))),"")</f>
        <v/>
      </c>
      <c r="ET31" s="71" t="str">
        <f>IF(Configurações!$B$3="Colunas",IF('Escala Colunas'!Q86="","",'Escala Colunas'!Q86),IF(Configurações!$B$3="Simples","",IF('Escala Linhas'!BT31="","",'Escala Linhas'!BT31)))</f>
        <v/>
      </c>
      <c r="EU31" s="71" t="str">
        <f>IF(Configurações!$B$3="Colunas",IF('Escala Colunas'!Q87="","",'Escala Colunas'!Q87),IF(Configurações!$B$3="Simples","",IF('Escala Linhas'!BU31="","",'Escala Linhas'!BU31)))</f>
        <v/>
      </c>
      <c r="EV31" s="71" t="str">
        <f>IF(Configurações!$B$3="Colunas",IF('Escala Colunas'!Q88="","",'Escala Colunas'!Q88),IF(Configurações!$B$3="Simples","",IF('Escala Linhas'!BV31="","",'Escala Linhas'!BV31)))</f>
        <v/>
      </c>
      <c r="EW31" s="71" t="str">
        <f>IF(Configurações!$B$3="Colunas",IF('Escala Colunas'!Q89="","",'Escala Colunas'!Q89),IF(Configurações!$B$3="Simples","",IF('Escala Linhas'!BW31="","",'Escala Linhas'!BW31)))</f>
        <v/>
      </c>
      <c r="EX31">
        <f>IF($B31="",0,IF(Configurações!$B$3="Simples",IF(OR(FD31="TRAB",FD31="ATEST"),1,0),IF(AND(ET31&lt;&gt;"",EW31&lt;&gt;""),1,0)))</f>
        <v>0</v>
      </c>
      <c r="EY31" s="72">
        <f>IF(AND(EX31=1,Configurações!$B$3&lt;&gt;"Simples"),MOD(EW31-ET31,1)-EZ31,0)</f>
        <v>0</v>
      </c>
      <c r="EZ31" s="72">
        <f t="shared" si="146"/>
        <v>0</v>
      </c>
      <c r="FA31">
        <f t="shared" si="147"/>
        <v>0</v>
      </c>
      <c r="FB31">
        <f t="shared" si="148"/>
        <v>0</v>
      </c>
      <c r="FC31" s="38" t="str">
        <f>IF(EX31=0,"",IF(FA31&gt;Configurações!$B$15,"7DIA ","")&amp;IF(AND(WEEKDAY(ET$5)=1,FB31&gt;IF($D31="F",Configurações!$B$13,Configurações!$B$14)),"DOM ","")&amp;IF(Configurações!$B$3="Simples","",IF(ROUND(EY31*1440,0)&lt;=ROUND(Configurações!$B$11*1440,0),IF(ROUND(EZ31*1440,0)&gt;0,"INT-INDEVIDO",""),IF(ROUND(EY31*1440,0)&lt;=ROUND(Configurações!$B$12*1440,0),IF(ROUND(EZ31*1440,0)&lt;&gt;ROUND(Configurações!$B$8*1440,0),"INT-15MIN",""),IF(OR(ROUND(EZ31*1440,0)&lt;ROUND(Configurações!$B$9*1440,0),ROUND(EZ31*1440,0)&gt;ROUND(Configurações!$B$10*1440,0)),"INT-1H2H","")))))</f>
        <v/>
      </c>
      <c r="FD31" t="str">
        <f>IF(Configurações!$B$3="Simples",IF('Escala Simples'!S31="Trabalho","TRAB",IF('Escala Simples'!S31="Folga","FOLGA",IF('Escala Simples'!S31="Atestado","ATEST",IF('Escala Simples'!S31="Férias","FERIAS","")))),"")</f>
        <v/>
      </c>
      <c r="FE31" s="71" t="str">
        <f>IF(Configurações!$B$3="Colunas",IF('Escala Colunas'!Q94="","",'Escala Colunas'!Q94),IF(Configurações!$B$3="Simples","",IF('Escala Linhas'!CB31="","",'Escala Linhas'!CB31)))</f>
        <v/>
      </c>
      <c r="FF31" s="71" t="str">
        <f>IF(Configurações!$B$3="Colunas",IF('Escala Colunas'!Q95="","",'Escala Colunas'!Q95),IF(Configurações!$B$3="Simples","",IF('Escala Linhas'!CC31="","",'Escala Linhas'!CC31)))</f>
        <v/>
      </c>
      <c r="FG31" s="71" t="str">
        <f>IF(Configurações!$B$3="Colunas",IF('Escala Colunas'!Q96="","",'Escala Colunas'!Q96),IF(Configurações!$B$3="Simples","",IF('Escala Linhas'!CD31="","",'Escala Linhas'!CD31)))</f>
        <v/>
      </c>
      <c r="FH31" s="71" t="str">
        <f>IF(Configurações!$B$3="Colunas",IF('Escala Colunas'!Q97="","",'Escala Colunas'!Q97),IF(Configurações!$B$3="Simples","",IF('Escala Linhas'!CE31="","",'Escala Linhas'!CE31)))</f>
        <v/>
      </c>
      <c r="FI31">
        <f>IF($B31="",0,IF(Configurações!$B$3="Simples",IF(OR(FO31="TRAB",FO31="ATEST"),1,0),IF(AND(FE31&lt;&gt;"",FH31&lt;&gt;""),1,0)))</f>
        <v>0</v>
      </c>
      <c r="FJ31" s="72">
        <f>IF(AND(FI31=1,Configurações!$B$3&lt;&gt;"Simples"),MOD(FH31-FE31,1)-FK31,0)</f>
        <v>0</v>
      </c>
      <c r="FK31" s="72">
        <f t="shared" si="149"/>
        <v>0</v>
      </c>
      <c r="FL31">
        <f t="shared" si="150"/>
        <v>0</v>
      </c>
      <c r="FM31">
        <f t="shared" si="151"/>
        <v>0</v>
      </c>
      <c r="FN31" s="38" t="str">
        <f>IF(FI31=0,"",IF(FL31&gt;Configurações!$B$15,"7DIA ","")&amp;IF(AND(WEEKDAY(FE$5)=1,FM31&gt;IF($D31="F",Configurações!$B$13,Configurações!$B$14)),"DOM ","")&amp;IF(Configurações!$B$3="Simples","",IF(ROUND(FJ31*1440,0)&lt;=ROUND(Configurações!$B$11*1440,0),IF(ROUND(FK31*1440,0)&gt;0,"INT-INDEVIDO",""),IF(ROUND(FJ31*1440,0)&lt;=ROUND(Configurações!$B$12*1440,0),IF(ROUND(FK31*1440,0)&lt;&gt;ROUND(Configurações!$B$8*1440,0),"INT-15MIN",""),IF(OR(ROUND(FK31*1440,0)&lt;ROUND(Configurações!$B$9*1440,0),ROUND(FK31*1440,0)&gt;ROUND(Configurações!$B$10*1440,0)),"INT-1H2H","")))))</f>
        <v/>
      </c>
      <c r="FO31" t="str">
        <f>IF(Configurações!$B$3="Simples",IF('Escala Simples'!V31="Trabalho","TRAB",IF('Escala Simples'!V31="Folga","FOLGA",IF('Escala Simples'!V31="Atestado","ATEST",IF('Escala Simples'!V31="Férias","FERIAS","")))),"")</f>
        <v/>
      </c>
      <c r="FP31" s="71" t="str">
        <f>IF(Configurações!$B$3="Colunas",IF('Escala Colunas'!Q99="","",'Escala Colunas'!Q99),IF(Configurações!$B$3="Simples","",IF('Escala Linhas'!CG31="","",'Escala Linhas'!CG31)))</f>
        <v/>
      </c>
      <c r="FQ31" s="71" t="str">
        <f>IF(Configurações!$B$3="Colunas",IF('Escala Colunas'!Q100="","",'Escala Colunas'!Q100),IF(Configurações!$B$3="Simples","",IF('Escala Linhas'!CH31="","",'Escala Linhas'!CH31)))</f>
        <v/>
      </c>
      <c r="FR31" s="71" t="str">
        <f>IF(Configurações!$B$3="Colunas",IF('Escala Colunas'!Q101="","",'Escala Colunas'!Q101),IF(Configurações!$B$3="Simples","",IF('Escala Linhas'!CI31="","",'Escala Linhas'!CI31)))</f>
        <v/>
      </c>
      <c r="FS31" s="71" t="str">
        <f>IF(Configurações!$B$3="Colunas",IF('Escala Colunas'!Q102="","",'Escala Colunas'!Q102),IF(Configurações!$B$3="Simples","",IF('Escala Linhas'!CJ31="","",'Escala Linhas'!CJ31)))</f>
        <v/>
      </c>
      <c r="FT31">
        <f>IF($B31="",0,IF(Configurações!$B$3="Simples",IF(OR(FZ31="TRAB",FZ31="ATEST"),1,0),IF(AND(FP31&lt;&gt;"",FS31&lt;&gt;""),1,0)))</f>
        <v>0</v>
      </c>
      <c r="FU31" s="72">
        <f>IF(AND(FT31=1,Configurações!$B$3&lt;&gt;"Simples"),MOD(FS31-FP31,1)-FV31,0)</f>
        <v>0</v>
      </c>
      <c r="FV31" s="72">
        <f t="shared" si="152"/>
        <v>0</v>
      </c>
      <c r="FW31">
        <f t="shared" si="153"/>
        <v>0</v>
      </c>
      <c r="FX31">
        <f t="shared" si="154"/>
        <v>0</v>
      </c>
      <c r="FY31" s="38" t="str">
        <f>IF(FT31=0,"",IF(FW31&gt;Configurações!$B$15,"7DIA ","")&amp;IF(AND(WEEKDAY(FP$5)=1,FX31&gt;IF($D31="F",Configurações!$B$13,Configurações!$B$14)),"DOM ","")&amp;IF(Configurações!$B$3="Simples","",IF(ROUND(FU31*1440,0)&lt;=ROUND(Configurações!$B$11*1440,0),IF(ROUND(FV31*1440,0)&gt;0,"INT-INDEVIDO",""),IF(ROUND(FU31*1440,0)&lt;=ROUND(Configurações!$B$12*1440,0),IF(ROUND(FV31*1440,0)&lt;&gt;ROUND(Configurações!$B$8*1440,0),"INT-15MIN",""),IF(OR(ROUND(FV31*1440,0)&lt;ROUND(Configurações!$B$9*1440,0),ROUND(FV31*1440,0)&gt;ROUND(Configurações!$B$10*1440,0)),"INT-1H2H","")))))</f>
        <v/>
      </c>
      <c r="FZ31" t="str">
        <f>IF(Configurações!$B$3="Simples",IF('Escala Simples'!W31="Trabalho","TRAB",IF('Escala Simples'!W31="Folga","FOLGA",IF('Escala Simples'!W31="Atestado","ATEST",IF('Escala Simples'!W31="Férias","FERIAS","")))),"")</f>
        <v/>
      </c>
      <c r="GA31" s="71" t="str">
        <f>IF(Configurações!$B$3="Colunas",IF('Escala Colunas'!Q104="","",'Escala Colunas'!Q104),IF(Configurações!$B$3="Simples","",IF('Escala Linhas'!CL31="","",'Escala Linhas'!CL31)))</f>
        <v/>
      </c>
      <c r="GB31" s="71" t="str">
        <f>IF(Configurações!$B$3="Colunas",IF('Escala Colunas'!Q105="","",'Escala Colunas'!Q105),IF(Configurações!$B$3="Simples","",IF('Escala Linhas'!CM31="","",'Escala Linhas'!CM31)))</f>
        <v/>
      </c>
      <c r="GC31" s="71" t="str">
        <f>IF(Configurações!$B$3="Colunas",IF('Escala Colunas'!Q106="","",'Escala Colunas'!Q106),IF(Configurações!$B$3="Simples","",IF('Escala Linhas'!CN31="","",'Escala Linhas'!CN31)))</f>
        <v/>
      </c>
      <c r="GD31" s="71" t="str">
        <f>IF(Configurações!$B$3="Colunas",IF('Escala Colunas'!Q107="","",'Escala Colunas'!Q107),IF(Configurações!$B$3="Simples","",IF('Escala Linhas'!CO31="","",'Escala Linhas'!CO31)))</f>
        <v/>
      </c>
      <c r="GE31">
        <f>IF($B31="",0,IF(Configurações!$B$3="Simples",IF(OR(GK31="TRAB",GK31="ATEST"),1,0),IF(AND(GA31&lt;&gt;"",GD31&lt;&gt;""),1,0)))</f>
        <v>0</v>
      </c>
      <c r="GF31" s="72">
        <f>IF(AND(GE31=1,Configurações!$B$3&lt;&gt;"Simples"),MOD(GD31-GA31,1)-GG31,0)</f>
        <v>0</v>
      </c>
      <c r="GG31" s="72">
        <f t="shared" si="155"/>
        <v>0</v>
      </c>
      <c r="GH31">
        <f t="shared" si="156"/>
        <v>0</v>
      </c>
      <c r="GI31">
        <f t="shared" si="157"/>
        <v>0</v>
      </c>
      <c r="GJ31" s="38" t="str">
        <f>IF(GE31=0,"",IF(GH31&gt;Configurações!$B$15,"7DIA ","")&amp;IF(AND(WEEKDAY(GA$5)=1,GI31&gt;IF($D31="F",Configurações!$B$13,Configurações!$B$14)),"DOM ","")&amp;IF(Configurações!$B$3="Simples","",IF(ROUND(GF31*1440,0)&lt;=ROUND(Configurações!$B$11*1440,0),IF(ROUND(GG31*1440,0)&gt;0,"INT-INDEVIDO",""),IF(ROUND(GF31*1440,0)&lt;=ROUND(Configurações!$B$12*1440,0),IF(ROUND(GG31*1440,0)&lt;&gt;ROUND(Configurações!$B$8*1440,0),"INT-15MIN",""),IF(OR(ROUND(GG31*1440,0)&lt;ROUND(Configurações!$B$9*1440,0),ROUND(GG31*1440,0)&gt;ROUND(Configurações!$B$10*1440,0)),"INT-1H2H","")))))</f>
        <v/>
      </c>
      <c r="GK31" t="str">
        <f>IF(Configurações!$B$3="Simples",IF('Escala Simples'!X31="Trabalho","TRAB",IF('Escala Simples'!X31="Folga","FOLGA",IF('Escala Simples'!X31="Atestado","ATEST",IF('Escala Simples'!X31="Férias","FERIAS","")))),"")</f>
        <v/>
      </c>
      <c r="GL31" s="71" t="str">
        <f>IF(Configurações!$B$3="Colunas",IF('Escala Colunas'!Q109="","",'Escala Colunas'!Q109),IF(Configurações!$B$3="Simples","",IF('Escala Linhas'!CQ31="","",'Escala Linhas'!CQ31)))</f>
        <v/>
      </c>
      <c r="GM31" s="71" t="str">
        <f>IF(Configurações!$B$3="Colunas",IF('Escala Colunas'!Q110="","",'Escala Colunas'!Q110),IF(Configurações!$B$3="Simples","",IF('Escala Linhas'!CR31="","",'Escala Linhas'!CR31)))</f>
        <v/>
      </c>
      <c r="GN31" s="71" t="str">
        <f>IF(Configurações!$B$3="Colunas",IF('Escala Colunas'!Q111="","",'Escala Colunas'!Q111),IF(Configurações!$B$3="Simples","",IF('Escala Linhas'!CS31="","",'Escala Linhas'!CS31)))</f>
        <v/>
      </c>
      <c r="GO31" s="71" t="str">
        <f>IF(Configurações!$B$3="Colunas",IF('Escala Colunas'!Q112="","",'Escala Colunas'!Q112),IF(Configurações!$B$3="Simples","",IF('Escala Linhas'!CT31="","",'Escala Linhas'!CT31)))</f>
        <v/>
      </c>
      <c r="GP31">
        <f>IF($B31="",0,IF(Configurações!$B$3="Simples",IF(OR(GV31="TRAB",GV31="ATEST"),1,0),IF(AND(GL31&lt;&gt;"",GO31&lt;&gt;""),1,0)))</f>
        <v>0</v>
      </c>
      <c r="GQ31" s="72">
        <f>IF(AND(GP31=1,Configurações!$B$3&lt;&gt;"Simples"),MOD(GO31-GL31,1)-GR31,0)</f>
        <v>0</v>
      </c>
      <c r="GR31" s="72">
        <f t="shared" si="158"/>
        <v>0</v>
      </c>
      <c r="GS31">
        <f t="shared" si="159"/>
        <v>0</v>
      </c>
      <c r="GT31">
        <f t="shared" si="160"/>
        <v>0</v>
      </c>
      <c r="GU31" s="38" t="str">
        <f>IF(GP31=0,"",IF(GS31&gt;Configurações!$B$15,"7DIA ","")&amp;IF(AND(WEEKDAY(GL$5)=1,GT31&gt;IF($D31="F",Configurações!$B$13,Configurações!$B$14)),"DOM ","")&amp;IF(Configurações!$B$3="Simples","",IF(ROUND(GQ31*1440,0)&lt;=ROUND(Configurações!$B$11*1440,0),IF(ROUND(GR31*1440,0)&gt;0,"INT-INDEVIDO",""),IF(ROUND(GQ31*1440,0)&lt;=ROUND(Configurações!$B$12*1440,0),IF(ROUND(GR31*1440,0)&lt;&gt;ROUND(Configurações!$B$8*1440,0),"INT-15MIN",""),IF(OR(ROUND(GR31*1440,0)&lt;ROUND(Configurações!$B$9*1440,0),ROUND(GR31*1440,0)&gt;ROUND(Configurações!$B$10*1440,0)),"INT-1H2H","")))))</f>
        <v/>
      </c>
      <c r="GV31" t="str">
        <f>IF(Configurações!$B$3="Simples",IF('Escala Simples'!Y31="Trabalho","TRAB",IF('Escala Simples'!Y31="Folga","FOLGA",IF('Escala Simples'!Y31="Atestado","ATEST",IF('Escala Simples'!Y31="Férias","FERIAS","")))),"")</f>
        <v/>
      </c>
      <c r="GW31" s="71" t="str">
        <f>IF(Configurações!$B$3="Colunas",IF('Escala Colunas'!Q114="","",'Escala Colunas'!Q114),IF(Configurações!$B$3="Simples","",IF('Escala Linhas'!CV31="","",'Escala Linhas'!CV31)))</f>
        <v/>
      </c>
      <c r="GX31" s="71" t="str">
        <f>IF(Configurações!$B$3="Colunas",IF('Escala Colunas'!Q115="","",'Escala Colunas'!Q115),IF(Configurações!$B$3="Simples","",IF('Escala Linhas'!CW31="","",'Escala Linhas'!CW31)))</f>
        <v/>
      </c>
      <c r="GY31" s="71" t="str">
        <f>IF(Configurações!$B$3="Colunas",IF('Escala Colunas'!Q116="","",'Escala Colunas'!Q116),IF(Configurações!$B$3="Simples","",IF('Escala Linhas'!CX31="","",'Escala Linhas'!CX31)))</f>
        <v/>
      </c>
      <c r="GZ31" s="71" t="str">
        <f>IF(Configurações!$B$3="Colunas",IF('Escala Colunas'!Q117="","",'Escala Colunas'!Q117),IF(Configurações!$B$3="Simples","",IF('Escala Linhas'!CY31="","",'Escala Linhas'!CY31)))</f>
        <v/>
      </c>
      <c r="HA31">
        <f>IF($B31="",0,IF(Configurações!$B$3="Simples",IF(OR(HG31="TRAB",HG31="ATEST"),1,0),IF(AND(GW31&lt;&gt;"",GZ31&lt;&gt;""),1,0)))</f>
        <v>0</v>
      </c>
      <c r="HB31" s="72">
        <f>IF(AND(HA31=1,Configurações!$B$3&lt;&gt;"Simples"),MOD(GZ31-GW31,1)-HC31,0)</f>
        <v>0</v>
      </c>
      <c r="HC31" s="72">
        <f t="shared" si="161"/>
        <v>0</v>
      </c>
      <c r="HD31">
        <f t="shared" si="162"/>
        <v>0</v>
      </c>
      <c r="HE31">
        <f t="shared" si="163"/>
        <v>0</v>
      </c>
      <c r="HF31" s="38" t="str">
        <f>IF(HA31=0,"",IF(HD31&gt;Configurações!$B$15,"7DIA ","")&amp;IF(AND(WEEKDAY(GW$5)=1,HE31&gt;IF($D31="F",Configurações!$B$13,Configurações!$B$14)),"DOM ","")&amp;IF(Configurações!$B$3="Simples","",IF(ROUND(HB31*1440,0)&lt;=ROUND(Configurações!$B$11*1440,0),IF(ROUND(HC31*1440,0)&gt;0,"INT-INDEVIDO",""),IF(ROUND(HB31*1440,0)&lt;=ROUND(Configurações!$B$12*1440,0),IF(ROUND(HC31*1440,0)&lt;&gt;ROUND(Configurações!$B$8*1440,0),"INT-15MIN",""),IF(OR(ROUND(HC31*1440,0)&lt;ROUND(Configurações!$B$9*1440,0),ROUND(HC31*1440,0)&gt;ROUND(Configurações!$B$10*1440,0)),"INT-1H2H","")))))</f>
        <v/>
      </c>
      <c r="HG31" t="str">
        <f>IF(Configurações!$B$3="Simples",IF('Escala Simples'!Z31="Trabalho","TRAB",IF('Escala Simples'!Z31="Folga","FOLGA",IF('Escala Simples'!Z31="Atestado","ATEST",IF('Escala Simples'!Z31="Férias","FERIAS","")))),"")</f>
        <v/>
      </c>
      <c r="HH31" s="71" t="str">
        <f>IF(Configurações!$B$3="Colunas",IF('Escala Colunas'!Q119="","",'Escala Colunas'!Q119),IF(Configurações!$B$3="Simples","",IF('Escala Linhas'!DA31="","",'Escala Linhas'!DA31)))</f>
        <v/>
      </c>
      <c r="HI31" s="71" t="str">
        <f>IF(Configurações!$B$3="Colunas",IF('Escala Colunas'!Q120="","",'Escala Colunas'!Q120),IF(Configurações!$B$3="Simples","",IF('Escala Linhas'!DB31="","",'Escala Linhas'!DB31)))</f>
        <v/>
      </c>
      <c r="HJ31" s="71" t="str">
        <f>IF(Configurações!$B$3="Colunas",IF('Escala Colunas'!Q121="","",'Escala Colunas'!Q121),IF(Configurações!$B$3="Simples","",IF('Escala Linhas'!DC31="","",'Escala Linhas'!DC31)))</f>
        <v/>
      </c>
      <c r="HK31" s="71" t="str">
        <f>IF(Configurações!$B$3="Colunas",IF('Escala Colunas'!Q122="","",'Escala Colunas'!Q122),IF(Configurações!$B$3="Simples","",IF('Escala Linhas'!DD31="","",'Escala Linhas'!DD31)))</f>
        <v/>
      </c>
      <c r="HL31">
        <f>IF($B31="",0,IF(Configurações!$B$3="Simples",IF(OR(HR31="TRAB",HR31="ATEST"),1,0),IF(AND(HH31&lt;&gt;"",HK31&lt;&gt;""),1,0)))</f>
        <v>0</v>
      </c>
      <c r="HM31" s="72">
        <f>IF(AND(HL31=1,Configurações!$B$3&lt;&gt;"Simples"),MOD(HK31-HH31,1)-HN31,0)</f>
        <v>0</v>
      </c>
      <c r="HN31" s="72">
        <f t="shared" si="164"/>
        <v>0</v>
      </c>
      <c r="HO31">
        <f t="shared" si="165"/>
        <v>0</v>
      </c>
      <c r="HP31">
        <f t="shared" si="166"/>
        <v>0</v>
      </c>
      <c r="HQ31" s="38" t="str">
        <f>IF(HL31=0,"",IF(HO31&gt;Configurações!$B$15,"7DIA ","")&amp;IF(AND(WEEKDAY(HH$5)=1,HP31&gt;IF($D31="F",Configurações!$B$13,Configurações!$B$14)),"DOM ","")&amp;IF(Configurações!$B$3="Simples","",IF(ROUND(HM31*1440,0)&lt;=ROUND(Configurações!$B$11*1440,0),IF(ROUND(HN31*1440,0)&gt;0,"INT-INDEVIDO",""),IF(ROUND(HM31*1440,0)&lt;=ROUND(Configurações!$B$12*1440,0),IF(ROUND(HN31*1440,0)&lt;&gt;ROUND(Configurações!$B$8*1440,0),"INT-15MIN",""),IF(OR(ROUND(HN31*1440,0)&lt;ROUND(Configurações!$B$9*1440,0),ROUND(HN31*1440,0)&gt;ROUND(Configurações!$B$10*1440,0)),"INT-1H2H","")))))</f>
        <v/>
      </c>
      <c r="HR31" t="str">
        <f>IF(Configurações!$B$3="Simples",IF('Escala Simples'!AA31="Trabalho","TRAB",IF('Escala Simples'!AA31="Folga","FOLGA",IF('Escala Simples'!AA31="Atestado","ATEST",IF('Escala Simples'!AA31="Férias","FERIAS","")))),"")</f>
        <v/>
      </c>
      <c r="HS31" s="71" t="str">
        <f>IF(Configurações!$B$3="Colunas",IF('Escala Colunas'!Q124="","",'Escala Colunas'!Q124),IF(Configurações!$B$3="Simples","",IF('Escala Linhas'!DF31="","",'Escala Linhas'!DF31)))</f>
        <v/>
      </c>
      <c r="HT31" s="71" t="str">
        <f>IF(Configurações!$B$3="Colunas",IF('Escala Colunas'!Q125="","",'Escala Colunas'!Q125),IF(Configurações!$B$3="Simples","",IF('Escala Linhas'!DG31="","",'Escala Linhas'!DG31)))</f>
        <v/>
      </c>
      <c r="HU31" s="71" t="str">
        <f>IF(Configurações!$B$3="Colunas",IF('Escala Colunas'!Q126="","",'Escala Colunas'!Q126),IF(Configurações!$B$3="Simples","",IF('Escala Linhas'!DH31="","",'Escala Linhas'!DH31)))</f>
        <v/>
      </c>
      <c r="HV31" s="71" t="str">
        <f>IF(Configurações!$B$3="Colunas",IF('Escala Colunas'!Q127="","",'Escala Colunas'!Q127),IF(Configurações!$B$3="Simples","",IF('Escala Linhas'!DI31="","",'Escala Linhas'!DI31)))</f>
        <v/>
      </c>
      <c r="HW31">
        <f>IF($B31="",0,IF(Configurações!$B$3="Simples",IF(OR(IC31="TRAB",IC31="ATEST"),1,0),IF(AND(HS31&lt;&gt;"",HV31&lt;&gt;""),1,0)))</f>
        <v>0</v>
      </c>
      <c r="HX31" s="72">
        <f>IF(AND(HW31=1,Configurações!$B$3&lt;&gt;"Simples"),MOD(HV31-HS31,1)-HY31,0)</f>
        <v>0</v>
      </c>
      <c r="HY31" s="72">
        <f t="shared" si="167"/>
        <v>0</v>
      </c>
      <c r="HZ31">
        <f t="shared" si="168"/>
        <v>0</v>
      </c>
      <c r="IA31">
        <f t="shared" si="169"/>
        <v>0</v>
      </c>
      <c r="IB31" s="38" t="str">
        <f>IF(HW31=0,"",IF(HZ31&gt;Configurações!$B$15,"7DIA ","")&amp;IF(AND(WEEKDAY(HS$5)=1,IA31&gt;IF($D31="F",Configurações!$B$13,Configurações!$B$14)),"DOM ","")&amp;IF(Configurações!$B$3="Simples","",IF(ROUND(HX31*1440,0)&lt;=ROUND(Configurações!$B$11*1440,0),IF(ROUND(HY31*1440,0)&gt;0,"INT-INDEVIDO",""),IF(ROUND(HX31*1440,0)&lt;=ROUND(Configurações!$B$12*1440,0),IF(ROUND(HY31*1440,0)&lt;&gt;ROUND(Configurações!$B$8*1440,0),"INT-15MIN",""),IF(OR(ROUND(HY31*1440,0)&lt;ROUND(Configurações!$B$9*1440,0),ROUND(HY31*1440,0)&gt;ROUND(Configurações!$B$10*1440,0)),"INT-1H2H","")))))</f>
        <v/>
      </c>
      <c r="IC31" t="str">
        <f>IF(Configurações!$B$3="Simples",IF('Escala Simples'!AB31="Trabalho","TRAB",IF('Escala Simples'!AB31="Folga","FOLGA",IF('Escala Simples'!AB31="Atestado","ATEST",IF('Escala Simples'!AB31="Férias","FERIAS","")))),"")</f>
        <v/>
      </c>
      <c r="ID31" s="71" t="str">
        <f>IF(Configurações!$B$3="Colunas",IF('Escala Colunas'!Q132="","",'Escala Colunas'!Q132),IF(Configurações!$B$3="Simples","",IF('Escala Linhas'!DN31="","",'Escala Linhas'!DN31)))</f>
        <v/>
      </c>
      <c r="IE31" s="71" t="str">
        <f>IF(Configurações!$B$3="Colunas",IF('Escala Colunas'!Q133="","",'Escala Colunas'!Q133),IF(Configurações!$B$3="Simples","",IF('Escala Linhas'!DO31="","",'Escala Linhas'!DO31)))</f>
        <v/>
      </c>
      <c r="IF31" s="71" t="str">
        <f>IF(Configurações!$B$3="Colunas",IF('Escala Colunas'!Q134="","",'Escala Colunas'!Q134),IF(Configurações!$B$3="Simples","",IF('Escala Linhas'!DP31="","",'Escala Linhas'!DP31)))</f>
        <v/>
      </c>
      <c r="IG31" s="71" t="str">
        <f>IF(Configurações!$B$3="Colunas",IF('Escala Colunas'!Q135="","",'Escala Colunas'!Q135),IF(Configurações!$B$3="Simples","",IF('Escala Linhas'!DQ31="","",'Escala Linhas'!DQ31)))</f>
        <v/>
      </c>
      <c r="IH31">
        <f>IF($B31="",0,IF(Configurações!$B$3="Simples",IF(OR(IN31="TRAB",IN31="ATEST"),1,0),IF(AND(ID31&lt;&gt;"",IG31&lt;&gt;""),1,0)))</f>
        <v>0</v>
      </c>
      <c r="II31" s="72">
        <f>IF(AND(IH31=1,Configurações!$B$3&lt;&gt;"Simples"),MOD(IG31-ID31,1)-IJ31,0)</f>
        <v>0</v>
      </c>
      <c r="IJ31" s="72">
        <f t="shared" si="170"/>
        <v>0</v>
      </c>
      <c r="IK31">
        <f t="shared" si="171"/>
        <v>0</v>
      </c>
      <c r="IL31">
        <f t="shared" si="172"/>
        <v>0</v>
      </c>
      <c r="IM31" s="38" t="str">
        <f>IF(IH31=0,"",IF(IK31&gt;Configurações!$B$15,"7DIA ","")&amp;IF(AND(WEEKDAY(ID$5)=1,IL31&gt;IF($D31="F",Configurações!$B$13,Configurações!$B$14)),"DOM ","")&amp;IF(Configurações!$B$3="Simples","",IF(ROUND(II31*1440,0)&lt;=ROUND(Configurações!$B$11*1440,0),IF(ROUND(IJ31*1440,0)&gt;0,"INT-INDEVIDO",""),IF(ROUND(II31*1440,0)&lt;=ROUND(Configurações!$B$12*1440,0),IF(ROUND(IJ31*1440,0)&lt;&gt;ROUND(Configurações!$B$8*1440,0),"INT-15MIN",""),IF(OR(ROUND(IJ31*1440,0)&lt;ROUND(Configurações!$B$9*1440,0),ROUND(IJ31*1440,0)&gt;ROUND(Configurações!$B$10*1440,0)),"INT-1H2H","")))))</f>
        <v/>
      </c>
      <c r="IN31" t="str">
        <f>IF(Configurações!$B$3="Simples",IF('Escala Simples'!AE31="Trabalho","TRAB",IF('Escala Simples'!AE31="Folga","FOLGA",IF('Escala Simples'!AE31="Atestado","ATEST",IF('Escala Simples'!AE31="Férias","FERIAS","")))),"")</f>
        <v/>
      </c>
      <c r="IO31" s="71" t="str">
        <f>IF(Configurações!$B$3="Colunas",IF('Escala Colunas'!Q137="","",'Escala Colunas'!Q137),IF(Configurações!$B$3="Simples","",IF('Escala Linhas'!DS31="","",'Escala Linhas'!DS31)))</f>
        <v/>
      </c>
      <c r="IP31" s="71" t="str">
        <f>IF(Configurações!$B$3="Colunas",IF('Escala Colunas'!Q138="","",'Escala Colunas'!Q138),IF(Configurações!$B$3="Simples","",IF('Escala Linhas'!DT31="","",'Escala Linhas'!DT31)))</f>
        <v/>
      </c>
      <c r="IQ31" s="71" t="str">
        <f>IF(Configurações!$B$3="Colunas",IF('Escala Colunas'!Q139="","",'Escala Colunas'!Q139),IF(Configurações!$B$3="Simples","",IF('Escala Linhas'!DU31="","",'Escala Linhas'!DU31)))</f>
        <v/>
      </c>
      <c r="IR31" s="71" t="str">
        <f>IF(Configurações!$B$3="Colunas",IF('Escala Colunas'!Q140="","",'Escala Colunas'!Q140),IF(Configurações!$B$3="Simples","",IF('Escala Linhas'!DV31="","",'Escala Linhas'!DV31)))</f>
        <v/>
      </c>
      <c r="IS31">
        <f>IF($B31="",0,IF(Configurações!$B$3="Simples",IF(OR(IY31="TRAB",IY31="ATEST"),1,0),IF(AND(IO31&lt;&gt;"",IR31&lt;&gt;""),1,0)))</f>
        <v>0</v>
      </c>
      <c r="IT31" s="72">
        <f>IF(AND(IS31=1,Configurações!$B$3&lt;&gt;"Simples"),MOD(IR31-IO31,1)-IU31,0)</f>
        <v>0</v>
      </c>
      <c r="IU31" s="72">
        <f t="shared" si="173"/>
        <v>0</v>
      </c>
      <c r="IV31">
        <f t="shared" si="174"/>
        <v>0</v>
      </c>
      <c r="IW31">
        <f t="shared" si="175"/>
        <v>0</v>
      </c>
      <c r="IX31" s="38" t="str">
        <f>IF(IS31=0,"",IF(IV31&gt;Configurações!$B$15,"7DIA ","")&amp;IF(AND(WEEKDAY(IO$5)=1,IW31&gt;IF($D31="F",Configurações!$B$13,Configurações!$B$14)),"DOM ","")&amp;IF(Configurações!$B$3="Simples","",IF(ROUND(IT31*1440,0)&lt;=ROUND(Configurações!$B$11*1440,0),IF(ROUND(IU31*1440,0)&gt;0,"INT-INDEVIDO",""),IF(ROUND(IT31*1440,0)&lt;=ROUND(Configurações!$B$12*1440,0),IF(ROUND(IU31*1440,0)&lt;&gt;ROUND(Configurações!$B$8*1440,0),"INT-15MIN",""),IF(OR(ROUND(IU31*1440,0)&lt;ROUND(Configurações!$B$9*1440,0),ROUND(IU31*1440,0)&gt;ROUND(Configurações!$B$10*1440,0)),"INT-1H2H","")))))</f>
        <v/>
      </c>
      <c r="IY31" t="str">
        <f>IF(Configurações!$B$3="Simples",IF('Escala Simples'!AF31="Trabalho","TRAB",IF('Escala Simples'!AF31="Folga","FOLGA",IF('Escala Simples'!AF31="Atestado","ATEST",IF('Escala Simples'!AF31="Férias","FERIAS","")))),"")</f>
        <v/>
      </c>
      <c r="IZ31" s="71" t="str">
        <f>IF(Configurações!$B$3="Colunas",IF('Escala Colunas'!Q142="","",'Escala Colunas'!Q142),IF(Configurações!$B$3="Simples","",IF('Escala Linhas'!DX31="","",'Escala Linhas'!DX31)))</f>
        <v/>
      </c>
      <c r="JA31" s="71" t="str">
        <f>IF(Configurações!$B$3="Colunas",IF('Escala Colunas'!Q143="","",'Escala Colunas'!Q143),IF(Configurações!$B$3="Simples","",IF('Escala Linhas'!DY31="","",'Escala Linhas'!DY31)))</f>
        <v/>
      </c>
      <c r="JB31" s="71" t="str">
        <f>IF(Configurações!$B$3="Colunas",IF('Escala Colunas'!Q144="","",'Escala Colunas'!Q144),IF(Configurações!$B$3="Simples","",IF('Escala Linhas'!DZ31="","",'Escala Linhas'!DZ31)))</f>
        <v/>
      </c>
      <c r="JC31" s="71" t="str">
        <f>IF(Configurações!$B$3="Colunas",IF('Escala Colunas'!Q145="","",'Escala Colunas'!Q145),IF(Configurações!$B$3="Simples","",IF('Escala Linhas'!EA31="","",'Escala Linhas'!EA31)))</f>
        <v/>
      </c>
      <c r="JD31">
        <f>IF($B31="",0,IF(Configurações!$B$3="Simples",IF(OR(JJ31="TRAB",JJ31="ATEST"),1,0),IF(AND(IZ31&lt;&gt;"",JC31&lt;&gt;""),1,0)))</f>
        <v>0</v>
      </c>
      <c r="JE31" s="72">
        <f>IF(AND(JD31=1,Configurações!$B$3&lt;&gt;"Simples"),MOD(JC31-IZ31,1)-JF31,0)</f>
        <v>0</v>
      </c>
      <c r="JF31" s="72">
        <f t="shared" si="176"/>
        <v>0</v>
      </c>
      <c r="JG31">
        <f t="shared" si="177"/>
        <v>0</v>
      </c>
      <c r="JH31">
        <f t="shared" si="178"/>
        <v>0</v>
      </c>
      <c r="JI31" s="38" t="str">
        <f>IF(JD31=0,"",IF(JG31&gt;Configurações!$B$15,"7DIA ","")&amp;IF(AND(WEEKDAY(IZ$5)=1,JH31&gt;IF($D31="F",Configurações!$B$13,Configurações!$B$14)),"DOM ","")&amp;IF(Configurações!$B$3="Simples","",IF(ROUND(JE31*1440,0)&lt;=ROUND(Configurações!$B$11*1440,0),IF(ROUND(JF31*1440,0)&gt;0,"INT-INDEVIDO",""),IF(ROUND(JE31*1440,0)&lt;=ROUND(Configurações!$B$12*1440,0),IF(ROUND(JF31*1440,0)&lt;&gt;ROUND(Configurações!$B$8*1440,0),"INT-15MIN",""),IF(OR(ROUND(JF31*1440,0)&lt;ROUND(Configurações!$B$9*1440,0),ROUND(JF31*1440,0)&gt;ROUND(Configurações!$B$10*1440,0)),"INT-1H2H","")))))</f>
        <v/>
      </c>
      <c r="JJ31" t="str">
        <f>IF(Configurações!$B$3="Simples",IF('Escala Simples'!AG31="Trabalho","TRAB",IF('Escala Simples'!AG31="Folga","FOLGA",IF('Escala Simples'!AG31="Atestado","ATEST",IF('Escala Simples'!AG31="Férias","FERIAS","")))),"")</f>
        <v/>
      </c>
      <c r="JK31" s="71" t="str">
        <f>IF(Configurações!$B$3="Colunas",IF('Escala Colunas'!Q147="","",'Escala Colunas'!Q147),IF(Configurações!$B$3="Simples","",IF('Escala Linhas'!EC31="","",'Escala Linhas'!EC31)))</f>
        <v/>
      </c>
      <c r="JL31" s="71" t="str">
        <f>IF(Configurações!$B$3="Colunas",IF('Escala Colunas'!Q148="","",'Escala Colunas'!Q148),IF(Configurações!$B$3="Simples","",IF('Escala Linhas'!ED31="","",'Escala Linhas'!ED31)))</f>
        <v/>
      </c>
      <c r="JM31" s="71" t="str">
        <f>IF(Configurações!$B$3="Colunas",IF('Escala Colunas'!Q149="","",'Escala Colunas'!Q149),IF(Configurações!$B$3="Simples","",IF('Escala Linhas'!EE31="","",'Escala Linhas'!EE31)))</f>
        <v/>
      </c>
      <c r="JN31" s="71" t="str">
        <f>IF(Configurações!$B$3="Colunas",IF('Escala Colunas'!Q150="","",'Escala Colunas'!Q150),IF(Configurações!$B$3="Simples","",IF('Escala Linhas'!EF31="","",'Escala Linhas'!EF31)))</f>
        <v/>
      </c>
      <c r="JO31">
        <f>IF($B31="",0,IF(Configurações!$B$3="Simples",IF(OR(JU31="TRAB",JU31="ATEST"),1,0),IF(AND(JK31&lt;&gt;"",JN31&lt;&gt;""),1,0)))</f>
        <v>0</v>
      </c>
      <c r="JP31" s="72">
        <f>IF(AND(JO31=1,Configurações!$B$3&lt;&gt;"Simples"),MOD(JN31-JK31,1)-JQ31,0)</f>
        <v>0</v>
      </c>
      <c r="JQ31" s="72">
        <f t="shared" si="179"/>
        <v>0</v>
      </c>
      <c r="JR31">
        <f t="shared" si="180"/>
        <v>0</v>
      </c>
      <c r="JS31">
        <f t="shared" si="181"/>
        <v>0</v>
      </c>
      <c r="JT31" s="38" t="str">
        <f>IF(JO31=0,"",IF(JR31&gt;Configurações!$B$15,"7DIA ","")&amp;IF(AND(WEEKDAY(JK$5)=1,JS31&gt;IF($D31="F",Configurações!$B$13,Configurações!$B$14)),"DOM ","")&amp;IF(Configurações!$B$3="Simples","",IF(ROUND(JP31*1440,0)&lt;=ROUND(Configurações!$B$11*1440,0),IF(ROUND(JQ31*1440,0)&gt;0,"INT-INDEVIDO",""),IF(ROUND(JP31*1440,0)&lt;=ROUND(Configurações!$B$12*1440,0),IF(ROUND(JQ31*1440,0)&lt;&gt;ROUND(Configurações!$B$8*1440,0),"INT-15MIN",""),IF(OR(ROUND(JQ31*1440,0)&lt;ROUND(Configurações!$B$9*1440,0),ROUND(JQ31*1440,0)&gt;ROUND(Configurações!$B$10*1440,0)),"INT-1H2H","")))))</f>
        <v/>
      </c>
      <c r="JU31" t="str">
        <f>IF(Configurações!$B$3="Simples",IF('Escala Simples'!AH31="Trabalho","TRAB",IF('Escala Simples'!AH31="Folga","FOLGA",IF('Escala Simples'!AH31="Atestado","ATEST",IF('Escala Simples'!AH31="Férias","FERIAS","")))),"")</f>
        <v/>
      </c>
      <c r="JV31" s="71" t="str">
        <f>IF(Configurações!$B$3="Colunas",IF('Escala Colunas'!Q152="","",'Escala Colunas'!Q152),IF(Configurações!$B$3="Simples","",IF('Escala Linhas'!EH31="","",'Escala Linhas'!EH31)))</f>
        <v/>
      </c>
      <c r="JW31" s="71" t="str">
        <f>IF(Configurações!$B$3="Colunas",IF('Escala Colunas'!Q153="","",'Escala Colunas'!Q153),IF(Configurações!$B$3="Simples","",IF('Escala Linhas'!EI31="","",'Escala Linhas'!EI31)))</f>
        <v/>
      </c>
      <c r="JX31" s="71" t="str">
        <f>IF(Configurações!$B$3="Colunas",IF('Escala Colunas'!Q154="","",'Escala Colunas'!Q154),IF(Configurações!$B$3="Simples","",IF('Escala Linhas'!EJ31="","",'Escala Linhas'!EJ31)))</f>
        <v/>
      </c>
      <c r="JY31" s="71" t="str">
        <f>IF(Configurações!$B$3="Colunas",IF('Escala Colunas'!Q155="","",'Escala Colunas'!Q155),IF(Configurações!$B$3="Simples","",IF('Escala Linhas'!EK31="","",'Escala Linhas'!EK31)))</f>
        <v/>
      </c>
      <c r="JZ31">
        <f>IF($B31="",0,IF(Configurações!$B$3="Simples",IF(OR(KF31="TRAB",KF31="ATEST"),1,0),IF(AND(JV31&lt;&gt;"",JY31&lt;&gt;""),1,0)))</f>
        <v>0</v>
      </c>
      <c r="KA31" s="72">
        <f>IF(AND(JZ31=1,Configurações!$B$3&lt;&gt;"Simples"),MOD(JY31-JV31,1)-KB31,0)</f>
        <v>0</v>
      </c>
      <c r="KB31" s="72">
        <f t="shared" si="182"/>
        <v>0</v>
      </c>
      <c r="KC31">
        <f t="shared" si="183"/>
        <v>0</v>
      </c>
      <c r="KD31">
        <f t="shared" si="184"/>
        <v>0</v>
      </c>
      <c r="KE31" s="38" t="str">
        <f>IF(JZ31=0,"",IF(KC31&gt;Configurações!$B$15,"7DIA ","")&amp;IF(AND(WEEKDAY(JV$5)=1,KD31&gt;IF($D31="F",Configurações!$B$13,Configurações!$B$14)),"DOM ","")&amp;IF(Configurações!$B$3="Simples","",IF(ROUND(KA31*1440,0)&lt;=ROUND(Configurações!$B$11*1440,0),IF(ROUND(KB31*1440,0)&gt;0,"INT-INDEVIDO",""),IF(ROUND(KA31*1440,0)&lt;=ROUND(Configurações!$B$12*1440,0),IF(ROUND(KB31*1440,0)&lt;&gt;ROUND(Configurações!$B$8*1440,0),"INT-15MIN",""),IF(OR(ROUND(KB31*1440,0)&lt;ROUND(Configurações!$B$9*1440,0),ROUND(KB31*1440,0)&gt;ROUND(Configurações!$B$10*1440,0)),"INT-1H2H","")))))</f>
        <v/>
      </c>
      <c r="KF31" t="str">
        <f>IF(Configurações!$B$3="Simples",IF('Escala Simples'!AI31="Trabalho","TRAB",IF('Escala Simples'!AI31="Folga","FOLGA",IF('Escala Simples'!AI31="Atestado","ATEST",IF('Escala Simples'!AI31="Férias","FERIAS","")))),"")</f>
        <v/>
      </c>
      <c r="KG31" s="71" t="str">
        <f>IF(Configurações!$B$3="Colunas",IF('Escala Colunas'!Q157="","",'Escala Colunas'!Q157),IF(Configurações!$B$3="Simples","",IF('Escala Linhas'!EM31="","",'Escala Linhas'!EM31)))</f>
        <v/>
      </c>
      <c r="KH31" s="71" t="str">
        <f>IF(Configurações!$B$3="Colunas",IF('Escala Colunas'!Q158="","",'Escala Colunas'!Q158),IF(Configurações!$B$3="Simples","",IF('Escala Linhas'!EN31="","",'Escala Linhas'!EN31)))</f>
        <v/>
      </c>
      <c r="KI31" s="71" t="str">
        <f>IF(Configurações!$B$3="Colunas",IF('Escala Colunas'!Q159="","",'Escala Colunas'!Q159),IF(Configurações!$B$3="Simples","",IF('Escala Linhas'!EO31="","",'Escala Linhas'!EO31)))</f>
        <v/>
      </c>
      <c r="KJ31" s="71" t="str">
        <f>IF(Configurações!$B$3="Colunas",IF('Escala Colunas'!Q160="","",'Escala Colunas'!Q160),IF(Configurações!$B$3="Simples","",IF('Escala Linhas'!EP31="","",'Escala Linhas'!EP31)))</f>
        <v/>
      </c>
      <c r="KK31">
        <f>IF($B31="",0,IF(Configurações!$B$3="Simples",IF(OR(KQ31="TRAB",KQ31="ATEST"),1,0),IF(AND(KG31&lt;&gt;"",KJ31&lt;&gt;""),1,0)))</f>
        <v>0</v>
      </c>
      <c r="KL31" s="72">
        <f>IF(AND(KK31=1,Configurações!$B$3&lt;&gt;"Simples"),MOD(KJ31-KG31,1)-KM31,0)</f>
        <v>0</v>
      </c>
      <c r="KM31" s="72">
        <f t="shared" si="185"/>
        <v>0</v>
      </c>
      <c r="KN31">
        <f t="shared" si="186"/>
        <v>0</v>
      </c>
      <c r="KO31">
        <f t="shared" si="187"/>
        <v>0</v>
      </c>
      <c r="KP31" s="38" t="str">
        <f>IF(KK31=0,"",IF(KN31&gt;Configurações!$B$15,"7DIA ","")&amp;IF(AND(WEEKDAY(KG$5)=1,KO31&gt;IF($D31="F",Configurações!$B$13,Configurações!$B$14)),"DOM ","")&amp;IF(Configurações!$B$3="Simples","",IF(ROUND(KL31*1440,0)&lt;=ROUND(Configurações!$B$11*1440,0),IF(ROUND(KM31*1440,0)&gt;0,"INT-INDEVIDO",""),IF(ROUND(KL31*1440,0)&lt;=ROUND(Configurações!$B$12*1440,0),IF(ROUND(KM31*1440,0)&lt;&gt;ROUND(Configurações!$B$8*1440,0),"INT-15MIN",""),IF(OR(ROUND(KM31*1440,0)&lt;ROUND(Configurações!$B$9*1440,0),ROUND(KM31*1440,0)&gt;ROUND(Configurações!$B$10*1440,0)),"INT-1H2H","")))))</f>
        <v/>
      </c>
      <c r="KQ31" t="str">
        <f>IF(Configurações!$B$3="Simples",IF('Escala Simples'!AJ31="Trabalho","TRAB",IF('Escala Simples'!AJ31="Folga","FOLGA",IF('Escala Simples'!AJ31="Atestado","ATEST",IF('Escala Simples'!AJ31="Férias","FERIAS","")))),"")</f>
        <v/>
      </c>
      <c r="KR31" s="71" t="str">
        <f>IF(Configurações!$B$3="Colunas",IF('Escala Colunas'!Q162="","",'Escala Colunas'!Q162),IF(Configurações!$B$3="Simples","",IF('Escala Linhas'!ER31="","",'Escala Linhas'!ER31)))</f>
        <v/>
      </c>
      <c r="KS31" s="71" t="str">
        <f>IF(Configurações!$B$3="Colunas",IF('Escala Colunas'!Q163="","",'Escala Colunas'!Q163),IF(Configurações!$B$3="Simples","",IF('Escala Linhas'!ES31="","",'Escala Linhas'!ES31)))</f>
        <v/>
      </c>
      <c r="KT31" s="71" t="str">
        <f>IF(Configurações!$B$3="Colunas",IF('Escala Colunas'!Q164="","",'Escala Colunas'!Q164),IF(Configurações!$B$3="Simples","",IF('Escala Linhas'!ET31="","",'Escala Linhas'!ET31)))</f>
        <v/>
      </c>
      <c r="KU31" s="71" t="str">
        <f>IF(Configurações!$B$3="Colunas",IF('Escala Colunas'!Q165="","",'Escala Colunas'!Q165),IF(Configurações!$B$3="Simples","",IF('Escala Linhas'!EU31="","",'Escala Linhas'!EU31)))</f>
        <v/>
      </c>
      <c r="KV31">
        <f>IF($B31="",0,IF(Configurações!$B$3="Simples",IF(OR(LB31="TRAB",LB31="ATEST"),1,0),IF(AND(KR31&lt;&gt;"",KU31&lt;&gt;""),1,0)))</f>
        <v>0</v>
      </c>
      <c r="KW31" s="72">
        <f>IF(AND(KV31=1,Configurações!$B$3&lt;&gt;"Simples"),MOD(KU31-KR31,1)-KX31,0)</f>
        <v>0</v>
      </c>
      <c r="KX31" s="72">
        <f t="shared" si="188"/>
        <v>0</v>
      </c>
      <c r="KY31">
        <f t="shared" si="189"/>
        <v>0</v>
      </c>
      <c r="KZ31">
        <f t="shared" si="190"/>
        <v>0</v>
      </c>
      <c r="LA31" s="38" t="str">
        <f>IF(KV31=0,"",IF(KY31&gt;Configurações!$B$15,"7DIA ","")&amp;IF(AND(WEEKDAY(KR$5)=1,KZ31&gt;IF($D31="F",Configurações!$B$13,Configurações!$B$14)),"DOM ","")&amp;IF(Configurações!$B$3="Simples","",IF(ROUND(KW31*1440,0)&lt;=ROUND(Configurações!$B$11*1440,0),IF(ROUND(KX31*1440,0)&gt;0,"INT-INDEVIDO",""),IF(ROUND(KW31*1440,0)&lt;=ROUND(Configurações!$B$12*1440,0),IF(ROUND(KX31*1440,0)&lt;&gt;ROUND(Configurações!$B$8*1440,0),"INT-15MIN",""),IF(OR(ROUND(KX31*1440,0)&lt;ROUND(Configurações!$B$9*1440,0),ROUND(KX31*1440,0)&gt;ROUND(Configurações!$B$10*1440,0)),"INT-1H2H","")))))</f>
        <v/>
      </c>
      <c r="LB31" t="str">
        <f>IF(Configurações!$B$3="Simples",IF('Escala Simples'!AK31="Trabalho","TRAB",IF('Escala Simples'!AK31="Folga","FOLGA",IF('Escala Simples'!AK31="Atestado","ATEST",IF('Escala Simples'!AK31="Férias","FERIAS","")))),"")</f>
        <v/>
      </c>
      <c r="LC31" s="71" t="str">
        <f>IF(Configurações!$B$3="Colunas",IF('Escala Colunas'!Q170="","",'Escala Colunas'!Q170),IF(Configurações!$B$3="Simples","",IF('Escala Linhas'!EZ31="","",'Escala Linhas'!EZ31)))</f>
        <v/>
      </c>
      <c r="LD31" s="71" t="str">
        <f>IF(Configurações!$B$3="Colunas",IF('Escala Colunas'!Q171="","",'Escala Colunas'!Q171),IF(Configurações!$B$3="Simples","",IF('Escala Linhas'!FA31="","",'Escala Linhas'!FA31)))</f>
        <v/>
      </c>
      <c r="LE31" s="71" t="str">
        <f>IF(Configurações!$B$3="Colunas",IF('Escala Colunas'!Q172="","",'Escala Colunas'!Q172),IF(Configurações!$B$3="Simples","",IF('Escala Linhas'!FB31="","",'Escala Linhas'!FB31)))</f>
        <v/>
      </c>
      <c r="LF31" s="71" t="str">
        <f>IF(Configurações!$B$3="Colunas",IF('Escala Colunas'!Q173="","",'Escala Colunas'!Q173),IF(Configurações!$B$3="Simples","",IF('Escala Linhas'!FC31="","",'Escala Linhas'!FC31)))</f>
        <v/>
      </c>
      <c r="LG31">
        <f>IF($B31="",0,IF(Configurações!$B$3="Simples",IF(OR(LM31="TRAB",LM31="ATEST"),1,0),IF(AND(LC31&lt;&gt;"",LF31&lt;&gt;""),1,0)))</f>
        <v>0</v>
      </c>
      <c r="LH31" s="72">
        <f>IF(AND(LG31=1,Configurações!$B$3&lt;&gt;"Simples"),MOD(LF31-LC31,1)-LI31,0)</f>
        <v>0</v>
      </c>
      <c r="LI31" s="72">
        <f t="shared" si="191"/>
        <v>0</v>
      </c>
      <c r="LJ31">
        <f t="shared" si="192"/>
        <v>0</v>
      </c>
      <c r="LK31">
        <f t="shared" si="193"/>
        <v>0</v>
      </c>
      <c r="LL31" s="38" t="str">
        <f>IF(LG31=0,"",IF(LJ31&gt;Configurações!$B$15,"7DIA ","")&amp;IF(AND(WEEKDAY(LC$5)=1,LK31&gt;IF($D31="F",Configurações!$B$13,Configurações!$B$14)),"DOM ","")&amp;IF(Configurações!$B$3="Simples","",IF(ROUND(LH31*1440,0)&lt;=ROUND(Configurações!$B$11*1440,0),IF(ROUND(LI31*1440,0)&gt;0,"INT-INDEVIDO",""),IF(ROUND(LH31*1440,0)&lt;=ROUND(Configurações!$B$12*1440,0),IF(ROUND(LI31*1440,0)&lt;&gt;ROUND(Configurações!$B$8*1440,0),"INT-15MIN",""),IF(OR(ROUND(LI31*1440,0)&lt;ROUND(Configurações!$B$9*1440,0),ROUND(LI31*1440,0)&gt;ROUND(Configurações!$B$10*1440,0)),"INT-1H2H","")))))</f>
        <v/>
      </c>
      <c r="LM31" t="str">
        <f>IF(Configurações!$B$3="Simples",IF('Escala Simples'!AN31="Trabalho","TRAB",IF('Escala Simples'!AN31="Folga","FOLGA",IF('Escala Simples'!AN31="Atestado","ATEST",IF('Escala Simples'!AN31="Férias","FERIAS","")))),"")</f>
        <v/>
      </c>
      <c r="LN31" s="71" t="str">
        <f>IF(Configurações!$B$3="Colunas",IF('Escala Colunas'!Q175="","",'Escala Colunas'!Q175),IF(Configurações!$B$3="Simples","",IF('Escala Linhas'!FE31="","",'Escala Linhas'!FE31)))</f>
        <v/>
      </c>
      <c r="LO31" s="71" t="str">
        <f>IF(Configurações!$B$3="Colunas",IF('Escala Colunas'!Q176="","",'Escala Colunas'!Q176),IF(Configurações!$B$3="Simples","",IF('Escala Linhas'!FF31="","",'Escala Linhas'!FF31)))</f>
        <v/>
      </c>
      <c r="LP31" s="71" t="str">
        <f>IF(Configurações!$B$3="Colunas",IF('Escala Colunas'!Q177="","",'Escala Colunas'!Q177),IF(Configurações!$B$3="Simples","",IF('Escala Linhas'!FG31="","",'Escala Linhas'!FG31)))</f>
        <v/>
      </c>
      <c r="LQ31" s="71" t="str">
        <f>IF(Configurações!$B$3="Colunas",IF('Escala Colunas'!Q178="","",'Escala Colunas'!Q178),IF(Configurações!$B$3="Simples","",IF('Escala Linhas'!FH31="","",'Escala Linhas'!FH31)))</f>
        <v/>
      </c>
      <c r="LR31">
        <f>IF($B31="",0,IF(Configurações!$B$3="Simples",IF(OR(LX31="TRAB",LX31="ATEST"),1,0),IF(AND(LN31&lt;&gt;"",LQ31&lt;&gt;""),1,0)))</f>
        <v>0</v>
      </c>
      <c r="LS31" s="72">
        <f>IF(AND(LR31=1,Configurações!$B$3&lt;&gt;"Simples"),MOD(LQ31-LN31,1)-LT31,0)</f>
        <v>0</v>
      </c>
      <c r="LT31" s="72">
        <f t="shared" si="194"/>
        <v>0</v>
      </c>
      <c r="LU31">
        <f t="shared" si="195"/>
        <v>0</v>
      </c>
      <c r="LV31">
        <f t="shared" si="196"/>
        <v>0</v>
      </c>
      <c r="LW31" s="38" t="str">
        <f>IF(LR31=0,"",IF(LU31&gt;Configurações!$B$15,"7DIA ","")&amp;IF(AND(WEEKDAY(LN$5)=1,LV31&gt;IF($D31="F",Configurações!$B$13,Configurações!$B$14)),"DOM ","")&amp;IF(Configurações!$B$3="Simples","",IF(ROUND(LS31*1440,0)&lt;=ROUND(Configurações!$B$11*1440,0),IF(ROUND(LT31*1440,0)&gt;0,"INT-INDEVIDO",""),IF(ROUND(LS31*1440,0)&lt;=ROUND(Configurações!$B$12*1440,0),IF(ROUND(LT31*1440,0)&lt;&gt;ROUND(Configurações!$B$8*1440,0),"INT-15MIN",""),IF(OR(ROUND(LT31*1440,0)&lt;ROUND(Configurações!$B$9*1440,0),ROUND(LT31*1440,0)&gt;ROUND(Configurações!$B$10*1440,0)),"INT-1H2H","")))))</f>
        <v/>
      </c>
      <c r="LX31" t="str">
        <f>IF(Configurações!$B$3="Simples",IF('Escala Simples'!AO31="Trabalho","TRAB",IF('Escala Simples'!AO31="Folga","FOLGA",IF('Escala Simples'!AO31="Atestado","ATEST",IF('Escala Simples'!AO31="Férias","FERIAS","")))),"")</f>
        <v/>
      </c>
      <c r="LY31" s="71" t="str">
        <f>IF(Configurações!$B$3="Colunas",IF('Escala Colunas'!Q180="","",'Escala Colunas'!Q180),IF(Configurações!$B$3="Simples","",IF('Escala Linhas'!FJ31="","",'Escala Linhas'!FJ31)))</f>
        <v/>
      </c>
      <c r="LZ31" s="71" t="str">
        <f>IF(Configurações!$B$3="Colunas",IF('Escala Colunas'!Q181="","",'Escala Colunas'!Q181),IF(Configurações!$B$3="Simples","",IF('Escala Linhas'!FK31="","",'Escala Linhas'!FK31)))</f>
        <v/>
      </c>
      <c r="MA31" s="71" t="str">
        <f>IF(Configurações!$B$3="Colunas",IF('Escala Colunas'!Q182="","",'Escala Colunas'!Q182),IF(Configurações!$B$3="Simples","",IF('Escala Linhas'!FL31="","",'Escala Linhas'!FL31)))</f>
        <v/>
      </c>
      <c r="MB31" s="71" t="str">
        <f>IF(Configurações!$B$3="Colunas",IF('Escala Colunas'!Q183="","",'Escala Colunas'!Q183),IF(Configurações!$B$3="Simples","",IF('Escala Linhas'!FM31="","",'Escala Linhas'!FM31)))</f>
        <v/>
      </c>
      <c r="MC31">
        <f>IF($B31="",0,IF(Configurações!$B$3="Simples",IF(OR(MI31="TRAB",MI31="ATEST"),1,0),IF(AND(LY31&lt;&gt;"",MB31&lt;&gt;""),1,0)))</f>
        <v>0</v>
      </c>
      <c r="MD31" s="72">
        <f>IF(AND(MC31=1,Configurações!$B$3&lt;&gt;"Simples"),MOD(MB31-LY31,1)-ME31,0)</f>
        <v>0</v>
      </c>
      <c r="ME31" s="72">
        <f t="shared" si="197"/>
        <v>0</v>
      </c>
      <c r="MF31">
        <f t="shared" si="198"/>
        <v>0</v>
      </c>
      <c r="MG31">
        <f t="shared" si="199"/>
        <v>0</v>
      </c>
      <c r="MH31" s="38" t="str">
        <f>IF(MC31=0,"",IF(MF31&gt;Configurações!$B$15,"7DIA ","")&amp;IF(AND(WEEKDAY(LY$5)=1,MG31&gt;IF($D31="F",Configurações!$B$13,Configurações!$B$14)),"DOM ","")&amp;IF(Configurações!$B$3="Simples","",IF(ROUND(MD31*1440,0)&lt;=ROUND(Configurações!$B$11*1440,0),IF(ROUND(ME31*1440,0)&gt;0,"INT-INDEVIDO",""),IF(ROUND(MD31*1440,0)&lt;=ROUND(Configurações!$B$12*1440,0),IF(ROUND(ME31*1440,0)&lt;&gt;ROUND(Configurações!$B$8*1440,0),"INT-15MIN",""),IF(OR(ROUND(ME31*1440,0)&lt;ROUND(Configurações!$B$9*1440,0),ROUND(ME31*1440,0)&gt;ROUND(Configurações!$B$10*1440,0)),"INT-1H2H","")))))</f>
        <v/>
      </c>
      <c r="MI31" t="str">
        <f>IF(Configurações!$B$3="Simples",IF('Escala Simples'!AP31="Trabalho","TRAB",IF('Escala Simples'!AP31="Folga","FOLGA",IF('Escala Simples'!AP31="Atestado","ATEST",IF('Escala Simples'!AP31="Férias","FERIAS","")))),"")</f>
        <v/>
      </c>
      <c r="MJ31" s="71" t="str">
        <f>IF(Configurações!$B$3="Colunas",IF('Escala Colunas'!Q185="","",'Escala Colunas'!Q185),IF(Configurações!$B$3="Simples","",IF('Escala Linhas'!FO31="","",'Escala Linhas'!FO31)))</f>
        <v/>
      </c>
      <c r="MK31" s="71" t="str">
        <f>IF(Configurações!$B$3="Colunas",IF('Escala Colunas'!Q186="","",'Escala Colunas'!Q186),IF(Configurações!$B$3="Simples","",IF('Escala Linhas'!FP31="","",'Escala Linhas'!FP31)))</f>
        <v/>
      </c>
      <c r="ML31" s="71" t="str">
        <f>IF(Configurações!$B$3="Colunas",IF('Escala Colunas'!Q187="","",'Escala Colunas'!Q187),IF(Configurações!$B$3="Simples","",IF('Escala Linhas'!FQ31="","",'Escala Linhas'!FQ31)))</f>
        <v/>
      </c>
      <c r="MM31" s="71" t="str">
        <f>IF(Configurações!$B$3="Colunas",IF('Escala Colunas'!Q188="","",'Escala Colunas'!Q188),IF(Configurações!$B$3="Simples","",IF('Escala Linhas'!FR31="","",'Escala Linhas'!FR31)))</f>
        <v/>
      </c>
      <c r="MN31">
        <f>IF($B31="",0,IF(Configurações!$B$3="Simples",IF(OR(MT31="TRAB",MT31="ATEST"),1,0),IF(AND(MJ31&lt;&gt;"",MM31&lt;&gt;""),1,0)))</f>
        <v>0</v>
      </c>
      <c r="MO31" s="72">
        <f>IF(AND(MN31=1,Configurações!$B$3&lt;&gt;"Simples"),MOD(MM31-MJ31,1)-MP31,0)</f>
        <v>0</v>
      </c>
      <c r="MP31" s="72">
        <f t="shared" si="200"/>
        <v>0</v>
      </c>
      <c r="MQ31">
        <f t="shared" si="201"/>
        <v>0</v>
      </c>
      <c r="MR31">
        <f t="shared" si="202"/>
        <v>0</v>
      </c>
      <c r="MS31" s="38" t="str">
        <f>IF(MN31=0,"",IF(MQ31&gt;Configurações!$B$15,"7DIA ","")&amp;IF(AND(WEEKDAY(MJ$5)=1,MR31&gt;IF($D31="F",Configurações!$B$13,Configurações!$B$14)),"DOM ","")&amp;IF(Configurações!$B$3="Simples","",IF(ROUND(MO31*1440,0)&lt;=ROUND(Configurações!$B$11*1440,0),IF(ROUND(MP31*1440,0)&gt;0,"INT-INDEVIDO",""),IF(ROUND(MO31*1440,0)&lt;=ROUND(Configurações!$B$12*1440,0),IF(ROUND(MP31*1440,0)&lt;&gt;ROUND(Configurações!$B$8*1440,0),"INT-15MIN",""),IF(OR(ROUND(MP31*1440,0)&lt;ROUND(Configurações!$B$9*1440,0),ROUND(MP31*1440,0)&gt;ROUND(Configurações!$B$10*1440,0)),"INT-1H2H","")))))</f>
        <v/>
      </c>
      <c r="MT31" t="str">
        <f>IF(Configurações!$B$3="Simples",IF('Escala Simples'!AQ31="Trabalho","TRAB",IF('Escala Simples'!AQ31="Folga","FOLGA",IF('Escala Simples'!AQ31="Atestado","ATEST",IF('Escala Simples'!AQ31="Férias","FERIAS","")))),"")</f>
        <v/>
      </c>
      <c r="MU31" s="71" t="str">
        <f>IF(Configurações!$B$3="Colunas",IF('Escala Colunas'!Q190="","",'Escala Colunas'!Q190),IF(Configurações!$B$3="Simples","",IF('Escala Linhas'!FT31="","",'Escala Linhas'!FT31)))</f>
        <v/>
      </c>
      <c r="MV31" s="71" t="str">
        <f>IF(Configurações!$B$3="Colunas",IF('Escala Colunas'!Q191="","",'Escala Colunas'!Q191),IF(Configurações!$B$3="Simples","",IF('Escala Linhas'!FU31="","",'Escala Linhas'!FU31)))</f>
        <v/>
      </c>
      <c r="MW31" s="71" t="str">
        <f>IF(Configurações!$B$3="Colunas",IF('Escala Colunas'!Q192="","",'Escala Colunas'!Q192),IF(Configurações!$B$3="Simples","",IF('Escala Linhas'!FV31="","",'Escala Linhas'!FV31)))</f>
        <v/>
      </c>
      <c r="MX31" s="71" t="str">
        <f>IF(Configurações!$B$3="Colunas",IF('Escala Colunas'!Q193="","",'Escala Colunas'!Q193),IF(Configurações!$B$3="Simples","",IF('Escala Linhas'!FW31="","",'Escala Linhas'!FW31)))</f>
        <v/>
      </c>
      <c r="MY31">
        <f>IF($B31="",0,IF(Configurações!$B$3="Simples",IF(OR(NE31="TRAB",NE31="ATEST"),1,0),IF(AND(MU31&lt;&gt;"",MX31&lt;&gt;""),1,0)))</f>
        <v>0</v>
      </c>
      <c r="MZ31" s="72">
        <f>IF(AND(MY31=1,Configurações!$B$3&lt;&gt;"Simples"),MOD(MX31-MU31,1)-NA31,0)</f>
        <v>0</v>
      </c>
      <c r="NA31" s="72">
        <f t="shared" si="203"/>
        <v>0</v>
      </c>
      <c r="NB31">
        <f t="shared" si="204"/>
        <v>0</v>
      </c>
      <c r="NC31">
        <f t="shared" si="205"/>
        <v>0</v>
      </c>
      <c r="ND31" s="38" t="str">
        <f>IF(MY31=0,"",IF(NB31&gt;Configurações!$B$15,"7DIA ","")&amp;IF(AND(WEEKDAY(MU$5)=1,NC31&gt;IF($D31="F",Configurações!$B$13,Configurações!$B$14)),"DOM ","")&amp;IF(Configurações!$B$3="Simples","",IF(ROUND(MZ31*1440,0)&lt;=ROUND(Configurações!$B$11*1440,0),IF(ROUND(NA31*1440,0)&gt;0,"INT-INDEVIDO",""),IF(ROUND(MZ31*1440,0)&lt;=ROUND(Configurações!$B$12*1440,0),IF(ROUND(NA31*1440,0)&lt;&gt;ROUND(Configurações!$B$8*1440,0),"INT-15MIN",""),IF(OR(ROUND(NA31*1440,0)&lt;ROUND(Configurações!$B$9*1440,0),ROUND(NA31*1440,0)&gt;ROUND(Configurações!$B$10*1440,0)),"INT-1H2H","")))))</f>
        <v/>
      </c>
      <c r="NE31" t="str">
        <f>IF(Configurações!$B$3="Simples",IF('Escala Simples'!AR31="Trabalho","TRAB",IF('Escala Simples'!AR31="Folga","FOLGA",IF('Escala Simples'!AR31="Atestado","ATEST",IF('Escala Simples'!AR31="Férias","FERIAS","")))),"")</f>
        <v/>
      </c>
      <c r="NF31" s="71" t="str">
        <f>IF(Configurações!$B$3="Colunas",IF('Escala Colunas'!Q195="","",'Escala Colunas'!Q195),IF(Configurações!$B$3="Simples","",IF('Escala Linhas'!FY31="","",'Escala Linhas'!FY31)))</f>
        <v/>
      </c>
      <c r="NG31" s="71" t="str">
        <f>IF(Configurações!$B$3="Colunas",IF('Escala Colunas'!Q196="","",'Escala Colunas'!Q196),IF(Configurações!$B$3="Simples","",IF('Escala Linhas'!FZ31="","",'Escala Linhas'!FZ31)))</f>
        <v/>
      </c>
      <c r="NH31" s="71" t="str">
        <f>IF(Configurações!$B$3="Colunas",IF('Escala Colunas'!Q197="","",'Escala Colunas'!Q197),IF(Configurações!$B$3="Simples","",IF('Escala Linhas'!GA31="","",'Escala Linhas'!GA31)))</f>
        <v/>
      </c>
      <c r="NI31" s="71" t="str">
        <f>IF(Configurações!$B$3="Colunas",IF('Escala Colunas'!Q198="","",'Escala Colunas'!Q198),IF(Configurações!$B$3="Simples","",IF('Escala Linhas'!GB31="","",'Escala Linhas'!GB31)))</f>
        <v/>
      </c>
      <c r="NJ31">
        <f>IF($B31="",0,IF(Configurações!$B$3="Simples",IF(OR(NP31="TRAB",NP31="ATEST"),1,0),IF(AND(NF31&lt;&gt;"",NI31&lt;&gt;""),1,0)))</f>
        <v>0</v>
      </c>
      <c r="NK31" s="72">
        <f>IF(AND(NJ31=1,Configurações!$B$3&lt;&gt;"Simples"),MOD(NI31-NF31,1)-NL31,0)</f>
        <v>0</v>
      </c>
      <c r="NL31" s="72">
        <f t="shared" si="206"/>
        <v>0</v>
      </c>
      <c r="NM31">
        <f t="shared" si="207"/>
        <v>0</v>
      </c>
      <c r="NN31">
        <f t="shared" si="208"/>
        <v>0</v>
      </c>
      <c r="NO31" s="38" t="str">
        <f>IF(NJ31=0,"",IF(NM31&gt;Configurações!$B$15,"7DIA ","")&amp;IF(AND(WEEKDAY(NF$5)=1,NN31&gt;IF($D31="F",Configurações!$B$13,Configurações!$B$14)),"DOM ","")&amp;IF(Configurações!$B$3="Simples","",IF(ROUND(NK31*1440,0)&lt;=ROUND(Configurações!$B$11*1440,0),IF(ROUND(NL31*1440,0)&gt;0,"INT-INDEVIDO",""),IF(ROUND(NK31*1440,0)&lt;=ROUND(Configurações!$B$12*1440,0),IF(ROUND(NL31*1440,0)&lt;&gt;ROUND(Configurações!$B$8*1440,0),"INT-15MIN",""),IF(OR(ROUND(NL31*1440,0)&lt;ROUND(Configurações!$B$9*1440,0),ROUND(NL31*1440,0)&gt;ROUND(Configurações!$B$10*1440,0)),"INT-1H2H","")))))</f>
        <v/>
      </c>
      <c r="NP31" t="str">
        <f>IF(Configurações!$B$3="Simples",IF('Escala Simples'!AS31="Trabalho","TRAB",IF('Escala Simples'!AS31="Folga","FOLGA",IF('Escala Simples'!AS31="Atestado","ATEST",IF('Escala Simples'!AS31="Férias","FERIAS","")))),"")</f>
        <v/>
      </c>
      <c r="NQ31" s="71" t="str">
        <f>IF(Configurações!$B$3="Colunas",IF('Escala Colunas'!Q200="","",'Escala Colunas'!Q200),IF(Configurações!$B$3="Simples","",IF('Escala Linhas'!GD31="","",'Escala Linhas'!GD31)))</f>
        <v/>
      </c>
      <c r="NR31" s="71" t="str">
        <f>IF(Configurações!$B$3="Colunas",IF('Escala Colunas'!Q201="","",'Escala Colunas'!Q201),IF(Configurações!$B$3="Simples","",IF('Escala Linhas'!GE31="","",'Escala Linhas'!GE31)))</f>
        <v/>
      </c>
      <c r="NS31" s="71" t="str">
        <f>IF(Configurações!$B$3="Colunas",IF('Escala Colunas'!Q202="","",'Escala Colunas'!Q202),IF(Configurações!$B$3="Simples","",IF('Escala Linhas'!GF31="","",'Escala Linhas'!GF31)))</f>
        <v/>
      </c>
      <c r="NT31" s="71" t="str">
        <f>IF(Configurações!$B$3="Colunas",IF('Escala Colunas'!Q203="","",'Escala Colunas'!Q203),IF(Configurações!$B$3="Simples","",IF('Escala Linhas'!GG31="","",'Escala Linhas'!GG31)))</f>
        <v/>
      </c>
      <c r="NU31">
        <f>IF($B31="",0,IF(Configurações!$B$3="Simples",IF(OR(OA31="TRAB",OA31="ATEST"),1,0),IF(AND(NQ31&lt;&gt;"",NT31&lt;&gt;""),1,0)))</f>
        <v>0</v>
      </c>
      <c r="NV31" s="72">
        <f>IF(AND(NU31=1,Configurações!$B$3&lt;&gt;"Simples"),MOD(NT31-NQ31,1)-NW31,0)</f>
        <v>0</v>
      </c>
      <c r="NW31" s="72">
        <f t="shared" si="209"/>
        <v>0</v>
      </c>
      <c r="NX31">
        <f t="shared" si="210"/>
        <v>0</v>
      </c>
      <c r="NY31">
        <f t="shared" si="211"/>
        <v>0</v>
      </c>
      <c r="NZ31" s="38" t="str">
        <f>IF(NU31=0,"",IF(NX31&gt;Configurações!$B$15,"7DIA ","")&amp;IF(AND(WEEKDAY(NQ$5)=1,NY31&gt;IF($D31="F",Configurações!$B$13,Configurações!$B$14)),"DOM ","")&amp;IF(Configurações!$B$3="Simples","",IF(ROUND(NV31*1440,0)&lt;=ROUND(Configurações!$B$11*1440,0),IF(ROUND(NW31*1440,0)&gt;0,"INT-INDEVIDO",""),IF(ROUND(NV31*1440,0)&lt;=ROUND(Configurações!$B$12*1440,0),IF(ROUND(NW31*1440,0)&lt;&gt;ROUND(Configurações!$B$8*1440,0),"INT-15MIN",""),IF(OR(ROUND(NW31*1440,0)&lt;ROUND(Configurações!$B$9*1440,0),ROUND(NW31*1440,0)&gt;ROUND(Configurações!$B$10*1440,0)),"INT-1H2H","")))))</f>
        <v/>
      </c>
      <c r="OA31" t="str">
        <f>IF(Configurações!$B$3="Simples",IF('Escala Simples'!AT31="Trabalho","TRAB",IF('Escala Simples'!AT31="Folga","FOLGA",IF('Escala Simples'!AT31="Atestado","ATEST",IF('Escala Simples'!AT31="Férias","FERIAS","")))),"")</f>
        <v/>
      </c>
      <c r="OB31" s="72">
        <f>SUMIFS(Cálculos!$G31:$OA31,Cálculos!$G$4:$OA$4,"H",Cálculos!$G$3:$OA$3,1)</f>
        <v>0</v>
      </c>
      <c r="OC31">
        <f>SUMIFS(Cálculos!$G31:$OA31,Cálculos!$G$4:$OA$4,"T",Cálculos!$G$3:$OA$3,1)</f>
        <v>0</v>
      </c>
      <c r="OD31" s="69" t="str">
        <f>IF($B31="","",IF(AND(Configurações!$B$3&lt;&gt;"Simples",ISNUMBER($C31),ROUND(OB31*1440,0)&gt;$C31*60),"Jornada semanal excedida: "&amp;TEXT(OB31,"[h]:mm")&amp;" (contratada "&amp;$C31&amp;"h) • ","")&amp;IF(IF(Configurações!$B$6="Sim",OC31&gt;6,OC31&gt;Configurações!$B$5),IF(Configurações!$B$6="Sim","Semana inteira sem folga — mínimo 1 folga (CCT/ACT) • ","Mais de "&amp;Configurações!$B$5&amp;" dias trabalhados — obrigatórias 2 folgas semanais • "),"")&amp;IF(COUNTIF(G31:CD31,"*7DIA*")&gt;0,"7º dia consecutivo de trabalho • ","")&amp;IF(COUNTIF(G31:CD31,"*DOM*")&gt;0,"Domingos consecutivos acima do permitido • ","")&amp;IF(COUNTIF(G31:CD31,"*INT-INDEVIDO*")&gt;0,"Intervalo indevido em jornada até 4h • ","")&amp;IF(COUNTIF(G31:CD31,"*INT-15MIN*")&gt;0,"Intervalo deve ser de 15 min (jornada 4h01–6h) • ","")&amp;IF(COUNTIF(G31:CD31,"*INT-1H2H*")&gt;0,"Intervalo fora de 1h–2h (jornada acima de 6h) • ",""))</f>
        <v/>
      </c>
      <c r="OE31">
        <f>IF($B31="",0,IF(AND(Configurações!$B$3&lt;&gt;"Simples",ISNUMBER($C31),ROUND(OB31*1440,0)&gt;$C31*60),1,0))</f>
        <v>0</v>
      </c>
      <c r="OF31">
        <f>IF($B31="",0,IF(IF(Configurações!$B$6="Sim",OC31&gt;6,OC31&gt;Configurações!$B$5),1,0))</f>
        <v>0</v>
      </c>
      <c r="OG31" s="72">
        <f>SUMIFS(Cálculos!$G31:$OA31,Cálculos!$G$4:$OA$4,"H",Cálculos!$G$3:$OA$3,2)</f>
        <v>0</v>
      </c>
      <c r="OH31">
        <f>SUMIFS(Cálculos!$G31:$OA31,Cálculos!$G$4:$OA$4,"T",Cálculos!$G$3:$OA$3,2)</f>
        <v>0</v>
      </c>
      <c r="OI31" s="69" t="str">
        <f>IF($B31="","",IF(AND(Configurações!$B$3&lt;&gt;"Simples",ISNUMBER($C31),ROUND(OG31*1440,0)&gt;$C31*60),"Jornada semanal excedida: "&amp;TEXT(OG31,"[h]:mm")&amp;" (contratada "&amp;$C31&amp;"h) • ","")&amp;IF(IF(Configurações!$B$6="Sim",OH31&gt;6,OH31&gt;Configurações!$B$5),IF(Configurações!$B$6="Sim","Semana inteira sem folga — mínimo 1 folga (CCT/ACT) • ","Mais de "&amp;Configurações!$B$5&amp;" dias trabalhados — obrigatórias 2 folgas semanais • "),"")&amp;IF(COUNTIF(CF31:FC31,"*7DIA*")&gt;0,"7º dia consecutivo de trabalho • ","")&amp;IF(COUNTIF(CF31:FC31,"*DOM*")&gt;0,"Domingos consecutivos acima do permitido • ","")&amp;IF(COUNTIF(CF31:FC31,"*INT-INDEVIDO*")&gt;0,"Intervalo indevido em jornada até 4h • ","")&amp;IF(COUNTIF(CF31:FC31,"*INT-15MIN*")&gt;0,"Intervalo deve ser de 15 min (jornada 4h01–6h) • ","")&amp;IF(COUNTIF(CF31:FC31,"*INT-1H2H*")&gt;0,"Intervalo fora de 1h–2h (jornada acima de 6h) • ",""))</f>
        <v/>
      </c>
      <c r="OJ31">
        <f>IF($B31="",0,IF(AND(Configurações!$B$3&lt;&gt;"Simples",ISNUMBER($C31),ROUND(OG31*1440,0)&gt;$C31*60),1,0))</f>
        <v>0</v>
      </c>
      <c r="OK31">
        <f>IF($B31="",0,IF(IF(Configurações!$B$6="Sim",OH31&gt;6,OH31&gt;Configurações!$B$5),1,0))</f>
        <v>0</v>
      </c>
      <c r="OL31" s="72">
        <f>SUMIFS(Cálculos!$G31:$OA31,Cálculos!$G$4:$OA$4,"H",Cálculos!$G$3:$OA$3,3)</f>
        <v>0</v>
      </c>
      <c r="OM31">
        <f>SUMIFS(Cálculos!$G31:$OA31,Cálculos!$G$4:$OA$4,"T",Cálculos!$G$3:$OA$3,3)</f>
        <v>0</v>
      </c>
      <c r="ON31" s="69" t="str">
        <f>IF($B31="","",IF(AND(Configurações!$B$3&lt;&gt;"Simples",ISNUMBER($C31),ROUND(OL31*1440,0)&gt;$C31*60),"Jornada semanal excedida: "&amp;TEXT(OL31,"[h]:mm")&amp;" (contratada "&amp;$C31&amp;"h) • ","")&amp;IF(IF(Configurações!$B$6="Sim",OM31&gt;6,OM31&gt;Configurações!$B$5),IF(Configurações!$B$6="Sim","Semana inteira sem folga — mínimo 1 folga (CCT/ACT) • ","Mais de "&amp;Configurações!$B$5&amp;" dias trabalhados — obrigatórias 2 folgas semanais • "),"")&amp;IF(COUNTIF(FE31:IB31,"*7DIA*")&gt;0,"7º dia consecutivo de trabalho • ","")&amp;IF(COUNTIF(FE31:IB31,"*DOM*")&gt;0,"Domingos consecutivos acima do permitido • ","")&amp;IF(COUNTIF(FE31:IB31,"*INT-INDEVIDO*")&gt;0,"Intervalo indevido em jornada até 4h • ","")&amp;IF(COUNTIF(FE31:IB31,"*INT-15MIN*")&gt;0,"Intervalo deve ser de 15 min (jornada 4h01–6h) • ","")&amp;IF(COUNTIF(FE31:IB31,"*INT-1H2H*")&gt;0,"Intervalo fora de 1h–2h (jornada acima de 6h) • ",""))</f>
        <v/>
      </c>
      <c r="OO31">
        <f>IF($B31="",0,IF(AND(Configurações!$B$3&lt;&gt;"Simples",ISNUMBER($C31),ROUND(OL31*1440,0)&gt;$C31*60),1,0))</f>
        <v>0</v>
      </c>
      <c r="OP31">
        <f>IF($B31="",0,IF(IF(Configurações!$B$6="Sim",OM31&gt;6,OM31&gt;Configurações!$B$5),1,0))</f>
        <v>0</v>
      </c>
      <c r="OQ31" s="72">
        <f>SUMIFS(Cálculos!$G31:$OA31,Cálculos!$G$4:$OA$4,"H",Cálculos!$G$3:$OA$3,4)</f>
        <v>0</v>
      </c>
      <c r="OR31">
        <f>SUMIFS(Cálculos!$G31:$OA31,Cálculos!$G$4:$OA$4,"T",Cálculos!$G$3:$OA$3,4)</f>
        <v>0</v>
      </c>
      <c r="OS31" s="69" t="str">
        <f>IF($B31="","",IF(AND(Configurações!$B$3&lt;&gt;"Simples",ISNUMBER($C31),ROUND(OQ31*1440,0)&gt;$C31*60),"Jornada semanal excedida: "&amp;TEXT(OQ31,"[h]:mm")&amp;" (contratada "&amp;$C31&amp;"h) • ","")&amp;IF(IF(Configurações!$B$6="Sim",OR31&gt;6,OR31&gt;Configurações!$B$5),IF(Configurações!$B$6="Sim","Semana inteira sem folga — mínimo 1 folga (CCT/ACT) • ","Mais de "&amp;Configurações!$B$5&amp;" dias trabalhados — obrigatórias 2 folgas semanais • "),"")&amp;IF(COUNTIF(ID31:LA31,"*7DIA*")&gt;0,"7º dia consecutivo de trabalho • ","")&amp;IF(COUNTIF(ID31:LA31,"*DOM*")&gt;0,"Domingos consecutivos acima do permitido • ","")&amp;IF(COUNTIF(ID31:LA31,"*INT-INDEVIDO*")&gt;0,"Intervalo indevido em jornada até 4h • ","")&amp;IF(COUNTIF(ID31:LA31,"*INT-15MIN*")&gt;0,"Intervalo deve ser de 15 min (jornada 4h01–6h) • ","")&amp;IF(COUNTIF(ID31:LA31,"*INT-1H2H*")&gt;0,"Intervalo fora de 1h–2h (jornada acima de 6h) • ",""))</f>
        <v/>
      </c>
      <c r="OT31">
        <f>IF($B31="",0,IF(AND(Configurações!$B$3&lt;&gt;"Simples",ISNUMBER($C31),ROUND(OQ31*1440,0)&gt;$C31*60),1,0))</f>
        <v>0</v>
      </c>
      <c r="OU31">
        <f>IF($B31="",0,IF(IF(Configurações!$B$6="Sim",OR31&gt;6,OR31&gt;Configurações!$B$5),1,0))</f>
        <v>0</v>
      </c>
      <c r="OV31" s="72">
        <f>SUMIFS(Cálculos!$G31:$OA31,Cálculos!$G$4:$OA$4,"H",Cálculos!$G$3:$OA$3,5)</f>
        <v>0</v>
      </c>
      <c r="OW31">
        <f>SUMIFS(Cálculos!$G31:$OA31,Cálculos!$G$4:$OA$4,"T",Cálculos!$G$3:$OA$3,5)</f>
        <v>0</v>
      </c>
      <c r="OX31" s="69" t="str">
        <f>IF($B31="","",IF(AND(Configurações!$B$3&lt;&gt;"Simples",ISNUMBER($C31),ROUND(OV31*1440,0)&gt;$C31*60),"Jornada semanal excedida: "&amp;TEXT(OV31,"[h]:mm")&amp;" (contratada "&amp;$C31&amp;"h) • ","")&amp;IF(IF(Configurações!$B$6="Sim",OW31&gt;6,OW31&gt;Configurações!$B$5),IF(Configurações!$B$6="Sim","Semana inteira sem folga — mínimo 1 folga (CCT/ACT) • ","Mais de "&amp;Configurações!$B$5&amp;" dias trabalhados — obrigatórias 2 folgas semanais • "),"")&amp;IF(COUNTIF(LC31:NZ31,"*7DIA*")&gt;0,"7º dia consecutivo de trabalho • ","")&amp;IF(COUNTIF(LC31:NZ31,"*DOM*")&gt;0,"Domingos consecutivos acima do permitido • ","")&amp;IF(COUNTIF(LC31:NZ31,"*INT-INDEVIDO*")&gt;0,"Intervalo indevido em jornada até 4h • ","")&amp;IF(COUNTIF(LC31:NZ31,"*INT-15MIN*")&gt;0,"Intervalo deve ser de 15 min (jornada 4h01–6h) • ","")&amp;IF(COUNTIF(LC31:NZ31,"*INT-1H2H*")&gt;0,"Intervalo fora de 1h–2h (jornada acima de 6h) • ",""))</f>
        <v/>
      </c>
      <c r="OY31">
        <f>IF($B31="",0,IF(AND(Configurações!$B$3&lt;&gt;"Simples",ISNUMBER($C31),ROUND(OV31*1440,0)&gt;$C31*60),1,0))</f>
        <v>0</v>
      </c>
      <c r="OZ31">
        <f>IF($B31="",0,IF(IF(Configurações!$B$6="Sim",OW31&gt;6,OW31&gt;Configurações!$B$5),1,0))</f>
        <v>0</v>
      </c>
      <c r="PA31">
        <f>IF($B31="",0,SUMPRODUCT((Cálculos!$G$4:$OA$4="T")*(Cálculos!$G$5:$OA$5&gt;=$PA$5)*(Cálculos!$G$5:$OA$5&lt;=$PB$5))-PE31)</f>
        <v>0</v>
      </c>
      <c r="PB31">
        <f>IF($B31="",0,PA31-SUMIFS(Cálculos!$G31:$OA31,Cálculos!$G$4:$OA$4,"T",Cálculos!$G$5:$OA$5,"&gt;="&amp;$PA$5,Cálculos!$G$5:$OA$5,"&lt;="&amp;$PB$5))</f>
        <v>0</v>
      </c>
      <c r="PC31">
        <f>ROUND(PA31*Configurações!$B$7/7,0)</f>
        <v>0</v>
      </c>
      <c r="PD31">
        <f>IF(AND(Configurações!$B$6="Sim",PA31&gt;0,PB31&lt;PC31),1,0)</f>
        <v>0</v>
      </c>
      <c r="PE31">
        <f>IF($B31="",0,COUNTIFS(Cálculos!$G$4:$OA$4,"ST",Cálculos!$G$5:$OA$5,"&gt;="&amp;$PA$5,Cálculos!$G$5:$OA$5,"&lt;="&amp;$PB$5,Cálculos!$G31:$OA31,"FERIAS"))</f>
        <v>0</v>
      </c>
      <c r="PF31">
        <f>IF($B31="",0,SUMPRODUCT((Cálculos!$G$4:$OA$4="T")*(Cálculos!$G$5:$OA$5&gt;=$PF$5)*(Cálculos!$G$5:$OA$5&lt;=$PG$5))-PJ31)</f>
        <v>0</v>
      </c>
      <c r="PG31">
        <f>IF($B31="",0,PF31-SUMIFS(Cálculos!$G31:$OA31,Cálculos!$G$4:$OA$4,"T",Cálculos!$G$5:$OA$5,"&gt;="&amp;$PF$5,Cálculos!$G$5:$OA$5,"&lt;="&amp;$PG$5))</f>
        <v>0</v>
      </c>
      <c r="PH31">
        <f>ROUND(PF31*Configurações!$B$7/7,0)</f>
        <v>0</v>
      </c>
      <c r="PI31">
        <f>IF(AND(Configurações!$B$6="Sim",PF31&gt;0,PG31&lt;PH31),1,0)</f>
        <v>0</v>
      </c>
      <c r="PJ31">
        <f>IF($B31="",0,COUNTIFS(Cálculos!$G$4:$OA$4,"ST",Cálculos!$G$5:$OA$5,"&gt;="&amp;$PF$5,Cálculos!$G$5:$OA$5,"&lt;="&amp;$PG$5,Cálculos!$G31:$OA31,"FERIAS"))</f>
        <v>0</v>
      </c>
      <c r="PK31">
        <f>IF($B31="",0,SUMPRODUCT((Cálculos!$G$4:$OA$4="T")*(Cálculos!$G$5:$OA$5&gt;=$PK$5)*(Cálculos!$G$5:$OA$5&lt;=$PL$5))-PO31)</f>
        <v>0</v>
      </c>
      <c r="PL31">
        <f>IF($B31="",0,PK31-SUMIFS(Cálculos!$G31:$OA31,Cálculos!$G$4:$OA$4,"T",Cálculos!$G$5:$OA$5,"&gt;="&amp;$PK$5,Cálculos!$G$5:$OA$5,"&lt;="&amp;$PL$5))</f>
        <v>0</v>
      </c>
      <c r="PM31">
        <f>ROUND(PK31*Configurações!$B$7/7,0)</f>
        <v>0</v>
      </c>
      <c r="PN31">
        <f>IF(AND(Configurações!$B$6="Sim",PK31&gt;0,PL31&lt;PM31),1,0)</f>
        <v>0</v>
      </c>
      <c r="PO31">
        <f>IF($B31="",0,COUNTIFS(Cálculos!$G$4:$OA$4,"ST",Cálculos!$G$5:$OA$5,"&gt;="&amp;$PK$5,Cálculos!$G$5:$OA$5,"&lt;="&amp;$PL$5,Cálculos!$G31:$OA31,"FERIAS"))</f>
        <v>0</v>
      </c>
      <c r="PP31" s="69" t="str">
        <f t="shared" si="212"/>
        <v/>
      </c>
    </row>
    <row r="32" spans="1:432" x14ac:dyDescent="0.25">
      <c r="A32" s="68" t="str">
        <f t="shared" si="106"/>
        <v/>
      </c>
      <c r="B32" s="69" t="str">
        <f>IF(Configurações!$B$3="Colunas",IF('Escala Colunas'!Q$4="","",'Escala Colunas'!Q$4),IF(Configurações!$B$3="Simples",IF('Escala Simples'!$B32="","",'Escala Simples'!$B32),IF('Escala Linhas'!$B32="","",'Escala Linhas'!$B32)))</f>
        <v/>
      </c>
      <c r="C32" s="70" t="str">
        <f>IF($B32="","",IFERROR(INDEX(Funcionários!$D$5:$D$84,MATCH($B32,Funcionários!$B$5:$B$84,0)),""))</f>
        <v/>
      </c>
      <c r="D32" t="str">
        <f>IF($B32="","",IFERROR(INDEX(Funcionários!$C$5:$C$84,MATCH($B32,Funcionários!$B$5:$B$84,0)),""))</f>
        <v/>
      </c>
      <c r="E32">
        <f>IF($B32="",0,IFERROR(N(INDEX(Funcionários!$E$5:$E$84,MATCH($B32,Funcionários!$B$5:$B$84,0))),0))</f>
        <v>0</v>
      </c>
      <c r="F32">
        <f>IF($B32="",0,IFERROR(N(INDEX(Funcionários!$F$5:$F$84,MATCH($B32,Funcionários!$B$5:$B$84,0))),0))</f>
        <v>0</v>
      </c>
      <c r="G32" s="71" t="str">
        <f>IF(Configurações!$B$3="Colunas",IF('Escala Colunas'!Q19="","",'Escala Colunas'!Q19),IF(Configurações!$B$3="Simples","",IF('Escala Linhas'!D32="","",'Escala Linhas'!D32)))</f>
        <v/>
      </c>
      <c r="H32" s="71" t="str">
        <f>IF(Configurações!$B$3="Colunas",IF('Escala Colunas'!Q20="","",'Escala Colunas'!Q20),IF(Configurações!$B$3="Simples","",IF('Escala Linhas'!E32="","",'Escala Linhas'!E32)))</f>
        <v/>
      </c>
      <c r="I32" s="71" t="str">
        <f>IF(Configurações!$B$3="Colunas",IF('Escala Colunas'!Q21="","",'Escala Colunas'!Q21),IF(Configurações!$B$3="Simples","",IF('Escala Linhas'!F32="","",'Escala Linhas'!F32)))</f>
        <v/>
      </c>
      <c r="J32" s="71" t="str">
        <f>IF(Configurações!$B$3="Colunas",IF('Escala Colunas'!Q22="","",'Escala Colunas'!Q22),IF(Configurações!$B$3="Simples","",IF('Escala Linhas'!G32="","",'Escala Linhas'!G32)))</f>
        <v/>
      </c>
      <c r="K32">
        <f>IF($B32="",0,IF(Configurações!$B$3="Simples",IF(OR(Q32="TRAB",Q32="ATEST"),1,0),IF(AND(G32&lt;&gt;"",J32&lt;&gt;""),1,0)))</f>
        <v>0</v>
      </c>
      <c r="L32" s="72">
        <f>IF(AND(K32=1,Configurações!$B$3&lt;&gt;"Simples"),MOD(J32-G32,1)-M32,0)</f>
        <v>0</v>
      </c>
      <c r="M32" s="72">
        <f t="shared" si="107"/>
        <v>0</v>
      </c>
      <c r="N32">
        <f t="shared" si="108"/>
        <v>0</v>
      </c>
      <c r="O32">
        <f t="shared" si="109"/>
        <v>0</v>
      </c>
      <c r="P32" s="38" t="str">
        <f>IF(K32=0,"",IF(N32&gt;Configurações!$B$15,"7DIA ","")&amp;IF(AND(WEEKDAY(G$5)=1,O32&gt;IF($D32="F",Configurações!$B$13,Configurações!$B$14)),"DOM ","")&amp;IF(Configurações!$B$3="Simples","",IF(ROUND(L32*1440,0)&lt;=ROUND(Configurações!$B$11*1440,0),IF(ROUND(M32*1440,0)&gt;0,"INT-INDEVIDO",""),IF(ROUND(L32*1440,0)&lt;=ROUND(Configurações!$B$12*1440,0),IF(ROUND(M32*1440,0)&lt;&gt;ROUND(Configurações!$B$8*1440,0),"INT-15MIN",""),IF(OR(ROUND(M32*1440,0)&lt;ROUND(Configurações!$B$9*1440,0),ROUND(M32*1440,0)&gt;ROUND(Configurações!$B$10*1440,0)),"INT-1H2H","")))))</f>
        <v/>
      </c>
      <c r="Q32" t="str">
        <f>IF(Configurações!$B$3="Simples",IF('Escala Simples'!D32="Trabalho","TRAB",IF('Escala Simples'!D32="Folga","FOLGA",IF('Escala Simples'!D32="Atestado","ATEST",IF('Escala Simples'!D32="Férias","FERIAS","")))),"")</f>
        <v/>
      </c>
      <c r="R32" s="71" t="str">
        <f>IF(Configurações!$B$3="Colunas",IF('Escala Colunas'!Q24="","",'Escala Colunas'!Q24),IF(Configurações!$B$3="Simples","",IF('Escala Linhas'!I32="","",'Escala Linhas'!I32)))</f>
        <v/>
      </c>
      <c r="S32" s="71" t="str">
        <f>IF(Configurações!$B$3="Colunas",IF('Escala Colunas'!Q25="","",'Escala Colunas'!Q25),IF(Configurações!$B$3="Simples","",IF('Escala Linhas'!J32="","",'Escala Linhas'!J32)))</f>
        <v/>
      </c>
      <c r="T32" s="71" t="str">
        <f>IF(Configurações!$B$3="Colunas",IF('Escala Colunas'!Q26="","",'Escala Colunas'!Q26),IF(Configurações!$B$3="Simples","",IF('Escala Linhas'!K32="","",'Escala Linhas'!K32)))</f>
        <v/>
      </c>
      <c r="U32" s="71" t="str">
        <f>IF(Configurações!$B$3="Colunas",IF('Escala Colunas'!Q27="","",'Escala Colunas'!Q27),IF(Configurações!$B$3="Simples","",IF('Escala Linhas'!L32="","",'Escala Linhas'!L32)))</f>
        <v/>
      </c>
      <c r="V32">
        <f>IF($B32="",0,IF(Configurações!$B$3="Simples",IF(OR(AB32="TRAB",AB32="ATEST"),1,0),IF(AND(R32&lt;&gt;"",U32&lt;&gt;""),1,0)))</f>
        <v>0</v>
      </c>
      <c r="W32" s="72">
        <f>IF(AND(V32=1,Configurações!$B$3&lt;&gt;"Simples"),MOD(U32-R32,1)-X32,0)</f>
        <v>0</v>
      </c>
      <c r="X32" s="72">
        <f t="shared" si="110"/>
        <v>0</v>
      </c>
      <c r="Y32">
        <f t="shared" si="111"/>
        <v>0</v>
      </c>
      <c r="Z32">
        <f t="shared" si="112"/>
        <v>0</v>
      </c>
      <c r="AA32" s="38" t="str">
        <f>IF(V32=0,"",IF(Y32&gt;Configurações!$B$15,"7DIA ","")&amp;IF(AND(WEEKDAY(R$5)=1,Z32&gt;IF($D32="F",Configurações!$B$13,Configurações!$B$14)),"DOM ","")&amp;IF(Configurações!$B$3="Simples","",IF(ROUND(W32*1440,0)&lt;=ROUND(Configurações!$B$11*1440,0),IF(ROUND(X32*1440,0)&gt;0,"INT-INDEVIDO",""),IF(ROUND(W32*1440,0)&lt;=ROUND(Configurações!$B$12*1440,0),IF(ROUND(X32*1440,0)&lt;&gt;ROUND(Configurações!$B$8*1440,0),"INT-15MIN",""),IF(OR(ROUND(X32*1440,0)&lt;ROUND(Configurações!$B$9*1440,0),ROUND(X32*1440,0)&gt;ROUND(Configurações!$B$10*1440,0)),"INT-1H2H","")))))</f>
        <v/>
      </c>
      <c r="AB32" t="str">
        <f>IF(Configurações!$B$3="Simples",IF('Escala Simples'!E32="Trabalho","TRAB",IF('Escala Simples'!E32="Folga","FOLGA",IF('Escala Simples'!E32="Atestado","ATEST",IF('Escala Simples'!E32="Férias","FERIAS","")))),"")</f>
        <v/>
      </c>
      <c r="AC32" s="71" t="str">
        <f>IF(Configurações!$B$3="Colunas",IF('Escala Colunas'!Q29="","",'Escala Colunas'!Q29),IF(Configurações!$B$3="Simples","",IF('Escala Linhas'!N32="","",'Escala Linhas'!N32)))</f>
        <v/>
      </c>
      <c r="AD32" s="71" t="str">
        <f>IF(Configurações!$B$3="Colunas",IF('Escala Colunas'!Q30="","",'Escala Colunas'!Q30),IF(Configurações!$B$3="Simples","",IF('Escala Linhas'!O32="","",'Escala Linhas'!O32)))</f>
        <v/>
      </c>
      <c r="AE32" s="71" t="str">
        <f>IF(Configurações!$B$3="Colunas",IF('Escala Colunas'!Q31="","",'Escala Colunas'!Q31),IF(Configurações!$B$3="Simples","",IF('Escala Linhas'!P32="","",'Escala Linhas'!P32)))</f>
        <v/>
      </c>
      <c r="AF32" s="71" t="str">
        <f>IF(Configurações!$B$3="Colunas",IF('Escala Colunas'!Q32="","",'Escala Colunas'!Q32),IF(Configurações!$B$3="Simples","",IF('Escala Linhas'!Q32="","",'Escala Linhas'!Q32)))</f>
        <v/>
      </c>
      <c r="AG32">
        <f>IF($B32="",0,IF(Configurações!$B$3="Simples",IF(OR(AM32="TRAB",AM32="ATEST"),1,0),IF(AND(AC32&lt;&gt;"",AF32&lt;&gt;""),1,0)))</f>
        <v>0</v>
      </c>
      <c r="AH32" s="72">
        <f>IF(AND(AG32=1,Configurações!$B$3&lt;&gt;"Simples"),MOD(AF32-AC32,1)-AI32,0)</f>
        <v>0</v>
      </c>
      <c r="AI32" s="72">
        <f t="shared" si="113"/>
        <v>0</v>
      </c>
      <c r="AJ32">
        <f t="shared" si="114"/>
        <v>0</v>
      </c>
      <c r="AK32">
        <f t="shared" si="115"/>
        <v>0</v>
      </c>
      <c r="AL32" s="38" t="str">
        <f>IF(AG32=0,"",IF(AJ32&gt;Configurações!$B$15,"7DIA ","")&amp;IF(AND(WEEKDAY(AC$5)=1,AK32&gt;IF($D32="F",Configurações!$B$13,Configurações!$B$14)),"DOM ","")&amp;IF(Configurações!$B$3="Simples","",IF(ROUND(AH32*1440,0)&lt;=ROUND(Configurações!$B$11*1440,0),IF(ROUND(AI32*1440,0)&gt;0,"INT-INDEVIDO",""),IF(ROUND(AH32*1440,0)&lt;=ROUND(Configurações!$B$12*1440,0),IF(ROUND(AI32*1440,0)&lt;&gt;ROUND(Configurações!$B$8*1440,0),"INT-15MIN",""),IF(OR(ROUND(AI32*1440,0)&lt;ROUND(Configurações!$B$9*1440,0),ROUND(AI32*1440,0)&gt;ROUND(Configurações!$B$10*1440,0)),"INT-1H2H","")))))</f>
        <v/>
      </c>
      <c r="AM32" t="str">
        <f>IF(Configurações!$B$3="Simples",IF('Escala Simples'!F32="Trabalho","TRAB",IF('Escala Simples'!F32="Folga","FOLGA",IF('Escala Simples'!F32="Atestado","ATEST",IF('Escala Simples'!F32="Férias","FERIAS","")))),"")</f>
        <v/>
      </c>
      <c r="AN32" s="71" t="str">
        <f>IF(Configurações!$B$3="Colunas",IF('Escala Colunas'!Q34="","",'Escala Colunas'!Q34),IF(Configurações!$B$3="Simples","",IF('Escala Linhas'!S32="","",'Escala Linhas'!S32)))</f>
        <v/>
      </c>
      <c r="AO32" s="71" t="str">
        <f>IF(Configurações!$B$3="Colunas",IF('Escala Colunas'!Q35="","",'Escala Colunas'!Q35),IF(Configurações!$B$3="Simples","",IF('Escala Linhas'!T32="","",'Escala Linhas'!T32)))</f>
        <v/>
      </c>
      <c r="AP32" s="71" t="str">
        <f>IF(Configurações!$B$3="Colunas",IF('Escala Colunas'!Q36="","",'Escala Colunas'!Q36),IF(Configurações!$B$3="Simples","",IF('Escala Linhas'!U32="","",'Escala Linhas'!U32)))</f>
        <v/>
      </c>
      <c r="AQ32" s="71" t="str">
        <f>IF(Configurações!$B$3="Colunas",IF('Escala Colunas'!Q37="","",'Escala Colunas'!Q37),IF(Configurações!$B$3="Simples","",IF('Escala Linhas'!V32="","",'Escala Linhas'!V32)))</f>
        <v/>
      </c>
      <c r="AR32">
        <f>IF($B32="",0,IF(Configurações!$B$3="Simples",IF(OR(AX32="TRAB",AX32="ATEST"),1,0),IF(AND(AN32&lt;&gt;"",AQ32&lt;&gt;""),1,0)))</f>
        <v>0</v>
      </c>
      <c r="AS32" s="72">
        <f>IF(AND(AR32=1,Configurações!$B$3&lt;&gt;"Simples"),MOD(AQ32-AN32,1)-AT32,0)</f>
        <v>0</v>
      </c>
      <c r="AT32" s="72">
        <f t="shared" si="116"/>
        <v>0</v>
      </c>
      <c r="AU32">
        <f t="shared" si="117"/>
        <v>0</v>
      </c>
      <c r="AV32">
        <f t="shared" si="118"/>
        <v>0</v>
      </c>
      <c r="AW32" s="38" t="str">
        <f>IF(AR32=0,"",IF(AU32&gt;Configurações!$B$15,"7DIA ","")&amp;IF(AND(WEEKDAY(AN$5)=1,AV32&gt;IF($D32="F",Configurações!$B$13,Configurações!$B$14)),"DOM ","")&amp;IF(Configurações!$B$3="Simples","",IF(ROUND(AS32*1440,0)&lt;=ROUND(Configurações!$B$11*1440,0),IF(ROUND(AT32*1440,0)&gt;0,"INT-INDEVIDO",""),IF(ROUND(AS32*1440,0)&lt;=ROUND(Configurações!$B$12*1440,0),IF(ROUND(AT32*1440,0)&lt;&gt;ROUND(Configurações!$B$8*1440,0),"INT-15MIN",""),IF(OR(ROUND(AT32*1440,0)&lt;ROUND(Configurações!$B$9*1440,0),ROUND(AT32*1440,0)&gt;ROUND(Configurações!$B$10*1440,0)),"INT-1H2H","")))))</f>
        <v/>
      </c>
      <c r="AX32" t="str">
        <f>IF(Configurações!$B$3="Simples",IF('Escala Simples'!G32="Trabalho","TRAB",IF('Escala Simples'!G32="Folga","FOLGA",IF('Escala Simples'!G32="Atestado","ATEST",IF('Escala Simples'!G32="Férias","FERIAS","")))),"")</f>
        <v/>
      </c>
      <c r="AY32" s="71" t="str">
        <f>IF(Configurações!$B$3="Colunas",IF('Escala Colunas'!Q39="","",'Escala Colunas'!Q39),IF(Configurações!$B$3="Simples","",IF('Escala Linhas'!X32="","",'Escala Linhas'!X32)))</f>
        <v/>
      </c>
      <c r="AZ32" s="71" t="str">
        <f>IF(Configurações!$B$3="Colunas",IF('Escala Colunas'!Q40="","",'Escala Colunas'!Q40),IF(Configurações!$B$3="Simples","",IF('Escala Linhas'!Y32="","",'Escala Linhas'!Y32)))</f>
        <v/>
      </c>
      <c r="BA32" s="71" t="str">
        <f>IF(Configurações!$B$3="Colunas",IF('Escala Colunas'!Q41="","",'Escala Colunas'!Q41),IF(Configurações!$B$3="Simples","",IF('Escala Linhas'!Z32="","",'Escala Linhas'!Z32)))</f>
        <v/>
      </c>
      <c r="BB32" s="71" t="str">
        <f>IF(Configurações!$B$3="Colunas",IF('Escala Colunas'!Q42="","",'Escala Colunas'!Q42),IF(Configurações!$B$3="Simples","",IF('Escala Linhas'!AA32="","",'Escala Linhas'!AA32)))</f>
        <v/>
      </c>
      <c r="BC32">
        <f>IF($B32="",0,IF(Configurações!$B$3="Simples",IF(OR(BI32="TRAB",BI32="ATEST"),1,0),IF(AND(AY32&lt;&gt;"",BB32&lt;&gt;""),1,0)))</f>
        <v>0</v>
      </c>
      <c r="BD32" s="72">
        <f>IF(AND(BC32=1,Configurações!$B$3&lt;&gt;"Simples"),MOD(BB32-AY32,1)-BE32,0)</f>
        <v>0</v>
      </c>
      <c r="BE32" s="72">
        <f t="shared" si="119"/>
        <v>0</v>
      </c>
      <c r="BF32">
        <f t="shared" si="120"/>
        <v>0</v>
      </c>
      <c r="BG32">
        <f t="shared" si="121"/>
        <v>0</v>
      </c>
      <c r="BH32" s="38" t="str">
        <f>IF(BC32=0,"",IF(BF32&gt;Configurações!$B$15,"7DIA ","")&amp;IF(AND(WEEKDAY(AY$5)=1,BG32&gt;IF($D32="F",Configurações!$B$13,Configurações!$B$14)),"DOM ","")&amp;IF(Configurações!$B$3="Simples","",IF(ROUND(BD32*1440,0)&lt;=ROUND(Configurações!$B$11*1440,0),IF(ROUND(BE32*1440,0)&gt;0,"INT-INDEVIDO",""),IF(ROUND(BD32*1440,0)&lt;=ROUND(Configurações!$B$12*1440,0),IF(ROUND(BE32*1440,0)&lt;&gt;ROUND(Configurações!$B$8*1440,0),"INT-15MIN",""),IF(OR(ROUND(BE32*1440,0)&lt;ROUND(Configurações!$B$9*1440,0),ROUND(BE32*1440,0)&gt;ROUND(Configurações!$B$10*1440,0)),"INT-1H2H","")))))</f>
        <v/>
      </c>
      <c r="BI32" t="str">
        <f>IF(Configurações!$B$3="Simples",IF('Escala Simples'!H32="Trabalho","TRAB",IF('Escala Simples'!H32="Folga","FOLGA",IF('Escala Simples'!H32="Atestado","ATEST",IF('Escala Simples'!H32="Férias","FERIAS","")))),"")</f>
        <v/>
      </c>
      <c r="BJ32" s="71" t="str">
        <f>IF(Configurações!$B$3="Colunas",IF('Escala Colunas'!Q44="","",'Escala Colunas'!Q44),IF(Configurações!$B$3="Simples","",IF('Escala Linhas'!AC32="","",'Escala Linhas'!AC32)))</f>
        <v/>
      </c>
      <c r="BK32" s="71" t="str">
        <f>IF(Configurações!$B$3="Colunas",IF('Escala Colunas'!Q45="","",'Escala Colunas'!Q45),IF(Configurações!$B$3="Simples","",IF('Escala Linhas'!AD32="","",'Escala Linhas'!AD32)))</f>
        <v/>
      </c>
      <c r="BL32" s="71" t="str">
        <f>IF(Configurações!$B$3="Colunas",IF('Escala Colunas'!Q46="","",'Escala Colunas'!Q46),IF(Configurações!$B$3="Simples","",IF('Escala Linhas'!AE32="","",'Escala Linhas'!AE32)))</f>
        <v/>
      </c>
      <c r="BM32" s="71" t="str">
        <f>IF(Configurações!$B$3="Colunas",IF('Escala Colunas'!Q47="","",'Escala Colunas'!Q47),IF(Configurações!$B$3="Simples","",IF('Escala Linhas'!AF32="","",'Escala Linhas'!AF32)))</f>
        <v/>
      </c>
      <c r="BN32">
        <f>IF($B32="",0,IF(Configurações!$B$3="Simples",IF(OR(BT32="TRAB",BT32="ATEST"),1,0),IF(AND(BJ32&lt;&gt;"",BM32&lt;&gt;""),1,0)))</f>
        <v>0</v>
      </c>
      <c r="BO32" s="72">
        <f>IF(AND(BN32=1,Configurações!$B$3&lt;&gt;"Simples"),MOD(BM32-BJ32,1)-BP32,0)</f>
        <v>0</v>
      </c>
      <c r="BP32" s="72">
        <f t="shared" si="122"/>
        <v>0</v>
      </c>
      <c r="BQ32">
        <f t="shared" si="123"/>
        <v>0</v>
      </c>
      <c r="BR32">
        <f t="shared" si="124"/>
        <v>0</v>
      </c>
      <c r="BS32" s="38" t="str">
        <f>IF(BN32=0,"",IF(BQ32&gt;Configurações!$B$15,"7DIA ","")&amp;IF(AND(WEEKDAY(BJ$5)=1,BR32&gt;IF($D32="F",Configurações!$B$13,Configurações!$B$14)),"DOM ","")&amp;IF(Configurações!$B$3="Simples","",IF(ROUND(BO32*1440,0)&lt;=ROUND(Configurações!$B$11*1440,0),IF(ROUND(BP32*1440,0)&gt;0,"INT-INDEVIDO",""),IF(ROUND(BO32*1440,0)&lt;=ROUND(Configurações!$B$12*1440,0),IF(ROUND(BP32*1440,0)&lt;&gt;ROUND(Configurações!$B$8*1440,0),"INT-15MIN",""),IF(OR(ROUND(BP32*1440,0)&lt;ROUND(Configurações!$B$9*1440,0),ROUND(BP32*1440,0)&gt;ROUND(Configurações!$B$10*1440,0)),"INT-1H2H","")))))</f>
        <v/>
      </c>
      <c r="BT32" t="str">
        <f>IF(Configurações!$B$3="Simples",IF('Escala Simples'!I32="Trabalho","TRAB",IF('Escala Simples'!I32="Folga","FOLGA",IF('Escala Simples'!I32="Atestado","ATEST",IF('Escala Simples'!I32="Férias","FERIAS","")))),"")</f>
        <v/>
      </c>
      <c r="BU32" s="71" t="str">
        <f>IF(Configurações!$B$3="Colunas",IF('Escala Colunas'!Q49="","",'Escala Colunas'!Q49),IF(Configurações!$B$3="Simples","",IF('Escala Linhas'!AH32="","",'Escala Linhas'!AH32)))</f>
        <v/>
      </c>
      <c r="BV32" s="71" t="str">
        <f>IF(Configurações!$B$3="Colunas",IF('Escala Colunas'!Q50="","",'Escala Colunas'!Q50),IF(Configurações!$B$3="Simples","",IF('Escala Linhas'!AI32="","",'Escala Linhas'!AI32)))</f>
        <v/>
      </c>
      <c r="BW32" s="71" t="str">
        <f>IF(Configurações!$B$3="Colunas",IF('Escala Colunas'!Q51="","",'Escala Colunas'!Q51),IF(Configurações!$B$3="Simples","",IF('Escala Linhas'!AJ32="","",'Escala Linhas'!AJ32)))</f>
        <v/>
      </c>
      <c r="BX32" s="71" t="str">
        <f>IF(Configurações!$B$3="Colunas",IF('Escala Colunas'!Q52="","",'Escala Colunas'!Q52),IF(Configurações!$B$3="Simples","",IF('Escala Linhas'!AK32="","",'Escala Linhas'!AK32)))</f>
        <v/>
      </c>
      <c r="BY32">
        <f>IF($B32="",0,IF(Configurações!$B$3="Simples",IF(OR(CE32="TRAB",CE32="ATEST"),1,0),IF(AND(BU32&lt;&gt;"",BX32&lt;&gt;""),1,0)))</f>
        <v>0</v>
      </c>
      <c r="BZ32" s="72">
        <f>IF(AND(BY32=1,Configurações!$B$3&lt;&gt;"Simples"),MOD(BX32-BU32,1)-CA32,0)</f>
        <v>0</v>
      </c>
      <c r="CA32" s="72">
        <f t="shared" si="125"/>
        <v>0</v>
      </c>
      <c r="CB32">
        <f t="shared" si="126"/>
        <v>0</v>
      </c>
      <c r="CC32">
        <f t="shared" si="127"/>
        <v>0</v>
      </c>
      <c r="CD32" s="38" t="str">
        <f>IF(BY32=0,"",IF(CB32&gt;Configurações!$B$15,"7DIA ","")&amp;IF(AND(WEEKDAY(BU$5)=1,CC32&gt;IF($D32="F",Configurações!$B$13,Configurações!$B$14)),"DOM ","")&amp;IF(Configurações!$B$3="Simples","",IF(ROUND(BZ32*1440,0)&lt;=ROUND(Configurações!$B$11*1440,0),IF(ROUND(CA32*1440,0)&gt;0,"INT-INDEVIDO",""),IF(ROUND(BZ32*1440,0)&lt;=ROUND(Configurações!$B$12*1440,0),IF(ROUND(CA32*1440,0)&lt;&gt;ROUND(Configurações!$B$8*1440,0),"INT-15MIN",""),IF(OR(ROUND(CA32*1440,0)&lt;ROUND(Configurações!$B$9*1440,0),ROUND(CA32*1440,0)&gt;ROUND(Configurações!$B$10*1440,0)),"INT-1H2H","")))))</f>
        <v/>
      </c>
      <c r="CE32" t="str">
        <f>IF(Configurações!$B$3="Simples",IF('Escala Simples'!J32="Trabalho","TRAB",IF('Escala Simples'!J32="Folga","FOLGA",IF('Escala Simples'!J32="Atestado","ATEST",IF('Escala Simples'!J32="Férias","FERIAS","")))),"")</f>
        <v/>
      </c>
      <c r="CF32" s="71" t="str">
        <f>IF(Configurações!$B$3="Colunas",IF('Escala Colunas'!Q57="","",'Escala Colunas'!Q57),IF(Configurações!$B$3="Simples","",IF('Escala Linhas'!AP32="","",'Escala Linhas'!AP32)))</f>
        <v/>
      </c>
      <c r="CG32" s="71" t="str">
        <f>IF(Configurações!$B$3="Colunas",IF('Escala Colunas'!Q58="","",'Escala Colunas'!Q58),IF(Configurações!$B$3="Simples","",IF('Escala Linhas'!AQ32="","",'Escala Linhas'!AQ32)))</f>
        <v/>
      </c>
      <c r="CH32" s="71" t="str">
        <f>IF(Configurações!$B$3="Colunas",IF('Escala Colunas'!Q59="","",'Escala Colunas'!Q59),IF(Configurações!$B$3="Simples","",IF('Escala Linhas'!AR32="","",'Escala Linhas'!AR32)))</f>
        <v/>
      </c>
      <c r="CI32" s="71" t="str">
        <f>IF(Configurações!$B$3="Colunas",IF('Escala Colunas'!Q60="","",'Escala Colunas'!Q60),IF(Configurações!$B$3="Simples","",IF('Escala Linhas'!AS32="","",'Escala Linhas'!AS32)))</f>
        <v/>
      </c>
      <c r="CJ32">
        <f>IF($B32="",0,IF(Configurações!$B$3="Simples",IF(OR(CP32="TRAB",CP32="ATEST"),1,0),IF(AND(CF32&lt;&gt;"",CI32&lt;&gt;""),1,0)))</f>
        <v>0</v>
      </c>
      <c r="CK32" s="72">
        <f>IF(AND(CJ32=1,Configurações!$B$3&lt;&gt;"Simples"),MOD(CI32-CF32,1)-CL32,0)</f>
        <v>0</v>
      </c>
      <c r="CL32" s="72">
        <f t="shared" si="128"/>
        <v>0</v>
      </c>
      <c r="CM32">
        <f t="shared" si="129"/>
        <v>0</v>
      </c>
      <c r="CN32">
        <f t="shared" si="130"/>
        <v>0</v>
      </c>
      <c r="CO32" s="38" t="str">
        <f>IF(CJ32=0,"",IF(CM32&gt;Configurações!$B$15,"7DIA ","")&amp;IF(AND(WEEKDAY(CF$5)=1,CN32&gt;IF($D32="F",Configurações!$B$13,Configurações!$B$14)),"DOM ","")&amp;IF(Configurações!$B$3="Simples","",IF(ROUND(CK32*1440,0)&lt;=ROUND(Configurações!$B$11*1440,0),IF(ROUND(CL32*1440,0)&gt;0,"INT-INDEVIDO",""),IF(ROUND(CK32*1440,0)&lt;=ROUND(Configurações!$B$12*1440,0),IF(ROUND(CL32*1440,0)&lt;&gt;ROUND(Configurações!$B$8*1440,0),"INT-15MIN",""),IF(OR(ROUND(CL32*1440,0)&lt;ROUND(Configurações!$B$9*1440,0),ROUND(CL32*1440,0)&gt;ROUND(Configurações!$B$10*1440,0)),"INT-1H2H","")))))</f>
        <v/>
      </c>
      <c r="CP32" t="str">
        <f>IF(Configurações!$B$3="Simples",IF('Escala Simples'!M32="Trabalho","TRAB",IF('Escala Simples'!M32="Folga","FOLGA",IF('Escala Simples'!M32="Atestado","ATEST",IF('Escala Simples'!M32="Férias","FERIAS","")))),"")</f>
        <v/>
      </c>
      <c r="CQ32" s="71" t="str">
        <f>IF(Configurações!$B$3="Colunas",IF('Escala Colunas'!Q62="","",'Escala Colunas'!Q62),IF(Configurações!$B$3="Simples","",IF('Escala Linhas'!AU32="","",'Escala Linhas'!AU32)))</f>
        <v/>
      </c>
      <c r="CR32" s="71" t="str">
        <f>IF(Configurações!$B$3="Colunas",IF('Escala Colunas'!Q63="","",'Escala Colunas'!Q63),IF(Configurações!$B$3="Simples","",IF('Escala Linhas'!AV32="","",'Escala Linhas'!AV32)))</f>
        <v/>
      </c>
      <c r="CS32" s="71" t="str">
        <f>IF(Configurações!$B$3="Colunas",IF('Escala Colunas'!Q64="","",'Escala Colunas'!Q64),IF(Configurações!$B$3="Simples","",IF('Escala Linhas'!AW32="","",'Escala Linhas'!AW32)))</f>
        <v/>
      </c>
      <c r="CT32" s="71" t="str">
        <f>IF(Configurações!$B$3="Colunas",IF('Escala Colunas'!Q65="","",'Escala Colunas'!Q65),IF(Configurações!$B$3="Simples","",IF('Escala Linhas'!AX32="","",'Escala Linhas'!AX32)))</f>
        <v/>
      </c>
      <c r="CU32">
        <f>IF($B32="",0,IF(Configurações!$B$3="Simples",IF(OR(DA32="TRAB",DA32="ATEST"),1,0),IF(AND(CQ32&lt;&gt;"",CT32&lt;&gt;""),1,0)))</f>
        <v>0</v>
      </c>
      <c r="CV32" s="72">
        <f>IF(AND(CU32=1,Configurações!$B$3&lt;&gt;"Simples"),MOD(CT32-CQ32,1)-CW32,0)</f>
        <v>0</v>
      </c>
      <c r="CW32" s="72">
        <f t="shared" si="131"/>
        <v>0</v>
      </c>
      <c r="CX32">
        <f t="shared" si="132"/>
        <v>0</v>
      </c>
      <c r="CY32">
        <f t="shared" si="133"/>
        <v>0</v>
      </c>
      <c r="CZ32" s="38" t="str">
        <f>IF(CU32=0,"",IF(CX32&gt;Configurações!$B$15,"7DIA ","")&amp;IF(AND(WEEKDAY(CQ$5)=1,CY32&gt;IF($D32="F",Configurações!$B$13,Configurações!$B$14)),"DOM ","")&amp;IF(Configurações!$B$3="Simples","",IF(ROUND(CV32*1440,0)&lt;=ROUND(Configurações!$B$11*1440,0),IF(ROUND(CW32*1440,0)&gt;0,"INT-INDEVIDO",""),IF(ROUND(CV32*1440,0)&lt;=ROUND(Configurações!$B$12*1440,0),IF(ROUND(CW32*1440,0)&lt;&gt;ROUND(Configurações!$B$8*1440,0),"INT-15MIN",""),IF(OR(ROUND(CW32*1440,0)&lt;ROUND(Configurações!$B$9*1440,0),ROUND(CW32*1440,0)&gt;ROUND(Configurações!$B$10*1440,0)),"INT-1H2H","")))))</f>
        <v/>
      </c>
      <c r="DA32" t="str">
        <f>IF(Configurações!$B$3="Simples",IF('Escala Simples'!N32="Trabalho","TRAB",IF('Escala Simples'!N32="Folga","FOLGA",IF('Escala Simples'!N32="Atestado","ATEST",IF('Escala Simples'!N32="Férias","FERIAS","")))),"")</f>
        <v/>
      </c>
      <c r="DB32" s="71" t="str">
        <f>IF(Configurações!$B$3="Colunas",IF('Escala Colunas'!Q67="","",'Escala Colunas'!Q67),IF(Configurações!$B$3="Simples","",IF('Escala Linhas'!AZ32="","",'Escala Linhas'!AZ32)))</f>
        <v/>
      </c>
      <c r="DC32" s="71" t="str">
        <f>IF(Configurações!$B$3="Colunas",IF('Escala Colunas'!Q68="","",'Escala Colunas'!Q68),IF(Configurações!$B$3="Simples","",IF('Escala Linhas'!BA32="","",'Escala Linhas'!BA32)))</f>
        <v/>
      </c>
      <c r="DD32" s="71" t="str">
        <f>IF(Configurações!$B$3="Colunas",IF('Escala Colunas'!Q69="","",'Escala Colunas'!Q69),IF(Configurações!$B$3="Simples","",IF('Escala Linhas'!BB32="","",'Escala Linhas'!BB32)))</f>
        <v/>
      </c>
      <c r="DE32" s="71" t="str">
        <f>IF(Configurações!$B$3="Colunas",IF('Escala Colunas'!Q70="","",'Escala Colunas'!Q70),IF(Configurações!$B$3="Simples","",IF('Escala Linhas'!BC32="","",'Escala Linhas'!BC32)))</f>
        <v/>
      </c>
      <c r="DF32">
        <f>IF($B32="",0,IF(Configurações!$B$3="Simples",IF(OR(DL32="TRAB",DL32="ATEST"),1,0),IF(AND(DB32&lt;&gt;"",DE32&lt;&gt;""),1,0)))</f>
        <v>0</v>
      </c>
      <c r="DG32" s="72">
        <f>IF(AND(DF32=1,Configurações!$B$3&lt;&gt;"Simples"),MOD(DE32-DB32,1)-DH32,0)</f>
        <v>0</v>
      </c>
      <c r="DH32" s="72">
        <f t="shared" si="134"/>
        <v>0</v>
      </c>
      <c r="DI32">
        <f t="shared" si="135"/>
        <v>0</v>
      </c>
      <c r="DJ32">
        <f t="shared" si="136"/>
        <v>0</v>
      </c>
      <c r="DK32" s="38" t="str">
        <f>IF(DF32=0,"",IF(DI32&gt;Configurações!$B$15,"7DIA ","")&amp;IF(AND(WEEKDAY(DB$5)=1,DJ32&gt;IF($D32="F",Configurações!$B$13,Configurações!$B$14)),"DOM ","")&amp;IF(Configurações!$B$3="Simples","",IF(ROUND(DG32*1440,0)&lt;=ROUND(Configurações!$B$11*1440,0),IF(ROUND(DH32*1440,0)&gt;0,"INT-INDEVIDO",""),IF(ROUND(DG32*1440,0)&lt;=ROUND(Configurações!$B$12*1440,0),IF(ROUND(DH32*1440,0)&lt;&gt;ROUND(Configurações!$B$8*1440,0),"INT-15MIN",""),IF(OR(ROUND(DH32*1440,0)&lt;ROUND(Configurações!$B$9*1440,0),ROUND(DH32*1440,0)&gt;ROUND(Configurações!$B$10*1440,0)),"INT-1H2H","")))))</f>
        <v/>
      </c>
      <c r="DL32" t="str">
        <f>IF(Configurações!$B$3="Simples",IF('Escala Simples'!O32="Trabalho","TRAB",IF('Escala Simples'!O32="Folga","FOLGA",IF('Escala Simples'!O32="Atestado","ATEST",IF('Escala Simples'!O32="Férias","FERIAS","")))),"")</f>
        <v/>
      </c>
      <c r="DM32" s="71" t="str">
        <f>IF(Configurações!$B$3="Colunas",IF('Escala Colunas'!Q72="","",'Escala Colunas'!Q72),IF(Configurações!$B$3="Simples","",IF('Escala Linhas'!BE32="","",'Escala Linhas'!BE32)))</f>
        <v/>
      </c>
      <c r="DN32" s="71" t="str">
        <f>IF(Configurações!$B$3="Colunas",IF('Escala Colunas'!Q73="","",'Escala Colunas'!Q73),IF(Configurações!$B$3="Simples","",IF('Escala Linhas'!BF32="","",'Escala Linhas'!BF32)))</f>
        <v/>
      </c>
      <c r="DO32" s="71" t="str">
        <f>IF(Configurações!$B$3="Colunas",IF('Escala Colunas'!Q74="","",'Escala Colunas'!Q74),IF(Configurações!$B$3="Simples","",IF('Escala Linhas'!BG32="","",'Escala Linhas'!BG32)))</f>
        <v/>
      </c>
      <c r="DP32" s="71" t="str">
        <f>IF(Configurações!$B$3="Colunas",IF('Escala Colunas'!Q75="","",'Escala Colunas'!Q75),IF(Configurações!$B$3="Simples","",IF('Escala Linhas'!BH32="","",'Escala Linhas'!BH32)))</f>
        <v/>
      </c>
      <c r="DQ32">
        <f>IF($B32="",0,IF(Configurações!$B$3="Simples",IF(OR(DW32="TRAB",DW32="ATEST"),1,0),IF(AND(DM32&lt;&gt;"",DP32&lt;&gt;""),1,0)))</f>
        <v>0</v>
      </c>
      <c r="DR32" s="72">
        <f>IF(AND(DQ32=1,Configurações!$B$3&lt;&gt;"Simples"),MOD(DP32-DM32,1)-DS32,0)</f>
        <v>0</v>
      </c>
      <c r="DS32" s="72">
        <f t="shared" si="137"/>
        <v>0</v>
      </c>
      <c r="DT32">
        <f t="shared" si="138"/>
        <v>0</v>
      </c>
      <c r="DU32">
        <f t="shared" si="139"/>
        <v>0</v>
      </c>
      <c r="DV32" s="38" t="str">
        <f>IF(DQ32=0,"",IF(DT32&gt;Configurações!$B$15,"7DIA ","")&amp;IF(AND(WEEKDAY(DM$5)=1,DU32&gt;IF($D32="F",Configurações!$B$13,Configurações!$B$14)),"DOM ","")&amp;IF(Configurações!$B$3="Simples","",IF(ROUND(DR32*1440,0)&lt;=ROUND(Configurações!$B$11*1440,0),IF(ROUND(DS32*1440,0)&gt;0,"INT-INDEVIDO",""),IF(ROUND(DR32*1440,0)&lt;=ROUND(Configurações!$B$12*1440,0),IF(ROUND(DS32*1440,0)&lt;&gt;ROUND(Configurações!$B$8*1440,0),"INT-15MIN",""),IF(OR(ROUND(DS32*1440,0)&lt;ROUND(Configurações!$B$9*1440,0),ROUND(DS32*1440,0)&gt;ROUND(Configurações!$B$10*1440,0)),"INT-1H2H","")))))</f>
        <v/>
      </c>
      <c r="DW32" t="str">
        <f>IF(Configurações!$B$3="Simples",IF('Escala Simples'!P32="Trabalho","TRAB",IF('Escala Simples'!P32="Folga","FOLGA",IF('Escala Simples'!P32="Atestado","ATEST",IF('Escala Simples'!P32="Férias","FERIAS","")))),"")</f>
        <v/>
      </c>
      <c r="DX32" s="71" t="str">
        <f>IF(Configurações!$B$3="Colunas",IF('Escala Colunas'!Q77="","",'Escala Colunas'!Q77),IF(Configurações!$B$3="Simples","",IF('Escala Linhas'!BJ32="","",'Escala Linhas'!BJ32)))</f>
        <v/>
      </c>
      <c r="DY32" s="71" t="str">
        <f>IF(Configurações!$B$3="Colunas",IF('Escala Colunas'!Q78="","",'Escala Colunas'!Q78),IF(Configurações!$B$3="Simples","",IF('Escala Linhas'!BK32="","",'Escala Linhas'!BK32)))</f>
        <v/>
      </c>
      <c r="DZ32" s="71" t="str">
        <f>IF(Configurações!$B$3="Colunas",IF('Escala Colunas'!Q79="","",'Escala Colunas'!Q79),IF(Configurações!$B$3="Simples","",IF('Escala Linhas'!BL32="","",'Escala Linhas'!BL32)))</f>
        <v/>
      </c>
      <c r="EA32" s="71" t="str">
        <f>IF(Configurações!$B$3="Colunas",IF('Escala Colunas'!Q80="","",'Escala Colunas'!Q80),IF(Configurações!$B$3="Simples","",IF('Escala Linhas'!BM32="","",'Escala Linhas'!BM32)))</f>
        <v/>
      </c>
      <c r="EB32">
        <f>IF($B32="",0,IF(Configurações!$B$3="Simples",IF(OR(EH32="TRAB",EH32="ATEST"),1,0),IF(AND(DX32&lt;&gt;"",EA32&lt;&gt;""),1,0)))</f>
        <v>0</v>
      </c>
      <c r="EC32" s="72">
        <f>IF(AND(EB32=1,Configurações!$B$3&lt;&gt;"Simples"),MOD(EA32-DX32,1)-ED32,0)</f>
        <v>0</v>
      </c>
      <c r="ED32" s="72">
        <f t="shared" si="140"/>
        <v>0</v>
      </c>
      <c r="EE32">
        <f t="shared" si="141"/>
        <v>0</v>
      </c>
      <c r="EF32">
        <f t="shared" si="142"/>
        <v>0</v>
      </c>
      <c r="EG32" s="38" t="str">
        <f>IF(EB32=0,"",IF(EE32&gt;Configurações!$B$15,"7DIA ","")&amp;IF(AND(WEEKDAY(DX$5)=1,EF32&gt;IF($D32="F",Configurações!$B$13,Configurações!$B$14)),"DOM ","")&amp;IF(Configurações!$B$3="Simples","",IF(ROUND(EC32*1440,0)&lt;=ROUND(Configurações!$B$11*1440,0),IF(ROUND(ED32*1440,0)&gt;0,"INT-INDEVIDO",""),IF(ROUND(EC32*1440,0)&lt;=ROUND(Configurações!$B$12*1440,0),IF(ROUND(ED32*1440,0)&lt;&gt;ROUND(Configurações!$B$8*1440,0),"INT-15MIN",""),IF(OR(ROUND(ED32*1440,0)&lt;ROUND(Configurações!$B$9*1440,0),ROUND(ED32*1440,0)&gt;ROUND(Configurações!$B$10*1440,0)),"INT-1H2H","")))))</f>
        <v/>
      </c>
      <c r="EH32" t="str">
        <f>IF(Configurações!$B$3="Simples",IF('Escala Simples'!Q32="Trabalho","TRAB",IF('Escala Simples'!Q32="Folga","FOLGA",IF('Escala Simples'!Q32="Atestado","ATEST",IF('Escala Simples'!Q32="Férias","FERIAS","")))),"")</f>
        <v/>
      </c>
      <c r="EI32" s="71" t="str">
        <f>IF(Configurações!$B$3="Colunas",IF('Escala Colunas'!Q82="","",'Escala Colunas'!Q82),IF(Configurações!$B$3="Simples","",IF('Escala Linhas'!BO32="","",'Escala Linhas'!BO32)))</f>
        <v/>
      </c>
      <c r="EJ32" s="71" t="str">
        <f>IF(Configurações!$B$3="Colunas",IF('Escala Colunas'!Q83="","",'Escala Colunas'!Q83),IF(Configurações!$B$3="Simples","",IF('Escala Linhas'!BP32="","",'Escala Linhas'!BP32)))</f>
        <v/>
      </c>
      <c r="EK32" s="71" t="str">
        <f>IF(Configurações!$B$3="Colunas",IF('Escala Colunas'!Q84="","",'Escala Colunas'!Q84),IF(Configurações!$B$3="Simples","",IF('Escala Linhas'!BQ32="","",'Escala Linhas'!BQ32)))</f>
        <v/>
      </c>
      <c r="EL32" s="71" t="str">
        <f>IF(Configurações!$B$3="Colunas",IF('Escala Colunas'!Q85="","",'Escala Colunas'!Q85),IF(Configurações!$B$3="Simples","",IF('Escala Linhas'!BR32="","",'Escala Linhas'!BR32)))</f>
        <v/>
      </c>
      <c r="EM32">
        <f>IF($B32="",0,IF(Configurações!$B$3="Simples",IF(OR(ES32="TRAB",ES32="ATEST"),1,0),IF(AND(EI32&lt;&gt;"",EL32&lt;&gt;""),1,0)))</f>
        <v>0</v>
      </c>
      <c r="EN32" s="72">
        <f>IF(AND(EM32=1,Configurações!$B$3&lt;&gt;"Simples"),MOD(EL32-EI32,1)-EO32,0)</f>
        <v>0</v>
      </c>
      <c r="EO32" s="72">
        <f t="shared" si="143"/>
        <v>0</v>
      </c>
      <c r="EP32">
        <f t="shared" si="144"/>
        <v>0</v>
      </c>
      <c r="EQ32">
        <f t="shared" si="145"/>
        <v>0</v>
      </c>
      <c r="ER32" s="38" t="str">
        <f>IF(EM32=0,"",IF(EP32&gt;Configurações!$B$15,"7DIA ","")&amp;IF(AND(WEEKDAY(EI$5)=1,EQ32&gt;IF($D32="F",Configurações!$B$13,Configurações!$B$14)),"DOM ","")&amp;IF(Configurações!$B$3="Simples","",IF(ROUND(EN32*1440,0)&lt;=ROUND(Configurações!$B$11*1440,0),IF(ROUND(EO32*1440,0)&gt;0,"INT-INDEVIDO",""),IF(ROUND(EN32*1440,0)&lt;=ROUND(Configurações!$B$12*1440,0),IF(ROUND(EO32*1440,0)&lt;&gt;ROUND(Configurações!$B$8*1440,0),"INT-15MIN",""),IF(OR(ROUND(EO32*1440,0)&lt;ROUND(Configurações!$B$9*1440,0),ROUND(EO32*1440,0)&gt;ROUND(Configurações!$B$10*1440,0)),"INT-1H2H","")))))</f>
        <v/>
      </c>
      <c r="ES32" t="str">
        <f>IF(Configurações!$B$3="Simples",IF('Escala Simples'!R32="Trabalho","TRAB",IF('Escala Simples'!R32="Folga","FOLGA",IF('Escala Simples'!R32="Atestado","ATEST",IF('Escala Simples'!R32="Férias","FERIAS","")))),"")</f>
        <v/>
      </c>
      <c r="ET32" s="71" t="str">
        <f>IF(Configurações!$B$3="Colunas",IF('Escala Colunas'!Q87="","",'Escala Colunas'!Q87),IF(Configurações!$B$3="Simples","",IF('Escala Linhas'!BT32="","",'Escala Linhas'!BT32)))</f>
        <v/>
      </c>
      <c r="EU32" s="71" t="str">
        <f>IF(Configurações!$B$3="Colunas",IF('Escala Colunas'!Q88="","",'Escala Colunas'!Q88),IF(Configurações!$B$3="Simples","",IF('Escala Linhas'!BU32="","",'Escala Linhas'!BU32)))</f>
        <v/>
      </c>
      <c r="EV32" s="71" t="str">
        <f>IF(Configurações!$B$3="Colunas",IF('Escala Colunas'!Q89="","",'Escala Colunas'!Q89),IF(Configurações!$B$3="Simples","",IF('Escala Linhas'!BV32="","",'Escala Linhas'!BV32)))</f>
        <v/>
      </c>
      <c r="EW32" s="71" t="str">
        <f>IF(Configurações!$B$3="Colunas",IF('Escala Colunas'!Q90="","",'Escala Colunas'!Q90),IF(Configurações!$B$3="Simples","",IF('Escala Linhas'!BW32="","",'Escala Linhas'!BW32)))</f>
        <v/>
      </c>
      <c r="EX32">
        <f>IF($B32="",0,IF(Configurações!$B$3="Simples",IF(OR(FD32="TRAB",FD32="ATEST"),1,0),IF(AND(ET32&lt;&gt;"",EW32&lt;&gt;""),1,0)))</f>
        <v>0</v>
      </c>
      <c r="EY32" s="72">
        <f>IF(AND(EX32=1,Configurações!$B$3&lt;&gt;"Simples"),MOD(EW32-ET32,1)-EZ32,0)</f>
        <v>0</v>
      </c>
      <c r="EZ32" s="72">
        <f t="shared" si="146"/>
        <v>0</v>
      </c>
      <c r="FA32">
        <f t="shared" si="147"/>
        <v>0</v>
      </c>
      <c r="FB32">
        <f t="shared" si="148"/>
        <v>0</v>
      </c>
      <c r="FC32" s="38" t="str">
        <f>IF(EX32=0,"",IF(FA32&gt;Configurações!$B$15,"7DIA ","")&amp;IF(AND(WEEKDAY(ET$5)=1,FB32&gt;IF($D32="F",Configurações!$B$13,Configurações!$B$14)),"DOM ","")&amp;IF(Configurações!$B$3="Simples","",IF(ROUND(EY32*1440,0)&lt;=ROUND(Configurações!$B$11*1440,0),IF(ROUND(EZ32*1440,0)&gt;0,"INT-INDEVIDO",""),IF(ROUND(EY32*1440,0)&lt;=ROUND(Configurações!$B$12*1440,0),IF(ROUND(EZ32*1440,0)&lt;&gt;ROUND(Configurações!$B$8*1440,0),"INT-15MIN",""),IF(OR(ROUND(EZ32*1440,0)&lt;ROUND(Configurações!$B$9*1440,0),ROUND(EZ32*1440,0)&gt;ROUND(Configurações!$B$10*1440,0)),"INT-1H2H","")))))</f>
        <v/>
      </c>
      <c r="FD32" t="str">
        <f>IF(Configurações!$B$3="Simples",IF('Escala Simples'!S32="Trabalho","TRAB",IF('Escala Simples'!S32="Folga","FOLGA",IF('Escala Simples'!S32="Atestado","ATEST",IF('Escala Simples'!S32="Férias","FERIAS","")))),"")</f>
        <v/>
      </c>
      <c r="FE32" s="71" t="str">
        <f>IF(Configurações!$B$3="Colunas",IF('Escala Colunas'!Q95="","",'Escala Colunas'!Q95),IF(Configurações!$B$3="Simples","",IF('Escala Linhas'!CB32="","",'Escala Linhas'!CB32)))</f>
        <v/>
      </c>
      <c r="FF32" s="71" t="str">
        <f>IF(Configurações!$B$3="Colunas",IF('Escala Colunas'!Q96="","",'Escala Colunas'!Q96),IF(Configurações!$B$3="Simples","",IF('Escala Linhas'!CC32="","",'Escala Linhas'!CC32)))</f>
        <v/>
      </c>
      <c r="FG32" s="71" t="str">
        <f>IF(Configurações!$B$3="Colunas",IF('Escala Colunas'!Q97="","",'Escala Colunas'!Q97),IF(Configurações!$B$3="Simples","",IF('Escala Linhas'!CD32="","",'Escala Linhas'!CD32)))</f>
        <v/>
      </c>
      <c r="FH32" s="71" t="str">
        <f>IF(Configurações!$B$3="Colunas",IF('Escala Colunas'!Q98="","",'Escala Colunas'!Q98),IF(Configurações!$B$3="Simples","",IF('Escala Linhas'!CE32="","",'Escala Linhas'!CE32)))</f>
        <v/>
      </c>
      <c r="FI32">
        <f>IF($B32="",0,IF(Configurações!$B$3="Simples",IF(OR(FO32="TRAB",FO32="ATEST"),1,0),IF(AND(FE32&lt;&gt;"",FH32&lt;&gt;""),1,0)))</f>
        <v>0</v>
      </c>
      <c r="FJ32" s="72">
        <f>IF(AND(FI32=1,Configurações!$B$3&lt;&gt;"Simples"),MOD(FH32-FE32,1)-FK32,0)</f>
        <v>0</v>
      </c>
      <c r="FK32" s="72">
        <f t="shared" si="149"/>
        <v>0</v>
      </c>
      <c r="FL32">
        <f t="shared" si="150"/>
        <v>0</v>
      </c>
      <c r="FM32">
        <f t="shared" si="151"/>
        <v>0</v>
      </c>
      <c r="FN32" s="38" t="str">
        <f>IF(FI32=0,"",IF(FL32&gt;Configurações!$B$15,"7DIA ","")&amp;IF(AND(WEEKDAY(FE$5)=1,FM32&gt;IF($D32="F",Configurações!$B$13,Configurações!$B$14)),"DOM ","")&amp;IF(Configurações!$B$3="Simples","",IF(ROUND(FJ32*1440,0)&lt;=ROUND(Configurações!$B$11*1440,0),IF(ROUND(FK32*1440,0)&gt;0,"INT-INDEVIDO",""),IF(ROUND(FJ32*1440,0)&lt;=ROUND(Configurações!$B$12*1440,0),IF(ROUND(FK32*1440,0)&lt;&gt;ROUND(Configurações!$B$8*1440,0),"INT-15MIN",""),IF(OR(ROUND(FK32*1440,0)&lt;ROUND(Configurações!$B$9*1440,0),ROUND(FK32*1440,0)&gt;ROUND(Configurações!$B$10*1440,0)),"INT-1H2H","")))))</f>
        <v/>
      </c>
      <c r="FO32" t="str">
        <f>IF(Configurações!$B$3="Simples",IF('Escala Simples'!V32="Trabalho","TRAB",IF('Escala Simples'!V32="Folga","FOLGA",IF('Escala Simples'!V32="Atestado","ATEST",IF('Escala Simples'!V32="Férias","FERIAS","")))),"")</f>
        <v/>
      </c>
      <c r="FP32" s="71" t="str">
        <f>IF(Configurações!$B$3="Colunas",IF('Escala Colunas'!Q100="","",'Escala Colunas'!Q100),IF(Configurações!$B$3="Simples","",IF('Escala Linhas'!CG32="","",'Escala Linhas'!CG32)))</f>
        <v/>
      </c>
      <c r="FQ32" s="71" t="str">
        <f>IF(Configurações!$B$3="Colunas",IF('Escala Colunas'!Q101="","",'Escala Colunas'!Q101),IF(Configurações!$B$3="Simples","",IF('Escala Linhas'!CH32="","",'Escala Linhas'!CH32)))</f>
        <v/>
      </c>
      <c r="FR32" s="71" t="str">
        <f>IF(Configurações!$B$3="Colunas",IF('Escala Colunas'!Q102="","",'Escala Colunas'!Q102),IF(Configurações!$B$3="Simples","",IF('Escala Linhas'!CI32="","",'Escala Linhas'!CI32)))</f>
        <v/>
      </c>
      <c r="FS32" s="71" t="str">
        <f>IF(Configurações!$B$3="Colunas",IF('Escala Colunas'!Q103="","",'Escala Colunas'!Q103),IF(Configurações!$B$3="Simples","",IF('Escala Linhas'!CJ32="","",'Escala Linhas'!CJ32)))</f>
        <v/>
      </c>
      <c r="FT32">
        <f>IF($B32="",0,IF(Configurações!$B$3="Simples",IF(OR(FZ32="TRAB",FZ32="ATEST"),1,0),IF(AND(FP32&lt;&gt;"",FS32&lt;&gt;""),1,0)))</f>
        <v>0</v>
      </c>
      <c r="FU32" s="72">
        <f>IF(AND(FT32=1,Configurações!$B$3&lt;&gt;"Simples"),MOD(FS32-FP32,1)-FV32,0)</f>
        <v>0</v>
      </c>
      <c r="FV32" s="72">
        <f t="shared" si="152"/>
        <v>0</v>
      </c>
      <c r="FW32">
        <f t="shared" si="153"/>
        <v>0</v>
      </c>
      <c r="FX32">
        <f t="shared" si="154"/>
        <v>0</v>
      </c>
      <c r="FY32" s="38" t="str">
        <f>IF(FT32=0,"",IF(FW32&gt;Configurações!$B$15,"7DIA ","")&amp;IF(AND(WEEKDAY(FP$5)=1,FX32&gt;IF($D32="F",Configurações!$B$13,Configurações!$B$14)),"DOM ","")&amp;IF(Configurações!$B$3="Simples","",IF(ROUND(FU32*1440,0)&lt;=ROUND(Configurações!$B$11*1440,0),IF(ROUND(FV32*1440,0)&gt;0,"INT-INDEVIDO",""),IF(ROUND(FU32*1440,0)&lt;=ROUND(Configurações!$B$12*1440,0),IF(ROUND(FV32*1440,0)&lt;&gt;ROUND(Configurações!$B$8*1440,0),"INT-15MIN",""),IF(OR(ROUND(FV32*1440,0)&lt;ROUND(Configurações!$B$9*1440,0),ROUND(FV32*1440,0)&gt;ROUND(Configurações!$B$10*1440,0)),"INT-1H2H","")))))</f>
        <v/>
      </c>
      <c r="FZ32" t="str">
        <f>IF(Configurações!$B$3="Simples",IF('Escala Simples'!W32="Trabalho","TRAB",IF('Escala Simples'!W32="Folga","FOLGA",IF('Escala Simples'!W32="Atestado","ATEST",IF('Escala Simples'!W32="Férias","FERIAS","")))),"")</f>
        <v/>
      </c>
      <c r="GA32" s="71" t="str">
        <f>IF(Configurações!$B$3="Colunas",IF('Escala Colunas'!Q105="","",'Escala Colunas'!Q105),IF(Configurações!$B$3="Simples","",IF('Escala Linhas'!CL32="","",'Escala Linhas'!CL32)))</f>
        <v/>
      </c>
      <c r="GB32" s="71" t="str">
        <f>IF(Configurações!$B$3="Colunas",IF('Escala Colunas'!Q106="","",'Escala Colunas'!Q106),IF(Configurações!$B$3="Simples","",IF('Escala Linhas'!CM32="","",'Escala Linhas'!CM32)))</f>
        <v/>
      </c>
      <c r="GC32" s="71" t="str">
        <f>IF(Configurações!$B$3="Colunas",IF('Escala Colunas'!Q107="","",'Escala Colunas'!Q107),IF(Configurações!$B$3="Simples","",IF('Escala Linhas'!CN32="","",'Escala Linhas'!CN32)))</f>
        <v/>
      </c>
      <c r="GD32" s="71" t="str">
        <f>IF(Configurações!$B$3="Colunas",IF('Escala Colunas'!Q108="","",'Escala Colunas'!Q108),IF(Configurações!$B$3="Simples","",IF('Escala Linhas'!CO32="","",'Escala Linhas'!CO32)))</f>
        <v/>
      </c>
      <c r="GE32">
        <f>IF($B32="",0,IF(Configurações!$B$3="Simples",IF(OR(GK32="TRAB",GK32="ATEST"),1,0),IF(AND(GA32&lt;&gt;"",GD32&lt;&gt;""),1,0)))</f>
        <v>0</v>
      </c>
      <c r="GF32" s="72">
        <f>IF(AND(GE32=1,Configurações!$B$3&lt;&gt;"Simples"),MOD(GD32-GA32,1)-GG32,0)</f>
        <v>0</v>
      </c>
      <c r="GG32" s="72">
        <f t="shared" si="155"/>
        <v>0</v>
      </c>
      <c r="GH32">
        <f t="shared" si="156"/>
        <v>0</v>
      </c>
      <c r="GI32">
        <f t="shared" si="157"/>
        <v>0</v>
      </c>
      <c r="GJ32" s="38" t="str">
        <f>IF(GE32=0,"",IF(GH32&gt;Configurações!$B$15,"7DIA ","")&amp;IF(AND(WEEKDAY(GA$5)=1,GI32&gt;IF($D32="F",Configurações!$B$13,Configurações!$B$14)),"DOM ","")&amp;IF(Configurações!$B$3="Simples","",IF(ROUND(GF32*1440,0)&lt;=ROUND(Configurações!$B$11*1440,0),IF(ROUND(GG32*1440,0)&gt;0,"INT-INDEVIDO",""),IF(ROUND(GF32*1440,0)&lt;=ROUND(Configurações!$B$12*1440,0),IF(ROUND(GG32*1440,0)&lt;&gt;ROUND(Configurações!$B$8*1440,0),"INT-15MIN",""),IF(OR(ROUND(GG32*1440,0)&lt;ROUND(Configurações!$B$9*1440,0),ROUND(GG32*1440,0)&gt;ROUND(Configurações!$B$10*1440,0)),"INT-1H2H","")))))</f>
        <v/>
      </c>
      <c r="GK32" t="str">
        <f>IF(Configurações!$B$3="Simples",IF('Escala Simples'!X32="Trabalho","TRAB",IF('Escala Simples'!X32="Folga","FOLGA",IF('Escala Simples'!X32="Atestado","ATEST",IF('Escala Simples'!X32="Férias","FERIAS","")))),"")</f>
        <v/>
      </c>
      <c r="GL32" s="71" t="str">
        <f>IF(Configurações!$B$3="Colunas",IF('Escala Colunas'!Q110="","",'Escala Colunas'!Q110),IF(Configurações!$B$3="Simples","",IF('Escala Linhas'!CQ32="","",'Escala Linhas'!CQ32)))</f>
        <v/>
      </c>
      <c r="GM32" s="71" t="str">
        <f>IF(Configurações!$B$3="Colunas",IF('Escala Colunas'!Q111="","",'Escala Colunas'!Q111),IF(Configurações!$B$3="Simples","",IF('Escala Linhas'!CR32="","",'Escala Linhas'!CR32)))</f>
        <v/>
      </c>
      <c r="GN32" s="71" t="str">
        <f>IF(Configurações!$B$3="Colunas",IF('Escala Colunas'!Q112="","",'Escala Colunas'!Q112),IF(Configurações!$B$3="Simples","",IF('Escala Linhas'!CS32="","",'Escala Linhas'!CS32)))</f>
        <v/>
      </c>
      <c r="GO32" s="71" t="str">
        <f>IF(Configurações!$B$3="Colunas",IF('Escala Colunas'!Q113="","",'Escala Colunas'!Q113),IF(Configurações!$B$3="Simples","",IF('Escala Linhas'!CT32="","",'Escala Linhas'!CT32)))</f>
        <v/>
      </c>
      <c r="GP32">
        <f>IF($B32="",0,IF(Configurações!$B$3="Simples",IF(OR(GV32="TRAB",GV32="ATEST"),1,0),IF(AND(GL32&lt;&gt;"",GO32&lt;&gt;""),1,0)))</f>
        <v>0</v>
      </c>
      <c r="GQ32" s="72">
        <f>IF(AND(GP32=1,Configurações!$B$3&lt;&gt;"Simples"),MOD(GO32-GL32,1)-GR32,0)</f>
        <v>0</v>
      </c>
      <c r="GR32" s="72">
        <f t="shared" si="158"/>
        <v>0</v>
      </c>
      <c r="GS32">
        <f t="shared" si="159"/>
        <v>0</v>
      </c>
      <c r="GT32">
        <f t="shared" si="160"/>
        <v>0</v>
      </c>
      <c r="GU32" s="38" t="str">
        <f>IF(GP32=0,"",IF(GS32&gt;Configurações!$B$15,"7DIA ","")&amp;IF(AND(WEEKDAY(GL$5)=1,GT32&gt;IF($D32="F",Configurações!$B$13,Configurações!$B$14)),"DOM ","")&amp;IF(Configurações!$B$3="Simples","",IF(ROUND(GQ32*1440,0)&lt;=ROUND(Configurações!$B$11*1440,0),IF(ROUND(GR32*1440,0)&gt;0,"INT-INDEVIDO",""),IF(ROUND(GQ32*1440,0)&lt;=ROUND(Configurações!$B$12*1440,0),IF(ROUND(GR32*1440,0)&lt;&gt;ROUND(Configurações!$B$8*1440,0),"INT-15MIN",""),IF(OR(ROUND(GR32*1440,0)&lt;ROUND(Configurações!$B$9*1440,0),ROUND(GR32*1440,0)&gt;ROUND(Configurações!$B$10*1440,0)),"INT-1H2H","")))))</f>
        <v/>
      </c>
      <c r="GV32" t="str">
        <f>IF(Configurações!$B$3="Simples",IF('Escala Simples'!Y32="Trabalho","TRAB",IF('Escala Simples'!Y32="Folga","FOLGA",IF('Escala Simples'!Y32="Atestado","ATEST",IF('Escala Simples'!Y32="Férias","FERIAS","")))),"")</f>
        <v/>
      </c>
      <c r="GW32" s="71" t="str">
        <f>IF(Configurações!$B$3="Colunas",IF('Escala Colunas'!Q115="","",'Escala Colunas'!Q115),IF(Configurações!$B$3="Simples","",IF('Escala Linhas'!CV32="","",'Escala Linhas'!CV32)))</f>
        <v/>
      </c>
      <c r="GX32" s="71" t="str">
        <f>IF(Configurações!$B$3="Colunas",IF('Escala Colunas'!Q116="","",'Escala Colunas'!Q116),IF(Configurações!$B$3="Simples","",IF('Escala Linhas'!CW32="","",'Escala Linhas'!CW32)))</f>
        <v/>
      </c>
      <c r="GY32" s="71" t="str">
        <f>IF(Configurações!$B$3="Colunas",IF('Escala Colunas'!Q117="","",'Escala Colunas'!Q117),IF(Configurações!$B$3="Simples","",IF('Escala Linhas'!CX32="","",'Escala Linhas'!CX32)))</f>
        <v/>
      </c>
      <c r="GZ32" s="71" t="str">
        <f>IF(Configurações!$B$3="Colunas",IF('Escala Colunas'!Q118="","",'Escala Colunas'!Q118),IF(Configurações!$B$3="Simples","",IF('Escala Linhas'!CY32="","",'Escala Linhas'!CY32)))</f>
        <v/>
      </c>
      <c r="HA32">
        <f>IF($B32="",0,IF(Configurações!$B$3="Simples",IF(OR(HG32="TRAB",HG32="ATEST"),1,0),IF(AND(GW32&lt;&gt;"",GZ32&lt;&gt;""),1,0)))</f>
        <v>0</v>
      </c>
      <c r="HB32" s="72">
        <f>IF(AND(HA32=1,Configurações!$B$3&lt;&gt;"Simples"),MOD(GZ32-GW32,1)-HC32,0)</f>
        <v>0</v>
      </c>
      <c r="HC32" s="72">
        <f t="shared" si="161"/>
        <v>0</v>
      </c>
      <c r="HD32">
        <f t="shared" si="162"/>
        <v>0</v>
      </c>
      <c r="HE32">
        <f t="shared" si="163"/>
        <v>0</v>
      </c>
      <c r="HF32" s="38" t="str">
        <f>IF(HA32=0,"",IF(HD32&gt;Configurações!$B$15,"7DIA ","")&amp;IF(AND(WEEKDAY(GW$5)=1,HE32&gt;IF($D32="F",Configurações!$B$13,Configurações!$B$14)),"DOM ","")&amp;IF(Configurações!$B$3="Simples","",IF(ROUND(HB32*1440,0)&lt;=ROUND(Configurações!$B$11*1440,0),IF(ROUND(HC32*1440,0)&gt;0,"INT-INDEVIDO",""),IF(ROUND(HB32*1440,0)&lt;=ROUND(Configurações!$B$12*1440,0),IF(ROUND(HC32*1440,0)&lt;&gt;ROUND(Configurações!$B$8*1440,0),"INT-15MIN",""),IF(OR(ROUND(HC32*1440,0)&lt;ROUND(Configurações!$B$9*1440,0),ROUND(HC32*1440,0)&gt;ROUND(Configurações!$B$10*1440,0)),"INT-1H2H","")))))</f>
        <v/>
      </c>
      <c r="HG32" t="str">
        <f>IF(Configurações!$B$3="Simples",IF('Escala Simples'!Z32="Trabalho","TRAB",IF('Escala Simples'!Z32="Folga","FOLGA",IF('Escala Simples'!Z32="Atestado","ATEST",IF('Escala Simples'!Z32="Férias","FERIAS","")))),"")</f>
        <v/>
      </c>
      <c r="HH32" s="71" t="str">
        <f>IF(Configurações!$B$3="Colunas",IF('Escala Colunas'!Q120="","",'Escala Colunas'!Q120),IF(Configurações!$B$3="Simples","",IF('Escala Linhas'!DA32="","",'Escala Linhas'!DA32)))</f>
        <v/>
      </c>
      <c r="HI32" s="71" t="str">
        <f>IF(Configurações!$B$3="Colunas",IF('Escala Colunas'!Q121="","",'Escala Colunas'!Q121),IF(Configurações!$B$3="Simples","",IF('Escala Linhas'!DB32="","",'Escala Linhas'!DB32)))</f>
        <v/>
      </c>
      <c r="HJ32" s="71" t="str">
        <f>IF(Configurações!$B$3="Colunas",IF('Escala Colunas'!Q122="","",'Escala Colunas'!Q122),IF(Configurações!$B$3="Simples","",IF('Escala Linhas'!DC32="","",'Escala Linhas'!DC32)))</f>
        <v/>
      </c>
      <c r="HK32" s="71" t="str">
        <f>IF(Configurações!$B$3="Colunas",IF('Escala Colunas'!Q123="","",'Escala Colunas'!Q123),IF(Configurações!$B$3="Simples","",IF('Escala Linhas'!DD32="","",'Escala Linhas'!DD32)))</f>
        <v/>
      </c>
      <c r="HL32">
        <f>IF($B32="",0,IF(Configurações!$B$3="Simples",IF(OR(HR32="TRAB",HR32="ATEST"),1,0),IF(AND(HH32&lt;&gt;"",HK32&lt;&gt;""),1,0)))</f>
        <v>0</v>
      </c>
      <c r="HM32" s="72">
        <f>IF(AND(HL32=1,Configurações!$B$3&lt;&gt;"Simples"),MOD(HK32-HH32,1)-HN32,0)</f>
        <v>0</v>
      </c>
      <c r="HN32" s="72">
        <f t="shared" si="164"/>
        <v>0</v>
      </c>
      <c r="HO32">
        <f t="shared" si="165"/>
        <v>0</v>
      </c>
      <c r="HP32">
        <f t="shared" si="166"/>
        <v>0</v>
      </c>
      <c r="HQ32" s="38" t="str">
        <f>IF(HL32=0,"",IF(HO32&gt;Configurações!$B$15,"7DIA ","")&amp;IF(AND(WEEKDAY(HH$5)=1,HP32&gt;IF($D32="F",Configurações!$B$13,Configurações!$B$14)),"DOM ","")&amp;IF(Configurações!$B$3="Simples","",IF(ROUND(HM32*1440,0)&lt;=ROUND(Configurações!$B$11*1440,0),IF(ROUND(HN32*1440,0)&gt;0,"INT-INDEVIDO",""),IF(ROUND(HM32*1440,0)&lt;=ROUND(Configurações!$B$12*1440,0),IF(ROUND(HN32*1440,0)&lt;&gt;ROUND(Configurações!$B$8*1440,0),"INT-15MIN",""),IF(OR(ROUND(HN32*1440,0)&lt;ROUND(Configurações!$B$9*1440,0),ROUND(HN32*1440,0)&gt;ROUND(Configurações!$B$10*1440,0)),"INT-1H2H","")))))</f>
        <v/>
      </c>
      <c r="HR32" t="str">
        <f>IF(Configurações!$B$3="Simples",IF('Escala Simples'!AA32="Trabalho","TRAB",IF('Escala Simples'!AA32="Folga","FOLGA",IF('Escala Simples'!AA32="Atestado","ATEST",IF('Escala Simples'!AA32="Férias","FERIAS","")))),"")</f>
        <v/>
      </c>
      <c r="HS32" s="71" t="str">
        <f>IF(Configurações!$B$3="Colunas",IF('Escala Colunas'!Q125="","",'Escala Colunas'!Q125),IF(Configurações!$B$3="Simples","",IF('Escala Linhas'!DF32="","",'Escala Linhas'!DF32)))</f>
        <v/>
      </c>
      <c r="HT32" s="71" t="str">
        <f>IF(Configurações!$B$3="Colunas",IF('Escala Colunas'!Q126="","",'Escala Colunas'!Q126),IF(Configurações!$B$3="Simples","",IF('Escala Linhas'!DG32="","",'Escala Linhas'!DG32)))</f>
        <v/>
      </c>
      <c r="HU32" s="71" t="str">
        <f>IF(Configurações!$B$3="Colunas",IF('Escala Colunas'!Q127="","",'Escala Colunas'!Q127),IF(Configurações!$B$3="Simples","",IF('Escala Linhas'!DH32="","",'Escala Linhas'!DH32)))</f>
        <v/>
      </c>
      <c r="HV32" s="71" t="str">
        <f>IF(Configurações!$B$3="Colunas",IF('Escala Colunas'!Q128="","",'Escala Colunas'!Q128),IF(Configurações!$B$3="Simples","",IF('Escala Linhas'!DI32="","",'Escala Linhas'!DI32)))</f>
        <v/>
      </c>
      <c r="HW32">
        <f>IF($B32="",0,IF(Configurações!$B$3="Simples",IF(OR(IC32="TRAB",IC32="ATEST"),1,0),IF(AND(HS32&lt;&gt;"",HV32&lt;&gt;""),1,0)))</f>
        <v>0</v>
      </c>
      <c r="HX32" s="72">
        <f>IF(AND(HW32=1,Configurações!$B$3&lt;&gt;"Simples"),MOD(HV32-HS32,1)-HY32,0)</f>
        <v>0</v>
      </c>
      <c r="HY32" s="72">
        <f t="shared" si="167"/>
        <v>0</v>
      </c>
      <c r="HZ32">
        <f t="shared" si="168"/>
        <v>0</v>
      </c>
      <c r="IA32">
        <f t="shared" si="169"/>
        <v>0</v>
      </c>
      <c r="IB32" s="38" t="str">
        <f>IF(HW32=0,"",IF(HZ32&gt;Configurações!$B$15,"7DIA ","")&amp;IF(AND(WEEKDAY(HS$5)=1,IA32&gt;IF($D32="F",Configurações!$B$13,Configurações!$B$14)),"DOM ","")&amp;IF(Configurações!$B$3="Simples","",IF(ROUND(HX32*1440,0)&lt;=ROUND(Configurações!$B$11*1440,0),IF(ROUND(HY32*1440,0)&gt;0,"INT-INDEVIDO",""),IF(ROUND(HX32*1440,0)&lt;=ROUND(Configurações!$B$12*1440,0),IF(ROUND(HY32*1440,0)&lt;&gt;ROUND(Configurações!$B$8*1440,0),"INT-15MIN",""),IF(OR(ROUND(HY32*1440,0)&lt;ROUND(Configurações!$B$9*1440,0),ROUND(HY32*1440,0)&gt;ROUND(Configurações!$B$10*1440,0)),"INT-1H2H","")))))</f>
        <v/>
      </c>
      <c r="IC32" t="str">
        <f>IF(Configurações!$B$3="Simples",IF('Escala Simples'!AB32="Trabalho","TRAB",IF('Escala Simples'!AB32="Folga","FOLGA",IF('Escala Simples'!AB32="Atestado","ATEST",IF('Escala Simples'!AB32="Férias","FERIAS","")))),"")</f>
        <v/>
      </c>
      <c r="ID32" s="71" t="str">
        <f>IF(Configurações!$B$3="Colunas",IF('Escala Colunas'!Q133="","",'Escala Colunas'!Q133),IF(Configurações!$B$3="Simples","",IF('Escala Linhas'!DN32="","",'Escala Linhas'!DN32)))</f>
        <v/>
      </c>
      <c r="IE32" s="71" t="str">
        <f>IF(Configurações!$B$3="Colunas",IF('Escala Colunas'!Q134="","",'Escala Colunas'!Q134),IF(Configurações!$B$3="Simples","",IF('Escala Linhas'!DO32="","",'Escala Linhas'!DO32)))</f>
        <v/>
      </c>
      <c r="IF32" s="71" t="str">
        <f>IF(Configurações!$B$3="Colunas",IF('Escala Colunas'!Q135="","",'Escala Colunas'!Q135),IF(Configurações!$B$3="Simples","",IF('Escala Linhas'!DP32="","",'Escala Linhas'!DP32)))</f>
        <v/>
      </c>
      <c r="IG32" s="71" t="str">
        <f>IF(Configurações!$B$3="Colunas",IF('Escala Colunas'!Q136="","",'Escala Colunas'!Q136),IF(Configurações!$B$3="Simples","",IF('Escala Linhas'!DQ32="","",'Escala Linhas'!DQ32)))</f>
        <v/>
      </c>
      <c r="IH32">
        <f>IF($B32="",0,IF(Configurações!$B$3="Simples",IF(OR(IN32="TRAB",IN32="ATEST"),1,0),IF(AND(ID32&lt;&gt;"",IG32&lt;&gt;""),1,0)))</f>
        <v>0</v>
      </c>
      <c r="II32" s="72">
        <f>IF(AND(IH32=1,Configurações!$B$3&lt;&gt;"Simples"),MOD(IG32-ID32,1)-IJ32,0)</f>
        <v>0</v>
      </c>
      <c r="IJ32" s="72">
        <f t="shared" si="170"/>
        <v>0</v>
      </c>
      <c r="IK32">
        <f t="shared" si="171"/>
        <v>0</v>
      </c>
      <c r="IL32">
        <f t="shared" si="172"/>
        <v>0</v>
      </c>
      <c r="IM32" s="38" t="str">
        <f>IF(IH32=0,"",IF(IK32&gt;Configurações!$B$15,"7DIA ","")&amp;IF(AND(WEEKDAY(ID$5)=1,IL32&gt;IF($D32="F",Configurações!$B$13,Configurações!$B$14)),"DOM ","")&amp;IF(Configurações!$B$3="Simples","",IF(ROUND(II32*1440,0)&lt;=ROUND(Configurações!$B$11*1440,0),IF(ROUND(IJ32*1440,0)&gt;0,"INT-INDEVIDO",""),IF(ROUND(II32*1440,0)&lt;=ROUND(Configurações!$B$12*1440,0),IF(ROUND(IJ32*1440,0)&lt;&gt;ROUND(Configurações!$B$8*1440,0),"INT-15MIN",""),IF(OR(ROUND(IJ32*1440,0)&lt;ROUND(Configurações!$B$9*1440,0),ROUND(IJ32*1440,0)&gt;ROUND(Configurações!$B$10*1440,0)),"INT-1H2H","")))))</f>
        <v/>
      </c>
      <c r="IN32" t="str">
        <f>IF(Configurações!$B$3="Simples",IF('Escala Simples'!AE32="Trabalho","TRAB",IF('Escala Simples'!AE32="Folga","FOLGA",IF('Escala Simples'!AE32="Atestado","ATEST",IF('Escala Simples'!AE32="Férias","FERIAS","")))),"")</f>
        <v/>
      </c>
      <c r="IO32" s="71" t="str">
        <f>IF(Configurações!$B$3="Colunas",IF('Escala Colunas'!Q138="","",'Escala Colunas'!Q138),IF(Configurações!$B$3="Simples","",IF('Escala Linhas'!DS32="","",'Escala Linhas'!DS32)))</f>
        <v/>
      </c>
      <c r="IP32" s="71" t="str">
        <f>IF(Configurações!$B$3="Colunas",IF('Escala Colunas'!Q139="","",'Escala Colunas'!Q139),IF(Configurações!$B$3="Simples","",IF('Escala Linhas'!DT32="","",'Escala Linhas'!DT32)))</f>
        <v/>
      </c>
      <c r="IQ32" s="71" t="str">
        <f>IF(Configurações!$B$3="Colunas",IF('Escala Colunas'!Q140="","",'Escala Colunas'!Q140),IF(Configurações!$B$3="Simples","",IF('Escala Linhas'!DU32="","",'Escala Linhas'!DU32)))</f>
        <v/>
      </c>
      <c r="IR32" s="71" t="str">
        <f>IF(Configurações!$B$3="Colunas",IF('Escala Colunas'!Q141="","",'Escala Colunas'!Q141),IF(Configurações!$B$3="Simples","",IF('Escala Linhas'!DV32="","",'Escala Linhas'!DV32)))</f>
        <v/>
      </c>
      <c r="IS32">
        <f>IF($B32="",0,IF(Configurações!$B$3="Simples",IF(OR(IY32="TRAB",IY32="ATEST"),1,0),IF(AND(IO32&lt;&gt;"",IR32&lt;&gt;""),1,0)))</f>
        <v>0</v>
      </c>
      <c r="IT32" s="72">
        <f>IF(AND(IS32=1,Configurações!$B$3&lt;&gt;"Simples"),MOD(IR32-IO32,1)-IU32,0)</f>
        <v>0</v>
      </c>
      <c r="IU32" s="72">
        <f t="shared" si="173"/>
        <v>0</v>
      </c>
      <c r="IV32">
        <f t="shared" si="174"/>
        <v>0</v>
      </c>
      <c r="IW32">
        <f t="shared" si="175"/>
        <v>0</v>
      </c>
      <c r="IX32" s="38" t="str">
        <f>IF(IS32=0,"",IF(IV32&gt;Configurações!$B$15,"7DIA ","")&amp;IF(AND(WEEKDAY(IO$5)=1,IW32&gt;IF($D32="F",Configurações!$B$13,Configurações!$B$14)),"DOM ","")&amp;IF(Configurações!$B$3="Simples","",IF(ROUND(IT32*1440,0)&lt;=ROUND(Configurações!$B$11*1440,0),IF(ROUND(IU32*1440,0)&gt;0,"INT-INDEVIDO",""),IF(ROUND(IT32*1440,0)&lt;=ROUND(Configurações!$B$12*1440,0),IF(ROUND(IU32*1440,0)&lt;&gt;ROUND(Configurações!$B$8*1440,0),"INT-15MIN",""),IF(OR(ROUND(IU32*1440,0)&lt;ROUND(Configurações!$B$9*1440,0),ROUND(IU32*1440,0)&gt;ROUND(Configurações!$B$10*1440,0)),"INT-1H2H","")))))</f>
        <v/>
      </c>
      <c r="IY32" t="str">
        <f>IF(Configurações!$B$3="Simples",IF('Escala Simples'!AF32="Trabalho","TRAB",IF('Escala Simples'!AF32="Folga","FOLGA",IF('Escala Simples'!AF32="Atestado","ATEST",IF('Escala Simples'!AF32="Férias","FERIAS","")))),"")</f>
        <v/>
      </c>
      <c r="IZ32" s="71" t="str">
        <f>IF(Configurações!$B$3="Colunas",IF('Escala Colunas'!Q143="","",'Escala Colunas'!Q143),IF(Configurações!$B$3="Simples","",IF('Escala Linhas'!DX32="","",'Escala Linhas'!DX32)))</f>
        <v/>
      </c>
      <c r="JA32" s="71" t="str">
        <f>IF(Configurações!$B$3="Colunas",IF('Escala Colunas'!Q144="","",'Escala Colunas'!Q144),IF(Configurações!$B$3="Simples","",IF('Escala Linhas'!DY32="","",'Escala Linhas'!DY32)))</f>
        <v/>
      </c>
      <c r="JB32" s="71" t="str">
        <f>IF(Configurações!$B$3="Colunas",IF('Escala Colunas'!Q145="","",'Escala Colunas'!Q145),IF(Configurações!$B$3="Simples","",IF('Escala Linhas'!DZ32="","",'Escala Linhas'!DZ32)))</f>
        <v/>
      </c>
      <c r="JC32" s="71" t="str">
        <f>IF(Configurações!$B$3="Colunas",IF('Escala Colunas'!Q146="","",'Escala Colunas'!Q146),IF(Configurações!$B$3="Simples","",IF('Escala Linhas'!EA32="","",'Escala Linhas'!EA32)))</f>
        <v/>
      </c>
      <c r="JD32">
        <f>IF($B32="",0,IF(Configurações!$B$3="Simples",IF(OR(JJ32="TRAB",JJ32="ATEST"),1,0),IF(AND(IZ32&lt;&gt;"",JC32&lt;&gt;""),1,0)))</f>
        <v>0</v>
      </c>
      <c r="JE32" s="72">
        <f>IF(AND(JD32=1,Configurações!$B$3&lt;&gt;"Simples"),MOD(JC32-IZ32,1)-JF32,0)</f>
        <v>0</v>
      </c>
      <c r="JF32" s="72">
        <f t="shared" si="176"/>
        <v>0</v>
      </c>
      <c r="JG32">
        <f t="shared" si="177"/>
        <v>0</v>
      </c>
      <c r="JH32">
        <f t="shared" si="178"/>
        <v>0</v>
      </c>
      <c r="JI32" s="38" t="str">
        <f>IF(JD32=0,"",IF(JG32&gt;Configurações!$B$15,"7DIA ","")&amp;IF(AND(WEEKDAY(IZ$5)=1,JH32&gt;IF($D32="F",Configurações!$B$13,Configurações!$B$14)),"DOM ","")&amp;IF(Configurações!$B$3="Simples","",IF(ROUND(JE32*1440,0)&lt;=ROUND(Configurações!$B$11*1440,0),IF(ROUND(JF32*1440,0)&gt;0,"INT-INDEVIDO",""),IF(ROUND(JE32*1440,0)&lt;=ROUND(Configurações!$B$12*1440,0),IF(ROUND(JF32*1440,0)&lt;&gt;ROUND(Configurações!$B$8*1440,0),"INT-15MIN",""),IF(OR(ROUND(JF32*1440,0)&lt;ROUND(Configurações!$B$9*1440,0),ROUND(JF32*1440,0)&gt;ROUND(Configurações!$B$10*1440,0)),"INT-1H2H","")))))</f>
        <v/>
      </c>
      <c r="JJ32" t="str">
        <f>IF(Configurações!$B$3="Simples",IF('Escala Simples'!AG32="Trabalho","TRAB",IF('Escala Simples'!AG32="Folga","FOLGA",IF('Escala Simples'!AG32="Atestado","ATEST",IF('Escala Simples'!AG32="Férias","FERIAS","")))),"")</f>
        <v/>
      </c>
      <c r="JK32" s="71" t="str">
        <f>IF(Configurações!$B$3="Colunas",IF('Escala Colunas'!Q148="","",'Escala Colunas'!Q148),IF(Configurações!$B$3="Simples","",IF('Escala Linhas'!EC32="","",'Escala Linhas'!EC32)))</f>
        <v/>
      </c>
      <c r="JL32" s="71" t="str">
        <f>IF(Configurações!$B$3="Colunas",IF('Escala Colunas'!Q149="","",'Escala Colunas'!Q149),IF(Configurações!$B$3="Simples","",IF('Escala Linhas'!ED32="","",'Escala Linhas'!ED32)))</f>
        <v/>
      </c>
      <c r="JM32" s="71" t="str">
        <f>IF(Configurações!$B$3="Colunas",IF('Escala Colunas'!Q150="","",'Escala Colunas'!Q150),IF(Configurações!$B$3="Simples","",IF('Escala Linhas'!EE32="","",'Escala Linhas'!EE32)))</f>
        <v/>
      </c>
      <c r="JN32" s="71" t="str">
        <f>IF(Configurações!$B$3="Colunas",IF('Escala Colunas'!Q151="","",'Escala Colunas'!Q151),IF(Configurações!$B$3="Simples","",IF('Escala Linhas'!EF32="","",'Escala Linhas'!EF32)))</f>
        <v/>
      </c>
      <c r="JO32">
        <f>IF($B32="",0,IF(Configurações!$B$3="Simples",IF(OR(JU32="TRAB",JU32="ATEST"),1,0),IF(AND(JK32&lt;&gt;"",JN32&lt;&gt;""),1,0)))</f>
        <v>0</v>
      </c>
      <c r="JP32" s="72">
        <f>IF(AND(JO32=1,Configurações!$B$3&lt;&gt;"Simples"),MOD(JN32-JK32,1)-JQ32,0)</f>
        <v>0</v>
      </c>
      <c r="JQ32" s="72">
        <f t="shared" si="179"/>
        <v>0</v>
      </c>
      <c r="JR32">
        <f t="shared" si="180"/>
        <v>0</v>
      </c>
      <c r="JS32">
        <f t="shared" si="181"/>
        <v>0</v>
      </c>
      <c r="JT32" s="38" t="str">
        <f>IF(JO32=0,"",IF(JR32&gt;Configurações!$B$15,"7DIA ","")&amp;IF(AND(WEEKDAY(JK$5)=1,JS32&gt;IF($D32="F",Configurações!$B$13,Configurações!$B$14)),"DOM ","")&amp;IF(Configurações!$B$3="Simples","",IF(ROUND(JP32*1440,0)&lt;=ROUND(Configurações!$B$11*1440,0),IF(ROUND(JQ32*1440,0)&gt;0,"INT-INDEVIDO",""),IF(ROUND(JP32*1440,0)&lt;=ROUND(Configurações!$B$12*1440,0),IF(ROUND(JQ32*1440,0)&lt;&gt;ROUND(Configurações!$B$8*1440,0),"INT-15MIN",""),IF(OR(ROUND(JQ32*1440,0)&lt;ROUND(Configurações!$B$9*1440,0),ROUND(JQ32*1440,0)&gt;ROUND(Configurações!$B$10*1440,0)),"INT-1H2H","")))))</f>
        <v/>
      </c>
      <c r="JU32" t="str">
        <f>IF(Configurações!$B$3="Simples",IF('Escala Simples'!AH32="Trabalho","TRAB",IF('Escala Simples'!AH32="Folga","FOLGA",IF('Escala Simples'!AH32="Atestado","ATEST",IF('Escala Simples'!AH32="Férias","FERIAS","")))),"")</f>
        <v/>
      </c>
      <c r="JV32" s="71" t="str">
        <f>IF(Configurações!$B$3="Colunas",IF('Escala Colunas'!Q153="","",'Escala Colunas'!Q153),IF(Configurações!$B$3="Simples","",IF('Escala Linhas'!EH32="","",'Escala Linhas'!EH32)))</f>
        <v/>
      </c>
      <c r="JW32" s="71" t="str">
        <f>IF(Configurações!$B$3="Colunas",IF('Escala Colunas'!Q154="","",'Escala Colunas'!Q154),IF(Configurações!$B$3="Simples","",IF('Escala Linhas'!EI32="","",'Escala Linhas'!EI32)))</f>
        <v/>
      </c>
      <c r="JX32" s="71" t="str">
        <f>IF(Configurações!$B$3="Colunas",IF('Escala Colunas'!Q155="","",'Escala Colunas'!Q155),IF(Configurações!$B$3="Simples","",IF('Escala Linhas'!EJ32="","",'Escala Linhas'!EJ32)))</f>
        <v/>
      </c>
      <c r="JY32" s="71" t="str">
        <f>IF(Configurações!$B$3="Colunas",IF('Escala Colunas'!Q156="","",'Escala Colunas'!Q156),IF(Configurações!$B$3="Simples","",IF('Escala Linhas'!EK32="","",'Escala Linhas'!EK32)))</f>
        <v/>
      </c>
      <c r="JZ32">
        <f>IF($B32="",0,IF(Configurações!$B$3="Simples",IF(OR(KF32="TRAB",KF32="ATEST"),1,0),IF(AND(JV32&lt;&gt;"",JY32&lt;&gt;""),1,0)))</f>
        <v>0</v>
      </c>
      <c r="KA32" s="72">
        <f>IF(AND(JZ32=1,Configurações!$B$3&lt;&gt;"Simples"),MOD(JY32-JV32,1)-KB32,0)</f>
        <v>0</v>
      </c>
      <c r="KB32" s="72">
        <f t="shared" si="182"/>
        <v>0</v>
      </c>
      <c r="KC32">
        <f t="shared" si="183"/>
        <v>0</v>
      </c>
      <c r="KD32">
        <f t="shared" si="184"/>
        <v>0</v>
      </c>
      <c r="KE32" s="38" t="str">
        <f>IF(JZ32=0,"",IF(KC32&gt;Configurações!$B$15,"7DIA ","")&amp;IF(AND(WEEKDAY(JV$5)=1,KD32&gt;IF($D32="F",Configurações!$B$13,Configurações!$B$14)),"DOM ","")&amp;IF(Configurações!$B$3="Simples","",IF(ROUND(KA32*1440,0)&lt;=ROUND(Configurações!$B$11*1440,0),IF(ROUND(KB32*1440,0)&gt;0,"INT-INDEVIDO",""),IF(ROUND(KA32*1440,0)&lt;=ROUND(Configurações!$B$12*1440,0),IF(ROUND(KB32*1440,0)&lt;&gt;ROUND(Configurações!$B$8*1440,0),"INT-15MIN",""),IF(OR(ROUND(KB32*1440,0)&lt;ROUND(Configurações!$B$9*1440,0),ROUND(KB32*1440,0)&gt;ROUND(Configurações!$B$10*1440,0)),"INT-1H2H","")))))</f>
        <v/>
      </c>
      <c r="KF32" t="str">
        <f>IF(Configurações!$B$3="Simples",IF('Escala Simples'!AI32="Trabalho","TRAB",IF('Escala Simples'!AI32="Folga","FOLGA",IF('Escala Simples'!AI32="Atestado","ATEST",IF('Escala Simples'!AI32="Férias","FERIAS","")))),"")</f>
        <v/>
      </c>
      <c r="KG32" s="71" t="str">
        <f>IF(Configurações!$B$3="Colunas",IF('Escala Colunas'!Q158="","",'Escala Colunas'!Q158),IF(Configurações!$B$3="Simples","",IF('Escala Linhas'!EM32="","",'Escala Linhas'!EM32)))</f>
        <v/>
      </c>
      <c r="KH32" s="71" t="str">
        <f>IF(Configurações!$B$3="Colunas",IF('Escala Colunas'!Q159="","",'Escala Colunas'!Q159),IF(Configurações!$B$3="Simples","",IF('Escala Linhas'!EN32="","",'Escala Linhas'!EN32)))</f>
        <v/>
      </c>
      <c r="KI32" s="71" t="str">
        <f>IF(Configurações!$B$3="Colunas",IF('Escala Colunas'!Q160="","",'Escala Colunas'!Q160),IF(Configurações!$B$3="Simples","",IF('Escala Linhas'!EO32="","",'Escala Linhas'!EO32)))</f>
        <v/>
      </c>
      <c r="KJ32" s="71" t="str">
        <f>IF(Configurações!$B$3="Colunas",IF('Escala Colunas'!Q161="","",'Escala Colunas'!Q161),IF(Configurações!$B$3="Simples","",IF('Escala Linhas'!EP32="","",'Escala Linhas'!EP32)))</f>
        <v/>
      </c>
      <c r="KK32">
        <f>IF($B32="",0,IF(Configurações!$B$3="Simples",IF(OR(KQ32="TRAB",KQ32="ATEST"),1,0),IF(AND(KG32&lt;&gt;"",KJ32&lt;&gt;""),1,0)))</f>
        <v>0</v>
      </c>
      <c r="KL32" s="72">
        <f>IF(AND(KK32=1,Configurações!$B$3&lt;&gt;"Simples"),MOD(KJ32-KG32,1)-KM32,0)</f>
        <v>0</v>
      </c>
      <c r="KM32" s="72">
        <f t="shared" si="185"/>
        <v>0</v>
      </c>
      <c r="KN32">
        <f t="shared" si="186"/>
        <v>0</v>
      </c>
      <c r="KO32">
        <f t="shared" si="187"/>
        <v>0</v>
      </c>
      <c r="KP32" s="38" t="str">
        <f>IF(KK32=0,"",IF(KN32&gt;Configurações!$B$15,"7DIA ","")&amp;IF(AND(WEEKDAY(KG$5)=1,KO32&gt;IF($D32="F",Configurações!$B$13,Configurações!$B$14)),"DOM ","")&amp;IF(Configurações!$B$3="Simples","",IF(ROUND(KL32*1440,0)&lt;=ROUND(Configurações!$B$11*1440,0),IF(ROUND(KM32*1440,0)&gt;0,"INT-INDEVIDO",""),IF(ROUND(KL32*1440,0)&lt;=ROUND(Configurações!$B$12*1440,0),IF(ROUND(KM32*1440,0)&lt;&gt;ROUND(Configurações!$B$8*1440,0),"INT-15MIN",""),IF(OR(ROUND(KM32*1440,0)&lt;ROUND(Configurações!$B$9*1440,0),ROUND(KM32*1440,0)&gt;ROUND(Configurações!$B$10*1440,0)),"INT-1H2H","")))))</f>
        <v/>
      </c>
      <c r="KQ32" t="str">
        <f>IF(Configurações!$B$3="Simples",IF('Escala Simples'!AJ32="Trabalho","TRAB",IF('Escala Simples'!AJ32="Folga","FOLGA",IF('Escala Simples'!AJ32="Atestado","ATEST",IF('Escala Simples'!AJ32="Férias","FERIAS","")))),"")</f>
        <v/>
      </c>
      <c r="KR32" s="71" t="str">
        <f>IF(Configurações!$B$3="Colunas",IF('Escala Colunas'!Q163="","",'Escala Colunas'!Q163),IF(Configurações!$B$3="Simples","",IF('Escala Linhas'!ER32="","",'Escala Linhas'!ER32)))</f>
        <v/>
      </c>
      <c r="KS32" s="71" t="str">
        <f>IF(Configurações!$B$3="Colunas",IF('Escala Colunas'!Q164="","",'Escala Colunas'!Q164),IF(Configurações!$B$3="Simples","",IF('Escala Linhas'!ES32="","",'Escala Linhas'!ES32)))</f>
        <v/>
      </c>
      <c r="KT32" s="71" t="str">
        <f>IF(Configurações!$B$3="Colunas",IF('Escala Colunas'!Q165="","",'Escala Colunas'!Q165),IF(Configurações!$B$3="Simples","",IF('Escala Linhas'!ET32="","",'Escala Linhas'!ET32)))</f>
        <v/>
      </c>
      <c r="KU32" s="71" t="str">
        <f>IF(Configurações!$B$3="Colunas",IF('Escala Colunas'!Q166="","",'Escala Colunas'!Q166),IF(Configurações!$B$3="Simples","",IF('Escala Linhas'!EU32="","",'Escala Linhas'!EU32)))</f>
        <v/>
      </c>
      <c r="KV32">
        <f>IF($B32="",0,IF(Configurações!$B$3="Simples",IF(OR(LB32="TRAB",LB32="ATEST"),1,0),IF(AND(KR32&lt;&gt;"",KU32&lt;&gt;""),1,0)))</f>
        <v>0</v>
      </c>
      <c r="KW32" s="72">
        <f>IF(AND(KV32=1,Configurações!$B$3&lt;&gt;"Simples"),MOD(KU32-KR32,1)-KX32,0)</f>
        <v>0</v>
      </c>
      <c r="KX32" s="72">
        <f t="shared" si="188"/>
        <v>0</v>
      </c>
      <c r="KY32">
        <f t="shared" si="189"/>
        <v>0</v>
      </c>
      <c r="KZ32">
        <f t="shared" si="190"/>
        <v>0</v>
      </c>
      <c r="LA32" s="38" t="str">
        <f>IF(KV32=0,"",IF(KY32&gt;Configurações!$B$15,"7DIA ","")&amp;IF(AND(WEEKDAY(KR$5)=1,KZ32&gt;IF($D32="F",Configurações!$B$13,Configurações!$B$14)),"DOM ","")&amp;IF(Configurações!$B$3="Simples","",IF(ROUND(KW32*1440,0)&lt;=ROUND(Configurações!$B$11*1440,0),IF(ROUND(KX32*1440,0)&gt;0,"INT-INDEVIDO",""),IF(ROUND(KW32*1440,0)&lt;=ROUND(Configurações!$B$12*1440,0),IF(ROUND(KX32*1440,0)&lt;&gt;ROUND(Configurações!$B$8*1440,0),"INT-15MIN",""),IF(OR(ROUND(KX32*1440,0)&lt;ROUND(Configurações!$B$9*1440,0),ROUND(KX32*1440,0)&gt;ROUND(Configurações!$B$10*1440,0)),"INT-1H2H","")))))</f>
        <v/>
      </c>
      <c r="LB32" t="str">
        <f>IF(Configurações!$B$3="Simples",IF('Escala Simples'!AK32="Trabalho","TRAB",IF('Escala Simples'!AK32="Folga","FOLGA",IF('Escala Simples'!AK32="Atestado","ATEST",IF('Escala Simples'!AK32="Férias","FERIAS","")))),"")</f>
        <v/>
      </c>
      <c r="LC32" s="71" t="str">
        <f>IF(Configurações!$B$3="Colunas",IF('Escala Colunas'!Q171="","",'Escala Colunas'!Q171),IF(Configurações!$B$3="Simples","",IF('Escala Linhas'!EZ32="","",'Escala Linhas'!EZ32)))</f>
        <v/>
      </c>
      <c r="LD32" s="71" t="str">
        <f>IF(Configurações!$B$3="Colunas",IF('Escala Colunas'!Q172="","",'Escala Colunas'!Q172),IF(Configurações!$B$3="Simples","",IF('Escala Linhas'!FA32="","",'Escala Linhas'!FA32)))</f>
        <v/>
      </c>
      <c r="LE32" s="71" t="str">
        <f>IF(Configurações!$B$3="Colunas",IF('Escala Colunas'!Q173="","",'Escala Colunas'!Q173),IF(Configurações!$B$3="Simples","",IF('Escala Linhas'!FB32="","",'Escala Linhas'!FB32)))</f>
        <v/>
      </c>
      <c r="LF32" s="71" t="str">
        <f>IF(Configurações!$B$3="Colunas",IF('Escala Colunas'!Q174="","",'Escala Colunas'!Q174),IF(Configurações!$B$3="Simples","",IF('Escala Linhas'!FC32="","",'Escala Linhas'!FC32)))</f>
        <v/>
      </c>
      <c r="LG32">
        <f>IF($B32="",0,IF(Configurações!$B$3="Simples",IF(OR(LM32="TRAB",LM32="ATEST"),1,0),IF(AND(LC32&lt;&gt;"",LF32&lt;&gt;""),1,0)))</f>
        <v>0</v>
      </c>
      <c r="LH32" s="72">
        <f>IF(AND(LG32=1,Configurações!$B$3&lt;&gt;"Simples"),MOD(LF32-LC32,1)-LI32,0)</f>
        <v>0</v>
      </c>
      <c r="LI32" s="72">
        <f t="shared" si="191"/>
        <v>0</v>
      </c>
      <c r="LJ32">
        <f t="shared" si="192"/>
        <v>0</v>
      </c>
      <c r="LK32">
        <f t="shared" si="193"/>
        <v>0</v>
      </c>
      <c r="LL32" s="38" t="str">
        <f>IF(LG32=0,"",IF(LJ32&gt;Configurações!$B$15,"7DIA ","")&amp;IF(AND(WEEKDAY(LC$5)=1,LK32&gt;IF($D32="F",Configurações!$B$13,Configurações!$B$14)),"DOM ","")&amp;IF(Configurações!$B$3="Simples","",IF(ROUND(LH32*1440,0)&lt;=ROUND(Configurações!$B$11*1440,0),IF(ROUND(LI32*1440,0)&gt;0,"INT-INDEVIDO",""),IF(ROUND(LH32*1440,0)&lt;=ROUND(Configurações!$B$12*1440,0),IF(ROUND(LI32*1440,0)&lt;&gt;ROUND(Configurações!$B$8*1440,0),"INT-15MIN",""),IF(OR(ROUND(LI32*1440,0)&lt;ROUND(Configurações!$B$9*1440,0),ROUND(LI32*1440,0)&gt;ROUND(Configurações!$B$10*1440,0)),"INT-1H2H","")))))</f>
        <v/>
      </c>
      <c r="LM32" t="str">
        <f>IF(Configurações!$B$3="Simples",IF('Escala Simples'!AN32="Trabalho","TRAB",IF('Escala Simples'!AN32="Folga","FOLGA",IF('Escala Simples'!AN32="Atestado","ATEST",IF('Escala Simples'!AN32="Férias","FERIAS","")))),"")</f>
        <v/>
      </c>
      <c r="LN32" s="71" t="str">
        <f>IF(Configurações!$B$3="Colunas",IF('Escala Colunas'!Q176="","",'Escala Colunas'!Q176),IF(Configurações!$B$3="Simples","",IF('Escala Linhas'!FE32="","",'Escala Linhas'!FE32)))</f>
        <v/>
      </c>
      <c r="LO32" s="71" t="str">
        <f>IF(Configurações!$B$3="Colunas",IF('Escala Colunas'!Q177="","",'Escala Colunas'!Q177),IF(Configurações!$B$3="Simples","",IF('Escala Linhas'!FF32="","",'Escala Linhas'!FF32)))</f>
        <v/>
      </c>
      <c r="LP32" s="71" t="str">
        <f>IF(Configurações!$B$3="Colunas",IF('Escala Colunas'!Q178="","",'Escala Colunas'!Q178),IF(Configurações!$B$3="Simples","",IF('Escala Linhas'!FG32="","",'Escala Linhas'!FG32)))</f>
        <v/>
      </c>
      <c r="LQ32" s="71" t="str">
        <f>IF(Configurações!$B$3="Colunas",IF('Escala Colunas'!Q179="","",'Escala Colunas'!Q179),IF(Configurações!$B$3="Simples","",IF('Escala Linhas'!FH32="","",'Escala Linhas'!FH32)))</f>
        <v/>
      </c>
      <c r="LR32">
        <f>IF($B32="",0,IF(Configurações!$B$3="Simples",IF(OR(LX32="TRAB",LX32="ATEST"),1,0),IF(AND(LN32&lt;&gt;"",LQ32&lt;&gt;""),1,0)))</f>
        <v>0</v>
      </c>
      <c r="LS32" s="72">
        <f>IF(AND(LR32=1,Configurações!$B$3&lt;&gt;"Simples"),MOD(LQ32-LN32,1)-LT32,0)</f>
        <v>0</v>
      </c>
      <c r="LT32" s="72">
        <f t="shared" si="194"/>
        <v>0</v>
      </c>
      <c r="LU32">
        <f t="shared" si="195"/>
        <v>0</v>
      </c>
      <c r="LV32">
        <f t="shared" si="196"/>
        <v>0</v>
      </c>
      <c r="LW32" s="38" t="str">
        <f>IF(LR32=0,"",IF(LU32&gt;Configurações!$B$15,"7DIA ","")&amp;IF(AND(WEEKDAY(LN$5)=1,LV32&gt;IF($D32="F",Configurações!$B$13,Configurações!$B$14)),"DOM ","")&amp;IF(Configurações!$B$3="Simples","",IF(ROUND(LS32*1440,0)&lt;=ROUND(Configurações!$B$11*1440,0),IF(ROUND(LT32*1440,0)&gt;0,"INT-INDEVIDO",""),IF(ROUND(LS32*1440,0)&lt;=ROUND(Configurações!$B$12*1440,0),IF(ROUND(LT32*1440,0)&lt;&gt;ROUND(Configurações!$B$8*1440,0),"INT-15MIN",""),IF(OR(ROUND(LT32*1440,0)&lt;ROUND(Configurações!$B$9*1440,0),ROUND(LT32*1440,0)&gt;ROUND(Configurações!$B$10*1440,0)),"INT-1H2H","")))))</f>
        <v/>
      </c>
      <c r="LX32" t="str">
        <f>IF(Configurações!$B$3="Simples",IF('Escala Simples'!AO32="Trabalho","TRAB",IF('Escala Simples'!AO32="Folga","FOLGA",IF('Escala Simples'!AO32="Atestado","ATEST",IF('Escala Simples'!AO32="Férias","FERIAS","")))),"")</f>
        <v/>
      </c>
      <c r="LY32" s="71" t="str">
        <f>IF(Configurações!$B$3="Colunas",IF('Escala Colunas'!Q181="","",'Escala Colunas'!Q181),IF(Configurações!$B$3="Simples","",IF('Escala Linhas'!FJ32="","",'Escala Linhas'!FJ32)))</f>
        <v/>
      </c>
      <c r="LZ32" s="71" t="str">
        <f>IF(Configurações!$B$3="Colunas",IF('Escala Colunas'!Q182="","",'Escala Colunas'!Q182),IF(Configurações!$B$3="Simples","",IF('Escala Linhas'!FK32="","",'Escala Linhas'!FK32)))</f>
        <v/>
      </c>
      <c r="MA32" s="71" t="str">
        <f>IF(Configurações!$B$3="Colunas",IF('Escala Colunas'!Q183="","",'Escala Colunas'!Q183),IF(Configurações!$B$3="Simples","",IF('Escala Linhas'!FL32="","",'Escala Linhas'!FL32)))</f>
        <v/>
      </c>
      <c r="MB32" s="71" t="str">
        <f>IF(Configurações!$B$3="Colunas",IF('Escala Colunas'!Q184="","",'Escala Colunas'!Q184),IF(Configurações!$B$3="Simples","",IF('Escala Linhas'!FM32="","",'Escala Linhas'!FM32)))</f>
        <v/>
      </c>
      <c r="MC32">
        <f>IF($B32="",0,IF(Configurações!$B$3="Simples",IF(OR(MI32="TRAB",MI32="ATEST"),1,0),IF(AND(LY32&lt;&gt;"",MB32&lt;&gt;""),1,0)))</f>
        <v>0</v>
      </c>
      <c r="MD32" s="72">
        <f>IF(AND(MC32=1,Configurações!$B$3&lt;&gt;"Simples"),MOD(MB32-LY32,1)-ME32,0)</f>
        <v>0</v>
      </c>
      <c r="ME32" s="72">
        <f t="shared" si="197"/>
        <v>0</v>
      </c>
      <c r="MF32">
        <f t="shared" si="198"/>
        <v>0</v>
      </c>
      <c r="MG32">
        <f t="shared" si="199"/>
        <v>0</v>
      </c>
      <c r="MH32" s="38" t="str">
        <f>IF(MC32=0,"",IF(MF32&gt;Configurações!$B$15,"7DIA ","")&amp;IF(AND(WEEKDAY(LY$5)=1,MG32&gt;IF($D32="F",Configurações!$B$13,Configurações!$B$14)),"DOM ","")&amp;IF(Configurações!$B$3="Simples","",IF(ROUND(MD32*1440,0)&lt;=ROUND(Configurações!$B$11*1440,0),IF(ROUND(ME32*1440,0)&gt;0,"INT-INDEVIDO",""),IF(ROUND(MD32*1440,0)&lt;=ROUND(Configurações!$B$12*1440,0),IF(ROUND(ME32*1440,0)&lt;&gt;ROUND(Configurações!$B$8*1440,0),"INT-15MIN",""),IF(OR(ROUND(ME32*1440,0)&lt;ROUND(Configurações!$B$9*1440,0),ROUND(ME32*1440,0)&gt;ROUND(Configurações!$B$10*1440,0)),"INT-1H2H","")))))</f>
        <v/>
      </c>
      <c r="MI32" t="str">
        <f>IF(Configurações!$B$3="Simples",IF('Escala Simples'!AP32="Trabalho","TRAB",IF('Escala Simples'!AP32="Folga","FOLGA",IF('Escala Simples'!AP32="Atestado","ATEST",IF('Escala Simples'!AP32="Férias","FERIAS","")))),"")</f>
        <v/>
      </c>
      <c r="MJ32" s="71" t="str">
        <f>IF(Configurações!$B$3="Colunas",IF('Escala Colunas'!Q186="","",'Escala Colunas'!Q186),IF(Configurações!$B$3="Simples","",IF('Escala Linhas'!FO32="","",'Escala Linhas'!FO32)))</f>
        <v/>
      </c>
      <c r="MK32" s="71" t="str">
        <f>IF(Configurações!$B$3="Colunas",IF('Escala Colunas'!Q187="","",'Escala Colunas'!Q187),IF(Configurações!$B$3="Simples","",IF('Escala Linhas'!FP32="","",'Escala Linhas'!FP32)))</f>
        <v/>
      </c>
      <c r="ML32" s="71" t="str">
        <f>IF(Configurações!$B$3="Colunas",IF('Escala Colunas'!Q188="","",'Escala Colunas'!Q188),IF(Configurações!$B$3="Simples","",IF('Escala Linhas'!FQ32="","",'Escala Linhas'!FQ32)))</f>
        <v/>
      </c>
      <c r="MM32" s="71" t="str">
        <f>IF(Configurações!$B$3="Colunas",IF('Escala Colunas'!Q189="","",'Escala Colunas'!Q189),IF(Configurações!$B$3="Simples","",IF('Escala Linhas'!FR32="","",'Escala Linhas'!FR32)))</f>
        <v/>
      </c>
      <c r="MN32">
        <f>IF($B32="",0,IF(Configurações!$B$3="Simples",IF(OR(MT32="TRAB",MT32="ATEST"),1,0),IF(AND(MJ32&lt;&gt;"",MM32&lt;&gt;""),1,0)))</f>
        <v>0</v>
      </c>
      <c r="MO32" s="72">
        <f>IF(AND(MN32=1,Configurações!$B$3&lt;&gt;"Simples"),MOD(MM32-MJ32,1)-MP32,0)</f>
        <v>0</v>
      </c>
      <c r="MP32" s="72">
        <f t="shared" si="200"/>
        <v>0</v>
      </c>
      <c r="MQ32">
        <f t="shared" si="201"/>
        <v>0</v>
      </c>
      <c r="MR32">
        <f t="shared" si="202"/>
        <v>0</v>
      </c>
      <c r="MS32" s="38" t="str">
        <f>IF(MN32=0,"",IF(MQ32&gt;Configurações!$B$15,"7DIA ","")&amp;IF(AND(WEEKDAY(MJ$5)=1,MR32&gt;IF($D32="F",Configurações!$B$13,Configurações!$B$14)),"DOM ","")&amp;IF(Configurações!$B$3="Simples","",IF(ROUND(MO32*1440,0)&lt;=ROUND(Configurações!$B$11*1440,0),IF(ROUND(MP32*1440,0)&gt;0,"INT-INDEVIDO",""),IF(ROUND(MO32*1440,0)&lt;=ROUND(Configurações!$B$12*1440,0),IF(ROUND(MP32*1440,0)&lt;&gt;ROUND(Configurações!$B$8*1440,0),"INT-15MIN",""),IF(OR(ROUND(MP32*1440,0)&lt;ROUND(Configurações!$B$9*1440,0),ROUND(MP32*1440,0)&gt;ROUND(Configurações!$B$10*1440,0)),"INT-1H2H","")))))</f>
        <v/>
      </c>
      <c r="MT32" t="str">
        <f>IF(Configurações!$B$3="Simples",IF('Escala Simples'!AQ32="Trabalho","TRAB",IF('Escala Simples'!AQ32="Folga","FOLGA",IF('Escala Simples'!AQ32="Atestado","ATEST",IF('Escala Simples'!AQ32="Férias","FERIAS","")))),"")</f>
        <v/>
      </c>
      <c r="MU32" s="71" t="str">
        <f>IF(Configurações!$B$3="Colunas",IF('Escala Colunas'!Q191="","",'Escala Colunas'!Q191),IF(Configurações!$B$3="Simples","",IF('Escala Linhas'!FT32="","",'Escala Linhas'!FT32)))</f>
        <v/>
      </c>
      <c r="MV32" s="71" t="str">
        <f>IF(Configurações!$B$3="Colunas",IF('Escala Colunas'!Q192="","",'Escala Colunas'!Q192),IF(Configurações!$B$3="Simples","",IF('Escala Linhas'!FU32="","",'Escala Linhas'!FU32)))</f>
        <v/>
      </c>
      <c r="MW32" s="71" t="str">
        <f>IF(Configurações!$B$3="Colunas",IF('Escala Colunas'!Q193="","",'Escala Colunas'!Q193),IF(Configurações!$B$3="Simples","",IF('Escala Linhas'!FV32="","",'Escala Linhas'!FV32)))</f>
        <v/>
      </c>
      <c r="MX32" s="71" t="str">
        <f>IF(Configurações!$B$3="Colunas",IF('Escala Colunas'!Q194="","",'Escala Colunas'!Q194),IF(Configurações!$B$3="Simples","",IF('Escala Linhas'!FW32="","",'Escala Linhas'!FW32)))</f>
        <v/>
      </c>
      <c r="MY32">
        <f>IF($B32="",0,IF(Configurações!$B$3="Simples",IF(OR(NE32="TRAB",NE32="ATEST"),1,0),IF(AND(MU32&lt;&gt;"",MX32&lt;&gt;""),1,0)))</f>
        <v>0</v>
      </c>
      <c r="MZ32" s="72">
        <f>IF(AND(MY32=1,Configurações!$B$3&lt;&gt;"Simples"),MOD(MX32-MU32,1)-NA32,0)</f>
        <v>0</v>
      </c>
      <c r="NA32" s="72">
        <f t="shared" si="203"/>
        <v>0</v>
      </c>
      <c r="NB32">
        <f t="shared" si="204"/>
        <v>0</v>
      </c>
      <c r="NC32">
        <f t="shared" si="205"/>
        <v>0</v>
      </c>
      <c r="ND32" s="38" t="str">
        <f>IF(MY32=0,"",IF(NB32&gt;Configurações!$B$15,"7DIA ","")&amp;IF(AND(WEEKDAY(MU$5)=1,NC32&gt;IF($D32="F",Configurações!$B$13,Configurações!$B$14)),"DOM ","")&amp;IF(Configurações!$B$3="Simples","",IF(ROUND(MZ32*1440,0)&lt;=ROUND(Configurações!$B$11*1440,0),IF(ROUND(NA32*1440,0)&gt;0,"INT-INDEVIDO",""),IF(ROUND(MZ32*1440,0)&lt;=ROUND(Configurações!$B$12*1440,0),IF(ROUND(NA32*1440,0)&lt;&gt;ROUND(Configurações!$B$8*1440,0),"INT-15MIN",""),IF(OR(ROUND(NA32*1440,0)&lt;ROUND(Configurações!$B$9*1440,0),ROUND(NA32*1440,0)&gt;ROUND(Configurações!$B$10*1440,0)),"INT-1H2H","")))))</f>
        <v/>
      </c>
      <c r="NE32" t="str">
        <f>IF(Configurações!$B$3="Simples",IF('Escala Simples'!AR32="Trabalho","TRAB",IF('Escala Simples'!AR32="Folga","FOLGA",IF('Escala Simples'!AR32="Atestado","ATEST",IF('Escala Simples'!AR32="Férias","FERIAS","")))),"")</f>
        <v/>
      </c>
      <c r="NF32" s="71" t="str">
        <f>IF(Configurações!$B$3="Colunas",IF('Escala Colunas'!Q196="","",'Escala Colunas'!Q196),IF(Configurações!$B$3="Simples","",IF('Escala Linhas'!FY32="","",'Escala Linhas'!FY32)))</f>
        <v/>
      </c>
      <c r="NG32" s="71" t="str">
        <f>IF(Configurações!$B$3="Colunas",IF('Escala Colunas'!Q197="","",'Escala Colunas'!Q197),IF(Configurações!$B$3="Simples","",IF('Escala Linhas'!FZ32="","",'Escala Linhas'!FZ32)))</f>
        <v/>
      </c>
      <c r="NH32" s="71" t="str">
        <f>IF(Configurações!$B$3="Colunas",IF('Escala Colunas'!Q198="","",'Escala Colunas'!Q198),IF(Configurações!$B$3="Simples","",IF('Escala Linhas'!GA32="","",'Escala Linhas'!GA32)))</f>
        <v/>
      </c>
      <c r="NI32" s="71" t="str">
        <f>IF(Configurações!$B$3="Colunas",IF('Escala Colunas'!Q199="","",'Escala Colunas'!Q199),IF(Configurações!$B$3="Simples","",IF('Escala Linhas'!GB32="","",'Escala Linhas'!GB32)))</f>
        <v/>
      </c>
      <c r="NJ32">
        <f>IF($B32="",0,IF(Configurações!$B$3="Simples",IF(OR(NP32="TRAB",NP32="ATEST"),1,0),IF(AND(NF32&lt;&gt;"",NI32&lt;&gt;""),1,0)))</f>
        <v>0</v>
      </c>
      <c r="NK32" s="72">
        <f>IF(AND(NJ32=1,Configurações!$B$3&lt;&gt;"Simples"),MOD(NI32-NF32,1)-NL32,0)</f>
        <v>0</v>
      </c>
      <c r="NL32" s="72">
        <f t="shared" si="206"/>
        <v>0</v>
      </c>
      <c r="NM32">
        <f t="shared" si="207"/>
        <v>0</v>
      </c>
      <c r="NN32">
        <f t="shared" si="208"/>
        <v>0</v>
      </c>
      <c r="NO32" s="38" t="str">
        <f>IF(NJ32=0,"",IF(NM32&gt;Configurações!$B$15,"7DIA ","")&amp;IF(AND(WEEKDAY(NF$5)=1,NN32&gt;IF($D32="F",Configurações!$B$13,Configurações!$B$14)),"DOM ","")&amp;IF(Configurações!$B$3="Simples","",IF(ROUND(NK32*1440,0)&lt;=ROUND(Configurações!$B$11*1440,0),IF(ROUND(NL32*1440,0)&gt;0,"INT-INDEVIDO",""),IF(ROUND(NK32*1440,0)&lt;=ROUND(Configurações!$B$12*1440,0),IF(ROUND(NL32*1440,0)&lt;&gt;ROUND(Configurações!$B$8*1440,0),"INT-15MIN",""),IF(OR(ROUND(NL32*1440,0)&lt;ROUND(Configurações!$B$9*1440,0),ROUND(NL32*1440,0)&gt;ROUND(Configurações!$B$10*1440,0)),"INT-1H2H","")))))</f>
        <v/>
      </c>
      <c r="NP32" t="str">
        <f>IF(Configurações!$B$3="Simples",IF('Escala Simples'!AS32="Trabalho","TRAB",IF('Escala Simples'!AS32="Folga","FOLGA",IF('Escala Simples'!AS32="Atestado","ATEST",IF('Escala Simples'!AS32="Férias","FERIAS","")))),"")</f>
        <v/>
      </c>
      <c r="NQ32" s="71" t="str">
        <f>IF(Configurações!$B$3="Colunas",IF('Escala Colunas'!Q201="","",'Escala Colunas'!Q201),IF(Configurações!$B$3="Simples","",IF('Escala Linhas'!GD32="","",'Escala Linhas'!GD32)))</f>
        <v/>
      </c>
      <c r="NR32" s="71" t="str">
        <f>IF(Configurações!$B$3="Colunas",IF('Escala Colunas'!Q202="","",'Escala Colunas'!Q202),IF(Configurações!$B$3="Simples","",IF('Escala Linhas'!GE32="","",'Escala Linhas'!GE32)))</f>
        <v/>
      </c>
      <c r="NS32" s="71" t="str">
        <f>IF(Configurações!$B$3="Colunas",IF('Escala Colunas'!Q203="","",'Escala Colunas'!Q203),IF(Configurações!$B$3="Simples","",IF('Escala Linhas'!GF32="","",'Escala Linhas'!GF32)))</f>
        <v/>
      </c>
      <c r="NT32" s="71" t="str">
        <f>IF(Configurações!$B$3="Colunas",IF('Escala Colunas'!Q204="","",'Escala Colunas'!Q204),IF(Configurações!$B$3="Simples","",IF('Escala Linhas'!GG32="","",'Escala Linhas'!GG32)))</f>
        <v/>
      </c>
      <c r="NU32">
        <f>IF($B32="",0,IF(Configurações!$B$3="Simples",IF(OR(OA32="TRAB",OA32="ATEST"),1,0),IF(AND(NQ32&lt;&gt;"",NT32&lt;&gt;""),1,0)))</f>
        <v>0</v>
      </c>
      <c r="NV32" s="72">
        <f>IF(AND(NU32=1,Configurações!$B$3&lt;&gt;"Simples"),MOD(NT32-NQ32,1)-NW32,0)</f>
        <v>0</v>
      </c>
      <c r="NW32" s="72">
        <f t="shared" si="209"/>
        <v>0</v>
      </c>
      <c r="NX32">
        <f t="shared" si="210"/>
        <v>0</v>
      </c>
      <c r="NY32">
        <f t="shared" si="211"/>
        <v>0</v>
      </c>
      <c r="NZ32" s="38" t="str">
        <f>IF(NU32=0,"",IF(NX32&gt;Configurações!$B$15,"7DIA ","")&amp;IF(AND(WEEKDAY(NQ$5)=1,NY32&gt;IF($D32="F",Configurações!$B$13,Configurações!$B$14)),"DOM ","")&amp;IF(Configurações!$B$3="Simples","",IF(ROUND(NV32*1440,0)&lt;=ROUND(Configurações!$B$11*1440,0),IF(ROUND(NW32*1440,0)&gt;0,"INT-INDEVIDO",""),IF(ROUND(NV32*1440,0)&lt;=ROUND(Configurações!$B$12*1440,0),IF(ROUND(NW32*1440,0)&lt;&gt;ROUND(Configurações!$B$8*1440,0),"INT-15MIN",""),IF(OR(ROUND(NW32*1440,0)&lt;ROUND(Configurações!$B$9*1440,0),ROUND(NW32*1440,0)&gt;ROUND(Configurações!$B$10*1440,0)),"INT-1H2H","")))))</f>
        <v/>
      </c>
      <c r="OA32" t="str">
        <f>IF(Configurações!$B$3="Simples",IF('Escala Simples'!AT32="Trabalho","TRAB",IF('Escala Simples'!AT32="Folga","FOLGA",IF('Escala Simples'!AT32="Atestado","ATEST",IF('Escala Simples'!AT32="Férias","FERIAS","")))),"")</f>
        <v/>
      </c>
      <c r="OB32" s="72">
        <f>SUMIFS(Cálculos!$G32:$OA32,Cálculos!$G$4:$OA$4,"H",Cálculos!$G$3:$OA$3,1)</f>
        <v>0</v>
      </c>
      <c r="OC32">
        <f>SUMIFS(Cálculos!$G32:$OA32,Cálculos!$G$4:$OA$4,"T",Cálculos!$G$3:$OA$3,1)</f>
        <v>0</v>
      </c>
      <c r="OD32" s="69" t="str">
        <f>IF($B32="","",IF(AND(Configurações!$B$3&lt;&gt;"Simples",ISNUMBER($C32),ROUND(OB32*1440,0)&gt;$C32*60),"Jornada semanal excedida: "&amp;TEXT(OB32,"[h]:mm")&amp;" (contratada "&amp;$C32&amp;"h) • ","")&amp;IF(IF(Configurações!$B$6="Sim",OC32&gt;6,OC32&gt;Configurações!$B$5),IF(Configurações!$B$6="Sim","Semana inteira sem folga — mínimo 1 folga (CCT/ACT) • ","Mais de "&amp;Configurações!$B$5&amp;" dias trabalhados — obrigatórias 2 folgas semanais • "),"")&amp;IF(COUNTIF(G32:CD32,"*7DIA*")&gt;0,"7º dia consecutivo de trabalho • ","")&amp;IF(COUNTIF(G32:CD32,"*DOM*")&gt;0,"Domingos consecutivos acima do permitido • ","")&amp;IF(COUNTIF(G32:CD32,"*INT-INDEVIDO*")&gt;0,"Intervalo indevido em jornada até 4h • ","")&amp;IF(COUNTIF(G32:CD32,"*INT-15MIN*")&gt;0,"Intervalo deve ser de 15 min (jornada 4h01–6h) • ","")&amp;IF(COUNTIF(G32:CD32,"*INT-1H2H*")&gt;0,"Intervalo fora de 1h–2h (jornada acima de 6h) • ",""))</f>
        <v/>
      </c>
      <c r="OE32">
        <f>IF($B32="",0,IF(AND(Configurações!$B$3&lt;&gt;"Simples",ISNUMBER($C32),ROUND(OB32*1440,0)&gt;$C32*60),1,0))</f>
        <v>0</v>
      </c>
      <c r="OF32">
        <f>IF($B32="",0,IF(IF(Configurações!$B$6="Sim",OC32&gt;6,OC32&gt;Configurações!$B$5),1,0))</f>
        <v>0</v>
      </c>
      <c r="OG32" s="72">
        <f>SUMIFS(Cálculos!$G32:$OA32,Cálculos!$G$4:$OA$4,"H",Cálculos!$G$3:$OA$3,2)</f>
        <v>0</v>
      </c>
      <c r="OH32">
        <f>SUMIFS(Cálculos!$G32:$OA32,Cálculos!$G$4:$OA$4,"T",Cálculos!$G$3:$OA$3,2)</f>
        <v>0</v>
      </c>
      <c r="OI32" s="69" t="str">
        <f>IF($B32="","",IF(AND(Configurações!$B$3&lt;&gt;"Simples",ISNUMBER($C32),ROUND(OG32*1440,0)&gt;$C32*60),"Jornada semanal excedida: "&amp;TEXT(OG32,"[h]:mm")&amp;" (contratada "&amp;$C32&amp;"h) • ","")&amp;IF(IF(Configurações!$B$6="Sim",OH32&gt;6,OH32&gt;Configurações!$B$5),IF(Configurações!$B$6="Sim","Semana inteira sem folga — mínimo 1 folga (CCT/ACT) • ","Mais de "&amp;Configurações!$B$5&amp;" dias trabalhados — obrigatórias 2 folgas semanais • "),"")&amp;IF(COUNTIF(CF32:FC32,"*7DIA*")&gt;0,"7º dia consecutivo de trabalho • ","")&amp;IF(COUNTIF(CF32:FC32,"*DOM*")&gt;0,"Domingos consecutivos acima do permitido • ","")&amp;IF(COUNTIF(CF32:FC32,"*INT-INDEVIDO*")&gt;0,"Intervalo indevido em jornada até 4h • ","")&amp;IF(COUNTIF(CF32:FC32,"*INT-15MIN*")&gt;0,"Intervalo deve ser de 15 min (jornada 4h01–6h) • ","")&amp;IF(COUNTIF(CF32:FC32,"*INT-1H2H*")&gt;0,"Intervalo fora de 1h–2h (jornada acima de 6h) • ",""))</f>
        <v/>
      </c>
      <c r="OJ32">
        <f>IF($B32="",0,IF(AND(Configurações!$B$3&lt;&gt;"Simples",ISNUMBER($C32),ROUND(OG32*1440,0)&gt;$C32*60),1,0))</f>
        <v>0</v>
      </c>
      <c r="OK32">
        <f>IF($B32="",0,IF(IF(Configurações!$B$6="Sim",OH32&gt;6,OH32&gt;Configurações!$B$5),1,0))</f>
        <v>0</v>
      </c>
      <c r="OL32" s="72">
        <f>SUMIFS(Cálculos!$G32:$OA32,Cálculos!$G$4:$OA$4,"H",Cálculos!$G$3:$OA$3,3)</f>
        <v>0</v>
      </c>
      <c r="OM32">
        <f>SUMIFS(Cálculos!$G32:$OA32,Cálculos!$G$4:$OA$4,"T",Cálculos!$G$3:$OA$3,3)</f>
        <v>0</v>
      </c>
      <c r="ON32" s="69" t="str">
        <f>IF($B32="","",IF(AND(Configurações!$B$3&lt;&gt;"Simples",ISNUMBER($C32),ROUND(OL32*1440,0)&gt;$C32*60),"Jornada semanal excedida: "&amp;TEXT(OL32,"[h]:mm")&amp;" (contratada "&amp;$C32&amp;"h) • ","")&amp;IF(IF(Configurações!$B$6="Sim",OM32&gt;6,OM32&gt;Configurações!$B$5),IF(Configurações!$B$6="Sim","Semana inteira sem folga — mínimo 1 folga (CCT/ACT) • ","Mais de "&amp;Configurações!$B$5&amp;" dias trabalhados — obrigatórias 2 folgas semanais • "),"")&amp;IF(COUNTIF(FE32:IB32,"*7DIA*")&gt;0,"7º dia consecutivo de trabalho • ","")&amp;IF(COUNTIF(FE32:IB32,"*DOM*")&gt;0,"Domingos consecutivos acima do permitido • ","")&amp;IF(COUNTIF(FE32:IB32,"*INT-INDEVIDO*")&gt;0,"Intervalo indevido em jornada até 4h • ","")&amp;IF(COUNTIF(FE32:IB32,"*INT-15MIN*")&gt;0,"Intervalo deve ser de 15 min (jornada 4h01–6h) • ","")&amp;IF(COUNTIF(FE32:IB32,"*INT-1H2H*")&gt;0,"Intervalo fora de 1h–2h (jornada acima de 6h) • ",""))</f>
        <v/>
      </c>
      <c r="OO32">
        <f>IF($B32="",0,IF(AND(Configurações!$B$3&lt;&gt;"Simples",ISNUMBER($C32),ROUND(OL32*1440,0)&gt;$C32*60),1,0))</f>
        <v>0</v>
      </c>
      <c r="OP32">
        <f>IF($B32="",0,IF(IF(Configurações!$B$6="Sim",OM32&gt;6,OM32&gt;Configurações!$B$5),1,0))</f>
        <v>0</v>
      </c>
      <c r="OQ32" s="72">
        <f>SUMIFS(Cálculos!$G32:$OA32,Cálculos!$G$4:$OA$4,"H",Cálculos!$G$3:$OA$3,4)</f>
        <v>0</v>
      </c>
      <c r="OR32">
        <f>SUMIFS(Cálculos!$G32:$OA32,Cálculos!$G$4:$OA$4,"T",Cálculos!$G$3:$OA$3,4)</f>
        <v>0</v>
      </c>
      <c r="OS32" s="69" t="str">
        <f>IF($B32="","",IF(AND(Configurações!$B$3&lt;&gt;"Simples",ISNUMBER($C32),ROUND(OQ32*1440,0)&gt;$C32*60),"Jornada semanal excedida: "&amp;TEXT(OQ32,"[h]:mm")&amp;" (contratada "&amp;$C32&amp;"h) • ","")&amp;IF(IF(Configurações!$B$6="Sim",OR32&gt;6,OR32&gt;Configurações!$B$5),IF(Configurações!$B$6="Sim","Semana inteira sem folga — mínimo 1 folga (CCT/ACT) • ","Mais de "&amp;Configurações!$B$5&amp;" dias trabalhados — obrigatórias 2 folgas semanais • "),"")&amp;IF(COUNTIF(ID32:LA32,"*7DIA*")&gt;0,"7º dia consecutivo de trabalho • ","")&amp;IF(COUNTIF(ID32:LA32,"*DOM*")&gt;0,"Domingos consecutivos acima do permitido • ","")&amp;IF(COUNTIF(ID32:LA32,"*INT-INDEVIDO*")&gt;0,"Intervalo indevido em jornada até 4h • ","")&amp;IF(COUNTIF(ID32:LA32,"*INT-15MIN*")&gt;0,"Intervalo deve ser de 15 min (jornada 4h01–6h) • ","")&amp;IF(COUNTIF(ID32:LA32,"*INT-1H2H*")&gt;0,"Intervalo fora de 1h–2h (jornada acima de 6h) • ",""))</f>
        <v/>
      </c>
      <c r="OT32">
        <f>IF($B32="",0,IF(AND(Configurações!$B$3&lt;&gt;"Simples",ISNUMBER($C32),ROUND(OQ32*1440,0)&gt;$C32*60),1,0))</f>
        <v>0</v>
      </c>
      <c r="OU32">
        <f>IF($B32="",0,IF(IF(Configurações!$B$6="Sim",OR32&gt;6,OR32&gt;Configurações!$B$5),1,0))</f>
        <v>0</v>
      </c>
      <c r="OV32" s="72">
        <f>SUMIFS(Cálculos!$G32:$OA32,Cálculos!$G$4:$OA$4,"H",Cálculos!$G$3:$OA$3,5)</f>
        <v>0</v>
      </c>
      <c r="OW32">
        <f>SUMIFS(Cálculos!$G32:$OA32,Cálculos!$G$4:$OA$4,"T",Cálculos!$G$3:$OA$3,5)</f>
        <v>0</v>
      </c>
      <c r="OX32" s="69" t="str">
        <f>IF($B32="","",IF(AND(Configurações!$B$3&lt;&gt;"Simples",ISNUMBER($C32),ROUND(OV32*1440,0)&gt;$C32*60),"Jornada semanal excedida: "&amp;TEXT(OV32,"[h]:mm")&amp;" (contratada "&amp;$C32&amp;"h) • ","")&amp;IF(IF(Configurações!$B$6="Sim",OW32&gt;6,OW32&gt;Configurações!$B$5),IF(Configurações!$B$6="Sim","Semana inteira sem folga — mínimo 1 folga (CCT/ACT) • ","Mais de "&amp;Configurações!$B$5&amp;" dias trabalhados — obrigatórias 2 folgas semanais • "),"")&amp;IF(COUNTIF(LC32:NZ32,"*7DIA*")&gt;0,"7º dia consecutivo de trabalho • ","")&amp;IF(COUNTIF(LC32:NZ32,"*DOM*")&gt;0,"Domingos consecutivos acima do permitido • ","")&amp;IF(COUNTIF(LC32:NZ32,"*INT-INDEVIDO*")&gt;0,"Intervalo indevido em jornada até 4h • ","")&amp;IF(COUNTIF(LC32:NZ32,"*INT-15MIN*")&gt;0,"Intervalo deve ser de 15 min (jornada 4h01–6h) • ","")&amp;IF(COUNTIF(LC32:NZ32,"*INT-1H2H*")&gt;0,"Intervalo fora de 1h–2h (jornada acima de 6h) • ",""))</f>
        <v/>
      </c>
      <c r="OY32">
        <f>IF($B32="",0,IF(AND(Configurações!$B$3&lt;&gt;"Simples",ISNUMBER($C32),ROUND(OV32*1440,0)&gt;$C32*60),1,0))</f>
        <v>0</v>
      </c>
      <c r="OZ32">
        <f>IF($B32="",0,IF(IF(Configurações!$B$6="Sim",OW32&gt;6,OW32&gt;Configurações!$B$5),1,0))</f>
        <v>0</v>
      </c>
      <c r="PA32">
        <f>IF($B32="",0,SUMPRODUCT((Cálculos!$G$4:$OA$4="T")*(Cálculos!$G$5:$OA$5&gt;=$PA$5)*(Cálculos!$G$5:$OA$5&lt;=$PB$5))-PE32)</f>
        <v>0</v>
      </c>
      <c r="PB32">
        <f>IF($B32="",0,PA32-SUMIFS(Cálculos!$G32:$OA32,Cálculos!$G$4:$OA$4,"T",Cálculos!$G$5:$OA$5,"&gt;="&amp;$PA$5,Cálculos!$G$5:$OA$5,"&lt;="&amp;$PB$5))</f>
        <v>0</v>
      </c>
      <c r="PC32">
        <f>ROUND(PA32*Configurações!$B$7/7,0)</f>
        <v>0</v>
      </c>
      <c r="PD32">
        <f>IF(AND(Configurações!$B$6="Sim",PA32&gt;0,PB32&lt;PC32),1,0)</f>
        <v>0</v>
      </c>
      <c r="PE32">
        <f>IF($B32="",0,COUNTIFS(Cálculos!$G$4:$OA$4,"ST",Cálculos!$G$5:$OA$5,"&gt;="&amp;$PA$5,Cálculos!$G$5:$OA$5,"&lt;="&amp;$PB$5,Cálculos!$G32:$OA32,"FERIAS"))</f>
        <v>0</v>
      </c>
      <c r="PF32">
        <f>IF($B32="",0,SUMPRODUCT((Cálculos!$G$4:$OA$4="T")*(Cálculos!$G$5:$OA$5&gt;=$PF$5)*(Cálculos!$G$5:$OA$5&lt;=$PG$5))-PJ32)</f>
        <v>0</v>
      </c>
      <c r="PG32">
        <f>IF($B32="",0,PF32-SUMIFS(Cálculos!$G32:$OA32,Cálculos!$G$4:$OA$4,"T",Cálculos!$G$5:$OA$5,"&gt;="&amp;$PF$5,Cálculos!$G$5:$OA$5,"&lt;="&amp;$PG$5))</f>
        <v>0</v>
      </c>
      <c r="PH32">
        <f>ROUND(PF32*Configurações!$B$7/7,0)</f>
        <v>0</v>
      </c>
      <c r="PI32">
        <f>IF(AND(Configurações!$B$6="Sim",PF32&gt;0,PG32&lt;PH32),1,0)</f>
        <v>0</v>
      </c>
      <c r="PJ32">
        <f>IF($B32="",0,COUNTIFS(Cálculos!$G$4:$OA$4,"ST",Cálculos!$G$5:$OA$5,"&gt;="&amp;$PF$5,Cálculos!$G$5:$OA$5,"&lt;="&amp;$PG$5,Cálculos!$G32:$OA32,"FERIAS"))</f>
        <v>0</v>
      </c>
      <c r="PK32">
        <f>IF($B32="",0,SUMPRODUCT((Cálculos!$G$4:$OA$4="T")*(Cálculos!$G$5:$OA$5&gt;=$PK$5)*(Cálculos!$G$5:$OA$5&lt;=$PL$5))-PO32)</f>
        <v>0</v>
      </c>
      <c r="PL32">
        <f>IF($B32="",0,PK32-SUMIFS(Cálculos!$G32:$OA32,Cálculos!$G$4:$OA$4,"T",Cálculos!$G$5:$OA$5,"&gt;="&amp;$PK$5,Cálculos!$G$5:$OA$5,"&lt;="&amp;$PL$5))</f>
        <v>0</v>
      </c>
      <c r="PM32">
        <f>ROUND(PK32*Configurações!$B$7/7,0)</f>
        <v>0</v>
      </c>
      <c r="PN32">
        <f>IF(AND(Configurações!$B$6="Sim",PK32&gt;0,PL32&lt;PM32),1,0)</f>
        <v>0</v>
      </c>
      <c r="PO32">
        <f>IF($B32="",0,COUNTIFS(Cálculos!$G$4:$OA$4,"ST",Cálculos!$G$5:$OA$5,"&gt;="&amp;$PK$5,Cálculos!$G$5:$OA$5,"&lt;="&amp;$PL$5,Cálculos!$G32:$OA32,"FERIAS"))</f>
        <v>0</v>
      </c>
      <c r="PP32" s="69" t="str">
        <f t="shared" si="212"/>
        <v/>
      </c>
    </row>
    <row r="33" spans="1:432" x14ac:dyDescent="0.25">
      <c r="A33" s="68" t="str">
        <f t="shared" si="106"/>
        <v/>
      </c>
      <c r="B33" s="69" t="str">
        <f>IF(Configurações!$B$3="Colunas",IF('Escala Colunas'!Q$4="","",'Escala Colunas'!Q$4),IF(Configurações!$B$3="Simples",IF('Escala Simples'!$B33="","",'Escala Simples'!$B33),IF('Escala Linhas'!$B33="","",'Escala Linhas'!$B33)))</f>
        <v/>
      </c>
      <c r="C33" s="70" t="str">
        <f>IF($B33="","",IFERROR(INDEX(Funcionários!$D$5:$D$84,MATCH($B33,Funcionários!$B$5:$B$84,0)),""))</f>
        <v/>
      </c>
      <c r="D33" t="str">
        <f>IF($B33="","",IFERROR(INDEX(Funcionários!$C$5:$C$84,MATCH($B33,Funcionários!$B$5:$B$84,0)),""))</f>
        <v/>
      </c>
      <c r="E33">
        <f>IF($B33="",0,IFERROR(N(INDEX(Funcionários!$E$5:$E$84,MATCH($B33,Funcionários!$B$5:$B$84,0))),0))</f>
        <v>0</v>
      </c>
      <c r="F33">
        <f>IF($B33="",0,IFERROR(N(INDEX(Funcionários!$F$5:$F$84,MATCH($B33,Funcionários!$B$5:$B$84,0))),0))</f>
        <v>0</v>
      </c>
      <c r="G33" s="71" t="str">
        <f>IF(Configurações!$B$3="Colunas",IF('Escala Colunas'!Q20="","",'Escala Colunas'!Q20),IF(Configurações!$B$3="Simples","",IF('Escala Linhas'!D33="","",'Escala Linhas'!D33)))</f>
        <v/>
      </c>
      <c r="H33" s="71" t="str">
        <f>IF(Configurações!$B$3="Colunas",IF('Escala Colunas'!Q21="","",'Escala Colunas'!Q21),IF(Configurações!$B$3="Simples","",IF('Escala Linhas'!E33="","",'Escala Linhas'!E33)))</f>
        <v/>
      </c>
      <c r="I33" s="71" t="str">
        <f>IF(Configurações!$B$3="Colunas",IF('Escala Colunas'!Q22="","",'Escala Colunas'!Q22),IF(Configurações!$B$3="Simples","",IF('Escala Linhas'!F33="","",'Escala Linhas'!F33)))</f>
        <v/>
      </c>
      <c r="J33" s="71" t="str">
        <f>IF(Configurações!$B$3="Colunas",IF('Escala Colunas'!Q23="","",'Escala Colunas'!Q23),IF(Configurações!$B$3="Simples","",IF('Escala Linhas'!G33="","",'Escala Linhas'!G33)))</f>
        <v/>
      </c>
      <c r="K33">
        <f>IF($B33="",0,IF(Configurações!$B$3="Simples",IF(OR(Q33="TRAB",Q33="ATEST"),1,0),IF(AND(G33&lt;&gt;"",J33&lt;&gt;""),1,0)))</f>
        <v>0</v>
      </c>
      <c r="L33" s="72">
        <f>IF(AND(K33=1,Configurações!$B$3&lt;&gt;"Simples"),MOD(J33-G33,1)-M33,0)</f>
        <v>0</v>
      </c>
      <c r="M33" s="72">
        <f t="shared" si="107"/>
        <v>0</v>
      </c>
      <c r="N33">
        <f t="shared" si="108"/>
        <v>0</v>
      </c>
      <c r="O33">
        <f t="shared" si="109"/>
        <v>0</v>
      </c>
      <c r="P33" s="38" t="str">
        <f>IF(K33=0,"",IF(N33&gt;Configurações!$B$15,"7DIA ","")&amp;IF(AND(WEEKDAY(G$5)=1,O33&gt;IF($D33="F",Configurações!$B$13,Configurações!$B$14)),"DOM ","")&amp;IF(Configurações!$B$3="Simples","",IF(ROUND(L33*1440,0)&lt;=ROUND(Configurações!$B$11*1440,0),IF(ROUND(M33*1440,0)&gt;0,"INT-INDEVIDO",""),IF(ROUND(L33*1440,0)&lt;=ROUND(Configurações!$B$12*1440,0),IF(ROUND(M33*1440,0)&lt;&gt;ROUND(Configurações!$B$8*1440,0),"INT-15MIN",""),IF(OR(ROUND(M33*1440,0)&lt;ROUND(Configurações!$B$9*1440,0),ROUND(M33*1440,0)&gt;ROUND(Configurações!$B$10*1440,0)),"INT-1H2H","")))))</f>
        <v/>
      </c>
      <c r="Q33" t="str">
        <f>IF(Configurações!$B$3="Simples",IF('Escala Simples'!D33="Trabalho","TRAB",IF('Escala Simples'!D33="Folga","FOLGA",IF('Escala Simples'!D33="Atestado","ATEST",IF('Escala Simples'!D33="Férias","FERIAS","")))),"")</f>
        <v/>
      </c>
      <c r="R33" s="71" t="str">
        <f>IF(Configurações!$B$3="Colunas",IF('Escala Colunas'!Q25="","",'Escala Colunas'!Q25),IF(Configurações!$B$3="Simples","",IF('Escala Linhas'!I33="","",'Escala Linhas'!I33)))</f>
        <v/>
      </c>
      <c r="S33" s="71" t="str">
        <f>IF(Configurações!$B$3="Colunas",IF('Escala Colunas'!Q26="","",'Escala Colunas'!Q26),IF(Configurações!$B$3="Simples","",IF('Escala Linhas'!J33="","",'Escala Linhas'!J33)))</f>
        <v/>
      </c>
      <c r="T33" s="71" t="str">
        <f>IF(Configurações!$B$3="Colunas",IF('Escala Colunas'!Q27="","",'Escala Colunas'!Q27),IF(Configurações!$B$3="Simples","",IF('Escala Linhas'!K33="","",'Escala Linhas'!K33)))</f>
        <v/>
      </c>
      <c r="U33" s="71" t="str">
        <f>IF(Configurações!$B$3="Colunas",IF('Escala Colunas'!Q28="","",'Escala Colunas'!Q28),IF(Configurações!$B$3="Simples","",IF('Escala Linhas'!L33="","",'Escala Linhas'!L33)))</f>
        <v/>
      </c>
      <c r="V33">
        <f>IF($B33="",0,IF(Configurações!$B$3="Simples",IF(OR(AB33="TRAB",AB33="ATEST"),1,0),IF(AND(R33&lt;&gt;"",U33&lt;&gt;""),1,0)))</f>
        <v>0</v>
      </c>
      <c r="W33" s="72">
        <f>IF(AND(V33=1,Configurações!$B$3&lt;&gt;"Simples"),MOD(U33-R33,1)-X33,0)</f>
        <v>0</v>
      </c>
      <c r="X33" s="72">
        <f t="shared" si="110"/>
        <v>0</v>
      </c>
      <c r="Y33">
        <f t="shared" si="111"/>
        <v>0</v>
      </c>
      <c r="Z33">
        <f t="shared" si="112"/>
        <v>0</v>
      </c>
      <c r="AA33" s="38" t="str">
        <f>IF(V33=0,"",IF(Y33&gt;Configurações!$B$15,"7DIA ","")&amp;IF(AND(WEEKDAY(R$5)=1,Z33&gt;IF($D33="F",Configurações!$B$13,Configurações!$B$14)),"DOM ","")&amp;IF(Configurações!$B$3="Simples","",IF(ROUND(W33*1440,0)&lt;=ROUND(Configurações!$B$11*1440,0),IF(ROUND(X33*1440,0)&gt;0,"INT-INDEVIDO",""),IF(ROUND(W33*1440,0)&lt;=ROUND(Configurações!$B$12*1440,0),IF(ROUND(X33*1440,0)&lt;&gt;ROUND(Configurações!$B$8*1440,0),"INT-15MIN",""),IF(OR(ROUND(X33*1440,0)&lt;ROUND(Configurações!$B$9*1440,0),ROUND(X33*1440,0)&gt;ROUND(Configurações!$B$10*1440,0)),"INT-1H2H","")))))</f>
        <v/>
      </c>
      <c r="AB33" t="str">
        <f>IF(Configurações!$B$3="Simples",IF('Escala Simples'!E33="Trabalho","TRAB",IF('Escala Simples'!E33="Folga","FOLGA",IF('Escala Simples'!E33="Atestado","ATEST",IF('Escala Simples'!E33="Férias","FERIAS","")))),"")</f>
        <v/>
      </c>
      <c r="AC33" s="71" t="str">
        <f>IF(Configurações!$B$3="Colunas",IF('Escala Colunas'!Q30="","",'Escala Colunas'!Q30),IF(Configurações!$B$3="Simples","",IF('Escala Linhas'!N33="","",'Escala Linhas'!N33)))</f>
        <v/>
      </c>
      <c r="AD33" s="71" t="str">
        <f>IF(Configurações!$B$3="Colunas",IF('Escala Colunas'!Q31="","",'Escala Colunas'!Q31),IF(Configurações!$B$3="Simples","",IF('Escala Linhas'!O33="","",'Escala Linhas'!O33)))</f>
        <v/>
      </c>
      <c r="AE33" s="71" t="str">
        <f>IF(Configurações!$B$3="Colunas",IF('Escala Colunas'!Q32="","",'Escala Colunas'!Q32),IF(Configurações!$B$3="Simples","",IF('Escala Linhas'!P33="","",'Escala Linhas'!P33)))</f>
        <v/>
      </c>
      <c r="AF33" s="71" t="str">
        <f>IF(Configurações!$B$3="Colunas",IF('Escala Colunas'!Q33="","",'Escala Colunas'!Q33),IF(Configurações!$B$3="Simples","",IF('Escala Linhas'!Q33="","",'Escala Linhas'!Q33)))</f>
        <v/>
      </c>
      <c r="AG33">
        <f>IF($B33="",0,IF(Configurações!$B$3="Simples",IF(OR(AM33="TRAB",AM33="ATEST"),1,0),IF(AND(AC33&lt;&gt;"",AF33&lt;&gt;""),1,0)))</f>
        <v>0</v>
      </c>
      <c r="AH33" s="72">
        <f>IF(AND(AG33=1,Configurações!$B$3&lt;&gt;"Simples"),MOD(AF33-AC33,1)-AI33,0)</f>
        <v>0</v>
      </c>
      <c r="AI33" s="72">
        <f t="shared" si="113"/>
        <v>0</v>
      </c>
      <c r="AJ33">
        <f t="shared" si="114"/>
        <v>0</v>
      </c>
      <c r="AK33">
        <f t="shared" si="115"/>
        <v>0</v>
      </c>
      <c r="AL33" s="38" t="str">
        <f>IF(AG33=0,"",IF(AJ33&gt;Configurações!$B$15,"7DIA ","")&amp;IF(AND(WEEKDAY(AC$5)=1,AK33&gt;IF($D33="F",Configurações!$B$13,Configurações!$B$14)),"DOM ","")&amp;IF(Configurações!$B$3="Simples","",IF(ROUND(AH33*1440,0)&lt;=ROUND(Configurações!$B$11*1440,0),IF(ROUND(AI33*1440,0)&gt;0,"INT-INDEVIDO",""),IF(ROUND(AH33*1440,0)&lt;=ROUND(Configurações!$B$12*1440,0),IF(ROUND(AI33*1440,0)&lt;&gt;ROUND(Configurações!$B$8*1440,0),"INT-15MIN",""),IF(OR(ROUND(AI33*1440,0)&lt;ROUND(Configurações!$B$9*1440,0),ROUND(AI33*1440,0)&gt;ROUND(Configurações!$B$10*1440,0)),"INT-1H2H","")))))</f>
        <v/>
      </c>
      <c r="AM33" t="str">
        <f>IF(Configurações!$B$3="Simples",IF('Escala Simples'!F33="Trabalho","TRAB",IF('Escala Simples'!F33="Folga","FOLGA",IF('Escala Simples'!F33="Atestado","ATEST",IF('Escala Simples'!F33="Férias","FERIAS","")))),"")</f>
        <v/>
      </c>
      <c r="AN33" s="71" t="str">
        <f>IF(Configurações!$B$3="Colunas",IF('Escala Colunas'!Q35="","",'Escala Colunas'!Q35),IF(Configurações!$B$3="Simples","",IF('Escala Linhas'!S33="","",'Escala Linhas'!S33)))</f>
        <v/>
      </c>
      <c r="AO33" s="71" t="str">
        <f>IF(Configurações!$B$3="Colunas",IF('Escala Colunas'!Q36="","",'Escala Colunas'!Q36),IF(Configurações!$B$3="Simples","",IF('Escala Linhas'!T33="","",'Escala Linhas'!T33)))</f>
        <v/>
      </c>
      <c r="AP33" s="71" t="str">
        <f>IF(Configurações!$B$3="Colunas",IF('Escala Colunas'!Q37="","",'Escala Colunas'!Q37),IF(Configurações!$B$3="Simples","",IF('Escala Linhas'!U33="","",'Escala Linhas'!U33)))</f>
        <v/>
      </c>
      <c r="AQ33" s="71" t="str">
        <f>IF(Configurações!$B$3="Colunas",IF('Escala Colunas'!Q38="","",'Escala Colunas'!Q38),IF(Configurações!$B$3="Simples","",IF('Escala Linhas'!V33="","",'Escala Linhas'!V33)))</f>
        <v/>
      </c>
      <c r="AR33">
        <f>IF($B33="",0,IF(Configurações!$B$3="Simples",IF(OR(AX33="TRAB",AX33="ATEST"),1,0),IF(AND(AN33&lt;&gt;"",AQ33&lt;&gt;""),1,0)))</f>
        <v>0</v>
      </c>
      <c r="AS33" s="72">
        <f>IF(AND(AR33=1,Configurações!$B$3&lt;&gt;"Simples"),MOD(AQ33-AN33,1)-AT33,0)</f>
        <v>0</v>
      </c>
      <c r="AT33" s="72">
        <f t="shared" si="116"/>
        <v>0</v>
      </c>
      <c r="AU33">
        <f t="shared" si="117"/>
        <v>0</v>
      </c>
      <c r="AV33">
        <f t="shared" si="118"/>
        <v>0</v>
      </c>
      <c r="AW33" s="38" t="str">
        <f>IF(AR33=0,"",IF(AU33&gt;Configurações!$B$15,"7DIA ","")&amp;IF(AND(WEEKDAY(AN$5)=1,AV33&gt;IF($D33="F",Configurações!$B$13,Configurações!$B$14)),"DOM ","")&amp;IF(Configurações!$B$3="Simples","",IF(ROUND(AS33*1440,0)&lt;=ROUND(Configurações!$B$11*1440,0),IF(ROUND(AT33*1440,0)&gt;0,"INT-INDEVIDO",""),IF(ROUND(AS33*1440,0)&lt;=ROUND(Configurações!$B$12*1440,0),IF(ROUND(AT33*1440,0)&lt;&gt;ROUND(Configurações!$B$8*1440,0),"INT-15MIN",""),IF(OR(ROUND(AT33*1440,0)&lt;ROUND(Configurações!$B$9*1440,0),ROUND(AT33*1440,0)&gt;ROUND(Configurações!$B$10*1440,0)),"INT-1H2H","")))))</f>
        <v/>
      </c>
      <c r="AX33" t="str">
        <f>IF(Configurações!$B$3="Simples",IF('Escala Simples'!G33="Trabalho","TRAB",IF('Escala Simples'!G33="Folga","FOLGA",IF('Escala Simples'!G33="Atestado","ATEST",IF('Escala Simples'!G33="Férias","FERIAS","")))),"")</f>
        <v/>
      </c>
      <c r="AY33" s="71" t="str">
        <f>IF(Configurações!$B$3="Colunas",IF('Escala Colunas'!Q40="","",'Escala Colunas'!Q40),IF(Configurações!$B$3="Simples","",IF('Escala Linhas'!X33="","",'Escala Linhas'!X33)))</f>
        <v/>
      </c>
      <c r="AZ33" s="71" t="str">
        <f>IF(Configurações!$B$3="Colunas",IF('Escala Colunas'!Q41="","",'Escala Colunas'!Q41),IF(Configurações!$B$3="Simples","",IF('Escala Linhas'!Y33="","",'Escala Linhas'!Y33)))</f>
        <v/>
      </c>
      <c r="BA33" s="71" t="str">
        <f>IF(Configurações!$B$3="Colunas",IF('Escala Colunas'!Q42="","",'Escala Colunas'!Q42),IF(Configurações!$B$3="Simples","",IF('Escala Linhas'!Z33="","",'Escala Linhas'!Z33)))</f>
        <v/>
      </c>
      <c r="BB33" s="71" t="str">
        <f>IF(Configurações!$B$3="Colunas",IF('Escala Colunas'!Q43="","",'Escala Colunas'!Q43),IF(Configurações!$B$3="Simples","",IF('Escala Linhas'!AA33="","",'Escala Linhas'!AA33)))</f>
        <v/>
      </c>
      <c r="BC33">
        <f>IF($B33="",0,IF(Configurações!$B$3="Simples",IF(OR(BI33="TRAB",BI33="ATEST"),1,0),IF(AND(AY33&lt;&gt;"",BB33&lt;&gt;""),1,0)))</f>
        <v>0</v>
      </c>
      <c r="BD33" s="72">
        <f>IF(AND(BC33=1,Configurações!$B$3&lt;&gt;"Simples"),MOD(BB33-AY33,1)-BE33,0)</f>
        <v>0</v>
      </c>
      <c r="BE33" s="72">
        <f t="shared" si="119"/>
        <v>0</v>
      </c>
      <c r="BF33">
        <f t="shared" si="120"/>
        <v>0</v>
      </c>
      <c r="BG33">
        <f t="shared" si="121"/>
        <v>0</v>
      </c>
      <c r="BH33" s="38" t="str">
        <f>IF(BC33=0,"",IF(BF33&gt;Configurações!$B$15,"7DIA ","")&amp;IF(AND(WEEKDAY(AY$5)=1,BG33&gt;IF($D33="F",Configurações!$B$13,Configurações!$B$14)),"DOM ","")&amp;IF(Configurações!$B$3="Simples","",IF(ROUND(BD33*1440,0)&lt;=ROUND(Configurações!$B$11*1440,0),IF(ROUND(BE33*1440,0)&gt;0,"INT-INDEVIDO",""),IF(ROUND(BD33*1440,0)&lt;=ROUND(Configurações!$B$12*1440,0),IF(ROUND(BE33*1440,0)&lt;&gt;ROUND(Configurações!$B$8*1440,0),"INT-15MIN",""),IF(OR(ROUND(BE33*1440,0)&lt;ROUND(Configurações!$B$9*1440,0),ROUND(BE33*1440,0)&gt;ROUND(Configurações!$B$10*1440,0)),"INT-1H2H","")))))</f>
        <v/>
      </c>
      <c r="BI33" t="str">
        <f>IF(Configurações!$B$3="Simples",IF('Escala Simples'!H33="Trabalho","TRAB",IF('Escala Simples'!H33="Folga","FOLGA",IF('Escala Simples'!H33="Atestado","ATEST",IF('Escala Simples'!H33="Férias","FERIAS","")))),"")</f>
        <v/>
      </c>
      <c r="BJ33" s="71" t="str">
        <f>IF(Configurações!$B$3="Colunas",IF('Escala Colunas'!Q45="","",'Escala Colunas'!Q45),IF(Configurações!$B$3="Simples","",IF('Escala Linhas'!AC33="","",'Escala Linhas'!AC33)))</f>
        <v/>
      </c>
      <c r="BK33" s="71" t="str">
        <f>IF(Configurações!$B$3="Colunas",IF('Escala Colunas'!Q46="","",'Escala Colunas'!Q46),IF(Configurações!$B$3="Simples","",IF('Escala Linhas'!AD33="","",'Escala Linhas'!AD33)))</f>
        <v/>
      </c>
      <c r="BL33" s="71" t="str">
        <f>IF(Configurações!$B$3="Colunas",IF('Escala Colunas'!Q47="","",'Escala Colunas'!Q47),IF(Configurações!$B$3="Simples","",IF('Escala Linhas'!AE33="","",'Escala Linhas'!AE33)))</f>
        <v/>
      </c>
      <c r="BM33" s="71" t="str">
        <f>IF(Configurações!$B$3="Colunas",IF('Escala Colunas'!Q48="","",'Escala Colunas'!Q48),IF(Configurações!$B$3="Simples","",IF('Escala Linhas'!AF33="","",'Escala Linhas'!AF33)))</f>
        <v/>
      </c>
      <c r="BN33">
        <f>IF($B33="",0,IF(Configurações!$B$3="Simples",IF(OR(BT33="TRAB",BT33="ATEST"),1,0),IF(AND(BJ33&lt;&gt;"",BM33&lt;&gt;""),1,0)))</f>
        <v>0</v>
      </c>
      <c r="BO33" s="72">
        <f>IF(AND(BN33=1,Configurações!$B$3&lt;&gt;"Simples"),MOD(BM33-BJ33,1)-BP33,0)</f>
        <v>0</v>
      </c>
      <c r="BP33" s="72">
        <f t="shared" si="122"/>
        <v>0</v>
      </c>
      <c r="BQ33">
        <f t="shared" si="123"/>
        <v>0</v>
      </c>
      <c r="BR33">
        <f t="shared" si="124"/>
        <v>0</v>
      </c>
      <c r="BS33" s="38" t="str">
        <f>IF(BN33=0,"",IF(BQ33&gt;Configurações!$B$15,"7DIA ","")&amp;IF(AND(WEEKDAY(BJ$5)=1,BR33&gt;IF($D33="F",Configurações!$B$13,Configurações!$B$14)),"DOM ","")&amp;IF(Configurações!$B$3="Simples","",IF(ROUND(BO33*1440,0)&lt;=ROUND(Configurações!$B$11*1440,0),IF(ROUND(BP33*1440,0)&gt;0,"INT-INDEVIDO",""),IF(ROUND(BO33*1440,0)&lt;=ROUND(Configurações!$B$12*1440,0),IF(ROUND(BP33*1440,0)&lt;&gt;ROUND(Configurações!$B$8*1440,0),"INT-15MIN",""),IF(OR(ROUND(BP33*1440,0)&lt;ROUND(Configurações!$B$9*1440,0),ROUND(BP33*1440,0)&gt;ROUND(Configurações!$B$10*1440,0)),"INT-1H2H","")))))</f>
        <v/>
      </c>
      <c r="BT33" t="str">
        <f>IF(Configurações!$B$3="Simples",IF('Escala Simples'!I33="Trabalho","TRAB",IF('Escala Simples'!I33="Folga","FOLGA",IF('Escala Simples'!I33="Atestado","ATEST",IF('Escala Simples'!I33="Férias","FERIAS","")))),"")</f>
        <v/>
      </c>
      <c r="BU33" s="71" t="str">
        <f>IF(Configurações!$B$3="Colunas",IF('Escala Colunas'!Q50="","",'Escala Colunas'!Q50),IF(Configurações!$B$3="Simples","",IF('Escala Linhas'!AH33="","",'Escala Linhas'!AH33)))</f>
        <v/>
      </c>
      <c r="BV33" s="71" t="str">
        <f>IF(Configurações!$B$3="Colunas",IF('Escala Colunas'!Q51="","",'Escala Colunas'!Q51),IF(Configurações!$B$3="Simples","",IF('Escala Linhas'!AI33="","",'Escala Linhas'!AI33)))</f>
        <v/>
      </c>
      <c r="BW33" s="71" t="str">
        <f>IF(Configurações!$B$3="Colunas",IF('Escala Colunas'!Q52="","",'Escala Colunas'!Q52),IF(Configurações!$B$3="Simples","",IF('Escala Linhas'!AJ33="","",'Escala Linhas'!AJ33)))</f>
        <v/>
      </c>
      <c r="BX33" s="71" t="str">
        <f>IF(Configurações!$B$3="Colunas",IF('Escala Colunas'!Q53="","",'Escala Colunas'!Q53),IF(Configurações!$B$3="Simples","",IF('Escala Linhas'!AK33="","",'Escala Linhas'!AK33)))</f>
        <v/>
      </c>
      <c r="BY33">
        <f>IF($B33="",0,IF(Configurações!$B$3="Simples",IF(OR(CE33="TRAB",CE33="ATEST"),1,0),IF(AND(BU33&lt;&gt;"",BX33&lt;&gt;""),1,0)))</f>
        <v>0</v>
      </c>
      <c r="BZ33" s="72">
        <f>IF(AND(BY33=1,Configurações!$B$3&lt;&gt;"Simples"),MOD(BX33-BU33,1)-CA33,0)</f>
        <v>0</v>
      </c>
      <c r="CA33" s="72">
        <f t="shared" si="125"/>
        <v>0</v>
      </c>
      <c r="CB33">
        <f t="shared" si="126"/>
        <v>0</v>
      </c>
      <c r="CC33">
        <f t="shared" si="127"/>
        <v>0</v>
      </c>
      <c r="CD33" s="38" t="str">
        <f>IF(BY33=0,"",IF(CB33&gt;Configurações!$B$15,"7DIA ","")&amp;IF(AND(WEEKDAY(BU$5)=1,CC33&gt;IF($D33="F",Configurações!$B$13,Configurações!$B$14)),"DOM ","")&amp;IF(Configurações!$B$3="Simples","",IF(ROUND(BZ33*1440,0)&lt;=ROUND(Configurações!$B$11*1440,0),IF(ROUND(CA33*1440,0)&gt;0,"INT-INDEVIDO",""),IF(ROUND(BZ33*1440,0)&lt;=ROUND(Configurações!$B$12*1440,0),IF(ROUND(CA33*1440,0)&lt;&gt;ROUND(Configurações!$B$8*1440,0),"INT-15MIN",""),IF(OR(ROUND(CA33*1440,0)&lt;ROUND(Configurações!$B$9*1440,0),ROUND(CA33*1440,0)&gt;ROUND(Configurações!$B$10*1440,0)),"INT-1H2H","")))))</f>
        <v/>
      </c>
      <c r="CE33" t="str">
        <f>IF(Configurações!$B$3="Simples",IF('Escala Simples'!J33="Trabalho","TRAB",IF('Escala Simples'!J33="Folga","FOLGA",IF('Escala Simples'!J33="Atestado","ATEST",IF('Escala Simples'!J33="Férias","FERIAS","")))),"")</f>
        <v/>
      </c>
      <c r="CF33" s="71" t="str">
        <f>IF(Configurações!$B$3="Colunas",IF('Escala Colunas'!Q58="","",'Escala Colunas'!Q58),IF(Configurações!$B$3="Simples","",IF('Escala Linhas'!AP33="","",'Escala Linhas'!AP33)))</f>
        <v/>
      </c>
      <c r="CG33" s="71" t="str">
        <f>IF(Configurações!$B$3="Colunas",IF('Escala Colunas'!Q59="","",'Escala Colunas'!Q59),IF(Configurações!$B$3="Simples","",IF('Escala Linhas'!AQ33="","",'Escala Linhas'!AQ33)))</f>
        <v/>
      </c>
      <c r="CH33" s="71" t="str">
        <f>IF(Configurações!$B$3="Colunas",IF('Escala Colunas'!Q60="","",'Escala Colunas'!Q60),IF(Configurações!$B$3="Simples","",IF('Escala Linhas'!AR33="","",'Escala Linhas'!AR33)))</f>
        <v/>
      </c>
      <c r="CI33" s="71" t="str">
        <f>IF(Configurações!$B$3="Colunas",IF('Escala Colunas'!Q61="","",'Escala Colunas'!Q61),IF(Configurações!$B$3="Simples","",IF('Escala Linhas'!AS33="","",'Escala Linhas'!AS33)))</f>
        <v/>
      </c>
      <c r="CJ33">
        <f>IF($B33="",0,IF(Configurações!$B$3="Simples",IF(OR(CP33="TRAB",CP33="ATEST"),1,0),IF(AND(CF33&lt;&gt;"",CI33&lt;&gt;""),1,0)))</f>
        <v>0</v>
      </c>
      <c r="CK33" s="72">
        <f>IF(AND(CJ33=1,Configurações!$B$3&lt;&gt;"Simples"),MOD(CI33-CF33,1)-CL33,0)</f>
        <v>0</v>
      </c>
      <c r="CL33" s="72">
        <f t="shared" si="128"/>
        <v>0</v>
      </c>
      <c r="CM33">
        <f t="shared" si="129"/>
        <v>0</v>
      </c>
      <c r="CN33">
        <f t="shared" si="130"/>
        <v>0</v>
      </c>
      <c r="CO33" s="38" t="str">
        <f>IF(CJ33=0,"",IF(CM33&gt;Configurações!$B$15,"7DIA ","")&amp;IF(AND(WEEKDAY(CF$5)=1,CN33&gt;IF($D33="F",Configurações!$B$13,Configurações!$B$14)),"DOM ","")&amp;IF(Configurações!$B$3="Simples","",IF(ROUND(CK33*1440,0)&lt;=ROUND(Configurações!$B$11*1440,0),IF(ROUND(CL33*1440,0)&gt;0,"INT-INDEVIDO",""),IF(ROUND(CK33*1440,0)&lt;=ROUND(Configurações!$B$12*1440,0),IF(ROUND(CL33*1440,0)&lt;&gt;ROUND(Configurações!$B$8*1440,0),"INT-15MIN",""),IF(OR(ROUND(CL33*1440,0)&lt;ROUND(Configurações!$B$9*1440,0),ROUND(CL33*1440,0)&gt;ROUND(Configurações!$B$10*1440,0)),"INT-1H2H","")))))</f>
        <v/>
      </c>
      <c r="CP33" t="str">
        <f>IF(Configurações!$B$3="Simples",IF('Escala Simples'!M33="Trabalho","TRAB",IF('Escala Simples'!M33="Folga","FOLGA",IF('Escala Simples'!M33="Atestado","ATEST",IF('Escala Simples'!M33="Férias","FERIAS","")))),"")</f>
        <v/>
      </c>
      <c r="CQ33" s="71" t="str">
        <f>IF(Configurações!$B$3="Colunas",IF('Escala Colunas'!Q63="","",'Escala Colunas'!Q63),IF(Configurações!$B$3="Simples","",IF('Escala Linhas'!AU33="","",'Escala Linhas'!AU33)))</f>
        <v/>
      </c>
      <c r="CR33" s="71" t="str">
        <f>IF(Configurações!$B$3="Colunas",IF('Escala Colunas'!Q64="","",'Escala Colunas'!Q64),IF(Configurações!$B$3="Simples","",IF('Escala Linhas'!AV33="","",'Escala Linhas'!AV33)))</f>
        <v/>
      </c>
      <c r="CS33" s="71" t="str">
        <f>IF(Configurações!$B$3="Colunas",IF('Escala Colunas'!Q65="","",'Escala Colunas'!Q65),IF(Configurações!$B$3="Simples","",IF('Escala Linhas'!AW33="","",'Escala Linhas'!AW33)))</f>
        <v/>
      </c>
      <c r="CT33" s="71" t="str">
        <f>IF(Configurações!$B$3="Colunas",IF('Escala Colunas'!Q66="","",'Escala Colunas'!Q66),IF(Configurações!$B$3="Simples","",IF('Escala Linhas'!AX33="","",'Escala Linhas'!AX33)))</f>
        <v/>
      </c>
      <c r="CU33">
        <f>IF($B33="",0,IF(Configurações!$B$3="Simples",IF(OR(DA33="TRAB",DA33="ATEST"),1,0),IF(AND(CQ33&lt;&gt;"",CT33&lt;&gt;""),1,0)))</f>
        <v>0</v>
      </c>
      <c r="CV33" s="72">
        <f>IF(AND(CU33=1,Configurações!$B$3&lt;&gt;"Simples"),MOD(CT33-CQ33,1)-CW33,0)</f>
        <v>0</v>
      </c>
      <c r="CW33" s="72">
        <f t="shared" si="131"/>
        <v>0</v>
      </c>
      <c r="CX33">
        <f t="shared" si="132"/>
        <v>0</v>
      </c>
      <c r="CY33">
        <f t="shared" si="133"/>
        <v>0</v>
      </c>
      <c r="CZ33" s="38" t="str">
        <f>IF(CU33=0,"",IF(CX33&gt;Configurações!$B$15,"7DIA ","")&amp;IF(AND(WEEKDAY(CQ$5)=1,CY33&gt;IF($D33="F",Configurações!$B$13,Configurações!$B$14)),"DOM ","")&amp;IF(Configurações!$B$3="Simples","",IF(ROUND(CV33*1440,0)&lt;=ROUND(Configurações!$B$11*1440,0),IF(ROUND(CW33*1440,0)&gt;0,"INT-INDEVIDO",""),IF(ROUND(CV33*1440,0)&lt;=ROUND(Configurações!$B$12*1440,0),IF(ROUND(CW33*1440,0)&lt;&gt;ROUND(Configurações!$B$8*1440,0),"INT-15MIN",""),IF(OR(ROUND(CW33*1440,0)&lt;ROUND(Configurações!$B$9*1440,0),ROUND(CW33*1440,0)&gt;ROUND(Configurações!$B$10*1440,0)),"INT-1H2H","")))))</f>
        <v/>
      </c>
      <c r="DA33" t="str">
        <f>IF(Configurações!$B$3="Simples",IF('Escala Simples'!N33="Trabalho","TRAB",IF('Escala Simples'!N33="Folga","FOLGA",IF('Escala Simples'!N33="Atestado","ATEST",IF('Escala Simples'!N33="Férias","FERIAS","")))),"")</f>
        <v/>
      </c>
      <c r="DB33" s="71" t="str">
        <f>IF(Configurações!$B$3="Colunas",IF('Escala Colunas'!Q68="","",'Escala Colunas'!Q68),IF(Configurações!$B$3="Simples","",IF('Escala Linhas'!AZ33="","",'Escala Linhas'!AZ33)))</f>
        <v/>
      </c>
      <c r="DC33" s="71" t="str">
        <f>IF(Configurações!$B$3="Colunas",IF('Escala Colunas'!Q69="","",'Escala Colunas'!Q69),IF(Configurações!$B$3="Simples","",IF('Escala Linhas'!BA33="","",'Escala Linhas'!BA33)))</f>
        <v/>
      </c>
      <c r="DD33" s="71" t="str">
        <f>IF(Configurações!$B$3="Colunas",IF('Escala Colunas'!Q70="","",'Escala Colunas'!Q70),IF(Configurações!$B$3="Simples","",IF('Escala Linhas'!BB33="","",'Escala Linhas'!BB33)))</f>
        <v/>
      </c>
      <c r="DE33" s="71" t="str">
        <f>IF(Configurações!$B$3="Colunas",IF('Escala Colunas'!Q71="","",'Escala Colunas'!Q71),IF(Configurações!$B$3="Simples","",IF('Escala Linhas'!BC33="","",'Escala Linhas'!BC33)))</f>
        <v/>
      </c>
      <c r="DF33">
        <f>IF($B33="",0,IF(Configurações!$B$3="Simples",IF(OR(DL33="TRAB",DL33="ATEST"),1,0),IF(AND(DB33&lt;&gt;"",DE33&lt;&gt;""),1,0)))</f>
        <v>0</v>
      </c>
      <c r="DG33" s="72">
        <f>IF(AND(DF33=1,Configurações!$B$3&lt;&gt;"Simples"),MOD(DE33-DB33,1)-DH33,0)</f>
        <v>0</v>
      </c>
      <c r="DH33" s="72">
        <f t="shared" si="134"/>
        <v>0</v>
      </c>
      <c r="DI33">
        <f t="shared" si="135"/>
        <v>0</v>
      </c>
      <c r="DJ33">
        <f t="shared" si="136"/>
        <v>0</v>
      </c>
      <c r="DK33" s="38" t="str">
        <f>IF(DF33=0,"",IF(DI33&gt;Configurações!$B$15,"7DIA ","")&amp;IF(AND(WEEKDAY(DB$5)=1,DJ33&gt;IF($D33="F",Configurações!$B$13,Configurações!$B$14)),"DOM ","")&amp;IF(Configurações!$B$3="Simples","",IF(ROUND(DG33*1440,0)&lt;=ROUND(Configurações!$B$11*1440,0),IF(ROUND(DH33*1440,0)&gt;0,"INT-INDEVIDO",""),IF(ROUND(DG33*1440,0)&lt;=ROUND(Configurações!$B$12*1440,0),IF(ROUND(DH33*1440,0)&lt;&gt;ROUND(Configurações!$B$8*1440,0),"INT-15MIN",""),IF(OR(ROUND(DH33*1440,0)&lt;ROUND(Configurações!$B$9*1440,0),ROUND(DH33*1440,0)&gt;ROUND(Configurações!$B$10*1440,0)),"INT-1H2H","")))))</f>
        <v/>
      </c>
      <c r="DL33" t="str">
        <f>IF(Configurações!$B$3="Simples",IF('Escala Simples'!O33="Trabalho","TRAB",IF('Escala Simples'!O33="Folga","FOLGA",IF('Escala Simples'!O33="Atestado","ATEST",IF('Escala Simples'!O33="Férias","FERIAS","")))),"")</f>
        <v/>
      </c>
      <c r="DM33" s="71" t="str">
        <f>IF(Configurações!$B$3="Colunas",IF('Escala Colunas'!Q73="","",'Escala Colunas'!Q73),IF(Configurações!$B$3="Simples","",IF('Escala Linhas'!BE33="","",'Escala Linhas'!BE33)))</f>
        <v/>
      </c>
      <c r="DN33" s="71" t="str">
        <f>IF(Configurações!$B$3="Colunas",IF('Escala Colunas'!Q74="","",'Escala Colunas'!Q74),IF(Configurações!$B$3="Simples","",IF('Escala Linhas'!BF33="","",'Escala Linhas'!BF33)))</f>
        <v/>
      </c>
      <c r="DO33" s="71" t="str">
        <f>IF(Configurações!$B$3="Colunas",IF('Escala Colunas'!Q75="","",'Escala Colunas'!Q75),IF(Configurações!$B$3="Simples","",IF('Escala Linhas'!BG33="","",'Escala Linhas'!BG33)))</f>
        <v/>
      </c>
      <c r="DP33" s="71" t="str">
        <f>IF(Configurações!$B$3="Colunas",IF('Escala Colunas'!Q76="","",'Escala Colunas'!Q76),IF(Configurações!$B$3="Simples","",IF('Escala Linhas'!BH33="","",'Escala Linhas'!BH33)))</f>
        <v/>
      </c>
      <c r="DQ33">
        <f>IF($B33="",0,IF(Configurações!$B$3="Simples",IF(OR(DW33="TRAB",DW33="ATEST"),1,0),IF(AND(DM33&lt;&gt;"",DP33&lt;&gt;""),1,0)))</f>
        <v>0</v>
      </c>
      <c r="DR33" s="72">
        <f>IF(AND(DQ33=1,Configurações!$B$3&lt;&gt;"Simples"),MOD(DP33-DM33,1)-DS33,0)</f>
        <v>0</v>
      </c>
      <c r="DS33" s="72">
        <f t="shared" si="137"/>
        <v>0</v>
      </c>
      <c r="DT33">
        <f t="shared" si="138"/>
        <v>0</v>
      </c>
      <c r="DU33">
        <f t="shared" si="139"/>
        <v>0</v>
      </c>
      <c r="DV33" s="38" t="str">
        <f>IF(DQ33=0,"",IF(DT33&gt;Configurações!$B$15,"7DIA ","")&amp;IF(AND(WEEKDAY(DM$5)=1,DU33&gt;IF($D33="F",Configurações!$B$13,Configurações!$B$14)),"DOM ","")&amp;IF(Configurações!$B$3="Simples","",IF(ROUND(DR33*1440,0)&lt;=ROUND(Configurações!$B$11*1440,0),IF(ROUND(DS33*1440,0)&gt;0,"INT-INDEVIDO",""),IF(ROUND(DR33*1440,0)&lt;=ROUND(Configurações!$B$12*1440,0),IF(ROUND(DS33*1440,0)&lt;&gt;ROUND(Configurações!$B$8*1440,0),"INT-15MIN",""),IF(OR(ROUND(DS33*1440,0)&lt;ROUND(Configurações!$B$9*1440,0),ROUND(DS33*1440,0)&gt;ROUND(Configurações!$B$10*1440,0)),"INT-1H2H","")))))</f>
        <v/>
      </c>
      <c r="DW33" t="str">
        <f>IF(Configurações!$B$3="Simples",IF('Escala Simples'!P33="Trabalho","TRAB",IF('Escala Simples'!P33="Folga","FOLGA",IF('Escala Simples'!P33="Atestado","ATEST",IF('Escala Simples'!P33="Férias","FERIAS","")))),"")</f>
        <v/>
      </c>
      <c r="DX33" s="71" t="str">
        <f>IF(Configurações!$B$3="Colunas",IF('Escala Colunas'!Q78="","",'Escala Colunas'!Q78),IF(Configurações!$B$3="Simples","",IF('Escala Linhas'!BJ33="","",'Escala Linhas'!BJ33)))</f>
        <v/>
      </c>
      <c r="DY33" s="71" t="str">
        <f>IF(Configurações!$B$3="Colunas",IF('Escala Colunas'!Q79="","",'Escala Colunas'!Q79),IF(Configurações!$B$3="Simples","",IF('Escala Linhas'!BK33="","",'Escala Linhas'!BK33)))</f>
        <v/>
      </c>
      <c r="DZ33" s="71" t="str">
        <f>IF(Configurações!$B$3="Colunas",IF('Escala Colunas'!Q80="","",'Escala Colunas'!Q80),IF(Configurações!$B$3="Simples","",IF('Escala Linhas'!BL33="","",'Escala Linhas'!BL33)))</f>
        <v/>
      </c>
      <c r="EA33" s="71" t="str">
        <f>IF(Configurações!$B$3="Colunas",IF('Escala Colunas'!Q81="","",'Escala Colunas'!Q81),IF(Configurações!$B$3="Simples","",IF('Escala Linhas'!BM33="","",'Escala Linhas'!BM33)))</f>
        <v/>
      </c>
      <c r="EB33">
        <f>IF($B33="",0,IF(Configurações!$B$3="Simples",IF(OR(EH33="TRAB",EH33="ATEST"),1,0),IF(AND(DX33&lt;&gt;"",EA33&lt;&gt;""),1,0)))</f>
        <v>0</v>
      </c>
      <c r="EC33" s="72">
        <f>IF(AND(EB33=1,Configurações!$B$3&lt;&gt;"Simples"),MOD(EA33-DX33,1)-ED33,0)</f>
        <v>0</v>
      </c>
      <c r="ED33" s="72">
        <f t="shared" si="140"/>
        <v>0</v>
      </c>
      <c r="EE33">
        <f t="shared" si="141"/>
        <v>0</v>
      </c>
      <c r="EF33">
        <f t="shared" si="142"/>
        <v>0</v>
      </c>
      <c r="EG33" s="38" t="str">
        <f>IF(EB33=0,"",IF(EE33&gt;Configurações!$B$15,"7DIA ","")&amp;IF(AND(WEEKDAY(DX$5)=1,EF33&gt;IF($D33="F",Configurações!$B$13,Configurações!$B$14)),"DOM ","")&amp;IF(Configurações!$B$3="Simples","",IF(ROUND(EC33*1440,0)&lt;=ROUND(Configurações!$B$11*1440,0),IF(ROUND(ED33*1440,0)&gt;0,"INT-INDEVIDO",""),IF(ROUND(EC33*1440,0)&lt;=ROUND(Configurações!$B$12*1440,0),IF(ROUND(ED33*1440,0)&lt;&gt;ROUND(Configurações!$B$8*1440,0),"INT-15MIN",""),IF(OR(ROUND(ED33*1440,0)&lt;ROUND(Configurações!$B$9*1440,0),ROUND(ED33*1440,0)&gt;ROUND(Configurações!$B$10*1440,0)),"INT-1H2H","")))))</f>
        <v/>
      </c>
      <c r="EH33" t="str">
        <f>IF(Configurações!$B$3="Simples",IF('Escala Simples'!Q33="Trabalho","TRAB",IF('Escala Simples'!Q33="Folga","FOLGA",IF('Escala Simples'!Q33="Atestado","ATEST",IF('Escala Simples'!Q33="Férias","FERIAS","")))),"")</f>
        <v/>
      </c>
      <c r="EI33" s="71" t="str">
        <f>IF(Configurações!$B$3="Colunas",IF('Escala Colunas'!Q83="","",'Escala Colunas'!Q83),IF(Configurações!$B$3="Simples","",IF('Escala Linhas'!BO33="","",'Escala Linhas'!BO33)))</f>
        <v/>
      </c>
      <c r="EJ33" s="71" t="str">
        <f>IF(Configurações!$B$3="Colunas",IF('Escala Colunas'!Q84="","",'Escala Colunas'!Q84),IF(Configurações!$B$3="Simples","",IF('Escala Linhas'!BP33="","",'Escala Linhas'!BP33)))</f>
        <v/>
      </c>
      <c r="EK33" s="71" t="str">
        <f>IF(Configurações!$B$3="Colunas",IF('Escala Colunas'!Q85="","",'Escala Colunas'!Q85),IF(Configurações!$B$3="Simples","",IF('Escala Linhas'!BQ33="","",'Escala Linhas'!BQ33)))</f>
        <v/>
      </c>
      <c r="EL33" s="71" t="str">
        <f>IF(Configurações!$B$3="Colunas",IF('Escala Colunas'!Q86="","",'Escala Colunas'!Q86),IF(Configurações!$B$3="Simples","",IF('Escala Linhas'!BR33="","",'Escala Linhas'!BR33)))</f>
        <v/>
      </c>
      <c r="EM33">
        <f>IF($B33="",0,IF(Configurações!$B$3="Simples",IF(OR(ES33="TRAB",ES33="ATEST"),1,0),IF(AND(EI33&lt;&gt;"",EL33&lt;&gt;""),1,0)))</f>
        <v>0</v>
      </c>
      <c r="EN33" s="72">
        <f>IF(AND(EM33=1,Configurações!$B$3&lt;&gt;"Simples"),MOD(EL33-EI33,1)-EO33,0)</f>
        <v>0</v>
      </c>
      <c r="EO33" s="72">
        <f t="shared" si="143"/>
        <v>0</v>
      </c>
      <c r="EP33">
        <f t="shared" si="144"/>
        <v>0</v>
      </c>
      <c r="EQ33">
        <f t="shared" si="145"/>
        <v>0</v>
      </c>
      <c r="ER33" s="38" t="str">
        <f>IF(EM33=0,"",IF(EP33&gt;Configurações!$B$15,"7DIA ","")&amp;IF(AND(WEEKDAY(EI$5)=1,EQ33&gt;IF($D33="F",Configurações!$B$13,Configurações!$B$14)),"DOM ","")&amp;IF(Configurações!$B$3="Simples","",IF(ROUND(EN33*1440,0)&lt;=ROUND(Configurações!$B$11*1440,0),IF(ROUND(EO33*1440,0)&gt;0,"INT-INDEVIDO",""),IF(ROUND(EN33*1440,0)&lt;=ROUND(Configurações!$B$12*1440,0),IF(ROUND(EO33*1440,0)&lt;&gt;ROUND(Configurações!$B$8*1440,0),"INT-15MIN",""),IF(OR(ROUND(EO33*1440,0)&lt;ROUND(Configurações!$B$9*1440,0),ROUND(EO33*1440,0)&gt;ROUND(Configurações!$B$10*1440,0)),"INT-1H2H","")))))</f>
        <v/>
      </c>
      <c r="ES33" t="str">
        <f>IF(Configurações!$B$3="Simples",IF('Escala Simples'!R33="Trabalho","TRAB",IF('Escala Simples'!R33="Folga","FOLGA",IF('Escala Simples'!R33="Atestado","ATEST",IF('Escala Simples'!R33="Férias","FERIAS","")))),"")</f>
        <v/>
      </c>
      <c r="ET33" s="71" t="str">
        <f>IF(Configurações!$B$3="Colunas",IF('Escala Colunas'!Q88="","",'Escala Colunas'!Q88),IF(Configurações!$B$3="Simples","",IF('Escala Linhas'!BT33="","",'Escala Linhas'!BT33)))</f>
        <v/>
      </c>
      <c r="EU33" s="71" t="str">
        <f>IF(Configurações!$B$3="Colunas",IF('Escala Colunas'!Q89="","",'Escala Colunas'!Q89),IF(Configurações!$B$3="Simples","",IF('Escala Linhas'!BU33="","",'Escala Linhas'!BU33)))</f>
        <v/>
      </c>
      <c r="EV33" s="71" t="str">
        <f>IF(Configurações!$B$3="Colunas",IF('Escala Colunas'!Q90="","",'Escala Colunas'!Q90),IF(Configurações!$B$3="Simples","",IF('Escala Linhas'!BV33="","",'Escala Linhas'!BV33)))</f>
        <v/>
      </c>
      <c r="EW33" s="71" t="str">
        <f>IF(Configurações!$B$3="Colunas",IF('Escala Colunas'!Q91="","",'Escala Colunas'!Q91),IF(Configurações!$B$3="Simples","",IF('Escala Linhas'!BW33="","",'Escala Linhas'!BW33)))</f>
        <v/>
      </c>
      <c r="EX33">
        <f>IF($B33="",0,IF(Configurações!$B$3="Simples",IF(OR(FD33="TRAB",FD33="ATEST"),1,0),IF(AND(ET33&lt;&gt;"",EW33&lt;&gt;""),1,0)))</f>
        <v>0</v>
      </c>
      <c r="EY33" s="72">
        <f>IF(AND(EX33=1,Configurações!$B$3&lt;&gt;"Simples"),MOD(EW33-ET33,1)-EZ33,0)</f>
        <v>0</v>
      </c>
      <c r="EZ33" s="72">
        <f t="shared" si="146"/>
        <v>0</v>
      </c>
      <c r="FA33">
        <f t="shared" si="147"/>
        <v>0</v>
      </c>
      <c r="FB33">
        <f t="shared" si="148"/>
        <v>0</v>
      </c>
      <c r="FC33" s="38" t="str">
        <f>IF(EX33=0,"",IF(FA33&gt;Configurações!$B$15,"7DIA ","")&amp;IF(AND(WEEKDAY(ET$5)=1,FB33&gt;IF($D33="F",Configurações!$B$13,Configurações!$B$14)),"DOM ","")&amp;IF(Configurações!$B$3="Simples","",IF(ROUND(EY33*1440,0)&lt;=ROUND(Configurações!$B$11*1440,0),IF(ROUND(EZ33*1440,0)&gt;0,"INT-INDEVIDO",""),IF(ROUND(EY33*1440,0)&lt;=ROUND(Configurações!$B$12*1440,0),IF(ROUND(EZ33*1440,0)&lt;&gt;ROUND(Configurações!$B$8*1440,0),"INT-15MIN",""),IF(OR(ROUND(EZ33*1440,0)&lt;ROUND(Configurações!$B$9*1440,0),ROUND(EZ33*1440,0)&gt;ROUND(Configurações!$B$10*1440,0)),"INT-1H2H","")))))</f>
        <v/>
      </c>
      <c r="FD33" t="str">
        <f>IF(Configurações!$B$3="Simples",IF('Escala Simples'!S33="Trabalho","TRAB",IF('Escala Simples'!S33="Folga","FOLGA",IF('Escala Simples'!S33="Atestado","ATEST",IF('Escala Simples'!S33="Férias","FERIAS","")))),"")</f>
        <v/>
      </c>
      <c r="FE33" s="71" t="str">
        <f>IF(Configurações!$B$3="Colunas",IF('Escala Colunas'!Q96="","",'Escala Colunas'!Q96),IF(Configurações!$B$3="Simples","",IF('Escala Linhas'!CB33="","",'Escala Linhas'!CB33)))</f>
        <v/>
      </c>
      <c r="FF33" s="71" t="str">
        <f>IF(Configurações!$B$3="Colunas",IF('Escala Colunas'!Q97="","",'Escala Colunas'!Q97),IF(Configurações!$B$3="Simples","",IF('Escala Linhas'!CC33="","",'Escala Linhas'!CC33)))</f>
        <v/>
      </c>
      <c r="FG33" s="71" t="str">
        <f>IF(Configurações!$B$3="Colunas",IF('Escala Colunas'!Q98="","",'Escala Colunas'!Q98),IF(Configurações!$B$3="Simples","",IF('Escala Linhas'!CD33="","",'Escala Linhas'!CD33)))</f>
        <v/>
      </c>
      <c r="FH33" s="71" t="str">
        <f>IF(Configurações!$B$3="Colunas",IF('Escala Colunas'!Q99="","",'Escala Colunas'!Q99),IF(Configurações!$B$3="Simples","",IF('Escala Linhas'!CE33="","",'Escala Linhas'!CE33)))</f>
        <v/>
      </c>
      <c r="FI33">
        <f>IF($B33="",0,IF(Configurações!$B$3="Simples",IF(OR(FO33="TRAB",FO33="ATEST"),1,0),IF(AND(FE33&lt;&gt;"",FH33&lt;&gt;""),1,0)))</f>
        <v>0</v>
      </c>
      <c r="FJ33" s="72">
        <f>IF(AND(FI33=1,Configurações!$B$3&lt;&gt;"Simples"),MOD(FH33-FE33,1)-FK33,0)</f>
        <v>0</v>
      </c>
      <c r="FK33" s="72">
        <f t="shared" si="149"/>
        <v>0</v>
      </c>
      <c r="FL33">
        <f t="shared" si="150"/>
        <v>0</v>
      </c>
      <c r="FM33">
        <f t="shared" si="151"/>
        <v>0</v>
      </c>
      <c r="FN33" s="38" t="str">
        <f>IF(FI33=0,"",IF(FL33&gt;Configurações!$B$15,"7DIA ","")&amp;IF(AND(WEEKDAY(FE$5)=1,FM33&gt;IF($D33="F",Configurações!$B$13,Configurações!$B$14)),"DOM ","")&amp;IF(Configurações!$B$3="Simples","",IF(ROUND(FJ33*1440,0)&lt;=ROUND(Configurações!$B$11*1440,0),IF(ROUND(FK33*1440,0)&gt;0,"INT-INDEVIDO",""),IF(ROUND(FJ33*1440,0)&lt;=ROUND(Configurações!$B$12*1440,0),IF(ROUND(FK33*1440,0)&lt;&gt;ROUND(Configurações!$B$8*1440,0),"INT-15MIN",""),IF(OR(ROUND(FK33*1440,0)&lt;ROUND(Configurações!$B$9*1440,0),ROUND(FK33*1440,0)&gt;ROUND(Configurações!$B$10*1440,0)),"INT-1H2H","")))))</f>
        <v/>
      </c>
      <c r="FO33" t="str">
        <f>IF(Configurações!$B$3="Simples",IF('Escala Simples'!V33="Trabalho","TRAB",IF('Escala Simples'!V33="Folga","FOLGA",IF('Escala Simples'!V33="Atestado","ATEST",IF('Escala Simples'!V33="Férias","FERIAS","")))),"")</f>
        <v/>
      </c>
      <c r="FP33" s="71" t="str">
        <f>IF(Configurações!$B$3="Colunas",IF('Escala Colunas'!Q101="","",'Escala Colunas'!Q101),IF(Configurações!$B$3="Simples","",IF('Escala Linhas'!CG33="","",'Escala Linhas'!CG33)))</f>
        <v/>
      </c>
      <c r="FQ33" s="71" t="str">
        <f>IF(Configurações!$B$3="Colunas",IF('Escala Colunas'!Q102="","",'Escala Colunas'!Q102),IF(Configurações!$B$3="Simples","",IF('Escala Linhas'!CH33="","",'Escala Linhas'!CH33)))</f>
        <v/>
      </c>
      <c r="FR33" s="71" t="str">
        <f>IF(Configurações!$B$3="Colunas",IF('Escala Colunas'!Q103="","",'Escala Colunas'!Q103),IF(Configurações!$B$3="Simples","",IF('Escala Linhas'!CI33="","",'Escala Linhas'!CI33)))</f>
        <v/>
      </c>
      <c r="FS33" s="71" t="str">
        <f>IF(Configurações!$B$3="Colunas",IF('Escala Colunas'!Q104="","",'Escala Colunas'!Q104),IF(Configurações!$B$3="Simples","",IF('Escala Linhas'!CJ33="","",'Escala Linhas'!CJ33)))</f>
        <v/>
      </c>
      <c r="FT33">
        <f>IF($B33="",0,IF(Configurações!$B$3="Simples",IF(OR(FZ33="TRAB",FZ33="ATEST"),1,0),IF(AND(FP33&lt;&gt;"",FS33&lt;&gt;""),1,0)))</f>
        <v>0</v>
      </c>
      <c r="FU33" s="72">
        <f>IF(AND(FT33=1,Configurações!$B$3&lt;&gt;"Simples"),MOD(FS33-FP33,1)-FV33,0)</f>
        <v>0</v>
      </c>
      <c r="FV33" s="72">
        <f t="shared" si="152"/>
        <v>0</v>
      </c>
      <c r="FW33">
        <f t="shared" si="153"/>
        <v>0</v>
      </c>
      <c r="FX33">
        <f t="shared" si="154"/>
        <v>0</v>
      </c>
      <c r="FY33" s="38" t="str">
        <f>IF(FT33=0,"",IF(FW33&gt;Configurações!$B$15,"7DIA ","")&amp;IF(AND(WEEKDAY(FP$5)=1,FX33&gt;IF($D33="F",Configurações!$B$13,Configurações!$B$14)),"DOM ","")&amp;IF(Configurações!$B$3="Simples","",IF(ROUND(FU33*1440,0)&lt;=ROUND(Configurações!$B$11*1440,0),IF(ROUND(FV33*1440,0)&gt;0,"INT-INDEVIDO",""),IF(ROUND(FU33*1440,0)&lt;=ROUND(Configurações!$B$12*1440,0),IF(ROUND(FV33*1440,0)&lt;&gt;ROUND(Configurações!$B$8*1440,0),"INT-15MIN",""),IF(OR(ROUND(FV33*1440,0)&lt;ROUND(Configurações!$B$9*1440,0),ROUND(FV33*1440,0)&gt;ROUND(Configurações!$B$10*1440,0)),"INT-1H2H","")))))</f>
        <v/>
      </c>
      <c r="FZ33" t="str">
        <f>IF(Configurações!$B$3="Simples",IF('Escala Simples'!W33="Trabalho","TRAB",IF('Escala Simples'!W33="Folga","FOLGA",IF('Escala Simples'!W33="Atestado","ATEST",IF('Escala Simples'!W33="Férias","FERIAS","")))),"")</f>
        <v/>
      </c>
      <c r="GA33" s="71" t="str">
        <f>IF(Configurações!$B$3="Colunas",IF('Escala Colunas'!Q106="","",'Escala Colunas'!Q106),IF(Configurações!$B$3="Simples","",IF('Escala Linhas'!CL33="","",'Escala Linhas'!CL33)))</f>
        <v/>
      </c>
      <c r="GB33" s="71" t="str">
        <f>IF(Configurações!$B$3="Colunas",IF('Escala Colunas'!Q107="","",'Escala Colunas'!Q107),IF(Configurações!$B$3="Simples","",IF('Escala Linhas'!CM33="","",'Escala Linhas'!CM33)))</f>
        <v/>
      </c>
      <c r="GC33" s="71" t="str">
        <f>IF(Configurações!$B$3="Colunas",IF('Escala Colunas'!Q108="","",'Escala Colunas'!Q108),IF(Configurações!$B$3="Simples","",IF('Escala Linhas'!CN33="","",'Escala Linhas'!CN33)))</f>
        <v/>
      </c>
      <c r="GD33" s="71" t="str">
        <f>IF(Configurações!$B$3="Colunas",IF('Escala Colunas'!Q109="","",'Escala Colunas'!Q109),IF(Configurações!$B$3="Simples","",IF('Escala Linhas'!CO33="","",'Escala Linhas'!CO33)))</f>
        <v/>
      </c>
      <c r="GE33">
        <f>IF($B33="",0,IF(Configurações!$B$3="Simples",IF(OR(GK33="TRAB",GK33="ATEST"),1,0),IF(AND(GA33&lt;&gt;"",GD33&lt;&gt;""),1,0)))</f>
        <v>0</v>
      </c>
      <c r="GF33" s="72">
        <f>IF(AND(GE33=1,Configurações!$B$3&lt;&gt;"Simples"),MOD(GD33-GA33,1)-GG33,0)</f>
        <v>0</v>
      </c>
      <c r="GG33" s="72">
        <f t="shared" si="155"/>
        <v>0</v>
      </c>
      <c r="GH33">
        <f t="shared" si="156"/>
        <v>0</v>
      </c>
      <c r="GI33">
        <f t="shared" si="157"/>
        <v>0</v>
      </c>
      <c r="GJ33" s="38" t="str">
        <f>IF(GE33=0,"",IF(GH33&gt;Configurações!$B$15,"7DIA ","")&amp;IF(AND(WEEKDAY(GA$5)=1,GI33&gt;IF($D33="F",Configurações!$B$13,Configurações!$B$14)),"DOM ","")&amp;IF(Configurações!$B$3="Simples","",IF(ROUND(GF33*1440,0)&lt;=ROUND(Configurações!$B$11*1440,0),IF(ROUND(GG33*1440,0)&gt;0,"INT-INDEVIDO",""),IF(ROUND(GF33*1440,0)&lt;=ROUND(Configurações!$B$12*1440,0),IF(ROUND(GG33*1440,0)&lt;&gt;ROUND(Configurações!$B$8*1440,0),"INT-15MIN",""),IF(OR(ROUND(GG33*1440,0)&lt;ROUND(Configurações!$B$9*1440,0),ROUND(GG33*1440,0)&gt;ROUND(Configurações!$B$10*1440,0)),"INT-1H2H","")))))</f>
        <v/>
      </c>
      <c r="GK33" t="str">
        <f>IF(Configurações!$B$3="Simples",IF('Escala Simples'!X33="Trabalho","TRAB",IF('Escala Simples'!X33="Folga","FOLGA",IF('Escala Simples'!X33="Atestado","ATEST",IF('Escala Simples'!X33="Férias","FERIAS","")))),"")</f>
        <v/>
      </c>
      <c r="GL33" s="71" t="str">
        <f>IF(Configurações!$B$3="Colunas",IF('Escala Colunas'!Q111="","",'Escala Colunas'!Q111),IF(Configurações!$B$3="Simples","",IF('Escala Linhas'!CQ33="","",'Escala Linhas'!CQ33)))</f>
        <v/>
      </c>
      <c r="GM33" s="71" t="str">
        <f>IF(Configurações!$B$3="Colunas",IF('Escala Colunas'!Q112="","",'Escala Colunas'!Q112),IF(Configurações!$B$3="Simples","",IF('Escala Linhas'!CR33="","",'Escala Linhas'!CR33)))</f>
        <v/>
      </c>
      <c r="GN33" s="71" t="str">
        <f>IF(Configurações!$B$3="Colunas",IF('Escala Colunas'!Q113="","",'Escala Colunas'!Q113),IF(Configurações!$B$3="Simples","",IF('Escala Linhas'!CS33="","",'Escala Linhas'!CS33)))</f>
        <v/>
      </c>
      <c r="GO33" s="71" t="str">
        <f>IF(Configurações!$B$3="Colunas",IF('Escala Colunas'!Q114="","",'Escala Colunas'!Q114),IF(Configurações!$B$3="Simples","",IF('Escala Linhas'!CT33="","",'Escala Linhas'!CT33)))</f>
        <v/>
      </c>
      <c r="GP33">
        <f>IF($B33="",0,IF(Configurações!$B$3="Simples",IF(OR(GV33="TRAB",GV33="ATEST"),1,0),IF(AND(GL33&lt;&gt;"",GO33&lt;&gt;""),1,0)))</f>
        <v>0</v>
      </c>
      <c r="GQ33" s="72">
        <f>IF(AND(GP33=1,Configurações!$B$3&lt;&gt;"Simples"),MOD(GO33-GL33,1)-GR33,0)</f>
        <v>0</v>
      </c>
      <c r="GR33" s="72">
        <f t="shared" si="158"/>
        <v>0</v>
      </c>
      <c r="GS33">
        <f t="shared" si="159"/>
        <v>0</v>
      </c>
      <c r="GT33">
        <f t="shared" si="160"/>
        <v>0</v>
      </c>
      <c r="GU33" s="38" t="str">
        <f>IF(GP33=0,"",IF(GS33&gt;Configurações!$B$15,"7DIA ","")&amp;IF(AND(WEEKDAY(GL$5)=1,GT33&gt;IF($D33="F",Configurações!$B$13,Configurações!$B$14)),"DOM ","")&amp;IF(Configurações!$B$3="Simples","",IF(ROUND(GQ33*1440,0)&lt;=ROUND(Configurações!$B$11*1440,0),IF(ROUND(GR33*1440,0)&gt;0,"INT-INDEVIDO",""),IF(ROUND(GQ33*1440,0)&lt;=ROUND(Configurações!$B$12*1440,0),IF(ROUND(GR33*1440,0)&lt;&gt;ROUND(Configurações!$B$8*1440,0),"INT-15MIN",""),IF(OR(ROUND(GR33*1440,0)&lt;ROUND(Configurações!$B$9*1440,0),ROUND(GR33*1440,0)&gt;ROUND(Configurações!$B$10*1440,0)),"INT-1H2H","")))))</f>
        <v/>
      </c>
      <c r="GV33" t="str">
        <f>IF(Configurações!$B$3="Simples",IF('Escala Simples'!Y33="Trabalho","TRAB",IF('Escala Simples'!Y33="Folga","FOLGA",IF('Escala Simples'!Y33="Atestado","ATEST",IF('Escala Simples'!Y33="Férias","FERIAS","")))),"")</f>
        <v/>
      </c>
      <c r="GW33" s="71" t="str">
        <f>IF(Configurações!$B$3="Colunas",IF('Escala Colunas'!Q116="","",'Escala Colunas'!Q116),IF(Configurações!$B$3="Simples","",IF('Escala Linhas'!CV33="","",'Escala Linhas'!CV33)))</f>
        <v/>
      </c>
      <c r="GX33" s="71" t="str">
        <f>IF(Configurações!$B$3="Colunas",IF('Escala Colunas'!Q117="","",'Escala Colunas'!Q117),IF(Configurações!$B$3="Simples","",IF('Escala Linhas'!CW33="","",'Escala Linhas'!CW33)))</f>
        <v/>
      </c>
      <c r="GY33" s="71" t="str">
        <f>IF(Configurações!$B$3="Colunas",IF('Escala Colunas'!Q118="","",'Escala Colunas'!Q118),IF(Configurações!$B$3="Simples","",IF('Escala Linhas'!CX33="","",'Escala Linhas'!CX33)))</f>
        <v/>
      </c>
      <c r="GZ33" s="71" t="str">
        <f>IF(Configurações!$B$3="Colunas",IF('Escala Colunas'!Q119="","",'Escala Colunas'!Q119),IF(Configurações!$B$3="Simples","",IF('Escala Linhas'!CY33="","",'Escala Linhas'!CY33)))</f>
        <v/>
      </c>
      <c r="HA33">
        <f>IF($B33="",0,IF(Configurações!$B$3="Simples",IF(OR(HG33="TRAB",HG33="ATEST"),1,0),IF(AND(GW33&lt;&gt;"",GZ33&lt;&gt;""),1,0)))</f>
        <v>0</v>
      </c>
      <c r="HB33" s="72">
        <f>IF(AND(HA33=1,Configurações!$B$3&lt;&gt;"Simples"),MOD(GZ33-GW33,1)-HC33,0)</f>
        <v>0</v>
      </c>
      <c r="HC33" s="72">
        <f t="shared" si="161"/>
        <v>0</v>
      </c>
      <c r="HD33">
        <f t="shared" si="162"/>
        <v>0</v>
      </c>
      <c r="HE33">
        <f t="shared" si="163"/>
        <v>0</v>
      </c>
      <c r="HF33" s="38" t="str">
        <f>IF(HA33=0,"",IF(HD33&gt;Configurações!$B$15,"7DIA ","")&amp;IF(AND(WEEKDAY(GW$5)=1,HE33&gt;IF($D33="F",Configurações!$B$13,Configurações!$B$14)),"DOM ","")&amp;IF(Configurações!$B$3="Simples","",IF(ROUND(HB33*1440,0)&lt;=ROUND(Configurações!$B$11*1440,0),IF(ROUND(HC33*1440,0)&gt;0,"INT-INDEVIDO",""),IF(ROUND(HB33*1440,0)&lt;=ROUND(Configurações!$B$12*1440,0),IF(ROUND(HC33*1440,0)&lt;&gt;ROUND(Configurações!$B$8*1440,0),"INT-15MIN",""),IF(OR(ROUND(HC33*1440,0)&lt;ROUND(Configurações!$B$9*1440,0),ROUND(HC33*1440,0)&gt;ROUND(Configurações!$B$10*1440,0)),"INT-1H2H","")))))</f>
        <v/>
      </c>
      <c r="HG33" t="str">
        <f>IF(Configurações!$B$3="Simples",IF('Escala Simples'!Z33="Trabalho","TRAB",IF('Escala Simples'!Z33="Folga","FOLGA",IF('Escala Simples'!Z33="Atestado","ATEST",IF('Escala Simples'!Z33="Férias","FERIAS","")))),"")</f>
        <v/>
      </c>
      <c r="HH33" s="71" t="str">
        <f>IF(Configurações!$B$3="Colunas",IF('Escala Colunas'!Q121="","",'Escala Colunas'!Q121),IF(Configurações!$B$3="Simples","",IF('Escala Linhas'!DA33="","",'Escala Linhas'!DA33)))</f>
        <v/>
      </c>
      <c r="HI33" s="71" t="str">
        <f>IF(Configurações!$B$3="Colunas",IF('Escala Colunas'!Q122="","",'Escala Colunas'!Q122),IF(Configurações!$B$3="Simples","",IF('Escala Linhas'!DB33="","",'Escala Linhas'!DB33)))</f>
        <v/>
      </c>
      <c r="HJ33" s="71" t="str">
        <f>IF(Configurações!$B$3="Colunas",IF('Escala Colunas'!Q123="","",'Escala Colunas'!Q123),IF(Configurações!$B$3="Simples","",IF('Escala Linhas'!DC33="","",'Escala Linhas'!DC33)))</f>
        <v/>
      </c>
      <c r="HK33" s="71" t="str">
        <f>IF(Configurações!$B$3="Colunas",IF('Escala Colunas'!Q124="","",'Escala Colunas'!Q124),IF(Configurações!$B$3="Simples","",IF('Escala Linhas'!DD33="","",'Escala Linhas'!DD33)))</f>
        <v/>
      </c>
      <c r="HL33">
        <f>IF($B33="",0,IF(Configurações!$B$3="Simples",IF(OR(HR33="TRAB",HR33="ATEST"),1,0),IF(AND(HH33&lt;&gt;"",HK33&lt;&gt;""),1,0)))</f>
        <v>0</v>
      </c>
      <c r="HM33" s="72">
        <f>IF(AND(HL33=1,Configurações!$B$3&lt;&gt;"Simples"),MOD(HK33-HH33,1)-HN33,0)</f>
        <v>0</v>
      </c>
      <c r="HN33" s="72">
        <f t="shared" si="164"/>
        <v>0</v>
      </c>
      <c r="HO33">
        <f t="shared" si="165"/>
        <v>0</v>
      </c>
      <c r="HP33">
        <f t="shared" si="166"/>
        <v>0</v>
      </c>
      <c r="HQ33" s="38" t="str">
        <f>IF(HL33=0,"",IF(HO33&gt;Configurações!$B$15,"7DIA ","")&amp;IF(AND(WEEKDAY(HH$5)=1,HP33&gt;IF($D33="F",Configurações!$B$13,Configurações!$B$14)),"DOM ","")&amp;IF(Configurações!$B$3="Simples","",IF(ROUND(HM33*1440,0)&lt;=ROUND(Configurações!$B$11*1440,0),IF(ROUND(HN33*1440,0)&gt;0,"INT-INDEVIDO",""),IF(ROUND(HM33*1440,0)&lt;=ROUND(Configurações!$B$12*1440,0),IF(ROUND(HN33*1440,0)&lt;&gt;ROUND(Configurações!$B$8*1440,0),"INT-15MIN",""),IF(OR(ROUND(HN33*1440,0)&lt;ROUND(Configurações!$B$9*1440,0),ROUND(HN33*1440,0)&gt;ROUND(Configurações!$B$10*1440,0)),"INT-1H2H","")))))</f>
        <v/>
      </c>
      <c r="HR33" t="str">
        <f>IF(Configurações!$B$3="Simples",IF('Escala Simples'!AA33="Trabalho","TRAB",IF('Escala Simples'!AA33="Folga","FOLGA",IF('Escala Simples'!AA33="Atestado","ATEST",IF('Escala Simples'!AA33="Férias","FERIAS","")))),"")</f>
        <v/>
      </c>
      <c r="HS33" s="71" t="str">
        <f>IF(Configurações!$B$3="Colunas",IF('Escala Colunas'!Q126="","",'Escala Colunas'!Q126),IF(Configurações!$B$3="Simples","",IF('Escala Linhas'!DF33="","",'Escala Linhas'!DF33)))</f>
        <v/>
      </c>
      <c r="HT33" s="71" t="str">
        <f>IF(Configurações!$B$3="Colunas",IF('Escala Colunas'!Q127="","",'Escala Colunas'!Q127),IF(Configurações!$B$3="Simples","",IF('Escala Linhas'!DG33="","",'Escala Linhas'!DG33)))</f>
        <v/>
      </c>
      <c r="HU33" s="71" t="str">
        <f>IF(Configurações!$B$3="Colunas",IF('Escala Colunas'!Q128="","",'Escala Colunas'!Q128),IF(Configurações!$B$3="Simples","",IF('Escala Linhas'!DH33="","",'Escala Linhas'!DH33)))</f>
        <v/>
      </c>
      <c r="HV33" s="71" t="str">
        <f>IF(Configurações!$B$3="Colunas",IF('Escala Colunas'!Q129="","",'Escala Colunas'!Q129),IF(Configurações!$B$3="Simples","",IF('Escala Linhas'!DI33="","",'Escala Linhas'!DI33)))</f>
        <v/>
      </c>
      <c r="HW33">
        <f>IF($B33="",0,IF(Configurações!$B$3="Simples",IF(OR(IC33="TRAB",IC33="ATEST"),1,0),IF(AND(HS33&lt;&gt;"",HV33&lt;&gt;""),1,0)))</f>
        <v>0</v>
      </c>
      <c r="HX33" s="72">
        <f>IF(AND(HW33=1,Configurações!$B$3&lt;&gt;"Simples"),MOD(HV33-HS33,1)-HY33,0)</f>
        <v>0</v>
      </c>
      <c r="HY33" s="72">
        <f t="shared" si="167"/>
        <v>0</v>
      </c>
      <c r="HZ33">
        <f t="shared" si="168"/>
        <v>0</v>
      </c>
      <c r="IA33">
        <f t="shared" si="169"/>
        <v>0</v>
      </c>
      <c r="IB33" s="38" t="str">
        <f>IF(HW33=0,"",IF(HZ33&gt;Configurações!$B$15,"7DIA ","")&amp;IF(AND(WEEKDAY(HS$5)=1,IA33&gt;IF($D33="F",Configurações!$B$13,Configurações!$B$14)),"DOM ","")&amp;IF(Configurações!$B$3="Simples","",IF(ROUND(HX33*1440,0)&lt;=ROUND(Configurações!$B$11*1440,0),IF(ROUND(HY33*1440,0)&gt;0,"INT-INDEVIDO",""),IF(ROUND(HX33*1440,0)&lt;=ROUND(Configurações!$B$12*1440,0),IF(ROUND(HY33*1440,0)&lt;&gt;ROUND(Configurações!$B$8*1440,0),"INT-15MIN",""),IF(OR(ROUND(HY33*1440,0)&lt;ROUND(Configurações!$B$9*1440,0),ROUND(HY33*1440,0)&gt;ROUND(Configurações!$B$10*1440,0)),"INT-1H2H","")))))</f>
        <v/>
      </c>
      <c r="IC33" t="str">
        <f>IF(Configurações!$B$3="Simples",IF('Escala Simples'!AB33="Trabalho","TRAB",IF('Escala Simples'!AB33="Folga","FOLGA",IF('Escala Simples'!AB33="Atestado","ATEST",IF('Escala Simples'!AB33="Férias","FERIAS","")))),"")</f>
        <v/>
      </c>
      <c r="ID33" s="71" t="str">
        <f>IF(Configurações!$B$3="Colunas",IF('Escala Colunas'!Q134="","",'Escala Colunas'!Q134),IF(Configurações!$B$3="Simples","",IF('Escala Linhas'!DN33="","",'Escala Linhas'!DN33)))</f>
        <v/>
      </c>
      <c r="IE33" s="71" t="str">
        <f>IF(Configurações!$B$3="Colunas",IF('Escala Colunas'!Q135="","",'Escala Colunas'!Q135),IF(Configurações!$B$3="Simples","",IF('Escala Linhas'!DO33="","",'Escala Linhas'!DO33)))</f>
        <v/>
      </c>
      <c r="IF33" s="71" t="str">
        <f>IF(Configurações!$B$3="Colunas",IF('Escala Colunas'!Q136="","",'Escala Colunas'!Q136),IF(Configurações!$B$3="Simples","",IF('Escala Linhas'!DP33="","",'Escala Linhas'!DP33)))</f>
        <v/>
      </c>
      <c r="IG33" s="71" t="str">
        <f>IF(Configurações!$B$3="Colunas",IF('Escala Colunas'!Q137="","",'Escala Colunas'!Q137),IF(Configurações!$B$3="Simples","",IF('Escala Linhas'!DQ33="","",'Escala Linhas'!DQ33)))</f>
        <v/>
      </c>
      <c r="IH33">
        <f>IF($B33="",0,IF(Configurações!$B$3="Simples",IF(OR(IN33="TRAB",IN33="ATEST"),1,0),IF(AND(ID33&lt;&gt;"",IG33&lt;&gt;""),1,0)))</f>
        <v>0</v>
      </c>
      <c r="II33" s="72">
        <f>IF(AND(IH33=1,Configurações!$B$3&lt;&gt;"Simples"),MOD(IG33-ID33,1)-IJ33,0)</f>
        <v>0</v>
      </c>
      <c r="IJ33" s="72">
        <f t="shared" si="170"/>
        <v>0</v>
      </c>
      <c r="IK33">
        <f t="shared" si="171"/>
        <v>0</v>
      </c>
      <c r="IL33">
        <f t="shared" si="172"/>
        <v>0</v>
      </c>
      <c r="IM33" s="38" t="str">
        <f>IF(IH33=0,"",IF(IK33&gt;Configurações!$B$15,"7DIA ","")&amp;IF(AND(WEEKDAY(ID$5)=1,IL33&gt;IF($D33="F",Configurações!$B$13,Configurações!$B$14)),"DOM ","")&amp;IF(Configurações!$B$3="Simples","",IF(ROUND(II33*1440,0)&lt;=ROUND(Configurações!$B$11*1440,0),IF(ROUND(IJ33*1440,0)&gt;0,"INT-INDEVIDO",""),IF(ROUND(II33*1440,0)&lt;=ROUND(Configurações!$B$12*1440,0),IF(ROUND(IJ33*1440,0)&lt;&gt;ROUND(Configurações!$B$8*1440,0),"INT-15MIN",""),IF(OR(ROUND(IJ33*1440,0)&lt;ROUND(Configurações!$B$9*1440,0),ROUND(IJ33*1440,0)&gt;ROUND(Configurações!$B$10*1440,0)),"INT-1H2H","")))))</f>
        <v/>
      </c>
      <c r="IN33" t="str">
        <f>IF(Configurações!$B$3="Simples",IF('Escala Simples'!AE33="Trabalho","TRAB",IF('Escala Simples'!AE33="Folga","FOLGA",IF('Escala Simples'!AE33="Atestado","ATEST",IF('Escala Simples'!AE33="Férias","FERIAS","")))),"")</f>
        <v/>
      </c>
      <c r="IO33" s="71" t="str">
        <f>IF(Configurações!$B$3="Colunas",IF('Escala Colunas'!Q139="","",'Escala Colunas'!Q139),IF(Configurações!$B$3="Simples","",IF('Escala Linhas'!DS33="","",'Escala Linhas'!DS33)))</f>
        <v/>
      </c>
      <c r="IP33" s="71" t="str">
        <f>IF(Configurações!$B$3="Colunas",IF('Escala Colunas'!Q140="","",'Escala Colunas'!Q140),IF(Configurações!$B$3="Simples","",IF('Escala Linhas'!DT33="","",'Escala Linhas'!DT33)))</f>
        <v/>
      </c>
      <c r="IQ33" s="71" t="str">
        <f>IF(Configurações!$B$3="Colunas",IF('Escala Colunas'!Q141="","",'Escala Colunas'!Q141),IF(Configurações!$B$3="Simples","",IF('Escala Linhas'!DU33="","",'Escala Linhas'!DU33)))</f>
        <v/>
      </c>
      <c r="IR33" s="71" t="str">
        <f>IF(Configurações!$B$3="Colunas",IF('Escala Colunas'!Q142="","",'Escala Colunas'!Q142),IF(Configurações!$B$3="Simples","",IF('Escala Linhas'!DV33="","",'Escala Linhas'!DV33)))</f>
        <v/>
      </c>
      <c r="IS33">
        <f>IF($B33="",0,IF(Configurações!$B$3="Simples",IF(OR(IY33="TRAB",IY33="ATEST"),1,0),IF(AND(IO33&lt;&gt;"",IR33&lt;&gt;""),1,0)))</f>
        <v>0</v>
      </c>
      <c r="IT33" s="72">
        <f>IF(AND(IS33=1,Configurações!$B$3&lt;&gt;"Simples"),MOD(IR33-IO33,1)-IU33,0)</f>
        <v>0</v>
      </c>
      <c r="IU33" s="72">
        <f t="shared" si="173"/>
        <v>0</v>
      </c>
      <c r="IV33">
        <f t="shared" si="174"/>
        <v>0</v>
      </c>
      <c r="IW33">
        <f t="shared" si="175"/>
        <v>0</v>
      </c>
      <c r="IX33" s="38" t="str">
        <f>IF(IS33=0,"",IF(IV33&gt;Configurações!$B$15,"7DIA ","")&amp;IF(AND(WEEKDAY(IO$5)=1,IW33&gt;IF($D33="F",Configurações!$B$13,Configurações!$B$14)),"DOM ","")&amp;IF(Configurações!$B$3="Simples","",IF(ROUND(IT33*1440,0)&lt;=ROUND(Configurações!$B$11*1440,0),IF(ROUND(IU33*1440,0)&gt;0,"INT-INDEVIDO",""),IF(ROUND(IT33*1440,0)&lt;=ROUND(Configurações!$B$12*1440,0),IF(ROUND(IU33*1440,0)&lt;&gt;ROUND(Configurações!$B$8*1440,0),"INT-15MIN",""),IF(OR(ROUND(IU33*1440,0)&lt;ROUND(Configurações!$B$9*1440,0),ROUND(IU33*1440,0)&gt;ROUND(Configurações!$B$10*1440,0)),"INT-1H2H","")))))</f>
        <v/>
      </c>
      <c r="IY33" t="str">
        <f>IF(Configurações!$B$3="Simples",IF('Escala Simples'!AF33="Trabalho","TRAB",IF('Escala Simples'!AF33="Folga","FOLGA",IF('Escala Simples'!AF33="Atestado","ATEST",IF('Escala Simples'!AF33="Férias","FERIAS","")))),"")</f>
        <v/>
      </c>
      <c r="IZ33" s="71" t="str">
        <f>IF(Configurações!$B$3="Colunas",IF('Escala Colunas'!Q144="","",'Escala Colunas'!Q144),IF(Configurações!$B$3="Simples","",IF('Escala Linhas'!DX33="","",'Escala Linhas'!DX33)))</f>
        <v/>
      </c>
      <c r="JA33" s="71" t="str">
        <f>IF(Configurações!$B$3="Colunas",IF('Escala Colunas'!Q145="","",'Escala Colunas'!Q145),IF(Configurações!$B$3="Simples","",IF('Escala Linhas'!DY33="","",'Escala Linhas'!DY33)))</f>
        <v/>
      </c>
      <c r="JB33" s="71" t="str">
        <f>IF(Configurações!$B$3="Colunas",IF('Escala Colunas'!Q146="","",'Escala Colunas'!Q146),IF(Configurações!$B$3="Simples","",IF('Escala Linhas'!DZ33="","",'Escala Linhas'!DZ33)))</f>
        <v/>
      </c>
      <c r="JC33" s="71" t="str">
        <f>IF(Configurações!$B$3="Colunas",IF('Escala Colunas'!Q147="","",'Escala Colunas'!Q147),IF(Configurações!$B$3="Simples","",IF('Escala Linhas'!EA33="","",'Escala Linhas'!EA33)))</f>
        <v/>
      </c>
      <c r="JD33">
        <f>IF($B33="",0,IF(Configurações!$B$3="Simples",IF(OR(JJ33="TRAB",JJ33="ATEST"),1,0),IF(AND(IZ33&lt;&gt;"",JC33&lt;&gt;""),1,0)))</f>
        <v>0</v>
      </c>
      <c r="JE33" s="72">
        <f>IF(AND(JD33=1,Configurações!$B$3&lt;&gt;"Simples"),MOD(JC33-IZ33,1)-JF33,0)</f>
        <v>0</v>
      </c>
      <c r="JF33" s="72">
        <f t="shared" si="176"/>
        <v>0</v>
      </c>
      <c r="JG33">
        <f t="shared" si="177"/>
        <v>0</v>
      </c>
      <c r="JH33">
        <f t="shared" si="178"/>
        <v>0</v>
      </c>
      <c r="JI33" s="38" t="str">
        <f>IF(JD33=0,"",IF(JG33&gt;Configurações!$B$15,"7DIA ","")&amp;IF(AND(WEEKDAY(IZ$5)=1,JH33&gt;IF($D33="F",Configurações!$B$13,Configurações!$B$14)),"DOM ","")&amp;IF(Configurações!$B$3="Simples","",IF(ROUND(JE33*1440,0)&lt;=ROUND(Configurações!$B$11*1440,0),IF(ROUND(JF33*1440,0)&gt;0,"INT-INDEVIDO",""),IF(ROUND(JE33*1440,0)&lt;=ROUND(Configurações!$B$12*1440,0),IF(ROUND(JF33*1440,0)&lt;&gt;ROUND(Configurações!$B$8*1440,0),"INT-15MIN",""),IF(OR(ROUND(JF33*1440,0)&lt;ROUND(Configurações!$B$9*1440,0),ROUND(JF33*1440,0)&gt;ROUND(Configurações!$B$10*1440,0)),"INT-1H2H","")))))</f>
        <v/>
      </c>
      <c r="JJ33" t="str">
        <f>IF(Configurações!$B$3="Simples",IF('Escala Simples'!AG33="Trabalho","TRAB",IF('Escala Simples'!AG33="Folga","FOLGA",IF('Escala Simples'!AG33="Atestado","ATEST",IF('Escala Simples'!AG33="Férias","FERIAS","")))),"")</f>
        <v/>
      </c>
      <c r="JK33" s="71" t="str">
        <f>IF(Configurações!$B$3="Colunas",IF('Escala Colunas'!Q149="","",'Escala Colunas'!Q149),IF(Configurações!$B$3="Simples","",IF('Escala Linhas'!EC33="","",'Escala Linhas'!EC33)))</f>
        <v/>
      </c>
      <c r="JL33" s="71" t="str">
        <f>IF(Configurações!$B$3="Colunas",IF('Escala Colunas'!Q150="","",'Escala Colunas'!Q150),IF(Configurações!$B$3="Simples","",IF('Escala Linhas'!ED33="","",'Escala Linhas'!ED33)))</f>
        <v/>
      </c>
      <c r="JM33" s="71" t="str">
        <f>IF(Configurações!$B$3="Colunas",IF('Escala Colunas'!Q151="","",'Escala Colunas'!Q151),IF(Configurações!$B$3="Simples","",IF('Escala Linhas'!EE33="","",'Escala Linhas'!EE33)))</f>
        <v/>
      </c>
      <c r="JN33" s="71" t="str">
        <f>IF(Configurações!$B$3="Colunas",IF('Escala Colunas'!Q152="","",'Escala Colunas'!Q152),IF(Configurações!$B$3="Simples","",IF('Escala Linhas'!EF33="","",'Escala Linhas'!EF33)))</f>
        <v/>
      </c>
      <c r="JO33">
        <f>IF($B33="",0,IF(Configurações!$B$3="Simples",IF(OR(JU33="TRAB",JU33="ATEST"),1,0),IF(AND(JK33&lt;&gt;"",JN33&lt;&gt;""),1,0)))</f>
        <v>0</v>
      </c>
      <c r="JP33" s="72">
        <f>IF(AND(JO33=1,Configurações!$B$3&lt;&gt;"Simples"),MOD(JN33-JK33,1)-JQ33,0)</f>
        <v>0</v>
      </c>
      <c r="JQ33" s="72">
        <f t="shared" si="179"/>
        <v>0</v>
      </c>
      <c r="JR33">
        <f t="shared" si="180"/>
        <v>0</v>
      </c>
      <c r="JS33">
        <f t="shared" si="181"/>
        <v>0</v>
      </c>
      <c r="JT33" s="38" t="str">
        <f>IF(JO33=0,"",IF(JR33&gt;Configurações!$B$15,"7DIA ","")&amp;IF(AND(WEEKDAY(JK$5)=1,JS33&gt;IF($D33="F",Configurações!$B$13,Configurações!$B$14)),"DOM ","")&amp;IF(Configurações!$B$3="Simples","",IF(ROUND(JP33*1440,0)&lt;=ROUND(Configurações!$B$11*1440,0),IF(ROUND(JQ33*1440,0)&gt;0,"INT-INDEVIDO",""),IF(ROUND(JP33*1440,0)&lt;=ROUND(Configurações!$B$12*1440,0),IF(ROUND(JQ33*1440,0)&lt;&gt;ROUND(Configurações!$B$8*1440,0),"INT-15MIN",""),IF(OR(ROUND(JQ33*1440,0)&lt;ROUND(Configurações!$B$9*1440,0),ROUND(JQ33*1440,0)&gt;ROUND(Configurações!$B$10*1440,0)),"INT-1H2H","")))))</f>
        <v/>
      </c>
      <c r="JU33" t="str">
        <f>IF(Configurações!$B$3="Simples",IF('Escala Simples'!AH33="Trabalho","TRAB",IF('Escala Simples'!AH33="Folga","FOLGA",IF('Escala Simples'!AH33="Atestado","ATEST",IF('Escala Simples'!AH33="Férias","FERIAS","")))),"")</f>
        <v/>
      </c>
      <c r="JV33" s="71" t="str">
        <f>IF(Configurações!$B$3="Colunas",IF('Escala Colunas'!Q154="","",'Escala Colunas'!Q154),IF(Configurações!$B$3="Simples","",IF('Escala Linhas'!EH33="","",'Escala Linhas'!EH33)))</f>
        <v/>
      </c>
      <c r="JW33" s="71" t="str">
        <f>IF(Configurações!$B$3="Colunas",IF('Escala Colunas'!Q155="","",'Escala Colunas'!Q155),IF(Configurações!$B$3="Simples","",IF('Escala Linhas'!EI33="","",'Escala Linhas'!EI33)))</f>
        <v/>
      </c>
      <c r="JX33" s="71" t="str">
        <f>IF(Configurações!$B$3="Colunas",IF('Escala Colunas'!Q156="","",'Escala Colunas'!Q156),IF(Configurações!$B$3="Simples","",IF('Escala Linhas'!EJ33="","",'Escala Linhas'!EJ33)))</f>
        <v/>
      </c>
      <c r="JY33" s="71" t="str">
        <f>IF(Configurações!$B$3="Colunas",IF('Escala Colunas'!Q157="","",'Escala Colunas'!Q157),IF(Configurações!$B$3="Simples","",IF('Escala Linhas'!EK33="","",'Escala Linhas'!EK33)))</f>
        <v/>
      </c>
      <c r="JZ33">
        <f>IF($B33="",0,IF(Configurações!$B$3="Simples",IF(OR(KF33="TRAB",KF33="ATEST"),1,0),IF(AND(JV33&lt;&gt;"",JY33&lt;&gt;""),1,0)))</f>
        <v>0</v>
      </c>
      <c r="KA33" s="72">
        <f>IF(AND(JZ33=1,Configurações!$B$3&lt;&gt;"Simples"),MOD(JY33-JV33,1)-KB33,0)</f>
        <v>0</v>
      </c>
      <c r="KB33" s="72">
        <f t="shared" si="182"/>
        <v>0</v>
      </c>
      <c r="KC33">
        <f t="shared" si="183"/>
        <v>0</v>
      </c>
      <c r="KD33">
        <f t="shared" si="184"/>
        <v>0</v>
      </c>
      <c r="KE33" s="38" t="str">
        <f>IF(JZ33=0,"",IF(KC33&gt;Configurações!$B$15,"7DIA ","")&amp;IF(AND(WEEKDAY(JV$5)=1,KD33&gt;IF($D33="F",Configurações!$B$13,Configurações!$B$14)),"DOM ","")&amp;IF(Configurações!$B$3="Simples","",IF(ROUND(KA33*1440,0)&lt;=ROUND(Configurações!$B$11*1440,0),IF(ROUND(KB33*1440,0)&gt;0,"INT-INDEVIDO",""),IF(ROUND(KA33*1440,0)&lt;=ROUND(Configurações!$B$12*1440,0),IF(ROUND(KB33*1440,0)&lt;&gt;ROUND(Configurações!$B$8*1440,0),"INT-15MIN",""),IF(OR(ROUND(KB33*1440,0)&lt;ROUND(Configurações!$B$9*1440,0),ROUND(KB33*1440,0)&gt;ROUND(Configurações!$B$10*1440,0)),"INT-1H2H","")))))</f>
        <v/>
      </c>
      <c r="KF33" t="str">
        <f>IF(Configurações!$B$3="Simples",IF('Escala Simples'!AI33="Trabalho","TRAB",IF('Escala Simples'!AI33="Folga","FOLGA",IF('Escala Simples'!AI33="Atestado","ATEST",IF('Escala Simples'!AI33="Férias","FERIAS","")))),"")</f>
        <v/>
      </c>
      <c r="KG33" s="71" t="str">
        <f>IF(Configurações!$B$3="Colunas",IF('Escala Colunas'!Q159="","",'Escala Colunas'!Q159),IF(Configurações!$B$3="Simples","",IF('Escala Linhas'!EM33="","",'Escala Linhas'!EM33)))</f>
        <v/>
      </c>
      <c r="KH33" s="71" t="str">
        <f>IF(Configurações!$B$3="Colunas",IF('Escala Colunas'!Q160="","",'Escala Colunas'!Q160),IF(Configurações!$B$3="Simples","",IF('Escala Linhas'!EN33="","",'Escala Linhas'!EN33)))</f>
        <v/>
      </c>
      <c r="KI33" s="71" t="str">
        <f>IF(Configurações!$B$3="Colunas",IF('Escala Colunas'!Q161="","",'Escala Colunas'!Q161),IF(Configurações!$B$3="Simples","",IF('Escala Linhas'!EO33="","",'Escala Linhas'!EO33)))</f>
        <v/>
      </c>
      <c r="KJ33" s="71" t="str">
        <f>IF(Configurações!$B$3="Colunas",IF('Escala Colunas'!Q162="","",'Escala Colunas'!Q162),IF(Configurações!$B$3="Simples","",IF('Escala Linhas'!EP33="","",'Escala Linhas'!EP33)))</f>
        <v/>
      </c>
      <c r="KK33">
        <f>IF($B33="",0,IF(Configurações!$B$3="Simples",IF(OR(KQ33="TRAB",KQ33="ATEST"),1,0),IF(AND(KG33&lt;&gt;"",KJ33&lt;&gt;""),1,0)))</f>
        <v>0</v>
      </c>
      <c r="KL33" s="72">
        <f>IF(AND(KK33=1,Configurações!$B$3&lt;&gt;"Simples"),MOD(KJ33-KG33,1)-KM33,0)</f>
        <v>0</v>
      </c>
      <c r="KM33" s="72">
        <f t="shared" si="185"/>
        <v>0</v>
      </c>
      <c r="KN33">
        <f t="shared" si="186"/>
        <v>0</v>
      </c>
      <c r="KO33">
        <f t="shared" si="187"/>
        <v>0</v>
      </c>
      <c r="KP33" s="38" t="str">
        <f>IF(KK33=0,"",IF(KN33&gt;Configurações!$B$15,"7DIA ","")&amp;IF(AND(WEEKDAY(KG$5)=1,KO33&gt;IF($D33="F",Configurações!$B$13,Configurações!$B$14)),"DOM ","")&amp;IF(Configurações!$B$3="Simples","",IF(ROUND(KL33*1440,0)&lt;=ROUND(Configurações!$B$11*1440,0),IF(ROUND(KM33*1440,0)&gt;0,"INT-INDEVIDO",""),IF(ROUND(KL33*1440,0)&lt;=ROUND(Configurações!$B$12*1440,0),IF(ROUND(KM33*1440,0)&lt;&gt;ROUND(Configurações!$B$8*1440,0),"INT-15MIN",""),IF(OR(ROUND(KM33*1440,0)&lt;ROUND(Configurações!$B$9*1440,0),ROUND(KM33*1440,0)&gt;ROUND(Configurações!$B$10*1440,0)),"INT-1H2H","")))))</f>
        <v/>
      </c>
      <c r="KQ33" t="str">
        <f>IF(Configurações!$B$3="Simples",IF('Escala Simples'!AJ33="Trabalho","TRAB",IF('Escala Simples'!AJ33="Folga","FOLGA",IF('Escala Simples'!AJ33="Atestado","ATEST",IF('Escala Simples'!AJ33="Férias","FERIAS","")))),"")</f>
        <v/>
      </c>
      <c r="KR33" s="71" t="str">
        <f>IF(Configurações!$B$3="Colunas",IF('Escala Colunas'!Q164="","",'Escala Colunas'!Q164),IF(Configurações!$B$3="Simples","",IF('Escala Linhas'!ER33="","",'Escala Linhas'!ER33)))</f>
        <v/>
      </c>
      <c r="KS33" s="71" t="str">
        <f>IF(Configurações!$B$3="Colunas",IF('Escala Colunas'!Q165="","",'Escala Colunas'!Q165),IF(Configurações!$B$3="Simples","",IF('Escala Linhas'!ES33="","",'Escala Linhas'!ES33)))</f>
        <v/>
      </c>
      <c r="KT33" s="71" t="str">
        <f>IF(Configurações!$B$3="Colunas",IF('Escala Colunas'!Q166="","",'Escala Colunas'!Q166),IF(Configurações!$B$3="Simples","",IF('Escala Linhas'!ET33="","",'Escala Linhas'!ET33)))</f>
        <v/>
      </c>
      <c r="KU33" s="71" t="str">
        <f>IF(Configurações!$B$3="Colunas",IF('Escala Colunas'!Q167="","",'Escala Colunas'!Q167),IF(Configurações!$B$3="Simples","",IF('Escala Linhas'!EU33="","",'Escala Linhas'!EU33)))</f>
        <v/>
      </c>
      <c r="KV33">
        <f>IF($B33="",0,IF(Configurações!$B$3="Simples",IF(OR(LB33="TRAB",LB33="ATEST"),1,0),IF(AND(KR33&lt;&gt;"",KU33&lt;&gt;""),1,0)))</f>
        <v>0</v>
      </c>
      <c r="KW33" s="72">
        <f>IF(AND(KV33=1,Configurações!$B$3&lt;&gt;"Simples"),MOD(KU33-KR33,1)-KX33,0)</f>
        <v>0</v>
      </c>
      <c r="KX33" s="72">
        <f t="shared" si="188"/>
        <v>0</v>
      </c>
      <c r="KY33">
        <f t="shared" si="189"/>
        <v>0</v>
      </c>
      <c r="KZ33">
        <f t="shared" si="190"/>
        <v>0</v>
      </c>
      <c r="LA33" s="38" t="str">
        <f>IF(KV33=0,"",IF(KY33&gt;Configurações!$B$15,"7DIA ","")&amp;IF(AND(WEEKDAY(KR$5)=1,KZ33&gt;IF($D33="F",Configurações!$B$13,Configurações!$B$14)),"DOM ","")&amp;IF(Configurações!$B$3="Simples","",IF(ROUND(KW33*1440,0)&lt;=ROUND(Configurações!$B$11*1440,0),IF(ROUND(KX33*1440,0)&gt;0,"INT-INDEVIDO",""),IF(ROUND(KW33*1440,0)&lt;=ROUND(Configurações!$B$12*1440,0),IF(ROUND(KX33*1440,0)&lt;&gt;ROUND(Configurações!$B$8*1440,0),"INT-15MIN",""),IF(OR(ROUND(KX33*1440,0)&lt;ROUND(Configurações!$B$9*1440,0),ROUND(KX33*1440,0)&gt;ROUND(Configurações!$B$10*1440,0)),"INT-1H2H","")))))</f>
        <v/>
      </c>
      <c r="LB33" t="str">
        <f>IF(Configurações!$B$3="Simples",IF('Escala Simples'!AK33="Trabalho","TRAB",IF('Escala Simples'!AK33="Folga","FOLGA",IF('Escala Simples'!AK33="Atestado","ATEST",IF('Escala Simples'!AK33="Férias","FERIAS","")))),"")</f>
        <v/>
      </c>
      <c r="LC33" s="71" t="str">
        <f>IF(Configurações!$B$3="Colunas",IF('Escala Colunas'!Q172="","",'Escala Colunas'!Q172),IF(Configurações!$B$3="Simples","",IF('Escala Linhas'!EZ33="","",'Escala Linhas'!EZ33)))</f>
        <v/>
      </c>
      <c r="LD33" s="71" t="str">
        <f>IF(Configurações!$B$3="Colunas",IF('Escala Colunas'!Q173="","",'Escala Colunas'!Q173),IF(Configurações!$B$3="Simples","",IF('Escala Linhas'!FA33="","",'Escala Linhas'!FA33)))</f>
        <v/>
      </c>
      <c r="LE33" s="71" t="str">
        <f>IF(Configurações!$B$3="Colunas",IF('Escala Colunas'!Q174="","",'Escala Colunas'!Q174),IF(Configurações!$B$3="Simples","",IF('Escala Linhas'!FB33="","",'Escala Linhas'!FB33)))</f>
        <v/>
      </c>
      <c r="LF33" s="71" t="str">
        <f>IF(Configurações!$B$3="Colunas",IF('Escala Colunas'!Q175="","",'Escala Colunas'!Q175),IF(Configurações!$B$3="Simples","",IF('Escala Linhas'!FC33="","",'Escala Linhas'!FC33)))</f>
        <v/>
      </c>
      <c r="LG33">
        <f>IF($B33="",0,IF(Configurações!$B$3="Simples",IF(OR(LM33="TRAB",LM33="ATEST"),1,0),IF(AND(LC33&lt;&gt;"",LF33&lt;&gt;""),1,0)))</f>
        <v>0</v>
      </c>
      <c r="LH33" s="72">
        <f>IF(AND(LG33=1,Configurações!$B$3&lt;&gt;"Simples"),MOD(LF33-LC33,1)-LI33,0)</f>
        <v>0</v>
      </c>
      <c r="LI33" s="72">
        <f t="shared" si="191"/>
        <v>0</v>
      </c>
      <c r="LJ33">
        <f t="shared" si="192"/>
        <v>0</v>
      </c>
      <c r="LK33">
        <f t="shared" si="193"/>
        <v>0</v>
      </c>
      <c r="LL33" s="38" t="str">
        <f>IF(LG33=0,"",IF(LJ33&gt;Configurações!$B$15,"7DIA ","")&amp;IF(AND(WEEKDAY(LC$5)=1,LK33&gt;IF($D33="F",Configurações!$B$13,Configurações!$B$14)),"DOM ","")&amp;IF(Configurações!$B$3="Simples","",IF(ROUND(LH33*1440,0)&lt;=ROUND(Configurações!$B$11*1440,0),IF(ROUND(LI33*1440,0)&gt;0,"INT-INDEVIDO",""),IF(ROUND(LH33*1440,0)&lt;=ROUND(Configurações!$B$12*1440,0),IF(ROUND(LI33*1440,0)&lt;&gt;ROUND(Configurações!$B$8*1440,0),"INT-15MIN",""),IF(OR(ROUND(LI33*1440,0)&lt;ROUND(Configurações!$B$9*1440,0),ROUND(LI33*1440,0)&gt;ROUND(Configurações!$B$10*1440,0)),"INT-1H2H","")))))</f>
        <v/>
      </c>
      <c r="LM33" t="str">
        <f>IF(Configurações!$B$3="Simples",IF('Escala Simples'!AN33="Trabalho","TRAB",IF('Escala Simples'!AN33="Folga","FOLGA",IF('Escala Simples'!AN33="Atestado","ATEST",IF('Escala Simples'!AN33="Férias","FERIAS","")))),"")</f>
        <v/>
      </c>
      <c r="LN33" s="71" t="str">
        <f>IF(Configurações!$B$3="Colunas",IF('Escala Colunas'!Q177="","",'Escala Colunas'!Q177),IF(Configurações!$B$3="Simples","",IF('Escala Linhas'!FE33="","",'Escala Linhas'!FE33)))</f>
        <v/>
      </c>
      <c r="LO33" s="71" t="str">
        <f>IF(Configurações!$B$3="Colunas",IF('Escala Colunas'!Q178="","",'Escala Colunas'!Q178),IF(Configurações!$B$3="Simples","",IF('Escala Linhas'!FF33="","",'Escala Linhas'!FF33)))</f>
        <v/>
      </c>
      <c r="LP33" s="71" t="str">
        <f>IF(Configurações!$B$3="Colunas",IF('Escala Colunas'!Q179="","",'Escala Colunas'!Q179),IF(Configurações!$B$3="Simples","",IF('Escala Linhas'!FG33="","",'Escala Linhas'!FG33)))</f>
        <v/>
      </c>
      <c r="LQ33" s="71" t="str">
        <f>IF(Configurações!$B$3="Colunas",IF('Escala Colunas'!Q180="","",'Escala Colunas'!Q180),IF(Configurações!$B$3="Simples","",IF('Escala Linhas'!FH33="","",'Escala Linhas'!FH33)))</f>
        <v/>
      </c>
      <c r="LR33">
        <f>IF($B33="",0,IF(Configurações!$B$3="Simples",IF(OR(LX33="TRAB",LX33="ATEST"),1,0),IF(AND(LN33&lt;&gt;"",LQ33&lt;&gt;""),1,0)))</f>
        <v>0</v>
      </c>
      <c r="LS33" s="72">
        <f>IF(AND(LR33=1,Configurações!$B$3&lt;&gt;"Simples"),MOD(LQ33-LN33,1)-LT33,0)</f>
        <v>0</v>
      </c>
      <c r="LT33" s="72">
        <f t="shared" si="194"/>
        <v>0</v>
      </c>
      <c r="LU33">
        <f t="shared" si="195"/>
        <v>0</v>
      </c>
      <c r="LV33">
        <f t="shared" si="196"/>
        <v>0</v>
      </c>
      <c r="LW33" s="38" t="str">
        <f>IF(LR33=0,"",IF(LU33&gt;Configurações!$B$15,"7DIA ","")&amp;IF(AND(WEEKDAY(LN$5)=1,LV33&gt;IF($D33="F",Configurações!$B$13,Configurações!$B$14)),"DOM ","")&amp;IF(Configurações!$B$3="Simples","",IF(ROUND(LS33*1440,0)&lt;=ROUND(Configurações!$B$11*1440,0),IF(ROUND(LT33*1440,0)&gt;0,"INT-INDEVIDO",""),IF(ROUND(LS33*1440,0)&lt;=ROUND(Configurações!$B$12*1440,0),IF(ROUND(LT33*1440,0)&lt;&gt;ROUND(Configurações!$B$8*1440,0),"INT-15MIN",""),IF(OR(ROUND(LT33*1440,0)&lt;ROUND(Configurações!$B$9*1440,0),ROUND(LT33*1440,0)&gt;ROUND(Configurações!$B$10*1440,0)),"INT-1H2H","")))))</f>
        <v/>
      </c>
      <c r="LX33" t="str">
        <f>IF(Configurações!$B$3="Simples",IF('Escala Simples'!AO33="Trabalho","TRAB",IF('Escala Simples'!AO33="Folga","FOLGA",IF('Escala Simples'!AO33="Atestado","ATEST",IF('Escala Simples'!AO33="Férias","FERIAS","")))),"")</f>
        <v/>
      </c>
      <c r="LY33" s="71" t="str">
        <f>IF(Configurações!$B$3="Colunas",IF('Escala Colunas'!Q182="","",'Escala Colunas'!Q182),IF(Configurações!$B$3="Simples","",IF('Escala Linhas'!FJ33="","",'Escala Linhas'!FJ33)))</f>
        <v/>
      </c>
      <c r="LZ33" s="71" t="str">
        <f>IF(Configurações!$B$3="Colunas",IF('Escala Colunas'!Q183="","",'Escala Colunas'!Q183),IF(Configurações!$B$3="Simples","",IF('Escala Linhas'!FK33="","",'Escala Linhas'!FK33)))</f>
        <v/>
      </c>
      <c r="MA33" s="71" t="str">
        <f>IF(Configurações!$B$3="Colunas",IF('Escala Colunas'!Q184="","",'Escala Colunas'!Q184),IF(Configurações!$B$3="Simples","",IF('Escala Linhas'!FL33="","",'Escala Linhas'!FL33)))</f>
        <v/>
      </c>
      <c r="MB33" s="71" t="str">
        <f>IF(Configurações!$B$3="Colunas",IF('Escala Colunas'!Q185="","",'Escala Colunas'!Q185),IF(Configurações!$B$3="Simples","",IF('Escala Linhas'!FM33="","",'Escala Linhas'!FM33)))</f>
        <v/>
      </c>
      <c r="MC33">
        <f>IF($B33="",0,IF(Configurações!$B$3="Simples",IF(OR(MI33="TRAB",MI33="ATEST"),1,0),IF(AND(LY33&lt;&gt;"",MB33&lt;&gt;""),1,0)))</f>
        <v>0</v>
      </c>
      <c r="MD33" s="72">
        <f>IF(AND(MC33=1,Configurações!$B$3&lt;&gt;"Simples"),MOD(MB33-LY33,1)-ME33,0)</f>
        <v>0</v>
      </c>
      <c r="ME33" s="72">
        <f t="shared" si="197"/>
        <v>0</v>
      </c>
      <c r="MF33">
        <f t="shared" si="198"/>
        <v>0</v>
      </c>
      <c r="MG33">
        <f t="shared" si="199"/>
        <v>0</v>
      </c>
      <c r="MH33" s="38" t="str">
        <f>IF(MC33=0,"",IF(MF33&gt;Configurações!$B$15,"7DIA ","")&amp;IF(AND(WEEKDAY(LY$5)=1,MG33&gt;IF($D33="F",Configurações!$B$13,Configurações!$B$14)),"DOM ","")&amp;IF(Configurações!$B$3="Simples","",IF(ROUND(MD33*1440,0)&lt;=ROUND(Configurações!$B$11*1440,0),IF(ROUND(ME33*1440,0)&gt;0,"INT-INDEVIDO",""),IF(ROUND(MD33*1440,0)&lt;=ROUND(Configurações!$B$12*1440,0),IF(ROUND(ME33*1440,0)&lt;&gt;ROUND(Configurações!$B$8*1440,0),"INT-15MIN",""),IF(OR(ROUND(ME33*1440,0)&lt;ROUND(Configurações!$B$9*1440,0),ROUND(ME33*1440,0)&gt;ROUND(Configurações!$B$10*1440,0)),"INT-1H2H","")))))</f>
        <v/>
      </c>
      <c r="MI33" t="str">
        <f>IF(Configurações!$B$3="Simples",IF('Escala Simples'!AP33="Trabalho","TRAB",IF('Escala Simples'!AP33="Folga","FOLGA",IF('Escala Simples'!AP33="Atestado","ATEST",IF('Escala Simples'!AP33="Férias","FERIAS","")))),"")</f>
        <v/>
      </c>
      <c r="MJ33" s="71" t="str">
        <f>IF(Configurações!$B$3="Colunas",IF('Escala Colunas'!Q187="","",'Escala Colunas'!Q187),IF(Configurações!$B$3="Simples","",IF('Escala Linhas'!FO33="","",'Escala Linhas'!FO33)))</f>
        <v/>
      </c>
      <c r="MK33" s="71" t="str">
        <f>IF(Configurações!$B$3="Colunas",IF('Escala Colunas'!Q188="","",'Escala Colunas'!Q188),IF(Configurações!$B$3="Simples","",IF('Escala Linhas'!FP33="","",'Escala Linhas'!FP33)))</f>
        <v/>
      </c>
      <c r="ML33" s="71" t="str">
        <f>IF(Configurações!$B$3="Colunas",IF('Escala Colunas'!Q189="","",'Escala Colunas'!Q189),IF(Configurações!$B$3="Simples","",IF('Escala Linhas'!FQ33="","",'Escala Linhas'!FQ33)))</f>
        <v/>
      </c>
      <c r="MM33" s="71" t="str">
        <f>IF(Configurações!$B$3="Colunas",IF('Escala Colunas'!Q190="","",'Escala Colunas'!Q190),IF(Configurações!$B$3="Simples","",IF('Escala Linhas'!FR33="","",'Escala Linhas'!FR33)))</f>
        <v/>
      </c>
      <c r="MN33">
        <f>IF($B33="",0,IF(Configurações!$B$3="Simples",IF(OR(MT33="TRAB",MT33="ATEST"),1,0),IF(AND(MJ33&lt;&gt;"",MM33&lt;&gt;""),1,0)))</f>
        <v>0</v>
      </c>
      <c r="MO33" s="72">
        <f>IF(AND(MN33=1,Configurações!$B$3&lt;&gt;"Simples"),MOD(MM33-MJ33,1)-MP33,0)</f>
        <v>0</v>
      </c>
      <c r="MP33" s="72">
        <f t="shared" si="200"/>
        <v>0</v>
      </c>
      <c r="MQ33">
        <f t="shared" si="201"/>
        <v>0</v>
      </c>
      <c r="MR33">
        <f t="shared" si="202"/>
        <v>0</v>
      </c>
      <c r="MS33" s="38" t="str">
        <f>IF(MN33=0,"",IF(MQ33&gt;Configurações!$B$15,"7DIA ","")&amp;IF(AND(WEEKDAY(MJ$5)=1,MR33&gt;IF($D33="F",Configurações!$B$13,Configurações!$B$14)),"DOM ","")&amp;IF(Configurações!$B$3="Simples","",IF(ROUND(MO33*1440,0)&lt;=ROUND(Configurações!$B$11*1440,0),IF(ROUND(MP33*1440,0)&gt;0,"INT-INDEVIDO",""),IF(ROUND(MO33*1440,0)&lt;=ROUND(Configurações!$B$12*1440,0),IF(ROUND(MP33*1440,0)&lt;&gt;ROUND(Configurações!$B$8*1440,0),"INT-15MIN",""),IF(OR(ROUND(MP33*1440,0)&lt;ROUND(Configurações!$B$9*1440,0),ROUND(MP33*1440,0)&gt;ROUND(Configurações!$B$10*1440,0)),"INT-1H2H","")))))</f>
        <v/>
      </c>
      <c r="MT33" t="str">
        <f>IF(Configurações!$B$3="Simples",IF('Escala Simples'!AQ33="Trabalho","TRAB",IF('Escala Simples'!AQ33="Folga","FOLGA",IF('Escala Simples'!AQ33="Atestado","ATEST",IF('Escala Simples'!AQ33="Férias","FERIAS","")))),"")</f>
        <v/>
      </c>
      <c r="MU33" s="71" t="str">
        <f>IF(Configurações!$B$3="Colunas",IF('Escala Colunas'!Q192="","",'Escala Colunas'!Q192),IF(Configurações!$B$3="Simples","",IF('Escala Linhas'!FT33="","",'Escala Linhas'!FT33)))</f>
        <v/>
      </c>
      <c r="MV33" s="71" t="str">
        <f>IF(Configurações!$B$3="Colunas",IF('Escala Colunas'!Q193="","",'Escala Colunas'!Q193),IF(Configurações!$B$3="Simples","",IF('Escala Linhas'!FU33="","",'Escala Linhas'!FU33)))</f>
        <v/>
      </c>
      <c r="MW33" s="71" t="str">
        <f>IF(Configurações!$B$3="Colunas",IF('Escala Colunas'!Q194="","",'Escala Colunas'!Q194),IF(Configurações!$B$3="Simples","",IF('Escala Linhas'!FV33="","",'Escala Linhas'!FV33)))</f>
        <v/>
      </c>
      <c r="MX33" s="71" t="str">
        <f>IF(Configurações!$B$3="Colunas",IF('Escala Colunas'!Q195="","",'Escala Colunas'!Q195),IF(Configurações!$B$3="Simples","",IF('Escala Linhas'!FW33="","",'Escala Linhas'!FW33)))</f>
        <v/>
      </c>
      <c r="MY33">
        <f>IF($B33="",0,IF(Configurações!$B$3="Simples",IF(OR(NE33="TRAB",NE33="ATEST"),1,0),IF(AND(MU33&lt;&gt;"",MX33&lt;&gt;""),1,0)))</f>
        <v>0</v>
      </c>
      <c r="MZ33" s="72">
        <f>IF(AND(MY33=1,Configurações!$B$3&lt;&gt;"Simples"),MOD(MX33-MU33,1)-NA33,0)</f>
        <v>0</v>
      </c>
      <c r="NA33" s="72">
        <f t="shared" si="203"/>
        <v>0</v>
      </c>
      <c r="NB33">
        <f t="shared" si="204"/>
        <v>0</v>
      </c>
      <c r="NC33">
        <f t="shared" si="205"/>
        <v>0</v>
      </c>
      <c r="ND33" s="38" t="str">
        <f>IF(MY33=0,"",IF(NB33&gt;Configurações!$B$15,"7DIA ","")&amp;IF(AND(WEEKDAY(MU$5)=1,NC33&gt;IF($D33="F",Configurações!$B$13,Configurações!$B$14)),"DOM ","")&amp;IF(Configurações!$B$3="Simples","",IF(ROUND(MZ33*1440,0)&lt;=ROUND(Configurações!$B$11*1440,0),IF(ROUND(NA33*1440,0)&gt;0,"INT-INDEVIDO",""),IF(ROUND(MZ33*1440,0)&lt;=ROUND(Configurações!$B$12*1440,0),IF(ROUND(NA33*1440,0)&lt;&gt;ROUND(Configurações!$B$8*1440,0),"INT-15MIN",""),IF(OR(ROUND(NA33*1440,0)&lt;ROUND(Configurações!$B$9*1440,0),ROUND(NA33*1440,0)&gt;ROUND(Configurações!$B$10*1440,0)),"INT-1H2H","")))))</f>
        <v/>
      </c>
      <c r="NE33" t="str">
        <f>IF(Configurações!$B$3="Simples",IF('Escala Simples'!AR33="Trabalho","TRAB",IF('Escala Simples'!AR33="Folga","FOLGA",IF('Escala Simples'!AR33="Atestado","ATEST",IF('Escala Simples'!AR33="Férias","FERIAS","")))),"")</f>
        <v/>
      </c>
      <c r="NF33" s="71" t="str">
        <f>IF(Configurações!$B$3="Colunas",IF('Escala Colunas'!Q197="","",'Escala Colunas'!Q197),IF(Configurações!$B$3="Simples","",IF('Escala Linhas'!FY33="","",'Escala Linhas'!FY33)))</f>
        <v/>
      </c>
      <c r="NG33" s="71" t="str">
        <f>IF(Configurações!$B$3="Colunas",IF('Escala Colunas'!Q198="","",'Escala Colunas'!Q198),IF(Configurações!$B$3="Simples","",IF('Escala Linhas'!FZ33="","",'Escala Linhas'!FZ33)))</f>
        <v/>
      </c>
      <c r="NH33" s="71" t="str">
        <f>IF(Configurações!$B$3="Colunas",IF('Escala Colunas'!Q199="","",'Escala Colunas'!Q199),IF(Configurações!$B$3="Simples","",IF('Escala Linhas'!GA33="","",'Escala Linhas'!GA33)))</f>
        <v/>
      </c>
      <c r="NI33" s="71" t="str">
        <f>IF(Configurações!$B$3="Colunas",IF('Escala Colunas'!Q200="","",'Escala Colunas'!Q200),IF(Configurações!$B$3="Simples","",IF('Escala Linhas'!GB33="","",'Escala Linhas'!GB33)))</f>
        <v/>
      </c>
      <c r="NJ33">
        <f>IF($B33="",0,IF(Configurações!$B$3="Simples",IF(OR(NP33="TRAB",NP33="ATEST"),1,0),IF(AND(NF33&lt;&gt;"",NI33&lt;&gt;""),1,0)))</f>
        <v>0</v>
      </c>
      <c r="NK33" s="72">
        <f>IF(AND(NJ33=1,Configurações!$B$3&lt;&gt;"Simples"),MOD(NI33-NF33,1)-NL33,0)</f>
        <v>0</v>
      </c>
      <c r="NL33" s="72">
        <f t="shared" si="206"/>
        <v>0</v>
      </c>
      <c r="NM33">
        <f t="shared" si="207"/>
        <v>0</v>
      </c>
      <c r="NN33">
        <f t="shared" si="208"/>
        <v>0</v>
      </c>
      <c r="NO33" s="38" t="str">
        <f>IF(NJ33=0,"",IF(NM33&gt;Configurações!$B$15,"7DIA ","")&amp;IF(AND(WEEKDAY(NF$5)=1,NN33&gt;IF($D33="F",Configurações!$B$13,Configurações!$B$14)),"DOM ","")&amp;IF(Configurações!$B$3="Simples","",IF(ROUND(NK33*1440,0)&lt;=ROUND(Configurações!$B$11*1440,0),IF(ROUND(NL33*1440,0)&gt;0,"INT-INDEVIDO",""),IF(ROUND(NK33*1440,0)&lt;=ROUND(Configurações!$B$12*1440,0),IF(ROUND(NL33*1440,0)&lt;&gt;ROUND(Configurações!$B$8*1440,0),"INT-15MIN",""),IF(OR(ROUND(NL33*1440,0)&lt;ROUND(Configurações!$B$9*1440,0),ROUND(NL33*1440,0)&gt;ROUND(Configurações!$B$10*1440,0)),"INT-1H2H","")))))</f>
        <v/>
      </c>
      <c r="NP33" t="str">
        <f>IF(Configurações!$B$3="Simples",IF('Escala Simples'!AS33="Trabalho","TRAB",IF('Escala Simples'!AS33="Folga","FOLGA",IF('Escala Simples'!AS33="Atestado","ATEST",IF('Escala Simples'!AS33="Férias","FERIAS","")))),"")</f>
        <v/>
      </c>
      <c r="NQ33" s="71" t="str">
        <f>IF(Configurações!$B$3="Colunas",IF('Escala Colunas'!Q202="","",'Escala Colunas'!Q202),IF(Configurações!$B$3="Simples","",IF('Escala Linhas'!GD33="","",'Escala Linhas'!GD33)))</f>
        <v/>
      </c>
      <c r="NR33" s="71" t="str">
        <f>IF(Configurações!$B$3="Colunas",IF('Escala Colunas'!Q203="","",'Escala Colunas'!Q203),IF(Configurações!$B$3="Simples","",IF('Escala Linhas'!GE33="","",'Escala Linhas'!GE33)))</f>
        <v/>
      </c>
      <c r="NS33" s="71" t="str">
        <f>IF(Configurações!$B$3="Colunas",IF('Escala Colunas'!Q204="","",'Escala Colunas'!Q204),IF(Configurações!$B$3="Simples","",IF('Escala Linhas'!GF33="","",'Escala Linhas'!GF33)))</f>
        <v/>
      </c>
      <c r="NT33" s="71" t="str">
        <f>IF(Configurações!$B$3="Colunas",IF('Escala Colunas'!Q205="","",'Escala Colunas'!Q205),IF(Configurações!$B$3="Simples","",IF('Escala Linhas'!GG33="","",'Escala Linhas'!GG33)))</f>
        <v/>
      </c>
      <c r="NU33">
        <f>IF($B33="",0,IF(Configurações!$B$3="Simples",IF(OR(OA33="TRAB",OA33="ATEST"),1,0),IF(AND(NQ33&lt;&gt;"",NT33&lt;&gt;""),1,0)))</f>
        <v>0</v>
      </c>
      <c r="NV33" s="72">
        <f>IF(AND(NU33=1,Configurações!$B$3&lt;&gt;"Simples"),MOD(NT33-NQ33,1)-NW33,0)</f>
        <v>0</v>
      </c>
      <c r="NW33" s="72">
        <f t="shared" si="209"/>
        <v>0</v>
      </c>
      <c r="NX33">
        <f t="shared" si="210"/>
        <v>0</v>
      </c>
      <c r="NY33">
        <f t="shared" si="211"/>
        <v>0</v>
      </c>
      <c r="NZ33" s="38" t="str">
        <f>IF(NU33=0,"",IF(NX33&gt;Configurações!$B$15,"7DIA ","")&amp;IF(AND(WEEKDAY(NQ$5)=1,NY33&gt;IF($D33="F",Configurações!$B$13,Configurações!$B$14)),"DOM ","")&amp;IF(Configurações!$B$3="Simples","",IF(ROUND(NV33*1440,0)&lt;=ROUND(Configurações!$B$11*1440,0),IF(ROUND(NW33*1440,0)&gt;0,"INT-INDEVIDO",""),IF(ROUND(NV33*1440,0)&lt;=ROUND(Configurações!$B$12*1440,0),IF(ROUND(NW33*1440,0)&lt;&gt;ROUND(Configurações!$B$8*1440,0),"INT-15MIN",""),IF(OR(ROUND(NW33*1440,0)&lt;ROUND(Configurações!$B$9*1440,0),ROUND(NW33*1440,0)&gt;ROUND(Configurações!$B$10*1440,0)),"INT-1H2H","")))))</f>
        <v/>
      </c>
      <c r="OA33" t="str">
        <f>IF(Configurações!$B$3="Simples",IF('Escala Simples'!AT33="Trabalho","TRAB",IF('Escala Simples'!AT33="Folga","FOLGA",IF('Escala Simples'!AT33="Atestado","ATEST",IF('Escala Simples'!AT33="Férias","FERIAS","")))),"")</f>
        <v/>
      </c>
      <c r="OB33" s="72">
        <f>SUMIFS(Cálculos!$G33:$OA33,Cálculos!$G$4:$OA$4,"H",Cálculos!$G$3:$OA$3,1)</f>
        <v>0</v>
      </c>
      <c r="OC33">
        <f>SUMIFS(Cálculos!$G33:$OA33,Cálculos!$G$4:$OA$4,"T",Cálculos!$G$3:$OA$3,1)</f>
        <v>0</v>
      </c>
      <c r="OD33" s="69" t="str">
        <f>IF($B33="","",IF(AND(Configurações!$B$3&lt;&gt;"Simples",ISNUMBER($C33),ROUND(OB33*1440,0)&gt;$C33*60),"Jornada semanal excedida: "&amp;TEXT(OB33,"[h]:mm")&amp;" (contratada "&amp;$C33&amp;"h) • ","")&amp;IF(IF(Configurações!$B$6="Sim",OC33&gt;6,OC33&gt;Configurações!$B$5),IF(Configurações!$B$6="Sim","Semana inteira sem folga — mínimo 1 folga (CCT/ACT) • ","Mais de "&amp;Configurações!$B$5&amp;" dias trabalhados — obrigatórias 2 folgas semanais • "),"")&amp;IF(COUNTIF(G33:CD33,"*7DIA*")&gt;0,"7º dia consecutivo de trabalho • ","")&amp;IF(COUNTIF(G33:CD33,"*DOM*")&gt;0,"Domingos consecutivos acima do permitido • ","")&amp;IF(COUNTIF(G33:CD33,"*INT-INDEVIDO*")&gt;0,"Intervalo indevido em jornada até 4h • ","")&amp;IF(COUNTIF(G33:CD33,"*INT-15MIN*")&gt;0,"Intervalo deve ser de 15 min (jornada 4h01–6h) • ","")&amp;IF(COUNTIF(G33:CD33,"*INT-1H2H*")&gt;0,"Intervalo fora de 1h–2h (jornada acima de 6h) • ",""))</f>
        <v/>
      </c>
      <c r="OE33">
        <f>IF($B33="",0,IF(AND(Configurações!$B$3&lt;&gt;"Simples",ISNUMBER($C33),ROUND(OB33*1440,0)&gt;$C33*60),1,0))</f>
        <v>0</v>
      </c>
      <c r="OF33">
        <f>IF($B33="",0,IF(IF(Configurações!$B$6="Sim",OC33&gt;6,OC33&gt;Configurações!$B$5),1,0))</f>
        <v>0</v>
      </c>
      <c r="OG33" s="72">
        <f>SUMIFS(Cálculos!$G33:$OA33,Cálculos!$G$4:$OA$4,"H",Cálculos!$G$3:$OA$3,2)</f>
        <v>0</v>
      </c>
      <c r="OH33">
        <f>SUMIFS(Cálculos!$G33:$OA33,Cálculos!$G$4:$OA$4,"T",Cálculos!$G$3:$OA$3,2)</f>
        <v>0</v>
      </c>
      <c r="OI33" s="69" t="str">
        <f>IF($B33="","",IF(AND(Configurações!$B$3&lt;&gt;"Simples",ISNUMBER($C33),ROUND(OG33*1440,0)&gt;$C33*60),"Jornada semanal excedida: "&amp;TEXT(OG33,"[h]:mm")&amp;" (contratada "&amp;$C33&amp;"h) • ","")&amp;IF(IF(Configurações!$B$6="Sim",OH33&gt;6,OH33&gt;Configurações!$B$5),IF(Configurações!$B$6="Sim","Semana inteira sem folga — mínimo 1 folga (CCT/ACT) • ","Mais de "&amp;Configurações!$B$5&amp;" dias trabalhados — obrigatórias 2 folgas semanais • "),"")&amp;IF(COUNTIF(CF33:FC33,"*7DIA*")&gt;0,"7º dia consecutivo de trabalho • ","")&amp;IF(COUNTIF(CF33:FC33,"*DOM*")&gt;0,"Domingos consecutivos acima do permitido • ","")&amp;IF(COUNTIF(CF33:FC33,"*INT-INDEVIDO*")&gt;0,"Intervalo indevido em jornada até 4h • ","")&amp;IF(COUNTIF(CF33:FC33,"*INT-15MIN*")&gt;0,"Intervalo deve ser de 15 min (jornada 4h01–6h) • ","")&amp;IF(COUNTIF(CF33:FC33,"*INT-1H2H*")&gt;0,"Intervalo fora de 1h–2h (jornada acima de 6h) • ",""))</f>
        <v/>
      </c>
      <c r="OJ33">
        <f>IF($B33="",0,IF(AND(Configurações!$B$3&lt;&gt;"Simples",ISNUMBER($C33),ROUND(OG33*1440,0)&gt;$C33*60),1,0))</f>
        <v>0</v>
      </c>
      <c r="OK33">
        <f>IF($B33="",0,IF(IF(Configurações!$B$6="Sim",OH33&gt;6,OH33&gt;Configurações!$B$5),1,0))</f>
        <v>0</v>
      </c>
      <c r="OL33" s="72">
        <f>SUMIFS(Cálculos!$G33:$OA33,Cálculos!$G$4:$OA$4,"H",Cálculos!$G$3:$OA$3,3)</f>
        <v>0</v>
      </c>
      <c r="OM33">
        <f>SUMIFS(Cálculos!$G33:$OA33,Cálculos!$G$4:$OA$4,"T",Cálculos!$G$3:$OA$3,3)</f>
        <v>0</v>
      </c>
      <c r="ON33" s="69" t="str">
        <f>IF($B33="","",IF(AND(Configurações!$B$3&lt;&gt;"Simples",ISNUMBER($C33),ROUND(OL33*1440,0)&gt;$C33*60),"Jornada semanal excedida: "&amp;TEXT(OL33,"[h]:mm")&amp;" (contratada "&amp;$C33&amp;"h) • ","")&amp;IF(IF(Configurações!$B$6="Sim",OM33&gt;6,OM33&gt;Configurações!$B$5),IF(Configurações!$B$6="Sim","Semana inteira sem folga — mínimo 1 folga (CCT/ACT) • ","Mais de "&amp;Configurações!$B$5&amp;" dias trabalhados — obrigatórias 2 folgas semanais • "),"")&amp;IF(COUNTIF(FE33:IB33,"*7DIA*")&gt;0,"7º dia consecutivo de trabalho • ","")&amp;IF(COUNTIF(FE33:IB33,"*DOM*")&gt;0,"Domingos consecutivos acima do permitido • ","")&amp;IF(COUNTIF(FE33:IB33,"*INT-INDEVIDO*")&gt;0,"Intervalo indevido em jornada até 4h • ","")&amp;IF(COUNTIF(FE33:IB33,"*INT-15MIN*")&gt;0,"Intervalo deve ser de 15 min (jornada 4h01–6h) • ","")&amp;IF(COUNTIF(FE33:IB33,"*INT-1H2H*")&gt;0,"Intervalo fora de 1h–2h (jornada acima de 6h) • ",""))</f>
        <v/>
      </c>
      <c r="OO33">
        <f>IF($B33="",0,IF(AND(Configurações!$B$3&lt;&gt;"Simples",ISNUMBER($C33),ROUND(OL33*1440,0)&gt;$C33*60),1,0))</f>
        <v>0</v>
      </c>
      <c r="OP33">
        <f>IF($B33="",0,IF(IF(Configurações!$B$6="Sim",OM33&gt;6,OM33&gt;Configurações!$B$5),1,0))</f>
        <v>0</v>
      </c>
      <c r="OQ33" s="72">
        <f>SUMIFS(Cálculos!$G33:$OA33,Cálculos!$G$4:$OA$4,"H",Cálculos!$G$3:$OA$3,4)</f>
        <v>0</v>
      </c>
      <c r="OR33">
        <f>SUMIFS(Cálculos!$G33:$OA33,Cálculos!$G$4:$OA$4,"T",Cálculos!$G$3:$OA$3,4)</f>
        <v>0</v>
      </c>
      <c r="OS33" s="69" t="str">
        <f>IF($B33="","",IF(AND(Configurações!$B$3&lt;&gt;"Simples",ISNUMBER($C33),ROUND(OQ33*1440,0)&gt;$C33*60),"Jornada semanal excedida: "&amp;TEXT(OQ33,"[h]:mm")&amp;" (contratada "&amp;$C33&amp;"h) • ","")&amp;IF(IF(Configurações!$B$6="Sim",OR33&gt;6,OR33&gt;Configurações!$B$5),IF(Configurações!$B$6="Sim","Semana inteira sem folga — mínimo 1 folga (CCT/ACT) • ","Mais de "&amp;Configurações!$B$5&amp;" dias trabalhados — obrigatórias 2 folgas semanais • "),"")&amp;IF(COUNTIF(ID33:LA33,"*7DIA*")&gt;0,"7º dia consecutivo de trabalho • ","")&amp;IF(COUNTIF(ID33:LA33,"*DOM*")&gt;0,"Domingos consecutivos acima do permitido • ","")&amp;IF(COUNTIF(ID33:LA33,"*INT-INDEVIDO*")&gt;0,"Intervalo indevido em jornada até 4h • ","")&amp;IF(COUNTIF(ID33:LA33,"*INT-15MIN*")&gt;0,"Intervalo deve ser de 15 min (jornada 4h01–6h) • ","")&amp;IF(COUNTIF(ID33:LA33,"*INT-1H2H*")&gt;0,"Intervalo fora de 1h–2h (jornada acima de 6h) • ",""))</f>
        <v/>
      </c>
      <c r="OT33">
        <f>IF($B33="",0,IF(AND(Configurações!$B$3&lt;&gt;"Simples",ISNUMBER($C33),ROUND(OQ33*1440,0)&gt;$C33*60),1,0))</f>
        <v>0</v>
      </c>
      <c r="OU33">
        <f>IF($B33="",0,IF(IF(Configurações!$B$6="Sim",OR33&gt;6,OR33&gt;Configurações!$B$5),1,0))</f>
        <v>0</v>
      </c>
      <c r="OV33" s="72">
        <f>SUMIFS(Cálculos!$G33:$OA33,Cálculos!$G$4:$OA$4,"H",Cálculos!$G$3:$OA$3,5)</f>
        <v>0</v>
      </c>
      <c r="OW33">
        <f>SUMIFS(Cálculos!$G33:$OA33,Cálculos!$G$4:$OA$4,"T",Cálculos!$G$3:$OA$3,5)</f>
        <v>0</v>
      </c>
      <c r="OX33" s="69" t="str">
        <f>IF($B33="","",IF(AND(Configurações!$B$3&lt;&gt;"Simples",ISNUMBER($C33),ROUND(OV33*1440,0)&gt;$C33*60),"Jornada semanal excedida: "&amp;TEXT(OV33,"[h]:mm")&amp;" (contratada "&amp;$C33&amp;"h) • ","")&amp;IF(IF(Configurações!$B$6="Sim",OW33&gt;6,OW33&gt;Configurações!$B$5),IF(Configurações!$B$6="Sim","Semana inteira sem folga — mínimo 1 folga (CCT/ACT) • ","Mais de "&amp;Configurações!$B$5&amp;" dias trabalhados — obrigatórias 2 folgas semanais • "),"")&amp;IF(COUNTIF(LC33:NZ33,"*7DIA*")&gt;0,"7º dia consecutivo de trabalho • ","")&amp;IF(COUNTIF(LC33:NZ33,"*DOM*")&gt;0,"Domingos consecutivos acima do permitido • ","")&amp;IF(COUNTIF(LC33:NZ33,"*INT-INDEVIDO*")&gt;0,"Intervalo indevido em jornada até 4h • ","")&amp;IF(COUNTIF(LC33:NZ33,"*INT-15MIN*")&gt;0,"Intervalo deve ser de 15 min (jornada 4h01–6h) • ","")&amp;IF(COUNTIF(LC33:NZ33,"*INT-1H2H*")&gt;0,"Intervalo fora de 1h–2h (jornada acima de 6h) • ",""))</f>
        <v/>
      </c>
      <c r="OY33">
        <f>IF($B33="",0,IF(AND(Configurações!$B$3&lt;&gt;"Simples",ISNUMBER($C33),ROUND(OV33*1440,0)&gt;$C33*60),1,0))</f>
        <v>0</v>
      </c>
      <c r="OZ33">
        <f>IF($B33="",0,IF(IF(Configurações!$B$6="Sim",OW33&gt;6,OW33&gt;Configurações!$B$5),1,0))</f>
        <v>0</v>
      </c>
      <c r="PA33">
        <f>IF($B33="",0,SUMPRODUCT((Cálculos!$G$4:$OA$4="T")*(Cálculos!$G$5:$OA$5&gt;=$PA$5)*(Cálculos!$G$5:$OA$5&lt;=$PB$5))-PE33)</f>
        <v>0</v>
      </c>
      <c r="PB33">
        <f>IF($B33="",0,PA33-SUMIFS(Cálculos!$G33:$OA33,Cálculos!$G$4:$OA$4,"T",Cálculos!$G$5:$OA$5,"&gt;="&amp;$PA$5,Cálculos!$G$5:$OA$5,"&lt;="&amp;$PB$5))</f>
        <v>0</v>
      </c>
      <c r="PC33">
        <f>ROUND(PA33*Configurações!$B$7/7,0)</f>
        <v>0</v>
      </c>
      <c r="PD33">
        <f>IF(AND(Configurações!$B$6="Sim",PA33&gt;0,PB33&lt;PC33),1,0)</f>
        <v>0</v>
      </c>
      <c r="PE33">
        <f>IF($B33="",0,COUNTIFS(Cálculos!$G$4:$OA$4,"ST",Cálculos!$G$5:$OA$5,"&gt;="&amp;$PA$5,Cálculos!$G$5:$OA$5,"&lt;="&amp;$PB$5,Cálculos!$G33:$OA33,"FERIAS"))</f>
        <v>0</v>
      </c>
      <c r="PF33">
        <f>IF($B33="",0,SUMPRODUCT((Cálculos!$G$4:$OA$4="T")*(Cálculos!$G$5:$OA$5&gt;=$PF$5)*(Cálculos!$G$5:$OA$5&lt;=$PG$5))-PJ33)</f>
        <v>0</v>
      </c>
      <c r="PG33">
        <f>IF($B33="",0,PF33-SUMIFS(Cálculos!$G33:$OA33,Cálculos!$G$4:$OA$4,"T",Cálculos!$G$5:$OA$5,"&gt;="&amp;$PF$5,Cálculos!$G$5:$OA$5,"&lt;="&amp;$PG$5))</f>
        <v>0</v>
      </c>
      <c r="PH33">
        <f>ROUND(PF33*Configurações!$B$7/7,0)</f>
        <v>0</v>
      </c>
      <c r="PI33">
        <f>IF(AND(Configurações!$B$6="Sim",PF33&gt;0,PG33&lt;PH33),1,0)</f>
        <v>0</v>
      </c>
      <c r="PJ33">
        <f>IF($B33="",0,COUNTIFS(Cálculos!$G$4:$OA$4,"ST",Cálculos!$G$5:$OA$5,"&gt;="&amp;$PF$5,Cálculos!$G$5:$OA$5,"&lt;="&amp;$PG$5,Cálculos!$G33:$OA33,"FERIAS"))</f>
        <v>0</v>
      </c>
      <c r="PK33">
        <f>IF($B33="",0,SUMPRODUCT((Cálculos!$G$4:$OA$4="T")*(Cálculos!$G$5:$OA$5&gt;=$PK$5)*(Cálculos!$G$5:$OA$5&lt;=$PL$5))-PO33)</f>
        <v>0</v>
      </c>
      <c r="PL33">
        <f>IF($B33="",0,PK33-SUMIFS(Cálculos!$G33:$OA33,Cálculos!$G$4:$OA$4,"T",Cálculos!$G$5:$OA$5,"&gt;="&amp;$PK$5,Cálculos!$G$5:$OA$5,"&lt;="&amp;$PL$5))</f>
        <v>0</v>
      </c>
      <c r="PM33">
        <f>ROUND(PK33*Configurações!$B$7/7,0)</f>
        <v>0</v>
      </c>
      <c r="PN33">
        <f>IF(AND(Configurações!$B$6="Sim",PK33&gt;0,PL33&lt;PM33),1,0)</f>
        <v>0</v>
      </c>
      <c r="PO33">
        <f>IF($B33="",0,COUNTIFS(Cálculos!$G$4:$OA$4,"ST",Cálculos!$G$5:$OA$5,"&gt;="&amp;$PK$5,Cálculos!$G$5:$OA$5,"&lt;="&amp;$PL$5,Cálculos!$G33:$OA33,"FERIAS"))</f>
        <v>0</v>
      </c>
      <c r="PP33" s="69" t="str">
        <f t="shared" si="212"/>
        <v/>
      </c>
    </row>
    <row r="34" spans="1:432" x14ac:dyDescent="0.25">
      <c r="A34" s="68" t="str">
        <f t="shared" si="106"/>
        <v/>
      </c>
      <c r="B34" s="69" t="str">
        <f>IF(Configurações!$B$3="Colunas",IF('Escala Colunas'!Q$4="","",'Escala Colunas'!Q$4),IF(Configurações!$B$3="Simples",IF('Escala Simples'!$B34="","",'Escala Simples'!$B34),IF('Escala Linhas'!$B34="","",'Escala Linhas'!$B34)))</f>
        <v/>
      </c>
      <c r="C34" s="70" t="str">
        <f>IF($B34="","",IFERROR(INDEX(Funcionários!$D$5:$D$84,MATCH($B34,Funcionários!$B$5:$B$84,0)),""))</f>
        <v/>
      </c>
      <c r="D34" t="str">
        <f>IF($B34="","",IFERROR(INDEX(Funcionários!$C$5:$C$84,MATCH($B34,Funcionários!$B$5:$B$84,0)),""))</f>
        <v/>
      </c>
      <c r="E34">
        <f>IF($B34="",0,IFERROR(N(INDEX(Funcionários!$E$5:$E$84,MATCH($B34,Funcionários!$B$5:$B$84,0))),0))</f>
        <v>0</v>
      </c>
      <c r="F34">
        <f>IF($B34="",0,IFERROR(N(INDEX(Funcionários!$F$5:$F$84,MATCH($B34,Funcionários!$B$5:$B$84,0))),0))</f>
        <v>0</v>
      </c>
      <c r="G34" s="71" t="str">
        <f>IF(Configurações!$B$3="Colunas",IF('Escala Colunas'!Q21="","",'Escala Colunas'!Q21),IF(Configurações!$B$3="Simples","",IF('Escala Linhas'!D34="","",'Escala Linhas'!D34)))</f>
        <v/>
      </c>
      <c r="H34" s="71" t="str">
        <f>IF(Configurações!$B$3="Colunas",IF('Escala Colunas'!Q22="","",'Escala Colunas'!Q22),IF(Configurações!$B$3="Simples","",IF('Escala Linhas'!E34="","",'Escala Linhas'!E34)))</f>
        <v/>
      </c>
      <c r="I34" s="71" t="str">
        <f>IF(Configurações!$B$3="Colunas",IF('Escala Colunas'!Q23="","",'Escala Colunas'!Q23),IF(Configurações!$B$3="Simples","",IF('Escala Linhas'!F34="","",'Escala Linhas'!F34)))</f>
        <v/>
      </c>
      <c r="J34" s="71" t="str">
        <f>IF(Configurações!$B$3="Colunas",IF('Escala Colunas'!Q24="","",'Escala Colunas'!Q24),IF(Configurações!$B$3="Simples","",IF('Escala Linhas'!G34="","",'Escala Linhas'!G34)))</f>
        <v/>
      </c>
      <c r="K34">
        <f>IF($B34="",0,IF(Configurações!$B$3="Simples",IF(OR(Q34="TRAB",Q34="ATEST"),1,0),IF(AND(G34&lt;&gt;"",J34&lt;&gt;""),1,0)))</f>
        <v>0</v>
      </c>
      <c r="L34" s="72">
        <f>IF(AND(K34=1,Configurações!$B$3&lt;&gt;"Simples"),MOD(J34-G34,1)-M34,0)</f>
        <v>0</v>
      </c>
      <c r="M34" s="72">
        <f t="shared" si="107"/>
        <v>0</v>
      </c>
      <c r="N34">
        <f t="shared" si="108"/>
        <v>0</v>
      </c>
      <c r="O34">
        <f t="shared" si="109"/>
        <v>0</v>
      </c>
      <c r="P34" s="38" t="str">
        <f>IF(K34=0,"",IF(N34&gt;Configurações!$B$15,"7DIA ","")&amp;IF(AND(WEEKDAY(G$5)=1,O34&gt;IF($D34="F",Configurações!$B$13,Configurações!$B$14)),"DOM ","")&amp;IF(Configurações!$B$3="Simples","",IF(ROUND(L34*1440,0)&lt;=ROUND(Configurações!$B$11*1440,0),IF(ROUND(M34*1440,0)&gt;0,"INT-INDEVIDO",""),IF(ROUND(L34*1440,0)&lt;=ROUND(Configurações!$B$12*1440,0),IF(ROUND(M34*1440,0)&lt;&gt;ROUND(Configurações!$B$8*1440,0),"INT-15MIN",""),IF(OR(ROUND(M34*1440,0)&lt;ROUND(Configurações!$B$9*1440,0),ROUND(M34*1440,0)&gt;ROUND(Configurações!$B$10*1440,0)),"INT-1H2H","")))))</f>
        <v/>
      </c>
      <c r="Q34" t="str">
        <f>IF(Configurações!$B$3="Simples",IF('Escala Simples'!D34="Trabalho","TRAB",IF('Escala Simples'!D34="Folga","FOLGA",IF('Escala Simples'!D34="Atestado","ATEST",IF('Escala Simples'!D34="Férias","FERIAS","")))),"")</f>
        <v/>
      </c>
      <c r="R34" s="71" t="str">
        <f>IF(Configurações!$B$3="Colunas",IF('Escala Colunas'!Q26="","",'Escala Colunas'!Q26),IF(Configurações!$B$3="Simples","",IF('Escala Linhas'!I34="","",'Escala Linhas'!I34)))</f>
        <v/>
      </c>
      <c r="S34" s="71" t="str">
        <f>IF(Configurações!$B$3="Colunas",IF('Escala Colunas'!Q27="","",'Escala Colunas'!Q27),IF(Configurações!$B$3="Simples","",IF('Escala Linhas'!J34="","",'Escala Linhas'!J34)))</f>
        <v/>
      </c>
      <c r="T34" s="71" t="str">
        <f>IF(Configurações!$B$3="Colunas",IF('Escala Colunas'!Q28="","",'Escala Colunas'!Q28),IF(Configurações!$B$3="Simples","",IF('Escala Linhas'!K34="","",'Escala Linhas'!K34)))</f>
        <v/>
      </c>
      <c r="U34" s="71" t="str">
        <f>IF(Configurações!$B$3="Colunas",IF('Escala Colunas'!Q29="","",'Escala Colunas'!Q29),IF(Configurações!$B$3="Simples","",IF('Escala Linhas'!L34="","",'Escala Linhas'!L34)))</f>
        <v/>
      </c>
      <c r="V34">
        <f>IF($B34="",0,IF(Configurações!$B$3="Simples",IF(OR(AB34="TRAB",AB34="ATEST"),1,0),IF(AND(R34&lt;&gt;"",U34&lt;&gt;""),1,0)))</f>
        <v>0</v>
      </c>
      <c r="W34" s="72">
        <f>IF(AND(V34=1,Configurações!$B$3&lt;&gt;"Simples"),MOD(U34-R34,1)-X34,0)</f>
        <v>0</v>
      </c>
      <c r="X34" s="72">
        <f t="shared" si="110"/>
        <v>0</v>
      </c>
      <c r="Y34">
        <f t="shared" si="111"/>
        <v>0</v>
      </c>
      <c r="Z34">
        <f t="shared" si="112"/>
        <v>0</v>
      </c>
      <c r="AA34" s="38" t="str">
        <f>IF(V34=0,"",IF(Y34&gt;Configurações!$B$15,"7DIA ","")&amp;IF(AND(WEEKDAY(R$5)=1,Z34&gt;IF($D34="F",Configurações!$B$13,Configurações!$B$14)),"DOM ","")&amp;IF(Configurações!$B$3="Simples","",IF(ROUND(W34*1440,0)&lt;=ROUND(Configurações!$B$11*1440,0),IF(ROUND(X34*1440,0)&gt;0,"INT-INDEVIDO",""),IF(ROUND(W34*1440,0)&lt;=ROUND(Configurações!$B$12*1440,0),IF(ROUND(X34*1440,0)&lt;&gt;ROUND(Configurações!$B$8*1440,0),"INT-15MIN",""),IF(OR(ROUND(X34*1440,0)&lt;ROUND(Configurações!$B$9*1440,0),ROUND(X34*1440,0)&gt;ROUND(Configurações!$B$10*1440,0)),"INT-1H2H","")))))</f>
        <v/>
      </c>
      <c r="AB34" t="str">
        <f>IF(Configurações!$B$3="Simples",IF('Escala Simples'!E34="Trabalho","TRAB",IF('Escala Simples'!E34="Folga","FOLGA",IF('Escala Simples'!E34="Atestado","ATEST",IF('Escala Simples'!E34="Férias","FERIAS","")))),"")</f>
        <v/>
      </c>
      <c r="AC34" s="71" t="str">
        <f>IF(Configurações!$B$3="Colunas",IF('Escala Colunas'!Q31="","",'Escala Colunas'!Q31),IF(Configurações!$B$3="Simples","",IF('Escala Linhas'!N34="","",'Escala Linhas'!N34)))</f>
        <v/>
      </c>
      <c r="AD34" s="71" t="str">
        <f>IF(Configurações!$B$3="Colunas",IF('Escala Colunas'!Q32="","",'Escala Colunas'!Q32),IF(Configurações!$B$3="Simples","",IF('Escala Linhas'!O34="","",'Escala Linhas'!O34)))</f>
        <v/>
      </c>
      <c r="AE34" s="71" t="str">
        <f>IF(Configurações!$B$3="Colunas",IF('Escala Colunas'!Q33="","",'Escala Colunas'!Q33),IF(Configurações!$B$3="Simples","",IF('Escala Linhas'!P34="","",'Escala Linhas'!P34)))</f>
        <v/>
      </c>
      <c r="AF34" s="71" t="str">
        <f>IF(Configurações!$B$3="Colunas",IF('Escala Colunas'!Q34="","",'Escala Colunas'!Q34),IF(Configurações!$B$3="Simples","",IF('Escala Linhas'!Q34="","",'Escala Linhas'!Q34)))</f>
        <v/>
      </c>
      <c r="AG34">
        <f>IF($B34="",0,IF(Configurações!$B$3="Simples",IF(OR(AM34="TRAB",AM34="ATEST"),1,0),IF(AND(AC34&lt;&gt;"",AF34&lt;&gt;""),1,0)))</f>
        <v>0</v>
      </c>
      <c r="AH34" s="72">
        <f>IF(AND(AG34=1,Configurações!$B$3&lt;&gt;"Simples"),MOD(AF34-AC34,1)-AI34,0)</f>
        <v>0</v>
      </c>
      <c r="AI34" s="72">
        <f t="shared" si="113"/>
        <v>0</v>
      </c>
      <c r="AJ34">
        <f t="shared" si="114"/>
        <v>0</v>
      </c>
      <c r="AK34">
        <f t="shared" si="115"/>
        <v>0</v>
      </c>
      <c r="AL34" s="38" t="str">
        <f>IF(AG34=0,"",IF(AJ34&gt;Configurações!$B$15,"7DIA ","")&amp;IF(AND(WEEKDAY(AC$5)=1,AK34&gt;IF($D34="F",Configurações!$B$13,Configurações!$B$14)),"DOM ","")&amp;IF(Configurações!$B$3="Simples","",IF(ROUND(AH34*1440,0)&lt;=ROUND(Configurações!$B$11*1440,0),IF(ROUND(AI34*1440,0)&gt;0,"INT-INDEVIDO",""),IF(ROUND(AH34*1440,0)&lt;=ROUND(Configurações!$B$12*1440,0),IF(ROUND(AI34*1440,0)&lt;&gt;ROUND(Configurações!$B$8*1440,0),"INT-15MIN",""),IF(OR(ROUND(AI34*1440,0)&lt;ROUND(Configurações!$B$9*1440,0),ROUND(AI34*1440,0)&gt;ROUND(Configurações!$B$10*1440,0)),"INT-1H2H","")))))</f>
        <v/>
      </c>
      <c r="AM34" t="str">
        <f>IF(Configurações!$B$3="Simples",IF('Escala Simples'!F34="Trabalho","TRAB",IF('Escala Simples'!F34="Folga","FOLGA",IF('Escala Simples'!F34="Atestado","ATEST",IF('Escala Simples'!F34="Férias","FERIAS","")))),"")</f>
        <v/>
      </c>
      <c r="AN34" s="71" t="str">
        <f>IF(Configurações!$B$3="Colunas",IF('Escala Colunas'!Q36="","",'Escala Colunas'!Q36),IF(Configurações!$B$3="Simples","",IF('Escala Linhas'!S34="","",'Escala Linhas'!S34)))</f>
        <v/>
      </c>
      <c r="AO34" s="71" t="str">
        <f>IF(Configurações!$B$3="Colunas",IF('Escala Colunas'!Q37="","",'Escala Colunas'!Q37),IF(Configurações!$B$3="Simples","",IF('Escala Linhas'!T34="","",'Escala Linhas'!T34)))</f>
        <v/>
      </c>
      <c r="AP34" s="71" t="str">
        <f>IF(Configurações!$B$3="Colunas",IF('Escala Colunas'!Q38="","",'Escala Colunas'!Q38),IF(Configurações!$B$3="Simples","",IF('Escala Linhas'!U34="","",'Escala Linhas'!U34)))</f>
        <v/>
      </c>
      <c r="AQ34" s="71" t="str">
        <f>IF(Configurações!$B$3="Colunas",IF('Escala Colunas'!Q39="","",'Escala Colunas'!Q39),IF(Configurações!$B$3="Simples","",IF('Escala Linhas'!V34="","",'Escala Linhas'!V34)))</f>
        <v/>
      </c>
      <c r="AR34">
        <f>IF($B34="",0,IF(Configurações!$B$3="Simples",IF(OR(AX34="TRAB",AX34="ATEST"),1,0),IF(AND(AN34&lt;&gt;"",AQ34&lt;&gt;""),1,0)))</f>
        <v>0</v>
      </c>
      <c r="AS34" s="72">
        <f>IF(AND(AR34=1,Configurações!$B$3&lt;&gt;"Simples"),MOD(AQ34-AN34,1)-AT34,0)</f>
        <v>0</v>
      </c>
      <c r="AT34" s="72">
        <f t="shared" si="116"/>
        <v>0</v>
      </c>
      <c r="AU34">
        <f t="shared" si="117"/>
        <v>0</v>
      </c>
      <c r="AV34">
        <f t="shared" si="118"/>
        <v>0</v>
      </c>
      <c r="AW34" s="38" t="str">
        <f>IF(AR34=0,"",IF(AU34&gt;Configurações!$B$15,"7DIA ","")&amp;IF(AND(WEEKDAY(AN$5)=1,AV34&gt;IF($D34="F",Configurações!$B$13,Configurações!$B$14)),"DOM ","")&amp;IF(Configurações!$B$3="Simples","",IF(ROUND(AS34*1440,0)&lt;=ROUND(Configurações!$B$11*1440,0),IF(ROUND(AT34*1440,0)&gt;0,"INT-INDEVIDO",""),IF(ROUND(AS34*1440,0)&lt;=ROUND(Configurações!$B$12*1440,0),IF(ROUND(AT34*1440,0)&lt;&gt;ROUND(Configurações!$B$8*1440,0),"INT-15MIN",""),IF(OR(ROUND(AT34*1440,0)&lt;ROUND(Configurações!$B$9*1440,0),ROUND(AT34*1440,0)&gt;ROUND(Configurações!$B$10*1440,0)),"INT-1H2H","")))))</f>
        <v/>
      </c>
      <c r="AX34" t="str">
        <f>IF(Configurações!$B$3="Simples",IF('Escala Simples'!G34="Trabalho","TRAB",IF('Escala Simples'!G34="Folga","FOLGA",IF('Escala Simples'!G34="Atestado","ATEST",IF('Escala Simples'!G34="Férias","FERIAS","")))),"")</f>
        <v/>
      </c>
      <c r="AY34" s="71" t="str">
        <f>IF(Configurações!$B$3="Colunas",IF('Escala Colunas'!Q41="","",'Escala Colunas'!Q41),IF(Configurações!$B$3="Simples","",IF('Escala Linhas'!X34="","",'Escala Linhas'!X34)))</f>
        <v/>
      </c>
      <c r="AZ34" s="71" t="str">
        <f>IF(Configurações!$B$3="Colunas",IF('Escala Colunas'!Q42="","",'Escala Colunas'!Q42),IF(Configurações!$B$3="Simples","",IF('Escala Linhas'!Y34="","",'Escala Linhas'!Y34)))</f>
        <v/>
      </c>
      <c r="BA34" s="71" t="str">
        <f>IF(Configurações!$B$3="Colunas",IF('Escala Colunas'!Q43="","",'Escala Colunas'!Q43),IF(Configurações!$B$3="Simples","",IF('Escala Linhas'!Z34="","",'Escala Linhas'!Z34)))</f>
        <v/>
      </c>
      <c r="BB34" s="71" t="str">
        <f>IF(Configurações!$B$3="Colunas",IF('Escala Colunas'!Q44="","",'Escala Colunas'!Q44),IF(Configurações!$B$3="Simples","",IF('Escala Linhas'!AA34="","",'Escala Linhas'!AA34)))</f>
        <v/>
      </c>
      <c r="BC34">
        <f>IF($B34="",0,IF(Configurações!$B$3="Simples",IF(OR(BI34="TRAB",BI34="ATEST"),1,0),IF(AND(AY34&lt;&gt;"",BB34&lt;&gt;""),1,0)))</f>
        <v>0</v>
      </c>
      <c r="BD34" s="72">
        <f>IF(AND(BC34=1,Configurações!$B$3&lt;&gt;"Simples"),MOD(BB34-AY34,1)-BE34,0)</f>
        <v>0</v>
      </c>
      <c r="BE34" s="72">
        <f t="shared" si="119"/>
        <v>0</v>
      </c>
      <c r="BF34">
        <f t="shared" si="120"/>
        <v>0</v>
      </c>
      <c r="BG34">
        <f t="shared" si="121"/>
        <v>0</v>
      </c>
      <c r="BH34" s="38" t="str">
        <f>IF(BC34=0,"",IF(BF34&gt;Configurações!$B$15,"7DIA ","")&amp;IF(AND(WEEKDAY(AY$5)=1,BG34&gt;IF($D34="F",Configurações!$B$13,Configurações!$B$14)),"DOM ","")&amp;IF(Configurações!$B$3="Simples","",IF(ROUND(BD34*1440,0)&lt;=ROUND(Configurações!$B$11*1440,0),IF(ROUND(BE34*1440,0)&gt;0,"INT-INDEVIDO",""),IF(ROUND(BD34*1440,0)&lt;=ROUND(Configurações!$B$12*1440,0),IF(ROUND(BE34*1440,0)&lt;&gt;ROUND(Configurações!$B$8*1440,0),"INT-15MIN",""),IF(OR(ROUND(BE34*1440,0)&lt;ROUND(Configurações!$B$9*1440,0),ROUND(BE34*1440,0)&gt;ROUND(Configurações!$B$10*1440,0)),"INT-1H2H","")))))</f>
        <v/>
      </c>
      <c r="BI34" t="str">
        <f>IF(Configurações!$B$3="Simples",IF('Escala Simples'!H34="Trabalho","TRAB",IF('Escala Simples'!H34="Folga","FOLGA",IF('Escala Simples'!H34="Atestado","ATEST",IF('Escala Simples'!H34="Férias","FERIAS","")))),"")</f>
        <v/>
      </c>
      <c r="BJ34" s="71" t="str">
        <f>IF(Configurações!$B$3="Colunas",IF('Escala Colunas'!Q46="","",'Escala Colunas'!Q46),IF(Configurações!$B$3="Simples","",IF('Escala Linhas'!AC34="","",'Escala Linhas'!AC34)))</f>
        <v/>
      </c>
      <c r="BK34" s="71" t="str">
        <f>IF(Configurações!$B$3="Colunas",IF('Escala Colunas'!Q47="","",'Escala Colunas'!Q47),IF(Configurações!$B$3="Simples","",IF('Escala Linhas'!AD34="","",'Escala Linhas'!AD34)))</f>
        <v/>
      </c>
      <c r="BL34" s="71" t="str">
        <f>IF(Configurações!$B$3="Colunas",IF('Escala Colunas'!Q48="","",'Escala Colunas'!Q48),IF(Configurações!$B$3="Simples","",IF('Escala Linhas'!AE34="","",'Escala Linhas'!AE34)))</f>
        <v/>
      </c>
      <c r="BM34" s="71" t="str">
        <f>IF(Configurações!$B$3="Colunas",IF('Escala Colunas'!Q49="","",'Escala Colunas'!Q49),IF(Configurações!$B$3="Simples","",IF('Escala Linhas'!AF34="","",'Escala Linhas'!AF34)))</f>
        <v/>
      </c>
      <c r="BN34">
        <f>IF($B34="",0,IF(Configurações!$B$3="Simples",IF(OR(BT34="TRAB",BT34="ATEST"),1,0),IF(AND(BJ34&lt;&gt;"",BM34&lt;&gt;""),1,0)))</f>
        <v>0</v>
      </c>
      <c r="BO34" s="72">
        <f>IF(AND(BN34=1,Configurações!$B$3&lt;&gt;"Simples"),MOD(BM34-BJ34,1)-BP34,0)</f>
        <v>0</v>
      </c>
      <c r="BP34" s="72">
        <f t="shared" si="122"/>
        <v>0</v>
      </c>
      <c r="BQ34">
        <f t="shared" si="123"/>
        <v>0</v>
      </c>
      <c r="BR34">
        <f t="shared" si="124"/>
        <v>0</v>
      </c>
      <c r="BS34" s="38" t="str">
        <f>IF(BN34=0,"",IF(BQ34&gt;Configurações!$B$15,"7DIA ","")&amp;IF(AND(WEEKDAY(BJ$5)=1,BR34&gt;IF($D34="F",Configurações!$B$13,Configurações!$B$14)),"DOM ","")&amp;IF(Configurações!$B$3="Simples","",IF(ROUND(BO34*1440,0)&lt;=ROUND(Configurações!$B$11*1440,0),IF(ROUND(BP34*1440,0)&gt;0,"INT-INDEVIDO",""),IF(ROUND(BO34*1440,0)&lt;=ROUND(Configurações!$B$12*1440,0),IF(ROUND(BP34*1440,0)&lt;&gt;ROUND(Configurações!$B$8*1440,0),"INT-15MIN",""),IF(OR(ROUND(BP34*1440,0)&lt;ROUND(Configurações!$B$9*1440,0),ROUND(BP34*1440,0)&gt;ROUND(Configurações!$B$10*1440,0)),"INT-1H2H","")))))</f>
        <v/>
      </c>
      <c r="BT34" t="str">
        <f>IF(Configurações!$B$3="Simples",IF('Escala Simples'!I34="Trabalho","TRAB",IF('Escala Simples'!I34="Folga","FOLGA",IF('Escala Simples'!I34="Atestado","ATEST",IF('Escala Simples'!I34="Férias","FERIAS","")))),"")</f>
        <v/>
      </c>
      <c r="BU34" s="71" t="str">
        <f>IF(Configurações!$B$3="Colunas",IF('Escala Colunas'!Q51="","",'Escala Colunas'!Q51),IF(Configurações!$B$3="Simples","",IF('Escala Linhas'!AH34="","",'Escala Linhas'!AH34)))</f>
        <v/>
      </c>
      <c r="BV34" s="71" t="str">
        <f>IF(Configurações!$B$3="Colunas",IF('Escala Colunas'!Q52="","",'Escala Colunas'!Q52),IF(Configurações!$B$3="Simples","",IF('Escala Linhas'!AI34="","",'Escala Linhas'!AI34)))</f>
        <v/>
      </c>
      <c r="BW34" s="71" t="str">
        <f>IF(Configurações!$B$3="Colunas",IF('Escala Colunas'!Q53="","",'Escala Colunas'!Q53),IF(Configurações!$B$3="Simples","",IF('Escala Linhas'!AJ34="","",'Escala Linhas'!AJ34)))</f>
        <v/>
      </c>
      <c r="BX34" s="71" t="str">
        <f>IF(Configurações!$B$3="Colunas",IF('Escala Colunas'!Q54="","",'Escala Colunas'!Q54),IF(Configurações!$B$3="Simples","",IF('Escala Linhas'!AK34="","",'Escala Linhas'!AK34)))</f>
        <v/>
      </c>
      <c r="BY34">
        <f>IF($B34="",0,IF(Configurações!$B$3="Simples",IF(OR(CE34="TRAB",CE34="ATEST"),1,0),IF(AND(BU34&lt;&gt;"",BX34&lt;&gt;""),1,0)))</f>
        <v>0</v>
      </c>
      <c r="BZ34" s="72">
        <f>IF(AND(BY34=1,Configurações!$B$3&lt;&gt;"Simples"),MOD(BX34-BU34,1)-CA34,0)</f>
        <v>0</v>
      </c>
      <c r="CA34" s="72">
        <f t="shared" si="125"/>
        <v>0</v>
      </c>
      <c r="CB34">
        <f t="shared" si="126"/>
        <v>0</v>
      </c>
      <c r="CC34">
        <f t="shared" si="127"/>
        <v>0</v>
      </c>
      <c r="CD34" s="38" t="str">
        <f>IF(BY34=0,"",IF(CB34&gt;Configurações!$B$15,"7DIA ","")&amp;IF(AND(WEEKDAY(BU$5)=1,CC34&gt;IF($D34="F",Configurações!$B$13,Configurações!$B$14)),"DOM ","")&amp;IF(Configurações!$B$3="Simples","",IF(ROUND(BZ34*1440,0)&lt;=ROUND(Configurações!$B$11*1440,0),IF(ROUND(CA34*1440,0)&gt;0,"INT-INDEVIDO",""),IF(ROUND(BZ34*1440,0)&lt;=ROUND(Configurações!$B$12*1440,0),IF(ROUND(CA34*1440,0)&lt;&gt;ROUND(Configurações!$B$8*1440,0),"INT-15MIN",""),IF(OR(ROUND(CA34*1440,0)&lt;ROUND(Configurações!$B$9*1440,0),ROUND(CA34*1440,0)&gt;ROUND(Configurações!$B$10*1440,0)),"INT-1H2H","")))))</f>
        <v/>
      </c>
      <c r="CE34" t="str">
        <f>IF(Configurações!$B$3="Simples",IF('Escala Simples'!J34="Trabalho","TRAB",IF('Escala Simples'!J34="Folga","FOLGA",IF('Escala Simples'!J34="Atestado","ATEST",IF('Escala Simples'!J34="Férias","FERIAS","")))),"")</f>
        <v/>
      </c>
      <c r="CF34" s="71" t="str">
        <f>IF(Configurações!$B$3="Colunas",IF('Escala Colunas'!Q59="","",'Escala Colunas'!Q59),IF(Configurações!$B$3="Simples","",IF('Escala Linhas'!AP34="","",'Escala Linhas'!AP34)))</f>
        <v/>
      </c>
      <c r="CG34" s="71" t="str">
        <f>IF(Configurações!$B$3="Colunas",IF('Escala Colunas'!Q60="","",'Escala Colunas'!Q60),IF(Configurações!$B$3="Simples","",IF('Escala Linhas'!AQ34="","",'Escala Linhas'!AQ34)))</f>
        <v/>
      </c>
      <c r="CH34" s="71" t="str">
        <f>IF(Configurações!$B$3="Colunas",IF('Escala Colunas'!Q61="","",'Escala Colunas'!Q61),IF(Configurações!$B$3="Simples","",IF('Escala Linhas'!AR34="","",'Escala Linhas'!AR34)))</f>
        <v/>
      </c>
      <c r="CI34" s="71" t="str">
        <f>IF(Configurações!$B$3="Colunas",IF('Escala Colunas'!Q62="","",'Escala Colunas'!Q62),IF(Configurações!$B$3="Simples","",IF('Escala Linhas'!AS34="","",'Escala Linhas'!AS34)))</f>
        <v/>
      </c>
      <c r="CJ34">
        <f>IF($B34="",0,IF(Configurações!$B$3="Simples",IF(OR(CP34="TRAB",CP34="ATEST"),1,0),IF(AND(CF34&lt;&gt;"",CI34&lt;&gt;""),1,0)))</f>
        <v>0</v>
      </c>
      <c r="CK34" s="72">
        <f>IF(AND(CJ34=1,Configurações!$B$3&lt;&gt;"Simples"),MOD(CI34-CF34,1)-CL34,0)</f>
        <v>0</v>
      </c>
      <c r="CL34" s="72">
        <f t="shared" si="128"/>
        <v>0</v>
      </c>
      <c r="CM34">
        <f t="shared" si="129"/>
        <v>0</v>
      </c>
      <c r="CN34">
        <f t="shared" si="130"/>
        <v>0</v>
      </c>
      <c r="CO34" s="38" t="str">
        <f>IF(CJ34=0,"",IF(CM34&gt;Configurações!$B$15,"7DIA ","")&amp;IF(AND(WEEKDAY(CF$5)=1,CN34&gt;IF($D34="F",Configurações!$B$13,Configurações!$B$14)),"DOM ","")&amp;IF(Configurações!$B$3="Simples","",IF(ROUND(CK34*1440,0)&lt;=ROUND(Configurações!$B$11*1440,0),IF(ROUND(CL34*1440,0)&gt;0,"INT-INDEVIDO",""),IF(ROUND(CK34*1440,0)&lt;=ROUND(Configurações!$B$12*1440,0),IF(ROUND(CL34*1440,0)&lt;&gt;ROUND(Configurações!$B$8*1440,0),"INT-15MIN",""),IF(OR(ROUND(CL34*1440,0)&lt;ROUND(Configurações!$B$9*1440,0),ROUND(CL34*1440,0)&gt;ROUND(Configurações!$B$10*1440,0)),"INT-1H2H","")))))</f>
        <v/>
      </c>
      <c r="CP34" t="str">
        <f>IF(Configurações!$B$3="Simples",IF('Escala Simples'!M34="Trabalho","TRAB",IF('Escala Simples'!M34="Folga","FOLGA",IF('Escala Simples'!M34="Atestado","ATEST",IF('Escala Simples'!M34="Férias","FERIAS","")))),"")</f>
        <v/>
      </c>
      <c r="CQ34" s="71" t="str">
        <f>IF(Configurações!$B$3="Colunas",IF('Escala Colunas'!Q64="","",'Escala Colunas'!Q64),IF(Configurações!$B$3="Simples","",IF('Escala Linhas'!AU34="","",'Escala Linhas'!AU34)))</f>
        <v/>
      </c>
      <c r="CR34" s="71" t="str">
        <f>IF(Configurações!$B$3="Colunas",IF('Escala Colunas'!Q65="","",'Escala Colunas'!Q65),IF(Configurações!$B$3="Simples","",IF('Escala Linhas'!AV34="","",'Escala Linhas'!AV34)))</f>
        <v/>
      </c>
      <c r="CS34" s="71" t="str">
        <f>IF(Configurações!$B$3="Colunas",IF('Escala Colunas'!Q66="","",'Escala Colunas'!Q66),IF(Configurações!$B$3="Simples","",IF('Escala Linhas'!AW34="","",'Escala Linhas'!AW34)))</f>
        <v/>
      </c>
      <c r="CT34" s="71" t="str">
        <f>IF(Configurações!$B$3="Colunas",IF('Escala Colunas'!Q67="","",'Escala Colunas'!Q67),IF(Configurações!$B$3="Simples","",IF('Escala Linhas'!AX34="","",'Escala Linhas'!AX34)))</f>
        <v/>
      </c>
      <c r="CU34">
        <f>IF($B34="",0,IF(Configurações!$B$3="Simples",IF(OR(DA34="TRAB",DA34="ATEST"),1,0),IF(AND(CQ34&lt;&gt;"",CT34&lt;&gt;""),1,0)))</f>
        <v>0</v>
      </c>
      <c r="CV34" s="72">
        <f>IF(AND(CU34=1,Configurações!$B$3&lt;&gt;"Simples"),MOD(CT34-CQ34,1)-CW34,0)</f>
        <v>0</v>
      </c>
      <c r="CW34" s="72">
        <f t="shared" si="131"/>
        <v>0</v>
      </c>
      <c r="CX34">
        <f t="shared" si="132"/>
        <v>0</v>
      </c>
      <c r="CY34">
        <f t="shared" si="133"/>
        <v>0</v>
      </c>
      <c r="CZ34" s="38" t="str">
        <f>IF(CU34=0,"",IF(CX34&gt;Configurações!$B$15,"7DIA ","")&amp;IF(AND(WEEKDAY(CQ$5)=1,CY34&gt;IF($D34="F",Configurações!$B$13,Configurações!$B$14)),"DOM ","")&amp;IF(Configurações!$B$3="Simples","",IF(ROUND(CV34*1440,0)&lt;=ROUND(Configurações!$B$11*1440,0),IF(ROUND(CW34*1440,0)&gt;0,"INT-INDEVIDO",""),IF(ROUND(CV34*1440,0)&lt;=ROUND(Configurações!$B$12*1440,0),IF(ROUND(CW34*1440,0)&lt;&gt;ROUND(Configurações!$B$8*1440,0),"INT-15MIN",""),IF(OR(ROUND(CW34*1440,0)&lt;ROUND(Configurações!$B$9*1440,0),ROUND(CW34*1440,0)&gt;ROUND(Configurações!$B$10*1440,0)),"INT-1H2H","")))))</f>
        <v/>
      </c>
      <c r="DA34" t="str">
        <f>IF(Configurações!$B$3="Simples",IF('Escala Simples'!N34="Trabalho","TRAB",IF('Escala Simples'!N34="Folga","FOLGA",IF('Escala Simples'!N34="Atestado","ATEST",IF('Escala Simples'!N34="Férias","FERIAS","")))),"")</f>
        <v/>
      </c>
      <c r="DB34" s="71" t="str">
        <f>IF(Configurações!$B$3="Colunas",IF('Escala Colunas'!Q69="","",'Escala Colunas'!Q69),IF(Configurações!$B$3="Simples","",IF('Escala Linhas'!AZ34="","",'Escala Linhas'!AZ34)))</f>
        <v/>
      </c>
      <c r="DC34" s="71" t="str">
        <f>IF(Configurações!$B$3="Colunas",IF('Escala Colunas'!Q70="","",'Escala Colunas'!Q70),IF(Configurações!$B$3="Simples","",IF('Escala Linhas'!BA34="","",'Escala Linhas'!BA34)))</f>
        <v/>
      </c>
      <c r="DD34" s="71" t="str">
        <f>IF(Configurações!$B$3="Colunas",IF('Escala Colunas'!Q71="","",'Escala Colunas'!Q71),IF(Configurações!$B$3="Simples","",IF('Escala Linhas'!BB34="","",'Escala Linhas'!BB34)))</f>
        <v/>
      </c>
      <c r="DE34" s="71" t="str">
        <f>IF(Configurações!$B$3="Colunas",IF('Escala Colunas'!Q72="","",'Escala Colunas'!Q72),IF(Configurações!$B$3="Simples","",IF('Escala Linhas'!BC34="","",'Escala Linhas'!BC34)))</f>
        <v/>
      </c>
      <c r="DF34">
        <f>IF($B34="",0,IF(Configurações!$B$3="Simples",IF(OR(DL34="TRAB",DL34="ATEST"),1,0),IF(AND(DB34&lt;&gt;"",DE34&lt;&gt;""),1,0)))</f>
        <v>0</v>
      </c>
      <c r="DG34" s="72">
        <f>IF(AND(DF34=1,Configurações!$B$3&lt;&gt;"Simples"),MOD(DE34-DB34,1)-DH34,0)</f>
        <v>0</v>
      </c>
      <c r="DH34" s="72">
        <f t="shared" si="134"/>
        <v>0</v>
      </c>
      <c r="DI34">
        <f t="shared" si="135"/>
        <v>0</v>
      </c>
      <c r="DJ34">
        <f t="shared" si="136"/>
        <v>0</v>
      </c>
      <c r="DK34" s="38" t="str">
        <f>IF(DF34=0,"",IF(DI34&gt;Configurações!$B$15,"7DIA ","")&amp;IF(AND(WEEKDAY(DB$5)=1,DJ34&gt;IF($D34="F",Configurações!$B$13,Configurações!$B$14)),"DOM ","")&amp;IF(Configurações!$B$3="Simples","",IF(ROUND(DG34*1440,0)&lt;=ROUND(Configurações!$B$11*1440,0),IF(ROUND(DH34*1440,0)&gt;0,"INT-INDEVIDO",""),IF(ROUND(DG34*1440,0)&lt;=ROUND(Configurações!$B$12*1440,0),IF(ROUND(DH34*1440,0)&lt;&gt;ROUND(Configurações!$B$8*1440,0),"INT-15MIN",""),IF(OR(ROUND(DH34*1440,0)&lt;ROUND(Configurações!$B$9*1440,0),ROUND(DH34*1440,0)&gt;ROUND(Configurações!$B$10*1440,0)),"INT-1H2H","")))))</f>
        <v/>
      </c>
      <c r="DL34" t="str">
        <f>IF(Configurações!$B$3="Simples",IF('Escala Simples'!O34="Trabalho","TRAB",IF('Escala Simples'!O34="Folga","FOLGA",IF('Escala Simples'!O34="Atestado","ATEST",IF('Escala Simples'!O34="Férias","FERIAS","")))),"")</f>
        <v/>
      </c>
      <c r="DM34" s="71" t="str">
        <f>IF(Configurações!$B$3="Colunas",IF('Escala Colunas'!Q74="","",'Escala Colunas'!Q74),IF(Configurações!$B$3="Simples","",IF('Escala Linhas'!BE34="","",'Escala Linhas'!BE34)))</f>
        <v/>
      </c>
      <c r="DN34" s="71" t="str">
        <f>IF(Configurações!$B$3="Colunas",IF('Escala Colunas'!Q75="","",'Escala Colunas'!Q75),IF(Configurações!$B$3="Simples","",IF('Escala Linhas'!BF34="","",'Escala Linhas'!BF34)))</f>
        <v/>
      </c>
      <c r="DO34" s="71" t="str">
        <f>IF(Configurações!$B$3="Colunas",IF('Escala Colunas'!Q76="","",'Escala Colunas'!Q76),IF(Configurações!$B$3="Simples","",IF('Escala Linhas'!BG34="","",'Escala Linhas'!BG34)))</f>
        <v/>
      </c>
      <c r="DP34" s="71" t="str">
        <f>IF(Configurações!$B$3="Colunas",IF('Escala Colunas'!Q77="","",'Escala Colunas'!Q77),IF(Configurações!$B$3="Simples","",IF('Escala Linhas'!BH34="","",'Escala Linhas'!BH34)))</f>
        <v/>
      </c>
      <c r="DQ34">
        <f>IF($B34="",0,IF(Configurações!$B$3="Simples",IF(OR(DW34="TRAB",DW34="ATEST"),1,0),IF(AND(DM34&lt;&gt;"",DP34&lt;&gt;""),1,0)))</f>
        <v>0</v>
      </c>
      <c r="DR34" s="72">
        <f>IF(AND(DQ34=1,Configurações!$B$3&lt;&gt;"Simples"),MOD(DP34-DM34,1)-DS34,0)</f>
        <v>0</v>
      </c>
      <c r="DS34" s="72">
        <f t="shared" si="137"/>
        <v>0</v>
      </c>
      <c r="DT34">
        <f t="shared" si="138"/>
        <v>0</v>
      </c>
      <c r="DU34">
        <f t="shared" si="139"/>
        <v>0</v>
      </c>
      <c r="DV34" s="38" t="str">
        <f>IF(DQ34=0,"",IF(DT34&gt;Configurações!$B$15,"7DIA ","")&amp;IF(AND(WEEKDAY(DM$5)=1,DU34&gt;IF($D34="F",Configurações!$B$13,Configurações!$B$14)),"DOM ","")&amp;IF(Configurações!$B$3="Simples","",IF(ROUND(DR34*1440,0)&lt;=ROUND(Configurações!$B$11*1440,0),IF(ROUND(DS34*1440,0)&gt;0,"INT-INDEVIDO",""),IF(ROUND(DR34*1440,0)&lt;=ROUND(Configurações!$B$12*1440,0),IF(ROUND(DS34*1440,0)&lt;&gt;ROUND(Configurações!$B$8*1440,0),"INT-15MIN",""),IF(OR(ROUND(DS34*1440,0)&lt;ROUND(Configurações!$B$9*1440,0),ROUND(DS34*1440,0)&gt;ROUND(Configurações!$B$10*1440,0)),"INT-1H2H","")))))</f>
        <v/>
      </c>
      <c r="DW34" t="str">
        <f>IF(Configurações!$B$3="Simples",IF('Escala Simples'!P34="Trabalho","TRAB",IF('Escala Simples'!P34="Folga","FOLGA",IF('Escala Simples'!P34="Atestado","ATEST",IF('Escala Simples'!P34="Férias","FERIAS","")))),"")</f>
        <v/>
      </c>
      <c r="DX34" s="71" t="str">
        <f>IF(Configurações!$B$3="Colunas",IF('Escala Colunas'!Q79="","",'Escala Colunas'!Q79),IF(Configurações!$B$3="Simples","",IF('Escala Linhas'!BJ34="","",'Escala Linhas'!BJ34)))</f>
        <v/>
      </c>
      <c r="DY34" s="71" t="str">
        <f>IF(Configurações!$B$3="Colunas",IF('Escala Colunas'!Q80="","",'Escala Colunas'!Q80),IF(Configurações!$B$3="Simples","",IF('Escala Linhas'!BK34="","",'Escala Linhas'!BK34)))</f>
        <v/>
      </c>
      <c r="DZ34" s="71" t="str">
        <f>IF(Configurações!$B$3="Colunas",IF('Escala Colunas'!Q81="","",'Escala Colunas'!Q81),IF(Configurações!$B$3="Simples","",IF('Escala Linhas'!BL34="","",'Escala Linhas'!BL34)))</f>
        <v/>
      </c>
      <c r="EA34" s="71" t="str">
        <f>IF(Configurações!$B$3="Colunas",IF('Escala Colunas'!Q82="","",'Escala Colunas'!Q82),IF(Configurações!$B$3="Simples","",IF('Escala Linhas'!BM34="","",'Escala Linhas'!BM34)))</f>
        <v/>
      </c>
      <c r="EB34">
        <f>IF($B34="",0,IF(Configurações!$B$3="Simples",IF(OR(EH34="TRAB",EH34="ATEST"),1,0),IF(AND(DX34&lt;&gt;"",EA34&lt;&gt;""),1,0)))</f>
        <v>0</v>
      </c>
      <c r="EC34" s="72">
        <f>IF(AND(EB34=1,Configurações!$B$3&lt;&gt;"Simples"),MOD(EA34-DX34,1)-ED34,0)</f>
        <v>0</v>
      </c>
      <c r="ED34" s="72">
        <f t="shared" si="140"/>
        <v>0</v>
      </c>
      <c r="EE34">
        <f t="shared" si="141"/>
        <v>0</v>
      </c>
      <c r="EF34">
        <f t="shared" si="142"/>
        <v>0</v>
      </c>
      <c r="EG34" s="38" t="str">
        <f>IF(EB34=0,"",IF(EE34&gt;Configurações!$B$15,"7DIA ","")&amp;IF(AND(WEEKDAY(DX$5)=1,EF34&gt;IF($D34="F",Configurações!$B$13,Configurações!$B$14)),"DOM ","")&amp;IF(Configurações!$B$3="Simples","",IF(ROUND(EC34*1440,0)&lt;=ROUND(Configurações!$B$11*1440,0),IF(ROUND(ED34*1440,0)&gt;0,"INT-INDEVIDO",""),IF(ROUND(EC34*1440,0)&lt;=ROUND(Configurações!$B$12*1440,0),IF(ROUND(ED34*1440,0)&lt;&gt;ROUND(Configurações!$B$8*1440,0),"INT-15MIN",""),IF(OR(ROUND(ED34*1440,0)&lt;ROUND(Configurações!$B$9*1440,0),ROUND(ED34*1440,0)&gt;ROUND(Configurações!$B$10*1440,0)),"INT-1H2H","")))))</f>
        <v/>
      </c>
      <c r="EH34" t="str">
        <f>IF(Configurações!$B$3="Simples",IF('Escala Simples'!Q34="Trabalho","TRAB",IF('Escala Simples'!Q34="Folga","FOLGA",IF('Escala Simples'!Q34="Atestado","ATEST",IF('Escala Simples'!Q34="Férias","FERIAS","")))),"")</f>
        <v/>
      </c>
      <c r="EI34" s="71" t="str">
        <f>IF(Configurações!$B$3="Colunas",IF('Escala Colunas'!Q84="","",'Escala Colunas'!Q84),IF(Configurações!$B$3="Simples","",IF('Escala Linhas'!BO34="","",'Escala Linhas'!BO34)))</f>
        <v/>
      </c>
      <c r="EJ34" s="71" t="str">
        <f>IF(Configurações!$B$3="Colunas",IF('Escala Colunas'!Q85="","",'Escala Colunas'!Q85),IF(Configurações!$B$3="Simples","",IF('Escala Linhas'!BP34="","",'Escala Linhas'!BP34)))</f>
        <v/>
      </c>
      <c r="EK34" s="71" t="str">
        <f>IF(Configurações!$B$3="Colunas",IF('Escala Colunas'!Q86="","",'Escala Colunas'!Q86),IF(Configurações!$B$3="Simples","",IF('Escala Linhas'!BQ34="","",'Escala Linhas'!BQ34)))</f>
        <v/>
      </c>
      <c r="EL34" s="71" t="str">
        <f>IF(Configurações!$B$3="Colunas",IF('Escala Colunas'!Q87="","",'Escala Colunas'!Q87),IF(Configurações!$B$3="Simples","",IF('Escala Linhas'!BR34="","",'Escala Linhas'!BR34)))</f>
        <v/>
      </c>
      <c r="EM34">
        <f>IF($B34="",0,IF(Configurações!$B$3="Simples",IF(OR(ES34="TRAB",ES34="ATEST"),1,0),IF(AND(EI34&lt;&gt;"",EL34&lt;&gt;""),1,0)))</f>
        <v>0</v>
      </c>
      <c r="EN34" s="72">
        <f>IF(AND(EM34=1,Configurações!$B$3&lt;&gt;"Simples"),MOD(EL34-EI34,1)-EO34,0)</f>
        <v>0</v>
      </c>
      <c r="EO34" s="72">
        <f t="shared" si="143"/>
        <v>0</v>
      </c>
      <c r="EP34">
        <f t="shared" si="144"/>
        <v>0</v>
      </c>
      <c r="EQ34">
        <f t="shared" si="145"/>
        <v>0</v>
      </c>
      <c r="ER34" s="38" t="str">
        <f>IF(EM34=0,"",IF(EP34&gt;Configurações!$B$15,"7DIA ","")&amp;IF(AND(WEEKDAY(EI$5)=1,EQ34&gt;IF($D34="F",Configurações!$B$13,Configurações!$B$14)),"DOM ","")&amp;IF(Configurações!$B$3="Simples","",IF(ROUND(EN34*1440,0)&lt;=ROUND(Configurações!$B$11*1440,0),IF(ROUND(EO34*1440,0)&gt;0,"INT-INDEVIDO",""),IF(ROUND(EN34*1440,0)&lt;=ROUND(Configurações!$B$12*1440,0),IF(ROUND(EO34*1440,0)&lt;&gt;ROUND(Configurações!$B$8*1440,0),"INT-15MIN",""),IF(OR(ROUND(EO34*1440,0)&lt;ROUND(Configurações!$B$9*1440,0),ROUND(EO34*1440,0)&gt;ROUND(Configurações!$B$10*1440,0)),"INT-1H2H","")))))</f>
        <v/>
      </c>
      <c r="ES34" t="str">
        <f>IF(Configurações!$B$3="Simples",IF('Escala Simples'!R34="Trabalho","TRAB",IF('Escala Simples'!R34="Folga","FOLGA",IF('Escala Simples'!R34="Atestado","ATEST",IF('Escala Simples'!R34="Férias","FERIAS","")))),"")</f>
        <v/>
      </c>
      <c r="ET34" s="71" t="str">
        <f>IF(Configurações!$B$3="Colunas",IF('Escala Colunas'!Q89="","",'Escala Colunas'!Q89),IF(Configurações!$B$3="Simples","",IF('Escala Linhas'!BT34="","",'Escala Linhas'!BT34)))</f>
        <v/>
      </c>
      <c r="EU34" s="71" t="str">
        <f>IF(Configurações!$B$3="Colunas",IF('Escala Colunas'!Q90="","",'Escala Colunas'!Q90),IF(Configurações!$B$3="Simples","",IF('Escala Linhas'!BU34="","",'Escala Linhas'!BU34)))</f>
        <v/>
      </c>
      <c r="EV34" s="71" t="str">
        <f>IF(Configurações!$B$3="Colunas",IF('Escala Colunas'!Q91="","",'Escala Colunas'!Q91),IF(Configurações!$B$3="Simples","",IF('Escala Linhas'!BV34="","",'Escala Linhas'!BV34)))</f>
        <v/>
      </c>
      <c r="EW34" s="71" t="str">
        <f>IF(Configurações!$B$3="Colunas",IF('Escala Colunas'!Q92="","",'Escala Colunas'!Q92),IF(Configurações!$B$3="Simples","",IF('Escala Linhas'!BW34="","",'Escala Linhas'!BW34)))</f>
        <v/>
      </c>
      <c r="EX34">
        <f>IF($B34="",0,IF(Configurações!$B$3="Simples",IF(OR(FD34="TRAB",FD34="ATEST"),1,0),IF(AND(ET34&lt;&gt;"",EW34&lt;&gt;""),1,0)))</f>
        <v>0</v>
      </c>
      <c r="EY34" s="72">
        <f>IF(AND(EX34=1,Configurações!$B$3&lt;&gt;"Simples"),MOD(EW34-ET34,1)-EZ34,0)</f>
        <v>0</v>
      </c>
      <c r="EZ34" s="72">
        <f t="shared" si="146"/>
        <v>0</v>
      </c>
      <c r="FA34">
        <f t="shared" si="147"/>
        <v>0</v>
      </c>
      <c r="FB34">
        <f t="shared" si="148"/>
        <v>0</v>
      </c>
      <c r="FC34" s="38" t="str">
        <f>IF(EX34=0,"",IF(FA34&gt;Configurações!$B$15,"7DIA ","")&amp;IF(AND(WEEKDAY(ET$5)=1,FB34&gt;IF($D34="F",Configurações!$B$13,Configurações!$B$14)),"DOM ","")&amp;IF(Configurações!$B$3="Simples","",IF(ROUND(EY34*1440,0)&lt;=ROUND(Configurações!$B$11*1440,0),IF(ROUND(EZ34*1440,0)&gt;0,"INT-INDEVIDO",""),IF(ROUND(EY34*1440,0)&lt;=ROUND(Configurações!$B$12*1440,0),IF(ROUND(EZ34*1440,0)&lt;&gt;ROUND(Configurações!$B$8*1440,0),"INT-15MIN",""),IF(OR(ROUND(EZ34*1440,0)&lt;ROUND(Configurações!$B$9*1440,0),ROUND(EZ34*1440,0)&gt;ROUND(Configurações!$B$10*1440,0)),"INT-1H2H","")))))</f>
        <v/>
      </c>
      <c r="FD34" t="str">
        <f>IF(Configurações!$B$3="Simples",IF('Escala Simples'!S34="Trabalho","TRAB",IF('Escala Simples'!S34="Folga","FOLGA",IF('Escala Simples'!S34="Atestado","ATEST",IF('Escala Simples'!S34="Férias","FERIAS","")))),"")</f>
        <v/>
      </c>
      <c r="FE34" s="71" t="str">
        <f>IF(Configurações!$B$3="Colunas",IF('Escala Colunas'!Q97="","",'Escala Colunas'!Q97),IF(Configurações!$B$3="Simples","",IF('Escala Linhas'!CB34="","",'Escala Linhas'!CB34)))</f>
        <v/>
      </c>
      <c r="FF34" s="71" t="str">
        <f>IF(Configurações!$B$3="Colunas",IF('Escala Colunas'!Q98="","",'Escala Colunas'!Q98),IF(Configurações!$B$3="Simples","",IF('Escala Linhas'!CC34="","",'Escala Linhas'!CC34)))</f>
        <v/>
      </c>
      <c r="FG34" s="71" t="str">
        <f>IF(Configurações!$B$3="Colunas",IF('Escala Colunas'!Q99="","",'Escala Colunas'!Q99),IF(Configurações!$B$3="Simples","",IF('Escala Linhas'!CD34="","",'Escala Linhas'!CD34)))</f>
        <v/>
      </c>
      <c r="FH34" s="71" t="str">
        <f>IF(Configurações!$B$3="Colunas",IF('Escala Colunas'!Q100="","",'Escala Colunas'!Q100),IF(Configurações!$B$3="Simples","",IF('Escala Linhas'!CE34="","",'Escala Linhas'!CE34)))</f>
        <v/>
      </c>
      <c r="FI34">
        <f>IF($B34="",0,IF(Configurações!$B$3="Simples",IF(OR(FO34="TRAB",FO34="ATEST"),1,0),IF(AND(FE34&lt;&gt;"",FH34&lt;&gt;""),1,0)))</f>
        <v>0</v>
      </c>
      <c r="FJ34" s="72">
        <f>IF(AND(FI34=1,Configurações!$B$3&lt;&gt;"Simples"),MOD(FH34-FE34,1)-FK34,0)</f>
        <v>0</v>
      </c>
      <c r="FK34" s="72">
        <f t="shared" si="149"/>
        <v>0</v>
      </c>
      <c r="FL34">
        <f t="shared" si="150"/>
        <v>0</v>
      </c>
      <c r="FM34">
        <f t="shared" si="151"/>
        <v>0</v>
      </c>
      <c r="FN34" s="38" t="str">
        <f>IF(FI34=0,"",IF(FL34&gt;Configurações!$B$15,"7DIA ","")&amp;IF(AND(WEEKDAY(FE$5)=1,FM34&gt;IF($D34="F",Configurações!$B$13,Configurações!$B$14)),"DOM ","")&amp;IF(Configurações!$B$3="Simples","",IF(ROUND(FJ34*1440,0)&lt;=ROUND(Configurações!$B$11*1440,0),IF(ROUND(FK34*1440,0)&gt;0,"INT-INDEVIDO",""),IF(ROUND(FJ34*1440,0)&lt;=ROUND(Configurações!$B$12*1440,0),IF(ROUND(FK34*1440,0)&lt;&gt;ROUND(Configurações!$B$8*1440,0),"INT-15MIN",""),IF(OR(ROUND(FK34*1440,0)&lt;ROUND(Configurações!$B$9*1440,0),ROUND(FK34*1440,0)&gt;ROUND(Configurações!$B$10*1440,0)),"INT-1H2H","")))))</f>
        <v/>
      </c>
      <c r="FO34" t="str">
        <f>IF(Configurações!$B$3="Simples",IF('Escala Simples'!V34="Trabalho","TRAB",IF('Escala Simples'!V34="Folga","FOLGA",IF('Escala Simples'!V34="Atestado","ATEST",IF('Escala Simples'!V34="Férias","FERIAS","")))),"")</f>
        <v/>
      </c>
      <c r="FP34" s="71" t="str">
        <f>IF(Configurações!$B$3="Colunas",IF('Escala Colunas'!Q102="","",'Escala Colunas'!Q102),IF(Configurações!$B$3="Simples","",IF('Escala Linhas'!CG34="","",'Escala Linhas'!CG34)))</f>
        <v/>
      </c>
      <c r="FQ34" s="71" t="str">
        <f>IF(Configurações!$B$3="Colunas",IF('Escala Colunas'!Q103="","",'Escala Colunas'!Q103),IF(Configurações!$B$3="Simples","",IF('Escala Linhas'!CH34="","",'Escala Linhas'!CH34)))</f>
        <v/>
      </c>
      <c r="FR34" s="71" t="str">
        <f>IF(Configurações!$B$3="Colunas",IF('Escala Colunas'!Q104="","",'Escala Colunas'!Q104),IF(Configurações!$B$3="Simples","",IF('Escala Linhas'!CI34="","",'Escala Linhas'!CI34)))</f>
        <v/>
      </c>
      <c r="FS34" s="71" t="str">
        <f>IF(Configurações!$B$3="Colunas",IF('Escala Colunas'!Q105="","",'Escala Colunas'!Q105),IF(Configurações!$B$3="Simples","",IF('Escala Linhas'!CJ34="","",'Escala Linhas'!CJ34)))</f>
        <v/>
      </c>
      <c r="FT34">
        <f>IF($B34="",0,IF(Configurações!$B$3="Simples",IF(OR(FZ34="TRAB",FZ34="ATEST"),1,0),IF(AND(FP34&lt;&gt;"",FS34&lt;&gt;""),1,0)))</f>
        <v>0</v>
      </c>
      <c r="FU34" s="72">
        <f>IF(AND(FT34=1,Configurações!$B$3&lt;&gt;"Simples"),MOD(FS34-FP34,1)-FV34,0)</f>
        <v>0</v>
      </c>
      <c r="FV34" s="72">
        <f t="shared" si="152"/>
        <v>0</v>
      </c>
      <c r="FW34">
        <f t="shared" si="153"/>
        <v>0</v>
      </c>
      <c r="FX34">
        <f t="shared" si="154"/>
        <v>0</v>
      </c>
      <c r="FY34" s="38" t="str">
        <f>IF(FT34=0,"",IF(FW34&gt;Configurações!$B$15,"7DIA ","")&amp;IF(AND(WEEKDAY(FP$5)=1,FX34&gt;IF($D34="F",Configurações!$B$13,Configurações!$B$14)),"DOM ","")&amp;IF(Configurações!$B$3="Simples","",IF(ROUND(FU34*1440,0)&lt;=ROUND(Configurações!$B$11*1440,0),IF(ROUND(FV34*1440,0)&gt;0,"INT-INDEVIDO",""),IF(ROUND(FU34*1440,0)&lt;=ROUND(Configurações!$B$12*1440,0),IF(ROUND(FV34*1440,0)&lt;&gt;ROUND(Configurações!$B$8*1440,0),"INT-15MIN",""),IF(OR(ROUND(FV34*1440,0)&lt;ROUND(Configurações!$B$9*1440,0),ROUND(FV34*1440,0)&gt;ROUND(Configurações!$B$10*1440,0)),"INT-1H2H","")))))</f>
        <v/>
      </c>
      <c r="FZ34" t="str">
        <f>IF(Configurações!$B$3="Simples",IF('Escala Simples'!W34="Trabalho","TRAB",IF('Escala Simples'!W34="Folga","FOLGA",IF('Escala Simples'!W34="Atestado","ATEST",IF('Escala Simples'!W34="Férias","FERIAS","")))),"")</f>
        <v/>
      </c>
      <c r="GA34" s="71" t="str">
        <f>IF(Configurações!$B$3="Colunas",IF('Escala Colunas'!Q107="","",'Escala Colunas'!Q107),IF(Configurações!$B$3="Simples","",IF('Escala Linhas'!CL34="","",'Escala Linhas'!CL34)))</f>
        <v/>
      </c>
      <c r="GB34" s="71" t="str">
        <f>IF(Configurações!$B$3="Colunas",IF('Escala Colunas'!Q108="","",'Escala Colunas'!Q108),IF(Configurações!$B$3="Simples","",IF('Escala Linhas'!CM34="","",'Escala Linhas'!CM34)))</f>
        <v/>
      </c>
      <c r="GC34" s="71" t="str">
        <f>IF(Configurações!$B$3="Colunas",IF('Escala Colunas'!Q109="","",'Escala Colunas'!Q109),IF(Configurações!$B$3="Simples","",IF('Escala Linhas'!CN34="","",'Escala Linhas'!CN34)))</f>
        <v/>
      </c>
      <c r="GD34" s="71" t="str">
        <f>IF(Configurações!$B$3="Colunas",IF('Escala Colunas'!Q110="","",'Escala Colunas'!Q110),IF(Configurações!$B$3="Simples","",IF('Escala Linhas'!CO34="","",'Escala Linhas'!CO34)))</f>
        <v/>
      </c>
      <c r="GE34">
        <f>IF($B34="",0,IF(Configurações!$B$3="Simples",IF(OR(GK34="TRAB",GK34="ATEST"),1,0),IF(AND(GA34&lt;&gt;"",GD34&lt;&gt;""),1,0)))</f>
        <v>0</v>
      </c>
      <c r="GF34" s="72">
        <f>IF(AND(GE34=1,Configurações!$B$3&lt;&gt;"Simples"),MOD(GD34-GA34,1)-GG34,0)</f>
        <v>0</v>
      </c>
      <c r="GG34" s="72">
        <f t="shared" si="155"/>
        <v>0</v>
      </c>
      <c r="GH34">
        <f t="shared" si="156"/>
        <v>0</v>
      </c>
      <c r="GI34">
        <f t="shared" si="157"/>
        <v>0</v>
      </c>
      <c r="GJ34" s="38" t="str">
        <f>IF(GE34=0,"",IF(GH34&gt;Configurações!$B$15,"7DIA ","")&amp;IF(AND(WEEKDAY(GA$5)=1,GI34&gt;IF($D34="F",Configurações!$B$13,Configurações!$B$14)),"DOM ","")&amp;IF(Configurações!$B$3="Simples","",IF(ROUND(GF34*1440,0)&lt;=ROUND(Configurações!$B$11*1440,0),IF(ROUND(GG34*1440,0)&gt;0,"INT-INDEVIDO",""),IF(ROUND(GF34*1440,0)&lt;=ROUND(Configurações!$B$12*1440,0),IF(ROUND(GG34*1440,0)&lt;&gt;ROUND(Configurações!$B$8*1440,0),"INT-15MIN",""),IF(OR(ROUND(GG34*1440,0)&lt;ROUND(Configurações!$B$9*1440,0),ROUND(GG34*1440,0)&gt;ROUND(Configurações!$B$10*1440,0)),"INT-1H2H","")))))</f>
        <v/>
      </c>
      <c r="GK34" t="str">
        <f>IF(Configurações!$B$3="Simples",IF('Escala Simples'!X34="Trabalho","TRAB",IF('Escala Simples'!X34="Folga","FOLGA",IF('Escala Simples'!X34="Atestado","ATEST",IF('Escala Simples'!X34="Férias","FERIAS","")))),"")</f>
        <v/>
      </c>
      <c r="GL34" s="71" t="str">
        <f>IF(Configurações!$B$3="Colunas",IF('Escala Colunas'!Q112="","",'Escala Colunas'!Q112),IF(Configurações!$B$3="Simples","",IF('Escala Linhas'!CQ34="","",'Escala Linhas'!CQ34)))</f>
        <v/>
      </c>
      <c r="GM34" s="71" t="str">
        <f>IF(Configurações!$B$3="Colunas",IF('Escala Colunas'!Q113="","",'Escala Colunas'!Q113),IF(Configurações!$B$3="Simples","",IF('Escala Linhas'!CR34="","",'Escala Linhas'!CR34)))</f>
        <v/>
      </c>
      <c r="GN34" s="71" t="str">
        <f>IF(Configurações!$B$3="Colunas",IF('Escala Colunas'!Q114="","",'Escala Colunas'!Q114),IF(Configurações!$B$3="Simples","",IF('Escala Linhas'!CS34="","",'Escala Linhas'!CS34)))</f>
        <v/>
      </c>
      <c r="GO34" s="71" t="str">
        <f>IF(Configurações!$B$3="Colunas",IF('Escala Colunas'!Q115="","",'Escala Colunas'!Q115),IF(Configurações!$B$3="Simples","",IF('Escala Linhas'!CT34="","",'Escala Linhas'!CT34)))</f>
        <v/>
      </c>
      <c r="GP34">
        <f>IF($B34="",0,IF(Configurações!$B$3="Simples",IF(OR(GV34="TRAB",GV34="ATEST"),1,0),IF(AND(GL34&lt;&gt;"",GO34&lt;&gt;""),1,0)))</f>
        <v>0</v>
      </c>
      <c r="GQ34" s="72">
        <f>IF(AND(GP34=1,Configurações!$B$3&lt;&gt;"Simples"),MOD(GO34-GL34,1)-GR34,0)</f>
        <v>0</v>
      </c>
      <c r="GR34" s="72">
        <f t="shared" si="158"/>
        <v>0</v>
      </c>
      <c r="GS34">
        <f t="shared" si="159"/>
        <v>0</v>
      </c>
      <c r="GT34">
        <f t="shared" si="160"/>
        <v>0</v>
      </c>
      <c r="GU34" s="38" t="str">
        <f>IF(GP34=0,"",IF(GS34&gt;Configurações!$B$15,"7DIA ","")&amp;IF(AND(WEEKDAY(GL$5)=1,GT34&gt;IF($D34="F",Configurações!$B$13,Configurações!$B$14)),"DOM ","")&amp;IF(Configurações!$B$3="Simples","",IF(ROUND(GQ34*1440,0)&lt;=ROUND(Configurações!$B$11*1440,0),IF(ROUND(GR34*1440,0)&gt;0,"INT-INDEVIDO",""),IF(ROUND(GQ34*1440,0)&lt;=ROUND(Configurações!$B$12*1440,0),IF(ROUND(GR34*1440,0)&lt;&gt;ROUND(Configurações!$B$8*1440,0),"INT-15MIN",""),IF(OR(ROUND(GR34*1440,0)&lt;ROUND(Configurações!$B$9*1440,0),ROUND(GR34*1440,0)&gt;ROUND(Configurações!$B$10*1440,0)),"INT-1H2H","")))))</f>
        <v/>
      </c>
      <c r="GV34" t="str">
        <f>IF(Configurações!$B$3="Simples",IF('Escala Simples'!Y34="Trabalho","TRAB",IF('Escala Simples'!Y34="Folga","FOLGA",IF('Escala Simples'!Y34="Atestado","ATEST",IF('Escala Simples'!Y34="Férias","FERIAS","")))),"")</f>
        <v/>
      </c>
      <c r="GW34" s="71" t="str">
        <f>IF(Configurações!$B$3="Colunas",IF('Escala Colunas'!Q117="","",'Escala Colunas'!Q117),IF(Configurações!$B$3="Simples","",IF('Escala Linhas'!CV34="","",'Escala Linhas'!CV34)))</f>
        <v/>
      </c>
      <c r="GX34" s="71" t="str">
        <f>IF(Configurações!$B$3="Colunas",IF('Escala Colunas'!Q118="","",'Escala Colunas'!Q118),IF(Configurações!$B$3="Simples","",IF('Escala Linhas'!CW34="","",'Escala Linhas'!CW34)))</f>
        <v/>
      </c>
      <c r="GY34" s="71" t="str">
        <f>IF(Configurações!$B$3="Colunas",IF('Escala Colunas'!Q119="","",'Escala Colunas'!Q119),IF(Configurações!$B$3="Simples","",IF('Escala Linhas'!CX34="","",'Escala Linhas'!CX34)))</f>
        <v/>
      </c>
      <c r="GZ34" s="71" t="str">
        <f>IF(Configurações!$B$3="Colunas",IF('Escala Colunas'!Q120="","",'Escala Colunas'!Q120),IF(Configurações!$B$3="Simples","",IF('Escala Linhas'!CY34="","",'Escala Linhas'!CY34)))</f>
        <v/>
      </c>
      <c r="HA34">
        <f>IF($B34="",0,IF(Configurações!$B$3="Simples",IF(OR(HG34="TRAB",HG34="ATEST"),1,0),IF(AND(GW34&lt;&gt;"",GZ34&lt;&gt;""),1,0)))</f>
        <v>0</v>
      </c>
      <c r="HB34" s="72">
        <f>IF(AND(HA34=1,Configurações!$B$3&lt;&gt;"Simples"),MOD(GZ34-GW34,1)-HC34,0)</f>
        <v>0</v>
      </c>
      <c r="HC34" s="72">
        <f t="shared" si="161"/>
        <v>0</v>
      </c>
      <c r="HD34">
        <f t="shared" si="162"/>
        <v>0</v>
      </c>
      <c r="HE34">
        <f t="shared" si="163"/>
        <v>0</v>
      </c>
      <c r="HF34" s="38" t="str">
        <f>IF(HA34=0,"",IF(HD34&gt;Configurações!$B$15,"7DIA ","")&amp;IF(AND(WEEKDAY(GW$5)=1,HE34&gt;IF($D34="F",Configurações!$B$13,Configurações!$B$14)),"DOM ","")&amp;IF(Configurações!$B$3="Simples","",IF(ROUND(HB34*1440,0)&lt;=ROUND(Configurações!$B$11*1440,0),IF(ROUND(HC34*1440,0)&gt;0,"INT-INDEVIDO",""),IF(ROUND(HB34*1440,0)&lt;=ROUND(Configurações!$B$12*1440,0),IF(ROUND(HC34*1440,0)&lt;&gt;ROUND(Configurações!$B$8*1440,0),"INT-15MIN",""),IF(OR(ROUND(HC34*1440,0)&lt;ROUND(Configurações!$B$9*1440,0),ROUND(HC34*1440,0)&gt;ROUND(Configurações!$B$10*1440,0)),"INT-1H2H","")))))</f>
        <v/>
      </c>
      <c r="HG34" t="str">
        <f>IF(Configurações!$B$3="Simples",IF('Escala Simples'!Z34="Trabalho","TRAB",IF('Escala Simples'!Z34="Folga","FOLGA",IF('Escala Simples'!Z34="Atestado","ATEST",IF('Escala Simples'!Z34="Férias","FERIAS","")))),"")</f>
        <v/>
      </c>
      <c r="HH34" s="71" t="str">
        <f>IF(Configurações!$B$3="Colunas",IF('Escala Colunas'!Q122="","",'Escala Colunas'!Q122),IF(Configurações!$B$3="Simples","",IF('Escala Linhas'!DA34="","",'Escala Linhas'!DA34)))</f>
        <v/>
      </c>
      <c r="HI34" s="71" t="str">
        <f>IF(Configurações!$B$3="Colunas",IF('Escala Colunas'!Q123="","",'Escala Colunas'!Q123),IF(Configurações!$B$3="Simples","",IF('Escala Linhas'!DB34="","",'Escala Linhas'!DB34)))</f>
        <v/>
      </c>
      <c r="HJ34" s="71" t="str">
        <f>IF(Configurações!$B$3="Colunas",IF('Escala Colunas'!Q124="","",'Escala Colunas'!Q124),IF(Configurações!$B$3="Simples","",IF('Escala Linhas'!DC34="","",'Escala Linhas'!DC34)))</f>
        <v/>
      </c>
      <c r="HK34" s="71" t="str">
        <f>IF(Configurações!$B$3="Colunas",IF('Escala Colunas'!Q125="","",'Escala Colunas'!Q125),IF(Configurações!$B$3="Simples","",IF('Escala Linhas'!DD34="","",'Escala Linhas'!DD34)))</f>
        <v/>
      </c>
      <c r="HL34">
        <f>IF($B34="",0,IF(Configurações!$B$3="Simples",IF(OR(HR34="TRAB",HR34="ATEST"),1,0),IF(AND(HH34&lt;&gt;"",HK34&lt;&gt;""),1,0)))</f>
        <v>0</v>
      </c>
      <c r="HM34" s="72">
        <f>IF(AND(HL34=1,Configurações!$B$3&lt;&gt;"Simples"),MOD(HK34-HH34,1)-HN34,0)</f>
        <v>0</v>
      </c>
      <c r="HN34" s="72">
        <f t="shared" si="164"/>
        <v>0</v>
      </c>
      <c r="HO34">
        <f t="shared" si="165"/>
        <v>0</v>
      </c>
      <c r="HP34">
        <f t="shared" si="166"/>
        <v>0</v>
      </c>
      <c r="HQ34" s="38" t="str">
        <f>IF(HL34=0,"",IF(HO34&gt;Configurações!$B$15,"7DIA ","")&amp;IF(AND(WEEKDAY(HH$5)=1,HP34&gt;IF($D34="F",Configurações!$B$13,Configurações!$B$14)),"DOM ","")&amp;IF(Configurações!$B$3="Simples","",IF(ROUND(HM34*1440,0)&lt;=ROUND(Configurações!$B$11*1440,0),IF(ROUND(HN34*1440,0)&gt;0,"INT-INDEVIDO",""),IF(ROUND(HM34*1440,0)&lt;=ROUND(Configurações!$B$12*1440,0),IF(ROUND(HN34*1440,0)&lt;&gt;ROUND(Configurações!$B$8*1440,0),"INT-15MIN",""),IF(OR(ROUND(HN34*1440,0)&lt;ROUND(Configurações!$B$9*1440,0),ROUND(HN34*1440,0)&gt;ROUND(Configurações!$B$10*1440,0)),"INT-1H2H","")))))</f>
        <v/>
      </c>
      <c r="HR34" t="str">
        <f>IF(Configurações!$B$3="Simples",IF('Escala Simples'!AA34="Trabalho","TRAB",IF('Escala Simples'!AA34="Folga","FOLGA",IF('Escala Simples'!AA34="Atestado","ATEST",IF('Escala Simples'!AA34="Férias","FERIAS","")))),"")</f>
        <v/>
      </c>
      <c r="HS34" s="71" t="str">
        <f>IF(Configurações!$B$3="Colunas",IF('Escala Colunas'!Q127="","",'Escala Colunas'!Q127),IF(Configurações!$B$3="Simples","",IF('Escala Linhas'!DF34="","",'Escala Linhas'!DF34)))</f>
        <v/>
      </c>
      <c r="HT34" s="71" t="str">
        <f>IF(Configurações!$B$3="Colunas",IF('Escala Colunas'!Q128="","",'Escala Colunas'!Q128),IF(Configurações!$B$3="Simples","",IF('Escala Linhas'!DG34="","",'Escala Linhas'!DG34)))</f>
        <v/>
      </c>
      <c r="HU34" s="71" t="str">
        <f>IF(Configurações!$B$3="Colunas",IF('Escala Colunas'!Q129="","",'Escala Colunas'!Q129),IF(Configurações!$B$3="Simples","",IF('Escala Linhas'!DH34="","",'Escala Linhas'!DH34)))</f>
        <v/>
      </c>
      <c r="HV34" s="71" t="str">
        <f>IF(Configurações!$B$3="Colunas",IF('Escala Colunas'!Q130="","",'Escala Colunas'!Q130),IF(Configurações!$B$3="Simples","",IF('Escala Linhas'!DI34="","",'Escala Linhas'!DI34)))</f>
        <v/>
      </c>
      <c r="HW34">
        <f>IF($B34="",0,IF(Configurações!$B$3="Simples",IF(OR(IC34="TRAB",IC34="ATEST"),1,0),IF(AND(HS34&lt;&gt;"",HV34&lt;&gt;""),1,0)))</f>
        <v>0</v>
      </c>
      <c r="HX34" s="72">
        <f>IF(AND(HW34=1,Configurações!$B$3&lt;&gt;"Simples"),MOD(HV34-HS34,1)-HY34,0)</f>
        <v>0</v>
      </c>
      <c r="HY34" s="72">
        <f t="shared" si="167"/>
        <v>0</v>
      </c>
      <c r="HZ34">
        <f t="shared" si="168"/>
        <v>0</v>
      </c>
      <c r="IA34">
        <f t="shared" si="169"/>
        <v>0</v>
      </c>
      <c r="IB34" s="38" t="str">
        <f>IF(HW34=0,"",IF(HZ34&gt;Configurações!$B$15,"7DIA ","")&amp;IF(AND(WEEKDAY(HS$5)=1,IA34&gt;IF($D34="F",Configurações!$B$13,Configurações!$B$14)),"DOM ","")&amp;IF(Configurações!$B$3="Simples","",IF(ROUND(HX34*1440,0)&lt;=ROUND(Configurações!$B$11*1440,0),IF(ROUND(HY34*1440,0)&gt;0,"INT-INDEVIDO",""),IF(ROUND(HX34*1440,0)&lt;=ROUND(Configurações!$B$12*1440,0),IF(ROUND(HY34*1440,0)&lt;&gt;ROUND(Configurações!$B$8*1440,0),"INT-15MIN",""),IF(OR(ROUND(HY34*1440,0)&lt;ROUND(Configurações!$B$9*1440,0),ROUND(HY34*1440,0)&gt;ROUND(Configurações!$B$10*1440,0)),"INT-1H2H","")))))</f>
        <v/>
      </c>
      <c r="IC34" t="str">
        <f>IF(Configurações!$B$3="Simples",IF('Escala Simples'!AB34="Trabalho","TRAB",IF('Escala Simples'!AB34="Folga","FOLGA",IF('Escala Simples'!AB34="Atestado","ATEST",IF('Escala Simples'!AB34="Férias","FERIAS","")))),"")</f>
        <v/>
      </c>
      <c r="ID34" s="71" t="str">
        <f>IF(Configurações!$B$3="Colunas",IF('Escala Colunas'!Q135="","",'Escala Colunas'!Q135),IF(Configurações!$B$3="Simples","",IF('Escala Linhas'!DN34="","",'Escala Linhas'!DN34)))</f>
        <v/>
      </c>
      <c r="IE34" s="71" t="str">
        <f>IF(Configurações!$B$3="Colunas",IF('Escala Colunas'!Q136="","",'Escala Colunas'!Q136),IF(Configurações!$B$3="Simples","",IF('Escala Linhas'!DO34="","",'Escala Linhas'!DO34)))</f>
        <v/>
      </c>
      <c r="IF34" s="71" t="str">
        <f>IF(Configurações!$B$3="Colunas",IF('Escala Colunas'!Q137="","",'Escala Colunas'!Q137),IF(Configurações!$B$3="Simples","",IF('Escala Linhas'!DP34="","",'Escala Linhas'!DP34)))</f>
        <v/>
      </c>
      <c r="IG34" s="71" t="str">
        <f>IF(Configurações!$B$3="Colunas",IF('Escala Colunas'!Q138="","",'Escala Colunas'!Q138),IF(Configurações!$B$3="Simples","",IF('Escala Linhas'!DQ34="","",'Escala Linhas'!DQ34)))</f>
        <v/>
      </c>
      <c r="IH34">
        <f>IF($B34="",0,IF(Configurações!$B$3="Simples",IF(OR(IN34="TRAB",IN34="ATEST"),1,0),IF(AND(ID34&lt;&gt;"",IG34&lt;&gt;""),1,0)))</f>
        <v>0</v>
      </c>
      <c r="II34" s="72">
        <f>IF(AND(IH34=1,Configurações!$B$3&lt;&gt;"Simples"),MOD(IG34-ID34,1)-IJ34,0)</f>
        <v>0</v>
      </c>
      <c r="IJ34" s="72">
        <f t="shared" si="170"/>
        <v>0</v>
      </c>
      <c r="IK34">
        <f t="shared" si="171"/>
        <v>0</v>
      </c>
      <c r="IL34">
        <f t="shared" si="172"/>
        <v>0</v>
      </c>
      <c r="IM34" s="38" t="str">
        <f>IF(IH34=0,"",IF(IK34&gt;Configurações!$B$15,"7DIA ","")&amp;IF(AND(WEEKDAY(ID$5)=1,IL34&gt;IF($D34="F",Configurações!$B$13,Configurações!$B$14)),"DOM ","")&amp;IF(Configurações!$B$3="Simples","",IF(ROUND(II34*1440,0)&lt;=ROUND(Configurações!$B$11*1440,0),IF(ROUND(IJ34*1440,0)&gt;0,"INT-INDEVIDO",""),IF(ROUND(II34*1440,0)&lt;=ROUND(Configurações!$B$12*1440,0),IF(ROUND(IJ34*1440,0)&lt;&gt;ROUND(Configurações!$B$8*1440,0),"INT-15MIN",""),IF(OR(ROUND(IJ34*1440,0)&lt;ROUND(Configurações!$B$9*1440,0),ROUND(IJ34*1440,0)&gt;ROUND(Configurações!$B$10*1440,0)),"INT-1H2H","")))))</f>
        <v/>
      </c>
      <c r="IN34" t="str">
        <f>IF(Configurações!$B$3="Simples",IF('Escala Simples'!AE34="Trabalho","TRAB",IF('Escala Simples'!AE34="Folga","FOLGA",IF('Escala Simples'!AE34="Atestado","ATEST",IF('Escala Simples'!AE34="Férias","FERIAS","")))),"")</f>
        <v/>
      </c>
      <c r="IO34" s="71" t="str">
        <f>IF(Configurações!$B$3="Colunas",IF('Escala Colunas'!Q140="","",'Escala Colunas'!Q140),IF(Configurações!$B$3="Simples","",IF('Escala Linhas'!DS34="","",'Escala Linhas'!DS34)))</f>
        <v/>
      </c>
      <c r="IP34" s="71" t="str">
        <f>IF(Configurações!$B$3="Colunas",IF('Escala Colunas'!Q141="","",'Escala Colunas'!Q141),IF(Configurações!$B$3="Simples","",IF('Escala Linhas'!DT34="","",'Escala Linhas'!DT34)))</f>
        <v/>
      </c>
      <c r="IQ34" s="71" t="str">
        <f>IF(Configurações!$B$3="Colunas",IF('Escala Colunas'!Q142="","",'Escala Colunas'!Q142),IF(Configurações!$B$3="Simples","",IF('Escala Linhas'!DU34="","",'Escala Linhas'!DU34)))</f>
        <v/>
      </c>
      <c r="IR34" s="71" t="str">
        <f>IF(Configurações!$B$3="Colunas",IF('Escala Colunas'!Q143="","",'Escala Colunas'!Q143),IF(Configurações!$B$3="Simples","",IF('Escala Linhas'!DV34="","",'Escala Linhas'!DV34)))</f>
        <v/>
      </c>
      <c r="IS34">
        <f>IF($B34="",0,IF(Configurações!$B$3="Simples",IF(OR(IY34="TRAB",IY34="ATEST"),1,0),IF(AND(IO34&lt;&gt;"",IR34&lt;&gt;""),1,0)))</f>
        <v>0</v>
      </c>
      <c r="IT34" s="72">
        <f>IF(AND(IS34=1,Configurações!$B$3&lt;&gt;"Simples"),MOD(IR34-IO34,1)-IU34,0)</f>
        <v>0</v>
      </c>
      <c r="IU34" s="72">
        <f t="shared" si="173"/>
        <v>0</v>
      </c>
      <c r="IV34">
        <f t="shared" si="174"/>
        <v>0</v>
      </c>
      <c r="IW34">
        <f t="shared" si="175"/>
        <v>0</v>
      </c>
      <c r="IX34" s="38" t="str">
        <f>IF(IS34=0,"",IF(IV34&gt;Configurações!$B$15,"7DIA ","")&amp;IF(AND(WEEKDAY(IO$5)=1,IW34&gt;IF($D34="F",Configurações!$B$13,Configurações!$B$14)),"DOM ","")&amp;IF(Configurações!$B$3="Simples","",IF(ROUND(IT34*1440,0)&lt;=ROUND(Configurações!$B$11*1440,0),IF(ROUND(IU34*1440,0)&gt;0,"INT-INDEVIDO",""),IF(ROUND(IT34*1440,0)&lt;=ROUND(Configurações!$B$12*1440,0),IF(ROUND(IU34*1440,0)&lt;&gt;ROUND(Configurações!$B$8*1440,0),"INT-15MIN",""),IF(OR(ROUND(IU34*1440,0)&lt;ROUND(Configurações!$B$9*1440,0),ROUND(IU34*1440,0)&gt;ROUND(Configurações!$B$10*1440,0)),"INT-1H2H","")))))</f>
        <v/>
      </c>
      <c r="IY34" t="str">
        <f>IF(Configurações!$B$3="Simples",IF('Escala Simples'!AF34="Trabalho","TRAB",IF('Escala Simples'!AF34="Folga","FOLGA",IF('Escala Simples'!AF34="Atestado","ATEST",IF('Escala Simples'!AF34="Férias","FERIAS","")))),"")</f>
        <v/>
      </c>
      <c r="IZ34" s="71" t="str">
        <f>IF(Configurações!$B$3="Colunas",IF('Escala Colunas'!Q145="","",'Escala Colunas'!Q145),IF(Configurações!$B$3="Simples","",IF('Escala Linhas'!DX34="","",'Escala Linhas'!DX34)))</f>
        <v/>
      </c>
      <c r="JA34" s="71" t="str">
        <f>IF(Configurações!$B$3="Colunas",IF('Escala Colunas'!Q146="","",'Escala Colunas'!Q146),IF(Configurações!$B$3="Simples","",IF('Escala Linhas'!DY34="","",'Escala Linhas'!DY34)))</f>
        <v/>
      </c>
      <c r="JB34" s="71" t="str">
        <f>IF(Configurações!$B$3="Colunas",IF('Escala Colunas'!Q147="","",'Escala Colunas'!Q147),IF(Configurações!$B$3="Simples","",IF('Escala Linhas'!DZ34="","",'Escala Linhas'!DZ34)))</f>
        <v/>
      </c>
      <c r="JC34" s="71" t="str">
        <f>IF(Configurações!$B$3="Colunas",IF('Escala Colunas'!Q148="","",'Escala Colunas'!Q148),IF(Configurações!$B$3="Simples","",IF('Escala Linhas'!EA34="","",'Escala Linhas'!EA34)))</f>
        <v/>
      </c>
      <c r="JD34">
        <f>IF($B34="",0,IF(Configurações!$B$3="Simples",IF(OR(JJ34="TRAB",JJ34="ATEST"),1,0),IF(AND(IZ34&lt;&gt;"",JC34&lt;&gt;""),1,0)))</f>
        <v>0</v>
      </c>
      <c r="JE34" s="72">
        <f>IF(AND(JD34=1,Configurações!$B$3&lt;&gt;"Simples"),MOD(JC34-IZ34,1)-JF34,0)</f>
        <v>0</v>
      </c>
      <c r="JF34" s="72">
        <f t="shared" si="176"/>
        <v>0</v>
      </c>
      <c r="JG34">
        <f t="shared" si="177"/>
        <v>0</v>
      </c>
      <c r="JH34">
        <f t="shared" si="178"/>
        <v>0</v>
      </c>
      <c r="JI34" s="38" t="str">
        <f>IF(JD34=0,"",IF(JG34&gt;Configurações!$B$15,"7DIA ","")&amp;IF(AND(WEEKDAY(IZ$5)=1,JH34&gt;IF($D34="F",Configurações!$B$13,Configurações!$B$14)),"DOM ","")&amp;IF(Configurações!$B$3="Simples","",IF(ROUND(JE34*1440,0)&lt;=ROUND(Configurações!$B$11*1440,0),IF(ROUND(JF34*1440,0)&gt;0,"INT-INDEVIDO",""),IF(ROUND(JE34*1440,0)&lt;=ROUND(Configurações!$B$12*1440,0),IF(ROUND(JF34*1440,0)&lt;&gt;ROUND(Configurações!$B$8*1440,0),"INT-15MIN",""),IF(OR(ROUND(JF34*1440,0)&lt;ROUND(Configurações!$B$9*1440,0),ROUND(JF34*1440,0)&gt;ROUND(Configurações!$B$10*1440,0)),"INT-1H2H","")))))</f>
        <v/>
      </c>
      <c r="JJ34" t="str">
        <f>IF(Configurações!$B$3="Simples",IF('Escala Simples'!AG34="Trabalho","TRAB",IF('Escala Simples'!AG34="Folga","FOLGA",IF('Escala Simples'!AG34="Atestado","ATEST",IF('Escala Simples'!AG34="Férias","FERIAS","")))),"")</f>
        <v/>
      </c>
      <c r="JK34" s="71" t="str">
        <f>IF(Configurações!$B$3="Colunas",IF('Escala Colunas'!Q150="","",'Escala Colunas'!Q150),IF(Configurações!$B$3="Simples","",IF('Escala Linhas'!EC34="","",'Escala Linhas'!EC34)))</f>
        <v/>
      </c>
      <c r="JL34" s="71" t="str">
        <f>IF(Configurações!$B$3="Colunas",IF('Escala Colunas'!Q151="","",'Escala Colunas'!Q151),IF(Configurações!$B$3="Simples","",IF('Escala Linhas'!ED34="","",'Escala Linhas'!ED34)))</f>
        <v/>
      </c>
      <c r="JM34" s="71" t="str">
        <f>IF(Configurações!$B$3="Colunas",IF('Escala Colunas'!Q152="","",'Escala Colunas'!Q152),IF(Configurações!$B$3="Simples","",IF('Escala Linhas'!EE34="","",'Escala Linhas'!EE34)))</f>
        <v/>
      </c>
      <c r="JN34" s="71" t="str">
        <f>IF(Configurações!$B$3="Colunas",IF('Escala Colunas'!Q153="","",'Escala Colunas'!Q153),IF(Configurações!$B$3="Simples","",IF('Escala Linhas'!EF34="","",'Escala Linhas'!EF34)))</f>
        <v/>
      </c>
      <c r="JO34">
        <f>IF($B34="",0,IF(Configurações!$B$3="Simples",IF(OR(JU34="TRAB",JU34="ATEST"),1,0),IF(AND(JK34&lt;&gt;"",JN34&lt;&gt;""),1,0)))</f>
        <v>0</v>
      </c>
      <c r="JP34" s="72">
        <f>IF(AND(JO34=1,Configurações!$B$3&lt;&gt;"Simples"),MOD(JN34-JK34,1)-JQ34,0)</f>
        <v>0</v>
      </c>
      <c r="JQ34" s="72">
        <f t="shared" si="179"/>
        <v>0</v>
      </c>
      <c r="JR34">
        <f t="shared" si="180"/>
        <v>0</v>
      </c>
      <c r="JS34">
        <f t="shared" si="181"/>
        <v>0</v>
      </c>
      <c r="JT34" s="38" t="str">
        <f>IF(JO34=0,"",IF(JR34&gt;Configurações!$B$15,"7DIA ","")&amp;IF(AND(WEEKDAY(JK$5)=1,JS34&gt;IF($D34="F",Configurações!$B$13,Configurações!$B$14)),"DOM ","")&amp;IF(Configurações!$B$3="Simples","",IF(ROUND(JP34*1440,0)&lt;=ROUND(Configurações!$B$11*1440,0),IF(ROUND(JQ34*1440,0)&gt;0,"INT-INDEVIDO",""),IF(ROUND(JP34*1440,0)&lt;=ROUND(Configurações!$B$12*1440,0),IF(ROUND(JQ34*1440,0)&lt;&gt;ROUND(Configurações!$B$8*1440,0),"INT-15MIN",""),IF(OR(ROUND(JQ34*1440,0)&lt;ROUND(Configurações!$B$9*1440,0),ROUND(JQ34*1440,0)&gt;ROUND(Configurações!$B$10*1440,0)),"INT-1H2H","")))))</f>
        <v/>
      </c>
      <c r="JU34" t="str">
        <f>IF(Configurações!$B$3="Simples",IF('Escala Simples'!AH34="Trabalho","TRAB",IF('Escala Simples'!AH34="Folga","FOLGA",IF('Escala Simples'!AH34="Atestado","ATEST",IF('Escala Simples'!AH34="Férias","FERIAS","")))),"")</f>
        <v/>
      </c>
      <c r="JV34" s="71" t="str">
        <f>IF(Configurações!$B$3="Colunas",IF('Escala Colunas'!Q155="","",'Escala Colunas'!Q155),IF(Configurações!$B$3="Simples","",IF('Escala Linhas'!EH34="","",'Escala Linhas'!EH34)))</f>
        <v/>
      </c>
      <c r="JW34" s="71" t="str">
        <f>IF(Configurações!$B$3="Colunas",IF('Escala Colunas'!Q156="","",'Escala Colunas'!Q156),IF(Configurações!$B$3="Simples","",IF('Escala Linhas'!EI34="","",'Escala Linhas'!EI34)))</f>
        <v/>
      </c>
      <c r="JX34" s="71" t="str">
        <f>IF(Configurações!$B$3="Colunas",IF('Escala Colunas'!Q157="","",'Escala Colunas'!Q157),IF(Configurações!$B$3="Simples","",IF('Escala Linhas'!EJ34="","",'Escala Linhas'!EJ34)))</f>
        <v/>
      </c>
      <c r="JY34" s="71" t="str">
        <f>IF(Configurações!$B$3="Colunas",IF('Escala Colunas'!Q158="","",'Escala Colunas'!Q158),IF(Configurações!$B$3="Simples","",IF('Escala Linhas'!EK34="","",'Escala Linhas'!EK34)))</f>
        <v/>
      </c>
      <c r="JZ34">
        <f>IF($B34="",0,IF(Configurações!$B$3="Simples",IF(OR(KF34="TRAB",KF34="ATEST"),1,0),IF(AND(JV34&lt;&gt;"",JY34&lt;&gt;""),1,0)))</f>
        <v>0</v>
      </c>
      <c r="KA34" s="72">
        <f>IF(AND(JZ34=1,Configurações!$B$3&lt;&gt;"Simples"),MOD(JY34-JV34,1)-KB34,0)</f>
        <v>0</v>
      </c>
      <c r="KB34" s="72">
        <f t="shared" si="182"/>
        <v>0</v>
      </c>
      <c r="KC34">
        <f t="shared" si="183"/>
        <v>0</v>
      </c>
      <c r="KD34">
        <f t="shared" si="184"/>
        <v>0</v>
      </c>
      <c r="KE34" s="38" t="str">
        <f>IF(JZ34=0,"",IF(KC34&gt;Configurações!$B$15,"7DIA ","")&amp;IF(AND(WEEKDAY(JV$5)=1,KD34&gt;IF($D34="F",Configurações!$B$13,Configurações!$B$14)),"DOM ","")&amp;IF(Configurações!$B$3="Simples","",IF(ROUND(KA34*1440,0)&lt;=ROUND(Configurações!$B$11*1440,0),IF(ROUND(KB34*1440,0)&gt;0,"INT-INDEVIDO",""),IF(ROUND(KA34*1440,0)&lt;=ROUND(Configurações!$B$12*1440,0),IF(ROUND(KB34*1440,0)&lt;&gt;ROUND(Configurações!$B$8*1440,0),"INT-15MIN",""),IF(OR(ROUND(KB34*1440,0)&lt;ROUND(Configurações!$B$9*1440,0),ROUND(KB34*1440,0)&gt;ROUND(Configurações!$B$10*1440,0)),"INT-1H2H","")))))</f>
        <v/>
      </c>
      <c r="KF34" t="str">
        <f>IF(Configurações!$B$3="Simples",IF('Escala Simples'!AI34="Trabalho","TRAB",IF('Escala Simples'!AI34="Folga","FOLGA",IF('Escala Simples'!AI34="Atestado","ATEST",IF('Escala Simples'!AI34="Férias","FERIAS","")))),"")</f>
        <v/>
      </c>
      <c r="KG34" s="71" t="str">
        <f>IF(Configurações!$B$3="Colunas",IF('Escala Colunas'!Q160="","",'Escala Colunas'!Q160),IF(Configurações!$B$3="Simples","",IF('Escala Linhas'!EM34="","",'Escala Linhas'!EM34)))</f>
        <v/>
      </c>
      <c r="KH34" s="71" t="str">
        <f>IF(Configurações!$B$3="Colunas",IF('Escala Colunas'!Q161="","",'Escala Colunas'!Q161),IF(Configurações!$B$3="Simples","",IF('Escala Linhas'!EN34="","",'Escala Linhas'!EN34)))</f>
        <v/>
      </c>
      <c r="KI34" s="71" t="str">
        <f>IF(Configurações!$B$3="Colunas",IF('Escala Colunas'!Q162="","",'Escala Colunas'!Q162),IF(Configurações!$B$3="Simples","",IF('Escala Linhas'!EO34="","",'Escala Linhas'!EO34)))</f>
        <v/>
      </c>
      <c r="KJ34" s="71" t="str">
        <f>IF(Configurações!$B$3="Colunas",IF('Escala Colunas'!Q163="","",'Escala Colunas'!Q163),IF(Configurações!$B$3="Simples","",IF('Escala Linhas'!EP34="","",'Escala Linhas'!EP34)))</f>
        <v/>
      </c>
      <c r="KK34">
        <f>IF($B34="",0,IF(Configurações!$B$3="Simples",IF(OR(KQ34="TRAB",KQ34="ATEST"),1,0),IF(AND(KG34&lt;&gt;"",KJ34&lt;&gt;""),1,0)))</f>
        <v>0</v>
      </c>
      <c r="KL34" s="72">
        <f>IF(AND(KK34=1,Configurações!$B$3&lt;&gt;"Simples"),MOD(KJ34-KG34,1)-KM34,0)</f>
        <v>0</v>
      </c>
      <c r="KM34" s="72">
        <f t="shared" si="185"/>
        <v>0</v>
      </c>
      <c r="KN34">
        <f t="shared" si="186"/>
        <v>0</v>
      </c>
      <c r="KO34">
        <f t="shared" si="187"/>
        <v>0</v>
      </c>
      <c r="KP34" s="38" t="str">
        <f>IF(KK34=0,"",IF(KN34&gt;Configurações!$B$15,"7DIA ","")&amp;IF(AND(WEEKDAY(KG$5)=1,KO34&gt;IF($D34="F",Configurações!$B$13,Configurações!$B$14)),"DOM ","")&amp;IF(Configurações!$B$3="Simples","",IF(ROUND(KL34*1440,0)&lt;=ROUND(Configurações!$B$11*1440,0),IF(ROUND(KM34*1440,0)&gt;0,"INT-INDEVIDO",""),IF(ROUND(KL34*1440,0)&lt;=ROUND(Configurações!$B$12*1440,0),IF(ROUND(KM34*1440,0)&lt;&gt;ROUND(Configurações!$B$8*1440,0),"INT-15MIN",""),IF(OR(ROUND(KM34*1440,0)&lt;ROUND(Configurações!$B$9*1440,0),ROUND(KM34*1440,0)&gt;ROUND(Configurações!$B$10*1440,0)),"INT-1H2H","")))))</f>
        <v/>
      </c>
      <c r="KQ34" t="str">
        <f>IF(Configurações!$B$3="Simples",IF('Escala Simples'!AJ34="Trabalho","TRAB",IF('Escala Simples'!AJ34="Folga","FOLGA",IF('Escala Simples'!AJ34="Atestado","ATEST",IF('Escala Simples'!AJ34="Férias","FERIAS","")))),"")</f>
        <v/>
      </c>
      <c r="KR34" s="71" t="str">
        <f>IF(Configurações!$B$3="Colunas",IF('Escala Colunas'!Q165="","",'Escala Colunas'!Q165),IF(Configurações!$B$3="Simples","",IF('Escala Linhas'!ER34="","",'Escala Linhas'!ER34)))</f>
        <v/>
      </c>
      <c r="KS34" s="71" t="str">
        <f>IF(Configurações!$B$3="Colunas",IF('Escala Colunas'!Q166="","",'Escala Colunas'!Q166),IF(Configurações!$B$3="Simples","",IF('Escala Linhas'!ES34="","",'Escala Linhas'!ES34)))</f>
        <v/>
      </c>
      <c r="KT34" s="71" t="str">
        <f>IF(Configurações!$B$3="Colunas",IF('Escala Colunas'!Q167="","",'Escala Colunas'!Q167),IF(Configurações!$B$3="Simples","",IF('Escala Linhas'!ET34="","",'Escala Linhas'!ET34)))</f>
        <v/>
      </c>
      <c r="KU34" s="71" t="str">
        <f>IF(Configurações!$B$3="Colunas",IF('Escala Colunas'!Q168="","",'Escala Colunas'!Q168),IF(Configurações!$B$3="Simples","",IF('Escala Linhas'!EU34="","",'Escala Linhas'!EU34)))</f>
        <v/>
      </c>
      <c r="KV34">
        <f>IF($B34="",0,IF(Configurações!$B$3="Simples",IF(OR(LB34="TRAB",LB34="ATEST"),1,0),IF(AND(KR34&lt;&gt;"",KU34&lt;&gt;""),1,0)))</f>
        <v>0</v>
      </c>
      <c r="KW34" s="72">
        <f>IF(AND(KV34=1,Configurações!$B$3&lt;&gt;"Simples"),MOD(KU34-KR34,1)-KX34,0)</f>
        <v>0</v>
      </c>
      <c r="KX34" s="72">
        <f t="shared" si="188"/>
        <v>0</v>
      </c>
      <c r="KY34">
        <f t="shared" si="189"/>
        <v>0</v>
      </c>
      <c r="KZ34">
        <f t="shared" si="190"/>
        <v>0</v>
      </c>
      <c r="LA34" s="38" t="str">
        <f>IF(KV34=0,"",IF(KY34&gt;Configurações!$B$15,"7DIA ","")&amp;IF(AND(WEEKDAY(KR$5)=1,KZ34&gt;IF($D34="F",Configurações!$B$13,Configurações!$B$14)),"DOM ","")&amp;IF(Configurações!$B$3="Simples","",IF(ROUND(KW34*1440,0)&lt;=ROUND(Configurações!$B$11*1440,0),IF(ROUND(KX34*1440,0)&gt;0,"INT-INDEVIDO",""),IF(ROUND(KW34*1440,0)&lt;=ROUND(Configurações!$B$12*1440,0),IF(ROUND(KX34*1440,0)&lt;&gt;ROUND(Configurações!$B$8*1440,0),"INT-15MIN",""),IF(OR(ROUND(KX34*1440,0)&lt;ROUND(Configurações!$B$9*1440,0),ROUND(KX34*1440,0)&gt;ROUND(Configurações!$B$10*1440,0)),"INT-1H2H","")))))</f>
        <v/>
      </c>
      <c r="LB34" t="str">
        <f>IF(Configurações!$B$3="Simples",IF('Escala Simples'!AK34="Trabalho","TRAB",IF('Escala Simples'!AK34="Folga","FOLGA",IF('Escala Simples'!AK34="Atestado","ATEST",IF('Escala Simples'!AK34="Férias","FERIAS","")))),"")</f>
        <v/>
      </c>
      <c r="LC34" s="71" t="str">
        <f>IF(Configurações!$B$3="Colunas",IF('Escala Colunas'!Q173="","",'Escala Colunas'!Q173),IF(Configurações!$B$3="Simples","",IF('Escala Linhas'!EZ34="","",'Escala Linhas'!EZ34)))</f>
        <v/>
      </c>
      <c r="LD34" s="71" t="str">
        <f>IF(Configurações!$B$3="Colunas",IF('Escala Colunas'!Q174="","",'Escala Colunas'!Q174),IF(Configurações!$B$3="Simples","",IF('Escala Linhas'!FA34="","",'Escala Linhas'!FA34)))</f>
        <v/>
      </c>
      <c r="LE34" s="71" t="str">
        <f>IF(Configurações!$B$3="Colunas",IF('Escala Colunas'!Q175="","",'Escala Colunas'!Q175),IF(Configurações!$B$3="Simples","",IF('Escala Linhas'!FB34="","",'Escala Linhas'!FB34)))</f>
        <v/>
      </c>
      <c r="LF34" s="71" t="str">
        <f>IF(Configurações!$B$3="Colunas",IF('Escala Colunas'!Q176="","",'Escala Colunas'!Q176),IF(Configurações!$B$3="Simples","",IF('Escala Linhas'!FC34="","",'Escala Linhas'!FC34)))</f>
        <v/>
      </c>
      <c r="LG34">
        <f>IF($B34="",0,IF(Configurações!$B$3="Simples",IF(OR(LM34="TRAB",LM34="ATEST"),1,0),IF(AND(LC34&lt;&gt;"",LF34&lt;&gt;""),1,0)))</f>
        <v>0</v>
      </c>
      <c r="LH34" s="72">
        <f>IF(AND(LG34=1,Configurações!$B$3&lt;&gt;"Simples"),MOD(LF34-LC34,1)-LI34,0)</f>
        <v>0</v>
      </c>
      <c r="LI34" s="72">
        <f t="shared" si="191"/>
        <v>0</v>
      </c>
      <c r="LJ34">
        <f t="shared" si="192"/>
        <v>0</v>
      </c>
      <c r="LK34">
        <f t="shared" si="193"/>
        <v>0</v>
      </c>
      <c r="LL34" s="38" t="str">
        <f>IF(LG34=0,"",IF(LJ34&gt;Configurações!$B$15,"7DIA ","")&amp;IF(AND(WEEKDAY(LC$5)=1,LK34&gt;IF($D34="F",Configurações!$B$13,Configurações!$B$14)),"DOM ","")&amp;IF(Configurações!$B$3="Simples","",IF(ROUND(LH34*1440,0)&lt;=ROUND(Configurações!$B$11*1440,0),IF(ROUND(LI34*1440,0)&gt;0,"INT-INDEVIDO",""),IF(ROUND(LH34*1440,0)&lt;=ROUND(Configurações!$B$12*1440,0),IF(ROUND(LI34*1440,0)&lt;&gt;ROUND(Configurações!$B$8*1440,0),"INT-15MIN",""),IF(OR(ROUND(LI34*1440,0)&lt;ROUND(Configurações!$B$9*1440,0),ROUND(LI34*1440,0)&gt;ROUND(Configurações!$B$10*1440,0)),"INT-1H2H","")))))</f>
        <v/>
      </c>
      <c r="LM34" t="str">
        <f>IF(Configurações!$B$3="Simples",IF('Escala Simples'!AN34="Trabalho","TRAB",IF('Escala Simples'!AN34="Folga","FOLGA",IF('Escala Simples'!AN34="Atestado","ATEST",IF('Escala Simples'!AN34="Férias","FERIAS","")))),"")</f>
        <v/>
      </c>
      <c r="LN34" s="71" t="str">
        <f>IF(Configurações!$B$3="Colunas",IF('Escala Colunas'!Q178="","",'Escala Colunas'!Q178),IF(Configurações!$B$3="Simples","",IF('Escala Linhas'!FE34="","",'Escala Linhas'!FE34)))</f>
        <v/>
      </c>
      <c r="LO34" s="71" t="str">
        <f>IF(Configurações!$B$3="Colunas",IF('Escala Colunas'!Q179="","",'Escala Colunas'!Q179),IF(Configurações!$B$3="Simples","",IF('Escala Linhas'!FF34="","",'Escala Linhas'!FF34)))</f>
        <v/>
      </c>
      <c r="LP34" s="71" t="str">
        <f>IF(Configurações!$B$3="Colunas",IF('Escala Colunas'!Q180="","",'Escala Colunas'!Q180),IF(Configurações!$B$3="Simples","",IF('Escala Linhas'!FG34="","",'Escala Linhas'!FG34)))</f>
        <v/>
      </c>
      <c r="LQ34" s="71" t="str">
        <f>IF(Configurações!$B$3="Colunas",IF('Escala Colunas'!Q181="","",'Escala Colunas'!Q181),IF(Configurações!$B$3="Simples","",IF('Escala Linhas'!FH34="","",'Escala Linhas'!FH34)))</f>
        <v/>
      </c>
      <c r="LR34">
        <f>IF($B34="",0,IF(Configurações!$B$3="Simples",IF(OR(LX34="TRAB",LX34="ATEST"),1,0),IF(AND(LN34&lt;&gt;"",LQ34&lt;&gt;""),1,0)))</f>
        <v>0</v>
      </c>
      <c r="LS34" s="72">
        <f>IF(AND(LR34=1,Configurações!$B$3&lt;&gt;"Simples"),MOD(LQ34-LN34,1)-LT34,0)</f>
        <v>0</v>
      </c>
      <c r="LT34" s="72">
        <f t="shared" si="194"/>
        <v>0</v>
      </c>
      <c r="LU34">
        <f t="shared" si="195"/>
        <v>0</v>
      </c>
      <c r="LV34">
        <f t="shared" si="196"/>
        <v>0</v>
      </c>
      <c r="LW34" s="38" t="str">
        <f>IF(LR34=0,"",IF(LU34&gt;Configurações!$B$15,"7DIA ","")&amp;IF(AND(WEEKDAY(LN$5)=1,LV34&gt;IF($D34="F",Configurações!$B$13,Configurações!$B$14)),"DOM ","")&amp;IF(Configurações!$B$3="Simples","",IF(ROUND(LS34*1440,0)&lt;=ROUND(Configurações!$B$11*1440,0),IF(ROUND(LT34*1440,0)&gt;0,"INT-INDEVIDO",""),IF(ROUND(LS34*1440,0)&lt;=ROUND(Configurações!$B$12*1440,0),IF(ROUND(LT34*1440,0)&lt;&gt;ROUND(Configurações!$B$8*1440,0),"INT-15MIN",""),IF(OR(ROUND(LT34*1440,0)&lt;ROUND(Configurações!$B$9*1440,0),ROUND(LT34*1440,0)&gt;ROUND(Configurações!$B$10*1440,0)),"INT-1H2H","")))))</f>
        <v/>
      </c>
      <c r="LX34" t="str">
        <f>IF(Configurações!$B$3="Simples",IF('Escala Simples'!AO34="Trabalho","TRAB",IF('Escala Simples'!AO34="Folga","FOLGA",IF('Escala Simples'!AO34="Atestado","ATEST",IF('Escala Simples'!AO34="Férias","FERIAS","")))),"")</f>
        <v/>
      </c>
      <c r="LY34" s="71" t="str">
        <f>IF(Configurações!$B$3="Colunas",IF('Escala Colunas'!Q183="","",'Escala Colunas'!Q183),IF(Configurações!$B$3="Simples","",IF('Escala Linhas'!FJ34="","",'Escala Linhas'!FJ34)))</f>
        <v/>
      </c>
      <c r="LZ34" s="71" t="str">
        <f>IF(Configurações!$B$3="Colunas",IF('Escala Colunas'!Q184="","",'Escala Colunas'!Q184),IF(Configurações!$B$3="Simples","",IF('Escala Linhas'!FK34="","",'Escala Linhas'!FK34)))</f>
        <v/>
      </c>
      <c r="MA34" s="71" t="str">
        <f>IF(Configurações!$B$3="Colunas",IF('Escala Colunas'!Q185="","",'Escala Colunas'!Q185),IF(Configurações!$B$3="Simples","",IF('Escala Linhas'!FL34="","",'Escala Linhas'!FL34)))</f>
        <v/>
      </c>
      <c r="MB34" s="71" t="str">
        <f>IF(Configurações!$B$3="Colunas",IF('Escala Colunas'!Q186="","",'Escala Colunas'!Q186),IF(Configurações!$B$3="Simples","",IF('Escala Linhas'!FM34="","",'Escala Linhas'!FM34)))</f>
        <v/>
      </c>
      <c r="MC34">
        <f>IF($B34="",0,IF(Configurações!$B$3="Simples",IF(OR(MI34="TRAB",MI34="ATEST"),1,0),IF(AND(LY34&lt;&gt;"",MB34&lt;&gt;""),1,0)))</f>
        <v>0</v>
      </c>
      <c r="MD34" s="72">
        <f>IF(AND(MC34=1,Configurações!$B$3&lt;&gt;"Simples"),MOD(MB34-LY34,1)-ME34,0)</f>
        <v>0</v>
      </c>
      <c r="ME34" s="72">
        <f t="shared" si="197"/>
        <v>0</v>
      </c>
      <c r="MF34">
        <f t="shared" si="198"/>
        <v>0</v>
      </c>
      <c r="MG34">
        <f t="shared" si="199"/>
        <v>0</v>
      </c>
      <c r="MH34" s="38" t="str">
        <f>IF(MC34=0,"",IF(MF34&gt;Configurações!$B$15,"7DIA ","")&amp;IF(AND(WEEKDAY(LY$5)=1,MG34&gt;IF($D34="F",Configurações!$B$13,Configurações!$B$14)),"DOM ","")&amp;IF(Configurações!$B$3="Simples","",IF(ROUND(MD34*1440,0)&lt;=ROUND(Configurações!$B$11*1440,0),IF(ROUND(ME34*1440,0)&gt;0,"INT-INDEVIDO",""),IF(ROUND(MD34*1440,0)&lt;=ROUND(Configurações!$B$12*1440,0),IF(ROUND(ME34*1440,0)&lt;&gt;ROUND(Configurações!$B$8*1440,0),"INT-15MIN",""),IF(OR(ROUND(ME34*1440,0)&lt;ROUND(Configurações!$B$9*1440,0),ROUND(ME34*1440,0)&gt;ROUND(Configurações!$B$10*1440,0)),"INT-1H2H","")))))</f>
        <v/>
      </c>
      <c r="MI34" t="str">
        <f>IF(Configurações!$B$3="Simples",IF('Escala Simples'!AP34="Trabalho","TRAB",IF('Escala Simples'!AP34="Folga","FOLGA",IF('Escala Simples'!AP34="Atestado","ATEST",IF('Escala Simples'!AP34="Férias","FERIAS","")))),"")</f>
        <v/>
      </c>
      <c r="MJ34" s="71" t="str">
        <f>IF(Configurações!$B$3="Colunas",IF('Escala Colunas'!Q188="","",'Escala Colunas'!Q188),IF(Configurações!$B$3="Simples","",IF('Escala Linhas'!FO34="","",'Escala Linhas'!FO34)))</f>
        <v/>
      </c>
      <c r="MK34" s="71" t="str">
        <f>IF(Configurações!$B$3="Colunas",IF('Escala Colunas'!Q189="","",'Escala Colunas'!Q189),IF(Configurações!$B$3="Simples","",IF('Escala Linhas'!FP34="","",'Escala Linhas'!FP34)))</f>
        <v/>
      </c>
      <c r="ML34" s="71" t="str">
        <f>IF(Configurações!$B$3="Colunas",IF('Escala Colunas'!Q190="","",'Escala Colunas'!Q190),IF(Configurações!$B$3="Simples","",IF('Escala Linhas'!FQ34="","",'Escala Linhas'!FQ34)))</f>
        <v/>
      </c>
      <c r="MM34" s="71" t="str">
        <f>IF(Configurações!$B$3="Colunas",IF('Escala Colunas'!Q191="","",'Escala Colunas'!Q191),IF(Configurações!$B$3="Simples","",IF('Escala Linhas'!FR34="","",'Escala Linhas'!FR34)))</f>
        <v/>
      </c>
      <c r="MN34">
        <f>IF($B34="",0,IF(Configurações!$B$3="Simples",IF(OR(MT34="TRAB",MT34="ATEST"),1,0),IF(AND(MJ34&lt;&gt;"",MM34&lt;&gt;""),1,0)))</f>
        <v>0</v>
      </c>
      <c r="MO34" s="72">
        <f>IF(AND(MN34=1,Configurações!$B$3&lt;&gt;"Simples"),MOD(MM34-MJ34,1)-MP34,0)</f>
        <v>0</v>
      </c>
      <c r="MP34" s="72">
        <f t="shared" si="200"/>
        <v>0</v>
      </c>
      <c r="MQ34">
        <f t="shared" si="201"/>
        <v>0</v>
      </c>
      <c r="MR34">
        <f t="shared" si="202"/>
        <v>0</v>
      </c>
      <c r="MS34" s="38" t="str">
        <f>IF(MN34=0,"",IF(MQ34&gt;Configurações!$B$15,"7DIA ","")&amp;IF(AND(WEEKDAY(MJ$5)=1,MR34&gt;IF($D34="F",Configurações!$B$13,Configurações!$B$14)),"DOM ","")&amp;IF(Configurações!$B$3="Simples","",IF(ROUND(MO34*1440,0)&lt;=ROUND(Configurações!$B$11*1440,0),IF(ROUND(MP34*1440,0)&gt;0,"INT-INDEVIDO",""),IF(ROUND(MO34*1440,0)&lt;=ROUND(Configurações!$B$12*1440,0),IF(ROUND(MP34*1440,0)&lt;&gt;ROUND(Configurações!$B$8*1440,0),"INT-15MIN",""),IF(OR(ROUND(MP34*1440,0)&lt;ROUND(Configurações!$B$9*1440,0),ROUND(MP34*1440,0)&gt;ROUND(Configurações!$B$10*1440,0)),"INT-1H2H","")))))</f>
        <v/>
      </c>
      <c r="MT34" t="str">
        <f>IF(Configurações!$B$3="Simples",IF('Escala Simples'!AQ34="Trabalho","TRAB",IF('Escala Simples'!AQ34="Folga","FOLGA",IF('Escala Simples'!AQ34="Atestado","ATEST",IF('Escala Simples'!AQ34="Férias","FERIAS","")))),"")</f>
        <v/>
      </c>
      <c r="MU34" s="71" t="str">
        <f>IF(Configurações!$B$3="Colunas",IF('Escala Colunas'!Q193="","",'Escala Colunas'!Q193),IF(Configurações!$B$3="Simples","",IF('Escala Linhas'!FT34="","",'Escala Linhas'!FT34)))</f>
        <v/>
      </c>
      <c r="MV34" s="71" t="str">
        <f>IF(Configurações!$B$3="Colunas",IF('Escala Colunas'!Q194="","",'Escala Colunas'!Q194),IF(Configurações!$B$3="Simples","",IF('Escala Linhas'!FU34="","",'Escala Linhas'!FU34)))</f>
        <v/>
      </c>
      <c r="MW34" s="71" t="str">
        <f>IF(Configurações!$B$3="Colunas",IF('Escala Colunas'!Q195="","",'Escala Colunas'!Q195),IF(Configurações!$B$3="Simples","",IF('Escala Linhas'!FV34="","",'Escala Linhas'!FV34)))</f>
        <v/>
      </c>
      <c r="MX34" s="71" t="str">
        <f>IF(Configurações!$B$3="Colunas",IF('Escala Colunas'!Q196="","",'Escala Colunas'!Q196),IF(Configurações!$B$3="Simples","",IF('Escala Linhas'!FW34="","",'Escala Linhas'!FW34)))</f>
        <v/>
      </c>
      <c r="MY34">
        <f>IF($B34="",0,IF(Configurações!$B$3="Simples",IF(OR(NE34="TRAB",NE34="ATEST"),1,0),IF(AND(MU34&lt;&gt;"",MX34&lt;&gt;""),1,0)))</f>
        <v>0</v>
      </c>
      <c r="MZ34" s="72">
        <f>IF(AND(MY34=1,Configurações!$B$3&lt;&gt;"Simples"),MOD(MX34-MU34,1)-NA34,0)</f>
        <v>0</v>
      </c>
      <c r="NA34" s="72">
        <f t="shared" si="203"/>
        <v>0</v>
      </c>
      <c r="NB34">
        <f t="shared" si="204"/>
        <v>0</v>
      </c>
      <c r="NC34">
        <f t="shared" si="205"/>
        <v>0</v>
      </c>
      <c r="ND34" s="38" t="str">
        <f>IF(MY34=0,"",IF(NB34&gt;Configurações!$B$15,"7DIA ","")&amp;IF(AND(WEEKDAY(MU$5)=1,NC34&gt;IF($D34="F",Configurações!$B$13,Configurações!$B$14)),"DOM ","")&amp;IF(Configurações!$B$3="Simples","",IF(ROUND(MZ34*1440,0)&lt;=ROUND(Configurações!$B$11*1440,0),IF(ROUND(NA34*1440,0)&gt;0,"INT-INDEVIDO",""),IF(ROUND(MZ34*1440,0)&lt;=ROUND(Configurações!$B$12*1440,0),IF(ROUND(NA34*1440,0)&lt;&gt;ROUND(Configurações!$B$8*1440,0),"INT-15MIN",""),IF(OR(ROUND(NA34*1440,0)&lt;ROUND(Configurações!$B$9*1440,0),ROUND(NA34*1440,0)&gt;ROUND(Configurações!$B$10*1440,0)),"INT-1H2H","")))))</f>
        <v/>
      </c>
      <c r="NE34" t="str">
        <f>IF(Configurações!$B$3="Simples",IF('Escala Simples'!AR34="Trabalho","TRAB",IF('Escala Simples'!AR34="Folga","FOLGA",IF('Escala Simples'!AR34="Atestado","ATEST",IF('Escala Simples'!AR34="Férias","FERIAS","")))),"")</f>
        <v/>
      </c>
      <c r="NF34" s="71" t="str">
        <f>IF(Configurações!$B$3="Colunas",IF('Escala Colunas'!Q198="","",'Escala Colunas'!Q198),IF(Configurações!$B$3="Simples","",IF('Escala Linhas'!FY34="","",'Escala Linhas'!FY34)))</f>
        <v/>
      </c>
      <c r="NG34" s="71" t="str">
        <f>IF(Configurações!$B$3="Colunas",IF('Escala Colunas'!Q199="","",'Escala Colunas'!Q199),IF(Configurações!$B$3="Simples","",IF('Escala Linhas'!FZ34="","",'Escala Linhas'!FZ34)))</f>
        <v/>
      </c>
      <c r="NH34" s="71" t="str">
        <f>IF(Configurações!$B$3="Colunas",IF('Escala Colunas'!Q200="","",'Escala Colunas'!Q200),IF(Configurações!$B$3="Simples","",IF('Escala Linhas'!GA34="","",'Escala Linhas'!GA34)))</f>
        <v/>
      </c>
      <c r="NI34" s="71" t="str">
        <f>IF(Configurações!$B$3="Colunas",IF('Escala Colunas'!Q201="","",'Escala Colunas'!Q201),IF(Configurações!$B$3="Simples","",IF('Escala Linhas'!GB34="","",'Escala Linhas'!GB34)))</f>
        <v/>
      </c>
      <c r="NJ34">
        <f>IF($B34="",0,IF(Configurações!$B$3="Simples",IF(OR(NP34="TRAB",NP34="ATEST"),1,0),IF(AND(NF34&lt;&gt;"",NI34&lt;&gt;""),1,0)))</f>
        <v>0</v>
      </c>
      <c r="NK34" s="72">
        <f>IF(AND(NJ34=1,Configurações!$B$3&lt;&gt;"Simples"),MOD(NI34-NF34,1)-NL34,0)</f>
        <v>0</v>
      </c>
      <c r="NL34" s="72">
        <f t="shared" si="206"/>
        <v>0</v>
      </c>
      <c r="NM34">
        <f t="shared" si="207"/>
        <v>0</v>
      </c>
      <c r="NN34">
        <f t="shared" si="208"/>
        <v>0</v>
      </c>
      <c r="NO34" s="38" t="str">
        <f>IF(NJ34=0,"",IF(NM34&gt;Configurações!$B$15,"7DIA ","")&amp;IF(AND(WEEKDAY(NF$5)=1,NN34&gt;IF($D34="F",Configurações!$B$13,Configurações!$B$14)),"DOM ","")&amp;IF(Configurações!$B$3="Simples","",IF(ROUND(NK34*1440,0)&lt;=ROUND(Configurações!$B$11*1440,0),IF(ROUND(NL34*1440,0)&gt;0,"INT-INDEVIDO",""),IF(ROUND(NK34*1440,0)&lt;=ROUND(Configurações!$B$12*1440,0),IF(ROUND(NL34*1440,0)&lt;&gt;ROUND(Configurações!$B$8*1440,0),"INT-15MIN",""),IF(OR(ROUND(NL34*1440,0)&lt;ROUND(Configurações!$B$9*1440,0),ROUND(NL34*1440,0)&gt;ROUND(Configurações!$B$10*1440,0)),"INT-1H2H","")))))</f>
        <v/>
      </c>
      <c r="NP34" t="str">
        <f>IF(Configurações!$B$3="Simples",IF('Escala Simples'!AS34="Trabalho","TRAB",IF('Escala Simples'!AS34="Folga","FOLGA",IF('Escala Simples'!AS34="Atestado","ATEST",IF('Escala Simples'!AS34="Férias","FERIAS","")))),"")</f>
        <v/>
      </c>
      <c r="NQ34" s="71" t="str">
        <f>IF(Configurações!$B$3="Colunas",IF('Escala Colunas'!Q203="","",'Escala Colunas'!Q203),IF(Configurações!$B$3="Simples","",IF('Escala Linhas'!GD34="","",'Escala Linhas'!GD34)))</f>
        <v/>
      </c>
      <c r="NR34" s="71" t="str">
        <f>IF(Configurações!$B$3="Colunas",IF('Escala Colunas'!Q204="","",'Escala Colunas'!Q204),IF(Configurações!$B$3="Simples","",IF('Escala Linhas'!GE34="","",'Escala Linhas'!GE34)))</f>
        <v/>
      </c>
      <c r="NS34" s="71" t="str">
        <f>IF(Configurações!$B$3="Colunas",IF('Escala Colunas'!Q205="","",'Escala Colunas'!Q205),IF(Configurações!$B$3="Simples","",IF('Escala Linhas'!GF34="","",'Escala Linhas'!GF34)))</f>
        <v/>
      </c>
      <c r="NT34" s="71" t="str">
        <f>IF(Configurações!$B$3="Colunas",IF('Escala Colunas'!Q206="","",'Escala Colunas'!Q206),IF(Configurações!$B$3="Simples","",IF('Escala Linhas'!GG34="","",'Escala Linhas'!GG34)))</f>
        <v/>
      </c>
      <c r="NU34">
        <f>IF($B34="",0,IF(Configurações!$B$3="Simples",IF(OR(OA34="TRAB",OA34="ATEST"),1,0),IF(AND(NQ34&lt;&gt;"",NT34&lt;&gt;""),1,0)))</f>
        <v>0</v>
      </c>
      <c r="NV34" s="72">
        <f>IF(AND(NU34=1,Configurações!$B$3&lt;&gt;"Simples"),MOD(NT34-NQ34,1)-NW34,0)</f>
        <v>0</v>
      </c>
      <c r="NW34" s="72">
        <f t="shared" si="209"/>
        <v>0</v>
      </c>
      <c r="NX34">
        <f t="shared" si="210"/>
        <v>0</v>
      </c>
      <c r="NY34">
        <f t="shared" si="211"/>
        <v>0</v>
      </c>
      <c r="NZ34" s="38" t="str">
        <f>IF(NU34=0,"",IF(NX34&gt;Configurações!$B$15,"7DIA ","")&amp;IF(AND(WEEKDAY(NQ$5)=1,NY34&gt;IF($D34="F",Configurações!$B$13,Configurações!$B$14)),"DOM ","")&amp;IF(Configurações!$B$3="Simples","",IF(ROUND(NV34*1440,0)&lt;=ROUND(Configurações!$B$11*1440,0),IF(ROUND(NW34*1440,0)&gt;0,"INT-INDEVIDO",""),IF(ROUND(NV34*1440,0)&lt;=ROUND(Configurações!$B$12*1440,0),IF(ROUND(NW34*1440,0)&lt;&gt;ROUND(Configurações!$B$8*1440,0),"INT-15MIN",""),IF(OR(ROUND(NW34*1440,0)&lt;ROUND(Configurações!$B$9*1440,0),ROUND(NW34*1440,0)&gt;ROUND(Configurações!$B$10*1440,0)),"INT-1H2H","")))))</f>
        <v/>
      </c>
      <c r="OA34" t="str">
        <f>IF(Configurações!$B$3="Simples",IF('Escala Simples'!AT34="Trabalho","TRAB",IF('Escala Simples'!AT34="Folga","FOLGA",IF('Escala Simples'!AT34="Atestado","ATEST",IF('Escala Simples'!AT34="Férias","FERIAS","")))),"")</f>
        <v/>
      </c>
      <c r="OB34" s="72">
        <f>SUMIFS(Cálculos!$G34:$OA34,Cálculos!$G$4:$OA$4,"H",Cálculos!$G$3:$OA$3,1)</f>
        <v>0</v>
      </c>
      <c r="OC34">
        <f>SUMIFS(Cálculos!$G34:$OA34,Cálculos!$G$4:$OA$4,"T",Cálculos!$G$3:$OA$3,1)</f>
        <v>0</v>
      </c>
      <c r="OD34" s="69" t="str">
        <f>IF($B34="","",IF(AND(Configurações!$B$3&lt;&gt;"Simples",ISNUMBER($C34),ROUND(OB34*1440,0)&gt;$C34*60),"Jornada semanal excedida: "&amp;TEXT(OB34,"[h]:mm")&amp;" (contratada "&amp;$C34&amp;"h) • ","")&amp;IF(IF(Configurações!$B$6="Sim",OC34&gt;6,OC34&gt;Configurações!$B$5),IF(Configurações!$B$6="Sim","Semana inteira sem folga — mínimo 1 folga (CCT/ACT) • ","Mais de "&amp;Configurações!$B$5&amp;" dias trabalhados — obrigatórias 2 folgas semanais • "),"")&amp;IF(COUNTIF(G34:CD34,"*7DIA*")&gt;0,"7º dia consecutivo de trabalho • ","")&amp;IF(COUNTIF(G34:CD34,"*DOM*")&gt;0,"Domingos consecutivos acima do permitido • ","")&amp;IF(COUNTIF(G34:CD34,"*INT-INDEVIDO*")&gt;0,"Intervalo indevido em jornada até 4h • ","")&amp;IF(COUNTIF(G34:CD34,"*INT-15MIN*")&gt;0,"Intervalo deve ser de 15 min (jornada 4h01–6h) • ","")&amp;IF(COUNTIF(G34:CD34,"*INT-1H2H*")&gt;0,"Intervalo fora de 1h–2h (jornada acima de 6h) • ",""))</f>
        <v/>
      </c>
      <c r="OE34">
        <f>IF($B34="",0,IF(AND(Configurações!$B$3&lt;&gt;"Simples",ISNUMBER($C34),ROUND(OB34*1440,0)&gt;$C34*60),1,0))</f>
        <v>0</v>
      </c>
      <c r="OF34">
        <f>IF($B34="",0,IF(IF(Configurações!$B$6="Sim",OC34&gt;6,OC34&gt;Configurações!$B$5),1,0))</f>
        <v>0</v>
      </c>
      <c r="OG34" s="72">
        <f>SUMIFS(Cálculos!$G34:$OA34,Cálculos!$G$4:$OA$4,"H",Cálculos!$G$3:$OA$3,2)</f>
        <v>0</v>
      </c>
      <c r="OH34">
        <f>SUMIFS(Cálculos!$G34:$OA34,Cálculos!$G$4:$OA$4,"T",Cálculos!$G$3:$OA$3,2)</f>
        <v>0</v>
      </c>
      <c r="OI34" s="69" t="str">
        <f>IF($B34="","",IF(AND(Configurações!$B$3&lt;&gt;"Simples",ISNUMBER($C34),ROUND(OG34*1440,0)&gt;$C34*60),"Jornada semanal excedida: "&amp;TEXT(OG34,"[h]:mm")&amp;" (contratada "&amp;$C34&amp;"h) • ","")&amp;IF(IF(Configurações!$B$6="Sim",OH34&gt;6,OH34&gt;Configurações!$B$5),IF(Configurações!$B$6="Sim","Semana inteira sem folga — mínimo 1 folga (CCT/ACT) • ","Mais de "&amp;Configurações!$B$5&amp;" dias trabalhados — obrigatórias 2 folgas semanais • "),"")&amp;IF(COUNTIF(CF34:FC34,"*7DIA*")&gt;0,"7º dia consecutivo de trabalho • ","")&amp;IF(COUNTIF(CF34:FC34,"*DOM*")&gt;0,"Domingos consecutivos acima do permitido • ","")&amp;IF(COUNTIF(CF34:FC34,"*INT-INDEVIDO*")&gt;0,"Intervalo indevido em jornada até 4h • ","")&amp;IF(COUNTIF(CF34:FC34,"*INT-15MIN*")&gt;0,"Intervalo deve ser de 15 min (jornada 4h01–6h) • ","")&amp;IF(COUNTIF(CF34:FC34,"*INT-1H2H*")&gt;0,"Intervalo fora de 1h–2h (jornada acima de 6h) • ",""))</f>
        <v/>
      </c>
      <c r="OJ34">
        <f>IF($B34="",0,IF(AND(Configurações!$B$3&lt;&gt;"Simples",ISNUMBER($C34),ROUND(OG34*1440,0)&gt;$C34*60),1,0))</f>
        <v>0</v>
      </c>
      <c r="OK34">
        <f>IF($B34="",0,IF(IF(Configurações!$B$6="Sim",OH34&gt;6,OH34&gt;Configurações!$B$5),1,0))</f>
        <v>0</v>
      </c>
      <c r="OL34" s="72">
        <f>SUMIFS(Cálculos!$G34:$OA34,Cálculos!$G$4:$OA$4,"H",Cálculos!$G$3:$OA$3,3)</f>
        <v>0</v>
      </c>
      <c r="OM34">
        <f>SUMIFS(Cálculos!$G34:$OA34,Cálculos!$G$4:$OA$4,"T",Cálculos!$G$3:$OA$3,3)</f>
        <v>0</v>
      </c>
      <c r="ON34" s="69" t="str">
        <f>IF($B34="","",IF(AND(Configurações!$B$3&lt;&gt;"Simples",ISNUMBER($C34),ROUND(OL34*1440,0)&gt;$C34*60),"Jornada semanal excedida: "&amp;TEXT(OL34,"[h]:mm")&amp;" (contratada "&amp;$C34&amp;"h) • ","")&amp;IF(IF(Configurações!$B$6="Sim",OM34&gt;6,OM34&gt;Configurações!$B$5),IF(Configurações!$B$6="Sim","Semana inteira sem folga — mínimo 1 folga (CCT/ACT) • ","Mais de "&amp;Configurações!$B$5&amp;" dias trabalhados — obrigatórias 2 folgas semanais • "),"")&amp;IF(COUNTIF(FE34:IB34,"*7DIA*")&gt;0,"7º dia consecutivo de trabalho • ","")&amp;IF(COUNTIF(FE34:IB34,"*DOM*")&gt;0,"Domingos consecutivos acima do permitido • ","")&amp;IF(COUNTIF(FE34:IB34,"*INT-INDEVIDO*")&gt;0,"Intervalo indevido em jornada até 4h • ","")&amp;IF(COUNTIF(FE34:IB34,"*INT-15MIN*")&gt;0,"Intervalo deve ser de 15 min (jornada 4h01–6h) • ","")&amp;IF(COUNTIF(FE34:IB34,"*INT-1H2H*")&gt;0,"Intervalo fora de 1h–2h (jornada acima de 6h) • ",""))</f>
        <v/>
      </c>
      <c r="OO34">
        <f>IF($B34="",0,IF(AND(Configurações!$B$3&lt;&gt;"Simples",ISNUMBER($C34),ROUND(OL34*1440,0)&gt;$C34*60),1,0))</f>
        <v>0</v>
      </c>
      <c r="OP34">
        <f>IF($B34="",0,IF(IF(Configurações!$B$6="Sim",OM34&gt;6,OM34&gt;Configurações!$B$5),1,0))</f>
        <v>0</v>
      </c>
      <c r="OQ34" s="72">
        <f>SUMIFS(Cálculos!$G34:$OA34,Cálculos!$G$4:$OA$4,"H",Cálculos!$G$3:$OA$3,4)</f>
        <v>0</v>
      </c>
      <c r="OR34">
        <f>SUMIFS(Cálculos!$G34:$OA34,Cálculos!$G$4:$OA$4,"T",Cálculos!$G$3:$OA$3,4)</f>
        <v>0</v>
      </c>
      <c r="OS34" s="69" t="str">
        <f>IF($B34="","",IF(AND(Configurações!$B$3&lt;&gt;"Simples",ISNUMBER($C34),ROUND(OQ34*1440,0)&gt;$C34*60),"Jornada semanal excedida: "&amp;TEXT(OQ34,"[h]:mm")&amp;" (contratada "&amp;$C34&amp;"h) • ","")&amp;IF(IF(Configurações!$B$6="Sim",OR34&gt;6,OR34&gt;Configurações!$B$5),IF(Configurações!$B$6="Sim","Semana inteira sem folga — mínimo 1 folga (CCT/ACT) • ","Mais de "&amp;Configurações!$B$5&amp;" dias trabalhados — obrigatórias 2 folgas semanais • "),"")&amp;IF(COUNTIF(ID34:LA34,"*7DIA*")&gt;0,"7º dia consecutivo de trabalho • ","")&amp;IF(COUNTIF(ID34:LA34,"*DOM*")&gt;0,"Domingos consecutivos acima do permitido • ","")&amp;IF(COUNTIF(ID34:LA34,"*INT-INDEVIDO*")&gt;0,"Intervalo indevido em jornada até 4h • ","")&amp;IF(COUNTIF(ID34:LA34,"*INT-15MIN*")&gt;0,"Intervalo deve ser de 15 min (jornada 4h01–6h) • ","")&amp;IF(COUNTIF(ID34:LA34,"*INT-1H2H*")&gt;0,"Intervalo fora de 1h–2h (jornada acima de 6h) • ",""))</f>
        <v/>
      </c>
      <c r="OT34">
        <f>IF($B34="",0,IF(AND(Configurações!$B$3&lt;&gt;"Simples",ISNUMBER($C34),ROUND(OQ34*1440,0)&gt;$C34*60),1,0))</f>
        <v>0</v>
      </c>
      <c r="OU34">
        <f>IF($B34="",0,IF(IF(Configurações!$B$6="Sim",OR34&gt;6,OR34&gt;Configurações!$B$5),1,0))</f>
        <v>0</v>
      </c>
      <c r="OV34" s="72">
        <f>SUMIFS(Cálculos!$G34:$OA34,Cálculos!$G$4:$OA$4,"H",Cálculos!$G$3:$OA$3,5)</f>
        <v>0</v>
      </c>
      <c r="OW34">
        <f>SUMIFS(Cálculos!$G34:$OA34,Cálculos!$G$4:$OA$4,"T",Cálculos!$G$3:$OA$3,5)</f>
        <v>0</v>
      </c>
      <c r="OX34" s="69" t="str">
        <f>IF($B34="","",IF(AND(Configurações!$B$3&lt;&gt;"Simples",ISNUMBER($C34),ROUND(OV34*1440,0)&gt;$C34*60),"Jornada semanal excedida: "&amp;TEXT(OV34,"[h]:mm")&amp;" (contratada "&amp;$C34&amp;"h) • ","")&amp;IF(IF(Configurações!$B$6="Sim",OW34&gt;6,OW34&gt;Configurações!$B$5),IF(Configurações!$B$6="Sim","Semana inteira sem folga — mínimo 1 folga (CCT/ACT) • ","Mais de "&amp;Configurações!$B$5&amp;" dias trabalhados — obrigatórias 2 folgas semanais • "),"")&amp;IF(COUNTIF(LC34:NZ34,"*7DIA*")&gt;0,"7º dia consecutivo de trabalho • ","")&amp;IF(COUNTIF(LC34:NZ34,"*DOM*")&gt;0,"Domingos consecutivos acima do permitido • ","")&amp;IF(COUNTIF(LC34:NZ34,"*INT-INDEVIDO*")&gt;0,"Intervalo indevido em jornada até 4h • ","")&amp;IF(COUNTIF(LC34:NZ34,"*INT-15MIN*")&gt;0,"Intervalo deve ser de 15 min (jornada 4h01–6h) • ","")&amp;IF(COUNTIF(LC34:NZ34,"*INT-1H2H*")&gt;0,"Intervalo fora de 1h–2h (jornada acima de 6h) • ",""))</f>
        <v/>
      </c>
      <c r="OY34">
        <f>IF($B34="",0,IF(AND(Configurações!$B$3&lt;&gt;"Simples",ISNUMBER($C34),ROUND(OV34*1440,0)&gt;$C34*60),1,0))</f>
        <v>0</v>
      </c>
      <c r="OZ34">
        <f>IF($B34="",0,IF(IF(Configurações!$B$6="Sim",OW34&gt;6,OW34&gt;Configurações!$B$5),1,0))</f>
        <v>0</v>
      </c>
      <c r="PA34">
        <f>IF($B34="",0,SUMPRODUCT((Cálculos!$G$4:$OA$4="T")*(Cálculos!$G$5:$OA$5&gt;=$PA$5)*(Cálculos!$G$5:$OA$5&lt;=$PB$5))-PE34)</f>
        <v>0</v>
      </c>
      <c r="PB34">
        <f>IF($B34="",0,PA34-SUMIFS(Cálculos!$G34:$OA34,Cálculos!$G$4:$OA$4,"T",Cálculos!$G$5:$OA$5,"&gt;="&amp;$PA$5,Cálculos!$G$5:$OA$5,"&lt;="&amp;$PB$5))</f>
        <v>0</v>
      </c>
      <c r="PC34">
        <f>ROUND(PA34*Configurações!$B$7/7,0)</f>
        <v>0</v>
      </c>
      <c r="PD34">
        <f>IF(AND(Configurações!$B$6="Sim",PA34&gt;0,PB34&lt;PC34),1,0)</f>
        <v>0</v>
      </c>
      <c r="PE34">
        <f>IF($B34="",0,COUNTIFS(Cálculos!$G$4:$OA$4,"ST",Cálculos!$G$5:$OA$5,"&gt;="&amp;$PA$5,Cálculos!$G$5:$OA$5,"&lt;="&amp;$PB$5,Cálculos!$G34:$OA34,"FERIAS"))</f>
        <v>0</v>
      </c>
      <c r="PF34">
        <f>IF($B34="",0,SUMPRODUCT((Cálculos!$G$4:$OA$4="T")*(Cálculos!$G$5:$OA$5&gt;=$PF$5)*(Cálculos!$G$5:$OA$5&lt;=$PG$5))-PJ34)</f>
        <v>0</v>
      </c>
      <c r="PG34">
        <f>IF($B34="",0,PF34-SUMIFS(Cálculos!$G34:$OA34,Cálculos!$G$4:$OA$4,"T",Cálculos!$G$5:$OA$5,"&gt;="&amp;$PF$5,Cálculos!$G$5:$OA$5,"&lt;="&amp;$PG$5))</f>
        <v>0</v>
      </c>
      <c r="PH34">
        <f>ROUND(PF34*Configurações!$B$7/7,0)</f>
        <v>0</v>
      </c>
      <c r="PI34">
        <f>IF(AND(Configurações!$B$6="Sim",PF34&gt;0,PG34&lt;PH34),1,0)</f>
        <v>0</v>
      </c>
      <c r="PJ34">
        <f>IF($B34="",0,COUNTIFS(Cálculos!$G$4:$OA$4,"ST",Cálculos!$G$5:$OA$5,"&gt;="&amp;$PF$5,Cálculos!$G$5:$OA$5,"&lt;="&amp;$PG$5,Cálculos!$G34:$OA34,"FERIAS"))</f>
        <v>0</v>
      </c>
      <c r="PK34">
        <f>IF($B34="",0,SUMPRODUCT((Cálculos!$G$4:$OA$4="T")*(Cálculos!$G$5:$OA$5&gt;=$PK$5)*(Cálculos!$G$5:$OA$5&lt;=$PL$5))-PO34)</f>
        <v>0</v>
      </c>
      <c r="PL34">
        <f>IF($B34="",0,PK34-SUMIFS(Cálculos!$G34:$OA34,Cálculos!$G$4:$OA$4,"T",Cálculos!$G$5:$OA$5,"&gt;="&amp;$PK$5,Cálculos!$G$5:$OA$5,"&lt;="&amp;$PL$5))</f>
        <v>0</v>
      </c>
      <c r="PM34">
        <f>ROUND(PK34*Configurações!$B$7/7,0)</f>
        <v>0</v>
      </c>
      <c r="PN34">
        <f>IF(AND(Configurações!$B$6="Sim",PK34&gt;0,PL34&lt;PM34),1,0)</f>
        <v>0</v>
      </c>
      <c r="PO34">
        <f>IF($B34="",0,COUNTIFS(Cálculos!$G$4:$OA$4,"ST",Cálculos!$G$5:$OA$5,"&gt;="&amp;$PK$5,Cálculos!$G$5:$OA$5,"&lt;="&amp;$PL$5,Cálculos!$G34:$OA34,"FERIAS"))</f>
        <v>0</v>
      </c>
      <c r="PP34" s="69" t="str">
        <f t="shared" si="212"/>
        <v/>
      </c>
    </row>
    <row r="35" spans="1:432" x14ac:dyDescent="0.25">
      <c r="A35" s="68" t="str">
        <f t="shared" si="106"/>
        <v/>
      </c>
      <c r="B35" s="69" t="str">
        <f>IF(Configurações!$B$3="Colunas",IF('Escala Colunas'!Q$4="","",'Escala Colunas'!Q$4),IF(Configurações!$B$3="Simples",IF('Escala Simples'!$B35="","",'Escala Simples'!$B35),IF('Escala Linhas'!$B35="","",'Escala Linhas'!$B35)))</f>
        <v/>
      </c>
      <c r="C35" s="70" t="str">
        <f>IF($B35="","",IFERROR(INDEX(Funcionários!$D$5:$D$84,MATCH($B35,Funcionários!$B$5:$B$84,0)),""))</f>
        <v/>
      </c>
      <c r="D35" t="str">
        <f>IF($B35="","",IFERROR(INDEX(Funcionários!$C$5:$C$84,MATCH($B35,Funcionários!$B$5:$B$84,0)),""))</f>
        <v/>
      </c>
      <c r="E35">
        <f>IF($B35="",0,IFERROR(N(INDEX(Funcionários!$E$5:$E$84,MATCH($B35,Funcionários!$B$5:$B$84,0))),0))</f>
        <v>0</v>
      </c>
      <c r="F35">
        <f>IF($B35="",0,IFERROR(N(INDEX(Funcionários!$F$5:$F$84,MATCH($B35,Funcionários!$B$5:$B$84,0))),0))</f>
        <v>0</v>
      </c>
      <c r="G35" s="71" t="str">
        <f>IF(Configurações!$B$3="Colunas",IF('Escala Colunas'!Q22="","",'Escala Colunas'!Q22),IF(Configurações!$B$3="Simples","",IF('Escala Linhas'!D35="","",'Escala Linhas'!D35)))</f>
        <v/>
      </c>
      <c r="H35" s="71" t="str">
        <f>IF(Configurações!$B$3="Colunas",IF('Escala Colunas'!Q23="","",'Escala Colunas'!Q23),IF(Configurações!$B$3="Simples","",IF('Escala Linhas'!E35="","",'Escala Linhas'!E35)))</f>
        <v/>
      </c>
      <c r="I35" s="71" t="str">
        <f>IF(Configurações!$B$3="Colunas",IF('Escala Colunas'!Q24="","",'Escala Colunas'!Q24),IF(Configurações!$B$3="Simples","",IF('Escala Linhas'!F35="","",'Escala Linhas'!F35)))</f>
        <v/>
      </c>
      <c r="J35" s="71" t="str">
        <f>IF(Configurações!$B$3="Colunas",IF('Escala Colunas'!Q25="","",'Escala Colunas'!Q25),IF(Configurações!$B$3="Simples","",IF('Escala Linhas'!G35="","",'Escala Linhas'!G35)))</f>
        <v/>
      </c>
      <c r="K35">
        <f>IF($B35="",0,IF(Configurações!$B$3="Simples",IF(OR(Q35="TRAB",Q35="ATEST"),1,0),IF(AND(G35&lt;&gt;"",J35&lt;&gt;""),1,0)))</f>
        <v>0</v>
      </c>
      <c r="L35" s="72">
        <f>IF(AND(K35=1,Configurações!$B$3&lt;&gt;"Simples"),MOD(J35-G35,1)-M35,0)</f>
        <v>0</v>
      </c>
      <c r="M35" s="72">
        <f t="shared" si="107"/>
        <v>0</v>
      </c>
      <c r="N35">
        <f t="shared" si="108"/>
        <v>0</v>
      </c>
      <c r="O35">
        <f t="shared" si="109"/>
        <v>0</v>
      </c>
      <c r="P35" s="38" t="str">
        <f>IF(K35=0,"",IF(N35&gt;Configurações!$B$15,"7DIA ","")&amp;IF(AND(WEEKDAY(G$5)=1,O35&gt;IF($D35="F",Configurações!$B$13,Configurações!$B$14)),"DOM ","")&amp;IF(Configurações!$B$3="Simples","",IF(ROUND(L35*1440,0)&lt;=ROUND(Configurações!$B$11*1440,0),IF(ROUND(M35*1440,0)&gt;0,"INT-INDEVIDO",""),IF(ROUND(L35*1440,0)&lt;=ROUND(Configurações!$B$12*1440,0),IF(ROUND(M35*1440,0)&lt;&gt;ROUND(Configurações!$B$8*1440,0),"INT-15MIN",""),IF(OR(ROUND(M35*1440,0)&lt;ROUND(Configurações!$B$9*1440,0),ROUND(M35*1440,0)&gt;ROUND(Configurações!$B$10*1440,0)),"INT-1H2H","")))))</f>
        <v/>
      </c>
      <c r="Q35" t="str">
        <f>IF(Configurações!$B$3="Simples",IF('Escala Simples'!D35="Trabalho","TRAB",IF('Escala Simples'!D35="Folga","FOLGA",IF('Escala Simples'!D35="Atestado","ATEST",IF('Escala Simples'!D35="Férias","FERIAS","")))),"")</f>
        <v/>
      </c>
      <c r="R35" s="71" t="str">
        <f>IF(Configurações!$B$3="Colunas",IF('Escala Colunas'!Q27="","",'Escala Colunas'!Q27),IF(Configurações!$B$3="Simples","",IF('Escala Linhas'!I35="","",'Escala Linhas'!I35)))</f>
        <v/>
      </c>
      <c r="S35" s="71" t="str">
        <f>IF(Configurações!$B$3="Colunas",IF('Escala Colunas'!Q28="","",'Escala Colunas'!Q28),IF(Configurações!$B$3="Simples","",IF('Escala Linhas'!J35="","",'Escala Linhas'!J35)))</f>
        <v/>
      </c>
      <c r="T35" s="71" t="str">
        <f>IF(Configurações!$B$3="Colunas",IF('Escala Colunas'!Q29="","",'Escala Colunas'!Q29),IF(Configurações!$B$3="Simples","",IF('Escala Linhas'!K35="","",'Escala Linhas'!K35)))</f>
        <v/>
      </c>
      <c r="U35" s="71" t="str">
        <f>IF(Configurações!$B$3="Colunas",IF('Escala Colunas'!Q30="","",'Escala Colunas'!Q30),IF(Configurações!$B$3="Simples","",IF('Escala Linhas'!L35="","",'Escala Linhas'!L35)))</f>
        <v/>
      </c>
      <c r="V35">
        <f>IF($B35="",0,IF(Configurações!$B$3="Simples",IF(OR(AB35="TRAB",AB35="ATEST"),1,0),IF(AND(R35&lt;&gt;"",U35&lt;&gt;""),1,0)))</f>
        <v>0</v>
      </c>
      <c r="W35" s="72">
        <f>IF(AND(V35=1,Configurações!$B$3&lt;&gt;"Simples"),MOD(U35-R35,1)-X35,0)</f>
        <v>0</v>
      </c>
      <c r="X35" s="72">
        <f t="shared" si="110"/>
        <v>0</v>
      </c>
      <c r="Y35">
        <f t="shared" si="111"/>
        <v>0</v>
      </c>
      <c r="Z35">
        <f t="shared" si="112"/>
        <v>0</v>
      </c>
      <c r="AA35" s="38" t="str">
        <f>IF(V35=0,"",IF(Y35&gt;Configurações!$B$15,"7DIA ","")&amp;IF(AND(WEEKDAY(R$5)=1,Z35&gt;IF($D35="F",Configurações!$B$13,Configurações!$B$14)),"DOM ","")&amp;IF(Configurações!$B$3="Simples","",IF(ROUND(W35*1440,0)&lt;=ROUND(Configurações!$B$11*1440,0),IF(ROUND(X35*1440,0)&gt;0,"INT-INDEVIDO",""),IF(ROUND(W35*1440,0)&lt;=ROUND(Configurações!$B$12*1440,0),IF(ROUND(X35*1440,0)&lt;&gt;ROUND(Configurações!$B$8*1440,0),"INT-15MIN",""),IF(OR(ROUND(X35*1440,0)&lt;ROUND(Configurações!$B$9*1440,0),ROUND(X35*1440,0)&gt;ROUND(Configurações!$B$10*1440,0)),"INT-1H2H","")))))</f>
        <v/>
      </c>
      <c r="AB35" t="str">
        <f>IF(Configurações!$B$3="Simples",IF('Escala Simples'!E35="Trabalho","TRAB",IF('Escala Simples'!E35="Folga","FOLGA",IF('Escala Simples'!E35="Atestado","ATEST",IF('Escala Simples'!E35="Férias","FERIAS","")))),"")</f>
        <v/>
      </c>
      <c r="AC35" s="71" t="str">
        <f>IF(Configurações!$B$3="Colunas",IF('Escala Colunas'!Q32="","",'Escala Colunas'!Q32),IF(Configurações!$B$3="Simples","",IF('Escala Linhas'!N35="","",'Escala Linhas'!N35)))</f>
        <v/>
      </c>
      <c r="AD35" s="71" t="str">
        <f>IF(Configurações!$B$3="Colunas",IF('Escala Colunas'!Q33="","",'Escala Colunas'!Q33),IF(Configurações!$B$3="Simples","",IF('Escala Linhas'!O35="","",'Escala Linhas'!O35)))</f>
        <v/>
      </c>
      <c r="AE35" s="71" t="str">
        <f>IF(Configurações!$B$3="Colunas",IF('Escala Colunas'!Q34="","",'Escala Colunas'!Q34),IF(Configurações!$B$3="Simples","",IF('Escala Linhas'!P35="","",'Escala Linhas'!P35)))</f>
        <v/>
      </c>
      <c r="AF35" s="71" t="str">
        <f>IF(Configurações!$B$3="Colunas",IF('Escala Colunas'!Q35="","",'Escala Colunas'!Q35),IF(Configurações!$B$3="Simples","",IF('Escala Linhas'!Q35="","",'Escala Linhas'!Q35)))</f>
        <v/>
      </c>
      <c r="AG35">
        <f>IF($B35="",0,IF(Configurações!$B$3="Simples",IF(OR(AM35="TRAB",AM35="ATEST"),1,0),IF(AND(AC35&lt;&gt;"",AF35&lt;&gt;""),1,0)))</f>
        <v>0</v>
      </c>
      <c r="AH35" s="72">
        <f>IF(AND(AG35=1,Configurações!$B$3&lt;&gt;"Simples"),MOD(AF35-AC35,1)-AI35,0)</f>
        <v>0</v>
      </c>
      <c r="AI35" s="72">
        <f t="shared" si="113"/>
        <v>0</v>
      </c>
      <c r="AJ35">
        <f t="shared" si="114"/>
        <v>0</v>
      </c>
      <c r="AK35">
        <f t="shared" si="115"/>
        <v>0</v>
      </c>
      <c r="AL35" s="38" t="str">
        <f>IF(AG35=0,"",IF(AJ35&gt;Configurações!$B$15,"7DIA ","")&amp;IF(AND(WEEKDAY(AC$5)=1,AK35&gt;IF($D35="F",Configurações!$B$13,Configurações!$B$14)),"DOM ","")&amp;IF(Configurações!$B$3="Simples","",IF(ROUND(AH35*1440,0)&lt;=ROUND(Configurações!$B$11*1440,0),IF(ROUND(AI35*1440,0)&gt;0,"INT-INDEVIDO",""),IF(ROUND(AH35*1440,0)&lt;=ROUND(Configurações!$B$12*1440,0),IF(ROUND(AI35*1440,0)&lt;&gt;ROUND(Configurações!$B$8*1440,0),"INT-15MIN",""),IF(OR(ROUND(AI35*1440,0)&lt;ROUND(Configurações!$B$9*1440,0),ROUND(AI35*1440,0)&gt;ROUND(Configurações!$B$10*1440,0)),"INT-1H2H","")))))</f>
        <v/>
      </c>
      <c r="AM35" t="str">
        <f>IF(Configurações!$B$3="Simples",IF('Escala Simples'!F35="Trabalho","TRAB",IF('Escala Simples'!F35="Folga","FOLGA",IF('Escala Simples'!F35="Atestado","ATEST",IF('Escala Simples'!F35="Férias","FERIAS","")))),"")</f>
        <v/>
      </c>
      <c r="AN35" s="71" t="str">
        <f>IF(Configurações!$B$3="Colunas",IF('Escala Colunas'!Q37="","",'Escala Colunas'!Q37),IF(Configurações!$B$3="Simples","",IF('Escala Linhas'!S35="","",'Escala Linhas'!S35)))</f>
        <v/>
      </c>
      <c r="AO35" s="71" t="str">
        <f>IF(Configurações!$B$3="Colunas",IF('Escala Colunas'!Q38="","",'Escala Colunas'!Q38),IF(Configurações!$B$3="Simples","",IF('Escala Linhas'!T35="","",'Escala Linhas'!T35)))</f>
        <v/>
      </c>
      <c r="AP35" s="71" t="str">
        <f>IF(Configurações!$B$3="Colunas",IF('Escala Colunas'!Q39="","",'Escala Colunas'!Q39),IF(Configurações!$B$3="Simples","",IF('Escala Linhas'!U35="","",'Escala Linhas'!U35)))</f>
        <v/>
      </c>
      <c r="AQ35" s="71" t="str">
        <f>IF(Configurações!$B$3="Colunas",IF('Escala Colunas'!Q40="","",'Escala Colunas'!Q40),IF(Configurações!$B$3="Simples","",IF('Escala Linhas'!V35="","",'Escala Linhas'!V35)))</f>
        <v/>
      </c>
      <c r="AR35">
        <f>IF($B35="",0,IF(Configurações!$B$3="Simples",IF(OR(AX35="TRAB",AX35="ATEST"),1,0),IF(AND(AN35&lt;&gt;"",AQ35&lt;&gt;""),1,0)))</f>
        <v>0</v>
      </c>
      <c r="AS35" s="72">
        <f>IF(AND(AR35=1,Configurações!$B$3&lt;&gt;"Simples"),MOD(AQ35-AN35,1)-AT35,0)</f>
        <v>0</v>
      </c>
      <c r="AT35" s="72">
        <f t="shared" si="116"/>
        <v>0</v>
      </c>
      <c r="AU35">
        <f t="shared" si="117"/>
        <v>0</v>
      </c>
      <c r="AV35">
        <f t="shared" si="118"/>
        <v>0</v>
      </c>
      <c r="AW35" s="38" t="str">
        <f>IF(AR35=0,"",IF(AU35&gt;Configurações!$B$15,"7DIA ","")&amp;IF(AND(WEEKDAY(AN$5)=1,AV35&gt;IF($D35="F",Configurações!$B$13,Configurações!$B$14)),"DOM ","")&amp;IF(Configurações!$B$3="Simples","",IF(ROUND(AS35*1440,0)&lt;=ROUND(Configurações!$B$11*1440,0),IF(ROUND(AT35*1440,0)&gt;0,"INT-INDEVIDO",""),IF(ROUND(AS35*1440,0)&lt;=ROUND(Configurações!$B$12*1440,0),IF(ROUND(AT35*1440,0)&lt;&gt;ROUND(Configurações!$B$8*1440,0),"INT-15MIN",""),IF(OR(ROUND(AT35*1440,0)&lt;ROUND(Configurações!$B$9*1440,0),ROUND(AT35*1440,0)&gt;ROUND(Configurações!$B$10*1440,0)),"INT-1H2H","")))))</f>
        <v/>
      </c>
      <c r="AX35" t="str">
        <f>IF(Configurações!$B$3="Simples",IF('Escala Simples'!G35="Trabalho","TRAB",IF('Escala Simples'!G35="Folga","FOLGA",IF('Escala Simples'!G35="Atestado","ATEST",IF('Escala Simples'!G35="Férias","FERIAS","")))),"")</f>
        <v/>
      </c>
      <c r="AY35" s="71" t="str">
        <f>IF(Configurações!$B$3="Colunas",IF('Escala Colunas'!Q42="","",'Escala Colunas'!Q42),IF(Configurações!$B$3="Simples","",IF('Escala Linhas'!X35="","",'Escala Linhas'!X35)))</f>
        <v/>
      </c>
      <c r="AZ35" s="71" t="str">
        <f>IF(Configurações!$B$3="Colunas",IF('Escala Colunas'!Q43="","",'Escala Colunas'!Q43),IF(Configurações!$B$3="Simples","",IF('Escala Linhas'!Y35="","",'Escala Linhas'!Y35)))</f>
        <v/>
      </c>
      <c r="BA35" s="71" t="str">
        <f>IF(Configurações!$B$3="Colunas",IF('Escala Colunas'!Q44="","",'Escala Colunas'!Q44),IF(Configurações!$B$3="Simples","",IF('Escala Linhas'!Z35="","",'Escala Linhas'!Z35)))</f>
        <v/>
      </c>
      <c r="BB35" s="71" t="str">
        <f>IF(Configurações!$B$3="Colunas",IF('Escala Colunas'!Q45="","",'Escala Colunas'!Q45),IF(Configurações!$B$3="Simples","",IF('Escala Linhas'!AA35="","",'Escala Linhas'!AA35)))</f>
        <v/>
      </c>
      <c r="BC35">
        <f>IF($B35="",0,IF(Configurações!$B$3="Simples",IF(OR(BI35="TRAB",BI35="ATEST"),1,0),IF(AND(AY35&lt;&gt;"",BB35&lt;&gt;""),1,0)))</f>
        <v>0</v>
      </c>
      <c r="BD35" s="72">
        <f>IF(AND(BC35=1,Configurações!$B$3&lt;&gt;"Simples"),MOD(BB35-AY35,1)-BE35,0)</f>
        <v>0</v>
      </c>
      <c r="BE35" s="72">
        <f t="shared" si="119"/>
        <v>0</v>
      </c>
      <c r="BF35">
        <f t="shared" si="120"/>
        <v>0</v>
      </c>
      <c r="BG35">
        <f t="shared" si="121"/>
        <v>0</v>
      </c>
      <c r="BH35" s="38" t="str">
        <f>IF(BC35=0,"",IF(BF35&gt;Configurações!$B$15,"7DIA ","")&amp;IF(AND(WEEKDAY(AY$5)=1,BG35&gt;IF($D35="F",Configurações!$B$13,Configurações!$B$14)),"DOM ","")&amp;IF(Configurações!$B$3="Simples","",IF(ROUND(BD35*1440,0)&lt;=ROUND(Configurações!$B$11*1440,0),IF(ROUND(BE35*1440,0)&gt;0,"INT-INDEVIDO",""),IF(ROUND(BD35*1440,0)&lt;=ROUND(Configurações!$B$12*1440,0),IF(ROUND(BE35*1440,0)&lt;&gt;ROUND(Configurações!$B$8*1440,0),"INT-15MIN",""),IF(OR(ROUND(BE35*1440,0)&lt;ROUND(Configurações!$B$9*1440,0),ROUND(BE35*1440,0)&gt;ROUND(Configurações!$B$10*1440,0)),"INT-1H2H","")))))</f>
        <v/>
      </c>
      <c r="BI35" t="str">
        <f>IF(Configurações!$B$3="Simples",IF('Escala Simples'!H35="Trabalho","TRAB",IF('Escala Simples'!H35="Folga","FOLGA",IF('Escala Simples'!H35="Atestado","ATEST",IF('Escala Simples'!H35="Férias","FERIAS","")))),"")</f>
        <v/>
      </c>
      <c r="BJ35" s="71" t="str">
        <f>IF(Configurações!$B$3="Colunas",IF('Escala Colunas'!Q47="","",'Escala Colunas'!Q47),IF(Configurações!$B$3="Simples","",IF('Escala Linhas'!AC35="","",'Escala Linhas'!AC35)))</f>
        <v/>
      </c>
      <c r="BK35" s="71" t="str">
        <f>IF(Configurações!$B$3="Colunas",IF('Escala Colunas'!Q48="","",'Escala Colunas'!Q48),IF(Configurações!$B$3="Simples","",IF('Escala Linhas'!AD35="","",'Escala Linhas'!AD35)))</f>
        <v/>
      </c>
      <c r="BL35" s="71" t="str">
        <f>IF(Configurações!$B$3="Colunas",IF('Escala Colunas'!Q49="","",'Escala Colunas'!Q49),IF(Configurações!$B$3="Simples","",IF('Escala Linhas'!AE35="","",'Escala Linhas'!AE35)))</f>
        <v/>
      </c>
      <c r="BM35" s="71" t="str">
        <f>IF(Configurações!$B$3="Colunas",IF('Escala Colunas'!Q50="","",'Escala Colunas'!Q50),IF(Configurações!$B$3="Simples","",IF('Escala Linhas'!AF35="","",'Escala Linhas'!AF35)))</f>
        <v/>
      </c>
      <c r="BN35">
        <f>IF($B35="",0,IF(Configurações!$B$3="Simples",IF(OR(BT35="TRAB",BT35="ATEST"),1,0),IF(AND(BJ35&lt;&gt;"",BM35&lt;&gt;""),1,0)))</f>
        <v>0</v>
      </c>
      <c r="BO35" s="72">
        <f>IF(AND(BN35=1,Configurações!$B$3&lt;&gt;"Simples"),MOD(BM35-BJ35,1)-BP35,0)</f>
        <v>0</v>
      </c>
      <c r="BP35" s="72">
        <f t="shared" si="122"/>
        <v>0</v>
      </c>
      <c r="BQ35">
        <f t="shared" si="123"/>
        <v>0</v>
      </c>
      <c r="BR35">
        <f t="shared" si="124"/>
        <v>0</v>
      </c>
      <c r="BS35" s="38" t="str">
        <f>IF(BN35=0,"",IF(BQ35&gt;Configurações!$B$15,"7DIA ","")&amp;IF(AND(WEEKDAY(BJ$5)=1,BR35&gt;IF($D35="F",Configurações!$B$13,Configurações!$B$14)),"DOM ","")&amp;IF(Configurações!$B$3="Simples","",IF(ROUND(BO35*1440,0)&lt;=ROUND(Configurações!$B$11*1440,0),IF(ROUND(BP35*1440,0)&gt;0,"INT-INDEVIDO",""),IF(ROUND(BO35*1440,0)&lt;=ROUND(Configurações!$B$12*1440,0),IF(ROUND(BP35*1440,0)&lt;&gt;ROUND(Configurações!$B$8*1440,0),"INT-15MIN",""),IF(OR(ROUND(BP35*1440,0)&lt;ROUND(Configurações!$B$9*1440,0),ROUND(BP35*1440,0)&gt;ROUND(Configurações!$B$10*1440,0)),"INT-1H2H","")))))</f>
        <v/>
      </c>
      <c r="BT35" t="str">
        <f>IF(Configurações!$B$3="Simples",IF('Escala Simples'!I35="Trabalho","TRAB",IF('Escala Simples'!I35="Folga","FOLGA",IF('Escala Simples'!I35="Atestado","ATEST",IF('Escala Simples'!I35="Férias","FERIAS","")))),"")</f>
        <v/>
      </c>
      <c r="BU35" s="71" t="str">
        <f>IF(Configurações!$B$3="Colunas",IF('Escala Colunas'!Q52="","",'Escala Colunas'!Q52),IF(Configurações!$B$3="Simples","",IF('Escala Linhas'!AH35="","",'Escala Linhas'!AH35)))</f>
        <v/>
      </c>
      <c r="BV35" s="71" t="str">
        <f>IF(Configurações!$B$3="Colunas",IF('Escala Colunas'!Q53="","",'Escala Colunas'!Q53),IF(Configurações!$B$3="Simples","",IF('Escala Linhas'!AI35="","",'Escala Linhas'!AI35)))</f>
        <v/>
      </c>
      <c r="BW35" s="71" t="str">
        <f>IF(Configurações!$B$3="Colunas",IF('Escala Colunas'!Q54="","",'Escala Colunas'!Q54),IF(Configurações!$B$3="Simples","",IF('Escala Linhas'!AJ35="","",'Escala Linhas'!AJ35)))</f>
        <v/>
      </c>
      <c r="BX35" s="71" t="str">
        <f>IF(Configurações!$B$3="Colunas",IF('Escala Colunas'!Q55="","",'Escala Colunas'!Q55),IF(Configurações!$B$3="Simples","",IF('Escala Linhas'!AK35="","",'Escala Linhas'!AK35)))</f>
        <v/>
      </c>
      <c r="BY35">
        <f>IF($B35="",0,IF(Configurações!$B$3="Simples",IF(OR(CE35="TRAB",CE35="ATEST"),1,0),IF(AND(BU35&lt;&gt;"",BX35&lt;&gt;""),1,0)))</f>
        <v>0</v>
      </c>
      <c r="BZ35" s="72">
        <f>IF(AND(BY35=1,Configurações!$B$3&lt;&gt;"Simples"),MOD(BX35-BU35,1)-CA35,0)</f>
        <v>0</v>
      </c>
      <c r="CA35" s="72">
        <f t="shared" si="125"/>
        <v>0</v>
      </c>
      <c r="CB35">
        <f t="shared" si="126"/>
        <v>0</v>
      </c>
      <c r="CC35">
        <f t="shared" si="127"/>
        <v>0</v>
      </c>
      <c r="CD35" s="38" t="str">
        <f>IF(BY35=0,"",IF(CB35&gt;Configurações!$B$15,"7DIA ","")&amp;IF(AND(WEEKDAY(BU$5)=1,CC35&gt;IF($D35="F",Configurações!$B$13,Configurações!$B$14)),"DOM ","")&amp;IF(Configurações!$B$3="Simples","",IF(ROUND(BZ35*1440,0)&lt;=ROUND(Configurações!$B$11*1440,0),IF(ROUND(CA35*1440,0)&gt;0,"INT-INDEVIDO",""),IF(ROUND(BZ35*1440,0)&lt;=ROUND(Configurações!$B$12*1440,0),IF(ROUND(CA35*1440,0)&lt;&gt;ROUND(Configurações!$B$8*1440,0),"INT-15MIN",""),IF(OR(ROUND(CA35*1440,0)&lt;ROUND(Configurações!$B$9*1440,0),ROUND(CA35*1440,0)&gt;ROUND(Configurações!$B$10*1440,0)),"INT-1H2H","")))))</f>
        <v/>
      </c>
      <c r="CE35" t="str">
        <f>IF(Configurações!$B$3="Simples",IF('Escala Simples'!J35="Trabalho","TRAB",IF('Escala Simples'!J35="Folga","FOLGA",IF('Escala Simples'!J35="Atestado","ATEST",IF('Escala Simples'!J35="Férias","FERIAS","")))),"")</f>
        <v/>
      </c>
      <c r="CF35" s="71" t="str">
        <f>IF(Configurações!$B$3="Colunas",IF('Escala Colunas'!Q60="","",'Escala Colunas'!Q60),IF(Configurações!$B$3="Simples","",IF('Escala Linhas'!AP35="","",'Escala Linhas'!AP35)))</f>
        <v/>
      </c>
      <c r="CG35" s="71" t="str">
        <f>IF(Configurações!$B$3="Colunas",IF('Escala Colunas'!Q61="","",'Escala Colunas'!Q61),IF(Configurações!$B$3="Simples","",IF('Escala Linhas'!AQ35="","",'Escala Linhas'!AQ35)))</f>
        <v/>
      </c>
      <c r="CH35" s="71" t="str">
        <f>IF(Configurações!$B$3="Colunas",IF('Escala Colunas'!Q62="","",'Escala Colunas'!Q62),IF(Configurações!$B$3="Simples","",IF('Escala Linhas'!AR35="","",'Escala Linhas'!AR35)))</f>
        <v/>
      </c>
      <c r="CI35" s="71" t="str">
        <f>IF(Configurações!$B$3="Colunas",IF('Escala Colunas'!Q63="","",'Escala Colunas'!Q63),IF(Configurações!$B$3="Simples","",IF('Escala Linhas'!AS35="","",'Escala Linhas'!AS35)))</f>
        <v/>
      </c>
      <c r="CJ35">
        <f>IF($B35="",0,IF(Configurações!$B$3="Simples",IF(OR(CP35="TRAB",CP35="ATEST"),1,0),IF(AND(CF35&lt;&gt;"",CI35&lt;&gt;""),1,0)))</f>
        <v>0</v>
      </c>
      <c r="CK35" s="72">
        <f>IF(AND(CJ35=1,Configurações!$B$3&lt;&gt;"Simples"),MOD(CI35-CF35,1)-CL35,0)</f>
        <v>0</v>
      </c>
      <c r="CL35" s="72">
        <f t="shared" si="128"/>
        <v>0</v>
      </c>
      <c r="CM35">
        <f t="shared" si="129"/>
        <v>0</v>
      </c>
      <c r="CN35">
        <f t="shared" si="130"/>
        <v>0</v>
      </c>
      <c r="CO35" s="38" t="str">
        <f>IF(CJ35=0,"",IF(CM35&gt;Configurações!$B$15,"7DIA ","")&amp;IF(AND(WEEKDAY(CF$5)=1,CN35&gt;IF($D35="F",Configurações!$B$13,Configurações!$B$14)),"DOM ","")&amp;IF(Configurações!$B$3="Simples","",IF(ROUND(CK35*1440,0)&lt;=ROUND(Configurações!$B$11*1440,0),IF(ROUND(CL35*1440,0)&gt;0,"INT-INDEVIDO",""),IF(ROUND(CK35*1440,0)&lt;=ROUND(Configurações!$B$12*1440,0),IF(ROUND(CL35*1440,0)&lt;&gt;ROUND(Configurações!$B$8*1440,0),"INT-15MIN",""),IF(OR(ROUND(CL35*1440,0)&lt;ROUND(Configurações!$B$9*1440,0),ROUND(CL35*1440,0)&gt;ROUND(Configurações!$B$10*1440,0)),"INT-1H2H","")))))</f>
        <v/>
      </c>
      <c r="CP35" t="str">
        <f>IF(Configurações!$B$3="Simples",IF('Escala Simples'!M35="Trabalho","TRAB",IF('Escala Simples'!M35="Folga","FOLGA",IF('Escala Simples'!M35="Atestado","ATEST",IF('Escala Simples'!M35="Férias","FERIAS","")))),"")</f>
        <v/>
      </c>
      <c r="CQ35" s="71" t="str">
        <f>IF(Configurações!$B$3="Colunas",IF('Escala Colunas'!Q65="","",'Escala Colunas'!Q65),IF(Configurações!$B$3="Simples","",IF('Escala Linhas'!AU35="","",'Escala Linhas'!AU35)))</f>
        <v/>
      </c>
      <c r="CR35" s="71" t="str">
        <f>IF(Configurações!$B$3="Colunas",IF('Escala Colunas'!Q66="","",'Escala Colunas'!Q66),IF(Configurações!$B$3="Simples","",IF('Escala Linhas'!AV35="","",'Escala Linhas'!AV35)))</f>
        <v/>
      </c>
      <c r="CS35" s="71" t="str">
        <f>IF(Configurações!$B$3="Colunas",IF('Escala Colunas'!Q67="","",'Escala Colunas'!Q67),IF(Configurações!$B$3="Simples","",IF('Escala Linhas'!AW35="","",'Escala Linhas'!AW35)))</f>
        <v/>
      </c>
      <c r="CT35" s="71" t="str">
        <f>IF(Configurações!$B$3="Colunas",IF('Escala Colunas'!Q68="","",'Escala Colunas'!Q68),IF(Configurações!$B$3="Simples","",IF('Escala Linhas'!AX35="","",'Escala Linhas'!AX35)))</f>
        <v/>
      </c>
      <c r="CU35">
        <f>IF($B35="",0,IF(Configurações!$B$3="Simples",IF(OR(DA35="TRAB",DA35="ATEST"),1,0),IF(AND(CQ35&lt;&gt;"",CT35&lt;&gt;""),1,0)))</f>
        <v>0</v>
      </c>
      <c r="CV35" s="72">
        <f>IF(AND(CU35=1,Configurações!$B$3&lt;&gt;"Simples"),MOD(CT35-CQ35,1)-CW35,0)</f>
        <v>0</v>
      </c>
      <c r="CW35" s="72">
        <f t="shared" si="131"/>
        <v>0</v>
      </c>
      <c r="CX35">
        <f t="shared" si="132"/>
        <v>0</v>
      </c>
      <c r="CY35">
        <f t="shared" si="133"/>
        <v>0</v>
      </c>
      <c r="CZ35" s="38" t="str">
        <f>IF(CU35=0,"",IF(CX35&gt;Configurações!$B$15,"7DIA ","")&amp;IF(AND(WEEKDAY(CQ$5)=1,CY35&gt;IF($D35="F",Configurações!$B$13,Configurações!$B$14)),"DOM ","")&amp;IF(Configurações!$B$3="Simples","",IF(ROUND(CV35*1440,0)&lt;=ROUND(Configurações!$B$11*1440,0),IF(ROUND(CW35*1440,0)&gt;0,"INT-INDEVIDO",""),IF(ROUND(CV35*1440,0)&lt;=ROUND(Configurações!$B$12*1440,0),IF(ROUND(CW35*1440,0)&lt;&gt;ROUND(Configurações!$B$8*1440,0),"INT-15MIN",""),IF(OR(ROUND(CW35*1440,0)&lt;ROUND(Configurações!$B$9*1440,0),ROUND(CW35*1440,0)&gt;ROUND(Configurações!$B$10*1440,0)),"INT-1H2H","")))))</f>
        <v/>
      </c>
      <c r="DA35" t="str">
        <f>IF(Configurações!$B$3="Simples",IF('Escala Simples'!N35="Trabalho","TRAB",IF('Escala Simples'!N35="Folga","FOLGA",IF('Escala Simples'!N35="Atestado","ATEST",IF('Escala Simples'!N35="Férias","FERIAS","")))),"")</f>
        <v/>
      </c>
      <c r="DB35" s="71" t="str">
        <f>IF(Configurações!$B$3="Colunas",IF('Escala Colunas'!Q70="","",'Escala Colunas'!Q70),IF(Configurações!$B$3="Simples","",IF('Escala Linhas'!AZ35="","",'Escala Linhas'!AZ35)))</f>
        <v/>
      </c>
      <c r="DC35" s="71" t="str">
        <f>IF(Configurações!$B$3="Colunas",IF('Escala Colunas'!Q71="","",'Escala Colunas'!Q71),IF(Configurações!$B$3="Simples","",IF('Escala Linhas'!BA35="","",'Escala Linhas'!BA35)))</f>
        <v/>
      </c>
      <c r="DD35" s="71" t="str">
        <f>IF(Configurações!$B$3="Colunas",IF('Escala Colunas'!Q72="","",'Escala Colunas'!Q72),IF(Configurações!$B$3="Simples","",IF('Escala Linhas'!BB35="","",'Escala Linhas'!BB35)))</f>
        <v/>
      </c>
      <c r="DE35" s="71" t="str">
        <f>IF(Configurações!$B$3="Colunas",IF('Escala Colunas'!Q73="","",'Escala Colunas'!Q73),IF(Configurações!$B$3="Simples","",IF('Escala Linhas'!BC35="","",'Escala Linhas'!BC35)))</f>
        <v/>
      </c>
      <c r="DF35">
        <f>IF($B35="",0,IF(Configurações!$B$3="Simples",IF(OR(DL35="TRAB",DL35="ATEST"),1,0),IF(AND(DB35&lt;&gt;"",DE35&lt;&gt;""),1,0)))</f>
        <v>0</v>
      </c>
      <c r="DG35" s="72">
        <f>IF(AND(DF35=1,Configurações!$B$3&lt;&gt;"Simples"),MOD(DE35-DB35,1)-DH35,0)</f>
        <v>0</v>
      </c>
      <c r="DH35" s="72">
        <f t="shared" si="134"/>
        <v>0</v>
      </c>
      <c r="DI35">
        <f t="shared" si="135"/>
        <v>0</v>
      </c>
      <c r="DJ35">
        <f t="shared" si="136"/>
        <v>0</v>
      </c>
      <c r="DK35" s="38" t="str">
        <f>IF(DF35=0,"",IF(DI35&gt;Configurações!$B$15,"7DIA ","")&amp;IF(AND(WEEKDAY(DB$5)=1,DJ35&gt;IF($D35="F",Configurações!$B$13,Configurações!$B$14)),"DOM ","")&amp;IF(Configurações!$B$3="Simples","",IF(ROUND(DG35*1440,0)&lt;=ROUND(Configurações!$B$11*1440,0),IF(ROUND(DH35*1440,0)&gt;0,"INT-INDEVIDO",""),IF(ROUND(DG35*1440,0)&lt;=ROUND(Configurações!$B$12*1440,0),IF(ROUND(DH35*1440,0)&lt;&gt;ROUND(Configurações!$B$8*1440,0),"INT-15MIN",""),IF(OR(ROUND(DH35*1440,0)&lt;ROUND(Configurações!$B$9*1440,0),ROUND(DH35*1440,0)&gt;ROUND(Configurações!$B$10*1440,0)),"INT-1H2H","")))))</f>
        <v/>
      </c>
      <c r="DL35" t="str">
        <f>IF(Configurações!$B$3="Simples",IF('Escala Simples'!O35="Trabalho","TRAB",IF('Escala Simples'!O35="Folga","FOLGA",IF('Escala Simples'!O35="Atestado","ATEST",IF('Escala Simples'!O35="Férias","FERIAS","")))),"")</f>
        <v/>
      </c>
      <c r="DM35" s="71" t="str">
        <f>IF(Configurações!$B$3="Colunas",IF('Escala Colunas'!Q75="","",'Escala Colunas'!Q75),IF(Configurações!$B$3="Simples","",IF('Escala Linhas'!BE35="","",'Escala Linhas'!BE35)))</f>
        <v/>
      </c>
      <c r="DN35" s="71" t="str">
        <f>IF(Configurações!$B$3="Colunas",IF('Escala Colunas'!Q76="","",'Escala Colunas'!Q76),IF(Configurações!$B$3="Simples","",IF('Escala Linhas'!BF35="","",'Escala Linhas'!BF35)))</f>
        <v/>
      </c>
      <c r="DO35" s="71" t="str">
        <f>IF(Configurações!$B$3="Colunas",IF('Escala Colunas'!Q77="","",'Escala Colunas'!Q77),IF(Configurações!$B$3="Simples","",IF('Escala Linhas'!BG35="","",'Escala Linhas'!BG35)))</f>
        <v/>
      </c>
      <c r="DP35" s="71" t="str">
        <f>IF(Configurações!$B$3="Colunas",IF('Escala Colunas'!Q78="","",'Escala Colunas'!Q78),IF(Configurações!$B$3="Simples","",IF('Escala Linhas'!BH35="","",'Escala Linhas'!BH35)))</f>
        <v/>
      </c>
      <c r="DQ35">
        <f>IF($B35="",0,IF(Configurações!$B$3="Simples",IF(OR(DW35="TRAB",DW35="ATEST"),1,0),IF(AND(DM35&lt;&gt;"",DP35&lt;&gt;""),1,0)))</f>
        <v>0</v>
      </c>
      <c r="DR35" s="72">
        <f>IF(AND(DQ35=1,Configurações!$B$3&lt;&gt;"Simples"),MOD(DP35-DM35,1)-DS35,0)</f>
        <v>0</v>
      </c>
      <c r="DS35" s="72">
        <f t="shared" si="137"/>
        <v>0</v>
      </c>
      <c r="DT35">
        <f t="shared" si="138"/>
        <v>0</v>
      </c>
      <c r="DU35">
        <f t="shared" si="139"/>
        <v>0</v>
      </c>
      <c r="DV35" s="38" t="str">
        <f>IF(DQ35=0,"",IF(DT35&gt;Configurações!$B$15,"7DIA ","")&amp;IF(AND(WEEKDAY(DM$5)=1,DU35&gt;IF($D35="F",Configurações!$B$13,Configurações!$B$14)),"DOM ","")&amp;IF(Configurações!$B$3="Simples","",IF(ROUND(DR35*1440,0)&lt;=ROUND(Configurações!$B$11*1440,0),IF(ROUND(DS35*1440,0)&gt;0,"INT-INDEVIDO",""),IF(ROUND(DR35*1440,0)&lt;=ROUND(Configurações!$B$12*1440,0),IF(ROUND(DS35*1440,0)&lt;&gt;ROUND(Configurações!$B$8*1440,0),"INT-15MIN",""),IF(OR(ROUND(DS35*1440,0)&lt;ROUND(Configurações!$B$9*1440,0),ROUND(DS35*1440,0)&gt;ROUND(Configurações!$B$10*1440,0)),"INT-1H2H","")))))</f>
        <v/>
      </c>
      <c r="DW35" t="str">
        <f>IF(Configurações!$B$3="Simples",IF('Escala Simples'!P35="Trabalho","TRAB",IF('Escala Simples'!P35="Folga","FOLGA",IF('Escala Simples'!P35="Atestado","ATEST",IF('Escala Simples'!P35="Férias","FERIAS","")))),"")</f>
        <v/>
      </c>
      <c r="DX35" s="71" t="str">
        <f>IF(Configurações!$B$3="Colunas",IF('Escala Colunas'!Q80="","",'Escala Colunas'!Q80),IF(Configurações!$B$3="Simples","",IF('Escala Linhas'!BJ35="","",'Escala Linhas'!BJ35)))</f>
        <v/>
      </c>
      <c r="DY35" s="71" t="str">
        <f>IF(Configurações!$B$3="Colunas",IF('Escala Colunas'!Q81="","",'Escala Colunas'!Q81),IF(Configurações!$B$3="Simples","",IF('Escala Linhas'!BK35="","",'Escala Linhas'!BK35)))</f>
        <v/>
      </c>
      <c r="DZ35" s="71" t="str">
        <f>IF(Configurações!$B$3="Colunas",IF('Escala Colunas'!Q82="","",'Escala Colunas'!Q82),IF(Configurações!$B$3="Simples","",IF('Escala Linhas'!BL35="","",'Escala Linhas'!BL35)))</f>
        <v/>
      </c>
      <c r="EA35" s="71" t="str">
        <f>IF(Configurações!$B$3="Colunas",IF('Escala Colunas'!Q83="","",'Escala Colunas'!Q83),IF(Configurações!$B$3="Simples","",IF('Escala Linhas'!BM35="","",'Escala Linhas'!BM35)))</f>
        <v/>
      </c>
      <c r="EB35">
        <f>IF($B35="",0,IF(Configurações!$B$3="Simples",IF(OR(EH35="TRAB",EH35="ATEST"),1,0),IF(AND(DX35&lt;&gt;"",EA35&lt;&gt;""),1,0)))</f>
        <v>0</v>
      </c>
      <c r="EC35" s="72">
        <f>IF(AND(EB35=1,Configurações!$B$3&lt;&gt;"Simples"),MOD(EA35-DX35,1)-ED35,0)</f>
        <v>0</v>
      </c>
      <c r="ED35" s="72">
        <f t="shared" si="140"/>
        <v>0</v>
      </c>
      <c r="EE35">
        <f t="shared" si="141"/>
        <v>0</v>
      </c>
      <c r="EF35">
        <f t="shared" si="142"/>
        <v>0</v>
      </c>
      <c r="EG35" s="38" t="str">
        <f>IF(EB35=0,"",IF(EE35&gt;Configurações!$B$15,"7DIA ","")&amp;IF(AND(WEEKDAY(DX$5)=1,EF35&gt;IF($D35="F",Configurações!$B$13,Configurações!$B$14)),"DOM ","")&amp;IF(Configurações!$B$3="Simples","",IF(ROUND(EC35*1440,0)&lt;=ROUND(Configurações!$B$11*1440,0),IF(ROUND(ED35*1440,0)&gt;0,"INT-INDEVIDO",""),IF(ROUND(EC35*1440,0)&lt;=ROUND(Configurações!$B$12*1440,0),IF(ROUND(ED35*1440,0)&lt;&gt;ROUND(Configurações!$B$8*1440,0),"INT-15MIN",""),IF(OR(ROUND(ED35*1440,0)&lt;ROUND(Configurações!$B$9*1440,0),ROUND(ED35*1440,0)&gt;ROUND(Configurações!$B$10*1440,0)),"INT-1H2H","")))))</f>
        <v/>
      </c>
      <c r="EH35" t="str">
        <f>IF(Configurações!$B$3="Simples",IF('Escala Simples'!Q35="Trabalho","TRAB",IF('Escala Simples'!Q35="Folga","FOLGA",IF('Escala Simples'!Q35="Atestado","ATEST",IF('Escala Simples'!Q35="Férias","FERIAS","")))),"")</f>
        <v/>
      </c>
      <c r="EI35" s="71" t="str">
        <f>IF(Configurações!$B$3="Colunas",IF('Escala Colunas'!Q85="","",'Escala Colunas'!Q85),IF(Configurações!$B$3="Simples","",IF('Escala Linhas'!BO35="","",'Escala Linhas'!BO35)))</f>
        <v/>
      </c>
      <c r="EJ35" s="71" t="str">
        <f>IF(Configurações!$B$3="Colunas",IF('Escala Colunas'!Q86="","",'Escala Colunas'!Q86),IF(Configurações!$B$3="Simples","",IF('Escala Linhas'!BP35="","",'Escala Linhas'!BP35)))</f>
        <v/>
      </c>
      <c r="EK35" s="71" t="str">
        <f>IF(Configurações!$B$3="Colunas",IF('Escala Colunas'!Q87="","",'Escala Colunas'!Q87),IF(Configurações!$B$3="Simples","",IF('Escala Linhas'!BQ35="","",'Escala Linhas'!BQ35)))</f>
        <v/>
      </c>
      <c r="EL35" s="71" t="str">
        <f>IF(Configurações!$B$3="Colunas",IF('Escala Colunas'!Q88="","",'Escala Colunas'!Q88),IF(Configurações!$B$3="Simples","",IF('Escala Linhas'!BR35="","",'Escala Linhas'!BR35)))</f>
        <v/>
      </c>
      <c r="EM35">
        <f>IF($B35="",0,IF(Configurações!$B$3="Simples",IF(OR(ES35="TRAB",ES35="ATEST"),1,0),IF(AND(EI35&lt;&gt;"",EL35&lt;&gt;""),1,0)))</f>
        <v>0</v>
      </c>
      <c r="EN35" s="72">
        <f>IF(AND(EM35=1,Configurações!$B$3&lt;&gt;"Simples"),MOD(EL35-EI35,1)-EO35,0)</f>
        <v>0</v>
      </c>
      <c r="EO35" s="72">
        <f t="shared" si="143"/>
        <v>0</v>
      </c>
      <c r="EP35">
        <f t="shared" si="144"/>
        <v>0</v>
      </c>
      <c r="EQ35">
        <f t="shared" si="145"/>
        <v>0</v>
      </c>
      <c r="ER35" s="38" t="str">
        <f>IF(EM35=0,"",IF(EP35&gt;Configurações!$B$15,"7DIA ","")&amp;IF(AND(WEEKDAY(EI$5)=1,EQ35&gt;IF($D35="F",Configurações!$B$13,Configurações!$B$14)),"DOM ","")&amp;IF(Configurações!$B$3="Simples","",IF(ROUND(EN35*1440,0)&lt;=ROUND(Configurações!$B$11*1440,0),IF(ROUND(EO35*1440,0)&gt;0,"INT-INDEVIDO",""),IF(ROUND(EN35*1440,0)&lt;=ROUND(Configurações!$B$12*1440,0),IF(ROUND(EO35*1440,0)&lt;&gt;ROUND(Configurações!$B$8*1440,0),"INT-15MIN",""),IF(OR(ROUND(EO35*1440,0)&lt;ROUND(Configurações!$B$9*1440,0),ROUND(EO35*1440,0)&gt;ROUND(Configurações!$B$10*1440,0)),"INT-1H2H","")))))</f>
        <v/>
      </c>
      <c r="ES35" t="str">
        <f>IF(Configurações!$B$3="Simples",IF('Escala Simples'!R35="Trabalho","TRAB",IF('Escala Simples'!R35="Folga","FOLGA",IF('Escala Simples'!R35="Atestado","ATEST",IF('Escala Simples'!R35="Férias","FERIAS","")))),"")</f>
        <v/>
      </c>
      <c r="ET35" s="71" t="str">
        <f>IF(Configurações!$B$3="Colunas",IF('Escala Colunas'!Q90="","",'Escala Colunas'!Q90),IF(Configurações!$B$3="Simples","",IF('Escala Linhas'!BT35="","",'Escala Linhas'!BT35)))</f>
        <v/>
      </c>
      <c r="EU35" s="71" t="str">
        <f>IF(Configurações!$B$3="Colunas",IF('Escala Colunas'!Q91="","",'Escala Colunas'!Q91),IF(Configurações!$B$3="Simples","",IF('Escala Linhas'!BU35="","",'Escala Linhas'!BU35)))</f>
        <v/>
      </c>
      <c r="EV35" s="71" t="str">
        <f>IF(Configurações!$B$3="Colunas",IF('Escala Colunas'!Q92="","",'Escala Colunas'!Q92),IF(Configurações!$B$3="Simples","",IF('Escala Linhas'!BV35="","",'Escala Linhas'!BV35)))</f>
        <v/>
      </c>
      <c r="EW35" s="71" t="str">
        <f>IF(Configurações!$B$3="Colunas",IF('Escala Colunas'!Q93="","",'Escala Colunas'!Q93),IF(Configurações!$B$3="Simples","",IF('Escala Linhas'!BW35="","",'Escala Linhas'!BW35)))</f>
        <v/>
      </c>
      <c r="EX35">
        <f>IF($B35="",0,IF(Configurações!$B$3="Simples",IF(OR(FD35="TRAB",FD35="ATEST"),1,0),IF(AND(ET35&lt;&gt;"",EW35&lt;&gt;""),1,0)))</f>
        <v>0</v>
      </c>
      <c r="EY35" s="72">
        <f>IF(AND(EX35=1,Configurações!$B$3&lt;&gt;"Simples"),MOD(EW35-ET35,1)-EZ35,0)</f>
        <v>0</v>
      </c>
      <c r="EZ35" s="72">
        <f t="shared" si="146"/>
        <v>0</v>
      </c>
      <c r="FA35">
        <f t="shared" si="147"/>
        <v>0</v>
      </c>
      <c r="FB35">
        <f t="shared" si="148"/>
        <v>0</v>
      </c>
      <c r="FC35" s="38" t="str">
        <f>IF(EX35=0,"",IF(FA35&gt;Configurações!$B$15,"7DIA ","")&amp;IF(AND(WEEKDAY(ET$5)=1,FB35&gt;IF($D35="F",Configurações!$B$13,Configurações!$B$14)),"DOM ","")&amp;IF(Configurações!$B$3="Simples","",IF(ROUND(EY35*1440,0)&lt;=ROUND(Configurações!$B$11*1440,0),IF(ROUND(EZ35*1440,0)&gt;0,"INT-INDEVIDO",""),IF(ROUND(EY35*1440,0)&lt;=ROUND(Configurações!$B$12*1440,0),IF(ROUND(EZ35*1440,0)&lt;&gt;ROUND(Configurações!$B$8*1440,0),"INT-15MIN",""),IF(OR(ROUND(EZ35*1440,0)&lt;ROUND(Configurações!$B$9*1440,0),ROUND(EZ35*1440,0)&gt;ROUND(Configurações!$B$10*1440,0)),"INT-1H2H","")))))</f>
        <v/>
      </c>
      <c r="FD35" t="str">
        <f>IF(Configurações!$B$3="Simples",IF('Escala Simples'!S35="Trabalho","TRAB",IF('Escala Simples'!S35="Folga","FOLGA",IF('Escala Simples'!S35="Atestado","ATEST",IF('Escala Simples'!S35="Férias","FERIAS","")))),"")</f>
        <v/>
      </c>
      <c r="FE35" s="71" t="str">
        <f>IF(Configurações!$B$3="Colunas",IF('Escala Colunas'!Q98="","",'Escala Colunas'!Q98),IF(Configurações!$B$3="Simples","",IF('Escala Linhas'!CB35="","",'Escala Linhas'!CB35)))</f>
        <v/>
      </c>
      <c r="FF35" s="71" t="str">
        <f>IF(Configurações!$B$3="Colunas",IF('Escala Colunas'!Q99="","",'Escala Colunas'!Q99),IF(Configurações!$B$3="Simples","",IF('Escala Linhas'!CC35="","",'Escala Linhas'!CC35)))</f>
        <v/>
      </c>
      <c r="FG35" s="71" t="str">
        <f>IF(Configurações!$B$3="Colunas",IF('Escala Colunas'!Q100="","",'Escala Colunas'!Q100),IF(Configurações!$B$3="Simples","",IF('Escala Linhas'!CD35="","",'Escala Linhas'!CD35)))</f>
        <v/>
      </c>
      <c r="FH35" s="71" t="str">
        <f>IF(Configurações!$B$3="Colunas",IF('Escala Colunas'!Q101="","",'Escala Colunas'!Q101),IF(Configurações!$B$3="Simples","",IF('Escala Linhas'!CE35="","",'Escala Linhas'!CE35)))</f>
        <v/>
      </c>
      <c r="FI35">
        <f>IF($B35="",0,IF(Configurações!$B$3="Simples",IF(OR(FO35="TRAB",FO35="ATEST"),1,0),IF(AND(FE35&lt;&gt;"",FH35&lt;&gt;""),1,0)))</f>
        <v>0</v>
      </c>
      <c r="FJ35" s="72">
        <f>IF(AND(FI35=1,Configurações!$B$3&lt;&gt;"Simples"),MOD(FH35-FE35,1)-FK35,0)</f>
        <v>0</v>
      </c>
      <c r="FK35" s="72">
        <f t="shared" si="149"/>
        <v>0</v>
      </c>
      <c r="FL35">
        <f t="shared" si="150"/>
        <v>0</v>
      </c>
      <c r="FM35">
        <f t="shared" si="151"/>
        <v>0</v>
      </c>
      <c r="FN35" s="38" t="str">
        <f>IF(FI35=0,"",IF(FL35&gt;Configurações!$B$15,"7DIA ","")&amp;IF(AND(WEEKDAY(FE$5)=1,FM35&gt;IF($D35="F",Configurações!$B$13,Configurações!$B$14)),"DOM ","")&amp;IF(Configurações!$B$3="Simples","",IF(ROUND(FJ35*1440,0)&lt;=ROUND(Configurações!$B$11*1440,0),IF(ROUND(FK35*1440,0)&gt;0,"INT-INDEVIDO",""),IF(ROUND(FJ35*1440,0)&lt;=ROUND(Configurações!$B$12*1440,0),IF(ROUND(FK35*1440,0)&lt;&gt;ROUND(Configurações!$B$8*1440,0),"INT-15MIN",""),IF(OR(ROUND(FK35*1440,0)&lt;ROUND(Configurações!$B$9*1440,0),ROUND(FK35*1440,0)&gt;ROUND(Configurações!$B$10*1440,0)),"INT-1H2H","")))))</f>
        <v/>
      </c>
      <c r="FO35" t="str">
        <f>IF(Configurações!$B$3="Simples",IF('Escala Simples'!V35="Trabalho","TRAB",IF('Escala Simples'!V35="Folga","FOLGA",IF('Escala Simples'!V35="Atestado","ATEST",IF('Escala Simples'!V35="Férias","FERIAS","")))),"")</f>
        <v/>
      </c>
      <c r="FP35" s="71" t="str">
        <f>IF(Configurações!$B$3="Colunas",IF('Escala Colunas'!Q103="","",'Escala Colunas'!Q103),IF(Configurações!$B$3="Simples","",IF('Escala Linhas'!CG35="","",'Escala Linhas'!CG35)))</f>
        <v/>
      </c>
      <c r="FQ35" s="71" t="str">
        <f>IF(Configurações!$B$3="Colunas",IF('Escala Colunas'!Q104="","",'Escala Colunas'!Q104),IF(Configurações!$B$3="Simples","",IF('Escala Linhas'!CH35="","",'Escala Linhas'!CH35)))</f>
        <v/>
      </c>
      <c r="FR35" s="71" t="str">
        <f>IF(Configurações!$B$3="Colunas",IF('Escala Colunas'!Q105="","",'Escala Colunas'!Q105),IF(Configurações!$B$3="Simples","",IF('Escala Linhas'!CI35="","",'Escala Linhas'!CI35)))</f>
        <v/>
      </c>
      <c r="FS35" s="71" t="str">
        <f>IF(Configurações!$B$3="Colunas",IF('Escala Colunas'!Q106="","",'Escala Colunas'!Q106),IF(Configurações!$B$3="Simples","",IF('Escala Linhas'!CJ35="","",'Escala Linhas'!CJ35)))</f>
        <v/>
      </c>
      <c r="FT35">
        <f>IF($B35="",0,IF(Configurações!$B$3="Simples",IF(OR(FZ35="TRAB",FZ35="ATEST"),1,0),IF(AND(FP35&lt;&gt;"",FS35&lt;&gt;""),1,0)))</f>
        <v>0</v>
      </c>
      <c r="FU35" s="72">
        <f>IF(AND(FT35=1,Configurações!$B$3&lt;&gt;"Simples"),MOD(FS35-FP35,1)-FV35,0)</f>
        <v>0</v>
      </c>
      <c r="FV35" s="72">
        <f t="shared" si="152"/>
        <v>0</v>
      </c>
      <c r="FW35">
        <f t="shared" si="153"/>
        <v>0</v>
      </c>
      <c r="FX35">
        <f t="shared" si="154"/>
        <v>0</v>
      </c>
      <c r="FY35" s="38" t="str">
        <f>IF(FT35=0,"",IF(FW35&gt;Configurações!$B$15,"7DIA ","")&amp;IF(AND(WEEKDAY(FP$5)=1,FX35&gt;IF($D35="F",Configurações!$B$13,Configurações!$B$14)),"DOM ","")&amp;IF(Configurações!$B$3="Simples","",IF(ROUND(FU35*1440,0)&lt;=ROUND(Configurações!$B$11*1440,0),IF(ROUND(FV35*1440,0)&gt;0,"INT-INDEVIDO",""),IF(ROUND(FU35*1440,0)&lt;=ROUND(Configurações!$B$12*1440,0),IF(ROUND(FV35*1440,0)&lt;&gt;ROUND(Configurações!$B$8*1440,0),"INT-15MIN",""),IF(OR(ROUND(FV35*1440,0)&lt;ROUND(Configurações!$B$9*1440,0),ROUND(FV35*1440,0)&gt;ROUND(Configurações!$B$10*1440,0)),"INT-1H2H","")))))</f>
        <v/>
      </c>
      <c r="FZ35" t="str">
        <f>IF(Configurações!$B$3="Simples",IF('Escala Simples'!W35="Trabalho","TRAB",IF('Escala Simples'!W35="Folga","FOLGA",IF('Escala Simples'!W35="Atestado","ATEST",IF('Escala Simples'!W35="Férias","FERIAS","")))),"")</f>
        <v/>
      </c>
      <c r="GA35" s="71" t="str">
        <f>IF(Configurações!$B$3="Colunas",IF('Escala Colunas'!Q108="","",'Escala Colunas'!Q108),IF(Configurações!$B$3="Simples","",IF('Escala Linhas'!CL35="","",'Escala Linhas'!CL35)))</f>
        <v/>
      </c>
      <c r="GB35" s="71" t="str">
        <f>IF(Configurações!$B$3="Colunas",IF('Escala Colunas'!Q109="","",'Escala Colunas'!Q109),IF(Configurações!$B$3="Simples","",IF('Escala Linhas'!CM35="","",'Escala Linhas'!CM35)))</f>
        <v/>
      </c>
      <c r="GC35" s="71" t="str">
        <f>IF(Configurações!$B$3="Colunas",IF('Escala Colunas'!Q110="","",'Escala Colunas'!Q110),IF(Configurações!$B$3="Simples","",IF('Escala Linhas'!CN35="","",'Escala Linhas'!CN35)))</f>
        <v/>
      </c>
      <c r="GD35" s="71" t="str">
        <f>IF(Configurações!$B$3="Colunas",IF('Escala Colunas'!Q111="","",'Escala Colunas'!Q111),IF(Configurações!$B$3="Simples","",IF('Escala Linhas'!CO35="","",'Escala Linhas'!CO35)))</f>
        <v/>
      </c>
      <c r="GE35">
        <f>IF($B35="",0,IF(Configurações!$B$3="Simples",IF(OR(GK35="TRAB",GK35="ATEST"),1,0),IF(AND(GA35&lt;&gt;"",GD35&lt;&gt;""),1,0)))</f>
        <v>0</v>
      </c>
      <c r="GF35" s="72">
        <f>IF(AND(GE35=1,Configurações!$B$3&lt;&gt;"Simples"),MOD(GD35-GA35,1)-GG35,0)</f>
        <v>0</v>
      </c>
      <c r="GG35" s="72">
        <f t="shared" si="155"/>
        <v>0</v>
      </c>
      <c r="GH35">
        <f t="shared" si="156"/>
        <v>0</v>
      </c>
      <c r="GI35">
        <f t="shared" si="157"/>
        <v>0</v>
      </c>
      <c r="GJ35" s="38" t="str">
        <f>IF(GE35=0,"",IF(GH35&gt;Configurações!$B$15,"7DIA ","")&amp;IF(AND(WEEKDAY(GA$5)=1,GI35&gt;IF($D35="F",Configurações!$B$13,Configurações!$B$14)),"DOM ","")&amp;IF(Configurações!$B$3="Simples","",IF(ROUND(GF35*1440,0)&lt;=ROUND(Configurações!$B$11*1440,0),IF(ROUND(GG35*1440,0)&gt;0,"INT-INDEVIDO",""),IF(ROUND(GF35*1440,0)&lt;=ROUND(Configurações!$B$12*1440,0),IF(ROUND(GG35*1440,0)&lt;&gt;ROUND(Configurações!$B$8*1440,0),"INT-15MIN",""),IF(OR(ROUND(GG35*1440,0)&lt;ROUND(Configurações!$B$9*1440,0),ROUND(GG35*1440,0)&gt;ROUND(Configurações!$B$10*1440,0)),"INT-1H2H","")))))</f>
        <v/>
      </c>
      <c r="GK35" t="str">
        <f>IF(Configurações!$B$3="Simples",IF('Escala Simples'!X35="Trabalho","TRAB",IF('Escala Simples'!X35="Folga","FOLGA",IF('Escala Simples'!X35="Atestado","ATEST",IF('Escala Simples'!X35="Férias","FERIAS","")))),"")</f>
        <v/>
      </c>
      <c r="GL35" s="71" t="str">
        <f>IF(Configurações!$B$3="Colunas",IF('Escala Colunas'!Q113="","",'Escala Colunas'!Q113),IF(Configurações!$B$3="Simples","",IF('Escala Linhas'!CQ35="","",'Escala Linhas'!CQ35)))</f>
        <v/>
      </c>
      <c r="GM35" s="71" t="str">
        <f>IF(Configurações!$B$3="Colunas",IF('Escala Colunas'!Q114="","",'Escala Colunas'!Q114),IF(Configurações!$B$3="Simples","",IF('Escala Linhas'!CR35="","",'Escala Linhas'!CR35)))</f>
        <v/>
      </c>
      <c r="GN35" s="71" t="str">
        <f>IF(Configurações!$B$3="Colunas",IF('Escala Colunas'!Q115="","",'Escala Colunas'!Q115),IF(Configurações!$B$3="Simples","",IF('Escala Linhas'!CS35="","",'Escala Linhas'!CS35)))</f>
        <v/>
      </c>
      <c r="GO35" s="71" t="str">
        <f>IF(Configurações!$B$3="Colunas",IF('Escala Colunas'!Q116="","",'Escala Colunas'!Q116),IF(Configurações!$B$3="Simples","",IF('Escala Linhas'!CT35="","",'Escala Linhas'!CT35)))</f>
        <v/>
      </c>
      <c r="GP35">
        <f>IF($B35="",0,IF(Configurações!$B$3="Simples",IF(OR(GV35="TRAB",GV35="ATEST"),1,0),IF(AND(GL35&lt;&gt;"",GO35&lt;&gt;""),1,0)))</f>
        <v>0</v>
      </c>
      <c r="GQ35" s="72">
        <f>IF(AND(GP35=1,Configurações!$B$3&lt;&gt;"Simples"),MOD(GO35-GL35,1)-GR35,0)</f>
        <v>0</v>
      </c>
      <c r="GR35" s="72">
        <f t="shared" si="158"/>
        <v>0</v>
      </c>
      <c r="GS35">
        <f t="shared" si="159"/>
        <v>0</v>
      </c>
      <c r="GT35">
        <f t="shared" si="160"/>
        <v>0</v>
      </c>
      <c r="GU35" s="38" t="str">
        <f>IF(GP35=0,"",IF(GS35&gt;Configurações!$B$15,"7DIA ","")&amp;IF(AND(WEEKDAY(GL$5)=1,GT35&gt;IF($D35="F",Configurações!$B$13,Configurações!$B$14)),"DOM ","")&amp;IF(Configurações!$B$3="Simples","",IF(ROUND(GQ35*1440,0)&lt;=ROUND(Configurações!$B$11*1440,0),IF(ROUND(GR35*1440,0)&gt;0,"INT-INDEVIDO",""),IF(ROUND(GQ35*1440,0)&lt;=ROUND(Configurações!$B$12*1440,0),IF(ROUND(GR35*1440,0)&lt;&gt;ROUND(Configurações!$B$8*1440,0),"INT-15MIN",""),IF(OR(ROUND(GR35*1440,0)&lt;ROUND(Configurações!$B$9*1440,0),ROUND(GR35*1440,0)&gt;ROUND(Configurações!$B$10*1440,0)),"INT-1H2H","")))))</f>
        <v/>
      </c>
      <c r="GV35" t="str">
        <f>IF(Configurações!$B$3="Simples",IF('Escala Simples'!Y35="Trabalho","TRAB",IF('Escala Simples'!Y35="Folga","FOLGA",IF('Escala Simples'!Y35="Atestado","ATEST",IF('Escala Simples'!Y35="Férias","FERIAS","")))),"")</f>
        <v/>
      </c>
      <c r="GW35" s="71" t="str">
        <f>IF(Configurações!$B$3="Colunas",IF('Escala Colunas'!Q118="","",'Escala Colunas'!Q118),IF(Configurações!$B$3="Simples","",IF('Escala Linhas'!CV35="","",'Escala Linhas'!CV35)))</f>
        <v/>
      </c>
      <c r="GX35" s="71" t="str">
        <f>IF(Configurações!$B$3="Colunas",IF('Escala Colunas'!Q119="","",'Escala Colunas'!Q119),IF(Configurações!$B$3="Simples","",IF('Escala Linhas'!CW35="","",'Escala Linhas'!CW35)))</f>
        <v/>
      </c>
      <c r="GY35" s="71" t="str">
        <f>IF(Configurações!$B$3="Colunas",IF('Escala Colunas'!Q120="","",'Escala Colunas'!Q120),IF(Configurações!$B$3="Simples","",IF('Escala Linhas'!CX35="","",'Escala Linhas'!CX35)))</f>
        <v/>
      </c>
      <c r="GZ35" s="71" t="str">
        <f>IF(Configurações!$B$3="Colunas",IF('Escala Colunas'!Q121="","",'Escala Colunas'!Q121),IF(Configurações!$B$3="Simples","",IF('Escala Linhas'!CY35="","",'Escala Linhas'!CY35)))</f>
        <v/>
      </c>
      <c r="HA35">
        <f>IF($B35="",0,IF(Configurações!$B$3="Simples",IF(OR(HG35="TRAB",HG35="ATEST"),1,0),IF(AND(GW35&lt;&gt;"",GZ35&lt;&gt;""),1,0)))</f>
        <v>0</v>
      </c>
      <c r="HB35" s="72">
        <f>IF(AND(HA35=1,Configurações!$B$3&lt;&gt;"Simples"),MOD(GZ35-GW35,1)-HC35,0)</f>
        <v>0</v>
      </c>
      <c r="HC35" s="72">
        <f t="shared" si="161"/>
        <v>0</v>
      </c>
      <c r="HD35">
        <f t="shared" si="162"/>
        <v>0</v>
      </c>
      <c r="HE35">
        <f t="shared" si="163"/>
        <v>0</v>
      </c>
      <c r="HF35" s="38" t="str">
        <f>IF(HA35=0,"",IF(HD35&gt;Configurações!$B$15,"7DIA ","")&amp;IF(AND(WEEKDAY(GW$5)=1,HE35&gt;IF($D35="F",Configurações!$B$13,Configurações!$B$14)),"DOM ","")&amp;IF(Configurações!$B$3="Simples","",IF(ROUND(HB35*1440,0)&lt;=ROUND(Configurações!$B$11*1440,0),IF(ROUND(HC35*1440,0)&gt;0,"INT-INDEVIDO",""),IF(ROUND(HB35*1440,0)&lt;=ROUND(Configurações!$B$12*1440,0),IF(ROUND(HC35*1440,0)&lt;&gt;ROUND(Configurações!$B$8*1440,0),"INT-15MIN",""),IF(OR(ROUND(HC35*1440,0)&lt;ROUND(Configurações!$B$9*1440,0),ROUND(HC35*1440,0)&gt;ROUND(Configurações!$B$10*1440,0)),"INT-1H2H","")))))</f>
        <v/>
      </c>
      <c r="HG35" t="str">
        <f>IF(Configurações!$B$3="Simples",IF('Escala Simples'!Z35="Trabalho","TRAB",IF('Escala Simples'!Z35="Folga","FOLGA",IF('Escala Simples'!Z35="Atestado","ATEST",IF('Escala Simples'!Z35="Férias","FERIAS","")))),"")</f>
        <v/>
      </c>
      <c r="HH35" s="71" t="str">
        <f>IF(Configurações!$B$3="Colunas",IF('Escala Colunas'!Q123="","",'Escala Colunas'!Q123),IF(Configurações!$B$3="Simples","",IF('Escala Linhas'!DA35="","",'Escala Linhas'!DA35)))</f>
        <v/>
      </c>
      <c r="HI35" s="71" t="str">
        <f>IF(Configurações!$B$3="Colunas",IF('Escala Colunas'!Q124="","",'Escala Colunas'!Q124),IF(Configurações!$B$3="Simples","",IF('Escala Linhas'!DB35="","",'Escala Linhas'!DB35)))</f>
        <v/>
      </c>
      <c r="HJ35" s="71" t="str">
        <f>IF(Configurações!$B$3="Colunas",IF('Escala Colunas'!Q125="","",'Escala Colunas'!Q125),IF(Configurações!$B$3="Simples","",IF('Escala Linhas'!DC35="","",'Escala Linhas'!DC35)))</f>
        <v/>
      </c>
      <c r="HK35" s="71" t="str">
        <f>IF(Configurações!$B$3="Colunas",IF('Escala Colunas'!Q126="","",'Escala Colunas'!Q126),IF(Configurações!$B$3="Simples","",IF('Escala Linhas'!DD35="","",'Escala Linhas'!DD35)))</f>
        <v/>
      </c>
      <c r="HL35">
        <f>IF($B35="",0,IF(Configurações!$B$3="Simples",IF(OR(HR35="TRAB",HR35="ATEST"),1,0),IF(AND(HH35&lt;&gt;"",HK35&lt;&gt;""),1,0)))</f>
        <v>0</v>
      </c>
      <c r="HM35" s="72">
        <f>IF(AND(HL35=1,Configurações!$B$3&lt;&gt;"Simples"),MOD(HK35-HH35,1)-HN35,0)</f>
        <v>0</v>
      </c>
      <c r="HN35" s="72">
        <f t="shared" si="164"/>
        <v>0</v>
      </c>
      <c r="HO35">
        <f t="shared" si="165"/>
        <v>0</v>
      </c>
      <c r="HP35">
        <f t="shared" si="166"/>
        <v>0</v>
      </c>
      <c r="HQ35" s="38" t="str">
        <f>IF(HL35=0,"",IF(HO35&gt;Configurações!$B$15,"7DIA ","")&amp;IF(AND(WEEKDAY(HH$5)=1,HP35&gt;IF($D35="F",Configurações!$B$13,Configurações!$B$14)),"DOM ","")&amp;IF(Configurações!$B$3="Simples","",IF(ROUND(HM35*1440,0)&lt;=ROUND(Configurações!$B$11*1440,0),IF(ROUND(HN35*1440,0)&gt;0,"INT-INDEVIDO",""),IF(ROUND(HM35*1440,0)&lt;=ROUND(Configurações!$B$12*1440,0),IF(ROUND(HN35*1440,0)&lt;&gt;ROUND(Configurações!$B$8*1440,0),"INT-15MIN",""),IF(OR(ROUND(HN35*1440,0)&lt;ROUND(Configurações!$B$9*1440,0),ROUND(HN35*1440,0)&gt;ROUND(Configurações!$B$10*1440,0)),"INT-1H2H","")))))</f>
        <v/>
      </c>
      <c r="HR35" t="str">
        <f>IF(Configurações!$B$3="Simples",IF('Escala Simples'!AA35="Trabalho","TRAB",IF('Escala Simples'!AA35="Folga","FOLGA",IF('Escala Simples'!AA35="Atestado","ATEST",IF('Escala Simples'!AA35="Férias","FERIAS","")))),"")</f>
        <v/>
      </c>
      <c r="HS35" s="71" t="str">
        <f>IF(Configurações!$B$3="Colunas",IF('Escala Colunas'!Q128="","",'Escala Colunas'!Q128),IF(Configurações!$B$3="Simples","",IF('Escala Linhas'!DF35="","",'Escala Linhas'!DF35)))</f>
        <v/>
      </c>
      <c r="HT35" s="71" t="str">
        <f>IF(Configurações!$B$3="Colunas",IF('Escala Colunas'!Q129="","",'Escala Colunas'!Q129),IF(Configurações!$B$3="Simples","",IF('Escala Linhas'!DG35="","",'Escala Linhas'!DG35)))</f>
        <v/>
      </c>
      <c r="HU35" s="71" t="str">
        <f>IF(Configurações!$B$3="Colunas",IF('Escala Colunas'!Q130="","",'Escala Colunas'!Q130),IF(Configurações!$B$3="Simples","",IF('Escala Linhas'!DH35="","",'Escala Linhas'!DH35)))</f>
        <v/>
      </c>
      <c r="HV35" s="71" t="str">
        <f>IF(Configurações!$B$3="Colunas",IF('Escala Colunas'!Q131="","",'Escala Colunas'!Q131),IF(Configurações!$B$3="Simples","",IF('Escala Linhas'!DI35="","",'Escala Linhas'!DI35)))</f>
        <v/>
      </c>
      <c r="HW35">
        <f>IF($B35="",0,IF(Configurações!$B$3="Simples",IF(OR(IC35="TRAB",IC35="ATEST"),1,0),IF(AND(HS35&lt;&gt;"",HV35&lt;&gt;""),1,0)))</f>
        <v>0</v>
      </c>
      <c r="HX35" s="72">
        <f>IF(AND(HW35=1,Configurações!$B$3&lt;&gt;"Simples"),MOD(HV35-HS35,1)-HY35,0)</f>
        <v>0</v>
      </c>
      <c r="HY35" s="72">
        <f t="shared" si="167"/>
        <v>0</v>
      </c>
      <c r="HZ35">
        <f t="shared" si="168"/>
        <v>0</v>
      </c>
      <c r="IA35">
        <f t="shared" si="169"/>
        <v>0</v>
      </c>
      <c r="IB35" s="38" t="str">
        <f>IF(HW35=0,"",IF(HZ35&gt;Configurações!$B$15,"7DIA ","")&amp;IF(AND(WEEKDAY(HS$5)=1,IA35&gt;IF($D35="F",Configurações!$B$13,Configurações!$B$14)),"DOM ","")&amp;IF(Configurações!$B$3="Simples","",IF(ROUND(HX35*1440,0)&lt;=ROUND(Configurações!$B$11*1440,0),IF(ROUND(HY35*1440,0)&gt;0,"INT-INDEVIDO",""),IF(ROUND(HX35*1440,0)&lt;=ROUND(Configurações!$B$12*1440,0),IF(ROUND(HY35*1440,0)&lt;&gt;ROUND(Configurações!$B$8*1440,0),"INT-15MIN",""),IF(OR(ROUND(HY35*1440,0)&lt;ROUND(Configurações!$B$9*1440,0),ROUND(HY35*1440,0)&gt;ROUND(Configurações!$B$10*1440,0)),"INT-1H2H","")))))</f>
        <v/>
      </c>
      <c r="IC35" t="str">
        <f>IF(Configurações!$B$3="Simples",IF('Escala Simples'!AB35="Trabalho","TRAB",IF('Escala Simples'!AB35="Folga","FOLGA",IF('Escala Simples'!AB35="Atestado","ATEST",IF('Escala Simples'!AB35="Férias","FERIAS","")))),"")</f>
        <v/>
      </c>
      <c r="ID35" s="71" t="str">
        <f>IF(Configurações!$B$3="Colunas",IF('Escala Colunas'!Q136="","",'Escala Colunas'!Q136),IF(Configurações!$B$3="Simples","",IF('Escala Linhas'!DN35="","",'Escala Linhas'!DN35)))</f>
        <v/>
      </c>
      <c r="IE35" s="71" t="str">
        <f>IF(Configurações!$B$3="Colunas",IF('Escala Colunas'!Q137="","",'Escala Colunas'!Q137),IF(Configurações!$B$3="Simples","",IF('Escala Linhas'!DO35="","",'Escala Linhas'!DO35)))</f>
        <v/>
      </c>
      <c r="IF35" s="71" t="str">
        <f>IF(Configurações!$B$3="Colunas",IF('Escala Colunas'!Q138="","",'Escala Colunas'!Q138),IF(Configurações!$B$3="Simples","",IF('Escala Linhas'!DP35="","",'Escala Linhas'!DP35)))</f>
        <v/>
      </c>
      <c r="IG35" s="71" t="str">
        <f>IF(Configurações!$B$3="Colunas",IF('Escala Colunas'!Q139="","",'Escala Colunas'!Q139),IF(Configurações!$B$3="Simples","",IF('Escala Linhas'!DQ35="","",'Escala Linhas'!DQ35)))</f>
        <v/>
      </c>
      <c r="IH35">
        <f>IF($B35="",0,IF(Configurações!$B$3="Simples",IF(OR(IN35="TRAB",IN35="ATEST"),1,0),IF(AND(ID35&lt;&gt;"",IG35&lt;&gt;""),1,0)))</f>
        <v>0</v>
      </c>
      <c r="II35" s="72">
        <f>IF(AND(IH35=1,Configurações!$B$3&lt;&gt;"Simples"),MOD(IG35-ID35,1)-IJ35,0)</f>
        <v>0</v>
      </c>
      <c r="IJ35" s="72">
        <f t="shared" si="170"/>
        <v>0</v>
      </c>
      <c r="IK35">
        <f t="shared" si="171"/>
        <v>0</v>
      </c>
      <c r="IL35">
        <f t="shared" si="172"/>
        <v>0</v>
      </c>
      <c r="IM35" s="38" t="str">
        <f>IF(IH35=0,"",IF(IK35&gt;Configurações!$B$15,"7DIA ","")&amp;IF(AND(WEEKDAY(ID$5)=1,IL35&gt;IF($D35="F",Configurações!$B$13,Configurações!$B$14)),"DOM ","")&amp;IF(Configurações!$B$3="Simples","",IF(ROUND(II35*1440,0)&lt;=ROUND(Configurações!$B$11*1440,0),IF(ROUND(IJ35*1440,0)&gt;0,"INT-INDEVIDO",""),IF(ROUND(II35*1440,0)&lt;=ROUND(Configurações!$B$12*1440,0),IF(ROUND(IJ35*1440,0)&lt;&gt;ROUND(Configurações!$B$8*1440,0),"INT-15MIN",""),IF(OR(ROUND(IJ35*1440,0)&lt;ROUND(Configurações!$B$9*1440,0),ROUND(IJ35*1440,0)&gt;ROUND(Configurações!$B$10*1440,0)),"INT-1H2H","")))))</f>
        <v/>
      </c>
      <c r="IN35" t="str">
        <f>IF(Configurações!$B$3="Simples",IF('Escala Simples'!AE35="Trabalho","TRAB",IF('Escala Simples'!AE35="Folga","FOLGA",IF('Escala Simples'!AE35="Atestado","ATEST",IF('Escala Simples'!AE35="Férias","FERIAS","")))),"")</f>
        <v/>
      </c>
      <c r="IO35" s="71" t="str">
        <f>IF(Configurações!$B$3="Colunas",IF('Escala Colunas'!Q141="","",'Escala Colunas'!Q141),IF(Configurações!$B$3="Simples","",IF('Escala Linhas'!DS35="","",'Escala Linhas'!DS35)))</f>
        <v/>
      </c>
      <c r="IP35" s="71" t="str">
        <f>IF(Configurações!$B$3="Colunas",IF('Escala Colunas'!Q142="","",'Escala Colunas'!Q142),IF(Configurações!$B$3="Simples","",IF('Escala Linhas'!DT35="","",'Escala Linhas'!DT35)))</f>
        <v/>
      </c>
      <c r="IQ35" s="71" t="str">
        <f>IF(Configurações!$B$3="Colunas",IF('Escala Colunas'!Q143="","",'Escala Colunas'!Q143),IF(Configurações!$B$3="Simples","",IF('Escala Linhas'!DU35="","",'Escala Linhas'!DU35)))</f>
        <v/>
      </c>
      <c r="IR35" s="71" t="str">
        <f>IF(Configurações!$B$3="Colunas",IF('Escala Colunas'!Q144="","",'Escala Colunas'!Q144),IF(Configurações!$B$3="Simples","",IF('Escala Linhas'!DV35="","",'Escala Linhas'!DV35)))</f>
        <v/>
      </c>
      <c r="IS35">
        <f>IF($B35="",0,IF(Configurações!$B$3="Simples",IF(OR(IY35="TRAB",IY35="ATEST"),1,0),IF(AND(IO35&lt;&gt;"",IR35&lt;&gt;""),1,0)))</f>
        <v>0</v>
      </c>
      <c r="IT35" s="72">
        <f>IF(AND(IS35=1,Configurações!$B$3&lt;&gt;"Simples"),MOD(IR35-IO35,1)-IU35,0)</f>
        <v>0</v>
      </c>
      <c r="IU35" s="72">
        <f t="shared" si="173"/>
        <v>0</v>
      </c>
      <c r="IV35">
        <f t="shared" si="174"/>
        <v>0</v>
      </c>
      <c r="IW35">
        <f t="shared" si="175"/>
        <v>0</v>
      </c>
      <c r="IX35" s="38" t="str">
        <f>IF(IS35=0,"",IF(IV35&gt;Configurações!$B$15,"7DIA ","")&amp;IF(AND(WEEKDAY(IO$5)=1,IW35&gt;IF($D35="F",Configurações!$B$13,Configurações!$B$14)),"DOM ","")&amp;IF(Configurações!$B$3="Simples","",IF(ROUND(IT35*1440,0)&lt;=ROUND(Configurações!$B$11*1440,0),IF(ROUND(IU35*1440,0)&gt;0,"INT-INDEVIDO",""),IF(ROUND(IT35*1440,0)&lt;=ROUND(Configurações!$B$12*1440,0),IF(ROUND(IU35*1440,0)&lt;&gt;ROUND(Configurações!$B$8*1440,0),"INT-15MIN",""),IF(OR(ROUND(IU35*1440,0)&lt;ROUND(Configurações!$B$9*1440,0),ROUND(IU35*1440,0)&gt;ROUND(Configurações!$B$10*1440,0)),"INT-1H2H","")))))</f>
        <v/>
      </c>
      <c r="IY35" t="str">
        <f>IF(Configurações!$B$3="Simples",IF('Escala Simples'!AF35="Trabalho","TRAB",IF('Escala Simples'!AF35="Folga","FOLGA",IF('Escala Simples'!AF35="Atestado","ATEST",IF('Escala Simples'!AF35="Férias","FERIAS","")))),"")</f>
        <v/>
      </c>
      <c r="IZ35" s="71" t="str">
        <f>IF(Configurações!$B$3="Colunas",IF('Escala Colunas'!Q146="","",'Escala Colunas'!Q146),IF(Configurações!$B$3="Simples","",IF('Escala Linhas'!DX35="","",'Escala Linhas'!DX35)))</f>
        <v/>
      </c>
      <c r="JA35" s="71" t="str">
        <f>IF(Configurações!$B$3="Colunas",IF('Escala Colunas'!Q147="","",'Escala Colunas'!Q147),IF(Configurações!$B$3="Simples","",IF('Escala Linhas'!DY35="","",'Escala Linhas'!DY35)))</f>
        <v/>
      </c>
      <c r="JB35" s="71" t="str">
        <f>IF(Configurações!$B$3="Colunas",IF('Escala Colunas'!Q148="","",'Escala Colunas'!Q148),IF(Configurações!$B$3="Simples","",IF('Escala Linhas'!DZ35="","",'Escala Linhas'!DZ35)))</f>
        <v/>
      </c>
      <c r="JC35" s="71" t="str">
        <f>IF(Configurações!$B$3="Colunas",IF('Escala Colunas'!Q149="","",'Escala Colunas'!Q149),IF(Configurações!$B$3="Simples","",IF('Escala Linhas'!EA35="","",'Escala Linhas'!EA35)))</f>
        <v/>
      </c>
      <c r="JD35">
        <f>IF($B35="",0,IF(Configurações!$B$3="Simples",IF(OR(JJ35="TRAB",JJ35="ATEST"),1,0),IF(AND(IZ35&lt;&gt;"",JC35&lt;&gt;""),1,0)))</f>
        <v>0</v>
      </c>
      <c r="JE35" s="72">
        <f>IF(AND(JD35=1,Configurações!$B$3&lt;&gt;"Simples"),MOD(JC35-IZ35,1)-JF35,0)</f>
        <v>0</v>
      </c>
      <c r="JF35" s="72">
        <f t="shared" si="176"/>
        <v>0</v>
      </c>
      <c r="JG35">
        <f t="shared" si="177"/>
        <v>0</v>
      </c>
      <c r="JH35">
        <f t="shared" si="178"/>
        <v>0</v>
      </c>
      <c r="JI35" s="38" t="str">
        <f>IF(JD35=0,"",IF(JG35&gt;Configurações!$B$15,"7DIA ","")&amp;IF(AND(WEEKDAY(IZ$5)=1,JH35&gt;IF($D35="F",Configurações!$B$13,Configurações!$B$14)),"DOM ","")&amp;IF(Configurações!$B$3="Simples","",IF(ROUND(JE35*1440,0)&lt;=ROUND(Configurações!$B$11*1440,0),IF(ROUND(JF35*1440,0)&gt;0,"INT-INDEVIDO",""),IF(ROUND(JE35*1440,0)&lt;=ROUND(Configurações!$B$12*1440,0),IF(ROUND(JF35*1440,0)&lt;&gt;ROUND(Configurações!$B$8*1440,0),"INT-15MIN",""),IF(OR(ROUND(JF35*1440,0)&lt;ROUND(Configurações!$B$9*1440,0),ROUND(JF35*1440,0)&gt;ROUND(Configurações!$B$10*1440,0)),"INT-1H2H","")))))</f>
        <v/>
      </c>
      <c r="JJ35" t="str">
        <f>IF(Configurações!$B$3="Simples",IF('Escala Simples'!AG35="Trabalho","TRAB",IF('Escala Simples'!AG35="Folga","FOLGA",IF('Escala Simples'!AG35="Atestado","ATEST",IF('Escala Simples'!AG35="Férias","FERIAS","")))),"")</f>
        <v/>
      </c>
      <c r="JK35" s="71" t="str">
        <f>IF(Configurações!$B$3="Colunas",IF('Escala Colunas'!Q151="","",'Escala Colunas'!Q151),IF(Configurações!$B$3="Simples","",IF('Escala Linhas'!EC35="","",'Escala Linhas'!EC35)))</f>
        <v/>
      </c>
      <c r="JL35" s="71" t="str">
        <f>IF(Configurações!$B$3="Colunas",IF('Escala Colunas'!Q152="","",'Escala Colunas'!Q152),IF(Configurações!$B$3="Simples","",IF('Escala Linhas'!ED35="","",'Escala Linhas'!ED35)))</f>
        <v/>
      </c>
      <c r="JM35" s="71" t="str">
        <f>IF(Configurações!$B$3="Colunas",IF('Escala Colunas'!Q153="","",'Escala Colunas'!Q153),IF(Configurações!$B$3="Simples","",IF('Escala Linhas'!EE35="","",'Escala Linhas'!EE35)))</f>
        <v/>
      </c>
      <c r="JN35" s="71" t="str">
        <f>IF(Configurações!$B$3="Colunas",IF('Escala Colunas'!Q154="","",'Escala Colunas'!Q154),IF(Configurações!$B$3="Simples","",IF('Escala Linhas'!EF35="","",'Escala Linhas'!EF35)))</f>
        <v/>
      </c>
      <c r="JO35">
        <f>IF($B35="",0,IF(Configurações!$B$3="Simples",IF(OR(JU35="TRAB",JU35="ATEST"),1,0),IF(AND(JK35&lt;&gt;"",JN35&lt;&gt;""),1,0)))</f>
        <v>0</v>
      </c>
      <c r="JP35" s="72">
        <f>IF(AND(JO35=1,Configurações!$B$3&lt;&gt;"Simples"),MOD(JN35-JK35,1)-JQ35,0)</f>
        <v>0</v>
      </c>
      <c r="JQ35" s="72">
        <f t="shared" si="179"/>
        <v>0</v>
      </c>
      <c r="JR35">
        <f t="shared" si="180"/>
        <v>0</v>
      </c>
      <c r="JS35">
        <f t="shared" si="181"/>
        <v>0</v>
      </c>
      <c r="JT35" s="38" t="str">
        <f>IF(JO35=0,"",IF(JR35&gt;Configurações!$B$15,"7DIA ","")&amp;IF(AND(WEEKDAY(JK$5)=1,JS35&gt;IF($D35="F",Configurações!$B$13,Configurações!$B$14)),"DOM ","")&amp;IF(Configurações!$B$3="Simples","",IF(ROUND(JP35*1440,0)&lt;=ROUND(Configurações!$B$11*1440,0),IF(ROUND(JQ35*1440,0)&gt;0,"INT-INDEVIDO",""),IF(ROUND(JP35*1440,0)&lt;=ROUND(Configurações!$B$12*1440,0),IF(ROUND(JQ35*1440,0)&lt;&gt;ROUND(Configurações!$B$8*1440,0),"INT-15MIN",""),IF(OR(ROUND(JQ35*1440,0)&lt;ROUND(Configurações!$B$9*1440,0),ROUND(JQ35*1440,0)&gt;ROUND(Configurações!$B$10*1440,0)),"INT-1H2H","")))))</f>
        <v/>
      </c>
      <c r="JU35" t="str">
        <f>IF(Configurações!$B$3="Simples",IF('Escala Simples'!AH35="Trabalho","TRAB",IF('Escala Simples'!AH35="Folga","FOLGA",IF('Escala Simples'!AH35="Atestado","ATEST",IF('Escala Simples'!AH35="Férias","FERIAS","")))),"")</f>
        <v/>
      </c>
      <c r="JV35" s="71" t="str">
        <f>IF(Configurações!$B$3="Colunas",IF('Escala Colunas'!Q156="","",'Escala Colunas'!Q156),IF(Configurações!$B$3="Simples","",IF('Escala Linhas'!EH35="","",'Escala Linhas'!EH35)))</f>
        <v/>
      </c>
      <c r="JW35" s="71" t="str">
        <f>IF(Configurações!$B$3="Colunas",IF('Escala Colunas'!Q157="","",'Escala Colunas'!Q157),IF(Configurações!$B$3="Simples","",IF('Escala Linhas'!EI35="","",'Escala Linhas'!EI35)))</f>
        <v/>
      </c>
      <c r="JX35" s="71" t="str">
        <f>IF(Configurações!$B$3="Colunas",IF('Escala Colunas'!Q158="","",'Escala Colunas'!Q158),IF(Configurações!$B$3="Simples","",IF('Escala Linhas'!EJ35="","",'Escala Linhas'!EJ35)))</f>
        <v/>
      </c>
      <c r="JY35" s="71" t="str">
        <f>IF(Configurações!$B$3="Colunas",IF('Escala Colunas'!Q159="","",'Escala Colunas'!Q159),IF(Configurações!$B$3="Simples","",IF('Escala Linhas'!EK35="","",'Escala Linhas'!EK35)))</f>
        <v/>
      </c>
      <c r="JZ35">
        <f>IF($B35="",0,IF(Configurações!$B$3="Simples",IF(OR(KF35="TRAB",KF35="ATEST"),1,0),IF(AND(JV35&lt;&gt;"",JY35&lt;&gt;""),1,0)))</f>
        <v>0</v>
      </c>
      <c r="KA35" s="72">
        <f>IF(AND(JZ35=1,Configurações!$B$3&lt;&gt;"Simples"),MOD(JY35-JV35,1)-KB35,0)</f>
        <v>0</v>
      </c>
      <c r="KB35" s="72">
        <f t="shared" si="182"/>
        <v>0</v>
      </c>
      <c r="KC35">
        <f t="shared" si="183"/>
        <v>0</v>
      </c>
      <c r="KD35">
        <f t="shared" si="184"/>
        <v>0</v>
      </c>
      <c r="KE35" s="38" t="str">
        <f>IF(JZ35=0,"",IF(KC35&gt;Configurações!$B$15,"7DIA ","")&amp;IF(AND(WEEKDAY(JV$5)=1,KD35&gt;IF($D35="F",Configurações!$B$13,Configurações!$B$14)),"DOM ","")&amp;IF(Configurações!$B$3="Simples","",IF(ROUND(KA35*1440,0)&lt;=ROUND(Configurações!$B$11*1440,0),IF(ROUND(KB35*1440,0)&gt;0,"INT-INDEVIDO",""),IF(ROUND(KA35*1440,0)&lt;=ROUND(Configurações!$B$12*1440,0),IF(ROUND(KB35*1440,0)&lt;&gt;ROUND(Configurações!$B$8*1440,0),"INT-15MIN",""),IF(OR(ROUND(KB35*1440,0)&lt;ROUND(Configurações!$B$9*1440,0),ROUND(KB35*1440,0)&gt;ROUND(Configurações!$B$10*1440,0)),"INT-1H2H","")))))</f>
        <v/>
      </c>
      <c r="KF35" t="str">
        <f>IF(Configurações!$B$3="Simples",IF('Escala Simples'!AI35="Trabalho","TRAB",IF('Escala Simples'!AI35="Folga","FOLGA",IF('Escala Simples'!AI35="Atestado","ATEST",IF('Escala Simples'!AI35="Férias","FERIAS","")))),"")</f>
        <v/>
      </c>
      <c r="KG35" s="71" t="str">
        <f>IF(Configurações!$B$3="Colunas",IF('Escala Colunas'!Q161="","",'Escala Colunas'!Q161),IF(Configurações!$B$3="Simples","",IF('Escala Linhas'!EM35="","",'Escala Linhas'!EM35)))</f>
        <v/>
      </c>
      <c r="KH35" s="71" t="str">
        <f>IF(Configurações!$B$3="Colunas",IF('Escala Colunas'!Q162="","",'Escala Colunas'!Q162),IF(Configurações!$B$3="Simples","",IF('Escala Linhas'!EN35="","",'Escala Linhas'!EN35)))</f>
        <v/>
      </c>
      <c r="KI35" s="71" t="str">
        <f>IF(Configurações!$B$3="Colunas",IF('Escala Colunas'!Q163="","",'Escala Colunas'!Q163),IF(Configurações!$B$3="Simples","",IF('Escala Linhas'!EO35="","",'Escala Linhas'!EO35)))</f>
        <v/>
      </c>
      <c r="KJ35" s="71" t="str">
        <f>IF(Configurações!$B$3="Colunas",IF('Escala Colunas'!Q164="","",'Escala Colunas'!Q164),IF(Configurações!$B$3="Simples","",IF('Escala Linhas'!EP35="","",'Escala Linhas'!EP35)))</f>
        <v/>
      </c>
      <c r="KK35">
        <f>IF($B35="",0,IF(Configurações!$B$3="Simples",IF(OR(KQ35="TRAB",KQ35="ATEST"),1,0),IF(AND(KG35&lt;&gt;"",KJ35&lt;&gt;""),1,0)))</f>
        <v>0</v>
      </c>
      <c r="KL35" s="72">
        <f>IF(AND(KK35=1,Configurações!$B$3&lt;&gt;"Simples"),MOD(KJ35-KG35,1)-KM35,0)</f>
        <v>0</v>
      </c>
      <c r="KM35" s="72">
        <f t="shared" si="185"/>
        <v>0</v>
      </c>
      <c r="KN35">
        <f t="shared" si="186"/>
        <v>0</v>
      </c>
      <c r="KO35">
        <f t="shared" si="187"/>
        <v>0</v>
      </c>
      <c r="KP35" s="38" t="str">
        <f>IF(KK35=0,"",IF(KN35&gt;Configurações!$B$15,"7DIA ","")&amp;IF(AND(WEEKDAY(KG$5)=1,KO35&gt;IF($D35="F",Configurações!$B$13,Configurações!$B$14)),"DOM ","")&amp;IF(Configurações!$B$3="Simples","",IF(ROUND(KL35*1440,0)&lt;=ROUND(Configurações!$B$11*1440,0),IF(ROUND(KM35*1440,0)&gt;0,"INT-INDEVIDO",""),IF(ROUND(KL35*1440,0)&lt;=ROUND(Configurações!$B$12*1440,0),IF(ROUND(KM35*1440,0)&lt;&gt;ROUND(Configurações!$B$8*1440,0),"INT-15MIN",""),IF(OR(ROUND(KM35*1440,0)&lt;ROUND(Configurações!$B$9*1440,0),ROUND(KM35*1440,0)&gt;ROUND(Configurações!$B$10*1440,0)),"INT-1H2H","")))))</f>
        <v/>
      </c>
      <c r="KQ35" t="str">
        <f>IF(Configurações!$B$3="Simples",IF('Escala Simples'!AJ35="Trabalho","TRAB",IF('Escala Simples'!AJ35="Folga","FOLGA",IF('Escala Simples'!AJ35="Atestado","ATEST",IF('Escala Simples'!AJ35="Férias","FERIAS","")))),"")</f>
        <v/>
      </c>
      <c r="KR35" s="71" t="str">
        <f>IF(Configurações!$B$3="Colunas",IF('Escala Colunas'!Q166="","",'Escala Colunas'!Q166),IF(Configurações!$B$3="Simples","",IF('Escala Linhas'!ER35="","",'Escala Linhas'!ER35)))</f>
        <v/>
      </c>
      <c r="KS35" s="71" t="str">
        <f>IF(Configurações!$B$3="Colunas",IF('Escala Colunas'!Q167="","",'Escala Colunas'!Q167),IF(Configurações!$B$3="Simples","",IF('Escala Linhas'!ES35="","",'Escala Linhas'!ES35)))</f>
        <v/>
      </c>
      <c r="KT35" s="71" t="str">
        <f>IF(Configurações!$B$3="Colunas",IF('Escala Colunas'!Q168="","",'Escala Colunas'!Q168),IF(Configurações!$B$3="Simples","",IF('Escala Linhas'!ET35="","",'Escala Linhas'!ET35)))</f>
        <v/>
      </c>
      <c r="KU35" s="71" t="str">
        <f>IF(Configurações!$B$3="Colunas",IF('Escala Colunas'!Q169="","",'Escala Colunas'!Q169),IF(Configurações!$B$3="Simples","",IF('Escala Linhas'!EU35="","",'Escala Linhas'!EU35)))</f>
        <v/>
      </c>
      <c r="KV35">
        <f>IF($B35="",0,IF(Configurações!$B$3="Simples",IF(OR(LB35="TRAB",LB35="ATEST"),1,0),IF(AND(KR35&lt;&gt;"",KU35&lt;&gt;""),1,0)))</f>
        <v>0</v>
      </c>
      <c r="KW35" s="72">
        <f>IF(AND(KV35=1,Configurações!$B$3&lt;&gt;"Simples"),MOD(KU35-KR35,1)-KX35,0)</f>
        <v>0</v>
      </c>
      <c r="KX35" s="72">
        <f t="shared" si="188"/>
        <v>0</v>
      </c>
      <c r="KY35">
        <f t="shared" si="189"/>
        <v>0</v>
      </c>
      <c r="KZ35">
        <f t="shared" si="190"/>
        <v>0</v>
      </c>
      <c r="LA35" s="38" t="str">
        <f>IF(KV35=0,"",IF(KY35&gt;Configurações!$B$15,"7DIA ","")&amp;IF(AND(WEEKDAY(KR$5)=1,KZ35&gt;IF($D35="F",Configurações!$B$13,Configurações!$B$14)),"DOM ","")&amp;IF(Configurações!$B$3="Simples","",IF(ROUND(KW35*1440,0)&lt;=ROUND(Configurações!$B$11*1440,0),IF(ROUND(KX35*1440,0)&gt;0,"INT-INDEVIDO",""),IF(ROUND(KW35*1440,0)&lt;=ROUND(Configurações!$B$12*1440,0),IF(ROUND(KX35*1440,0)&lt;&gt;ROUND(Configurações!$B$8*1440,0),"INT-15MIN",""),IF(OR(ROUND(KX35*1440,0)&lt;ROUND(Configurações!$B$9*1440,0),ROUND(KX35*1440,0)&gt;ROUND(Configurações!$B$10*1440,0)),"INT-1H2H","")))))</f>
        <v/>
      </c>
      <c r="LB35" t="str">
        <f>IF(Configurações!$B$3="Simples",IF('Escala Simples'!AK35="Trabalho","TRAB",IF('Escala Simples'!AK35="Folga","FOLGA",IF('Escala Simples'!AK35="Atestado","ATEST",IF('Escala Simples'!AK35="Férias","FERIAS","")))),"")</f>
        <v/>
      </c>
      <c r="LC35" s="71" t="str">
        <f>IF(Configurações!$B$3="Colunas",IF('Escala Colunas'!Q174="","",'Escala Colunas'!Q174),IF(Configurações!$B$3="Simples","",IF('Escala Linhas'!EZ35="","",'Escala Linhas'!EZ35)))</f>
        <v/>
      </c>
      <c r="LD35" s="71" t="str">
        <f>IF(Configurações!$B$3="Colunas",IF('Escala Colunas'!Q175="","",'Escala Colunas'!Q175),IF(Configurações!$B$3="Simples","",IF('Escala Linhas'!FA35="","",'Escala Linhas'!FA35)))</f>
        <v/>
      </c>
      <c r="LE35" s="71" t="str">
        <f>IF(Configurações!$B$3="Colunas",IF('Escala Colunas'!Q176="","",'Escala Colunas'!Q176),IF(Configurações!$B$3="Simples","",IF('Escala Linhas'!FB35="","",'Escala Linhas'!FB35)))</f>
        <v/>
      </c>
      <c r="LF35" s="71" t="str">
        <f>IF(Configurações!$B$3="Colunas",IF('Escala Colunas'!Q177="","",'Escala Colunas'!Q177),IF(Configurações!$B$3="Simples","",IF('Escala Linhas'!FC35="","",'Escala Linhas'!FC35)))</f>
        <v/>
      </c>
      <c r="LG35">
        <f>IF($B35="",0,IF(Configurações!$B$3="Simples",IF(OR(LM35="TRAB",LM35="ATEST"),1,0),IF(AND(LC35&lt;&gt;"",LF35&lt;&gt;""),1,0)))</f>
        <v>0</v>
      </c>
      <c r="LH35" s="72">
        <f>IF(AND(LG35=1,Configurações!$B$3&lt;&gt;"Simples"),MOD(LF35-LC35,1)-LI35,0)</f>
        <v>0</v>
      </c>
      <c r="LI35" s="72">
        <f t="shared" si="191"/>
        <v>0</v>
      </c>
      <c r="LJ35">
        <f t="shared" si="192"/>
        <v>0</v>
      </c>
      <c r="LK35">
        <f t="shared" si="193"/>
        <v>0</v>
      </c>
      <c r="LL35" s="38" t="str">
        <f>IF(LG35=0,"",IF(LJ35&gt;Configurações!$B$15,"7DIA ","")&amp;IF(AND(WEEKDAY(LC$5)=1,LK35&gt;IF($D35="F",Configurações!$B$13,Configurações!$B$14)),"DOM ","")&amp;IF(Configurações!$B$3="Simples","",IF(ROUND(LH35*1440,0)&lt;=ROUND(Configurações!$B$11*1440,0),IF(ROUND(LI35*1440,0)&gt;0,"INT-INDEVIDO",""),IF(ROUND(LH35*1440,0)&lt;=ROUND(Configurações!$B$12*1440,0),IF(ROUND(LI35*1440,0)&lt;&gt;ROUND(Configurações!$B$8*1440,0),"INT-15MIN",""),IF(OR(ROUND(LI35*1440,0)&lt;ROUND(Configurações!$B$9*1440,0),ROUND(LI35*1440,0)&gt;ROUND(Configurações!$B$10*1440,0)),"INT-1H2H","")))))</f>
        <v/>
      </c>
      <c r="LM35" t="str">
        <f>IF(Configurações!$B$3="Simples",IF('Escala Simples'!AN35="Trabalho","TRAB",IF('Escala Simples'!AN35="Folga","FOLGA",IF('Escala Simples'!AN35="Atestado","ATEST",IF('Escala Simples'!AN35="Férias","FERIAS","")))),"")</f>
        <v/>
      </c>
      <c r="LN35" s="71" t="str">
        <f>IF(Configurações!$B$3="Colunas",IF('Escala Colunas'!Q179="","",'Escala Colunas'!Q179),IF(Configurações!$B$3="Simples","",IF('Escala Linhas'!FE35="","",'Escala Linhas'!FE35)))</f>
        <v/>
      </c>
      <c r="LO35" s="71" t="str">
        <f>IF(Configurações!$B$3="Colunas",IF('Escala Colunas'!Q180="","",'Escala Colunas'!Q180),IF(Configurações!$B$3="Simples","",IF('Escala Linhas'!FF35="","",'Escala Linhas'!FF35)))</f>
        <v/>
      </c>
      <c r="LP35" s="71" t="str">
        <f>IF(Configurações!$B$3="Colunas",IF('Escala Colunas'!Q181="","",'Escala Colunas'!Q181),IF(Configurações!$B$3="Simples","",IF('Escala Linhas'!FG35="","",'Escala Linhas'!FG35)))</f>
        <v/>
      </c>
      <c r="LQ35" s="71" t="str">
        <f>IF(Configurações!$B$3="Colunas",IF('Escala Colunas'!Q182="","",'Escala Colunas'!Q182),IF(Configurações!$B$3="Simples","",IF('Escala Linhas'!FH35="","",'Escala Linhas'!FH35)))</f>
        <v/>
      </c>
      <c r="LR35">
        <f>IF($B35="",0,IF(Configurações!$B$3="Simples",IF(OR(LX35="TRAB",LX35="ATEST"),1,0),IF(AND(LN35&lt;&gt;"",LQ35&lt;&gt;""),1,0)))</f>
        <v>0</v>
      </c>
      <c r="LS35" s="72">
        <f>IF(AND(LR35=1,Configurações!$B$3&lt;&gt;"Simples"),MOD(LQ35-LN35,1)-LT35,0)</f>
        <v>0</v>
      </c>
      <c r="LT35" s="72">
        <f t="shared" si="194"/>
        <v>0</v>
      </c>
      <c r="LU35">
        <f t="shared" si="195"/>
        <v>0</v>
      </c>
      <c r="LV35">
        <f t="shared" si="196"/>
        <v>0</v>
      </c>
      <c r="LW35" s="38" t="str">
        <f>IF(LR35=0,"",IF(LU35&gt;Configurações!$B$15,"7DIA ","")&amp;IF(AND(WEEKDAY(LN$5)=1,LV35&gt;IF($D35="F",Configurações!$B$13,Configurações!$B$14)),"DOM ","")&amp;IF(Configurações!$B$3="Simples","",IF(ROUND(LS35*1440,0)&lt;=ROUND(Configurações!$B$11*1440,0),IF(ROUND(LT35*1440,0)&gt;0,"INT-INDEVIDO",""),IF(ROUND(LS35*1440,0)&lt;=ROUND(Configurações!$B$12*1440,0),IF(ROUND(LT35*1440,0)&lt;&gt;ROUND(Configurações!$B$8*1440,0),"INT-15MIN",""),IF(OR(ROUND(LT35*1440,0)&lt;ROUND(Configurações!$B$9*1440,0),ROUND(LT35*1440,0)&gt;ROUND(Configurações!$B$10*1440,0)),"INT-1H2H","")))))</f>
        <v/>
      </c>
      <c r="LX35" t="str">
        <f>IF(Configurações!$B$3="Simples",IF('Escala Simples'!AO35="Trabalho","TRAB",IF('Escala Simples'!AO35="Folga","FOLGA",IF('Escala Simples'!AO35="Atestado","ATEST",IF('Escala Simples'!AO35="Férias","FERIAS","")))),"")</f>
        <v/>
      </c>
      <c r="LY35" s="71" t="str">
        <f>IF(Configurações!$B$3="Colunas",IF('Escala Colunas'!Q184="","",'Escala Colunas'!Q184),IF(Configurações!$B$3="Simples","",IF('Escala Linhas'!FJ35="","",'Escala Linhas'!FJ35)))</f>
        <v/>
      </c>
      <c r="LZ35" s="71" t="str">
        <f>IF(Configurações!$B$3="Colunas",IF('Escala Colunas'!Q185="","",'Escala Colunas'!Q185),IF(Configurações!$B$3="Simples","",IF('Escala Linhas'!FK35="","",'Escala Linhas'!FK35)))</f>
        <v/>
      </c>
      <c r="MA35" s="71" t="str">
        <f>IF(Configurações!$B$3="Colunas",IF('Escala Colunas'!Q186="","",'Escala Colunas'!Q186),IF(Configurações!$B$3="Simples","",IF('Escala Linhas'!FL35="","",'Escala Linhas'!FL35)))</f>
        <v/>
      </c>
      <c r="MB35" s="71" t="str">
        <f>IF(Configurações!$B$3="Colunas",IF('Escala Colunas'!Q187="","",'Escala Colunas'!Q187),IF(Configurações!$B$3="Simples","",IF('Escala Linhas'!FM35="","",'Escala Linhas'!FM35)))</f>
        <v/>
      </c>
      <c r="MC35">
        <f>IF($B35="",0,IF(Configurações!$B$3="Simples",IF(OR(MI35="TRAB",MI35="ATEST"),1,0),IF(AND(LY35&lt;&gt;"",MB35&lt;&gt;""),1,0)))</f>
        <v>0</v>
      </c>
      <c r="MD35" s="72">
        <f>IF(AND(MC35=1,Configurações!$B$3&lt;&gt;"Simples"),MOD(MB35-LY35,1)-ME35,0)</f>
        <v>0</v>
      </c>
      <c r="ME35" s="72">
        <f t="shared" si="197"/>
        <v>0</v>
      </c>
      <c r="MF35">
        <f t="shared" si="198"/>
        <v>0</v>
      </c>
      <c r="MG35">
        <f t="shared" si="199"/>
        <v>0</v>
      </c>
      <c r="MH35" s="38" t="str">
        <f>IF(MC35=0,"",IF(MF35&gt;Configurações!$B$15,"7DIA ","")&amp;IF(AND(WEEKDAY(LY$5)=1,MG35&gt;IF($D35="F",Configurações!$B$13,Configurações!$B$14)),"DOM ","")&amp;IF(Configurações!$B$3="Simples","",IF(ROUND(MD35*1440,0)&lt;=ROUND(Configurações!$B$11*1440,0),IF(ROUND(ME35*1440,0)&gt;0,"INT-INDEVIDO",""),IF(ROUND(MD35*1440,0)&lt;=ROUND(Configurações!$B$12*1440,0),IF(ROUND(ME35*1440,0)&lt;&gt;ROUND(Configurações!$B$8*1440,0),"INT-15MIN",""),IF(OR(ROUND(ME35*1440,0)&lt;ROUND(Configurações!$B$9*1440,0),ROUND(ME35*1440,0)&gt;ROUND(Configurações!$B$10*1440,0)),"INT-1H2H","")))))</f>
        <v/>
      </c>
      <c r="MI35" t="str">
        <f>IF(Configurações!$B$3="Simples",IF('Escala Simples'!AP35="Trabalho","TRAB",IF('Escala Simples'!AP35="Folga","FOLGA",IF('Escala Simples'!AP35="Atestado","ATEST",IF('Escala Simples'!AP35="Férias","FERIAS","")))),"")</f>
        <v/>
      </c>
      <c r="MJ35" s="71" t="str">
        <f>IF(Configurações!$B$3="Colunas",IF('Escala Colunas'!Q189="","",'Escala Colunas'!Q189),IF(Configurações!$B$3="Simples","",IF('Escala Linhas'!FO35="","",'Escala Linhas'!FO35)))</f>
        <v/>
      </c>
      <c r="MK35" s="71" t="str">
        <f>IF(Configurações!$B$3="Colunas",IF('Escala Colunas'!Q190="","",'Escala Colunas'!Q190),IF(Configurações!$B$3="Simples","",IF('Escala Linhas'!FP35="","",'Escala Linhas'!FP35)))</f>
        <v/>
      </c>
      <c r="ML35" s="71" t="str">
        <f>IF(Configurações!$B$3="Colunas",IF('Escala Colunas'!Q191="","",'Escala Colunas'!Q191),IF(Configurações!$B$3="Simples","",IF('Escala Linhas'!FQ35="","",'Escala Linhas'!FQ35)))</f>
        <v/>
      </c>
      <c r="MM35" s="71" t="str">
        <f>IF(Configurações!$B$3="Colunas",IF('Escala Colunas'!Q192="","",'Escala Colunas'!Q192),IF(Configurações!$B$3="Simples","",IF('Escala Linhas'!FR35="","",'Escala Linhas'!FR35)))</f>
        <v/>
      </c>
      <c r="MN35">
        <f>IF($B35="",0,IF(Configurações!$B$3="Simples",IF(OR(MT35="TRAB",MT35="ATEST"),1,0),IF(AND(MJ35&lt;&gt;"",MM35&lt;&gt;""),1,0)))</f>
        <v>0</v>
      </c>
      <c r="MO35" s="72">
        <f>IF(AND(MN35=1,Configurações!$B$3&lt;&gt;"Simples"),MOD(MM35-MJ35,1)-MP35,0)</f>
        <v>0</v>
      </c>
      <c r="MP35" s="72">
        <f t="shared" si="200"/>
        <v>0</v>
      </c>
      <c r="MQ35">
        <f t="shared" si="201"/>
        <v>0</v>
      </c>
      <c r="MR35">
        <f t="shared" si="202"/>
        <v>0</v>
      </c>
      <c r="MS35" s="38" t="str">
        <f>IF(MN35=0,"",IF(MQ35&gt;Configurações!$B$15,"7DIA ","")&amp;IF(AND(WEEKDAY(MJ$5)=1,MR35&gt;IF($D35="F",Configurações!$B$13,Configurações!$B$14)),"DOM ","")&amp;IF(Configurações!$B$3="Simples","",IF(ROUND(MO35*1440,0)&lt;=ROUND(Configurações!$B$11*1440,0),IF(ROUND(MP35*1440,0)&gt;0,"INT-INDEVIDO",""),IF(ROUND(MO35*1440,0)&lt;=ROUND(Configurações!$B$12*1440,0),IF(ROUND(MP35*1440,0)&lt;&gt;ROUND(Configurações!$B$8*1440,0),"INT-15MIN",""),IF(OR(ROUND(MP35*1440,0)&lt;ROUND(Configurações!$B$9*1440,0),ROUND(MP35*1440,0)&gt;ROUND(Configurações!$B$10*1440,0)),"INT-1H2H","")))))</f>
        <v/>
      </c>
      <c r="MT35" t="str">
        <f>IF(Configurações!$B$3="Simples",IF('Escala Simples'!AQ35="Trabalho","TRAB",IF('Escala Simples'!AQ35="Folga","FOLGA",IF('Escala Simples'!AQ35="Atestado","ATEST",IF('Escala Simples'!AQ35="Férias","FERIAS","")))),"")</f>
        <v/>
      </c>
      <c r="MU35" s="71" t="str">
        <f>IF(Configurações!$B$3="Colunas",IF('Escala Colunas'!Q194="","",'Escala Colunas'!Q194),IF(Configurações!$B$3="Simples","",IF('Escala Linhas'!FT35="","",'Escala Linhas'!FT35)))</f>
        <v/>
      </c>
      <c r="MV35" s="71" t="str">
        <f>IF(Configurações!$B$3="Colunas",IF('Escala Colunas'!Q195="","",'Escala Colunas'!Q195),IF(Configurações!$B$3="Simples","",IF('Escala Linhas'!FU35="","",'Escala Linhas'!FU35)))</f>
        <v/>
      </c>
      <c r="MW35" s="71" t="str">
        <f>IF(Configurações!$B$3="Colunas",IF('Escala Colunas'!Q196="","",'Escala Colunas'!Q196),IF(Configurações!$B$3="Simples","",IF('Escala Linhas'!FV35="","",'Escala Linhas'!FV35)))</f>
        <v/>
      </c>
      <c r="MX35" s="71" t="str">
        <f>IF(Configurações!$B$3="Colunas",IF('Escala Colunas'!Q197="","",'Escala Colunas'!Q197),IF(Configurações!$B$3="Simples","",IF('Escala Linhas'!FW35="","",'Escala Linhas'!FW35)))</f>
        <v/>
      </c>
      <c r="MY35">
        <f>IF($B35="",0,IF(Configurações!$B$3="Simples",IF(OR(NE35="TRAB",NE35="ATEST"),1,0),IF(AND(MU35&lt;&gt;"",MX35&lt;&gt;""),1,0)))</f>
        <v>0</v>
      </c>
      <c r="MZ35" s="72">
        <f>IF(AND(MY35=1,Configurações!$B$3&lt;&gt;"Simples"),MOD(MX35-MU35,1)-NA35,0)</f>
        <v>0</v>
      </c>
      <c r="NA35" s="72">
        <f t="shared" si="203"/>
        <v>0</v>
      </c>
      <c r="NB35">
        <f t="shared" si="204"/>
        <v>0</v>
      </c>
      <c r="NC35">
        <f t="shared" si="205"/>
        <v>0</v>
      </c>
      <c r="ND35" s="38" t="str">
        <f>IF(MY35=0,"",IF(NB35&gt;Configurações!$B$15,"7DIA ","")&amp;IF(AND(WEEKDAY(MU$5)=1,NC35&gt;IF($D35="F",Configurações!$B$13,Configurações!$B$14)),"DOM ","")&amp;IF(Configurações!$B$3="Simples","",IF(ROUND(MZ35*1440,0)&lt;=ROUND(Configurações!$B$11*1440,0),IF(ROUND(NA35*1440,0)&gt;0,"INT-INDEVIDO",""),IF(ROUND(MZ35*1440,0)&lt;=ROUND(Configurações!$B$12*1440,0),IF(ROUND(NA35*1440,0)&lt;&gt;ROUND(Configurações!$B$8*1440,0),"INT-15MIN",""),IF(OR(ROUND(NA35*1440,0)&lt;ROUND(Configurações!$B$9*1440,0),ROUND(NA35*1440,0)&gt;ROUND(Configurações!$B$10*1440,0)),"INT-1H2H","")))))</f>
        <v/>
      </c>
      <c r="NE35" t="str">
        <f>IF(Configurações!$B$3="Simples",IF('Escala Simples'!AR35="Trabalho","TRAB",IF('Escala Simples'!AR35="Folga","FOLGA",IF('Escala Simples'!AR35="Atestado","ATEST",IF('Escala Simples'!AR35="Férias","FERIAS","")))),"")</f>
        <v/>
      </c>
      <c r="NF35" s="71" t="str">
        <f>IF(Configurações!$B$3="Colunas",IF('Escala Colunas'!Q199="","",'Escala Colunas'!Q199),IF(Configurações!$B$3="Simples","",IF('Escala Linhas'!FY35="","",'Escala Linhas'!FY35)))</f>
        <v/>
      </c>
      <c r="NG35" s="71" t="str">
        <f>IF(Configurações!$B$3="Colunas",IF('Escala Colunas'!Q200="","",'Escala Colunas'!Q200),IF(Configurações!$B$3="Simples","",IF('Escala Linhas'!FZ35="","",'Escala Linhas'!FZ35)))</f>
        <v/>
      </c>
      <c r="NH35" s="71" t="str">
        <f>IF(Configurações!$B$3="Colunas",IF('Escala Colunas'!Q201="","",'Escala Colunas'!Q201),IF(Configurações!$B$3="Simples","",IF('Escala Linhas'!GA35="","",'Escala Linhas'!GA35)))</f>
        <v/>
      </c>
      <c r="NI35" s="71" t="str">
        <f>IF(Configurações!$B$3="Colunas",IF('Escala Colunas'!Q202="","",'Escala Colunas'!Q202),IF(Configurações!$B$3="Simples","",IF('Escala Linhas'!GB35="","",'Escala Linhas'!GB35)))</f>
        <v/>
      </c>
      <c r="NJ35">
        <f>IF($B35="",0,IF(Configurações!$B$3="Simples",IF(OR(NP35="TRAB",NP35="ATEST"),1,0),IF(AND(NF35&lt;&gt;"",NI35&lt;&gt;""),1,0)))</f>
        <v>0</v>
      </c>
      <c r="NK35" s="72">
        <f>IF(AND(NJ35=1,Configurações!$B$3&lt;&gt;"Simples"),MOD(NI35-NF35,1)-NL35,0)</f>
        <v>0</v>
      </c>
      <c r="NL35" s="72">
        <f t="shared" si="206"/>
        <v>0</v>
      </c>
      <c r="NM35">
        <f t="shared" si="207"/>
        <v>0</v>
      </c>
      <c r="NN35">
        <f t="shared" si="208"/>
        <v>0</v>
      </c>
      <c r="NO35" s="38" t="str">
        <f>IF(NJ35=0,"",IF(NM35&gt;Configurações!$B$15,"7DIA ","")&amp;IF(AND(WEEKDAY(NF$5)=1,NN35&gt;IF($D35="F",Configurações!$B$13,Configurações!$B$14)),"DOM ","")&amp;IF(Configurações!$B$3="Simples","",IF(ROUND(NK35*1440,0)&lt;=ROUND(Configurações!$B$11*1440,0),IF(ROUND(NL35*1440,0)&gt;0,"INT-INDEVIDO",""),IF(ROUND(NK35*1440,0)&lt;=ROUND(Configurações!$B$12*1440,0),IF(ROUND(NL35*1440,0)&lt;&gt;ROUND(Configurações!$B$8*1440,0),"INT-15MIN",""),IF(OR(ROUND(NL35*1440,0)&lt;ROUND(Configurações!$B$9*1440,0),ROUND(NL35*1440,0)&gt;ROUND(Configurações!$B$10*1440,0)),"INT-1H2H","")))))</f>
        <v/>
      </c>
      <c r="NP35" t="str">
        <f>IF(Configurações!$B$3="Simples",IF('Escala Simples'!AS35="Trabalho","TRAB",IF('Escala Simples'!AS35="Folga","FOLGA",IF('Escala Simples'!AS35="Atestado","ATEST",IF('Escala Simples'!AS35="Férias","FERIAS","")))),"")</f>
        <v/>
      </c>
      <c r="NQ35" s="71" t="str">
        <f>IF(Configurações!$B$3="Colunas",IF('Escala Colunas'!Q204="","",'Escala Colunas'!Q204),IF(Configurações!$B$3="Simples","",IF('Escala Linhas'!GD35="","",'Escala Linhas'!GD35)))</f>
        <v/>
      </c>
      <c r="NR35" s="71" t="str">
        <f>IF(Configurações!$B$3="Colunas",IF('Escala Colunas'!Q205="","",'Escala Colunas'!Q205),IF(Configurações!$B$3="Simples","",IF('Escala Linhas'!GE35="","",'Escala Linhas'!GE35)))</f>
        <v/>
      </c>
      <c r="NS35" s="71" t="str">
        <f>IF(Configurações!$B$3="Colunas",IF('Escala Colunas'!Q206="","",'Escala Colunas'!Q206),IF(Configurações!$B$3="Simples","",IF('Escala Linhas'!GF35="","",'Escala Linhas'!GF35)))</f>
        <v/>
      </c>
      <c r="NT35" s="71" t="str">
        <f>IF(Configurações!$B$3="Colunas",IF('Escala Colunas'!Q207="","",'Escala Colunas'!Q207),IF(Configurações!$B$3="Simples","",IF('Escala Linhas'!GG35="","",'Escala Linhas'!GG35)))</f>
        <v/>
      </c>
      <c r="NU35">
        <f>IF($B35="",0,IF(Configurações!$B$3="Simples",IF(OR(OA35="TRAB",OA35="ATEST"),1,0),IF(AND(NQ35&lt;&gt;"",NT35&lt;&gt;""),1,0)))</f>
        <v>0</v>
      </c>
      <c r="NV35" s="72">
        <f>IF(AND(NU35=1,Configurações!$B$3&lt;&gt;"Simples"),MOD(NT35-NQ35,1)-NW35,0)</f>
        <v>0</v>
      </c>
      <c r="NW35" s="72">
        <f t="shared" si="209"/>
        <v>0</v>
      </c>
      <c r="NX35">
        <f t="shared" si="210"/>
        <v>0</v>
      </c>
      <c r="NY35">
        <f t="shared" si="211"/>
        <v>0</v>
      </c>
      <c r="NZ35" s="38" t="str">
        <f>IF(NU35=0,"",IF(NX35&gt;Configurações!$B$15,"7DIA ","")&amp;IF(AND(WEEKDAY(NQ$5)=1,NY35&gt;IF($D35="F",Configurações!$B$13,Configurações!$B$14)),"DOM ","")&amp;IF(Configurações!$B$3="Simples","",IF(ROUND(NV35*1440,0)&lt;=ROUND(Configurações!$B$11*1440,0),IF(ROUND(NW35*1440,0)&gt;0,"INT-INDEVIDO",""),IF(ROUND(NV35*1440,0)&lt;=ROUND(Configurações!$B$12*1440,0),IF(ROUND(NW35*1440,0)&lt;&gt;ROUND(Configurações!$B$8*1440,0),"INT-15MIN",""),IF(OR(ROUND(NW35*1440,0)&lt;ROUND(Configurações!$B$9*1440,0),ROUND(NW35*1440,0)&gt;ROUND(Configurações!$B$10*1440,0)),"INT-1H2H","")))))</f>
        <v/>
      </c>
      <c r="OA35" t="str">
        <f>IF(Configurações!$B$3="Simples",IF('Escala Simples'!AT35="Trabalho","TRAB",IF('Escala Simples'!AT35="Folga","FOLGA",IF('Escala Simples'!AT35="Atestado","ATEST",IF('Escala Simples'!AT35="Férias","FERIAS","")))),"")</f>
        <v/>
      </c>
      <c r="OB35" s="72">
        <f>SUMIFS(Cálculos!$G35:$OA35,Cálculos!$G$4:$OA$4,"H",Cálculos!$G$3:$OA$3,1)</f>
        <v>0</v>
      </c>
      <c r="OC35">
        <f>SUMIFS(Cálculos!$G35:$OA35,Cálculos!$G$4:$OA$4,"T",Cálculos!$G$3:$OA$3,1)</f>
        <v>0</v>
      </c>
      <c r="OD35" s="69" t="str">
        <f>IF($B35="","",IF(AND(Configurações!$B$3&lt;&gt;"Simples",ISNUMBER($C35),ROUND(OB35*1440,0)&gt;$C35*60),"Jornada semanal excedida: "&amp;TEXT(OB35,"[h]:mm")&amp;" (contratada "&amp;$C35&amp;"h) • ","")&amp;IF(IF(Configurações!$B$6="Sim",OC35&gt;6,OC35&gt;Configurações!$B$5),IF(Configurações!$B$6="Sim","Semana inteira sem folga — mínimo 1 folga (CCT/ACT) • ","Mais de "&amp;Configurações!$B$5&amp;" dias trabalhados — obrigatórias 2 folgas semanais • "),"")&amp;IF(COUNTIF(G35:CD35,"*7DIA*")&gt;0,"7º dia consecutivo de trabalho • ","")&amp;IF(COUNTIF(G35:CD35,"*DOM*")&gt;0,"Domingos consecutivos acima do permitido • ","")&amp;IF(COUNTIF(G35:CD35,"*INT-INDEVIDO*")&gt;0,"Intervalo indevido em jornada até 4h • ","")&amp;IF(COUNTIF(G35:CD35,"*INT-15MIN*")&gt;0,"Intervalo deve ser de 15 min (jornada 4h01–6h) • ","")&amp;IF(COUNTIF(G35:CD35,"*INT-1H2H*")&gt;0,"Intervalo fora de 1h–2h (jornada acima de 6h) • ",""))</f>
        <v/>
      </c>
      <c r="OE35">
        <f>IF($B35="",0,IF(AND(Configurações!$B$3&lt;&gt;"Simples",ISNUMBER($C35),ROUND(OB35*1440,0)&gt;$C35*60),1,0))</f>
        <v>0</v>
      </c>
      <c r="OF35">
        <f>IF($B35="",0,IF(IF(Configurações!$B$6="Sim",OC35&gt;6,OC35&gt;Configurações!$B$5),1,0))</f>
        <v>0</v>
      </c>
      <c r="OG35" s="72">
        <f>SUMIFS(Cálculos!$G35:$OA35,Cálculos!$G$4:$OA$4,"H",Cálculos!$G$3:$OA$3,2)</f>
        <v>0</v>
      </c>
      <c r="OH35">
        <f>SUMIFS(Cálculos!$G35:$OA35,Cálculos!$G$4:$OA$4,"T",Cálculos!$G$3:$OA$3,2)</f>
        <v>0</v>
      </c>
      <c r="OI35" s="69" t="str">
        <f>IF($B35="","",IF(AND(Configurações!$B$3&lt;&gt;"Simples",ISNUMBER($C35),ROUND(OG35*1440,0)&gt;$C35*60),"Jornada semanal excedida: "&amp;TEXT(OG35,"[h]:mm")&amp;" (contratada "&amp;$C35&amp;"h) • ","")&amp;IF(IF(Configurações!$B$6="Sim",OH35&gt;6,OH35&gt;Configurações!$B$5),IF(Configurações!$B$6="Sim","Semana inteira sem folga — mínimo 1 folga (CCT/ACT) • ","Mais de "&amp;Configurações!$B$5&amp;" dias trabalhados — obrigatórias 2 folgas semanais • "),"")&amp;IF(COUNTIF(CF35:FC35,"*7DIA*")&gt;0,"7º dia consecutivo de trabalho • ","")&amp;IF(COUNTIF(CF35:FC35,"*DOM*")&gt;0,"Domingos consecutivos acima do permitido • ","")&amp;IF(COUNTIF(CF35:FC35,"*INT-INDEVIDO*")&gt;0,"Intervalo indevido em jornada até 4h • ","")&amp;IF(COUNTIF(CF35:FC35,"*INT-15MIN*")&gt;0,"Intervalo deve ser de 15 min (jornada 4h01–6h) • ","")&amp;IF(COUNTIF(CF35:FC35,"*INT-1H2H*")&gt;0,"Intervalo fora de 1h–2h (jornada acima de 6h) • ",""))</f>
        <v/>
      </c>
      <c r="OJ35">
        <f>IF($B35="",0,IF(AND(Configurações!$B$3&lt;&gt;"Simples",ISNUMBER($C35),ROUND(OG35*1440,0)&gt;$C35*60),1,0))</f>
        <v>0</v>
      </c>
      <c r="OK35">
        <f>IF($B35="",0,IF(IF(Configurações!$B$6="Sim",OH35&gt;6,OH35&gt;Configurações!$B$5),1,0))</f>
        <v>0</v>
      </c>
      <c r="OL35" s="72">
        <f>SUMIFS(Cálculos!$G35:$OA35,Cálculos!$G$4:$OA$4,"H",Cálculos!$G$3:$OA$3,3)</f>
        <v>0</v>
      </c>
      <c r="OM35">
        <f>SUMIFS(Cálculos!$G35:$OA35,Cálculos!$G$4:$OA$4,"T",Cálculos!$G$3:$OA$3,3)</f>
        <v>0</v>
      </c>
      <c r="ON35" s="69" t="str">
        <f>IF($B35="","",IF(AND(Configurações!$B$3&lt;&gt;"Simples",ISNUMBER($C35),ROUND(OL35*1440,0)&gt;$C35*60),"Jornada semanal excedida: "&amp;TEXT(OL35,"[h]:mm")&amp;" (contratada "&amp;$C35&amp;"h) • ","")&amp;IF(IF(Configurações!$B$6="Sim",OM35&gt;6,OM35&gt;Configurações!$B$5),IF(Configurações!$B$6="Sim","Semana inteira sem folga — mínimo 1 folga (CCT/ACT) • ","Mais de "&amp;Configurações!$B$5&amp;" dias trabalhados — obrigatórias 2 folgas semanais • "),"")&amp;IF(COUNTIF(FE35:IB35,"*7DIA*")&gt;0,"7º dia consecutivo de trabalho • ","")&amp;IF(COUNTIF(FE35:IB35,"*DOM*")&gt;0,"Domingos consecutivos acima do permitido • ","")&amp;IF(COUNTIF(FE35:IB35,"*INT-INDEVIDO*")&gt;0,"Intervalo indevido em jornada até 4h • ","")&amp;IF(COUNTIF(FE35:IB35,"*INT-15MIN*")&gt;0,"Intervalo deve ser de 15 min (jornada 4h01–6h) • ","")&amp;IF(COUNTIF(FE35:IB35,"*INT-1H2H*")&gt;0,"Intervalo fora de 1h–2h (jornada acima de 6h) • ",""))</f>
        <v/>
      </c>
      <c r="OO35">
        <f>IF($B35="",0,IF(AND(Configurações!$B$3&lt;&gt;"Simples",ISNUMBER($C35),ROUND(OL35*1440,0)&gt;$C35*60),1,0))</f>
        <v>0</v>
      </c>
      <c r="OP35">
        <f>IF($B35="",0,IF(IF(Configurações!$B$6="Sim",OM35&gt;6,OM35&gt;Configurações!$B$5),1,0))</f>
        <v>0</v>
      </c>
      <c r="OQ35" s="72">
        <f>SUMIFS(Cálculos!$G35:$OA35,Cálculos!$G$4:$OA$4,"H",Cálculos!$G$3:$OA$3,4)</f>
        <v>0</v>
      </c>
      <c r="OR35">
        <f>SUMIFS(Cálculos!$G35:$OA35,Cálculos!$G$4:$OA$4,"T",Cálculos!$G$3:$OA$3,4)</f>
        <v>0</v>
      </c>
      <c r="OS35" s="69" t="str">
        <f>IF($B35="","",IF(AND(Configurações!$B$3&lt;&gt;"Simples",ISNUMBER($C35),ROUND(OQ35*1440,0)&gt;$C35*60),"Jornada semanal excedida: "&amp;TEXT(OQ35,"[h]:mm")&amp;" (contratada "&amp;$C35&amp;"h) • ","")&amp;IF(IF(Configurações!$B$6="Sim",OR35&gt;6,OR35&gt;Configurações!$B$5),IF(Configurações!$B$6="Sim","Semana inteira sem folga — mínimo 1 folga (CCT/ACT) • ","Mais de "&amp;Configurações!$B$5&amp;" dias trabalhados — obrigatórias 2 folgas semanais • "),"")&amp;IF(COUNTIF(ID35:LA35,"*7DIA*")&gt;0,"7º dia consecutivo de trabalho • ","")&amp;IF(COUNTIF(ID35:LA35,"*DOM*")&gt;0,"Domingos consecutivos acima do permitido • ","")&amp;IF(COUNTIF(ID35:LA35,"*INT-INDEVIDO*")&gt;0,"Intervalo indevido em jornada até 4h • ","")&amp;IF(COUNTIF(ID35:LA35,"*INT-15MIN*")&gt;0,"Intervalo deve ser de 15 min (jornada 4h01–6h) • ","")&amp;IF(COUNTIF(ID35:LA35,"*INT-1H2H*")&gt;0,"Intervalo fora de 1h–2h (jornada acima de 6h) • ",""))</f>
        <v/>
      </c>
      <c r="OT35">
        <f>IF($B35="",0,IF(AND(Configurações!$B$3&lt;&gt;"Simples",ISNUMBER($C35),ROUND(OQ35*1440,0)&gt;$C35*60),1,0))</f>
        <v>0</v>
      </c>
      <c r="OU35">
        <f>IF($B35="",0,IF(IF(Configurações!$B$6="Sim",OR35&gt;6,OR35&gt;Configurações!$B$5),1,0))</f>
        <v>0</v>
      </c>
      <c r="OV35" s="72">
        <f>SUMIFS(Cálculos!$G35:$OA35,Cálculos!$G$4:$OA$4,"H",Cálculos!$G$3:$OA$3,5)</f>
        <v>0</v>
      </c>
      <c r="OW35">
        <f>SUMIFS(Cálculos!$G35:$OA35,Cálculos!$G$4:$OA$4,"T",Cálculos!$G$3:$OA$3,5)</f>
        <v>0</v>
      </c>
      <c r="OX35" s="69" t="str">
        <f>IF($B35="","",IF(AND(Configurações!$B$3&lt;&gt;"Simples",ISNUMBER($C35),ROUND(OV35*1440,0)&gt;$C35*60),"Jornada semanal excedida: "&amp;TEXT(OV35,"[h]:mm")&amp;" (contratada "&amp;$C35&amp;"h) • ","")&amp;IF(IF(Configurações!$B$6="Sim",OW35&gt;6,OW35&gt;Configurações!$B$5),IF(Configurações!$B$6="Sim","Semana inteira sem folga — mínimo 1 folga (CCT/ACT) • ","Mais de "&amp;Configurações!$B$5&amp;" dias trabalhados — obrigatórias 2 folgas semanais • "),"")&amp;IF(COUNTIF(LC35:NZ35,"*7DIA*")&gt;0,"7º dia consecutivo de trabalho • ","")&amp;IF(COUNTIF(LC35:NZ35,"*DOM*")&gt;0,"Domingos consecutivos acima do permitido • ","")&amp;IF(COUNTIF(LC35:NZ35,"*INT-INDEVIDO*")&gt;0,"Intervalo indevido em jornada até 4h • ","")&amp;IF(COUNTIF(LC35:NZ35,"*INT-15MIN*")&gt;0,"Intervalo deve ser de 15 min (jornada 4h01–6h) • ","")&amp;IF(COUNTIF(LC35:NZ35,"*INT-1H2H*")&gt;0,"Intervalo fora de 1h–2h (jornada acima de 6h) • ",""))</f>
        <v/>
      </c>
      <c r="OY35">
        <f>IF($B35="",0,IF(AND(Configurações!$B$3&lt;&gt;"Simples",ISNUMBER($C35),ROUND(OV35*1440,0)&gt;$C35*60),1,0))</f>
        <v>0</v>
      </c>
      <c r="OZ35">
        <f>IF($B35="",0,IF(IF(Configurações!$B$6="Sim",OW35&gt;6,OW35&gt;Configurações!$B$5),1,0))</f>
        <v>0</v>
      </c>
      <c r="PA35">
        <f>IF($B35="",0,SUMPRODUCT((Cálculos!$G$4:$OA$4="T")*(Cálculos!$G$5:$OA$5&gt;=$PA$5)*(Cálculos!$G$5:$OA$5&lt;=$PB$5))-PE35)</f>
        <v>0</v>
      </c>
      <c r="PB35">
        <f>IF($B35="",0,PA35-SUMIFS(Cálculos!$G35:$OA35,Cálculos!$G$4:$OA$4,"T",Cálculos!$G$5:$OA$5,"&gt;="&amp;$PA$5,Cálculos!$G$5:$OA$5,"&lt;="&amp;$PB$5))</f>
        <v>0</v>
      </c>
      <c r="PC35">
        <f>ROUND(PA35*Configurações!$B$7/7,0)</f>
        <v>0</v>
      </c>
      <c r="PD35">
        <f>IF(AND(Configurações!$B$6="Sim",PA35&gt;0,PB35&lt;PC35),1,0)</f>
        <v>0</v>
      </c>
      <c r="PE35">
        <f>IF($B35="",0,COUNTIFS(Cálculos!$G$4:$OA$4,"ST",Cálculos!$G$5:$OA$5,"&gt;="&amp;$PA$5,Cálculos!$G$5:$OA$5,"&lt;="&amp;$PB$5,Cálculos!$G35:$OA35,"FERIAS"))</f>
        <v>0</v>
      </c>
      <c r="PF35">
        <f>IF($B35="",0,SUMPRODUCT((Cálculos!$G$4:$OA$4="T")*(Cálculos!$G$5:$OA$5&gt;=$PF$5)*(Cálculos!$G$5:$OA$5&lt;=$PG$5))-PJ35)</f>
        <v>0</v>
      </c>
      <c r="PG35">
        <f>IF($B35="",0,PF35-SUMIFS(Cálculos!$G35:$OA35,Cálculos!$G$4:$OA$4,"T",Cálculos!$G$5:$OA$5,"&gt;="&amp;$PF$5,Cálculos!$G$5:$OA$5,"&lt;="&amp;$PG$5))</f>
        <v>0</v>
      </c>
      <c r="PH35">
        <f>ROUND(PF35*Configurações!$B$7/7,0)</f>
        <v>0</v>
      </c>
      <c r="PI35">
        <f>IF(AND(Configurações!$B$6="Sim",PF35&gt;0,PG35&lt;PH35),1,0)</f>
        <v>0</v>
      </c>
      <c r="PJ35">
        <f>IF($B35="",0,COUNTIFS(Cálculos!$G$4:$OA$4,"ST",Cálculos!$G$5:$OA$5,"&gt;="&amp;$PF$5,Cálculos!$G$5:$OA$5,"&lt;="&amp;$PG$5,Cálculos!$G35:$OA35,"FERIAS"))</f>
        <v>0</v>
      </c>
      <c r="PK35">
        <f>IF($B35="",0,SUMPRODUCT((Cálculos!$G$4:$OA$4="T")*(Cálculos!$G$5:$OA$5&gt;=$PK$5)*(Cálculos!$G$5:$OA$5&lt;=$PL$5))-PO35)</f>
        <v>0</v>
      </c>
      <c r="PL35">
        <f>IF($B35="",0,PK35-SUMIFS(Cálculos!$G35:$OA35,Cálculos!$G$4:$OA$4,"T",Cálculos!$G$5:$OA$5,"&gt;="&amp;$PK$5,Cálculos!$G$5:$OA$5,"&lt;="&amp;$PL$5))</f>
        <v>0</v>
      </c>
      <c r="PM35">
        <f>ROUND(PK35*Configurações!$B$7/7,0)</f>
        <v>0</v>
      </c>
      <c r="PN35">
        <f>IF(AND(Configurações!$B$6="Sim",PK35&gt;0,PL35&lt;PM35),1,0)</f>
        <v>0</v>
      </c>
      <c r="PO35">
        <f>IF($B35="",0,COUNTIFS(Cálculos!$G$4:$OA$4,"ST",Cálculos!$G$5:$OA$5,"&gt;="&amp;$PK$5,Cálculos!$G$5:$OA$5,"&lt;="&amp;$PL$5,Cálculos!$G35:$OA35,"FERIAS"))</f>
        <v>0</v>
      </c>
      <c r="PP35" s="69" t="str">
        <f t="shared" si="212"/>
        <v/>
      </c>
    </row>
    <row r="36" spans="1:432" x14ac:dyDescent="0.25">
      <c r="A36" s="68" t="str">
        <f t="shared" si="106"/>
        <v/>
      </c>
      <c r="B36" s="69" t="str">
        <f>IF(Configurações!$B$3="Colunas",IF('Escala Colunas'!Q$4="","",'Escala Colunas'!Q$4),IF(Configurações!$B$3="Simples",IF('Escala Simples'!$B36="","",'Escala Simples'!$B36),IF('Escala Linhas'!$B36="","",'Escala Linhas'!$B36)))</f>
        <v/>
      </c>
      <c r="C36" s="70" t="str">
        <f>IF($B36="","",IFERROR(INDEX(Funcionários!$D$5:$D$84,MATCH($B36,Funcionários!$B$5:$B$84,0)),""))</f>
        <v/>
      </c>
      <c r="D36" t="str">
        <f>IF($B36="","",IFERROR(INDEX(Funcionários!$C$5:$C$84,MATCH($B36,Funcionários!$B$5:$B$84,0)),""))</f>
        <v/>
      </c>
      <c r="E36">
        <f>IF($B36="",0,IFERROR(N(INDEX(Funcionários!$E$5:$E$84,MATCH($B36,Funcionários!$B$5:$B$84,0))),0))</f>
        <v>0</v>
      </c>
      <c r="F36">
        <f>IF($B36="",0,IFERROR(N(INDEX(Funcionários!$F$5:$F$84,MATCH($B36,Funcionários!$B$5:$B$84,0))),0))</f>
        <v>0</v>
      </c>
      <c r="G36" s="71" t="str">
        <f>IF(Configurações!$B$3="Colunas",IF('Escala Colunas'!Q23="","",'Escala Colunas'!Q23),IF(Configurações!$B$3="Simples","",IF('Escala Linhas'!D36="","",'Escala Linhas'!D36)))</f>
        <v/>
      </c>
      <c r="H36" s="71" t="str">
        <f>IF(Configurações!$B$3="Colunas",IF('Escala Colunas'!Q24="","",'Escala Colunas'!Q24),IF(Configurações!$B$3="Simples","",IF('Escala Linhas'!E36="","",'Escala Linhas'!E36)))</f>
        <v/>
      </c>
      <c r="I36" s="71" t="str">
        <f>IF(Configurações!$B$3="Colunas",IF('Escala Colunas'!Q25="","",'Escala Colunas'!Q25),IF(Configurações!$B$3="Simples","",IF('Escala Linhas'!F36="","",'Escala Linhas'!F36)))</f>
        <v/>
      </c>
      <c r="J36" s="71" t="str">
        <f>IF(Configurações!$B$3="Colunas",IF('Escala Colunas'!Q26="","",'Escala Colunas'!Q26),IF(Configurações!$B$3="Simples","",IF('Escala Linhas'!G36="","",'Escala Linhas'!G36)))</f>
        <v/>
      </c>
      <c r="K36">
        <f>IF($B36="",0,IF(Configurações!$B$3="Simples",IF(OR(Q36="TRAB",Q36="ATEST"),1,0),IF(AND(G36&lt;&gt;"",J36&lt;&gt;""),1,0)))</f>
        <v>0</v>
      </c>
      <c r="L36" s="72">
        <f>IF(AND(K36=1,Configurações!$B$3&lt;&gt;"Simples"),MOD(J36-G36,1)-M36,0)</f>
        <v>0</v>
      </c>
      <c r="M36" s="72">
        <f t="shared" si="107"/>
        <v>0</v>
      </c>
      <c r="N36">
        <f t="shared" si="108"/>
        <v>0</v>
      </c>
      <c r="O36">
        <f t="shared" si="109"/>
        <v>0</v>
      </c>
      <c r="P36" s="38" t="str">
        <f>IF(K36=0,"",IF(N36&gt;Configurações!$B$15,"7DIA ","")&amp;IF(AND(WEEKDAY(G$5)=1,O36&gt;IF($D36="F",Configurações!$B$13,Configurações!$B$14)),"DOM ","")&amp;IF(Configurações!$B$3="Simples","",IF(ROUND(L36*1440,0)&lt;=ROUND(Configurações!$B$11*1440,0),IF(ROUND(M36*1440,0)&gt;0,"INT-INDEVIDO",""),IF(ROUND(L36*1440,0)&lt;=ROUND(Configurações!$B$12*1440,0),IF(ROUND(M36*1440,0)&lt;&gt;ROUND(Configurações!$B$8*1440,0),"INT-15MIN",""),IF(OR(ROUND(M36*1440,0)&lt;ROUND(Configurações!$B$9*1440,0),ROUND(M36*1440,0)&gt;ROUND(Configurações!$B$10*1440,0)),"INT-1H2H","")))))</f>
        <v/>
      </c>
      <c r="Q36" t="str">
        <f>IF(Configurações!$B$3="Simples",IF('Escala Simples'!D36="Trabalho","TRAB",IF('Escala Simples'!D36="Folga","FOLGA",IF('Escala Simples'!D36="Atestado","ATEST",IF('Escala Simples'!D36="Férias","FERIAS","")))),"")</f>
        <v/>
      </c>
      <c r="R36" s="71" t="str">
        <f>IF(Configurações!$B$3="Colunas",IF('Escala Colunas'!Q28="","",'Escala Colunas'!Q28),IF(Configurações!$B$3="Simples","",IF('Escala Linhas'!I36="","",'Escala Linhas'!I36)))</f>
        <v/>
      </c>
      <c r="S36" s="71" t="str">
        <f>IF(Configurações!$B$3="Colunas",IF('Escala Colunas'!Q29="","",'Escala Colunas'!Q29),IF(Configurações!$B$3="Simples","",IF('Escala Linhas'!J36="","",'Escala Linhas'!J36)))</f>
        <v/>
      </c>
      <c r="T36" s="71" t="str">
        <f>IF(Configurações!$B$3="Colunas",IF('Escala Colunas'!Q30="","",'Escala Colunas'!Q30),IF(Configurações!$B$3="Simples","",IF('Escala Linhas'!K36="","",'Escala Linhas'!K36)))</f>
        <v/>
      </c>
      <c r="U36" s="71" t="str">
        <f>IF(Configurações!$B$3="Colunas",IF('Escala Colunas'!Q31="","",'Escala Colunas'!Q31),IF(Configurações!$B$3="Simples","",IF('Escala Linhas'!L36="","",'Escala Linhas'!L36)))</f>
        <v/>
      </c>
      <c r="V36">
        <f>IF($B36="",0,IF(Configurações!$B$3="Simples",IF(OR(AB36="TRAB",AB36="ATEST"),1,0),IF(AND(R36&lt;&gt;"",U36&lt;&gt;""),1,0)))</f>
        <v>0</v>
      </c>
      <c r="W36" s="72">
        <f>IF(AND(V36=1,Configurações!$B$3&lt;&gt;"Simples"),MOD(U36-R36,1)-X36,0)</f>
        <v>0</v>
      </c>
      <c r="X36" s="72">
        <f t="shared" si="110"/>
        <v>0</v>
      </c>
      <c r="Y36">
        <f t="shared" si="111"/>
        <v>0</v>
      </c>
      <c r="Z36">
        <f t="shared" si="112"/>
        <v>0</v>
      </c>
      <c r="AA36" s="38" t="str">
        <f>IF(V36=0,"",IF(Y36&gt;Configurações!$B$15,"7DIA ","")&amp;IF(AND(WEEKDAY(R$5)=1,Z36&gt;IF($D36="F",Configurações!$B$13,Configurações!$B$14)),"DOM ","")&amp;IF(Configurações!$B$3="Simples","",IF(ROUND(W36*1440,0)&lt;=ROUND(Configurações!$B$11*1440,0),IF(ROUND(X36*1440,0)&gt;0,"INT-INDEVIDO",""),IF(ROUND(W36*1440,0)&lt;=ROUND(Configurações!$B$12*1440,0),IF(ROUND(X36*1440,0)&lt;&gt;ROUND(Configurações!$B$8*1440,0),"INT-15MIN",""),IF(OR(ROUND(X36*1440,0)&lt;ROUND(Configurações!$B$9*1440,0),ROUND(X36*1440,0)&gt;ROUND(Configurações!$B$10*1440,0)),"INT-1H2H","")))))</f>
        <v/>
      </c>
      <c r="AB36" t="str">
        <f>IF(Configurações!$B$3="Simples",IF('Escala Simples'!E36="Trabalho","TRAB",IF('Escala Simples'!E36="Folga","FOLGA",IF('Escala Simples'!E36="Atestado","ATEST",IF('Escala Simples'!E36="Férias","FERIAS","")))),"")</f>
        <v/>
      </c>
      <c r="AC36" s="71" t="str">
        <f>IF(Configurações!$B$3="Colunas",IF('Escala Colunas'!Q33="","",'Escala Colunas'!Q33),IF(Configurações!$B$3="Simples","",IF('Escala Linhas'!N36="","",'Escala Linhas'!N36)))</f>
        <v/>
      </c>
      <c r="AD36" s="71" t="str">
        <f>IF(Configurações!$B$3="Colunas",IF('Escala Colunas'!Q34="","",'Escala Colunas'!Q34),IF(Configurações!$B$3="Simples","",IF('Escala Linhas'!O36="","",'Escala Linhas'!O36)))</f>
        <v/>
      </c>
      <c r="AE36" s="71" t="str">
        <f>IF(Configurações!$B$3="Colunas",IF('Escala Colunas'!Q35="","",'Escala Colunas'!Q35),IF(Configurações!$B$3="Simples","",IF('Escala Linhas'!P36="","",'Escala Linhas'!P36)))</f>
        <v/>
      </c>
      <c r="AF36" s="71" t="str">
        <f>IF(Configurações!$B$3="Colunas",IF('Escala Colunas'!Q36="","",'Escala Colunas'!Q36),IF(Configurações!$B$3="Simples","",IF('Escala Linhas'!Q36="","",'Escala Linhas'!Q36)))</f>
        <v/>
      </c>
      <c r="AG36">
        <f>IF($B36="",0,IF(Configurações!$B$3="Simples",IF(OR(AM36="TRAB",AM36="ATEST"),1,0),IF(AND(AC36&lt;&gt;"",AF36&lt;&gt;""),1,0)))</f>
        <v>0</v>
      </c>
      <c r="AH36" s="72">
        <f>IF(AND(AG36=1,Configurações!$B$3&lt;&gt;"Simples"),MOD(AF36-AC36,1)-AI36,0)</f>
        <v>0</v>
      </c>
      <c r="AI36" s="72">
        <f t="shared" si="113"/>
        <v>0</v>
      </c>
      <c r="AJ36">
        <f t="shared" si="114"/>
        <v>0</v>
      </c>
      <c r="AK36">
        <f t="shared" si="115"/>
        <v>0</v>
      </c>
      <c r="AL36" s="38" t="str">
        <f>IF(AG36=0,"",IF(AJ36&gt;Configurações!$B$15,"7DIA ","")&amp;IF(AND(WEEKDAY(AC$5)=1,AK36&gt;IF($D36="F",Configurações!$B$13,Configurações!$B$14)),"DOM ","")&amp;IF(Configurações!$B$3="Simples","",IF(ROUND(AH36*1440,0)&lt;=ROUND(Configurações!$B$11*1440,0),IF(ROUND(AI36*1440,0)&gt;0,"INT-INDEVIDO",""),IF(ROUND(AH36*1440,0)&lt;=ROUND(Configurações!$B$12*1440,0),IF(ROUND(AI36*1440,0)&lt;&gt;ROUND(Configurações!$B$8*1440,0),"INT-15MIN",""),IF(OR(ROUND(AI36*1440,0)&lt;ROUND(Configurações!$B$9*1440,0),ROUND(AI36*1440,0)&gt;ROUND(Configurações!$B$10*1440,0)),"INT-1H2H","")))))</f>
        <v/>
      </c>
      <c r="AM36" t="str">
        <f>IF(Configurações!$B$3="Simples",IF('Escala Simples'!F36="Trabalho","TRAB",IF('Escala Simples'!F36="Folga","FOLGA",IF('Escala Simples'!F36="Atestado","ATEST",IF('Escala Simples'!F36="Férias","FERIAS","")))),"")</f>
        <v/>
      </c>
      <c r="AN36" s="71" t="str">
        <f>IF(Configurações!$B$3="Colunas",IF('Escala Colunas'!Q38="","",'Escala Colunas'!Q38),IF(Configurações!$B$3="Simples","",IF('Escala Linhas'!S36="","",'Escala Linhas'!S36)))</f>
        <v/>
      </c>
      <c r="AO36" s="71" t="str">
        <f>IF(Configurações!$B$3="Colunas",IF('Escala Colunas'!Q39="","",'Escala Colunas'!Q39),IF(Configurações!$B$3="Simples","",IF('Escala Linhas'!T36="","",'Escala Linhas'!T36)))</f>
        <v/>
      </c>
      <c r="AP36" s="71" t="str">
        <f>IF(Configurações!$B$3="Colunas",IF('Escala Colunas'!Q40="","",'Escala Colunas'!Q40),IF(Configurações!$B$3="Simples","",IF('Escala Linhas'!U36="","",'Escala Linhas'!U36)))</f>
        <v/>
      </c>
      <c r="AQ36" s="71" t="str">
        <f>IF(Configurações!$B$3="Colunas",IF('Escala Colunas'!Q41="","",'Escala Colunas'!Q41),IF(Configurações!$B$3="Simples","",IF('Escala Linhas'!V36="","",'Escala Linhas'!V36)))</f>
        <v/>
      </c>
      <c r="AR36">
        <f>IF($B36="",0,IF(Configurações!$B$3="Simples",IF(OR(AX36="TRAB",AX36="ATEST"),1,0),IF(AND(AN36&lt;&gt;"",AQ36&lt;&gt;""),1,0)))</f>
        <v>0</v>
      </c>
      <c r="AS36" s="72">
        <f>IF(AND(AR36=1,Configurações!$B$3&lt;&gt;"Simples"),MOD(AQ36-AN36,1)-AT36,0)</f>
        <v>0</v>
      </c>
      <c r="AT36" s="72">
        <f t="shared" si="116"/>
        <v>0</v>
      </c>
      <c r="AU36">
        <f t="shared" si="117"/>
        <v>0</v>
      </c>
      <c r="AV36">
        <f t="shared" si="118"/>
        <v>0</v>
      </c>
      <c r="AW36" s="38" t="str">
        <f>IF(AR36=0,"",IF(AU36&gt;Configurações!$B$15,"7DIA ","")&amp;IF(AND(WEEKDAY(AN$5)=1,AV36&gt;IF($D36="F",Configurações!$B$13,Configurações!$B$14)),"DOM ","")&amp;IF(Configurações!$B$3="Simples","",IF(ROUND(AS36*1440,0)&lt;=ROUND(Configurações!$B$11*1440,0),IF(ROUND(AT36*1440,0)&gt;0,"INT-INDEVIDO",""),IF(ROUND(AS36*1440,0)&lt;=ROUND(Configurações!$B$12*1440,0),IF(ROUND(AT36*1440,0)&lt;&gt;ROUND(Configurações!$B$8*1440,0),"INT-15MIN",""),IF(OR(ROUND(AT36*1440,0)&lt;ROUND(Configurações!$B$9*1440,0),ROUND(AT36*1440,0)&gt;ROUND(Configurações!$B$10*1440,0)),"INT-1H2H","")))))</f>
        <v/>
      </c>
      <c r="AX36" t="str">
        <f>IF(Configurações!$B$3="Simples",IF('Escala Simples'!G36="Trabalho","TRAB",IF('Escala Simples'!G36="Folga","FOLGA",IF('Escala Simples'!G36="Atestado","ATEST",IF('Escala Simples'!G36="Férias","FERIAS","")))),"")</f>
        <v/>
      </c>
      <c r="AY36" s="71" t="str">
        <f>IF(Configurações!$B$3="Colunas",IF('Escala Colunas'!Q43="","",'Escala Colunas'!Q43),IF(Configurações!$B$3="Simples","",IF('Escala Linhas'!X36="","",'Escala Linhas'!X36)))</f>
        <v/>
      </c>
      <c r="AZ36" s="71" t="str">
        <f>IF(Configurações!$B$3="Colunas",IF('Escala Colunas'!Q44="","",'Escala Colunas'!Q44),IF(Configurações!$B$3="Simples","",IF('Escala Linhas'!Y36="","",'Escala Linhas'!Y36)))</f>
        <v/>
      </c>
      <c r="BA36" s="71" t="str">
        <f>IF(Configurações!$B$3="Colunas",IF('Escala Colunas'!Q45="","",'Escala Colunas'!Q45),IF(Configurações!$B$3="Simples","",IF('Escala Linhas'!Z36="","",'Escala Linhas'!Z36)))</f>
        <v/>
      </c>
      <c r="BB36" s="71" t="str">
        <f>IF(Configurações!$B$3="Colunas",IF('Escala Colunas'!Q46="","",'Escala Colunas'!Q46),IF(Configurações!$B$3="Simples","",IF('Escala Linhas'!AA36="","",'Escala Linhas'!AA36)))</f>
        <v/>
      </c>
      <c r="BC36">
        <f>IF($B36="",0,IF(Configurações!$B$3="Simples",IF(OR(BI36="TRAB",BI36="ATEST"),1,0),IF(AND(AY36&lt;&gt;"",BB36&lt;&gt;""),1,0)))</f>
        <v>0</v>
      </c>
      <c r="BD36" s="72">
        <f>IF(AND(BC36=1,Configurações!$B$3&lt;&gt;"Simples"),MOD(BB36-AY36,1)-BE36,0)</f>
        <v>0</v>
      </c>
      <c r="BE36" s="72">
        <f t="shared" si="119"/>
        <v>0</v>
      </c>
      <c r="BF36">
        <f t="shared" si="120"/>
        <v>0</v>
      </c>
      <c r="BG36">
        <f t="shared" si="121"/>
        <v>0</v>
      </c>
      <c r="BH36" s="38" t="str">
        <f>IF(BC36=0,"",IF(BF36&gt;Configurações!$B$15,"7DIA ","")&amp;IF(AND(WEEKDAY(AY$5)=1,BG36&gt;IF($D36="F",Configurações!$B$13,Configurações!$B$14)),"DOM ","")&amp;IF(Configurações!$B$3="Simples","",IF(ROUND(BD36*1440,0)&lt;=ROUND(Configurações!$B$11*1440,0),IF(ROUND(BE36*1440,0)&gt;0,"INT-INDEVIDO",""),IF(ROUND(BD36*1440,0)&lt;=ROUND(Configurações!$B$12*1440,0),IF(ROUND(BE36*1440,0)&lt;&gt;ROUND(Configurações!$B$8*1440,0),"INT-15MIN",""),IF(OR(ROUND(BE36*1440,0)&lt;ROUND(Configurações!$B$9*1440,0),ROUND(BE36*1440,0)&gt;ROUND(Configurações!$B$10*1440,0)),"INT-1H2H","")))))</f>
        <v/>
      </c>
      <c r="BI36" t="str">
        <f>IF(Configurações!$B$3="Simples",IF('Escala Simples'!H36="Trabalho","TRAB",IF('Escala Simples'!H36="Folga","FOLGA",IF('Escala Simples'!H36="Atestado","ATEST",IF('Escala Simples'!H36="Férias","FERIAS","")))),"")</f>
        <v/>
      </c>
      <c r="BJ36" s="71" t="str">
        <f>IF(Configurações!$B$3="Colunas",IF('Escala Colunas'!Q48="","",'Escala Colunas'!Q48),IF(Configurações!$B$3="Simples","",IF('Escala Linhas'!AC36="","",'Escala Linhas'!AC36)))</f>
        <v/>
      </c>
      <c r="BK36" s="71" t="str">
        <f>IF(Configurações!$B$3="Colunas",IF('Escala Colunas'!Q49="","",'Escala Colunas'!Q49),IF(Configurações!$B$3="Simples","",IF('Escala Linhas'!AD36="","",'Escala Linhas'!AD36)))</f>
        <v/>
      </c>
      <c r="BL36" s="71" t="str">
        <f>IF(Configurações!$B$3="Colunas",IF('Escala Colunas'!Q50="","",'Escala Colunas'!Q50),IF(Configurações!$B$3="Simples","",IF('Escala Linhas'!AE36="","",'Escala Linhas'!AE36)))</f>
        <v/>
      </c>
      <c r="BM36" s="71" t="str">
        <f>IF(Configurações!$B$3="Colunas",IF('Escala Colunas'!Q51="","",'Escala Colunas'!Q51),IF(Configurações!$B$3="Simples","",IF('Escala Linhas'!AF36="","",'Escala Linhas'!AF36)))</f>
        <v/>
      </c>
      <c r="BN36">
        <f>IF($B36="",0,IF(Configurações!$B$3="Simples",IF(OR(BT36="TRAB",BT36="ATEST"),1,0),IF(AND(BJ36&lt;&gt;"",BM36&lt;&gt;""),1,0)))</f>
        <v>0</v>
      </c>
      <c r="BO36" s="72">
        <f>IF(AND(BN36=1,Configurações!$B$3&lt;&gt;"Simples"),MOD(BM36-BJ36,1)-BP36,0)</f>
        <v>0</v>
      </c>
      <c r="BP36" s="72">
        <f t="shared" si="122"/>
        <v>0</v>
      </c>
      <c r="BQ36">
        <f t="shared" si="123"/>
        <v>0</v>
      </c>
      <c r="BR36">
        <f t="shared" si="124"/>
        <v>0</v>
      </c>
      <c r="BS36" s="38" t="str">
        <f>IF(BN36=0,"",IF(BQ36&gt;Configurações!$B$15,"7DIA ","")&amp;IF(AND(WEEKDAY(BJ$5)=1,BR36&gt;IF($D36="F",Configurações!$B$13,Configurações!$B$14)),"DOM ","")&amp;IF(Configurações!$B$3="Simples","",IF(ROUND(BO36*1440,0)&lt;=ROUND(Configurações!$B$11*1440,0),IF(ROUND(BP36*1440,0)&gt;0,"INT-INDEVIDO",""),IF(ROUND(BO36*1440,0)&lt;=ROUND(Configurações!$B$12*1440,0),IF(ROUND(BP36*1440,0)&lt;&gt;ROUND(Configurações!$B$8*1440,0),"INT-15MIN",""),IF(OR(ROUND(BP36*1440,0)&lt;ROUND(Configurações!$B$9*1440,0),ROUND(BP36*1440,0)&gt;ROUND(Configurações!$B$10*1440,0)),"INT-1H2H","")))))</f>
        <v/>
      </c>
      <c r="BT36" t="str">
        <f>IF(Configurações!$B$3="Simples",IF('Escala Simples'!I36="Trabalho","TRAB",IF('Escala Simples'!I36="Folga","FOLGA",IF('Escala Simples'!I36="Atestado","ATEST",IF('Escala Simples'!I36="Férias","FERIAS","")))),"")</f>
        <v/>
      </c>
      <c r="BU36" s="71" t="str">
        <f>IF(Configurações!$B$3="Colunas",IF('Escala Colunas'!Q53="","",'Escala Colunas'!Q53),IF(Configurações!$B$3="Simples","",IF('Escala Linhas'!AH36="","",'Escala Linhas'!AH36)))</f>
        <v/>
      </c>
      <c r="BV36" s="71" t="str">
        <f>IF(Configurações!$B$3="Colunas",IF('Escala Colunas'!Q54="","",'Escala Colunas'!Q54),IF(Configurações!$B$3="Simples","",IF('Escala Linhas'!AI36="","",'Escala Linhas'!AI36)))</f>
        <v/>
      </c>
      <c r="BW36" s="71" t="str">
        <f>IF(Configurações!$B$3="Colunas",IF('Escala Colunas'!Q55="","",'Escala Colunas'!Q55),IF(Configurações!$B$3="Simples","",IF('Escala Linhas'!AJ36="","",'Escala Linhas'!AJ36)))</f>
        <v/>
      </c>
      <c r="BX36" s="71" t="str">
        <f>IF(Configurações!$B$3="Colunas",IF('Escala Colunas'!Q56="","",'Escala Colunas'!Q56),IF(Configurações!$B$3="Simples","",IF('Escala Linhas'!AK36="","",'Escala Linhas'!AK36)))</f>
        <v/>
      </c>
      <c r="BY36">
        <f>IF($B36="",0,IF(Configurações!$B$3="Simples",IF(OR(CE36="TRAB",CE36="ATEST"),1,0),IF(AND(BU36&lt;&gt;"",BX36&lt;&gt;""),1,0)))</f>
        <v>0</v>
      </c>
      <c r="BZ36" s="72">
        <f>IF(AND(BY36=1,Configurações!$B$3&lt;&gt;"Simples"),MOD(BX36-BU36,1)-CA36,0)</f>
        <v>0</v>
      </c>
      <c r="CA36" s="72">
        <f t="shared" si="125"/>
        <v>0</v>
      </c>
      <c r="CB36">
        <f t="shared" si="126"/>
        <v>0</v>
      </c>
      <c r="CC36">
        <f t="shared" si="127"/>
        <v>0</v>
      </c>
      <c r="CD36" s="38" t="str">
        <f>IF(BY36=0,"",IF(CB36&gt;Configurações!$B$15,"7DIA ","")&amp;IF(AND(WEEKDAY(BU$5)=1,CC36&gt;IF($D36="F",Configurações!$B$13,Configurações!$B$14)),"DOM ","")&amp;IF(Configurações!$B$3="Simples","",IF(ROUND(BZ36*1440,0)&lt;=ROUND(Configurações!$B$11*1440,0),IF(ROUND(CA36*1440,0)&gt;0,"INT-INDEVIDO",""),IF(ROUND(BZ36*1440,0)&lt;=ROUND(Configurações!$B$12*1440,0),IF(ROUND(CA36*1440,0)&lt;&gt;ROUND(Configurações!$B$8*1440,0),"INT-15MIN",""),IF(OR(ROUND(CA36*1440,0)&lt;ROUND(Configurações!$B$9*1440,0),ROUND(CA36*1440,0)&gt;ROUND(Configurações!$B$10*1440,0)),"INT-1H2H","")))))</f>
        <v/>
      </c>
      <c r="CE36" t="str">
        <f>IF(Configurações!$B$3="Simples",IF('Escala Simples'!J36="Trabalho","TRAB",IF('Escala Simples'!J36="Folga","FOLGA",IF('Escala Simples'!J36="Atestado","ATEST",IF('Escala Simples'!J36="Férias","FERIAS","")))),"")</f>
        <v/>
      </c>
      <c r="CF36" s="71" t="str">
        <f>IF(Configurações!$B$3="Colunas",IF('Escala Colunas'!Q61="","",'Escala Colunas'!Q61),IF(Configurações!$B$3="Simples","",IF('Escala Linhas'!AP36="","",'Escala Linhas'!AP36)))</f>
        <v/>
      </c>
      <c r="CG36" s="71" t="str">
        <f>IF(Configurações!$B$3="Colunas",IF('Escala Colunas'!Q62="","",'Escala Colunas'!Q62),IF(Configurações!$B$3="Simples","",IF('Escala Linhas'!AQ36="","",'Escala Linhas'!AQ36)))</f>
        <v/>
      </c>
      <c r="CH36" s="71" t="str">
        <f>IF(Configurações!$B$3="Colunas",IF('Escala Colunas'!Q63="","",'Escala Colunas'!Q63),IF(Configurações!$B$3="Simples","",IF('Escala Linhas'!AR36="","",'Escala Linhas'!AR36)))</f>
        <v/>
      </c>
      <c r="CI36" s="71" t="str">
        <f>IF(Configurações!$B$3="Colunas",IF('Escala Colunas'!Q64="","",'Escala Colunas'!Q64),IF(Configurações!$B$3="Simples","",IF('Escala Linhas'!AS36="","",'Escala Linhas'!AS36)))</f>
        <v/>
      </c>
      <c r="CJ36">
        <f>IF($B36="",0,IF(Configurações!$B$3="Simples",IF(OR(CP36="TRAB",CP36="ATEST"),1,0),IF(AND(CF36&lt;&gt;"",CI36&lt;&gt;""),1,0)))</f>
        <v>0</v>
      </c>
      <c r="CK36" s="72">
        <f>IF(AND(CJ36=1,Configurações!$B$3&lt;&gt;"Simples"),MOD(CI36-CF36,1)-CL36,0)</f>
        <v>0</v>
      </c>
      <c r="CL36" s="72">
        <f t="shared" si="128"/>
        <v>0</v>
      </c>
      <c r="CM36">
        <f t="shared" si="129"/>
        <v>0</v>
      </c>
      <c r="CN36">
        <f t="shared" si="130"/>
        <v>0</v>
      </c>
      <c r="CO36" s="38" t="str">
        <f>IF(CJ36=0,"",IF(CM36&gt;Configurações!$B$15,"7DIA ","")&amp;IF(AND(WEEKDAY(CF$5)=1,CN36&gt;IF($D36="F",Configurações!$B$13,Configurações!$B$14)),"DOM ","")&amp;IF(Configurações!$B$3="Simples","",IF(ROUND(CK36*1440,0)&lt;=ROUND(Configurações!$B$11*1440,0),IF(ROUND(CL36*1440,0)&gt;0,"INT-INDEVIDO",""),IF(ROUND(CK36*1440,0)&lt;=ROUND(Configurações!$B$12*1440,0),IF(ROUND(CL36*1440,0)&lt;&gt;ROUND(Configurações!$B$8*1440,0),"INT-15MIN",""),IF(OR(ROUND(CL36*1440,0)&lt;ROUND(Configurações!$B$9*1440,0),ROUND(CL36*1440,0)&gt;ROUND(Configurações!$B$10*1440,0)),"INT-1H2H","")))))</f>
        <v/>
      </c>
      <c r="CP36" t="str">
        <f>IF(Configurações!$B$3="Simples",IF('Escala Simples'!M36="Trabalho","TRAB",IF('Escala Simples'!M36="Folga","FOLGA",IF('Escala Simples'!M36="Atestado","ATEST",IF('Escala Simples'!M36="Férias","FERIAS","")))),"")</f>
        <v/>
      </c>
      <c r="CQ36" s="71" t="str">
        <f>IF(Configurações!$B$3="Colunas",IF('Escala Colunas'!Q66="","",'Escala Colunas'!Q66),IF(Configurações!$B$3="Simples","",IF('Escala Linhas'!AU36="","",'Escala Linhas'!AU36)))</f>
        <v/>
      </c>
      <c r="CR36" s="71" t="str">
        <f>IF(Configurações!$B$3="Colunas",IF('Escala Colunas'!Q67="","",'Escala Colunas'!Q67),IF(Configurações!$B$3="Simples","",IF('Escala Linhas'!AV36="","",'Escala Linhas'!AV36)))</f>
        <v/>
      </c>
      <c r="CS36" s="71" t="str">
        <f>IF(Configurações!$B$3="Colunas",IF('Escala Colunas'!Q68="","",'Escala Colunas'!Q68),IF(Configurações!$B$3="Simples","",IF('Escala Linhas'!AW36="","",'Escala Linhas'!AW36)))</f>
        <v/>
      </c>
      <c r="CT36" s="71" t="str">
        <f>IF(Configurações!$B$3="Colunas",IF('Escala Colunas'!Q69="","",'Escala Colunas'!Q69),IF(Configurações!$B$3="Simples","",IF('Escala Linhas'!AX36="","",'Escala Linhas'!AX36)))</f>
        <v/>
      </c>
      <c r="CU36">
        <f>IF($B36="",0,IF(Configurações!$B$3="Simples",IF(OR(DA36="TRAB",DA36="ATEST"),1,0),IF(AND(CQ36&lt;&gt;"",CT36&lt;&gt;""),1,0)))</f>
        <v>0</v>
      </c>
      <c r="CV36" s="72">
        <f>IF(AND(CU36=1,Configurações!$B$3&lt;&gt;"Simples"),MOD(CT36-CQ36,1)-CW36,0)</f>
        <v>0</v>
      </c>
      <c r="CW36" s="72">
        <f t="shared" si="131"/>
        <v>0</v>
      </c>
      <c r="CX36">
        <f t="shared" si="132"/>
        <v>0</v>
      </c>
      <c r="CY36">
        <f t="shared" si="133"/>
        <v>0</v>
      </c>
      <c r="CZ36" s="38" t="str">
        <f>IF(CU36=0,"",IF(CX36&gt;Configurações!$B$15,"7DIA ","")&amp;IF(AND(WEEKDAY(CQ$5)=1,CY36&gt;IF($D36="F",Configurações!$B$13,Configurações!$B$14)),"DOM ","")&amp;IF(Configurações!$B$3="Simples","",IF(ROUND(CV36*1440,0)&lt;=ROUND(Configurações!$B$11*1440,0),IF(ROUND(CW36*1440,0)&gt;0,"INT-INDEVIDO",""),IF(ROUND(CV36*1440,0)&lt;=ROUND(Configurações!$B$12*1440,0),IF(ROUND(CW36*1440,0)&lt;&gt;ROUND(Configurações!$B$8*1440,0),"INT-15MIN",""),IF(OR(ROUND(CW36*1440,0)&lt;ROUND(Configurações!$B$9*1440,0),ROUND(CW36*1440,0)&gt;ROUND(Configurações!$B$10*1440,0)),"INT-1H2H","")))))</f>
        <v/>
      </c>
      <c r="DA36" t="str">
        <f>IF(Configurações!$B$3="Simples",IF('Escala Simples'!N36="Trabalho","TRAB",IF('Escala Simples'!N36="Folga","FOLGA",IF('Escala Simples'!N36="Atestado","ATEST",IF('Escala Simples'!N36="Férias","FERIAS","")))),"")</f>
        <v/>
      </c>
      <c r="DB36" s="71" t="str">
        <f>IF(Configurações!$B$3="Colunas",IF('Escala Colunas'!Q71="","",'Escala Colunas'!Q71),IF(Configurações!$B$3="Simples","",IF('Escala Linhas'!AZ36="","",'Escala Linhas'!AZ36)))</f>
        <v/>
      </c>
      <c r="DC36" s="71" t="str">
        <f>IF(Configurações!$B$3="Colunas",IF('Escala Colunas'!Q72="","",'Escala Colunas'!Q72),IF(Configurações!$B$3="Simples","",IF('Escala Linhas'!BA36="","",'Escala Linhas'!BA36)))</f>
        <v/>
      </c>
      <c r="DD36" s="71" t="str">
        <f>IF(Configurações!$B$3="Colunas",IF('Escala Colunas'!Q73="","",'Escala Colunas'!Q73),IF(Configurações!$B$3="Simples","",IF('Escala Linhas'!BB36="","",'Escala Linhas'!BB36)))</f>
        <v/>
      </c>
      <c r="DE36" s="71" t="str">
        <f>IF(Configurações!$B$3="Colunas",IF('Escala Colunas'!Q74="","",'Escala Colunas'!Q74),IF(Configurações!$B$3="Simples","",IF('Escala Linhas'!BC36="","",'Escala Linhas'!BC36)))</f>
        <v/>
      </c>
      <c r="DF36">
        <f>IF($B36="",0,IF(Configurações!$B$3="Simples",IF(OR(DL36="TRAB",DL36="ATEST"),1,0),IF(AND(DB36&lt;&gt;"",DE36&lt;&gt;""),1,0)))</f>
        <v>0</v>
      </c>
      <c r="DG36" s="72">
        <f>IF(AND(DF36=1,Configurações!$B$3&lt;&gt;"Simples"),MOD(DE36-DB36,1)-DH36,0)</f>
        <v>0</v>
      </c>
      <c r="DH36" s="72">
        <f t="shared" si="134"/>
        <v>0</v>
      </c>
      <c r="DI36">
        <f t="shared" si="135"/>
        <v>0</v>
      </c>
      <c r="DJ36">
        <f t="shared" si="136"/>
        <v>0</v>
      </c>
      <c r="DK36" s="38" t="str">
        <f>IF(DF36=0,"",IF(DI36&gt;Configurações!$B$15,"7DIA ","")&amp;IF(AND(WEEKDAY(DB$5)=1,DJ36&gt;IF($D36="F",Configurações!$B$13,Configurações!$B$14)),"DOM ","")&amp;IF(Configurações!$B$3="Simples","",IF(ROUND(DG36*1440,0)&lt;=ROUND(Configurações!$B$11*1440,0),IF(ROUND(DH36*1440,0)&gt;0,"INT-INDEVIDO",""),IF(ROUND(DG36*1440,0)&lt;=ROUND(Configurações!$B$12*1440,0),IF(ROUND(DH36*1440,0)&lt;&gt;ROUND(Configurações!$B$8*1440,0),"INT-15MIN",""),IF(OR(ROUND(DH36*1440,0)&lt;ROUND(Configurações!$B$9*1440,0),ROUND(DH36*1440,0)&gt;ROUND(Configurações!$B$10*1440,0)),"INT-1H2H","")))))</f>
        <v/>
      </c>
      <c r="DL36" t="str">
        <f>IF(Configurações!$B$3="Simples",IF('Escala Simples'!O36="Trabalho","TRAB",IF('Escala Simples'!O36="Folga","FOLGA",IF('Escala Simples'!O36="Atestado","ATEST",IF('Escala Simples'!O36="Férias","FERIAS","")))),"")</f>
        <v/>
      </c>
      <c r="DM36" s="71" t="str">
        <f>IF(Configurações!$B$3="Colunas",IF('Escala Colunas'!Q76="","",'Escala Colunas'!Q76),IF(Configurações!$B$3="Simples","",IF('Escala Linhas'!BE36="","",'Escala Linhas'!BE36)))</f>
        <v/>
      </c>
      <c r="DN36" s="71" t="str">
        <f>IF(Configurações!$B$3="Colunas",IF('Escala Colunas'!Q77="","",'Escala Colunas'!Q77),IF(Configurações!$B$3="Simples","",IF('Escala Linhas'!BF36="","",'Escala Linhas'!BF36)))</f>
        <v/>
      </c>
      <c r="DO36" s="71" t="str">
        <f>IF(Configurações!$B$3="Colunas",IF('Escala Colunas'!Q78="","",'Escala Colunas'!Q78),IF(Configurações!$B$3="Simples","",IF('Escala Linhas'!BG36="","",'Escala Linhas'!BG36)))</f>
        <v/>
      </c>
      <c r="DP36" s="71" t="str">
        <f>IF(Configurações!$B$3="Colunas",IF('Escala Colunas'!Q79="","",'Escala Colunas'!Q79),IF(Configurações!$B$3="Simples","",IF('Escala Linhas'!BH36="","",'Escala Linhas'!BH36)))</f>
        <v/>
      </c>
      <c r="DQ36">
        <f>IF($B36="",0,IF(Configurações!$B$3="Simples",IF(OR(DW36="TRAB",DW36="ATEST"),1,0),IF(AND(DM36&lt;&gt;"",DP36&lt;&gt;""),1,0)))</f>
        <v>0</v>
      </c>
      <c r="DR36" s="72">
        <f>IF(AND(DQ36=1,Configurações!$B$3&lt;&gt;"Simples"),MOD(DP36-DM36,1)-DS36,0)</f>
        <v>0</v>
      </c>
      <c r="DS36" s="72">
        <f t="shared" si="137"/>
        <v>0</v>
      </c>
      <c r="DT36">
        <f t="shared" si="138"/>
        <v>0</v>
      </c>
      <c r="DU36">
        <f t="shared" si="139"/>
        <v>0</v>
      </c>
      <c r="DV36" s="38" t="str">
        <f>IF(DQ36=0,"",IF(DT36&gt;Configurações!$B$15,"7DIA ","")&amp;IF(AND(WEEKDAY(DM$5)=1,DU36&gt;IF($D36="F",Configurações!$B$13,Configurações!$B$14)),"DOM ","")&amp;IF(Configurações!$B$3="Simples","",IF(ROUND(DR36*1440,0)&lt;=ROUND(Configurações!$B$11*1440,0),IF(ROUND(DS36*1440,0)&gt;0,"INT-INDEVIDO",""),IF(ROUND(DR36*1440,0)&lt;=ROUND(Configurações!$B$12*1440,0),IF(ROUND(DS36*1440,0)&lt;&gt;ROUND(Configurações!$B$8*1440,0),"INT-15MIN",""),IF(OR(ROUND(DS36*1440,0)&lt;ROUND(Configurações!$B$9*1440,0),ROUND(DS36*1440,0)&gt;ROUND(Configurações!$B$10*1440,0)),"INT-1H2H","")))))</f>
        <v/>
      </c>
      <c r="DW36" t="str">
        <f>IF(Configurações!$B$3="Simples",IF('Escala Simples'!P36="Trabalho","TRAB",IF('Escala Simples'!P36="Folga","FOLGA",IF('Escala Simples'!P36="Atestado","ATEST",IF('Escala Simples'!P36="Férias","FERIAS","")))),"")</f>
        <v/>
      </c>
      <c r="DX36" s="71" t="str">
        <f>IF(Configurações!$B$3="Colunas",IF('Escala Colunas'!Q81="","",'Escala Colunas'!Q81),IF(Configurações!$B$3="Simples","",IF('Escala Linhas'!BJ36="","",'Escala Linhas'!BJ36)))</f>
        <v/>
      </c>
      <c r="DY36" s="71" t="str">
        <f>IF(Configurações!$B$3="Colunas",IF('Escala Colunas'!Q82="","",'Escala Colunas'!Q82),IF(Configurações!$B$3="Simples","",IF('Escala Linhas'!BK36="","",'Escala Linhas'!BK36)))</f>
        <v/>
      </c>
      <c r="DZ36" s="71" t="str">
        <f>IF(Configurações!$B$3="Colunas",IF('Escala Colunas'!Q83="","",'Escala Colunas'!Q83),IF(Configurações!$B$3="Simples","",IF('Escala Linhas'!BL36="","",'Escala Linhas'!BL36)))</f>
        <v/>
      </c>
      <c r="EA36" s="71" t="str">
        <f>IF(Configurações!$B$3="Colunas",IF('Escala Colunas'!Q84="","",'Escala Colunas'!Q84),IF(Configurações!$B$3="Simples","",IF('Escala Linhas'!BM36="","",'Escala Linhas'!BM36)))</f>
        <v/>
      </c>
      <c r="EB36">
        <f>IF($B36="",0,IF(Configurações!$B$3="Simples",IF(OR(EH36="TRAB",EH36="ATEST"),1,0),IF(AND(DX36&lt;&gt;"",EA36&lt;&gt;""),1,0)))</f>
        <v>0</v>
      </c>
      <c r="EC36" s="72">
        <f>IF(AND(EB36=1,Configurações!$B$3&lt;&gt;"Simples"),MOD(EA36-DX36,1)-ED36,0)</f>
        <v>0</v>
      </c>
      <c r="ED36" s="72">
        <f t="shared" si="140"/>
        <v>0</v>
      </c>
      <c r="EE36">
        <f t="shared" si="141"/>
        <v>0</v>
      </c>
      <c r="EF36">
        <f t="shared" si="142"/>
        <v>0</v>
      </c>
      <c r="EG36" s="38" t="str">
        <f>IF(EB36=0,"",IF(EE36&gt;Configurações!$B$15,"7DIA ","")&amp;IF(AND(WEEKDAY(DX$5)=1,EF36&gt;IF($D36="F",Configurações!$B$13,Configurações!$B$14)),"DOM ","")&amp;IF(Configurações!$B$3="Simples","",IF(ROUND(EC36*1440,0)&lt;=ROUND(Configurações!$B$11*1440,0),IF(ROUND(ED36*1440,0)&gt;0,"INT-INDEVIDO",""),IF(ROUND(EC36*1440,0)&lt;=ROUND(Configurações!$B$12*1440,0),IF(ROUND(ED36*1440,0)&lt;&gt;ROUND(Configurações!$B$8*1440,0),"INT-15MIN",""),IF(OR(ROUND(ED36*1440,0)&lt;ROUND(Configurações!$B$9*1440,0),ROUND(ED36*1440,0)&gt;ROUND(Configurações!$B$10*1440,0)),"INT-1H2H","")))))</f>
        <v/>
      </c>
      <c r="EH36" t="str">
        <f>IF(Configurações!$B$3="Simples",IF('Escala Simples'!Q36="Trabalho","TRAB",IF('Escala Simples'!Q36="Folga","FOLGA",IF('Escala Simples'!Q36="Atestado","ATEST",IF('Escala Simples'!Q36="Férias","FERIAS","")))),"")</f>
        <v/>
      </c>
      <c r="EI36" s="71" t="str">
        <f>IF(Configurações!$B$3="Colunas",IF('Escala Colunas'!Q86="","",'Escala Colunas'!Q86),IF(Configurações!$B$3="Simples","",IF('Escala Linhas'!BO36="","",'Escala Linhas'!BO36)))</f>
        <v/>
      </c>
      <c r="EJ36" s="71" t="str">
        <f>IF(Configurações!$B$3="Colunas",IF('Escala Colunas'!Q87="","",'Escala Colunas'!Q87),IF(Configurações!$B$3="Simples","",IF('Escala Linhas'!BP36="","",'Escala Linhas'!BP36)))</f>
        <v/>
      </c>
      <c r="EK36" s="71" t="str">
        <f>IF(Configurações!$B$3="Colunas",IF('Escala Colunas'!Q88="","",'Escala Colunas'!Q88),IF(Configurações!$B$3="Simples","",IF('Escala Linhas'!BQ36="","",'Escala Linhas'!BQ36)))</f>
        <v/>
      </c>
      <c r="EL36" s="71" t="str">
        <f>IF(Configurações!$B$3="Colunas",IF('Escala Colunas'!Q89="","",'Escala Colunas'!Q89),IF(Configurações!$B$3="Simples","",IF('Escala Linhas'!BR36="","",'Escala Linhas'!BR36)))</f>
        <v/>
      </c>
      <c r="EM36">
        <f>IF($B36="",0,IF(Configurações!$B$3="Simples",IF(OR(ES36="TRAB",ES36="ATEST"),1,0),IF(AND(EI36&lt;&gt;"",EL36&lt;&gt;""),1,0)))</f>
        <v>0</v>
      </c>
      <c r="EN36" s="72">
        <f>IF(AND(EM36=1,Configurações!$B$3&lt;&gt;"Simples"),MOD(EL36-EI36,1)-EO36,0)</f>
        <v>0</v>
      </c>
      <c r="EO36" s="72">
        <f t="shared" si="143"/>
        <v>0</v>
      </c>
      <c r="EP36">
        <f t="shared" si="144"/>
        <v>0</v>
      </c>
      <c r="EQ36">
        <f t="shared" si="145"/>
        <v>0</v>
      </c>
      <c r="ER36" s="38" t="str">
        <f>IF(EM36=0,"",IF(EP36&gt;Configurações!$B$15,"7DIA ","")&amp;IF(AND(WEEKDAY(EI$5)=1,EQ36&gt;IF($D36="F",Configurações!$B$13,Configurações!$B$14)),"DOM ","")&amp;IF(Configurações!$B$3="Simples","",IF(ROUND(EN36*1440,0)&lt;=ROUND(Configurações!$B$11*1440,0),IF(ROUND(EO36*1440,0)&gt;0,"INT-INDEVIDO",""),IF(ROUND(EN36*1440,0)&lt;=ROUND(Configurações!$B$12*1440,0),IF(ROUND(EO36*1440,0)&lt;&gt;ROUND(Configurações!$B$8*1440,0),"INT-15MIN",""),IF(OR(ROUND(EO36*1440,0)&lt;ROUND(Configurações!$B$9*1440,0),ROUND(EO36*1440,0)&gt;ROUND(Configurações!$B$10*1440,0)),"INT-1H2H","")))))</f>
        <v/>
      </c>
      <c r="ES36" t="str">
        <f>IF(Configurações!$B$3="Simples",IF('Escala Simples'!R36="Trabalho","TRAB",IF('Escala Simples'!R36="Folga","FOLGA",IF('Escala Simples'!R36="Atestado","ATEST",IF('Escala Simples'!R36="Férias","FERIAS","")))),"")</f>
        <v/>
      </c>
      <c r="ET36" s="71" t="str">
        <f>IF(Configurações!$B$3="Colunas",IF('Escala Colunas'!Q91="","",'Escala Colunas'!Q91),IF(Configurações!$B$3="Simples","",IF('Escala Linhas'!BT36="","",'Escala Linhas'!BT36)))</f>
        <v/>
      </c>
      <c r="EU36" s="71" t="str">
        <f>IF(Configurações!$B$3="Colunas",IF('Escala Colunas'!Q92="","",'Escala Colunas'!Q92),IF(Configurações!$B$3="Simples","",IF('Escala Linhas'!BU36="","",'Escala Linhas'!BU36)))</f>
        <v/>
      </c>
      <c r="EV36" s="71" t="str">
        <f>IF(Configurações!$B$3="Colunas",IF('Escala Colunas'!Q93="","",'Escala Colunas'!Q93),IF(Configurações!$B$3="Simples","",IF('Escala Linhas'!BV36="","",'Escala Linhas'!BV36)))</f>
        <v/>
      </c>
      <c r="EW36" s="71" t="str">
        <f>IF(Configurações!$B$3="Colunas",IF('Escala Colunas'!Q94="","",'Escala Colunas'!Q94),IF(Configurações!$B$3="Simples","",IF('Escala Linhas'!BW36="","",'Escala Linhas'!BW36)))</f>
        <v/>
      </c>
      <c r="EX36">
        <f>IF($B36="",0,IF(Configurações!$B$3="Simples",IF(OR(FD36="TRAB",FD36="ATEST"),1,0),IF(AND(ET36&lt;&gt;"",EW36&lt;&gt;""),1,0)))</f>
        <v>0</v>
      </c>
      <c r="EY36" s="72">
        <f>IF(AND(EX36=1,Configurações!$B$3&lt;&gt;"Simples"),MOD(EW36-ET36,1)-EZ36,0)</f>
        <v>0</v>
      </c>
      <c r="EZ36" s="72">
        <f t="shared" si="146"/>
        <v>0</v>
      </c>
      <c r="FA36">
        <f t="shared" si="147"/>
        <v>0</v>
      </c>
      <c r="FB36">
        <f t="shared" si="148"/>
        <v>0</v>
      </c>
      <c r="FC36" s="38" t="str">
        <f>IF(EX36=0,"",IF(FA36&gt;Configurações!$B$15,"7DIA ","")&amp;IF(AND(WEEKDAY(ET$5)=1,FB36&gt;IF($D36="F",Configurações!$B$13,Configurações!$B$14)),"DOM ","")&amp;IF(Configurações!$B$3="Simples","",IF(ROUND(EY36*1440,0)&lt;=ROUND(Configurações!$B$11*1440,0),IF(ROUND(EZ36*1440,0)&gt;0,"INT-INDEVIDO",""),IF(ROUND(EY36*1440,0)&lt;=ROUND(Configurações!$B$12*1440,0),IF(ROUND(EZ36*1440,0)&lt;&gt;ROUND(Configurações!$B$8*1440,0),"INT-15MIN",""),IF(OR(ROUND(EZ36*1440,0)&lt;ROUND(Configurações!$B$9*1440,0),ROUND(EZ36*1440,0)&gt;ROUND(Configurações!$B$10*1440,0)),"INT-1H2H","")))))</f>
        <v/>
      </c>
      <c r="FD36" t="str">
        <f>IF(Configurações!$B$3="Simples",IF('Escala Simples'!S36="Trabalho","TRAB",IF('Escala Simples'!S36="Folga","FOLGA",IF('Escala Simples'!S36="Atestado","ATEST",IF('Escala Simples'!S36="Férias","FERIAS","")))),"")</f>
        <v/>
      </c>
      <c r="FE36" s="71" t="str">
        <f>IF(Configurações!$B$3="Colunas",IF('Escala Colunas'!Q99="","",'Escala Colunas'!Q99),IF(Configurações!$B$3="Simples","",IF('Escala Linhas'!CB36="","",'Escala Linhas'!CB36)))</f>
        <v/>
      </c>
      <c r="FF36" s="71" t="str">
        <f>IF(Configurações!$B$3="Colunas",IF('Escala Colunas'!Q100="","",'Escala Colunas'!Q100),IF(Configurações!$B$3="Simples","",IF('Escala Linhas'!CC36="","",'Escala Linhas'!CC36)))</f>
        <v/>
      </c>
      <c r="FG36" s="71" t="str">
        <f>IF(Configurações!$B$3="Colunas",IF('Escala Colunas'!Q101="","",'Escala Colunas'!Q101),IF(Configurações!$B$3="Simples","",IF('Escala Linhas'!CD36="","",'Escala Linhas'!CD36)))</f>
        <v/>
      </c>
      <c r="FH36" s="71" t="str">
        <f>IF(Configurações!$B$3="Colunas",IF('Escala Colunas'!Q102="","",'Escala Colunas'!Q102),IF(Configurações!$B$3="Simples","",IF('Escala Linhas'!CE36="","",'Escala Linhas'!CE36)))</f>
        <v/>
      </c>
      <c r="FI36">
        <f>IF($B36="",0,IF(Configurações!$B$3="Simples",IF(OR(FO36="TRAB",FO36="ATEST"),1,0),IF(AND(FE36&lt;&gt;"",FH36&lt;&gt;""),1,0)))</f>
        <v>0</v>
      </c>
      <c r="FJ36" s="72">
        <f>IF(AND(FI36=1,Configurações!$B$3&lt;&gt;"Simples"),MOD(FH36-FE36,1)-FK36,0)</f>
        <v>0</v>
      </c>
      <c r="FK36" s="72">
        <f t="shared" si="149"/>
        <v>0</v>
      </c>
      <c r="FL36">
        <f t="shared" si="150"/>
        <v>0</v>
      </c>
      <c r="FM36">
        <f t="shared" si="151"/>
        <v>0</v>
      </c>
      <c r="FN36" s="38" t="str">
        <f>IF(FI36=0,"",IF(FL36&gt;Configurações!$B$15,"7DIA ","")&amp;IF(AND(WEEKDAY(FE$5)=1,FM36&gt;IF($D36="F",Configurações!$B$13,Configurações!$B$14)),"DOM ","")&amp;IF(Configurações!$B$3="Simples","",IF(ROUND(FJ36*1440,0)&lt;=ROUND(Configurações!$B$11*1440,0),IF(ROUND(FK36*1440,0)&gt;0,"INT-INDEVIDO",""),IF(ROUND(FJ36*1440,0)&lt;=ROUND(Configurações!$B$12*1440,0),IF(ROUND(FK36*1440,0)&lt;&gt;ROUND(Configurações!$B$8*1440,0),"INT-15MIN",""),IF(OR(ROUND(FK36*1440,0)&lt;ROUND(Configurações!$B$9*1440,0),ROUND(FK36*1440,0)&gt;ROUND(Configurações!$B$10*1440,0)),"INT-1H2H","")))))</f>
        <v/>
      </c>
      <c r="FO36" t="str">
        <f>IF(Configurações!$B$3="Simples",IF('Escala Simples'!V36="Trabalho","TRAB",IF('Escala Simples'!V36="Folga","FOLGA",IF('Escala Simples'!V36="Atestado","ATEST",IF('Escala Simples'!V36="Férias","FERIAS","")))),"")</f>
        <v/>
      </c>
      <c r="FP36" s="71" t="str">
        <f>IF(Configurações!$B$3="Colunas",IF('Escala Colunas'!Q104="","",'Escala Colunas'!Q104),IF(Configurações!$B$3="Simples","",IF('Escala Linhas'!CG36="","",'Escala Linhas'!CG36)))</f>
        <v/>
      </c>
      <c r="FQ36" s="71" t="str">
        <f>IF(Configurações!$B$3="Colunas",IF('Escala Colunas'!Q105="","",'Escala Colunas'!Q105),IF(Configurações!$B$3="Simples","",IF('Escala Linhas'!CH36="","",'Escala Linhas'!CH36)))</f>
        <v/>
      </c>
      <c r="FR36" s="71" t="str">
        <f>IF(Configurações!$B$3="Colunas",IF('Escala Colunas'!Q106="","",'Escala Colunas'!Q106),IF(Configurações!$B$3="Simples","",IF('Escala Linhas'!CI36="","",'Escala Linhas'!CI36)))</f>
        <v/>
      </c>
      <c r="FS36" s="71" t="str">
        <f>IF(Configurações!$B$3="Colunas",IF('Escala Colunas'!Q107="","",'Escala Colunas'!Q107),IF(Configurações!$B$3="Simples","",IF('Escala Linhas'!CJ36="","",'Escala Linhas'!CJ36)))</f>
        <v/>
      </c>
      <c r="FT36">
        <f>IF($B36="",0,IF(Configurações!$B$3="Simples",IF(OR(FZ36="TRAB",FZ36="ATEST"),1,0),IF(AND(FP36&lt;&gt;"",FS36&lt;&gt;""),1,0)))</f>
        <v>0</v>
      </c>
      <c r="FU36" s="72">
        <f>IF(AND(FT36=1,Configurações!$B$3&lt;&gt;"Simples"),MOD(FS36-FP36,1)-FV36,0)</f>
        <v>0</v>
      </c>
      <c r="FV36" s="72">
        <f t="shared" si="152"/>
        <v>0</v>
      </c>
      <c r="FW36">
        <f t="shared" si="153"/>
        <v>0</v>
      </c>
      <c r="FX36">
        <f t="shared" si="154"/>
        <v>0</v>
      </c>
      <c r="FY36" s="38" t="str">
        <f>IF(FT36=0,"",IF(FW36&gt;Configurações!$B$15,"7DIA ","")&amp;IF(AND(WEEKDAY(FP$5)=1,FX36&gt;IF($D36="F",Configurações!$B$13,Configurações!$B$14)),"DOM ","")&amp;IF(Configurações!$B$3="Simples","",IF(ROUND(FU36*1440,0)&lt;=ROUND(Configurações!$B$11*1440,0),IF(ROUND(FV36*1440,0)&gt;0,"INT-INDEVIDO",""),IF(ROUND(FU36*1440,0)&lt;=ROUND(Configurações!$B$12*1440,0),IF(ROUND(FV36*1440,0)&lt;&gt;ROUND(Configurações!$B$8*1440,0),"INT-15MIN",""),IF(OR(ROUND(FV36*1440,0)&lt;ROUND(Configurações!$B$9*1440,0),ROUND(FV36*1440,0)&gt;ROUND(Configurações!$B$10*1440,0)),"INT-1H2H","")))))</f>
        <v/>
      </c>
      <c r="FZ36" t="str">
        <f>IF(Configurações!$B$3="Simples",IF('Escala Simples'!W36="Trabalho","TRAB",IF('Escala Simples'!W36="Folga","FOLGA",IF('Escala Simples'!W36="Atestado","ATEST",IF('Escala Simples'!W36="Férias","FERIAS","")))),"")</f>
        <v/>
      </c>
      <c r="GA36" s="71" t="str">
        <f>IF(Configurações!$B$3="Colunas",IF('Escala Colunas'!Q109="","",'Escala Colunas'!Q109),IF(Configurações!$B$3="Simples","",IF('Escala Linhas'!CL36="","",'Escala Linhas'!CL36)))</f>
        <v/>
      </c>
      <c r="GB36" s="71" t="str">
        <f>IF(Configurações!$B$3="Colunas",IF('Escala Colunas'!Q110="","",'Escala Colunas'!Q110),IF(Configurações!$B$3="Simples","",IF('Escala Linhas'!CM36="","",'Escala Linhas'!CM36)))</f>
        <v/>
      </c>
      <c r="GC36" s="71" t="str">
        <f>IF(Configurações!$B$3="Colunas",IF('Escala Colunas'!Q111="","",'Escala Colunas'!Q111),IF(Configurações!$B$3="Simples","",IF('Escala Linhas'!CN36="","",'Escala Linhas'!CN36)))</f>
        <v/>
      </c>
      <c r="GD36" s="71" t="str">
        <f>IF(Configurações!$B$3="Colunas",IF('Escala Colunas'!Q112="","",'Escala Colunas'!Q112),IF(Configurações!$B$3="Simples","",IF('Escala Linhas'!CO36="","",'Escala Linhas'!CO36)))</f>
        <v/>
      </c>
      <c r="GE36">
        <f>IF($B36="",0,IF(Configurações!$B$3="Simples",IF(OR(GK36="TRAB",GK36="ATEST"),1,0),IF(AND(GA36&lt;&gt;"",GD36&lt;&gt;""),1,0)))</f>
        <v>0</v>
      </c>
      <c r="GF36" s="72">
        <f>IF(AND(GE36=1,Configurações!$B$3&lt;&gt;"Simples"),MOD(GD36-GA36,1)-GG36,0)</f>
        <v>0</v>
      </c>
      <c r="GG36" s="72">
        <f t="shared" si="155"/>
        <v>0</v>
      </c>
      <c r="GH36">
        <f t="shared" si="156"/>
        <v>0</v>
      </c>
      <c r="GI36">
        <f t="shared" si="157"/>
        <v>0</v>
      </c>
      <c r="GJ36" s="38" t="str">
        <f>IF(GE36=0,"",IF(GH36&gt;Configurações!$B$15,"7DIA ","")&amp;IF(AND(WEEKDAY(GA$5)=1,GI36&gt;IF($D36="F",Configurações!$B$13,Configurações!$B$14)),"DOM ","")&amp;IF(Configurações!$B$3="Simples","",IF(ROUND(GF36*1440,0)&lt;=ROUND(Configurações!$B$11*1440,0),IF(ROUND(GG36*1440,0)&gt;0,"INT-INDEVIDO",""),IF(ROUND(GF36*1440,0)&lt;=ROUND(Configurações!$B$12*1440,0),IF(ROUND(GG36*1440,0)&lt;&gt;ROUND(Configurações!$B$8*1440,0),"INT-15MIN",""),IF(OR(ROUND(GG36*1440,0)&lt;ROUND(Configurações!$B$9*1440,0),ROUND(GG36*1440,0)&gt;ROUND(Configurações!$B$10*1440,0)),"INT-1H2H","")))))</f>
        <v/>
      </c>
      <c r="GK36" t="str">
        <f>IF(Configurações!$B$3="Simples",IF('Escala Simples'!X36="Trabalho","TRAB",IF('Escala Simples'!X36="Folga","FOLGA",IF('Escala Simples'!X36="Atestado","ATEST",IF('Escala Simples'!X36="Férias","FERIAS","")))),"")</f>
        <v/>
      </c>
      <c r="GL36" s="71" t="str">
        <f>IF(Configurações!$B$3="Colunas",IF('Escala Colunas'!Q114="","",'Escala Colunas'!Q114),IF(Configurações!$B$3="Simples","",IF('Escala Linhas'!CQ36="","",'Escala Linhas'!CQ36)))</f>
        <v/>
      </c>
      <c r="GM36" s="71" t="str">
        <f>IF(Configurações!$B$3="Colunas",IF('Escala Colunas'!Q115="","",'Escala Colunas'!Q115),IF(Configurações!$B$3="Simples","",IF('Escala Linhas'!CR36="","",'Escala Linhas'!CR36)))</f>
        <v/>
      </c>
      <c r="GN36" s="71" t="str">
        <f>IF(Configurações!$B$3="Colunas",IF('Escala Colunas'!Q116="","",'Escala Colunas'!Q116),IF(Configurações!$B$3="Simples","",IF('Escala Linhas'!CS36="","",'Escala Linhas'!CS36)))</f>
        <v/>
      </c>
      <c r="GO36" s="71" t="str">
        <f>IF(Configurações!$B$3="Colunas",IF('Escala Colunas'!Q117="","",'Escala Colunas'!Q117),IF(Configurações!$B$3="Simples","",IF('Escala Linhas'!CT36="","",'Escala Linhas'!CT36)))</f>
        <v/>
      </c>
      <c r="GP36">
        <f>IF($B36="",0,IF(Configurações!$B$3="Simples",IF(OR(GV36="TRAB",GV36="ATEST"),1,0),IF(AND(GL36&lt;&gt;"",GO36&lt;&gt;""),1,0)))</f>
        <v>0</v>
      </c>
      <c r="GQ36" s="72">
        <f>IF(AND(GP36=1,Configurações!$B$3&lt;&gt;"Simples"),MOD(GO36-GL36,1)-GR36,0)</f>
        <v>0</v>
      </c>
      <c r="GR36" s="72">
        <f t="shared" si="158"/>
        <v>0</v>
      </c>
      <c r="GS36">
        <f t="shared" si="159"/>
        <v>0</v>
      </c>
      <c r="GT36">
        <f t="shared" si="160"/>
        <v>0</v>
      </c>
      <c r="GU36" s="38" t="str">
        <f>IF(GP36=0,"",IF(GS36&gt;Configurações!$B$15,"7DIA ","")&amp;IF(AND(WEEKDAY(GL$5)=1,GT36&gt;IF($D36="F",Configurações!$B$13,Configurações!$B$14)),"DOM ","")&amp;IF(Configurações!$B$3="Simples","",IF(ROUND(GQ36*1440,0)&lt;=ROUND(Configurações!$B$11*1440,0),IF(ROUND(GR36*1440,0)&gt;0,"INT-INDEVIDO",""),IF(ROUND(GQ36*1440,0)&lt;=ROUND(Configurações!$B$12*1440,0),IF(ROUND(GR36*1440,0)&lt;&gt;ROUND(Configurações!$B$8*1440,0),"INT-15MIN",""),IF(OR(ROUND(GR36*1440,0)&lt;ROUND(Configurações!$B$9*1440,0),ROUND(GR36*1440,0)&gt;ROUND(Configurações!$B$10*1440,0)),"INT-1H2H","")))))</f>
        <v/>
      </c>
      <c r="GV36" t="str">
        <f>IF(Configurações!$B$3="Simples",IF('Escala Simples'!Y36="Trabalho","TRAB",IF('Escala Simples'!Y36="Folga","FOLGA",IF('Escala Simples'!Y36="Atestado","ATEST",IF('Escala Simples'!Y36="Férias","FERIAS","")))),"")</f>
        <v/>
      </c>
      <c r="GW36" s="71" t="str">
        <f>IF(Configurações!$B$3="Colunas",IF('Escala Colunas'!Q119="","",'Escala Colunas'!Q119),IF(Configurações!$B$3="Simples","",IF('Escala Linhas'!CV36="","",'Escala Linhas'!CV36)))</f>
        <v/>
      </c>
      <c r="GX36" s="71" t="str">
        <f>IF(Configurações!$B$3="Colunas",IF('Escala Colunas'!Q120="","",'Escala Colunas'!Q120),IF(Configurações!$B$3="Simples","",IF('Escala Linhas'!CW36="","",'Escala Linhas'!CW36)))</f>
        <v/>
      </c>
      <c r="GY36" s="71" t="str">
        <f>IF(Configurações!$B$3="Colunas",IF('Escala Colunas'!Q121="","",'Escala Colunas'!Q121),IF(Configurações!$B$3="Simples","",IF('Escala Linhas'!CX36="","",'Escala Linhas'!CX36)))</f>
        <v/>
      </c>
      <c r="GZ36" s="71" t="str">
        <f>IF(Configurações!$B$3="Colunas",IF('Escala Colunas'!Q122="","",'Escala Colunas'!Q122),IF(Configurações!$B$3="Simples","",IF('Escala Linhas'!CY36="","",'Escala Linhas'!CY36)))</f>
        <v/>
      </c>
      <c r="HA36">
        <f>IF($B36="",0,IF(Configurações!$B$3="Simples",IF(OR(HG36="TRAB",HG36="ATEST"),1,0),IF(AND(GW36&lt;&gt;"",GZ36&lt;&gt;""),1,0)))</f>
        <v>0</v>
      </c>
      <c r="HB36" s="72">
        <f>IF(AND(HA36=1,Configurações!$B$3&lt;&gt;"Simples"),MOD(GZ36-GW36,1)-HC36,0)</f>
        <v>0</v>
      </c>
      <c r="HC36" s="72">
        <f t="shared" si="161"/>
        <v>0</v>
      </c>
      <c r="HD36">
        <f t="shared" si="162"/>
        <v>0</v>
      </c>
      <c r="HE36">
        <f t="shared" si="163"/>
        <v>0</v>
      </c>
      <c r="HF36" s="38" t="str">
        <f>IF(HA36=0,"",IF(HD36&gt;Configurações!$B$15,"7DIA ","")&amp;IF(AND(WEEKDAY(GW$5)=1,HE36&gt;IF($D36="F",Configurações!$B$13,Configurações!$B$14)),"DOM ","")&amp;IF(Configurações!$B$3="Simples","",IF(ROUND(HB36*1440,0)&lt;=ROUND(Configurações!$B$11*1440,0),IF(ROUND(HC36*1440,0)&gt;0,"INT-INDEVIDO",""),IF(ROUND(HB36*1440,0)&lt;=ROUND(Configurações!$B$12*1440,0),IF(ROUND(HC36*1440,0)&lt;&gt;ROUND(Configurações!$B$8*1440,0),"INT-15MIN",""),IF(OR(ROUND(HC36*1440,0)&lt;ROUND(Configurações!$B$9*1440,0),ROUND(HC36*1440,0)&gt;ROUND(Configurações!$B$10*1440,0)),"INT-1H2H","")))))</f>
        <v/>
      </c>
      <c r="HG36" t="str">
        <f>IF(Configurações!$B$3="Simples",IF('Escala Simples'!Z36="Trabalho","TRAB",IF('Escala Simples'!Z36="Folga","FOLGA",IF('Escala Simples'!Z36="Atestado","ATEST",IF('Escala Simples'!Z36="Férias","FERIAS","")))),"")</f>
        <v/>
      </c>
      <c r="HH36" s="71" t="str">
        <f>IF(Configurações!$B$3="Colunas",IF('Escala Colunas'!Q124="","",'Escala Colunas'!Q124),IF(Configurações!$B$3="Simples","",IF('Escala Linhas'!DA36="","",'Escala Linhas'!DA36)))</f>
        <v/>
      </c>
      <c r="HI36" s="71" t="str">
        <f>IF(Configurações!$B$3="Colunas",IF('Escala Colunas'!Q125="","",'Escala Colunas'!Q125),IF(Configurações!$B$3="Simples","",IF('Escala Linhas'!DB36="","",'Escala Linhas'!DB36)))</f>
        <v/>
      </c>
      <c r="HJ36" s="71" t="str">
        <f>IF(Configurações!$B$3="Colunas",IF('Escala Colunas'!Q126="","",'Escala Colunas'!Q126),IF(Configurações!$B$3="Simples","",IF('Escala Linhas'!DC36="","",'Escala Linhas'!DC36)))</f>
        <v/>
      </c>
      <c r="HK36" s="71" t="str">
        <f>IF(Configurações!$B$3="Colunas",IF('Escala Colunas'!Q127="","",'Escala Colunas'!Q127),IF(Configurações!$B$3="Simples","",IF('Escala Linhas'!DD36="","",'Escala Linhas'!DD36)))</f>
        <v/>
      </c>
      <c r="HL36">
        <f>IF($B36="",0,IF(Configurações!$B$3="Simples",IF(OR(HR36="TRAB",HR36="ATEST"),1,0),IF(AND(HH36&lt;&gt;"",HK36&lt;&gt;""),1,0)))</f>
        <v>0</v>
      </c>
      <c r="HM36" s="72">
        <f>IF(AND(HL36=1,Configurações!$B$3&lt;&gt;"Simples"),MOD(HK36-HH36,1)-HN36,0)</f>
        <v>0</v>
      </c>
      <c r="HN36" s="72">
        <f t="shared" si="164"/>
        <v>0</v>
      </c>
      <c r="HO36">
        <f t="shared" si="165"/>
        <v>0</v>
      </c>
      <c r="HP36">
        <f t="shared" si="166"/>
        <v>0</v>
      </c>
      <c r="HQ36" s="38" t="str">
        <f>IF(HL36=0,"",IF(HO36&gt;Configurações!$B$15,"7DIA ","")&amp;IF(AND(WEEKDAY(HH$5)=1,HP36&gt;IF($D36="F",Configurações!$B$13,Configurações!$B$14)),"DOM ","")&amp;IF(Configurações!$B$3="Simples","",IF(ROUND(HM36*1440,0)&lt;=ROUND(Configurações!$B$11*1440,0),IF(ROUND(HN36*1440,0)&gt;0,"INT-INDEVIDO",""),IF(ROUND(HM36*1440,0)&lt;=ROUND(Configurações!$B$12*1440,0),IF(ROUND(HN36*1440,0)&lt;&gt;ROUND(Configurações!$B$8*1440,0),"INT-15MIN",""),IF(OR(ROUND(HN36*1440,0)&lt;ROUND(Configurações!$B$9*1440,0),ROUND(HN36*1440,0)&gt;ROUND(Configurações!$B$10*1440,0)),"INT-1H2H","")))))</f>
        <v/>
      </c>
      <c r="HR36" t="str">
        <f>IF(Configurações!$B$3="Simples",IF('Escala Simples'!AA36="Trabalho","TRAB",IF('Escala Simples'!AA36="Folga","FOLGA",IF('Escala Simples'!AA36="Atestado","ATEST",IF('Escala Simples'!AA36="Férias","FERIAS","")))),"")</f>
        <v/>
      </c>
      <c r="HS36" s="71" t="str">
        <f>IF(Configurações!$B$3="Colunas",IF('Escala Colunas'!Q129="","",'Escala Colunas'!Q129),IF(Configurações!$B$3="Simples","",IF('Escala Linhas'!DF36="","",'Escala Linhas'!DF36)))</f>
        <v/>
      </c>
      <c r="HT36" s="71" t="str">
        <f>IF(Configurações!$B$3="Colunas",IF('Escala Colunas'!Q130="","",'Escala Colunas'!Q130),IF(Configurações!$B$3="Simples","",IF('Escala Linhas'!DG36="","",'Escala Linhas'!DG36)))</f>
        <v/>
      </c>
      <c r="HU36" s="71" t="str">
        <f>IF(Configurações!$B$3="Colunas",IF('Escala Colunas'!Q131="","",'Escala Colunas'!Q131),IF(Configurações!$B$3="Simples","",IF('Escala Linhas'!DH36="","",'Escala Linhas'!DH36)))</f>
        <v/>
      </c>
      <c r="HV36" s="71" t="str">
        <f>IF(Configurações!$B$3="Colunas",IF('Escala Colunas'!Q132="","",'Escala Colunas'!Q132),IF(Configurações!$B$3="Simples","",IF('Escala Linhas'!DI36="","",'Escala Linhas'!DI36)))</f>
        <v/>
      </c>
      <c r="HW36">
        <f>IF($B36="",0,IF(Configurações!$B$3="Simples",IF(OR(IC36="TRAB",IC36="ATEST"),1,0),IF(AND(HS36&lt;&gt;"",HV36&lt;&gt;""),1,0)))</f>
        <v>0</v>
      </c>
      <c r="HX36" s="72">
        <f>IF(AND(HW36=1,Configurações!$B$3&lt;&gt;"Simples"),MOD(HV36-HS36,1)-HY36,0)</f>
        <v>0</v>
      </c>
      <c r="HY36" s="72">
        <f t="shared" si="167"/>
        <v>0</v>
      </c>
      <c r="HZ36">
        <f t="shared" si="168"/>
        <v>0</v>
      </c>
      <c r="IA36">
        <f t="shared" si="169"/>
        <v>0</v>
      </c>
      <c r="IB36" s="38" t="str">
        <f>IF(HW36=0,"",IF(HZ36&gt;Configurações!$B$15,"7DIA ","")&amp;IF(AND(WEEKDAY(HS$5)=1,IA36&gt;IF($D36="F",Configurações!$B$13,Configurações!$B$14)),"DOM ","")&amp;IF(Configurações!$B$3="Simples","",IF(ROUND(HX36*1440,0)&lt;=ROUND(Configurações!$B$11*1440,0),IF(ROUND(HY36*1440,0)&gt;0,"INT-INDEVIDO",""),IF(ROUND(HX36*1440,0)&lt;=ROUND(Configurações!$B$12*1440,0),IF(ROUND(HY36*1440,0)&lt;&gt;ROUND(Configurações!$B$8*1440,0),"INT-15MIN",""),IF(OR(ROUND(HY36*1440,0)&lt;ROUND(Configurações!$B$9*1440,0),ROUND(HY36*1440,0)&gt;ROUND(Configurações!$B$10*1440,0)),"INT-1H2H","")))))</f>
        <v/>
      </c>
      <c r="IC36" t="str">
        <f>IF(Configurações!$B$3="Simples",IF('Escala Simples'!AB36="Trabalho","TRAB",IF('Escala Simples'!AB36="Folga","FOLGA",IF('Escala Simples'!AB36="Atestado","ATEST",IF('Escala Simples'!AB36="Férias","FERIAS","")))),"")</f>
        <v/>
      </c>
      <c r="ID36" s="71" t="str">
        <f>IF(Configurações!$B$3="Colunas",IF('Escala Colunas'!Q137="","",'Escala Colunas'!Q137),IF(Configurações!$B$3="Simples","",IF('Escala Linhas'!DN36="","",'Escala Linhas'!DN36)))</f>
        <v/>
      </c>
      <c r="IE36" s="71" t="str">
        <f>IF(Configurações!$B$3="Colunas",IF('Escala Colunas'!Q138="","",'Escala Colunas'!Q138),IF(Configurações!$B$3="Simples","",IF('Escala Linhas'!DO36="","",'Escala Linhas'!DO36)))</f>
        <v/>
      </c>
      <c r="IF36" s="71" t="str">
        <f>IF(Configurações!$B$3="Colunas",IF('Escala Colunas'!Q139="","",'Escala Colunas'!Q139),IF(Configurações!$B$3="Simples","",IF('Escala Linhas'!DP36="","",'Escala Linhas'!DP36)))</f>
        <v/>
      </c>
      <c r="IG36" s="71" t="str">
        <f>IF(Configurações!$B$3="Colunas",IF('Escala Colunas'!Q140="","",'Escala Colunas'!Q140),IF(Configurações!$B$3="Simples","",IF('Escala Linhas'!DQ36="","",'Escala Linhas'!DQ36)))</f>
        <v/>
      </c>
      <c r="IH36">
        <f>IF($B36="",0,IF(Configurações!$B$3="Simples",IF(OR(IN36="TRAB",IN36="ATEST"),1,0),IF(AND(ID36&lt;&gt;"",IG36&lt;&gt;""),1,0)))</f>
        <v>0</v>
      </c>
      <c r="II36" s="72">
        <f>IF(AND(IH36=1,Configurações!$B$3&lt;&gt;"Simples"),MOD(IG36-ID36,1)-IJ36,0)</f>
        <v>0</v>
      </c>
      <c r="IJ36" s="72">
        <f t="shared" si="170"/>
        <v>0</v>
      </c>
      <c r="IK36">
        <f t="shared" si="171"/>
        <v>0</v>
      </c>
      <c r="IL36">
        <f t="shared" si="172"/>
        <v>0</v>
      </c>
      <c r="IM36" s="38" t="str">
        <f>IF(IH36=0,"",IF(IK36&gt;Configurações!$B$15,"7DIA ","")&amp;IF(AND(WEEKDAY(ID$5)=1,IL36&gt;IF($D36="F",Configurações!$B$13,Configurações!$B$14)),"DOM ","")&amp;IF(Configurações!$B$3="Simples","",IF(ROUND(II36*1440,0)&lt;=ROUND(Configurações!$B$11*1440,0),IF(ROUND(IJ36*1440,0)&gt;0,"INT-INDEVIDO",""),IF(ROUND(II36*1440,0)&lt;=ROUND(Configurações!$B$12*1440,0),IF(ROUND(IJ36*1440,0)&lt;&gt;ROUND(Configurações!$B$8*1440,0),"INT-15MIN",""),IF(OR(ROUND(IJ36*1440,0)&lt;ROUND(Configurações!$B$9*1440,0),ROUND(IJ36*1440,0)&gt;ROUND(Configurações!$B$10*1440,0)),"INT-1H2H","")))))</f>
        <v/>
      </c>
      <c r="IN36" t="str">
        <f>IF(Configurações!$B$3="Simples",IF('Escala Simples'!AE36="Trabalho","TRAB",IF('Escala Simples'!AE36="Folga","FOLGA",IF('Escala Simples'!AE36="Atestado","ATEST",IF('Escala Simples'!AE36="Férias","FERIAS","")))),"")</f>
        <v/>
      </c>
      <c r="IO36" s="71" t="str">
        <f>IF(Configurações!$B$3="Colunas",IF('Escala Colunas'!Q142="","",'Escala Colunas'!Q142),IF(Configurações!$B$3="Simples","",IF('Escala Linhas'!DS36="","",'Escala Linhas'!DS36)))</f>
        <v/>
      </c>
      <c r="IP36" s="71" t="str">
        <f>IF(Configurações!$B$3="Colunas",IF('Escala Colunas'!Q143="","",'Escala Colunas'!Q143),IF(Configurações!$B$3="Simples","",IF('Escala Linhas'!DT36="","",'Escala Linhas'!DT36)))</f>
        <v/>
      </c>
      <c r="IQ36" s="71" t="str">
        <f>IF(Configurações!$B$3="Colunas",IF('Escala Colunas'!Q144="","",'Escala Colunas'!Q144),IF(Configurações!$B$3="Simples","",IF('Escala Linhas'!DU36="","",'Escala Linhas'!DU36)))</f>
        <v/>
      </c>
      <c r="IR36" s="71" t="str">
        <f>IF(Configurações!$B$3="Colunas",IF('Escala Colunas'!Q145="","",'Escala Colunas'!Q145),IF(Configurações!$B$3="Simples","",IF('Escala Linhas'!DV36="","",'Escala Linhas'!DV36)))</f>
        <v/>
      </c>
      <c r="IS36">
        <f>IF($B36="",0,IF(Configurações!$B$3="Simples",IF(OR(IY36="TRAB",IY36="ATEST"),1,0),IF(AND(IO36&lt;&gt;"",IR36&lt;&gt;""),1,0)))</f>
        <v>0</v>
      </c>
      <c r="IT36" s="72">
        <f>IF(AND(IS36=1,Configurações!$B$3&lt;&gt;"Simples"),MOD(IR36-IO36,1)-IU36,0)</f>
        <v>0</v>
      </c>
      <c r="IU36" s="72">
        <f t="shared" si="173"/>
        <v>0</v>
      </c>
      <c r="IV36">
        <f t="shared" si="174"/>
        <v>0</v>
      </c>
      <c r="IW36">
        <f t="shared" si="175"/>
        <v>0</v>
      </c>
      <c r="IX36" s="38" t="str">
        <f>IF(IS36=0,"",IF(IV36&gt;Configurações!$B$15,"7DIA ","")&amp;IF(AND(WEEKDAY(IO$5)=1,IW36&gt;IF($D36="F",Configurações!$B$13,Configurações!$B$14)),"DOM ","")&amp;IF(Configurações!$B$3="Simples","",IF(ROUND(IT36*1440,0)&lt;=ROUND(Configurações!$B$11*1440,0),IF(ROUND(IU36*1440,0)&gt;0,"INT-INDEVIDO",""),IF(ROUND(IT36*1440,0)&lt;=ROUND(Configurações!$B$12*1440,0),IF(ROUND(IU36*1440,0)&lt;&gt;ROUND(Configurações!$B$8*1440,0),"INT-15MIN",""),IF(OR(ROUND(IU36*1440,0)&lt;ROUND(Configurações!$B$9*1440,0),ROUND(IU36*1440,0)&gt;ROUND(Configurações!$B$10*1440,0)),"INT-1H2H","")))))</f>
        <v/>
      </c>
      <c r="IY36" t="str">
        <f>IF(Configurações!$B$3="Simples",IF('Escala Simples'!AF36="Trabalho","TRAB",IF('Escala Simples'!AF36="Folga","FOLGA",IF('Escala Simples'!AF36="Atestado","ATEST",IF('Escala Simples'!AF36="Férias","FERIAS","")))),"")</f>
        <v/>
      </c>
      <c r="IZ36" s="71" t="str">
        <f>IF(Configurações!$B$3="Colunas",IF('Escala Colunas'!Q147="","",'Escala Colunas'!Q147),IF(Configurações!$B$3="Simples","",IF('Escala Linhas'!DX36="","",'Escala Linhas'!DX36)))</f>
        <v/>
      </c>
      <c r="JA36" s="71" t="str">
        <f>IF(Configurações!$B$3="Colunas",IF('Escala Colunas'!Q148="","",'Escala Colunas'!Q148),IF(Configurações!$B$3="Simples","",IF('Escala Linhas'!DY36="","",'Escala Linhas'!DY36)))</f>
        <v/>
      </c>
      <c r="JB36" s="71" t="str">
        <f>IF(Configurações!$B$3="Colunas",IF('Escala Colunas'!Q149="","",'Escala Colunas'!Q149),IF(Configurações!$B$3="Simples","",IF('Escala Linhas'!DZ36="","",'Escala Linhas'!DZ36)))</f>
        <v/>
      </c>
      <c r="JC36" s="71" t="str">
        <f>IF(Configurações!$B$3="Colunas",IF('Escala Colunas'!Q150="","",'Escala Colunas'!Q150),IF(Configurações!$B$3="Simples","",IF('Escala Linhas'!EA36="","",'Escala Linhas'!EA36)))</f>
        <v/>
      </c>
      <c r="JD36">
        <f>IF($B36="",0,IF(Configurações!$B$3="Simples",IF(OR(JJ36="TRAB",JJ36="ATEST"),1,0),IF(AND(IZ36&lt;&gt;"",JC36&lt;&gt;""),1,0)))</f>
        <v>0</v>
      </c>
      <c r="JE36" s="72">
        <f>IF(AND(JD36=1,Configurações!$B$3&lt;&gt;"Simples"),MOD(JC36-IZ36,1)-JF36,0)</f>
        <v>0</v>
      </c>
      <c r="JF36" s="72">
        <f t="shared" si="176"/>
        <v>0</v>
      </c>
      <c r="JG36">
        <f t="shared" si="177"/>
        <v>0</v>
      </c>
      <c r="JH36">
        <f t="shared" si="178"/>
        <v>0</v>
      </c>
      <c r="JI36" s="38" t="str">
        <f>IF(JD36=0,"",IF(JG36&gt;Configurações!$B$15,"7DIA ","")&amp;IF(AND(WEEKDAY(IZ$5)=1,JH36&gt;IF($D36="F",Configurações!$B$13,Configurações!$B$14)),"DOM ","")&amp;IF(Configurações!$B$3="Simples","",IF(ROUND(JE36*1440,0)&lt;=ROUND(Configurações!$B$11*1440,0),IF(ROUND(JF36*1440,0)&gt;0,"INT-INDEVIDO",""),IF(ROUND(JE36*1440,0)&lt;=ROUND(Configurações!$B$12*1440,0),IF(ROUND(JF36*1440,0)&lt;&gt;ROUND(Configurações!$B$8*1440,0),"INT-15MIN",""),IF(OR(ROUND(JF36*1440,0)&lt;ROUND(Configurações!$B$9*1440,0),ROUND(JF36*1440,0)&gt;ROUND(Configurações!$B$10*1440,0)),"INT-1H2H","")))))</f>
        <v/>
      </c>
      <c r="JJ36" t="str">
        <f>IF(Configurações!$B$3="Simples",IF('Escala Simples'!AG36="Trabalho","TRAB",IF('Escala Simples'!AG36="Folga","FOLGA",IF('Escala Simples'!AG36="Atestado","ATEST",IF('Escala Simples'!AG36="Férias","FERIAS","")))),"")</f>
        <v/>
      </c>
      <c r="JK36" s="71" t="str">
        <f>IF(Configurações!$B$3="Colunas",IF('Escala Colunas'!Q152="","",'Escala Colunas'!Q152),IF(Configurações!$B$3="Simples","",IF('Escala Linhas'!EC36="","",'Escala Linhas'!EC36)))</f>
        <v/>
      </c>
      <c r="JL36" s="71" t="str">
        <f>IF(Configurações!$B$3="Colunas",IF('Escala Colunas'!Q153="","",'Escala Colunas'!Q153),IF(Configurações!$B$3="Simples","",IF('Escala Linhas'!ED36="","",'Escala Linhas'!ED36)))</f>
        <v/>
      </c>
      <c r="JM36" s="71" t="str">
        <f>IF(Configurações!$B$3="Colunas",IF('Escala Colunas'!Q154="","",'Escala Colunas'!Q154),IF(Configurações!$B$3="Simples","",IF('Escala Linhas'!EE36="","",'Escala Linhas'!EE36)))</f>
        <v/>
      </c>
      <c r="JN36" s="71" t="str">
        <f>IF(Configurações!$B$3="Colunas",IF('Escala Colunas'!Q155="","",'Escala Colunas'!Q155),IF(Configurações!$B$3="Simples","",IF('Escala Linhas'!EF36="","",'Escala Linhas'!EF36)))</f>
        <v/>
      </c>
      <c r="JO36">
        <f>IF($B36="",0,IF(Configurações!$B$3="Simples",IF(OR(JU36="TRAB",JU36="ATEST"),1,0),IF(AND(JK36&lt;&gt;"",JN36&lt;&gt;""),1,0)))</f>
        <v>0</v>
      </c>
      <c r="JP36" s="72">
        <f>IF(AND(JO36=1,Configurações!$B$3&lt;&gt;"Simples"),MOD(JN36-JK36,1)-JQ36,0)</f>
        <v>0</v>
      </c>
      <c r="JQ36" s="72">
        <f t="shared" si="179"/>
        <v>0</v>
      </c>
      <c r="JR36">
        <f t="shared" si="180"/>
        <v>0</v>
      </c>
      <c r="JS36">
        <f t="shared" si="181"/>
        <v>0</v>
      </c>
      <c r="JT36" s="38" t="str">
        <f>IF(JO36=0,"",IF(JR36&gt;Configurações!$B$15,"7DIA ","")&amp;IF(AND(WEEKDAY(JK$5)=1,JS36&gt;IF($D36="F",Configurações!$B$13,Configurações!$B$14)),"DOM ","")&amp;IF(Configurações!$B$3="Simples","",IF(ROUND(JP36*1440,0)&lt;=ROUND(Configurações!$B$11*1440,0),IF(ROUND(JQ36*1440,0)&gt;0,"INT-INDEVIDO",""),IF(ROUND(JP36*1440,0)&lt;=ROUND(Configurações!$B$12*1440,0),IF(ROUND(JQ36*1440,0)&lt;&gt;ROUND(Configurações!$B$8*1440,0),"INT-15MIN",""),IF(OR(ROUND(JQ36*1440,0)&lt;ROUND(Configurações!$B$9*1440,0),ROUND(JQ36*1440,0)&gt;ROUND(Configurações!$B$10*1440,0)),"INT-1H2H","")))))</f>
        <v/>
      </c>
      <c r="JU36" t="str">
        <f>IF(Configurações!$B$3="Simples",IF('Escala Simples'!AH36="Trabalho","TRAB",IF('Escala Simples'!AH36="Folga","FOLGA",IF('Escala Simples'!AH36="Atestado","ATEST",IF('Escala Simples'!AH36="Férias","FERIAS","")))),"")</f>
        <v/>
      </c>
      <c r="JV36" s="71" t="str">
        <f>IF(Configurações!$B$3="Colunas",IF('Escala Colunas'!Q157="","",'Escala Colunas'!Q157),IF(Configurações!$B$3="Simples","",IF('Escala Linhas'!EH36="","",'Escala Linhas'!EH36)))</f>
        <v/>
      </c>
      <c r="JW36" s="71" t="str">
        <f>IF(Configurações!$B$3="Colunas",IF('Escala Colunas'!Q158="","",'Escala Colunas'!Q158),IF(Configurações!$B$3="Simples","",IF('Escala Linhas'!EI36="","",'Escala Linhas'!EI36)))</f>
        <v/>
      </c>
      <c r="JX36" s="71" t="str">
        <f>IF(Configurações!$B$3="Colunas",IF('Escala Colunas'!Q159="","",'Escala Colunas'!Q159),IF(Configurações!$B$3="Simples","",IF('Escala Linhas'!EJ36="","",'Escala Linhas'!EJ36)))</f>
        <v/>
      </c>
      <c r="JY36" s="71" t="str">
        <f>IF(Configurações!$B$3="Colunas",IF('Escala Colunas'!Q160="","",'Escala Colunas'!Q160),IF(Configurações!$B$3="Simples","",IF('Escala Linhas'!EK36="","",'Escala Linhas'!EK36)))</f>
        <v/>
      </c>
      <c r="JZ36">
        <f>IF($B36="",0,IF(Configurações!$B$3="Simples",IF(OR(KF36="TRAB",KF36="ATEST"),1,0),IF(AND(JV36&lt;&gt;"",JY36&lt;&gt;""),1,0)))</f>
        <v>0</v>
      </c>
      <c r="KA36" s="72">
        <f>IF(AND(JZ36=1,Configurações!$B$3&lt;&gt;"Simples"),MOD(JY36-JV36,1)-KB36,0)</f>
        <v>0</v>
      </c>
      <c r="KB36" s="72">
        <f t="shared" si="182"/>
        <v>0</v>
      </c>
      <c r="KC36">
        <f t="shared" si="183"/>
        <v>0</v>
      </c>
      <c r="KD36">
        <f t="shared" si="184"/>
        <v>0</v>
      </c>
      <c r="KE36" s="38" t="str">
        <f>IF(JZ36=0,"",IF(KC36&gt;Configurações!$B$15,"7DIA ","")&amp;IF(AND(WEEKDAY(JV$5)=1,KD36&gt;IF($D36="F",Configurações!$B$13,Configurações!$B$14)),"DOM ","")&amp;IF(Configurações!$B$3="Simples","",IF(ROUND(KA36*1440,0)&lt;=ROUND(Configurações!$B$11*1440,0),IF(ROUND(KB36*1440,0)&gt;0,"INT-INDEVIDO",""),IF(ROUND(KA36*1440,0)&lt;=ROUND(Configurações!$B$12*1440,0),IF(ROUND(KB36*1440,0)&lt;&gt;ROUND(Configurações!$B$8*1440,0),"INT-15MIN",""),IF(OR(ROUND(KB36*1440,0)&lt;ROUND(Configurações!$B$9*1440,0),ROUND(KB36*1440,0)&gt;ROUND(Configurações!$B$10*1440,0)),"INT-1H2H","")))))</f>
        <v/>
      </c>
      <c r="KF36" t="str">
        <f>IF(Configurações!$B$3="Simples",IF('Escala Simples'!AI36="Trabalho","TRAB",IF('Escala Simples'!AI36="Folga","FOLGA",IF('Escala Simples'!AI36="Atestado","ATEST",IF('Escala Simples'!AI36="Férias","FERIAS","")))),"")</f>
        <v/>
      </c>
      <c r="KG36" s="71" t="str">
        <f>IF(Configurações!$B$3="Colunas",IF('Escala Colunas'!Q162="","",'Escala Colunas'!Q162),IF(Configurações!$B$3="Simples","",IF('Escala Linhas'!EM36="","",'Escala Linhas'!EM36)))</f>
        <v/>
      </c>
      <c r="KH36" s="71" t="str">
        <f>IF(Configurações!$B$3="Colunas",IF('Escala Colunas'!Q163="","",'Escala Colunas'!Q163),IF(Configurações!$B$3="Simples","",IF('Escala Linhas'!EN36="","",'Escala Linhas'!EN36)))</f>
        <v/>
      </c>
      <c r="KI36" s="71" t="str">
        <f>IF(Configurações!$B$3="Colunas",IF('Escala Colunas'!Q164="","",'Escala Colunas'!Q164),IF(Configurações!$B$3="Simples","",IF('Escala Linhas'!EO36="","",'Escala Linhas'!EO36)))</f>
        <v/>
      </c>
      <c r="KJ36" s="71" t="str">
        <f>IF(Configurações!$B$3="Colunas",IF('Escala Colunas'!Q165="","",'Escala Colunas'!Q165),IF(Configurações!$B$3="Simples","",IF('Escala Linhas'!EP36="","",'Escala Linhas'!EP36)))</f>
        <v/>
      </c>
      <c r="KK36">
        <f>IF($B36="",0,IF(Configurações!$B$3="Simples",IF(OR(KQ36="TRAB",KQ36="ATEST"),1,0),IF(AND(KG36&lt;&gt;"",KJ36&lt;&gt;""),1,0)))</f>
        <v>0</v>
      </c>
      <c r="KL36" s="72">
        <f>IF(AND(KK36=1,Configurações!$B$3&lt;&gt;"Simples"),MOD(KJ36-KG36,1)-KM36,0)</f>
        <v>0</v>
      </c>
      <c r="KM36" s="72">
        <f t="shared" si="185"/>
        <v>0</v>
      </c>
      <c r="KN36">
        <f t="shared" si="186"/>
        <v>0</v>
      </c>
      <c r="KO36">
        <f t="shared" si="187"/>
        <v>0</v>
      </c>
      <c r="KP36" s="38" t="str">
        <f>IF(KK36=0,"",IF(KN36&gt;Configurações!$B$15,"7DIA ","")&amp;IF(AND(WEEKDAY(KG$5)=1,KO36&gt;IF($D36="F",Configurações!$B$13,Configurações!$B$14)),"DOM ","")&amp;IF(Configurações!$B$3="Simples","",IF(ROUND(KL36*1440,0)&lt;=ROUND(Configurações!$B$11*1440,0),IF(ROUND(KM36*1440,0)&gt;0,"INT-INDEVIDO",""),IF(ROUND(KL36*1440,0)&lt;=ROUND(Configurações!$B$12*1440,0),IF(ROUND(KM36*1440,0)&lt;&gt;ROUND(Configurações!$B$8*1440,0),"INT-15MIN",""),IF(OR(ROUND(KM36*1440,0)&lt;ROUND(Configurações!$B$9*1440,0),ROUND(KM36*1440,0)&gt;ROUND(Configurações!$B$10*1440,0)),"INT-1H2H","")))))</f>
        <v/>
      </c>
      <c r="KQ36" t="str">
        <f>IF(Configurações!$B$3="Simples",IF('Escala Simples'!AJ36="Trabalho","TRAB",IF('Escala Simples'!AJ36="Folga","FOLGA",IF('Escala Simples'!AJ36="Atestado","ATEST",IF('Escala Simples'!AJ36="Férias","FERIAS","")))),"")</f>
        <v/>
      </c>
      <c r="KR36" s="71" t="str">
        <f>IF(Configurações!$B$3="Colunas",IF('Escala Colunas'!Q167="","",'Escala Colunas'!Q167),IF(Configurações!$B$3="Simples","",IF('Escala Linhas'!ER36="","",'Escala Linhas'!ER36)))</f>
        <v/>
      </c>
      <c r="KS36" s="71" t="str">
        <f>IF(Configurações!$B$3="Colunas",IF('Escala Colunas'!Q168="","",'Escala Colunas'!Q168),IF(Configurações!$B$3="Simples","",IF('Escala Linhas'!ES36="","",'Escala Linhas'!ES36)))</f>
        <v/>
      </c>
      <c r="KT36" s="71" t="str">
        <f>IF(Configurações!$B$3="Colunas",IF('Escala Colunas'!Q169="","",'Escala Colunas'!Q169),IF(Configurações!$B$3="Simples","",IF('Escala Linhas'!ET36="","",'Escala Linhas'!ET36)))</f>
        <v/>
      </c>
      <c r="KU36" s="71" t="str">
        <f>IF(Configurações!$B$3="Colunas",IF('Escala Colunas'!Q170="","",'Escala Colunas'!Q170),IF(Configurações!$B$3="Simples","",IF('Escala Linhas'!EU36="","",'Escala Linhas'!EU36)))</f>
        <v/>
      </c>
      <c r="KV36">
        <f>IF($B36="",0,IF(Configurações!$B$3="Simples",IF(OR(LB36="TRAB",LB36="ATEST"),1,0),IF(AND(KR36&lt;&gt;"",KU36&lt;&gt;""),1,0)))</f>
        <v>0</v>
      </c>
      <c r="KW36" s="72">
        <f>IF(AND(KV36=1,Configurações!$B$3&lt;&gt;"Simples"),MOD(KU36-KR36,1)-KX36,0)</f>
        <v>0</v>
      </c>
      <c r="KX36" s="72">
        <f t="shared" si="188"/>
        <v>0</v>
      </c>
      <c r="KY36">
        <f t="shared" si="189"/>
        <v>0</v>
      </c>
      <c r="KZ36">
        <f t="shared" si="190"/>
        <v>0</v>
      </c>
      <c r="LA36" s="38" t="str">
        <f>IF(KV36=0,"",IF(KY36&gt;Configurações!$B$15,"7DIA ","")&amp;IF(AND(WEEKDAY(KR$5)=1,KZ36&gt;IF($D36="F",Configurações!$B$13,Configurações!$B$14)),"DOM ","")&amp;IF(Configurações!$B$3="Simples","",IF(ROUND(KW36*1440,0)&lt;=ROUND(Configurações!$B$11*1440,0),IF(ROUND(KX36*1440,0)&gt;0,"INT-INDEVIDO",""),IF(ROUND(KW36*1440,0)&lt;=ROUND(Configurações!$B$12*1440,0),IF(ROUND(KX36*1440,0)&lt;&gt;ROUND(Configurações!$B$8*1440,0),"INT-15MIN",""),IF(OR(ROUND(KX36*1440,0)&lt;ROUND(Configurações!$B$9*1440,0),ROUND(KX36*1440,0)&gt;ROUND(Configurações!$B$10*1440,0)),"INT-1H2H","")))))</f>
        <v/>
      </c>
      <c r="LB36" t="str">
        <f>IF(Configurações!$B$3="Simples",IF('Escala Simples'!AK36="Trabalho","TRAB",IF('Escala Simples'!AK36="Folga","FOLGA",IF('Escala Simples'!AK36="Atestado","ATEST",IF('Escala Simples'!AK36="Férias","FERIAS","")))),"")</f>
        <v/>
      </c>
      <c r="LC36" s="71" t="str">
        <f>IF(Configurações!$B$3="Colunas",IF('Escala Colunas'!Q175="","",'Escala Colunas'!Q175),IF(Configurações!$B$3="Simples","",IF('Escala Linhas'!EZ36="","",'Escala Linhas'!EZ36)))</f>
        <v/>
      </c>
      <c r="LD36" s="71" t="str">
        <f>IF(Configurações!$B$3="Colunas",IF('Escala Colunas'!Q176="","",'Escala Colunas'!Q176),IF(Configurações!$B$3="Simples","",IF('Escala Linhas'!FA36="","",'Escala Linhas'!FA36)))</f>
        <v/>
      </c>
      <c r="LE36" s="71" t="str">
        <f>IF(Configurações!$B$3="Colunas",IF('Escala Colunas'!Q177="","",'Escala Colunas'!Q177),IF(Configurações!$B$3="Simples","",IF('Escala Linhas'!FB36="","",'Escala Linhas'!FB36)))</f>
        <v/>
      </c>
      <c r="LF36" s="71" t="str">
        <f>IF(Configurações!$B$3="Colunas",IF('Escala Colunas'!Q178="","",'Escala Colunas'!Q178),IF(Configurações!$B$3="Simples","",IF('Escala Linhas'!FC36="","",'Escala Linhas'!FC36)))</f>
        <v/>
      </c>
      <c r="LG36">
        <f>IF($B36="",0,IF(Configurações!$B$3="Simples",IF(OR(LM36="TRAB",LM36="ATEST"),1,0),IF(AND(LC36&lt;&gt;"",LF36&lt;&gt;""),1,0)))</f>
        <v>0</v>
      </c>
      <c r="LH36" s="72">
        <f>IF(AND(LG36=1,Configurações!$B$3&lt;&gt;"Simples"),MOD(LF36-LC36,1)-LI36,0)</f>
        <v>0</v>
      </c>
      <c r="LI36" s="72">
        <f t="shared" si="191"/>
        <v>0</v>
      </c>
      <c r="LJ36">
        <f t="shared" si="192"/>
        <v>0</v>
      </c>
      <c r="LK36">
        <f t="shared" si="193"/>
        <v>0</v>
      </c>
      <c r="LL36" s="38" t="str">
        <f>IF(LG36=0,"",IF(LJ36&gt;Configurações!$B$15,"7DIA ","")&amp;IF(AND(WEEKDAY(LC$5)=1,LK36&gt;IF($D36="F",Configurações!$B$13,Configurações!$B$14)),"DOM ","")&amp;IF(Configurações!$B$3="Simples","",IF(ROUND(LH36*1440,0)&lt;=ROUND(Configurações!$B$11*1440,0),IF(ROUND(LI36*1440,0)&gt;0,"INT-INDEVIDO",""),IF(ROUND(LH36*1440,0)&lt;=ROUND(Configurações!$B$12*1440,0),IF(ROUND(LI36*1440,0)&lt;&gt;ROUND(Configurações!$B$8*1440,0),"INT-15MIN",""),IF(OR(ROUND(LI36*1440,0)&lt;ROUND(Configurações!$B$9*1440,0),ROUND(LI36*1440,0)&gt;ROUND(Configurações!$B$10*1440,0)),"INT-1H2H","")))))</f>
        <v/>
      </c>
      <c r="LM36" t="str">
        <f>IF(Configurações!$B$3="Simples",IF('Escala Simples'!AN36="Trabalho","TRAB",IF('Escala Simples'!AN36="Folga","FOLGA",IF('Escala Simples'!AN36="Atestado","ATEST",IF('Escala Simples'!AN36="Férias","FERIAS","")))),"")</f>
        <v/>
      </c>
      <c r="LN36" s="71" t="str">
        <f>IF(Configurações!$B$3="Colunas",IF('Escala Colunas'!Q180="","",'Escala Colunas'!Q180),IF(Configurações!$B$3="Simples","",IF('Escala Linhas'!FE36="","",'Escala Linhas'!FE36)))</f>
        <v/>
      </c>
      <c r="LO36" s="71" t="str">
        <f>IF(Configurações!$B$3="Colunas",IF('Escala Colunas'!Q181="","",'Escala Colunas'!Q181),IF(Configurações!$B$3="Simples","",IF('Escala Linhas'!FF36="","",'Escala Linhas'!FF36)))</f>
        <v/>
      </c>
      <c r="LP36" s="71" t="str">
        <f>IF(Configurações!$B$3="Colunas",IF('Escala Colunas'!Q182="","",'Escala Colunas'!Q182),IF(Configurações!$B$3="Simples","",IF('Escala Linhas'!FG36="","",'Escala Linhas'!FG36)))</f>
        <v/>
      </c>
      <c r="LQ36" s="71" t="str">
        <f>IF(Configurações!$B$3="Colunas",IF('Escala Colunas'!Q183="","",'Escala Colunas'!Q183),IF(Configurações!$B$3="Simples","",IF('Escala Linhas'!FH36="","",'Escala Linhas'!FH36)))</f>
        <v/>
      </c>
      <c r="LR36">
        <f>IF($B36="",0,IF(Configurações!$B$3="Simples",IF(OR(LX36="TRAB",LX36="ATEST"),1,0),IF(AND(LN36&lt;&gt;"",LQ36&lt;&gt;""),1,0)))</f>
        <v>0</v>
      </c>
      <c r="LS36" s="72">
        <f>IF(AND(LR36=1,Configurações!$B$3&lt;&gt;"Simples"),MOD(LQ36-LN36,1)-LT36,0)</f>
        <v>0</v>
      </c>
      <c r="LT36" s="72">
        <f t="shared" si="194"/>
        <v>0</v>
      </c>
      <c r="LU36">
        <f t="shared" si="195"/>
        <v>0</v>
      </c>
      <c r="LV36">
        <f t="shared" si="196"/>
        <v>0</v>
      </c>
      <c r="LW36" s="38" t="str">
        <f>IF(LR36=0,"",IF(LU36&gt;Configurações!$B$15,"7DIA ","")&amp;IF(AND(WEEKDAY(LN$5)=1,LV36&gt;IF($D36="F",Configurações!$B$13,Configurações!$B$14)),"DOM ","")&amp;IF(Configurações!$B$3="Simples","",IF(ROUND(LS36*1440,0)&lt;=ROUND(Configurações!$B$11*1440,0),IF(ROUND(LT36*1440,0)&gt;0,"INT-INDEVIDO",""),IF(ROUND(LS36*1440,0)&lt;=ROUND(Configurações!$B$12*1440,0),IF(ROUND(LT36*1440,0)&lt;&gt;ROUND(Configurações!$B$8*1440,0),"INT-15MIN",""),IF(OR(ROUND(LT36*1440,0)&lt;ROUND(Configurações!$B$9*1440,0),ROUND(LT36*1440,0)&gt;ROUND(Configurações!$B$10*1440,0)),"INT-1H2H","")))))</f>
        <v/>
      </c>
      <c r="LX36" t="str">
        <f>IF(Configurações!$B$3="Simples",IF('Escala Simples'!AO36="Trabalho","TRAB",IF('Escala Simples'!AO36="Folga","FOLGA",IF('Escala Simples'!AO36="Atestado","ATEST",IF('Escala Simples'!AO36="Férias","FERIAS","")))),"")</f>
        <v/>
      </c>
      <c r="LY36" s="71" t="str">
        <f>IF(Configurações!$B$3="Colunas",IF('Escala Colunas'!Q185="","",'Escala Colunas'!Q185),IF(Configurações!$B$3="Simples","",IF('Escala Linhas'!FJ36="","",'Escala Linhas'!FJ36)))</f>
        <v/>
      </c>
      <c r="LZ36" s="71" t="str">
        <f>IF(Configurações!$B$3="Colunas",IF('Escala Colunas'!Q186="","",'Escala Colunas'!Q186),IF(Configurações!$B$3="Simples","",IF('Escala Linhas'!FK36="","",'Escala Linhas'!FK36)))</f>
        <v/>
      </c>
      <c r="MA36" s="71" t="str">
        <f>IF(Configurações!$B$3="Colunas",IF('Escala Colunas'!Q187="","",'Escala Colunas'!Q187),IF(Configurações!$B$3="Simples","",IF('Escala Linhas'!FL36="","",'Escala Linhas'!FL36)))</f>
        <v/>
      </c>
      <c r="MB36" s="71" t="str">
        <f>IF(Configurações!$B$3="Colunas",IF('Escala Colunas'!Q188="","",'Escala Colunas'!Q188),IF(Configurações!$B$3="Simples","",IF('Escala Linhas'!FM36="","",'Escala Linhas'!FM36)))</f>
        <v/>
      </c>
      <c r="MC36">
        <f>IF($B36="",0,IF(Configurações!$B$3="Simples",IF(OR(MI36="TRAB",MI36="ATEST"),1,0),IF(AND(LY36&lt;&gt;"",MB36&lt;&gt;""),1,0)))</f>
        <v>0</v>
      </c>
      <c r="MD36" s="72">
        <f>IF(AND(MC36=1,Configurações!$B$3&lt;&gt;"Simples"),MOD(MB36-LY36,1)-ME36,0)</f>
        <v>0</v>
      </c>
      <c r="ME36" s="72">
        <f t="shared" si="197"/>
        <v>0</v>
      </c>
      <c r="MF36">
        <f t="shared" si="198"/>
        <v>0</v>
      </c>
      <c r="MG36">
        <f t="shared" si="199"/>
        <v>0</v>
      </c>
      <c r="MH36" s="38" t="str">
        <f>IF(MC36=0,"",IF(MF36&gt;Configurações!$B$15,"7DIA ","")&amp;IF(AND(WEEKDAY(LY$5)=1,MG36&gt;IF($D36="F",Configurações!$B$13,Configurações!$B$14)),"DOM ","")&amp;IF(Configurações!$B$3="Simples","",IF(ROUND(MD36*1440,0)&lt;=ROUND(Configurações!$B$11*1440,0),IF(ROUND(ME36*1440,0)&gt;0,"INT-INDEVIDO",""),IF(ROUND(MD36*1440,0)&lt;=ROUND(Configurações!$B$12*1440,0),IF(ROUND(ME36*1440,0)&lt;&gt;ROUND(Configurações!$B$8*1440,0),"INT-15MIN",""),IF(OR(ROUND(ME36*1440,0)&lt;ROUND(Configurações!$B$9*1440,0),ROUND(ME36*1440,0)&gt;ROUND(Configurações!$B$10*1440,0)),"INT-1H2H","")))))</f>
        <v/>
      </c>
      <c r="MI36" t="str">
        <f>IF(Configurações!$B$3="Simples",IF('Escala Simples'!AP36="Trabalho","TRAB",IF('Escala Simples'!AP36="Folga","FOLGA",IF('Escala Simples'!AP36="Atestado","ATEST",IF('Escala Simples'!AP36="Férias","FERIAS","")))),"")</f>
        <v/>
      </c>
      <c r="MJ36" s="71" t="str">
        <f>IF(Configurações!$B$3="Colunas",IF('Escala Colunas'!Q190="","",'Escala Colunas'!Q190),IF(Configurações!$B$3="Simples","",IF('Escala Linhas'!FO36="","",'Escala Linhas'!FO36)))</f>
        <v/>
      </c>
      <c r="MK36" s="71" t="str">
        <f>IF(Configurações!$B$3="Colunas",IF('Escala Colunas'!Q191="","",'Escala Colunas'!Q191),IF(Configurações!$B$3="Simples","",IF('Escala Linhas'!FP36="","",'Escala Linhas'!FP36)))</f>
        <v/>
      </c>
      <c r="ML36" s="71" t="str">
        <f>IF(Configurações!$B$3="Colunas",IF('Escala Colunas'!Q192="","",'Escala Colunas'!Q192),IF(Configurações!$B$3="Simples","",IF('Escala Linhas'!FQ36="","",'Escala Linhas'!FQ36)))</f>
        <v/>
      </c>
      <c r="MM36" s="71" t="str">
        <f>IF(Configurações!$B$3="Colunas",IF('Escala Colunas'!Q193="","",'Escala Colunas'!Q193),IF(Configurações!$B$3="Simples","",IF('Escala Linhas'!FR36="","",'Escala Linhas'!FR36)))</f>
        <v/>
      </c>
      <c r="MN36">
        <f>IF($B36="",0,IF(Configurações!$B$3="Simples",IF(OR(MT36="TRAB",MT36="ATEST"),1,0),IF(AND(MJ36&lt;&gt;"",MM36&lt;&gt;""),1,0)))</f>
        <v>0</v>
      </c>
      <c r="MO36" s="72">
        <f>IF(AND(MN36=1,Configurações!$B$3&lt;&gt;"Simples"),MOD(MM36-MJ36,1)-MP36,0)</f>
        <v>0</v>
      </c>
      <c r="MP36" s="72">
        <f t="shared" si="200"/>
        <v>0</v>
      </c>
      <c r="MQ36">
        <f t="shared" si="201"/>
        <v>0</v>
      </c>
      <c r="MR36">
        <f t="shared" si="202"/>
        <v>0</v>
      </c>
      <c r="MS36" s="38" t="str">
        <f>IF(MN36=0,"",IF(MQ36&gt;Configurações!$B$15,"7DIA ","")&amp;IF(AND(WEEKDAY(MJ$5)=1,MR36&gt;IF($D36="F",Configurações!$B$13,Configurações!$B$14)),"DOM ","")&amp;IF(Configurações!$B$3="Simples","",IF(ROUND(MO36*1440,0)&lt;=ROUND(Configurações!$B$11*1440,0),IF(ROUND(MP36*1440,0)&gt;0,"INT-INDEVIDO",""),IF(ROUND(MO36*1440,0)&lt;=ROUND(Configurações!$B$12*1440,0),IF(ROUND(MP36*1440,0)&lt;&gt;ROUND(Configurações!$B$8*1440,0),"INT-15MIN",""),IF(OR(ROUND(MP36*1440,0)&lt;ROUND(Configurações!$B$9*1440,0),ROUND(MP36*1440,0)&gt;ROUND(Configurações!$B$10*1440,0)),"INT-1H2H","")))))</f>
        <v/>
      </c>
      <c r="MT36" t="str">
        <f>IF(Configurações!$B$3="Simples",IF('Escala Simples'!AQ36="Trabalho","TRAB",IF('Escala Simples'!AQ36="Folga","FOLGA",IF('Escala Simples'!AQ36="Atestado","ATEST",IF('Escala Simples'!AQ36="Férias","FERIAS","")))),"")</f>
        <v/>
      </c>
      <c r="MU36" s="71" t="str">
        <f>IF(Configurações!$B$3="Colunas",IF('Escala Colunas'!Q195="","",'Escala Colunas'!Q195),IF(Configurações!$B$3="Simples","",IF('Escala Linhas'!FT36="","",'Escala Linhas'!FT36)))</f>
        <v/>
      </c>
      <c r="MV36" s="71" t="str">
        <f>IF(Configurações!$B$3="Colunas",IF('Escala Colunas'!Q196="","",'Escala Colunas'!Q196),IF(Configurações!$B$3="Simples","",IF('Escala Linhas'!FU36="","",'Escala Linhas'!FU36)))</f>
        <v/>
      </c>
      <c r="MW36" s="71" t="str">
        <f>IF(Configurações!$B$3="Colunas",IF('Escala Colunas'!Q197="","",'Escala Colunas'!Q197),IF(Configurações!$B$3="Simples","",IF('Escala Linhas'!FV36="","",'Escala Linhas'!FV36)))</f>
        <v/>
      </c>
      <c r="MX36" s="71" t="str">
        <f>IF(Configurações!$B$3="Colunas",IF('Escala Colunas'!Q198="","",'Escala Colunas'!Q198),IF(Configurações!$B$3="Simples","",IF('Escala Linhas'!FW36="","",'Escala Linhas'!FW36)))</f>
        <v/>
      </c>
      <c r="MY36">
        <f>IF($B36="",0,IF(Configurações!$B$3="Simples",IF(OR(NE36="TRAB",NE36="ATEST"),1,0),IF(AND(MU36&lt;&gt;"",MX36&lt;&gt;""),1,0)))</f>
        <v>0</v>
      </c>
      <c r="MZ36" s="72">
        <f>IF(AND(MY36=1,Configurações!$B$3&lt;&gt;"Simples"),MOD(MX36-MU36,1)-NA36,0)</f>
        <v>0</v>
      </c>
      <c r="NA36" s="72">
        <f t="shared" si="203"/>
        <v>0</v>
      </c>
      <c r="NB36">
        <f t="shared" si="204"/>
        <v>0</v>
      </c>
      <c r="NC36">
        <f t="shared" si="205"/>
        <v>0</v>
      </c>
      <c r="ND36" s="38" t="str">
        <f>IF(MY36=0,"",IF(NB36&gt;Configurações!$B$15,"7DIA ","")&amp;IF(AND(WEEKDAY(MU$5)=1,NC36&gt;IF($D36="F",Configurações!$B$13,Configurações!$B$14)),"DOM ","")&amp;IF(Configurações!$B$3="Simples","",IF(ROUND(MZ36*1440,0)&lt;=ROUND(Configurações!$B$11*1440,0),IF(ROUND(NA36*1440,0)&gt;0,"INT-INDEVIDO",""),IF(ROUND(MZ36*1440,0)&lt;=ROUND(Configurações!$B$12*1440,0),IF(ROUND(NA36*1440,0)&lt;&gt;ROUND(Configurações!$B$8*1440,0),"INT-15MIN",""),IF(OR(ROUND(NA36*1440,0)&lt;ROUND(Configurações!$B$9*1440,0),ROUND(NA36*1440,0)&gt;ROUND(Configurações!$B$10*1440,0)),"INT-1H2H","")))))</f>
        <v/>
      </c>
      <c r="NE36" t="str">
        <f>IF(Configurações!$B$3="Simples",IF('Escala Simples'!AR36="Trabalho","TRAB",IF('Escala Simples'!AR36="Folga","FOLGA",IF('Escala Simples'!AR36="Atestado","ATEST",IF('Escala Simples'!AR36="Férias","FERIAS","")))),"")</f>
        <v/>
      </c>
      <c r="NF36" s="71" t="str">
        <f>IF(Configurações!$B$3="Colunas",IF('Escala Colunas'!Q200="","",'Escala Colunas'!Q200),IF(Configurações!$B$3="Simples","",IF('Escala Linhas'!FY36="","",'Escala Linhas'!FY36)))</f>
        <v/>
      </c>
      <c r="NG36" s="71" t="str">
        <f>IF(Configurações!$B$3="Colunas",IF('Escala Colunas'!Q201="","",'Escala Colunas'!Q201),IF(Configurações!$B$3="Simples","",IF('Escala Linhas'!FZ36="","",'Escala Linhas'!FZ36)))</f>
        <v/>
      </c>
      <c r="NH36" s="71" t="str">
        <f>IF(Configurações!$B$3="Colunas",IF('Escala Colunas'!Q202="","",'Escala Colunas'!Q202),IF(Configurações!$B$3="Simples","",IF('Escala Linhas'!GA36="","",'Escala Linhas'!GA36)))</f>
        <v/>
      </c>
      <c r="NI36" s="71" t="str">
        <f>IF(Configurações!$B$3="Colunas",IF('Escala Colunas'!Q203="","",'Escala Colunas'!Q203),IF(Configurações!$B$3="Simples","",IF('Escala Linhas'!GB36="","",'Escala Linhas'!GB36)))</f>
        <v/>
      </c>
      <c r="NJ36">
        <f>IF($B36="",0,IF(Configurações!$B$3="Simples",IF(OR(NP36="TRAB",NP36="ATEST"),1,0),IF(AND(NF36&lt;&gt;"",NI36&lt;&gt;""),1,0)))</f>
        <v>0</v>
      </c>
      <c r="NK36" s="72">
        <f>IF(AND(NJ36=1,Configurações!$B$3&lt;&gt;"Simples"),MOD(NI36-NF36,1)-NL36,0)</f>
        <v>0</v>
      </c>
      <c r="NL36" s="72">
        <f t="shared" si="206"/>
        <v>0</v>
      </c>
      <c r="NM36">
        <f t="shared" si="207"/>
        <v>0</v>
      </c>
      <c r="NN36">
        <f t="shared" si="208"/>
        <v>0</v>
      </c>
      <c r="NO36" s="38" t="str">
        <f>IF(NJ36=0,"",IF(NM36&gt;Configurações!$B$15,"7DIA ","")&amp;IF(AND(WEEKDAY(NF$5)=1,NN36&gt;IF($D36="F",Configurações!$B$13,Configurações!$B$14)),"DOM ","")&amp;IF(Configurações!$B$3="Simples","",IF(ROUND(NK36*1440,0)&lt;=ROUND(Configurações!$B$11*1440,0),IF(ROUND(NL36*1440,0)&gt;0,"INT-INDEVIDO",""),IF(ROUND(NK36*1440,0)&lt;=ROUND(Configurações!$B$12*1440,0),IF(ROUND(NL36*1440,0)&lt;&gt;ROUND(Configurações!$B$8*1440,0),"INT-15MIN",""),IF(OR(ROUND(NL36*1440,0)&lt;ROUND(Configurações!$B$9*1440,0),ROUND(NL36*1440,0)&gt;ROUND(Configurações!$B$10*1440,0)),"INT-1H2H","")))))</f>
        <v/>
      </c>
      <c r="NP36" t="str">
        <f>IF(Configurações!$B$3="Simples",IF('Escala Simples'!AS36="Trabalho","TRAB",IF('Escala Simples'!AS36="Folga","FOLGA",IF('Escala Simples'!AS36="Atestado","ATEST",IF('Escala Simples'!AS36="Férias","FERIAS","")))),"")</f>
        <v/>
      </c>
      <c r="NQ36" s="71" t="str">
        <f>IF(Configurações!$B$3="Colunas",IF('Escala Colunas'!Q205="","",'Escala Colunas'!Q205),IF(Configurações!$B$3="Simples","",IF('Escala Linhas'!GD36="","",'Escala Linhas'!GD36)))</f>
        <v/>
      </c>
      <c r="NR36" s="71" t="str">
        <f>IF(Configurações!$B$3="Colunas",IF('Escala Colunas'!Q206="","",'Escala Colunas'!Q206),IF(Configurações!$B$3="Simples","",IF('Escala Linhas'!GE36="","",'Escala Linhas'!GE36)))</f>
        <v/>
      </c>
      <c r="NS36" s="71" t="str">
        <f>IF(Configurações!$B$3="Colunas",IF('Escala Colunas'!Q207="","",'Escala Colunas'!Q207),IF(Configurações!$B$3="Simples","",IF('Escala Linhas'!GF36="","",'Escala Linhas'!GF36)))</f>
        <v/>
      </c>
      <c r="NT36" s="71" t="str">
        <f>IF(Configurações!$B$3="Colunas",IF('Escala Colunas'!Q208="","",'Escala Colunas'!Q208),IF(Configurações!$B$3="Simples","",IF('Escala Linhas'!GG36="","",'Escala Linhas'!GG36)))</f>
        <v/>
      </c>
      <c r="NU36">
        <f>IF($B36="",0,IF(Configurações!$B$3="Simples",IF(OR(OA36="TRAB",OA36="ATEST"),1,0),IF(AND(NQ36&lt;&gt;"",NT36&lt;&gt;""),1,0)))</f>
        <v>0</v>
      </c>
      <c r="NV36" s="72">
        <f>IF(AND(NU36=1,Configurações!$B$3&lt;&gt;"Simples"),MOD(NT36-NQ36,1)-NW36,0)</f>
        <v>0</v>
      </c>
      <c r="NW36" s="72">
        <f t="shared" si="209"/>
        <v>0</v>
      </c>
      <c r="NX36">
        <f t="shared" si="210"/>
        <v>0</v>
      </c>
      <c r="NY36">
        <f t="shared" si="211"/>
        <v>0</v>
      </c>
      <c r="NZ36" s="38" t="str">
        <f>IF(NU36=0,"",IF(NX36&gt;Configurações!$B$15,"7DIA ","")&amp;IF(AND(WEEKDAY(NQ$5)=1,NY36&gt;IF($D36="F",Configurações!$B$13,Configurações!$B$14)),"DOM ","")&amp;IF(Configurações!$B$3="Simples","",IF(ROUND(NV36*1440,0)&lt;=ROUND(Configurações!$B$11*1440,0),IF(ROUND(NW36*1440,0)&gt;0,"INT-INDEVIDO",""),IF(ROUND(NV36*1440,0)&lt;=ROUND(Configurações!$B$12*1440,0),IF(ROUND(NW36*1440,0)&lt;&gt;ROUND(Configurações!$B$8*1440,0),"INT-15MIN",""),IF(OR(ROUND(NW36*1440,0)&lt;ROUND(Configurações!$B$9*1440,0),ROUND(NW36*1440,0)&gt;ROUND(Configurações!$B$10*1440,0)),"INT-1H2H","")))))</f>
        <v/>
      </c>
      <c r="OA36" t="str">
        <f>IF(Configurações!$B$3="Simples",IF('Escala Simples'!AT36="Trabalho","TRAB",IF('Escala Simples'!AT36="Folga","FOLGA",IF('Escala Simples'!AT36="Atestado","ATEST",IF('Escala Simples'!AT36="Férias","FERIAS","")))),"")</f>
        <v/>
      </c>
      <c r="OB36" s="72">
        <f>SUMIFS(Cálculos!$G36:$OA36,Cálculos!$G$4:$OA$4,"H",Cálculos!$G$3:$OA$3,1)</f>
        <v>0</v>
      </c>
      <c r="OC36">
        <f>SUMIFS(Cálculos!$G36:$OA36,Cálculos!$G$4:$OA$4,"T",Cálculos!$G$3:$OA$3,1)</f>
        <v>0</v>
      </c>
      <c r="OD36" s="69" t="str">
        <f>IF($B36="","",IF(AND(Configurações!$B$3&lt;&gt;"Simples",ISNUMBER($C36),ROUND(OB36*1440,0)&gt;$C36*60),"Jornada semanal excedida: "&amp;TEXT(OB36,"[h]:mm")&amp;" (contratada "&amp;$C36&amp;"h) • ","")&amp;IF(IF(Configurações!$B$6="Sim",OC36&gt;6,OC36&gt;Configurações!$B$5),IF(Configurações!$B$6="Sim","Semana inteira sem folga — mínimo 1 folga (CCT/ACT) • ","Mais de "&amp;Configurações!$B$5&amp;" dias trabalhados — obrigatórias 2 folgas semanais • "),"")&amp;IF(COUNTIF(G36:CD36,"*7DIA*")&gt;0,"7º dia consecutivo de trabalho • ","")&amp;IF(COUNTIF(G36:CD36,"*DOM*")&gt;0,"Domingos consecutivos acima do permitido • ","")&amp;IF(COUNTIF(G36:CD36,"*INT-INDEVIDO*")&gt;0,"Intervalo indevido em jornada até 4h • ","")&amp;IF(COUNTIF(G36:CD36,"*INT-15MIN*")&gt;0,"Intervalo deve ser de 15 min (jornada 4h01–6h) • ","")&amp;IF(COUNTIF(G36:CD36,"*INT-1H2H*")&gt;0,"Intervalo fora de 1h–2h (jornada acima de 6h) • ",""))</f>
        <v/>
      </c>
      <c r="OE36">
        <f>IF($B36="",0,IF(AND(Configurações!$B$3&lt;&gt;"Simples",ISNUMBER($C36),ROUND(OB36*1440,0)&gt;$C36*60),1,0))</f>
        <v>0</v>
      </c>
      <c r="OF36">
        <f>IF($B36="",0,IF(IF(Configurações!$B$6="Sim",OC36&gt;6,OC36&gt;Configurações!$B$5),1,0))</f>
        <v>0</v>
      </c>
      <c r="OG36" s="72">
        <f>SUMIFS(Cálculos!$G36:$OA36,Cálculos!$G$4:$OA$4,"H",Cálculos!$G$3:$OA$3,2)</f>
        <v>0</v>
      </c>
      <c r="OH36">
        <f>SUMIFS(Cálculos!$G36:$OA36,Cálculos!$G$4:$OA$4,"T",Cálculos!$G$3:$OA$3,2)</f>
        <v>0</v>
      </c>
      <c r="OI36" s="69" t="str">
        <f>IF($B36="","",IF(AND(Configurações!$B$3&lt;&gt;"Simples",ISNUMBER($C36),ROUND(OG36*1440,0)&gt;$C36*60),"Jornada semanal excedida: "&amp;TEXT(OG36,"[h]:mm")&amp;" (contratada "&amp;$C36&amp;"h) • ","")&amp;IF(IF(Configurações!$B$6="Sim",OH36&gt;6,OH36&gt;Configurações!$B$5),IF(Configurações!$B$6="Sim","Semana inteira sem folga — mínimo 1 folga (CCT/ACT) • ","Mais de "&amp;Configurações!$B$5&amp;" dias trabalhados — obrigatórias 2 folgas semanais • "),"")&amp;IF(COUNTIF(CF36:FC36,"*7DIA*")&gt;0,"7º dia consecutivo de trabalho • ","")&amp;IF(COUNTIF(CF36:FC36,"*DOM*")&gt;0,"Domingos consecutivos acima do permitido • ","")&amp;IF(COUNTIF(CF36:FC36,"*INT-INDEVIDO*")&gt;0,"Intervalo indevido em jornada até 4h • ","")&amp;IF(COUNTIF(CF36:FC36,"*INT-15MIN*")&gt;0,"Intervalo deve ser de 15 min (jornada 4h01–6h) • ","")&amp;IF(COUNTIF(CF36:FC36,"*INT-1H2H*")&gt;0,"Intervalo fora de 1h–2h (jornada acima de 6h) • ",""))</f>
        <v/>
      </c>
      <c r="OJ36">
        <f>IF($B36="",0,IF(AND(Configurações!$B$3&lt;&gt;"Simples",ISNUMBER($C36),ROUND(OG36*1440,0)&gt;$C36*60),1,0))</f>
        <v>0</v>
      </c>
      <c r="OK36">
        <f>IF($B36="",0,IF(IF(Configurações!$B$6="Sim",OH36&gt;6,OH36&gt;Configurações!$B$5),1,0))</f>
        <v>0</v>
      </c>
      <c r="OL36" s="72">
        <f>SUMIFS(Cálculos!$G36:$OA36,Cálculos!$G$4:$OA$4,"H",Cálculos!$G$3:$OA$3,3)</f>
        <v>0</v>
      </c>
      <c r="OM36">
        <f>SUMIFS(Cálculos!$G36:$OA36,Cálculos!$G$4:$OA$4,"T",Cálculos!$G$3:$OA$3,3)</f>
        <v>0</v>
      </c>
      <c r="ON36" s="69" t="str">
        <f>IF($B36="","",IF(AND(Configurações!$B$3&lt;&gt;"Simples",ISNUMBER($C36),ROUND(OL36*1440,0)&gt;$C36*60),"Jornada semanal excedida: "&amp;TEXT(OL36,"[h]:mm")&amp;" (contratada "&amp;$C36&amp;"h) • ","")&amp;IF(IF(Configurações!$B$6="Sim",OM36&gt;6,OM36&gt;Configurações!$B$5),IF(Configurações!$B$6="Sim","Semana inteira sem folga — mínimo 1 folga (CCT/ACT) • ","Mais de "&amp;Configurações!$B$5&amp;" dias trabalhados — obrigatórias 2 folgas semanais • "),"")&amp;IF(COUNTIF(FE36:IB36,"*7DIA*")&gt;0,"7º dia consecutivo de trabalho • ","")&amp;IF(COUNTIF(FE36:IB36,"*DOM*")&gt;0,"Domingos consecutivos acima do permitido • ","")&amp;IF(COUNTIF(FE36:IB36,"*INT-INDEVIDO*")&gt;0,"Intervalo indevido em jornada até 4h • ","")&amp;IF(COUNTIF(FE36:IB36,"*INT-15MIN*")&gt;0,"Intervalo deve ser de 15 min (jornada 4h01–6h) • ","")&amp;IF(COUNTIF(FE36:IB36,"*INT-1H2H*")&gt;0,"Intervalo fora de 1h–2h (jornada acima de 6h) • ",""))</f>
        <v/>
      </c>
      <c r="OO36">
        <f>IF($B36="",0,IF(AND(Configurações!$B$3&lt;&gt;"Simples",ISNUMBER($C36),ROUND(OL36*1440,0)&gt;$C36*60),1,0))</f>
        <v>0</v>
      </c>
      <c r="OP36">
        <f>IF($B36="",0,IF(IF(Configurações!$B$6="Sim",OM36&gt;6,OM36&gt;Configurações!$B$5),1,0))</f>
        <v>0</v>
      </c>
      <c r="OQ36" s="72">
        <f>SUMIFS(Cálculos!$G36:$OA36,Cálculos!$G$4:$OA$4,"H",Cálculos!$G$3:$OA$3,4)</f>
        <v>0</v>
      </c>
      <c r="OR36">
        <f>SUMIFS(Cálculos!$G36:$OA36,Cálculos!$G$4:$OA$4,"T",Cálculos!$G$3:$OA$3,4)</f>
        <v>0</v>
      </c>
      <c r="OS36" s="69" t="str">
        <f>IF($B36="","",IF(AND(Configurações!$B$3&lt;&gt;"Simples",ISNUMBER($C36),ROUND(OQ36*1440,0)&gt;$C36*60),"Jornada semanal excedida: "&amp;TEXT(OQ36,"[h]:mm")&amp;" (contratada "&amp;$C36&amp;"h) • ","")&amp;IF(IF(Configurações!$B$6="Sim",OR36&gt;6,OR36&gt;Configurações!$B$5),IF(Configurações!$B$6="Sim","Semana inteira sem folga — mínimo 1 folga (CCT/ACT) • ","Mais de "&amp;Configurações!$B$5&amp;" dias trabalhados — obrigatórias 2 folgas semanais • "),"")&amp;IF(COUNTIF(ID36:LA36,"*7DIA*")&gt;0,"7º dia consecutivo de trabalho • ","")&amp;IF(COUNTIF(ID36:LA36,"*DOM*")&gt;0,"Domingos consecutivos acima do permitido • ","")&amp;IF(COUNTIF(ID36:LA36,"*INT-INDEVIDO*")&gt;0,"Intervalo indevido em jornada até 4h • ","")&amp;IF(COUNTIF(ID36:LA36,"*INT-15MIN*")&gt;0,"Intervalo deve ser de 15 min (jornada 4h01–6h) • ","")&amp;IF(COUNTIF(ID36:LA36,"*INT-1H2H*")&gt;0,"Intervalo fora de 1h–2h (jornada acima de 6h) • ",""))</f>
        <v/>
      </c>
      <c r="OT36">
        <f>IF($B36="",0,IF(AND(Configurações!$B$3&lt;&gt;"Simples",ISNUMBER($C36),ROUND(OQ36*1440,0)&gt;$C36*60),1,0))</f>
        <v>0</v>
      </c>
      <c r="OU36">
        <f>IF($B36="",0,IF(IF(Configurações!$B$6="Sim",OR36&gt;6,OR36&gt;Configurações!$B$5),1,0))</f>
        <v>0</v>
      </c>
      <c r="OV36" s="72">
        <f>SUMIFS(Cálculos!$G36:$OA36,Cálculos!$G$4:$OA$4,"H",Cálculos!$G$3:$OA$3,5)</f>
        <v>0</v>
      </c>
      <c r="OW36">
        <f>SUMIFS(Cálculos!$G36:$OA36,Cálculos!$G$4:$OA$4,"T",Cálculos!$G$3:$OA$3,5)</f>
        <v>0</v>
      </c>
      <c r="OX36" s="69" t="str">
        <f>IF($B36="","",IF(AND(Configurações!$B$3&lt;&gt;"Simples",ISNUMBER($C36),ROUND(OV36*1440,0)&gt;$C36*60),"Jornada semanal excedida: "&amp;TEXT(OV36,"[h]:mm")&amp;" (contratada "&amp;$C36&amp;"h) • ","")&amp;IF(IF(Configurações!$B$6="Sim",OW36&gt;6,OW36&gt;Configurações!$B$5),IF(Configurações!$B$6="Sim","Semana inteira sem folga — mínimo 1 folga (CCT/ACT) • ","Mais de "&amp;Configurações!$B$5&amp;" dias trabalhados — obrigatórias 2 folgas semanais • "),"")&amp;IF(COUNTIF(LC36:NZ36,"*7DIA*")&gt;0,"7º dia consecutivo de trabalho • ","")&amp;IF(COUNTIF(LC36:NZ36,"*DOM*")&gt;0,"Domingos consecutivos acima do permitido • ","")&amp;IF(COUNTIF(LC36:NZ36,"*INT-INDEVIDO*")&gt;0,"Intervalo indevido em jornada até 4h • ","")&amp;IF(COUNTIF(LC36:NZ36,"*INT-15MIN*")&gt;0,"Intervalo deve ser de 15 min (jornada 4h01–6h) • ","")&amp;IF(COUNTIF(LC36:NZ36,"*INT-1H2H*")&gt;0,"Intervalo fora de 1h–2h (jornada acima de 6h) • ",""))</f>
        <v/>
      </c>
      <c r="OY36">
        <f>IF($B36="",0,IF(AND(Configurações!$B$3&lt;&gt;"Simples",ISNUMBER($C36),ROUND(OV36*1440,0)&gt;$C36*60),1,0))</f>
        <v>0</v>
      </c>
      <c r="OZ36">
        <f>IF($B36="",0,IF(IF(Configurações!$B$6="Sim",OW36&gt;6,OW36&gt;Configurações!$B$5),1,0))</f>
        <v>0</v>
      </c>
      <c r="PA36">
        <f>IF($B36="",0,SUMPRODUCT((Cálculos!$G$4:$OA$4="T")*(Cálculos!$G$5:$OA$5&gt;=$PA$5)*(Cálculos!$G$5:$OA$5&lt;=$PB$5))-PE36)</f>
        <v>0</v>
      </c>
      <c r="PB36">
        <f>IF($B36="",0,PA36-SUMIFS(Cálculos!$G36:$OA36,Cálculos!$G$4:$OA$4,"T",Cálculos!$G$5:$OA$5,"&gt;="&amp;$PA$5,Cálculos!$G$5:$OA$5,"&lt;="&amp;$PB$5))</f>
        <v>0</v>
      </c>
      <c r="PC36">
        <f>ROUND(PA36*Configurações!$B$7/7,0)</f>
        <v>0</v>
      </c>
      <c r="PD36">
        <f>IF(AND(Configurações!$B$6="Sim",PA36&gt;0,PB36&lt;PC36),1,0)</f>
        <v>0</v>
      </c>
      <c r="PE36">
        <f>IF($B36="",0,COUNTIFS(Cálculos!$G$4:$OA$4,"ST",Cálculos!$G$5:$OA$5,"&gt;="&amp;$PA$5,Cálculos!$G$5:$OA$5,"&lt;="&amp;$PB$5,Cálculos!$G36:$OA36,"FERIAS"))</f>
        <v>0</v>
      </c>
      <c r="PF36">
        <f>IF($B36="",0,SUMPRODUCT((Cálculos!$G$4:$OA$4="T")*(Cálculos!$G$5:$OA$5&gt;=$PF$5)*(Cálculos!$G$5:$OA$5&lt;=$PG$5))-PJ36)</f>
        <v>0</v>
      </c>
      <c r="PG36">
        <f>IF($B36="",0,PF36-SUMIFS(Cálculos!$G36:$OA36,Cálculos!$G$4:$OA$4,"T",Cálculos!$G$5:$OA$5,"&gt;="&amp;$PF$5,Cálculos!$G$5:$OA$5,"&lt;="&amp;$PG$5))</f>
        <v>0</v>
      </c>
      <c r="PH36">
        <f>ROUND(PF36*Configurações!$B$7/7,0)</f>
        <v>0</v>
      </c>
      <c r="PI36">
        <f>IF(AND(Configurações!$B$6="Sim",PF36&gt;0,PG36&lt;PH36),1,0)</f>
        <v>0</v>
      </c>
      <c r="PJ36">
        <f>IF($B36="",0,COUNTIFS(Cálculos!$G$4:$OA$4,"ST",Cálculos!$G$5:$OA$5,"&gt;="&amp;$PF$5,Cálculos!$G$5:$OA$5,"&lt;="&amp;$PG$5,Cálculos!$G36:$OA36,"FERIAS"))</f>
        <v>0</v>
      </c>
      <c r="PK36">
        <f>IF($B36="",0,SUMPRODUCT((Cálculos!$G$4:$OA$4="T")*(Cálculos!$G$5:$OA$5&gt;=$PK$5)*(Cálculos!$G$5:$OA$5&lt;=$PL$5))-PO36)</f>
        <v>0</v>
      </c>
      <c r="PL36">
        <f>IF($B36="",0,PK36-SUMIFS(Cálculos!$G36:$OA36,Cálculos!$G$4:$OA$4,"T",Cálculos!$G$5:$OA$5,"&gt;="&amp;$PK$5,Cálculos!$G$5:$OA$5,"&lt;="&amp;$PL$5))</f>
        <v>0</v>
      </c>
      <c r="PM36">
        <f>ROUND(PK36*Configurações!$B$7/7,0)</f>
        <v>0</v>
      </c>
      <c r="PN36">
        <f>IF(AND(Configurações!$B$6="Sim",PK36&gt;0,PL36&lt;PM36),1,0)</f>
        <v>0</v>
      </c>
      <c r="PO36">
        <f>IF($B36="",0,COUNTIFS(Cálculos!$G$4:$OA$4,"ST",Cálculos!$G$5:$OA$5,"&gt;="&amp;$PK$5,Cálculos!$G$5:$OA$5,"&lt;="&amp;$PL$5,Cálculos!$G36:$OA36,"FERIAS"))</f>
        <v>0</v>
      </c>
      <c r="PP36" s="69" t="str">
        <f t="shared" si="212"/>
        <v/>
      </c>
    </row>
    <row r="37" spans="1:432" x14ac:dyDescent="0.25">
      <c r="A37" s="68" t="str">
        <f t="shared" si="106"/>
        <v/>
      </c>
      <c r="B37" s="69" t="str">
        <f>IF(Configurações!$B$3="Colunas",IF('Escala Colunas'!Q$4="","",'Escala Colunas'!Q$4),IF(Configurações!$B$3="Simples",IF('Escala Simples'!$B37="","",'Escala Simples'!$B37),IF('Escala Linhas'!$B37="","",'Escala Linhas'!$B37)))</f>
        <v/>
      </c>
      <c r="C37" s="70" t="str">
        <f>IF($B37="","",IFERROR(INDEX(Funcionários!$D$5:$D$84,MATCH($B37,Funcionários!$B$5:$B$84,0)),""))</f>
        <v/>
      </c>
      <c r="D37" t="str">
        <f>IF($B37="","",IFERROR(INDEX(Funcionários!$C$5:$C$84,MATCH($B37,Funcionários!$B$5:$B$84,0)),""))</f>
        <v/>
      </c>
      <c r="E37">
        <f>IF($B37="",0,IFERROR(N(INDEX(Funcionários!$E$5:$E$84,MATCH($B37,Funcionários!$B$5:$B$84,0))),0))</f>
        <v>0</v>
      </c>
      <c r="F37">
        <f>IF($B37="",0,IFERROR(N(INDEX(Funcionários!$F$5:$F$84,MATCH($B37,Funcionários!$B$5:$B$84,0))),0))</f>
        <v>0</v>
      </c>
      <c r="G37" s="71" t="str">
        <f>IF(Configurações!$B$3="Colunas",IF('Escala Colunas'!Q24="","",'Escala Colunas'!Q24),IF(Configurações!$B$3="Simples","",IF('Escala Linhas'!D37="","",'Escala Linhas'!D37)))</f>
        <v/>
      </c>
      <c r="H37" s="71" t="str">
        <f>IF(Configurações!$B$3="Colunas",IF('Escala Colunas'!Q25="","",'Escala Colunas'!Q25),IF(Configurações!$B$3="Simples","",IF('Escala Linhas'!E37="","",'Escala Linhas'!E37)))</f>
        <v/>
      </c>
      <c r="I37" s="71" t="str">
        <f>IF(Configurações!$B$3="Colunas",IF('Escala Colunas'!Q26="","",'Escala Colunas'!Q26),IF(Configurações!$B$3="Simples","",IF('Escala Linhas'!F37="","",'Escala Linhas'!F37)))</f>
        <v/>
      </c>
      <c r="J37" s="71" t="str">
        <f>IF(Configurações!$B$3="Colunas",IF('Escala Colunas'!Q27="","",'Escala Colunas'!Q27),IF(Configurações!$B$3="Simples","",IF('Escala Linhas'!G37="","",'Escala Linhas'!G37)))</f>
        <v/>
      </c>
      <c r="K37">
        <f>IF($B37="",0,IF(Configurações!$B$3="Simples",IF(OR(Q37="TRAB",Q37="ATEST"),1,0),IF(AND(G37&lt;&gt;"",J37&lt;&gt;""),1,0)))</f>
        <v>0</v>
      </c>
      <c r="L37" s="72">
        <f>IF(AND(K37=1,Configurações!$B$3&lt;&gt;"Simples"),MOD(J37-G37,1)-M37,0)</f>
        <v>0</v>
      </c>
      <c r="M37" s="72">
        <f t="shared" si="107"/>
        <v>0</v>
      </c>
      <c r="N37">
        <f t="shared" si="108"/>
        <v>0</v>
      </c>
      <c r="O37">
        <f t="shared" si="109"/>
        <v>0</v>
      </c>
      <c r="P37" s="38" t="str">
        <f>IF(K37=0,"",IF(N37&gt;Configurações!$B$15,"7DIA ","")&amp;IF(AND(WEEKDAY(G$5)=1,O37&gt;IF($D37="F",Configurações!$B$13,Configurações!$B$14)),"DOM ","")&amp;IF(Configurações!$B$3="Simples","",IF(ROUND(L37*1440,0)&lt;=ROUND(Configurações!$B$11*1440,0),IF(ROUND(M37*1440,0)&gt;0,"INT-INDEVIDO",""),IF(ROUND(L37*1440,0)&lt;=ROUND(Configurações!$B$12*1440,0),IF(ROUND(M37*1440,0)&lt;&gt;ROUND(Configurações!$B$8*1440,0),"INT-15MIN",""),IF(OR(ROUND(M37*1440,0)&lt;ROUND(Configurações!$B$9*1440,0),ROUND(M37*1440,0)&gt;ROUND(Configurações!$B$10*1440,0)),"INT-1H2H","")))))</f>
        <v/>
      </c>
      <c r="Q37" t="str">
        <f>IF(Configurações!$B$3="Simples",IF('Escala Simples'!D37="Trabalho","TRAB",IF('Escala Simples'!D37="Folga","FOLGA",IF('Escala Simples'!D37="Atestado","ATEST",IF('Escala Simples'!D37="Férias","FERIAS","")))),"")</f>
        <v/>
      </c>
      <c r="R37" s="71" t="str">
        <f>IF(Configurações!$B$3="Colunas",IF('Escala Colunas'!Q29="","",'Escala Colunas'!Q29),IF(Configurações!$B$3="Simples","",IF('Escala Linhas'!I37="","",'Escala Linhas'!I37)))</f>
        <v/>
      </c>
      <c r="S37" s="71" t="str">
        <f>IF(Configurações!$B$3="Colunas",IF('Escala Colunas'!Q30="","",'Escala Colunas'!Q30),IF(Configurações!$B$3="Simples","",IF('Escala Linhas'!J37="","",'Escala Linhas'!J37)))</f>
        <v/>
      </c>
      <c r="T37" s="71" t="str">
        <f>IF(Configurações!$B$3="Colunas",IF('Escala Colunas'!Q31="","",'Escala Colunas'!Q31),IF(Configurações!$B$3="Simples","",IF('Escala Linhas'!K37="","",'Escala Linhas'!K37)))</f>
        <v/>
      </c>
      <c r="U37" s="71" t="str">
        <f>IF(Configurações!$B$3="Colunas",IF('Escala Colunas'!Q32="","",'Escala Colunas'!Q32),IF(Configurações!$B$3="Simples","",IF('Escala Linhas'!L37="","",'Escala Linhas'!L37)))</f>
        <v/>
      </c>
      <c r="V37">
        <f>IF($B37="",0,IF(Configurações!$B$3="Simples",IF(OR(AB37="TRAB",AB37="ATEST"),1,0),IF(AND(R37&lt;&gt;"",U37&lt;&gt;""),1,0)))</f>
        <v>0</v>
      </c>
      <c r="W37" s="72">
        <f>IF(AND(V37=1,Configurações!$B$3&lt;&gt;"Simples"),MOD(U37-R37,1)-X37,0)</f>
        <v>0</v>
      </c>
      <c r="X37" s="72">
        <f t="shared" si="110"/>
        <v>0</v>
      </c>
      <c r="Y37">
        <f t="shared" si="111"/>
        <v>0</v>
      </c>
      <c r="Z37">
        <f t="shared" si="112"/>
        <v>0</v>
      </c>
      <c r="AA37" s="38" t="str">
        <f>IF(V37=0,"",IF(Y37&gt;Configurações!$B$15,"7DIA ","")&amp;IF(AND(WEEKDAY(R$5)=1,Z37&gt;IF($D37="F",Configurações!$B$13,Configurações!$B$14)),"DOM ","")&amp;IF(Configurações!$B$3="Simples","",IF(ROUND(W37*1440,0)&lt;=ROUND(Configurações!$B$11*1440,0),IF(ROUND(X37*1440,0)&gt;0,"INT-INDEVIDO",""),IF(ROUND(W37*1440,0)&lt;=ROUND(Configurações!$B$12*1440,0),IF(ROUND(X37*1440,0)&lt;&gt;ROUND(Configurações!$B$8*1440,0),"INT-15MIN",""),IF(OR(ROUND(X37*1440,0)&lt;ROUND(Configurações!$B$9*1440,0),ROUND(X37*1440,0)&gt;ROUND(Configurações!$B$10*1440,0)),"INT-1H2H","")))))</f>
        <v/>
      </c>
      <c r="AB37" t="str">
        <f>IF(Configurações!$B$3="Simples",IF('Escala Simples'!E37="Trabalho","TRAB",IF('Escala Simples'!E37="Folga","FOLGA",IF('Escala Simples'!E37="Atestado","ATEST",IF('Escala Simples'!E37="Férias","FERIAS","")))),"")</f>
        <v/>
      </c>
      <c r="AC37" s="71" t="str">
        <f>IF(Configurações!$B$3="Colunas",IF('Escala Colunas'!Q34="","",'Escala Colunas'!Q34),IF(Configurações!$B$3="Simples","",IF('Escala Linhas'!N37="","",'Escala Linhas'!N37)))</f>
        <v/>
      </c>
      <c r="AD37" s="71" t="str">
        <f>IF(Configurações!$B$3="Colunas",IF('Escala Colunas'!Q35="","",'Escala Colunas'!Q35),IF(Configurações!$B$3="Simples","",IF('Escala Linhas'!O37="","",'Escala Linhas'!O37)))</f>
        <v/>
      </c>
      <c r="AE37" s="71" t="str">
        <f>IF(Configurações!$B$3="Colunas",IF('Escala Colunas'!Q36="","",'Escala Colunas'!Q36),IF(Configurações!$B$3="Simples","",IF('Escala Linhas'!P37="","",'Escala Linhas'!P37)))</f>
        <v/>
      </c>
      <c r="AF37" s="71" t="str">
        <f>IF(Configurações!$B$3="Colunas",IF('Escala Colunas'!Q37="","",'Escala Colunas'!Q37),IF(Configurações!$B$3="Simples","",IF('Escala Linhas'!Q37="","",'Escala Linhas'!Q37)))</f>
        <v/>
      </c>
      <c r="AG37">
        <f>IF($B37="",0,IF(Configurações!$B$3="Simples",IF(OR(AM37="TRAB",AM37="ATEST"),1,0),IF(AND(AC37&lt;&gt;"",AF37&lt;&gt;""),1,0)))</f>
        <v>0</v>
      </c>
      <c r="AH37" s="72">
        <f>IF(AND(AG37=1,Configurações!$B$3&lt;&gt;"Simples"),MOD(AF37-AC37,1)-AI37,0)</f>
        <v>0</v>
      </c>
      <c r="AI37" s="72">
        <f t="shared" si="113"/>
        <v>0</v>
      </c>
      <c r="AJ37">
        <f t="shared" si="114"/>
        <v>0</v>
      </c>
      <c r="AK37">
        <f t="shared" si="115"/>
        <v>0</v>
      </c>
      <c r="AL37" s="38" t="str">
        <f>IF(AG37=0,"",IF(AJ37&gt;Configurações!$B$15,"7DIA ","")&amp;IF(AND(WEEKDAY(AC$5)=1,AK37&gt;IF($D37="F",Configurações!$B$13,Configurações!$B$14)),"DOM ","")&amp;IF(Configurações!$B$3="Simples","",IF(ROUND(AH37*1440,0)&lt;=ROUND(Configurações!$B$11*1440,0),IF(ROUND(AI37*1440,0)&gt;0,"INT-INDEVIDO",""),IF(ROUND(AH37*1440,0)&lt;=ROUND(Configurações!$B$12*1440,0),IF(ROUND(AI37*1440,0)&lt;&gt;ROUND(Configurações!$B$8*1440,0),"INT-15MIN",""),IF(OR(ROUND(AI37*1440,0)&lt;ROUND(Configurações!$B$9*1440,0),ROUND(AI37*1440,0)&gt;ROUND(Configurações!$B$10*1440,0)),"INT-1H2H","")))))</f>
        <v/>
      </c>
      <c r="AM37" t="str">
        <f>IF(Configurações!$B$3="Simples",IF('Escala Simples'!F37="Trabalho","TRAB",IF('Escala Simples'!F37="Folga","FOLGA",IF('Escala Simples'!F37="Atestado","ATEST",IF('Escala Simples'!F37="Férias","FERIAS","")))),"")</f>
        <v/>
      </c>
      <c r="AN37" s="71" t="str">
        <f>IF(Configurações!$B$3="Colunas",IF('Escala Colunas'!Q39="","",'Escala Colunas'!Q39),IF(Configurações!$B$3="Simples","",IF('Escala Linhas'!S37="","",'Escala Linhas'!S37)))</f>
        <v/>
      </c>
      <c r="AO37" s="71" t="str">
        <f>IF(Configurações!$B$3="Colunas",IF('Escala Colunas'!Q40="","",'Escala Colunas'!Q40),IF(Configurações!$B$3="Simples","",IF('Escala Linhas'!T37="","",'Escala Linhas'!T37)))</f>
        <v/>
      </c>
      <c r="AP37" s="71" t="str">
        <f>IF(Configurações!$B$3="Colunas",IF('Escala Colunas'!Q41="","",'Escala Colunas'!Q41),IF(Configurações!$B$3="Simples","",IF('Escala Linhas'!U37="","",'Escala Linhas'!U37)))</f>
        <v/>
      </c>
      <c r="AQ37" s="71" t="str">
        <f>IF(Configurações!$B$3="Colunas",IF('Escala Colunas'!Q42="","",'Escala Colunas'!Q42),IF(Configurações!$B$3="Simples","",IF('Escala Linhas'!V37="","",'Escala Linhas'!V37)))</f>
        <v/>
      </c>
      <c r="AR37">
        <f>IF($B37="",0,IF(Configurações!$B$3="Simples",IF(OR(AX37="TRAB",AX37="ATEST"),1,0),IF(AND(AN37&lt;&gt;"",AQ37&lt;&gt;""),1,0)))</f>
        <v>0</v>
      </c>
      <c r="AS37" s="72">
        <f>IF(AND(AR37=1,Configurações!$B$3&lt;&gt;"Simples"),MOD(AQ37-AN37,1)-AT37,0)</f>
        <v>0</v>
      </c>
      <c r="AT37" s="72">
        <f t="shared" si="116"/>
        <v>0</v>
      </c>
      <c r="AU37">
        <f t="shared" si="117"/>
        <v>0</v>
      </c>
      <c r="AV37">
        <f t="shared" si="118"/>
        <v>0</v>
      </c>
      <c r="AW37" s="38" t="str">
        <f>IF(AR37=0,"",IF(AU37&gt;Configurações!$B$15,"7DIA ","")&amp;IF(AND(WEEKDAY(AN$5)=1,AV37&gt;IF($D37="F",Configurações!$B$13,Configurações!$B$14)),"DOM ","")&amp;IF(Configurações!$B$3="Simples","",IF(ROUND(AS37*1440,0)&lt;=ROUND(Configurações!$B$11*1440,0),IF(ROUND(AT37*1440,0)&gt;0,"INT-INDEVIDO",""),IF(ROUND(AS37*1440,0)&lt;=ROUND(Configurações!$B$12*1440,0),IF(ROUND(AT37*1440,0)&lt;&gt;ROUND(Configurações!$B$8*1440,0),"INT-15MIN",""),IF(OR(ROUND(AT37*1440,0)&lt;ROUND(Configurações!$B$9*1440,0),ROUND(AT37*1440,0)&gt;ROUND(Configurações!$B$10*1440,0)),"INT-1H2H","")))))</f>
        <v/>
      </c>
      <c r="AX37" t="str">
        <f>IF(Configurações!$B$3="Simples",IF('Escala Simples'!G37="Trabalho","TRAB",IF('Escala Simples'!G37="Folga","FOLGA",IF('Escala Simples'!G37="Atestado","ATEST",IF('Escala Simples'!G37="Férias","FERIAS","")))),"")</f>
        <v/>
      </c>
      <c r="AY37" s="71" t="str">
        <f>IF(Configurações!$B$3="Colunas",IF('Escala Colunas'!Q44="","",'Escala Colunas'!Q44),IF(Configurações!$B$3="Simples","",IF('Escala Linhas'!X37="","",'Escala Linhas'!X37)))</f>
        <v/>
      </c>
      <c r="AZ37" s="71" t="str">
        <f>IF(Configurações!$B$3="Colunas",IF('Escala Colunas'!Q45="","",'Escala Colunas'!Q45),IF(Configurações!$B$3="Simples","",IF('Escala Linhas'!Y37="","",'Escala Linhas'!Y37)))</f>
        <v/>
      </c>
      <c r="BA37" s="71" t="str">
        <f>IF(Configurações!$B$3="Colunas",IF('Escala Colunas'!Q46="","",'Escala Colunas'!Q46),IF(Configurações!$B$3="Simples","",IF('Escala Linhas'!Z37="","",'Escala Linhas'!Z37)))</f>
        <v/>
      </c>
      <c r="BB37" s="71" t="str">
        <f>IF(Configurações!$B$3="Colunas",IF('Escala Colunas'!Q47="","",'Escala Colunas'!Q47),IF(Configurações!$B$3="Simples","",IF('Escala Linhas'!AA37="","",'Escala Linhas'!AA37)))</f>
        <v/>
      </c>
      <c r="BC37">
        <f>IF($B37="",0,IF(Configurações!$B$3="Simples",IF(OR(BI37="TRAB",BI37="ATEST"),1,0),IF(AND(AY37&lt;&gt;"",BB37&lt;&gt;""),1,0)))</f>
        <v>0</v>
      </c>
      <c r="BD37" s="72">
        <f>IF(AND(BC37=1,Configurações!$B$3&lt;&gt;"Simples"),MOD(BB37-AY37,1)-BE37,0)</f>
        <v>0</v>
      </c>
      <c r="BE37" s="72">
        <f t="shared" si="119"/>
        <v>0</v>
      </c>
      <c r="BF37">
        <f t="shared" si="120"/>
        <v>0</v>
      </c>
      <c r="BG37">
        <f t="shared" si="121"/>
        <v>0</v>
      </c>
      <c r="BH37" s="38" t="str">
        <f>IF(BC37=0,"",IF(BF37&gt;Configurações!$B$15,"7DIA ","")&amp;IF(AND(WEEKDAY(AY$5)=1,BG37&gt;IF($D37="F",Configurações!$B$13,Configurações!$B$14)),"DOM ","")&amp;IF(Configurações!$B$3="Simples","",IF(ROUND(BD37*1440,0)&lt;=ROUND(Configurações!$B$11*1440,0),IF(ROUND(BE37*1440,0)&gt;0,"INT-INDEVIDO",""),IF(ROUND(BD37*1440,0)&lt;=ROUND(Configurações!$B$12*1440,0),IF(ROUND(BE37*1440,0)&lt;&gt;ROUND(Configurações!$B$8*1440,0),"INT-15MIN",""),IF(OR(ROUND(BE37*1440,0)&lt;ROUND(Configurações!$B$9*1440,0),ROUND(BE37*1440,0)&gt;ROUND(Configurações!$B$10*1440,0)),"INT-1H2H","")))))</f>
        <v/>
      </c>
      <c r="BI37" t="str">
        <f>IF(Configurações!$B$3="Simples",IF('Escala Simples'!H37="Trabalho","TRAB",IF('Escala Simples'!H37="Folga","FOLGA",IF('Escala Simples'!H37="Atestado","ATEST",IF('Escala Simples'!H37="Férias","FERIAS","")))),"")</f>
        <v/>
      </c>
      <c r="BJ37" s="71" t="str">
        <f>IF(Configurações!$B$3="Colunas",IF('Escala Colunas'!Q49="","",'Escala Colunas'!Q49),IF(Configurações!$B$3="Simples","",IF('Escala Linhas'!AC37="","",'Escala Linhas'!AC37)))</f>
        <v/>
      </c>
      <c r="BK37" s="71" t="str">
        <f>IF(Configurações!$B$3="Colunas",IF('Escala Colunas'!Q50="","",'Escala Colunas'!Q50),IF(Configurações!$B$3="Simples","",IF('Escala Linhas'!AD37="","",'Escala Linhas'!AD37)))</f>
        <v/>
      </c>
      <c r="BL37" s="71" t="str">
        <f>IF(Configurações!$B$3="Colunas",IF('Escala Colunas'!Q51="","",'Escala Colunas'!Q51),IF(Configurações!$B$3="Simples","",IF('Escala Linhas'!AE37="","",'Escala Linhas'!AE37)))</f>
        <v/>
      </c>
      <c r="BM37" s="71" t="str">
        <f>IF(Configurações!$B$3="Colunas",IF('Escala Colunas'!Q52="","",'Escala Colunas'!Q52),IF(Configurações!$B$3="Simples","",IF('Escala Linhas'!AF37="","",'Escala Linhas'!AF37)))</f>
        <v/>
      </c>
      <c r="BN37">
        <f>IF($B37="",0,IF(Configurações!$B$3="Simples",IF(OR(BT37="TRAB",BT37="ATEST"),1,0),IF(AND(BJ37&lt;&gt;"",BM37&lt;&gt;""),1,0)))</f>
        <v>0</v>
      </c>
      <c r="BO37" s="72">
        <f>IF(AND(BN37=1,Configurações!$B$3&lt;&gt;"Simples"),MOD(BM37-BJ37,1)-BP37,0)</f>
        <v>0</v>
      </c>
      <c r="BP37" s="72">
        <f t="shared" si="122"/>
        <v>0</v>
      </c>
      <c r="BQ37">
        <f t="shared" si="123"/>
        <v>0</v>
      </c>
      <c r="BR37">
        <f t="shared" si="124"/>
        <v>0</v>
      </c>
      <c r="BS37" s="38" t="str">
        <f>IF(BN37=0,"",IF(BQ37&gt;Configurações!$B$15,"7DIA ","")&amp;IF(AND(WEEKDAY(BJ$5)=1,BR37&gt;IF($D37="F",Configurações!$B$13,Configurações!$B$14)),"DOM ","")&amp;IF(Configurações!$B$3="Simples","",IF(ROUND(BO37*1440,0)&lt;=ROUND(Configurações!$B$11*1440,0),IF(ROUND(BP37*1440,0)&gt;0,"INT-INDEVIDO",""),IF(ROUND(BO37*1440,0)&lt;=ROUND(Configurações!$B$12*1440,0),IF(ROUND(BP37*1440,0)&lt;&gt;ROUND(Configurações!$B$8*1440,0),"INT-15MIN",""),IF(OR(ROUND(BP37*1440,0)&lt;ROUND(Configurações!$B$9*1440,0),ROUND(BP37*1440,0)&gt;ROUND(Configurações!$B$10*1440,0)),"INT-1H2H","")))))</f>
        <v/>
      </c>
      <c r="BT37" t="str">
        <f>IF(Configurações!$B$3="Simples",IF('Escala Simples'!I37="Trabalho","TRAB",IF('Escala Simples'!I37="Folga","FOLGA",IF('Escala Simples'!I37="Atestado","ATEST",IF('Escala Simples'!I37="Férias","FERIAS","")))),"")</f>
        <v/>
      </c>
      <c r="BU37" s="71" t="str">
        <f>IF(Configurações!$B$3="Colunas",IF('Escala Colunas'!Q54="","",'Escala Colunas'!Q54),IF(Configurações!$B$3="Simples","",IF('Escala Linhas'!AH37="","",'Escala Linhas'!AH37)))</f>
        <v/>
      </c>
      <c r="BV37" s="71" t="str">
        <f>IF(Configurações!$B$3="Colunas",IF('Escala Colunas'!Q55="","",'Escala Colunas'!Q55),IF(Configurações!$B$3="Simples","",IF('Escala Linhas'!AI37="","",'Escala Linhas'!AI37)))</f>
        <v/>
      </c>
      <c r="BW37" s="71" t="str">
        <f>IF(Configurações!$B$3="Colunas",IF('Escala Colunas'!Q56="","",'Escala Colunas'!Q56),IF(Configurações!$B$3="Simples","",IF('Escala Linhas'!AJ37="","",'Escala Linhas'!AJ37)))</f>
        <v/>
      </c>
      <c r="BX37" s="71" t="str">
        <f>IF(Configurações!$B$3="Colunas",IF('Escala Colunas'!Q57="","",'Escala Colunas'!Q57),IF(Configurações!$B$3="Simples","",IF('Escala Linhas'!AK37="","",'Escala Linhas'!AK37)))</f>
        <v/>
      </c>
      <c r="BY37">
        <f>IF($B37="",0,IF(Configurações!$B$3="Simples",IF(OR(CE37="TRAB",CE37="ATEST"),1,0),IF(AND(BU37&lt;&gt;"",BX37&lt;&gt;""),1,0)))</f>
        <v>0</v>
      </c>
      <c r="BZ37" s="72">
        <f>IF(AND(BY37=1,Configurações!$B$3&lt;&gt;"Simples"),MOD(BX37-BU37,1)-CA37,0)</f>
        <v>0</v>
      </c>
      <c r="CA37" s="72">
        <f t="shared" si="125"/>
        <v>0</v>
      </c>
      <c r="CB37">
        <f t="shared" si="126"/>
        <v>0</v>
      </c>
      <c r="CC37">
        <f t="shared" si="127"/>
        <v>0</v>
      </c>
      <c r="CD37" s="38" t="str">
        <f>IF(BY37=0,"",IF(CB37&gt;Configurações!$B$15,"7DIA ","")&amp;IF(AND(WEEKDAY(BU$5)=1,CC37&gt;IF($D37="F",Configurações!$B$13,Configurações!$B$14)),"DOM ","")&amp;IF(Configurações!$B$3="Simples","",IF(ROUND(BZ37*1440,0)&lt;=ROUND(Configurações!$B$11*1440,0),IF(ROUND(CA37*1440,0)&gt;0,"INT-INDEVIDO",""),IF(ROUND(BZ37*1440,0)&lt;=ROUND(Configurações!$B$12*1440,0),IF(ROUND(CA37*1440,0)&lt;&gt;ROUND(Configurações!$B$8*1440,0),"INT-15MIN",""),IF(OR(ROUND(CA37*1440,0)&lt;ROUND(Configurações!$B$9*1440,0),ROUND(CA37*1440,0)&gt;ROUND(Configurações!$B$10*1440,0)),"INT-1H2H","")))))</f>
        <v/>
      </c>
      <c r="CE37" t="str">
        <f>IF(Configurações!$B$3="Simples",IF('Escala Simples'!J37="Trabalho","TRAB",IF('Escala Simples'!J37="Folga","FOLGA",IF('Escala Simples'!J37="Atestado","ATEST",IF('Escala Simples'!J37="Férias","FERIAS","")))),"")</f>
        <v/>
      </c>
      <c r="CF37" s="71" t="str">
        <f>IF(Configurações!$B$3="Colunas",IF('Escala Colunas'!Q62="","",'Escala Colunas'!Q62),IF(Configurações!$B$3="Simples","",IF('Escala Linhas'!AP37="","",'Escala Linhas'!AP37)))</f>
        <v/>
      </c>
      <c r="CG37" s="71" t="str">
        <f>IF(Configurações!$B$3="Colunas",IF('Escala Colunas'!Q63="","",'Escala Colunas'!Q63),IF(Configurações!$B$3="Simples","",IF('Escala Linhas'!AQ37="","",'Escala Linhas'!AQ37)))</f>
        <v/>
      </c>
      <c r="CH37" s="71" t="str">
        <f>IF(Configurações!$B$3="Colunas",IF('Escala Colunas'!Q64="","",'Escala Colunas'!Q64),IF(Configurações!$B$3="Simples","",IF('Escala Linhas'!AR37="","",'Escala Linhas'!AR37)))</f>
        <v/>
      </c>
      <c r="CI37" s="71" t="str">
        <f>IF(Configurações!$B$3="Colunas",IF('Escala Colunas'!Q65="","",'Escala Colunas'!Q65),IF(Configurações!$B$3="Simples","",IF('Escala Linhas'!AS37="","",'Escala Linhas'!AS37)))</f>
        <v/>
      </c>
      <c r="CJ37">
        <f>IF($B37="",0,IF(Configurações!$B$3="Simples",IF(OR(CP37="TRAB",CP37="ATEST"),1,0),IF(AND(CF37&lt;&gt;"",CI37&lt;&gt;""),1,0)))</f>
        <v>0</v>
      </c>
      <c r="CK37" s="72">
        <f>IF(AND(CJ37=1,Configurações!$B$3&lt;&gt;"Simples"),MOD(CI37-CF37,1)-CL37,0)</f>
        <v>0</v>
      </c>
      <c r="CL37" s="72">
        <f t="shared" si="128"/>
        <v>0</v>
      </c>
      <c r="CM37">
        <f t="shared" si="129"/>
        <v>0</v>
      </c>
      <c r="CN37">
        <f t="shared" si="130"/>
        <v>0</v>
      </c>
      <c r="CO37" s="38" t="str">
        <f>IF(CJ37=0,"",IF(CM37&gt;Configurações!$B$15,"7DIA ","")&amp;IF(AND(WEEKDAY(CF$5)=1,CN37&gt;IF($D37="F",Configurações!$B$13,Configurações!$B$14)),"DOM ","")&amp;IF(Configurações!$B$3="Simples","",IF(ROUND(CK37*1440,0)&lt;=ROUND(Configurações!$B$11*1440,0),IF(ROUND(CL37*1440,0)&gt;0,"INT-INDEVIDO",""),IF(ROUND(CK37*1440,0)&lt;=ROUND(Configurações!$B$12*1440,0),IF(ROUND(CL37*1440,0)&lt;&gt;ROUND(Configurações!$B$8*1440,0),"INT-15MIN",""),IF(OR(ROUND(CL37*1440,0)&lt;ROUND(Configurações!$B$9*1440,0),ROUND(CL37*1440,0)&gt;ROUND(Configurações!$B$10*1440,0)),"INT-1H2H","")))))</f>
        <v/>
      </c>
      <c r="CP37" t="str">
        <f>IF(Configurações!$B$3="Simples",IF('Escala Simples'!M37="Trabalho","TRAB",IF('Escala Simples'!M37="Folga","FOLGA",IF('Escala Simples'!M37="Atestado","ATEST",IF('Escala Simples'!M37="Férias","FERIAS","")))),"")</f>
        <v/>
      </c>
      <c r="CQ37" s="71" t="str">
        <f>IF(Configurações!$B$3="Colunas",IF('Escala Colunas'!Q67="","",'Escala Colunas'!Q67),IF(Configurações!$B$3="Simples","",IF('Escala Linhas'!AU37="","",'Escala Linhas'!AU37)))</f>
        <v/>
      </c>
      <c r="CR37" s="71" t="str">
        <f>IF(Configurações!$B$3="Colunas",IF('Escala Colunas'!Q68="","",'Escala Colunas'!Q68),IF(Configurações!$B$3="Simples","",IF('Escala Linhas'!AV37="","",'Escala Linhas'!AV37)))</f>
        <v/>
      </c>
      <c r="CS37" s="71" t="str">
        <f>IF(Configurações!$B$3="Colunas",IF('Escala Colunas'!Q69="","",'Escala Colunas'!Q69),IF(Configurações!$B$3="Simples","",IF('Escala Linhas'!AW37="","",'Escala Linhas'!AW37)))</f>
        <v/>
      </c>
      <c r="CT37" s="71" t="str">
        <f>IF(Configurações!$B$3="Colunas",IF('Escala Colunas'!Q70="","",'Escala Colunas'!Q70),IF(Configurações!$B$3="Simples","",IF('Escala Linhas'!AX37="","",'Escala Linhas'!AX37)))</f>
        <v/>
      </c>
      <c r="CU37">
        <f>IF($B37="",0,IF(Configurações!$B$3="Simples",IF(OR(DA37="TRAB",DA37="ATEST"),1,0),IF(AND(CQ37&lt;&gt;"",CT37&lt;&gt;""),1,0)))</f>
        <v>0</v>
      </c>
      <c r="CV37" s="72">
        <f>IF(AND(CU37=1,Configurações!$B$3&lt;&gt;"Simples"),MOD(CT37-CQ37,1)-CW37,0)</f>
        <v>0</v>
      </c>
      <c r="CW37" s="72">
        <f t="shared" si="131"/>
        <v>0</v>
      </c>
      <c r="CX37">
        <f t="shared" si="132"/>
        <v>0</v>
      </c>
      <c r="CY37">
        <f t="shared" si="133"/>
        <v>0</v>
      </c>
      <c r="CZ37" s="38" t="str">
        <f>IF(CU37=0,"",IF(CX37&gt;Configurações!$B$15,"7DIA ","")&amp;IF(AND(WEEKDAY(CQ$5)=1,CY37&gt;IF($D37="F",Configurações!$B$13,Configurações!$B$14)),"DOM ","")&amp;IF(Configurações!$B$3="Simples","",IF(ROUND(CV37*1440,0)&lt;=ROUND(Configurações!$B$11*1440,0),IF(ROUND(CW37*1440,0)&gt;0,"INT-INDEVIDO",""),IF(ROUND(CV37*1440,0)&lt;=ROUND(Configurações!$B$12*1440,0),IF(ROUND(CW37*1440,0)&lt;&gt;ROUND(Configurações!$B$8*1440,0),"INT-15MIN",""),IF(OR(ROUND(CW37*1440,0)&lt;ROUND(Configurações!$B$9*1440,0),ROUND(CW37*1440,0)&gt;ROUND(Configurações!$B$10*1440,0)),"INT-1H2H","")))))</f>
        <v/>
      </c>
      <c r="DA37" t="str">
        <f>IF(Configurações!$B$3="Simples",IF('Escala Simples'!N37="Trabalho","TRAB",IF('Escala Simples'!N37="Folga","FOLGA",IF('Escala Simples'!N37="Atestado","ATEST",IF('Escala Simples'!N37="Férias","FERIAS","")))),"")</f>
        <v/>
      </c>
      <c r="DB37" s="71" t="str">
        <f>IF(Configurações!$B$3="Colunas",IF('Escala Colunas'!Q72="","",'Escala Colunas'!Q72),IF(Configurações!$B$3="Simples","",IF('Escala Linhas'!AZ37="","",'Escala Linhas'!AZ37)))</f>
        <v/>
      </c>
      <c r="DC37" s="71" t="str">
        <f>IF(Configurações!$B$3="Colunas",IF('Escala Colunas'!Q73="","",'Escala Colunas'!Q73),IF(Configurações!$B$3="Simples","",IF('Escala Linhas'!BA37="","",'Escala Linhas'!BA37)))</f>
        <v/>
      </c>
      <c r="DD37" s="71" t="str">
        <f>IF(Configurações!$B$3="Colunas",IF('Escala Colunas'!Q74="","",'Escala Colunas'!Q74),IF(Configurações!$B$3="Simples","",IF('Escala Linhas'!BB37="","",'Escala Linhas'!BB37)))</f>
        <v/>
      </c>
      <c r="DE37" s="71" t="str">
        <f>IF(Configurações!$B$3="Colunas",IF('Escala Colunas'!Q75="","",'Escala Colunas'!Q75),IF(Configurações!$B$3="Simples","",IF('Escala Linhas'!BC37="","",'Escala Linhas'!BC37)))</f>
        <v/>
      </c>
      <c r="DF37">
        <f>IF($B37="",0,IF(Configurações!$B$3="Simples",IF(OR(DL37="TRAB",DL37="ATEST"),1,0),IF(AND(DB37&lt;&gt;"",DE37&lt;&gt;""),1,0)))</f>
        <v>0</v>
      </c>
      <c r="DG37" s="72">
        <f>IF(AND(DF37=1,Configurações!$B$3&lt;&gt;"Simples"),MOD(DE37-DB37,1)-DH37,0)</f>
        <v>0</v>
      </c>
      <c r="DH37" s="72">
        <f t="shared" si="134"/>
        <v>0</v>
      </c>
      <c r="DI37">
        <f t="shared" si="135"/>
        <v>0</v>
      </c>
      <c r="DJ37">
        <f t="shared" si="136"/>
        <v>0</v>
      </c>
      <c r="DK37" s="38" t="str">
        <f>IF(DF37=0,"",IF(DI37&gt;Configurações!$B$15,"7DIA ","")&amp;IF(AND(WEEKDAY(DB$5)=1,DJ37&gt;IF($D37="F",Configurações!$B$13,Configurações!$B$14)),"DOM ","")&amp;IF(Configurações!$B$3="Simples","",IF(ROUND(DG37*1440,0)&lt;=ROUND(Configurações!$B$11*1440,0),IF(ROUND(DH37*1440,0)&gt;0,"INT-INDEVIDO",""),IF(ROUND(DG37*1440,0)&lt;=ROUND(Configurações!$B$12*1440,0),IF(ROUND(DH37*1440,0)&lt;&gt;ROUND(Configurações!$B$8*1440,0),"INT-15MIN",""),IF(OR(ROUND(DH37*1440,0)&lt;ROUND(Configurações!$B$9*1440,0),ROUND(DH37*1440,0)&gt;ROUND(Configurações!$B$10*1440,0)),"INT-1H2H","")))))</f>
        <v/>
      </c>
      <c r="DL37" t="str">
        <f>IF(Configurações!$B$3="Simples",IF('Escala Simples'!O37="Trabalho","TRAB",IF('Escala Simples'!O37="Folga","FOLGA",IF('Escala Simples'!O37="Atestado","ATEST",IF('Escala Simples'!O37="Férias","FERIAS","")))),"")</f>
        <v/>
      </c>
      <c r="DM37" s="71" t="str">
        <f>IF(Configurações!$B$3="Colunas",IF('Escala Colunas'!Q77="","",'Escala Colunas'!Q77),IF(Configurações!$B$3="Simples","",IF('Escala Linhas'!BE37="","",'Escala Linhas'!BE37)))</f>
        <v/>
      </c>
      <c r="DN37" s="71" t="str">
        <f>IF(Configurações!$B$3="Colunas",IF('Escala Colunas'!Q78="","",'Escala Colunas'!Q78),IF(Configurações!$B$3="Simples","",IF('Escala Linhas'!BF37="","",'Escala Linhas'!BF37)))</f>
        <v/>
      </c>
      <c r="DO37" s="71" t="str">
        <f>IF(Configurações!$B$3="Colunas",IF('Escala Colunas'!Q79="","",'Escala Colunas'!Q79),IF(Configurações!$B$3="Simples","",IF('Escala Linhas'!BG37="","",'Escala Linhas'!BG37)))</f>
        <v/>
      </c>
      <c r="DP37" s="71" t="str">
        <f>IF(Configurações!$B$3="Colunas",IF('Escala Colunas'!Q80="","",'Escala Colunas'!Q80),IF(Configurações!$B$3="Simples","",IF('Escala Linhas'!BH37="","",'Escala Linhas'!BH37)))</f>
        <v/>
      </c>
      <c r="DQ37">
        <f>IF($B37="",0,IF(Configurações!$B$3="Simples",IF(OR(DW37="TRAB",DW37="ATEST"),1,0),IF(AND(DM37&lt;&gt;"",DP37&lt;&gt;""),1,0)))</f>
        <v>0</v>
      </c>
      <c r="DR37" s="72">
        <f>IF(AND(DQ37=1,Configurações!$B$3&lt;&gt;"Simples"),MOD(DP37-DM37,1)-DS37,0)</f>
        <v>0</v>
      </c>
      <c r="DS37" s="72">
        <f t="shared" si="137"/>
        <v>0</v>
      </c>
      <c r="DT37">
        <f t="shared" si="138"/>
        <v>0</v>
      </c>
      <c r="DU37">
        <f t="shared" si="139"/>
        <v>0</v>
      </c>
      <c r="DV37" s="38" t="str">
        <f>IF(DQ37=0,"",IF(DT37&gt;Configurações!$B$15,"7DIA ","")&amp;IF(AND(WEEKDAY(DM$5)=1,DU37&gt;IF($D37="F",Configurações!$B$13,Configurações!$B$14)),"DOM ","")&amp;IF(Configurações!$B$3="Simples","",IF(ROUND(DR37*1440,0)&lt;=ROUND(Configurações!$B$11*1440,0),IF(ROUND(DS37*1440,0)&gt;0,"INT-INDEVIDO",""),IF(ROUND(DR37*1440,0)&lt;=ROUND(Configurações!$B$12*1440,0),IF(ROUND(DS37*1440,0)&lt;&gt;ROUND(Configurações!$B$8*1440,0),"INT-15MIN",""),IF(OR(ROUND(DS37*1440,0)&lt;ROUND(Configurações!$B$9*1440,0),ROUND(DS37*1440,0)&gt;ROUND(Configurações!$B$10*1440,0)),"INT-1H2H","")))))</f>
        <v/>
      </c>
      <c r="DW37" t="str">
        <f>IF(Configurações!$B$3="Simples",IF('Escala Simples'!P37="Trabalho","TRAB",IF('Escala Simples'!P37="Folga","FOLGA",IF('Escala Simples'!P37="Atestado","ATEST",IF('Escala Simples'!P37="Férias","FERIAS","")))),"")</f>
        <v/>
      </c>
      <c r="DX37" s="71" t="str">
        <f>IF(Configurações!$B$3="Colunas",IF('Escala Colunas'!Q82="","",'Escala Colunas'!Q82),IF(Configurações!$B$3="Simples","",IF('Escala Linhas'!BJ37="","",'Escala Linhas'!BJ37)))</f>
        <v/>
      </c>
      <c r="DY37" s="71" t="str">
        <f>IF(Configurações!$B$3="Colunas",IF('Escala Colunas'!Q83="","",'Escala Colunas'!Q83),IF(Configurações!$B$3="Simples","",IF('Escala Linhas'!BK37="","",'Escala Linhas'!BK37)))</f>
        <v/>
      </c>
      <c r="DZ37" s="71" t="str">
        <f>IF(Configurações!$B$3="Colunas",IF('Escala Colunas'!Q84="","",'Escala Colunas'!Q84),IF(Configurações!$B$3="Simples","",IF('Escala Linhas'!BL37="","",'Escala Linhas'!BL37)))</f>
        <v/>
      </c>
      <c r="EA37" s="71" t="str">
        <f>IF(Configurações!$B$3="Colunas",IF('Escala Colunas'!Q85="","",'Escala Colunas'!Q85),IF(Configurações!$B$3="Simples","",IF('Escala Linhas'!BM37="","",'Escala Linhas'!BM37)))</f>
        <v/>
      </c>
      <c r="EB37">
        <f>IF($B37="",0,IF(Configurações!$B$3="Simples",IF(OR(EH37="TRAB",EH37="ATEST"),1,0),IF(AND(DX37&lt;&gt;"",EA37&lt;&gt;""),1,0)))</f>
        <v>0</v>
      </c>
      <c r="EC37" s="72">
        <f>IF(AND(EB37=1,Configurações!$B$3&lt;&gt;"Simples"),MOD(EA37-DX37,1)-ED37,0)</f>
        <v>0</v>
      </c>
      <c r="ED37" s="72">
        <f t="shared" si="140"/>
        <v>0</v>
      </c>
      <c r="EE37">
        <f t="shared" si="141"/>
        <v>0</v>
      </c>
      <c r="EF37">
        <f t="shared" si="142"/>
        <v>0</v>
      </c>
      <c r="EG37" s="38" t="str">
        <f>IF(EB37=0,"",IF(EE37&gt;Configurações!$B$15,"7DIA ","")&amp;IF(AND(WEEKDAY(DX$5)=1,EF37&gt;IF($D37="F",Configurações!$B$13,Configurações!$B$14)),"DOM ","")&amp;IF(Configurações!$B$3="Simples","",IF(ROUND(EC37*1440,0)&lt;=ROUND(Configurações!$B$11*1440,0),IF(ROUND(ED37*1440,0)&gt;0,"INT-INDEVIDO",""),IF(ROUND(EC37*1440,0)&lt;=ROUND(Configurações!$B$12*1440,0),IF(ROUND(ED37*1440,0)&lt;&gt;ROUND(Configurações!$B$8*1440,0),"INT-15MIN",""),IF(OR(ROUND(ED37*1440,0)&lt;ROUND(Configurações!$B$9*1440,0),ROUND(ED37*1440,0)&gt;ROUND(Configurações!$B$10*1440,0)),"INT-1H2H","")))))</f>
        <v/>
      </c>
      <c r="EH37" t="str">
        <f>IF(Configurações!$B$3="Simples",IF('Escala Simples'!Q37="Trabalho","TRAB",IF('Escala Simples'!Q37="Folga","FOLGA",IF('Escala Simples'!Q37="Atestado","ATEST",IF('Escala Simples'!Q37="Férias","FERIAS","")))),"")</f>
        <v/>
      </c>
      <c r="EI37" s="71" t="str">
        <f>IF(Configurações!$B$3="Colunas",IF('Escala Colunas'!Q87="","",'Escala Colunas'!Q87),IF(Configurações!$B$3="Simples","",IF('Escala Linhas'!BO37="","",'Escala Linhas'!BO37)))</f>
        <v/>
      </c>
      <c r="EJ37" s="71" t="str">
        <f>IF(Configurações!$B$3="Colunas",IF('Escala Colunas'!Q88="","",'Escala Colunas'!Q88),IF(Configurações!$B$3="Simples","",IF('Escala Linhas'!BP37="","",'Escala Linhas'!BP37)))</f>
        <v/>
      </c>
      <c r="EK37" s="71" t="str">
        <f>IF(Configurações!$B$3="Colunas",IF('Escala Colunas'!Q89="","",'Escala Colunas'!Q89),IF(Configurações!$B$3="Simples","",IF('Escala Linhas'!BQ37="","",'Escala Linhas'!BQ37)))</f>
        <v/>
      </c>
      <c r="EL37" s="71" t="str">
        <f>IF(Configurações!$B$3="Colunas",IF('Escala Colunas'!Q90="","",'Escala Colunas'!Q90),IF(Configurações!$B$3="Simples","",IF('Escala Linhas'!BR37="","",'Escala Linhas'!BR37)))</f>
        <v/>
      </c>
      <c r="EM37">
        <f>IF($B37="",0,IF(Configurações!$B$3="Simples",IF(OR(ES37="TRAB",ES37="ATEST"),1,0),IF(AND(EI37&lt;&gt;"",EL37&lt;&gt;""),1,0)))</f>
        <v>0</v>
      </c>
      <c r="EN37" s="72">
        <f>IF(AND(EM37=1,Configurações!$B$3&lt;&gt;"Simples"),MOD(EL37-EI37,1)-EO37,0)</f>
        <v>0</v>
      </c>
      <c r="EO37" s="72">
        <f t="shared" si="143"/>
        <v>0</v>
      </c>
      <c r="EP37">
        <f t="shared" si="144"/>
        <v>0</v>
      </c>
      <c r="EQ37">
        <f t="shared" si="145"/>
        <v>0</v>
      </c>
      <c r="ER37" s="38" t="str">
        <f>IF(EM37=0,"",IF(EP37&gt;Configurações!$B$15,"7DIA ","")&amp;IF(AND(WEEKDAY(EI$5)=1,EQ37&gt;IF($D37="F",Configurações!$B$13,Configurações!$B$14)),"DOM ","")&amp;IF(Configurações!$B$3="Simples","",IF(ROUND(EN37*1440,0)&lt;=ROUND(Configurações!$B$11*1440,0),IF(ROUND(EO37*1440,0)&gt;0,"INT-INDEVIDO",""),IF(ROUND(EN37*1440,0)&lt;=ROUND(Configurações!$B$12*1440,0),IF(ROUND(EO37*1440,0)&lt;&gt;ROUND(Configurações!$B$8*1440,0),"INT-15MIN",""),IF(OR(ROUND(EO37*1440,0)&lt;ROUND(Configurações!$B$9*1440,0),ROUND(EO37*1440,0)&gt;ROUND(Configurações!$B$10*1440,0)),"INT-1H2H","")))))</f>
        <v/>
      </c>
      <c r="ES37" t="str">
        <f>IF(Configurações!$B$3="Simples",IF('Escala Simples'!R37="Trabalho","TRAB",IF('Escala Simples'!R37="Folga","FOLGA",IF('Escala Simples'!R37="Atestado","ATEST",IF('Escala Simples'!R37="Férias","FERIAS","")))),"")</f>
        <v/>
      </c>
      <c r="ET37" s="71" t="str">
        <f>IF(Configurações!$B$3="Colunas",IF('Escala Colunas'!Q92="","",'Escala Colunas'!Q92),IF(Configurações!$B$3="Simples","",IF('Escala Linhas'!BT37="","",'Escala Linhas'!BT37)))</f>
        <v/>
      </c>
      <c r="EU37" s="71" t="str">
        <f>IF(Configurações!$B$3="Colunas",IF('Escala Colunas'!Q93="","",'Escala Colunas'!Q93),IF(Configurações!$B$3="Simples","",IF('Escala Linhas'!BU37="","",'Escala Linhas'!BU37)))</f>
        <v/>
      </c>
      <c r="EV37" s="71" t="str">
        <f>IF(Configurações!$B$3="Colunas",IF('Escala Colunas'!Q94="","",'Escala Colunas'!Q94),IF(Configurações!$B$3="Simples","",IF('Escala Linhas'!BV37="","",'Escala Linhas'!BV37)))</f>
        <v/>
      </c>
      <c r="EW37" s="71" t="str">
        <f>IF(Configurações!$B$3="Colunas",IF('Escala Colunas'!Q95="","",'Escala Colunas'!Q95),IF(Configurações!$B$3="Simples","",IF('Escala Linhas'!BW37="","",'Escala Linhas'!BW37)))</f>
        <v/>
      </c>
      <c r="EX37">
        <f>IF($B37="",0,IF(Configurações!$B$3="Simples",IF(OR(FD37="TRAB",FD37="ATEST"),1,0),IF(AND(ET37&lt;&gt;"",EW37&lt;&gt;""),1,0)))</f>
        <v>0</v>
      </c>
      <c r="EY37" s="72">
        <f>IF(AND(EX37=1,Configurações!$B$3&lt;&gt;"Simples"),MOD(EW37-ET37,1)-EZ37,0)</f>
        <v>0</v>
      </c>
      <c r="EZ37" s="72">
        <f t="shared" si="146"/>
        <v>0</v>
      </c>
      <c r="FA37">
        <f t="shared" si="147"/>
        <v>0</v>
      </c>
      <c r="FB37">
        <f t="shared" si="148"/>
        <v>0</v>
      </c>
      <c r="FC37" s="38" t="str">
        <f>IF(EX37=0,"",IF(FA37&gt;Configurações!$B$15,"7DIA ","")&amp;IF(AND(WEEKDAY(ET$5)=1,FB37&gt;IF($D37="F",Configurações!$B$13,Configurações!$B$14)),"DOM ","")&amp;IF(Configurações!$B$3="Simples","",IF(ROUND(EY37*1440,0)&lt;=ROUND(Configurações!$B$11*1440,0),IF(ROUND(EZ37*1440,0)&gt;0,"INT-INDEVIDO",""),IF(ROUND(EY37*1440,0)&lt;=ROUND(Configurações!$B$12*1440,0),IF(ROUND(EZ37*1440,0)&lt;&gt;ROUND(Configurações!$B$8*1440,0),"INT-15MIN",""),IF(OR(ROUND(EZ37*1440,0)&lt;ROUND(Configurações!$B$9*1440,0),ROUND(EZ37*1440,0)&gt;ROUND(Configurações!$B$10*1440,0)),"INT-1H2H","")))))</f>
        <v/>
      </c>
      <c r="FD37" t="str">
        <f>IF(Configurações!$B$3="Simples",IF('Escala Simples'!S37="Trabalho","TRAB",IF('Escala Simples'!S37="Folga","FOLGA",IF('Escala Simples'!S37="Atestado","ATEST",IF('Escala Simples'!S37="Férias","FERIAS","")))),"")</f>
        <v/>
      </c>
      <c r="FE37" s="71" t="str">
        <f>IF(Configurações!$B$3="Colunas",IF('Escala Colunas'!Q100="","",'Escala Colunas'!Q100),IF(Configurações!$B$3="Simples","",IF('Escala Linhas'!CB37="","",'Escala Linhas'!CB37)))</f>
        <v/>
      </c>
      <c r="FF37" s="71" t="str">
        <f>IF(Configurações!$B$3="Colunas",IF('Escala Colunas'!Q101="","",'Escala Colunas'!Q101),IF(Configurações!$B$3="Simples","",IF('Escala Linhas'!CC37="","",'Escala Linhas'!CC37)))</f>
        <v/>
      </c>
      <c r="FG37" s="71" t="str">
        <f>IF(Configurações!$B$3="Colunas",IF('Escala Colunas'!Q102="","",'Escala Colunas'!Q102),IF(Configurações!$B$3="Simples","",IF('Escala Linhas'!CD37="","",'Escala Linhas'!CD37)))</f>
        <v/>
      </c>
      <c r="FH37" s="71" t="str">
        <f>IF(Configurações!$B$3="Colunas",IF('Escala Colunas'!Q103="","",'Escala Colunas'!Q103),IF(Configurações!$B$3="Simples","",IF('Escala Linhas'!CE37="","",'Escala Linhas'!CE37)))</f>
        <v/>
      </c>
      <c r="FI37">
        <f>IF($B37="",0,IF(Configurações!$B$3="Simples",IF(OR(FO37="TRAB",FO37="ATEST"),1,0),IF(AND(FE37&lt;&gt;"",FH37&lt;&gt;""),1,0)))</f>
        <v>0</v>
      </c>
      <c r="FJ37" s="72">
        <f>IF(AND(FI37=1,Configurações!$B$3&lt;&gt;"Simples"),MOD(FH37-FE37,1)-FK37,0)</f>
        <v>0</v>
      </c>
      <c r="FK37" s="72">
        <f t="shared" si="149"/>
        <v>0</v>
      </c>
      <c r="FL37">
        <f t="shared" si="150"/>
        <v>0</v>
      </c>
      <c r="FM37">
        <f t="shared" si="151"/>
        <v>0</v>
      </c>
      <c r="FN37" s="38" t="str">
        <f>IF(FI37=0,"",IF(FL37&gt;Configurações!$B$15,"7DIA ","")&amp;IF(AND(WEEKDAY(FE$5)=1,FM37&gt;IF($D37="F",Configurações!$B$13,Configurações!$B$14)),"DOM ","")&amp;IF(Configurações!$B$3="Simples","",IF(ROUND(FJ37*1440,0)&lt;=ROUND(Configurações!$B$11*1440,0),IF(ROUND(FK37*1440,0)&gt;0,"INT-INDEVIDO",""),IF(ROUND(FJ37*1440,0)&lt;=ROUND(Configurações!$B$12*1440,0),IF(ROUND(FK37*1440,0)&lt;&gt;ROUND(Configurações!$B$8*1440,0),"INT-15MIN",""),IF(OR(ROUND(FK37*1440,0)&lt;ROUND(Configurações!$B$9*1440,0),ROUND(FK37*1440,0)&gt;ROUND(Configurações!$B$10*1440,0)),"INT-1H2H","")))))</f>
        <v/>
      </c>
      <c r="FO37" t="str">
        <f>IF(Configurações!$B$3="Simples",IF('Escala Simples'!V37="Trabalho","TRAB",IF('Escala Simples'!V37="Folga","FOLGA",IF('Escala Simples'!V37="Atestado","ATEST",IF('Escala Simples'!V37="Férias","FERIAS","")))),"")</f>
        <v/>
      </c>
      <c r="FP37" s="71" t="str">
        <f>IF(Configurações!$B$3="Colunas",IF('Escala Colunas'!Q105="","",'Escala Colunas'!Q105),IF(Configurações!$B$3="Simples","",IF('Escala Linhas'!CG37="","",'Escala Linhas'!CG37)))</f>
        <v/>
      </c>
      <c r="FQ37" s="71" t="str">
        <f>IF(Configurações!$B$3="Colunas",IF('Escala Colunas'!Q106="","",'Escala Colunas'!Q106),IF(Configurações!$B$3="Simples","",IF('Escala Linhas'!CH37="","",'Escala Linhas'!CH37)))</f>
        <v/>
      </c>
      <c r="FR37" s="71" t="str">
        <f>IF(Configurações!$B$3="Colunas",IF('Escala Colunas'!Q107="","",'Escala Colunas'!Q107),IF(Configurações!$B$3="Simples","",IF('Escala Linhas'!CI37="","",'Escala Linhas'!CI37)))</f>
        <v/>
      </c>
      <c r="FS37" s="71" t="str">
        <f>IF(Configurações!$B$3="Colunas",IF('Escala Colunas'!Q108="","",'Escala Colunas'!Q108),IF(Configurações!$B$3="Simples","",IF('Escala Linhas'!CJ37="","",'Escala Linhas'!CJ37)))</f>
        <v/>
      </c>
      <c r="FT37">
        <f>IF($B37="",0,IF(Configurações!$B$3="Simples",IF(OR(FZ37="TRAB",FZ37="ATEST"),1,0),IF(AND(FP37&lt;&gt;"",FS37&lt;&gt;""),1,0)))</f>
        <v>0</v>
      </c>
      <c r="FU37" s="72">
        <f>IF(AND(FT37=1,Configurações!$B$3&lt;&gt;"Simples"),MOD(FS37-FP37,1)-FV37,0)</f>
        <v>0</v>
      </c>
      <c r="FV37" s="72">
        <f t="shared" si="152"/>
        <v>0</v>
      </c>
      <c r="FW37">
        <f t="shared" si="153"/>
        <v>0</v>
      </c>
      <c r="FX37">
        <f t="shared" si="154"/>
        <v>0</v>
      </c>
      <c r="FY37" s="38" t="str">
        <f>IF(FT37=0,"",IF(FW37&gt;Configurações!$B$15,"7DIA ","")&amp;IF(AND(WEEKDAY(FP$5)=1,FX37&gt;IF($D37="F",Configurações!$B$13,Configurações!$B$14)),"DOM ","")&amp;IF(Configurações!$B$3="Simples","",IF(ROUND(FU37*1440,0)&lt;=ROUND(Configurações!$B$11*1440,0),IF(ROUND(FV37*1440,0)&gt;0,"INT-INDEVIDO",""),IF(ROUND(FU37*1440,0)&lt;=ROUND(Configurações!$B$12*1440,0),IF(ROUND(FV37*1440,0)&lt;&gt;ROUND(Configurações!$B$8*1440,0),"INT-15MIN",""),IF(OR(ROUND(FV37*1440,0)&lt;ROUND(Configurações!$B$9*1440,0),ROUND(FV37*1440,0)&gt;ROUND(Configurações!$B$10*1440,0)),"INT-1H2H","")))))</f>
        <v/>
      </c>
      <c r="FZ37" t="str">
        <f>IF(Configurações!$B$3="Simples",IF('Escala Simples'!W37="Trabalho","TRAB",IF('Escala Simples'!W37="Folga","FOLGA",IF('Escala Simples'!W37="Atestado","ATEST",IF('Escala Simples'!W37="Férias","FERIAS","")))),"")</f>
        <v/>
      </c>
      <c r="GA37" s="71" t="str">
        <f>IF(Configurações!$B$3="Colunas",IF('Escala Colunas'!Q110="","",'Escala Colunas'!Q110),IF(Configurações!$B$3="Simples","",IF('Escala Linhas'!CL37="","",'Escala Linhas'!CL37)))</f>
        <v/>
      </c>
      <c r="GB37" s="71" t="str">
        <f>IF(Configurações!$B$3="Colunas",IF('Escala Colunas'!Q111="","",'Escala Colunas'!Q111),IF(Configurações!$B$3="Simples","",IF('Escala Linhas'!CM37="","",'Escala Linhas'!CM37)))</f>
        <v/>
      </c>
      <c r="GC37" s="71" t="str">
        <f>IF(Configurações!$B$3="Colunas",IF('Escala Colunas'!Q112="","",'Escala Colunas'!Q112),IF(Configurações!$B$3="Simples","",IF('Escala Linhas'!CN37="","",'Escala Linhas'!CN37)))</f>
        <v/>
      </c>
      <c r="GD37" s="71" t="str">
        <f>IF(Configurações!$B$3="Colunas",IF('Escala Colunas'!Q113="","",'Escala Colunas'!Q113),IF(Configurações!$B$3="Simples","",IF('Escala Linhas'!CO37="","",'Escala Linhas'!CO37)))</f>
        <v/>
      </c>
      <c r="GE37">
        <f>IF($B37="",0,IF(Configurações!$B$3="Simples",IF(OR(GK37="TRAB",GK37="ATEST"),1,0),IF(AND(GA37&lt;&gt;"",GD37&lt;&gt;""),1,0)))</f>
        <v>0</v>
      </c>
      <c r="GF37" s="72">
        <f>IF(AND(GE37=1,Configurações!$B$3&lt;&gt;"Simples"),MOD(GD37-GA37,1)-GG37,0)</f>
        <v>0</v>
      </c>
      <c r="GG37" s="72">
        <f t="shared" si="155"/>
        <v>0</v>
      </c>
      <c r="GH37">
        <f t="shared" si="156"/>
        <v>0</v>
      </c>
      <c r="GI37">
        <f t="shared" si="157"/>
        <v>0</v>
      </c>
      <c r="GJ37" s="38" t="str">
        <f>IF(GE37=0,"",IF(GH37&gt;Configurações!$B$15,"7DIA ","")&amp;IF(AND(WEEKDAY(GA$5)=1,GI37&gt;IF($D37="F",Configurações!$B$13,Configurações!$B$14)),"DOM ","")&amp;IF(Configurações!$B$3="Simples","",IF(ROUND(GF37*1440,0)&lt;=ROUND(Configurações!$B$11*1440,0),IF(ROUND(GG37*1440,0)&gt;0,"INT-INDEVIDO",""),IF(ROUND(GF37*1440,0)&lt;=ROUND(Configurações!$B$12*1440,0),IF(ROUND(GG37*1440,0)&lt;&gt;ROUND(Configurações!$B$8*1440,0),"INT-15MIN",""),IF(OR(ROUND(GG37*1440,0)&lt;ROUND(Configurações!$B$9*1440,0),ROUND(GG37*1440,0)&gt;ROUND(Configurações!$B$10*1440,0)),"INT-1H2H","")))))</f>
        <v/>
      </c>
      <c r="GK37" t="str">
        <f>IF(Configurações!$B$3="Simples",IF('Escala Simples'!X37="Trabalho","TRAB",IF('Escala Simples'!X37="Folga","FOLGA",IF('Escala Simples'!X37="Atestado","ATEST",IF('Escala Simples'!X37="Férias","FERIAS","")))),"")</f>
        <v/>
      </c>
      <c r="GL37" s="71" t="str">
        <f>IF(Configurações!$B$3="Colunas",IF('Escala Colunas'!Q115="","",'Escala Colunas'!Q115),IF(Configurações!$B$3="Simples","",IF('Escala Linhas'!CQ37="","",'Escala Linhas'!CQ37)))</f>
        <v/>
      </c>
      <c r="GM37" s="71" t="str">
        <f>IF(Configurações!$B$3="Colunas",IF('Escala Colunas'!Q116="","",'Escala Colunas'!Q116),IF(Configurações!$B$3="Simples","",IF('Escala Linhas'!CR37="","",'Escala Linhas'!CR37)))</f>
        <v/>
      </c>
      <c r="GN37" s="71" t="str">
        <f>IF(Configurações!$B$3="Colunas",IF('Escala Colunas'!Q117="","",'Escala Colunas'!Q117),IF(Configurações!$B$3="Simples","",IF('Escala Linhas'!CS37="","",'Escala Linhas'!CS37)))</f>
        <v/>
      </c>
      <c r="GO37" s="71" t="str">
        <f>IF(Configurações!$B$3="Colunas",IF('Escala Colunas'!Q118="","",'Escala Colunas'!Q118),IF(Configurações!$B$3="Simples","",IF('Escala Linhas'!CT37="","",'Escala Linhas'!CT37)))</f>
        <v/>
      </c>
      <c r="GP37">
        <f>IF($B37="",0,IF(Configurações!$B$3="Simples",IF(OR(GV37="TRAB",GV37="ATEST"),1,0),IF(AND(GL37&lt;&gt;"",GO37&lt;&gt;""),1,0)))</f>
        <v>0</v>
      </c>
      <c r="GQ37" s="72">
        <f>IF(AND(GP37=1,Configurações!$B$3&lt;&gt;"Simples"),MOD(GO37-GL37,1)-GR37,0)</f>
        <v>0</v>
      </c>
      <c r="GR37" s="72">
        <f t="shared" si="158"/>
        <v>0</v>
      </c>
      <c r="GS37">
        <f t="shared" si="159"/>
        <v>0</v>
      </c>
      <c r="GT37">
        <f t="shared" si="160"/>
        <v>0</v>
      </c>
      <c r="GU37" s="38" t="str">
        <f>IF(GP37=0,"",IF(GS37&gt;Configurações!$B$15,"7DIA ","")&amp;IF(AND(WEEKDAY(GL$5)=1,GT37&gt;IF($D37="F",Configurações!$B$13,Configurações!$B$14)),"DOM ","")&amp;IF(Configurações!$B$3="Simples","",IF(ROUND(GQ37*1440,0)&lt;=ROUND(Configurações!$B$11*1440,0),IF(ROUND(GR37*1440,0)&gt;0,"INT-INDEVIDO",""),IF(ROUND(GQ37*1440,0)&lt;=ROUND(Configurações!$B$12*1440,0),IF(ROUND(GR37*1440,0)&lt;&gt;ROUND(Configurações!$B$8*1440,0),"INT-15MIN",""),IF(OR(ROUND(GR37*1440,0)&lt;ROUND(Configurações!$B$9*1440,0),ROUND(GR37*1440,0)&gt;ROUND(Configurações!$B$10*1440,0)),"INT-1H2H","")))))</f>
        <v/>
      </c>
      <c r="GV37" t="str">
        <f>IF(Configurações!$B$3="Simples",IF('Escala Simples'!Y37="Trabalho","TRAB",IF('Escala Simples'!Y37="Folga","FOLGA",IF('Escala Simples'!Y37="Atestado","ATEST",IF('Escala Simples'!Y37="Férias","FERIAS","")))),"")</f>
        <v/>
      </c>
      <c r="GW37" s="71" t="str">
        <f>IF(Configurações!$B$3="Colunas",IF('Escala Colunas'!Q120="","",'Escala Colunas'!Q120),IF(Configurações!$B$3="Simples","",IF('Escala Linhas'!CV37="","",'Escala Linhas'!CV37)))</f>
        <v/>
      </c>
      <c r="GX37" s="71" t="str">
        <f>IF(Configurações!$B$3="Colunas",IF('Escala Colunas'!Q121="","",'Escala Colunas'!Q121),IF(Configurações!$B$3="Simples","",IF('Escala Linhas'!CW37="","",'Escala Linhas'!CW37)))</f>
        <v/>
      </c>
      <c r="GY37" s="71" t="str">
        <f>IF(Configurações!$B$3="Colunas",IF('Escala Colunas'!Q122="","",'Escala Colunas'!Q122),IF(Configurações!$B$3="Simples","",IF('Escala Linhas'!CX37="","",'Escala Linhas'!CX37)))</f>
        <v/>
      </c>
      <c r="GZ37" s="71" t="str">
        <f>IF(Configurações!$B$3="Colunas",IF('Escala Colunas'!Q123="","",'Escala Colunas'!Q123),IF(Configurações!$B$3="Simples","",IF('Escala Linhas'!CY37="","",'Escala Linhas'!CY37)))</f>
        <v/>
      </c>
      <c r="HA37">
        <f>IF($B37="",0,IF(Configurações!$B$3="Simples",IF(OR(HG37="TRAB",HG37="ATEST"),1,0),IF(AND(GW37&lt;&gt;"",GZ37&lt;&gt;""),1,0)))</f>
        <v>0</v>
      </c>
      <c r="HB37" s="72">
        <f>IF(AND(HA37=1,Configurações!$B$3&lt;&gt;"Simples"),MOD(GZ37-GW37,1)-HC37,0)</f>
        <v>0</v>
      </c>
      <c r="HC37" s="72">
        <f t="shared" si="161"/>
        <v>0</v>
      </c>
      <c r="HD37">
        <f t="shared" si="162"/>
        <v>0</v>
      </c>
      <c r="HE37">
        <f t="shared" si="163"/>
        <v>0</v>
      </c>
      <c r="HF37" s="38" t="str">
        <f>IF(HA37=0,"",IF(HD37&gt;Configurações!$B$15,"7DIA ","")&amp;IF(AND(WEEKDAY(GW$5)=1,HE37&gt;IF($D37="F",Configurações!$B$13,Configurações!$B$14)),"DOM ","")&amp;IF(Configurações!$B$3="Simples","",IF(ROUND(HB37*1440,0)&lt;=ROUND(Configurações!$B$11*1440,0),IF(ROUND(HC37*1440,0)&gt;0,"INT-INDEVIDO",""),IF(ROUND(HB37*1440,0)&lt;=ROUND(Configurações!$B$12*1440,0),IF(ROUND(HC37*1440,0)&lt;&gt;ROUND(Configurações!$B$8*1440,0),"INT-15MIN",""),IF(OR(ROUND(HC37*1440,0)&lt;ROUND(Configurações!$B$9*1440,0),ROUND(HC37*1440,0)&gt;ROUND(Configurações!$B$10*1440,0)),"INT-1H2H","")))))</f>
        <v/>
      </c>
      <c r="HG37" t="str">
        <f>IF(Configurações!$B$3="Simples",IF('Escala Simples'!Z37="Trabalho","TRAB",IF('Escala Simples'!Z37="Folga","FOLGA",IF('Escala Simples'!Z37="Atestado","ATEST",IF('Escala Simples'!Z37="Férias","FERIAS","")))),"")</f>
        <v/>
      </c>
      <c r="HH37" s="71" t="str">
        <f>IF(Configurações!$B$3="Colunas",IF('Escala Colunas'!Q125="","",'Escala Colunas'!Q125),IF(Configurações!$B$3="Simples","",IF('Escala Linhas'!DA37="","",'Escala Linhas'!DA37)))</f>
        <v/>
      </c>
      <c r="HI37" s="71" t="str">
        <f>IF(Configurações!$B$3="Colunas",IF('Escala Colunas'!Q126="","",'Escala Colunas'!Q126),IF(Configurações!$B$3="Simples","",IF('Escala Linhas'!DB37="","",'Escala Linhas'!DB37)))</f>
        <v/>
      </c>
      <c r="HJ37" s="71" t="str">
        <f>IF(Configurações!$B$3="Colunas",IF('Escala Colunas'!Q127="","",'Escala Colunas'!Q127),IF(Configurações!$B$3="Simples","",IF('Escala Linhas'!DC37="","",'Escala Linhas'!DC37)))</f>
        <v/>
      </c>
      <c r="HK37" s="71" t="str">
        <f>IF(Configurações!$B$3="Colunas",IF('Escala Colunas'!Q128="","",'Escala Colunas'!Q128),IF(Configurações!$B$3="Simples","",IF('Escala Linhas'!DD37="","",'Escala Linhas'!DD37)))</f>
        <v/>
      </c>
      <c r="HL37">
        <f>IF($B37="",0,IF(Configurações!$B$3="Simples",IF(OR(HR37="TRAB",HR37="ATEST"),1,0),IF(AND(HH37&lt;&gt;"",HK37&lt;&gt;""),1,0)))</f>
        <v>0</v>
      </c>
      <c r="HM37" s="72">
        <f>IF(AND(HL37=1,Configurações!$B$3&lt;&gt;"Simples"),MOD(HK37-HH37,1)-HN37,0)</f>
        <v>0</v>
      </c>
      <c r="HN37" s="72">
        <f t="shared" si="164"/>
        <v>0</v>
      </c>
      <c r="HO37">
        <f t="shared" si="165"/>
        <v>0</v>
      </c>
      <c r="HP37">
        <f t="shared" si="166"/>
        <v>0</v>
      </c>
      <c r="HQ37" s="38" t="str">
        <f>IF(HL37=0,"",IF(HO37&gt;Configurações!$B$15,"7DIA ","")&amp;IF(AND(WEEKDAY(HH$5)=1,HP37&gt;IF($D37="F",Configurações!$B$13,Configurações!$B$14)),"DOM ","")&amp;IF(Configurações!$B$3="Simples","",IF(ROUND(HM37*1440,0)&lt;=ROUND(Configurações!$B$11*1440,0),IF(ROUND(HN37*1440,0)&gt;0,"INT-INDEVIDO",""),IF(ROUND(HM37*1440,0)&lt;=ROUND(Configurações!$B$12*1440,0),IF(ROUND(HN37*1440,0)&lt;&gt;ROUND(Configurações!$B$8*1440,0),"INT-15MIN",""),IF(OR(ROUND(HN37*1440,0)&lt;ROUND(Configurações!$B$9*1440,0),ROUND(HN37*1440,0)&gt;ROUND(Configurações!$B$10*1440,0)),"INT-1H2H","")))))</f>
        <v/>
      </c>
      <c r="HR37" t="str">
        <f>IF(Configurações!$B$3="Simples",IF('Escala Simples'!AA37="Trabalho","TRAB",IF('Escala Simples'!AA37="Folga","FOLGA",IF('Escala Simples'!AA37="Atestado","ATEST",IF('Escala Simples'!AA37="Férias","FERIAS","")))),"")</f>
        <v/>
      </c>
      <c r="HS37" s="71" t="str">
        <f>IF(Configurações!$B$3="Colunas",IF('Escala Colunas'!Q130="","",'Escala Colunas'!Q130),IF(Configurações!$B$3="Simples","",IF('Escala Linhas'!DF37="","",'Escala Linhas'!DF37)))</f>
        <v/>
      </c>
      <c r="HT37" s="71" t="str">
        <f>IF(Configurações!$B$3="Colunas",IF('Escala Colunas'!Q131="","",'Escala Colunas'!Q131),IF(Configurações!$B$3="Simples","",IF('Escala Linhas'!DG37="","",'Escala Linhas'!DG37)))</f>
        <v/>
      </c>
      <c r="HU37" s="71" t="str">
        <f>IF(Configurações!$B$3="Colunas",IF('Escala Colunas'!Q132="","",'Escala Colunas'!Q132),IF(Configurações!$B$3="Simples","",IF('Escala Linhas'!DH37="","",'Escala Linhas'!DH37)))</f>
        <v/>
      </c>
      <c r="HV37" s="71" t="str">
        <f>IF(Configurações!$B$3="Colunas",IF('Escala Colunas'!Q133="","",'Escala Colunas'!Q133),IF(Configurações!$B$3="Simples","",IF('Escala Linhas'!DI37="","",'Escala Linhas'!DI37)))</f>
        <v/>
      </c>
      <c r="HW37">
        <f>IF($B37="",0,IF(Configurações!$B$3="Simples",IF(OR(IC37="TRAB",IC37="ATEST"),1,0),IF(AND(HS37&lt;&gt;"",HV37&lt;&gt;""),1,0)))</f>
        <v>0</v>
      </c>
      <c r="HX37" s="72">
        <f>IF(AND(HW37=1,Configurações!$B$3&lt;&gt;"Simples"),MOD(HV37-HS37,1)-HY37,0)</f>
        <v>0</v>
      </c>
      <c r="HY37" s="72">
        <f t="shared" si="167"/>
        <v>0</v>
      </c>
      <c r="HZ37">
        <f t="shared" si="168"/>
        <v>0</v>
      </c>
      <c r="IA37">
        <f t="shared" si="169"/>
        <v>0</v>
      </c>
      <c r="IB37" s="38" t="str">
        <f>IF(HW37=0,"",IF(HZ37&gt;Configurações!$B$15,"7DIA ","")&amp;IF(AND(WEEKDAY(HS$5)=1,IA37&gt;IF($D37="F",Configurações!$B$13,Configurações!$B$14)),"DOM ","")&amp;IF(Configurações!$B$3="Simples","",IF(ROUND(HX37*1440,0)&lt;=ROUND(Configurações!$B$11*1440,0),IF(ROUND(HY37*1440,0)&gt;0,"INT-INDEVIDO",""),IF(ROUND(HX37*1440,0)&lt;=ROUND(Configurações!$B$12*1440,0),IF(ROUND(HY37*1440,0)&lt;&gt;ROUND(Configurações!$B$8*1440,0),"INT-15MIN",""),IF(OR(ROUND(HY37*1440,0)&lt;ROUND(Configurações!$B$9*1440,0),ROUND(HY37*1440,0)&gt;ROUND(Configurações!$B$10*1440,0)),"INT-1H2H","")))))</f>
        <v/>
      </c>
      <c r="IC37" t="str">
        <f>IF(Configurações!$B$3="Simples",IF('Escala Simples'!AB37="Trabalho","TRAB",IF('Escala Simples'!AB37="Folga","FOLGA",IF('Escala Simples'!AB37="Atestado","ATEST",IF('Escala Simples'!AB37="Férias","FERIAS","")))),"")</f>
        <v/>
      </c>
      <c r="ID37" s="71" t="str">
        <f>IF(Configurações!$B$3="Colunas",IF('Escala Colunas'!Q138="","",'Escala Colunas'!Q138),IF(Configurações!$B$3="Simples","",IF('Escala Linhas'!DN37="","",'Escala Linhas'!DN37)))</f>
        <v/>
      </c>
      <c r="IE37" s="71" t="str">
        <f>IF(Configurações!$B$3="Colunas",IF('Escala Colunas'!Q139="","",'Escala Colunas'!Q139),IF(Configurações!$B$3="Simples","",IF('Escala Linhas'!DO37="","",'Escala Linhas'!DO37)))</f>
        <v/>
      </c>
      <c r="IF37" s="71" t="str">
        <f>IF(Configurações!$B$3="Colunas",IF('Escala Colunas'!Q140="","",'Escala Colunas'!Q140),IF(Configurações!$B$3="Simples","",IF('Escala Linhas'!DP37="","",'Escala Linhas'!DP37)))</f>
        <v/>
      </c>
      <c r="IG37" s="71" t="str">
        <f>IF(Configurações!$B$3="Colunas",IF('Escala Colunas'!Q141="","",'Escala Colunas'!Q141),IF(Configurações!$B$3="Simples","",IF('Escala Linhas'!DQ37="","",'Escala Linhas'!DQ37)))</f>
        <v/>
      </c>
      <c r="IH37">
        <f>IF($B37="",0,IF(Configurações!$B$3="Simples",IF(OR(IN37="TRAB",IN37="ATEST"),1,0),IF(AND(ID37&lt;&gt;"",IG37&lt;&gt;""),1,0)))</f>
        <v>0</v>
      </c>
      <c r="II37" s="72">
        <f>IF(AND(IH37=1,Configurações!$B$3&lt;&gt;"Simples"),MOD(IG37-ID37,1)-IJ37,0)</f>
        <v>0</v>
      </c>
      <c r="IJ37" s="72">
        <f t="shared" si="170"/>
        <v>0</v>
      </c>
      <c r="IK37">
        <f t="shared" si="171"/>
        <v>0</v>
      </c>
      <c r="IL37">
        <f t="shared" si="172"/>
        <v>0</v>
      </c>
      <c r="IM37" s="38" t="str">
        <f>IF(IH37=0,"",IF(IK37&gt;Configurações!$B$15,"7DIA ","")&amp;IF(AND(WEEKDAY(ID$5)=1,IL37&gt;IF($D37="F",Configurações!$B$13,Configurações!$B$14)),"DOM ","")&amp;IF(Configurações!$B$3="Simples","",IF(ROUND(II37*1440,0)&lt;=ROUND(Configurações!$B$11*1440,0),IF(ROUND(IJ37*1440,0)&gt;0,"INT-INDEVIDO",""),IF(ROUND(II37*1440,0)&lt;=ROUND(Configurações!$B$12*1440,0),IF(ROUND(IJ37*1440,0)&lt;&gt;ROUND(Configurações!$B$8*1440,0),"INT-15MIN",""),IF(OR(ROUND(IJ37*1440,0)&lt;ROUND(Configurações!$B$9*1440,0),ROUND(IJ37*1440,0)&gt;ROUND(Configurações!$B$10*1440,0)),"INT-1H2H","")))))</f>
        <v/>
      </c>
      <c r="IN37" t="str">
        <f>IF(Configurações!$B$3="Simples",IF('Escala Simples'!AE37="Trabalho","TRAB",IF('Escala Simples'!AE37="Folga","FOLGA",IF('Escala Simples'!AE37="Atestado","ATEST",IF('Escala Simples'!AE37="Férias","FERIAS","")))),"")</f>
        <v/>
      </c>
      <c r="IO37" s="71" t="str">
        <f>IF(Configurações!$B$3="Colunas",IF('Escala Colunas'!Q143="","",'Escala Colunas'!Q143),IF(Configurações!$B$3="Simples","",IF('Escala Linhas'!DS37="","",'Escala Linhas'!DS37)))</f>
        <v/>
      </c>
      <c r="IP37" s="71" t="str">
        <f>IF(Configurações!$B$3="Colunas",IF('Escala Colunas'!Q144="","",'Escala Colunas'!Q144),IF(Configurações!$B$3="Simples","",IF('Escala Linhas'!DT37="","",'Escala Linhas'!DT37)))</f>
        <v/>
      </c>
      <c r="IQ37" s="71" t="str">
        <f>IF(Configurações!$B$3="Colunas",IF('Escala Colunas'!Q145="","",'Escala Colunas'!Q145),IF(Configurações!$B$3="Simples","",IF('Escala Linhas'!DU37="","",'Escala Linhas'!DU37)))</f>
        <v/>
      </c>
      <c r="IR37" s="71" t="str">
        <f>IF(Configurações!$B$3="Colunas",IF('Escala Colunas'!Q146="","",'Escala Colunas'!Q146),IF(Configurações!$B$3="Simples","",IF('Escala Linhas'!DV37="","",'Escala Linhas'!DV37)))</f>
        <v/>
      </c>
      <c r="IS37">
        <f>IF($B37="",0,IF(Configurações!$B$3="Simples",IF(OR(IY37="TRAB",IY37="ATEST"),1,0),IF(AND(IO37&lt;&gt;"",IR37&lt;&gt;""),1,0)))</f>
        <v>0</v>
      </c>
      <c r="IT37" s="72">
        <f>IF(AND(IS37=1,Configurações!$B$3&lt;&gt;"Simples"),MOD(IR37-IO37,1)-IU37,0)</f>
        <v>0</v>
      </c>
      <c r="IU37" s="72">
        <f t="shared" si="173"/>
        <v>0</v>
      </c>
      <c r="IV37">
        <f t="shared" si="174"/>
        <v>0</v>
      </c>
      <c r="IW37">
        <f t="shared" si="175"/>
        <v>0</v>
      </c>
      <c r="IX37" s="38" t="str">
        <f>IF(IS37=0,"",IF(IV37&gt;Configurações!$B$15,"7DIA ","")&amp;IF(AND(WEEKDAY(IO$5)=1,IW37&gt;IF($D37="F",Configurações!$B$13,Configurações!$B$14)),"DOM ","")&amp;IF(Configurações!$B$3="Simples","",IF(ROUND(IT37*1440,0)&lt;=ROUND(Configurações!$B$11*1440,0),IF(ROUND(IU37*1440,0)&gt;0,"INT-INDEVIDO",""),IF(ROUND(IT37*1440,0)&lt;=ROUND(Configurações!$B$12*1440,0),IF(ROUND(IU37*1440,0)&lt;&gt;ROUND(Configurações!$B$8*1440,0),"INT-15MIN",""),IF(OR(ROUND(IU37*1440,0)&lt;ROUND(Configurações!$B$9*1440,0),ROUND(IU37*1440,0)&gt;ROUND(Configurações!$B$10*1440,0)),"INT-1H2H","")))))</f>
        <v/>
      </c>
      <c r="IY37" t="str">
        <f>IF(Configurações!$B$3="Simples",IF('Escala Simples'!AF37="Trabalho","TRAB",IF('Escala Simples'!AF37="Folga","FOLGA",IF('Escala Simples'!AF37="Atestado","ATEST",IF('Escala Simples'!AF37="Férias","FERIAS","")))),"")</f>
        <v/>
      </c>
      <c r="IZ37" s="71" t="str">
        <f>IF(Configurações!$B$3="Colunas",IF('Escala Colunas'!Q148="","",'Escala Colunas'!Q148),IF(Configurações!$B$3="Simples","",IF('Escala Linhas'!DX37="","",'Escala Linhas'!DX37)))</f>
        <v/>
      </c>
      <c r="JA37" s="71" t="str">
        <f>IF(Configurações!$B$3="Colunas",IF('Escala Colunas'!Q149="","",'Escala Colunas'!Q149),IF(Configurações!$B$3="Simples","",IF('Escala Linhas'!DY37="","",'Escala Linhas'!DY37)))</f>
        <v/>
      </c>
      <c r="JB37" s="71" t="str">
        <f>IF(Configurações!$B$3="Colunas",IF('Escala Colunas'!Q150="","",'Escala Colunas'!Q150),IF(Configurações!$B$3="Simples","",IF('Escala Linhas'!DZ37="","",'Escala Linhas'!DZ37)))</f>
        <v/>
      </c>
      <c r="JC37" s="71" t="str">
        <f>IF(Configurações!$B$3="Colunas",IF('Escala Colunas'!Q151="","",'Escala Colunas'!Q151),IF(Configurações!$B$3="Simples","",IF('Escala Linhas'!EA37="","",'Escala Linhas'!EA37)))</f>
        <v/>
      </c>
      <c r="JD37">
        <f>IF($B37="",0,IF(Configurações!$B$3="Simples",IF(OR(JJ37="TRAB",JJ37="ATEST"),1,0),IF(AND(IZ37&lt;&gt;"",JC37&lt;&gt;""),1,0)))</f>
        <v>0</v>
      </c>
      <c r="JE37" s="72">
        <f>IF(AND(JD37=1,Configurações!$B$3&lt;&gt;"Simples"),MOD(JC37-IZ37,1)-JF37,0)</f>
        <v>0</v>
      </c>
      <c r="JF37" s="72">
        <f t="shared" si="176"/>
        <v>0</v>
      </c>
      <c r="JG37">
        <f t="shared" si="177"/>
        <v>0</v>
      </c>
      <c r="JH37">
        <f t="shared" si="178"/>
        <v>0</v>
      </c>
      <c r="JI37" s="38" t="str">
        <f>IF(JD37=0,"",IF(JG37&gt;Configurações!$B$15,"7DIA ","")&amp;IF(AND(WEEKDAY(IZ$5)=1,JH37&gt;IF($D37="F",Configurações!$B$13,Configurações!$B$14)),"DOM ","")&amp;IF(Configurações!$B$3="Simples","",IF(ROUND(JE37*1440,0)&lt;=ROUND(Configurações!$B$11*1440,0),IF(ROUND(JF37*1440,0)&gt;0,"INT-INDEVIDO",""),IF(ROUND(JE37*1440,0)&lt;=ROUND(Configurações!$B$12*1440,0),IF(ROUND(JF37*1440,0)&lt;&gt;ROUND(Configurações!$B$8*1440,0),"INT-15MIN",""),IF(OR(ROUND(JF37*1440,0)&lt;ROUND(Configurações!$B$9*1440,0),ROUND(JF37*1440,0)&gt;ROUND(Configurações!$B$10*1440,0)),"INT-1H2H","")))))</f>
        <v/>
      </c>
      <c r="JJ37" t="str">
        <f>IF(Configurações!$B$3="Simples",IF('Escala Simples'!AG37="Trabalho","TRAB",IF('Escala Simples'!AG37="Folga","FOLGA",IF('Escala Simples'!AG37="Atestado","ATEST",IF('Escala Simples'!AG37="Férias","FERIAS","")))),"")</f>
        <v/>
      </c>
      <c r="JK37" s="71" t="str">
        <f>IF(Configurações!$B$3="Colunas",IF('Escala Colunas'!Q153="","",'Escala Colunas'!Q153),IF(Configurações!$B$3="Simples","",IF('Escala Linhas'!EC37="","",'Escala Linhas'!EC37)))</f>
        <v/>
      </c>
      <c r="JL37" s="71" t="str">
        <f>IF(Configurações!$B$3="Colunas",IF('Escala Colunas'!Q154="","",'Escala Colunas'!Q154),IF(Configurações!$B$3="Simples","",IF('Escala Linhas'!ED37="","",'Escala Linhas'!ED37)))</f>
        <v/>
      </c>
      <c r="JM37" s="71" t="str">
        <f>IF(Configurações!$B$3="Colunas",IF('Escala Colunas'!Q155="","",'Escala Colunas'!Q155),IF(Configurações!$B$3="Simples","",IF('Escala Linhas'!EE37="","",'Escala Linhas'!EE37)))</f>
        <v/>
      </c>
      <c r="JN37" s="71" t="str">
        <f>IF(Configurações!$B$3="Colunas",IF('Escala Colunas'!Q156="","",'Escala Colunas'!Q156),IF(Configurações!$B$3="Simples","",IF('Escala Linhas'!EF37="","",'Escala Linhas'!EF37)))</f>
        <v/>
      </c>
      <c r="JO37">
        <f>IF($B37="",0,IF(Configurações!$B$3="Simples",IF(OR(JU37="TRAB",JU37="ATEST"),1,0),IF(AND(JK37&lt;&gt;"",JN37&lt;&gt;""),1,0)))</f>
        <v>0</v>
      </c>
      <c r="JP37" s="72">
        <f>IF(AND(JO37=1,Configurações!$B$3&lt;&gt;"Simples"),MOD(JN37-JK37,1)-JQ37,0)</f>
        <v>0</v>
      </c>
      <c r="JQ37" s="72">
        <f t="shared" si="179"/>
        <v>0</v>
      </c>
      <c r="JR37">
        <f t="shared" si="180"/>
        <v>0</v>
      </c>
      <c r="JS37">
        <f t="shared" si="181"/>
        <v>0</v>
      </c>
      <c r="JT37" s="38" t="str">
        <f>IF(JO37=0,"",IF(JR37&gt;Configurações!$B$15,"7DIA ","")&amp;IF(AND(WEEKDAY(JK$5)=1,JS37&gt;IF($D37="F",Configurações!$B$13,Configurações!$B$14)),"DOM ","")&amp;IF(Configurações!$B$3="Simples","",IF(ROUND(JP37*1440,0)&lt;=ROUND(Configurações!$B$11*1440,0),IF(ROUND(JQ37*1440,0)&gt;0,"INT-INDEVIDO",""),IF(ROUND(JP37*1440,0)&lt;=ROUND(Configurações!$B$12*1440,0),IF(ROUND(JQ37*1440,0)&lt;&gt;ROUND(Configurações!$B$8*1440,0),"INT-15MIN",""),IF(OR(ROUND(JQ37*1440,0)&lt;ROUND(Configurações!$B$9*1440,0),ROUND(JQ37*1440,0)&gt;ROUND(Configurações!$B$10*1440,0)),"INT-1H2H","")))))</f>
        <v/>
      </c>
      <c r="JU37" t="str">
        <f>IF(Configurações!$B$3="Simples",IF('Escala Simples'!AH37="Trabalho","TRAB",IF('Escala Simples'!AH37="Folga","FOLGA",IF('Escala Simples'!AH37="Atestado","ATEST",IF('Escala Simples'!AH37="Férias","FERIAS","")))),"")</f>
        <v/>
      </c>
      <c r="JV37" s="71" t="str">
        <f>IF(Configurações!$B$3="Colunas",IF('Escala Colunas'!Q158="","",'Escala Colunas'!Q158),IF(Configurações!$B$3="Simples","",IF('Escala Linhas'!EH37="","",'Escala Linhas'!EH37)))</f>
        <v/>
      </c>
      <c r="JW37" s="71" t="str">
        <f>IF(Configurações!$B$3="Colunas",IF('Escala Colunas'!Q159="","",'Escala Colunas'!Q159),IF(Configurações!$B$3="Simples","",IF('Escala Linhas'!EI37="","",'Escala Linhas'!EI37)))</f>
        <v/>
      </c>
      <c r="JX37" s="71" t="str">
        <f>IF(Configurações!$B$3="Colunas",IF('Escala Colunas'!Q160="","",'Escala Colunas'!Q160),IF(Configurações!$B$3="Simples","",IF('Escala Linhas'!EJ37="","",'Escala Linhas'!EJ37)))</f>
        <v/>
      </c>
      <c r="JY37" s="71" t="str">
        <f>IF(Configurações!$B$3="Colunas",IF('Escala Colunas'!Q161="","",'Escala Colunas'!Q161),IF(Configurações!$B$3="Simples","",IF('Escala Linhas'!EK37="","",'Escala Linhas'!EK37)))</f>
        <v/>
      </c>
      <c r="JZ37">
        <f>IF($B37="",0,IF(Configurações!$B$3="Simples",IF(OR(KF37="TRAB",KF37="ATEST"),1,0),IF(AND(JV37&lt;&gt;"",JY37&lt;&gt;""),1,0)))</f>
        <v>0</v>
      </c>
      <c r="KA37" s="72">
        <f>IF(AND(JZ37=1,Configurações!$B$3&lt;&gt;"Simples"),MOD(JY37-JV37,1)-KB37,0)</f>
        <v>0</v>
      </c>
      <c r="KB37" s="72">
        <f t="shared" si="182"/>
        <v>0</v>
      </c>
      <c r="KC37">
        <f t="shared" si="183"/>
        <v>0</v>
      </c>
      <c r="KD37">
        <f t="shared" si="184"/>
        <v>0</v>
      </c>
      <c r="KE37" s="38" t="str">
        <f>IF(JZ37=0,"",IF(KC37&gt;Configurações!$B$15,"7DIA ","")&amp;IF(AND(WEEKDAY(JV$5)=1,KD37&gt;IF($D37="F",Configurações!$B$13,Configurações!$B$14)),"DOM ","")&amp;IF(Configurações!$B$3="Simples","",IF(ROUND(KA37*1440,0)&lt;=ROUND(Configurações!$B$11*1440,0),IF(ROUND(KB37*1440,0)&gt;0,"INT-INDEVIDO",""),IF(ROUND(KA37*1440,0)&lt;=ROUND(Configurações!$B$12*1440,0),IF(ROUND(KB37*1440,0)&lt;&gt;ROUND(Configurações!$B$8*1440,0),"INT-15MIN",""),IF(OR(ROUND(KB37*1440,0)&lt;ROUND(Configurações!$B$9*1440,0),ROUND(KB37*1440,0)&gt;ROUND(Configurações!$B$10*1440,0)),"INT-1H2H","")))))</f>
        <v/>
      </c>
      <c r="KF37" t="str">
        <f>IF(Configurações!$B$3="Simples",IF('Escala Simples'!AI37="Trabalho","TRAB",IF('Escala Simples'!AI37="Folga","FOLGA",IF('Escala Simples'!AI37="Atestado","ATEST",IF('Escala Simples'!AI37="Férias","FERIAS","")))),"")</f>
        <v/>
      </c>
      <c r="KG37" s="71" t="str">
        <f>IF(Configurações!$B$3="Colunas",IF('Escala Colunas'!Q163="","",'Escala Colunas'!Q163),IF(Configurações!$B$3="Simples","",IF('Escala Linhas'!EM37="","",'Escala Linhas'!EM37)))</f>
        <v/>
      </c>
      <c r="KH37" s="71" t="str">
        <f>IF(Configurações!$B$3="Colunas",IF('Escala Colunas'!Q164="","",'Escala Colunas'!Q164),IF(Configurações!$B$3="Simples","",IF('Escala Linhas'!EN37="","",'Escala Linhas'!EN37)))</f>
        <v/>
      </c>
      <c r="KI37" s="71" t="str">
        <f>IF(Configurações!$B$3="Colunas",IF('Escala Colunas'!Q165="","",'Escala Colunas'!Q165),IF(Configurações!$B$3="Simples","",IF('Escala Linhas'!EO37="","",'Escala Linhas'!EO37)))</f>
        <v/>
      </c>
      <c r="KJ37" s="71" t="str">
        <f>IF(Configurações!$B$3="Colunas",IF('Escala Colunas'!Q166="","",'Escala Colunas'!Q166),IF(Configurações!$B$3="Simples","",IF('Escala Linhas'!EP37="","",'Escala Linhas'!EP37)))</f>
        <v/>
      </c>
      <c r="KK37">
        <f>IF($B37="",0,IF(Configurações!$B$3="Simples",IF(OR(KQ37="TRAB",KQ37="ATEST"),1,0),IF(AND(KG37&lt;&gt;"",KJ37&lt;&gt;""),1,0)))</f>
        <v>0</v>
      </c>
      <c r="KL37" s="72">
        <f>IF(AND(KK37=1,Configurações!$B$3&lt;&gt;"Simples"),MOD(KJ37-KG37,1)-KM37,0)</f>
        <v>0</v>
      </c>
      <c r="KM37" s="72">
        <f t="shared" si="185"/>
        <v>0</v>
      </c>
      <c r="KN37">
        <f t="shared" si="186"/>
        <v>0</v>
      </c>
      <c r="KO37">
        <f t="shared" si="187"/>
        <v>0</v>
      </c>
      <c r="KP37" s="38" t="str">
        <f>IF(KK37=0,"",IF(KN37&gt;Configurações!$B$15,"7DIA ","")&amp;IF(AND(WEEKDAY(KG$5)=1,KO37&gt;IF($D37="F",Configurações!$B$13,Configurações!$B$14)),"DOM ","")&amp;IF(Configurações!$B$3="Simples","",IF(ROUND(KL37*1440,0)&lt;=ROUND(Configurações!$B$11*1440,0),IF(ROUND(KM37*1440,0)&gt;0,"INT-INDEVIDO",""),IF(ROUND(KL37*1440,0)&lt;=ROUND(Configurações!$B$12*1440,0),IF(ROUND(KM37*1440,0)&lt;&gt;ROUND(Configurações!$B$8*1440,0),"INT-15MIN",""),IF(OR(ROUND(KM37*1440,0)&lt;ROUND(Configurações!$B$9*1440,0),ROUND(KM37*1440,0)&gt;ROUND(Configurações!$B$10*1440,0)),"INT-1H2H","")))))</f>
        <v/>
      </c>
      <c r="KQ37" t="str">
        <f>IF(Configurações!$B$3="Simples",IF('Escala Simples'!AJ37="Trabalho","TRAB",IF('Escala Simples'!AJ37="Folga","FOLGA",IF('Escala Simples'!AJ37="Atestado","ATEST",IF('Escala Simples'!AJ37="Férias","FERIAS","")))),"")</f>
        <v/>
      </c>
      <c r="KR37" s="71" t="str">
        <f>IF(Configurações!$B$3="Colunas",IF('Escala Colunas'!Q168="","",'Escala Colunas'!Q168),IF(Configurações!$B$3="Simples","",IF('Escala Linhas'!ER37="","",'Escala Linhas'!ER37)))</f>
        <v/>
      </c>
      <c r="KS37" s="71" t="str">
        <f>IF(Configurações!$B$3="Colunas",IF('Escala Colunas'!Q169="","",'Escala Colunas'!Q169),IF(Configurações!$B$3="Simples","",IF('Escala Linhas'!ES37="","",'Escala Linhas'!ES37)))</f>
        <v/>
      </c>
      <c r="KT37" s="71" t="str">
        <f>IF(Configurações!$B$3="Colunas",IF('Escala Colunas'!Q170="","",'Escala Colunas'!Q170),IF(Configurações!$B$3="Simples","",IF('Escala Linhas'!ET37="","",'Escala Linhas'!ET37)))</f>
        <v/>
      </c>
      <c r="KU37" s="71" t="str">
        <f>IF(Configurações!$B$3="Colunas",IF('Escala Colunas'!Q171="","",'Escala Colunas'!Q171),IF(Configurações!$B$3="Simples","",IF('Escala Linhas'!EU37="","",'Escala Linhas'!EU37)))</f>
        <v/>
      </c>
      <c r="KV37">
        <f>IF($B37="",0,IF(Configurações!$B$3="Simples",IF(OR(LB37="TRAB",LB37="ATEST"),1,0),IF(AND(KR37&lt;&gt;"",KU37&lt;&gt;""),1,0)))</f>
        <v>0</v>
      </c>
      <c r="KW37" s="72">
        <f>IF(AND(KV37=1,Configurações!$B$3&lt;&gt;"Simples"),MOD(KU37-KR37,1)-KX37,0)</f>
        <v>0</v>
      </c>
      <c r="KX37" s="72">
        <f t="shared" si="188"/>
        <v>0</v>
      </c>
      <c r="KY37">
        <f t="shared" si="189"/>
        <v>0</v>
      </c>
      <c r="KZ37">
        <f t="shared" si="190"/>
        <v>0</v>
      </c>
      <c r="LA37" s="38" t="str">
        <f>IF(KV37=0,"",IF(KY37&gt;Configurações!$B$15,"7DIA ","")&amp;IF(AND(WEEKDAY(KR$5)=1,KZ37&gt;IF($D37="F",Configurações!$B$13,Configurações!$B$14)),"DOM ","")&amp;IF(Configurações!$B$3="Simples","",IF(ROUND(KW37*1440,0)&lt;=ROUND(Configurações!$B$11*1440,0),IF(ROUND(KX37*1440,0)&gt;0,"INT-INDEVIDO",""),IF(ROUND(KW37*1440,0)&lt;=ROUND(Configurações!$B$12*1440,0),IF(ROUND(KX37*1440,0)&lt;&gt;ROUND(Configurações!$B$8*1440,0),"INT-15MIN",""),IF(OR(ROUND(KX37*1440,0)&lt;ROUND(Configurações!$B$9*1440,0),ROUND(KX37*1440,0)&gt;ROUND(Configurações!$B$10*1440,0)),"INT-1H2H","")))))</f>
        <v/>
      </c>
      <c r="LB37" t="str">
        <f>IF(Configurações!$B$3="Simples",IF('Escala Simples'!AK37="Trabalho","TRAB",IF('Escala Simples'!AK37="Folga","FOLGA",IF('Escala Simples'!AK37="Atestado","ATEST",IF('Escala Simples'!AK37="Férias","FERIAS","")))),"")</f>
        <v/>
      </c>
      <c r="LC37" s="71" t="str">
        <f>IF(Configurações!$B$3="Colunas",IF('Escala Colunas'!Q176="","",'Escala Colunas'!Q176),IF(Configurações!$B$3="Simples","",IF('Escala Linhas'!EZ37="","",'Escala Linhas'!EZ37)))</f>
        <v/>
      </c>
      <c r="LD37" s="71" t="str">
        <f>IF(Configurações!$B$3="Colunas",IF('Escala Colunas'!Q177="","",'Escala Colunas'!Q177),IF(Configurações!$B$3="Simples","",IF('Escala Linhas'!FA37="","",'Escala Linhas'!FA37)))</f>
        <v/>
      </c>
      <c r="LE37" s="71" t="str">
        <f>IF(Configurações!$B$3="Colunas",IF('Escala Colunas'!Q178="","",'Escala Colunas'!Q178),IF(Configurações!$B$3="Simples","",IF('Escala Linhas'!FB37="","",'Escala Linhas'!FB37)))</f>
        <v/>
      </c>
      <c r="LF37" s="71" t="str">
        <f>IF(Configurações!$B$3="Colunas",IF('Escala Colunas'!Q179="","",'Escala Colunas'!Q179),IF(Configurações!$B$3="Simples","",IF('Escala Linhas'!FC37="","",'Escala Linhas'!FC37)))</f>
        <v/>
      </c>
      <c r="LG37">
        <f>IF($B37="",0,IF(Configurações!$B$3="Simples",IF(OR(LM37="TRAB",LM37="ATEST"),1,0),IF(AND(LC37&lt;&gt;"",LF37&lt;&gt;""),1,0)))</f>
        <v>0</v>
      </c>
      <c r="LH37" s="72">
        <f>IF(AND(LG37=1,Configurações!$B$3&lt;&gt;"Simples"),MOD(LF37-LC37,1)-LI37,0)</f>
        <v>0</v>
      </c>
      <c r="LI37" s="72">
        <f t="shared" si="191"/>
        <v>0</v>
      </c>
      <c r="LJ37">
        <f t="shared" si="192"/>
        <v>0</v>
      </c>
      <c r="LK37">
        <f t="shared" si="193"/>
        <v>0</v>
      </c>
      <c r="LL37" s="38" t="str">
        <f>IF(LG37=0,"",IF(LJ37&gt;Configurações!$B$15,"7DIA ","")&amp;IF(AND(WEEKDAY(LC$5)=1,LK37&gt;IF($D37="F",Configurações!$B$13,Configurações!$B$14)),"DOM ","")&amp;IF(Configurações!$B$3="Simples","",IF(ROUND(LH37*1440,0)&lt;=ROUND(Configurações!$B$11*1440,0),IF(ROUND(LI37*1440,0)&gt;0,"INT-INDEVIDO",""),IF(ROUND(LH37*1440,0)&lt;=ROUND(Configurações!$B$12*1440,0),IF(ROUND(LI37*1440,0)&lt;&gt;ROUND(Configurações!$B$8*1440,0),"INT-15MIN",""),IF(OR(ROUND(LI37*1440,0)&lt;ROUND(Configurações!$B$9*1440,0),ROUND(LI37*1440,0)&gt;ROUND(Configurações!$B$10*1440,0)),"INT-1H2H","")))))</f>
        <v/>
      </c>
      <c r="LM37" t="str">
        <f>IF(Configurações!$B$3="Simples",IF('Escala Simples'!AN37="Trabalho","TRAB",IF('Escala Simples'!AN37="Folga","FOLGA",IF('Escala Simples'!AN37="Atestado","ATEST",IF('Escala Simples'!AN37="Férias","FERIAS","")))),"")</f>
        <v/>
      </c>
      <c r="LN37" s="71" t="str">
        <f>IF(Configurações!$B$3="Colunas",IF('Escala Colunas'!Q181="","",'Escala Colunas'!Q181),IF(Configurações!$B$3="Simples","",IF('Escala Linhas'!FE37="","",'Escala Linhas'!FE37)))</f>
        <v/>
      </c>
      <c r="LO37" s="71" t="str">
        <f>IF(Configurações!$B$3="Colunas",IF('Escala Colunas'!Q182="","",'Escala Colunas'!Q182),IF(Configurações!$B$3="Simples","",IF('Escala Linhas'!FF37="","",'Escala Linhas'!FF37)))</f>
        <v/>
      </c>
      <c r="LP37" s="71" t="str">
        <f>IF(Configurações!$B$3="Colunas",IF('Escala Colunas'!Q183="","",'Escala Colunas'!Q183),IF(Configurações!$B$3="Simples","",IF('Escala Linhas'!FG37="","",'Escala Linhas'!FG37)))</f>
        <v/>
      </c>
      <c r="LQ37" s="71" t="str">
        <f>IF(Configurações!$B$3="Colunas",IF('Escala Colunas'!Q184="","",'Escala Colunas'!Q184),IF(Configurações!$B$3="Simples","",IF('Escala Linhas'!FH37="","",'Escala Linhas'!FH37)))</f>
        <v/>
      </c>
      <c r="LR37">
        <f>IF($B37="",0,IF(Configurações!$B$3="Simples",IF(OR(LX37="TRAB",LX37="ATEST"),1,0),IF(AND(LN37&lt;&gt;"",LQ37&lt;&gt;""),1,0)))</f>
        <v>0</v>
      </c>
      <c r="LS37" s="72">
        <f>IF(AND(LR37=1,Configurações!$B$3&lt;&gt;"Simples"),MOD(LQ37-LN37,1)-LT37,0)</f>
        <v>0</v>
      </c>
      <c r="LT37" s="72">
        <f t="shared" si="194"/>
        <v>0</v>
      </c>
      <c r="LU37">
        <f t="shared" si="195"/>
        <v>0</v>
      </c>
      <c r="LV37">
        <f t="shared" si="196"/>
        <v>0</v>
      </c>
      <c r="LW37" s="38" t="str">
        <f>IF(LR37=0,"",IF(LU37&gt;Configurações!$B$15,"7DIA ","")&amp;IF(AND(WEEKDAY(LN$5)=1,LV37&gt;IF($D37="F",Configurações!$B$13,Configurações!$B$14)),"DOM ","")&amp;IF(Configurações!$B$3="Simples","",IF(ROUND(LS37*1440,0)&lt;=ROUND(Configurações!$B$11*1440,0),IF(ROUND(LT37*1440,0)&gt;0,"INT-INDEVIDO",""),IF(ROUND(LS37*1440,0)&lt;=ROUND(Configurações!$B$12*1440,0),IF(ROUND(LT37*1440,0)&lt;&gt;ROUND(Configurações!$B$8*1440,0),"INT-15MIN",""),IF(OR(ROUND(LT37*1440,0)&lt;ROUND(Configurações!$B$9*1440,0),ROUND(LT37*1440,0)&gt;ROUND(Configurações!$B$10*1440,0)),"INT-1H2H","")))))</f>
        <v/>
      </c>
      <c r="LX37" t="str">
        <f>IF(Configurações!$B$3="Simples",IF('Escala Simples'!AO37="Trabalho","TRAB",IF('Escala Simples'!AO37="Folga","FOLGA",IF('Escala Simples'!AO37="Atestado","ATEST",IF('Escala Simples'!AO37="Férias","FERIAS","")))),"")</f>
        <v/>
      </c>
      <c r="LY37" s="71" t="str">
        <f>IF(Configurações!$B$3="Colunas",IF('Escala Colunas'!Q186="","",'Escala Colunas'!Q186),IF(Configurações!$B$3="Simples","",IF('Escala Linhas'!FJ37="","",'Escala Linhas'!FJ37)))</f>
        <v/>
      </c>
      <c r="LZ37" s="71" t="str">
        <f>IF(Configurações!$B$3="Colunas",IF('Escala Colunas'!Q187="","",'Escala Colunas'!Q187),IF(Configurações!$B$3="Simples","",IF('Escala Linhas'!FK37="","",'Escala Linhas'!FK37)))</f>
        <v/>
      </c>
      <c r="MA37" s="71" t="str">
        <f>IF(Configurações!$B$3="Colunas",IF('Escala Colunas'!Q188="","",'Escala Colunas'!Q188),IF(Configurações!$B$3="Simples","",IF('Escala Linhas'!FL37="","",'Escala Linhas'!FL37)))</f>
        <v/>
      </c>
      <c r="MB37" s="71" t="str">
        <f>IF(Configurações!$B$3="Colunas",IF('Escala Colunas'!Q189="","",'Escala Colunas'!Q189),IF(Configurações!$B$3="Simples","",IF('Escala Linhas'!FM37="","",'Escala Linhas'!FM37)))</f>
        <v/>
      </c>
      <c r="MC37">
        <f>IF($B37="",0,IF(Configurações!$B$3="Simples",IF(OR(MI37="TRAB",MI37="ATEST"),1,0),IF(AND(LY37&lt;&gt;"",MB37&lt;&gt;""),1,0)))</f>
        <v>0</v>
      </c>
      <c r="MD37" s="72">
        <f>IF(AND(MC37=1,Configurações!$B$3&lt;&gt;"Simples"),MOD(MB37-LY37,1)-ME37,0)</f>
        <v>0</v>
      </c>
      <c r="ME37" s="72">
        <f t="shared" si="197"/>
        <v>0</v>
      </c>
      <c r="MF37">
        <f t="shared" si="198"/>
        <v>0</v>
      </c>
      <c r="MG37">
        <f t="shared" si="199"/>
        <v>0</v>
      </c>
      <c r="MH37" s="38" t="str">
        <f>IF(MC37=0,"",IF(MF37&gt;Configurações!$B$15,"7DIA ","")&amp;IF(AND(WEEKDAY(LY$5)=1,MG37&gt;IF($D37="F",Configurações!$B$13,Configurações!$B$14)),"DOM ","")&amp;IF(Configurações!$B$3="Simples","",IF(ROUND(MD37*1440,0)&lt;=ROUND(Configurações!$B$11*1440,0),IF(ROUND(ME37*1440,0)&gt;0,"INT-INDEVIDO",""),IF(ROUND(MD37*1440,0)&lt;=ROUND(Configurações!$B$12*1440,0),IF(ROUND(ME37*1440,0)&lt;&gt;ROUND(Configurações!$B$8*1440,0),"INT-15MIN",""),IF(OR(ROUND(ME37*1440,0)&lt;ROUND(Configurações!$B$9*1440,0),ROUND(ME37*1440,0)&gt;ROUND(Configurações!$B$10*1440,0)),"INT-1H2H","")))))</f>
        <v/>
      </c>
      <c r="MI37" t="str">
        <f>IF(Configurações!$B$3="Simples",IF('Escala Simples'!AP37="Trabalho","TRAB",IF('Escala Simples'!AP37="Folga","FOLGA",IF('Escala Simples'!AP37="Atestado","ATEST",IF('Escala Simples'!AP37="Férias","FERIAS","")))),"")</f>
        <v/>
      </c>
      <c r="MJ37" s="71" t="str">
        <f>IF(Configurações!$B$3="Colunas",IF('Escala Colunas'!Q191="","",'Escala Colunas'!Q191),IF(Configurações!$B$3="Simples","",IF('Escala Linhas'!FO37="","",'Escala Linhas'!FO37)))</f>
        <v/>
      </c>
      <c r="MK37" s="71" t="str">
        <f>IF(Configurações!$B$3="Colunas",IF('Escala Colunas'!Q192="","",'Escala Colunas'!Q192),IF(Configurações!$B$3="Simples","",IF('Escala Linhas'!FP37="","",'Escala Linhas'!FP37)))</f>
        <v/>
      </c>
      <c r="ML37" s="71" t="str">
        <f>IF(Configurações!$B$3="Colunas",IF('Escala Colunas'!Q193="","",'Escala Colunas'!Q193),IF(Configurações!$B$3="Simples","",IF('Escala Linhas'!FQ37="","",'Escala Linhas'!FQ37)))</f>
        <v/>
      </c>
      <c r="MM37" s="71" t="str">
        <f>IF(Configurações!$B$3="Colunas",IF('Escala Colunas'!Q194="","",'Escala Colunas'!Q194),IF(Configurações!$B$3="Simples","",IF('Escala Linhas'!FR37="","",'Escala Linhas'!FR37)))</f>
        <v/>
      </c>
      <c r="MN37">
        <f>IF($B37="",0,IF(Configurações!$B$3="Simples",IF(OR(MT37="TRAB",MT37="ATEST"),1,0),IF(AND(MJ37&lt;&gt;"",MM37&lt;&gt;""),1,0)))</f>
        <v>0</v>
      </c>
      <c r="MO37" s="72">
        <f>IF(AND(MN37=1,Configurações!$B$3&lt;&gt;"Simples"),MOD(MM37-MJ37,1)-MP37,0)</f>
        <v>0</v>
      </c>
      <c r="MP37" s="72">
        <f t="shared" si="200"/>
        <v>0</v>
      </c>
      <c r="MQ37">
        <f t="shared" si="201"/>
        <v>0</v>
      </c>
      <c r="MR37">
        <f t="shared" si="202"/>
        <v>0</v>
      </c>
      <c r="MS37" s="38" t="str">
        <f>IF(MN37=0,"",IF(MQ37&gt;Configurações!$B$15,"7DIA ","")&amp;IF(AND(WEEKDAY(MJ$5)=1,MR37&gt;IF($D37="F",Configurações!$B$13,Configurações!$B$14)),"DOM ","")&amp;IF(Configurações!$B$3="Simples","",IF(ROUND(MO37*1440,0)&lt;=ROUND(Configurações!$B$11*1440,0),IF(ROUND(MP37*1440,0)&gt;0,"INT-INDEVIDO",""),IF(ROUND(MO37*1440,0)&lt;=ROUND(Configurações!$B$12*1440,0),IF(ROUND(MP37*1440,0)&lt;&gt;ROUND(Configurações!$B$8*1440,0),"INT-15MIN",""),IF(OR(ROUND(MP37*1440,0)&lt;ROUND(Configurações!$B$9*1440,0),ROUND(MP37*1440,0)&gt;ROUND(Configurações!$B$10*1440,0)),"INT-1H2H","")))))</f>
        <v/>
      </c>
      <c r="MT37" t="str">
        <f>IF(Configurações!$B$3="Simples",IF('Escala Simples'!AQ37="Trabalho","TRAB",IF('Escala Simples'!AQ37="Folga","FOLGA",IF('Escala Simples'!AQ37="Atestado","ATEST",IF('Escala Simples'!AQ37="Férias","FERIAS","")))),"")</f>
        <v/>
      </c>
      <c r="MU37" s="71" t="str">
        <f>IF(Configurações!$B$3="Colunas",IF('Escala Colunas'!Q196="","",'Escala Colunas'!Q196),IF(Configurações!$B$3="Simples","",IF('Escala Linhas'!FT37="","",'Escala Linhas'!FT37)))</f>
        <v/>
      </c>
      <c r="MV37" s="71" t="str">
        <f>IF(Configurações!$B$3="Colunas",IF('Escala Colunas'!Q197="","",'Escala Colunas'!Q197),IF(Configurações!$B$3="Simples","",IF('Escala Linhas'!FU37="","",'Escala Linhas'!FU37)))</f>
        <v/>
      </c>
      <c r="MW37" s="71" t="str">
        <f>IF(Configurações!$B$3="Colunas",IF('Escala Colunas'!Q198="","",'Escala Colunas'!Q198),IF(Configurações!$B$3="Simples","",IF('Escala Linhas'!FV37="","",'Escala Linhas'!FV37)))</f>
        <v/>
      </c>
      <c r="MX37" s="71" t="str">
        <f>IF(Configurações!$B$3="Colunas",IF('Escala Colunas'!Q199="","",'Escala Colunas'!Q199),IF(Configurações!$B$3="Simples","",IF('Escala Linhas'!FW37="","",'Escala Linhas'!FW37)))</f>
        <v/>
      </c>
      <c r="MY37">
        <f>IF($B37="",0,IF(Configurações!$B$3="Simples",IF(OR(NE37="TRAB",NE37="ATEST"),1,0),IF(AND(MU37&lt;&gt;"",MX37&lt;&gt;""),1,0)))</f>
        <v>0</v>
      </c>
      <c r="MZ37" s="72">
        <f>IF(AND(MY37=1,Configurações!$B$3&lt;&gt;"Simples"),MOD(MX37-MU37,1)-NA37,0)</f>
        <v>0</v>
      </c>
      <c r="NA37" s="72">
        <f t="shared" si="203"/>
        <v>0</v>
      </c>
      <c r="NB37">
        <f t="shared" si="204"/>
        <v>0</v>
      </c>
      <c r="NC37">
        <f t="shared" si="205"/>
        <v>0</v>
      </c>
      <c r="ND37" s="38" t="str">
        <f>IF(MY37=0,"",IF(NB37&gt;Configurações!$B$15,"7DIA ","")&amp;IF(AND(WEEKDAY(MU$5)=1,NC37&gt;IF($D37="F",Configurações!$B$13,Configurações!$B$14)),"DOM ","")&amp;IF(Configurações!$B$3="Simples","",IF(ROUND(MZ37*1440,0)&lt;=ROUND(Configurações!$B$11*1440,0),IF(ROUND(NA37*1440,0)&gt;0,"INT-INDEVIDO",""),IF(ROUND(MZ37*1440,0)&lt;=ROUND(Configurações!$B$12*1440,0),IF(ROUND(NA37*1440,0)&lt;&gt;ROUND(Configurações!$B$8*1440,0),"INT-15MIN",""),IF(OR(ROUND(NA37*1440,0)&lt;ROUND(Configurações!$B$9*1440,0),ROUND(NA37*1440,0)&gt;ROUND(Configurações!$B$10*1440,0)),"INT-1H2H","")))))</f>
        <v/>
      </c>
      <c r="NE37" t="str">
        <f>IF(Configurações!$B$3="Simples",IF('Escala Simples'!AR37="Trabalho","TRAB",IF('Escala Simples'!AR37="Folga","FOLGA",IF('Escala Simples'!AR37="Atestado","ATEST",IF('Escala Simples'!AR37="Férias","FERIAS","")))),"")</f>
        <v/>
      </c>
      <c r="NF37" s="71" t="str">
        <f>IF(Configurações!$B$3="Colunas",IF('Escala Colunas'!Q201="","",'Escala Colunas'!Q201),IF(Configurações!$B$3="Simples","",IF('Escala Linhas'!FY37="","",'Escala Linhas'!FY37)))</f>
        <v/>
      </c>
      <c r="NG37" s="71" t="str">
        <f>IF(Configurações!$B$3="Colunas",IF('Escala Colunas'!Q202="","",'Escala Colunas'!Q202),IF(Configurações!$B$3="Simples","",IF('Escala Linhas'!FZ37="","",'Escala Linhas'!FZ37)))</f>
        <v/>
      </c>
      <c r="NH37" s="71" t="str">
        <f>IF(Configurações!$B$3="Colunas",IF('Escala Colunas'!Q203="","",'Escala Colunas'!Q203),IF(Configurações!$B$3="Simples","",IF('Escala Linhas'!GA37="","",'Escala Linhas'!GA37)))</f>
        <v/>
      </c>
      <c r="NI37" s="71" t="str">
        <f>IF(Configurações!$B$3="Colunas",IF('Escala Colunas'!Q204="","",'Escala Colunas'!Q204),IF(Configurações!$B$3="Simples","",IF('Escala Linhas'!GB37="","",'Escala Linhas'!GB37)))</f>
        <v/>
      </c>
      <c r="NJ37">
        <f>IF($B37="",0,IF(Configurações!$B$3="Simples",IF(OR(NP37="TRAB",NP37="ATEST"),1,0),IF(AND(NF37&lt;&gt;"",NI37&lt;&gt;""),1,0)))</f>
        <v>0</v>
      </c>
      <c r="NK37" s="72">
        <f>IF(AND(NJ37=1,Configurações!$B$3&lt;&gt;"Simples"),MOD(NI37-NF37,1)-NL37,0)</f>
        <v>0</v>
      </c>
      <c r="NL37" s="72">
        <f t="shared" si="206"/>
        <v>0</v>
      </c>
      <c r="NM37">
        <f t="shared" si="207"/>
        <v>0</v>
      </c>
      <c r="NN37">
        <f t="shared" si="208"/>
        <v>0</v>
      </c>
      <c r="NO37" s="38" t="str">
        <f>IF(NJ37=0,"",IF(NM37&gt;Configurações!$B$15,"7DIA ","")&amp;IF(AND(WEEKDAY(NF$5)=1,NN37&gt;IF($D37="F",Configurações!$B$13,Configurações!$B$14)),"DOM ","")&amp;IF(Configurações!$B$3="Simples","",IF(ROUND(NK37*1440,0)&lt;=ROUND(Configurações!$B$11*1440,0),IF(ROUND(NL37*1440,0)&gt;0,"INT-INDEVIDO",""),IF(ROUND(NK37*1440,0)&lt;=ROUND(Configurações!$B$12*1440,0),IF(ROUND(NL37*1440,0)&lt;&gt;ROUND(Configurações!$B$8*1440,0),"INT-15MIN",""),IF(OR(ROUND(NL37*1440,0)&lt;ROUND(Configurações!$B$9*1440,0),ROUND(NL37*1440,0)&gt;ROUND(Configurações!$B$10*1440,0)),"INT-1H2H","")))))</f>
        <v/>
      </c>
      <c r="NP37" t="str">
        <f>IF(Configurações!$B$3="Simples",IF('Escala Simples'!AS37="Trabalho","TRAB",IF('Escala Simples'!AS37="Folga","FOLGA",IF('Escala Simples'!AS37="Atestado","ATEST",IF('Escala Simples'!AS37="Férias","FERIAS","")))),"")</f>
        <v/>
      </c>
      <c r="NQ37" s="71" t="str">
        <f>IF(Configurações!$B$3="Colunas",IF('Escala Colunas'!Q206="","",'Escala Colunas'!Q206),IF(Configurações!$B$3="Simples","",IF('Escala Linhas'!GD37="","",'Escala Linhas'!GD37)))</f>
        <v/>
      </c>
      <c r="NR37" s="71" t="str">
        <f>IF(Configurações!$B$3="Colunas",IF('Escala Colunas'!Q207="","",'Escala Colunas'!Q207),IF(Configurações!$B$3="Simples","",IF('Escala Linhas'!GE37="","",'Escala Linhas'!GE37)))</f>
        <v/>
      </c>
      <c r="NS37" s="71" t="str">
        <f>IF(Configurações!$B$3="Colunas",IF('Escala Colunas'!Q208="","",'Escala Colunas'!Q208),IF(Configurações!$B$3="Simples","",IF('Escala Linhas'!GF37="","",'Escala Linhas'!GF37)))</f>
        <v/>
      </c>
      <c r="NT37" s="71" t="str">
        <f>IF(Configurações!$B$3="Colunas",IF('Escala Colunas'!Q209="","",'Escala Colunas'!Q209),IF(Configurações!$B$3="Simples","",IF('Escala Linhas'!GG37="","",'Escala Linhas'!GG37)))</f>
        <v/>
      </c>
      <c r="NU37">
        <f>IF($B37="",0,IF(Configurações!$B$3="Simples",IF(OR(OA37="TRAB",OA37="ATEST"),1,0),IF(AND(NQ37&lt;&gt;"",NT37&lt;&gt;""),1,0)))</f>
        <v>0</v>
      </c>
      <c r="NV37" s="72">
        <f>IF(AND(NU37=1,Configurações!$B$3&lt;&gt;"Simples"),MOD(NT37-NQ37,1)-NW37,0)</f>
        <v>0</v>
      </c>
      <c r="NW37" s="72">
        <f t="shared" si="209"/>
        <v>0</v>
      </c>
      <c r="NX37">
        <f t="shared" si="210"/>
        <v>0</v>
      </c>
      <c r="NY37">
        <f t="shared" si="211"/>
        <v>0</v>
      </c>
      <c r="NZ37" s="38" t="str">
        <f>IF(NU37=0,"",IF(NX37&gt;Configurações!$B$15,"7DIA ","")&amp;IF(AND(WEEKDAY(NQ$5)=1,NY37&gt;IF($D37="F",Configurações!$B$13,Configurações!$B$14)),"DOM ","")&amp;IF(Configurações!$B$3="Simples","",IF(ROUND(NV37*1440,0)&lt;=ROUND(Configurações!$B$11*1440,0),IF(ROUND(NW37*1440,0)&gt;0,"INT-INDEVIDO",""),IF(ROUND(NV37*1440,0)&lt;=ROUND(Configurações!$B$12*1440,0),IF(ROUND(NW37*1440,0)&lt;&gt;ROUND(Configurações!$B$8*1440,0),"INT-15MIN",""),IF(OR(ROUND(NW37*1440,0)&lt;ROUND(Configurações!$B$9*1440,0),ROUND(NW37*1440,0)&gt;ROUND(Configurações!$B$10*1440,0)),"INT-1H2H","")))))</f>
        <v/>
      </c>
      <c r="OA37" t="str">
        <f>IF(Configurações!$B$3="Simples",IF('Escala Simples'!AT37="Trabalho","TRAB",IF('Escala Simples'!AT37="Folga","FOLGA",IF('Escala Simples'!AT37="Atestado","ATEST",IF('Escala Simples'!AT37="Férias","FERIAS","")))),"")</f>
        <v/>
      </c>
      <c r="OB37" s="72">
        <f>SUMIFS(Cálculos!$G37:$OA37,Cálculos!$G$4:$OA$4,"H",Cálculos!$G$3:$OA$3,1)</f>
        <v>0</v>
      </c>
      <c r="OC37">
        <f>SUMIFS(Cálculos!$G37:$OA37,Cálculos!$G$4:$OA$4,"T",Cálculos!$G$3:$OA$3,1)</f>
        <v>0</v>
      </c>
      <c r="OD37" s="69" t="str">
        <f>IF($B37="","",IF(AND(Configurações!$B$3&lt;&gt;"Simples",ISNUMBER($C37),ROUND(OB37*1440,0)&gt;$C37*60),"Jornada semanal excedida: "&amp;TEXT(OB37,"[h]:mm")&amp;" (contratada "&amp;$C37&amp;"h) • ","")&amp;IF(IF(Configurações!$B$6="Sim",OC37&gt;6,OC37&gt;Configurações!$B$5),IF(Configurações!$B$6="Sim","Semana inteira sem folga — mínimo 1 folga (CCT/ACT) • ","Mais de "&amp;Configurações!$B$5&amp;" dias trabalhados — obrigatórias 2 folgas semanais • "),"")&amp;IF(COUNTIF(G37:CD37,"*7DIA*")&gt;0,"7º dia consecutivo de trabalho • ","")&amp;IF(COUNTIF(G37:CD37,"*DOM*")&gt;0,"Domingos consecutivos acima do permitido • ","")&amp;IF(COUNTIF(G37:CD37,"*INT-INDEVIDO*")&gt;0,"Intervalo indevido em jornada até 4h • ","")&amp;IF(COUNTIF(G37:CD37,"*INT-15MIN*")&gt;0,"Intervalo deve ser de 15 min (jornada 4h01–6h) • ","")&amp;IF(COUNTIF(G37:CD37,"*INT-1H2H*")&gt;0,"Intervalo fora de 1h–2h (jornada acima de 6h) • ",""))</f>
        <v/>
      </c>
      <c r="OE37">
        <f>IF($B37="",0,IF(AND(Configurações!$B$3&lt;&gt;"Simples",ISNUMBER($C37),ROUND(OB37*1440,0)&gt;$C37*60),1,0))</f>
        <v>0</v>
      </c>
      <c r="OF37">
        <f>IF($B37="",0,IF(IF(Configurações!$B$6="Sim",OC37&gt;6,OC37&gt;Configurações!$B$5),1,0))</f>
        <v>0</v>
      </c>
      <c r="OG37" s="72">
        <f>SUMIFS(Cálculos!$G37:$OA37,Cálculos!$G$4:$OA$4,"H",Cálculos!$G$3:$OA$3,2)</f>
        <v>0</v>
      </c>
      <c r="OH37">
        <f>SUMIFS(Cálculos!$G37:$OA37,Cálculos!$G$4:$OA$4,"T",Cálculos!$G$3:$OA$3,2)</f>
        <v>0</v>
      </c>
      <c r="OI37" s="69" t="str">
        <f>IF($B37="","",IF(AND(Configurações!$B$3&lt;&gt;"Simples",ISNUMBER($C37),ROUND(OG37*1440,0)&gt;$C37*60),"Jornada semanal excedida: "&amp;TEXT(OG37,"[h]:mm")&amp;" (contratada "&amp;$C37&amp;"h) • ","")&amp;IF(IF(Configurações!$B$6="Sim",OH37&gt;6,OH37&gt;Configurações!$B$5),IF(Configurações!$B$6="Sim","Semana inteira sem folga — mínimo 1 folga (CCT/ACT) • ","Mais de "&amp;Configurações!$B$5&amp;" dias trabalhados — obrigatórias 2 folgas semanais • "),"")&amp;IF(COUNTIF(CF37:FC37,"*7DIA*")&gt;0,"7º dia consecutivo de trabalho • ","")&amp;IF(COUNTIF(CF37:FC37,"*DOM*")&gt;0,"Domingos consecutivos acima do permitido • ","")&amp;IF(COUNTIF(CF37:FC37,"*INT-INDEVIDO*")&gt;0,"Intervalo indevido em jornada até 4h • ","")&amp;IF(COUNTIF(CF37:FC37,"*INT-15MIN*")&gt;0,"Intervalo deve ser de 15 min (jornada 4h01–6h) • ","")&amp;IF(COUNTIF(CF37:FC37,"*INT-1H2H*")&gt;0,"Intervalo fora de 1h–2h (jornada acima de 6h) • ",""))</f>
        <v/>
      </c>
      <c r="OJ37">
        <f>IF($B37="",0,IF(AND(Configurações!$B$3&lt;&gt;"Simples",ISNUMBER($C37),ROUND(OG37*1440,0)&gt;$C37*60),1,0))</f>
        <v>0</v>
      </c>
      <c r="OK37">
        <f>IF($B37="",0,IF(IF(Configurações!$B$6="Sim",OH37&gt;6,OH37&gt;Configurações!$B$5),1,0))</f>
        <v>0</v>
      </c>
      <c r="OL37" s="72">
        <f>SUMIFS(Cálculos!$G37:$OA37,Cálculos!$G$4:$OA$4,"H",Cálculos!$G$3:$OA$3,3)</f>
        <v>0</v>
      </c>
      <c r="OM37">
        <f>SUMIFS(Cálculos!$G37:$OA37,Cálculos!$G$4:$OA$4,"T",Cálculos!$G$3:$OA$3,3)</f>
        <v>0</v>
      </c>
      <c r="ON37" s="69" t="str">
        <f>IF($B37="","",IF(AND(Configurações!$B$3&lt;&gt;"Simples",ISNUMBER($C37),ROUND(OL37*1440,0)&gt;$C37*60),"Jornada semanal excedida: "&amp;TEXT(OL37,"[h]:mm")&amp;" (contratada "&amp;$C37&amp;"h) • ","")&amp;IF(IF(Configurações!$B$6="Sim",OM37&gt;6,OM37&gt;Configurações!$B$5),IF(Configurações!$B$6="Sim","Semana inteira sem folga — mínimo 1 folga (CCT/ACT) • ","Mais de "&amp;Configurações!$B$5&amp;" dias trabalhados — obrigatórias 2 folgas semanais • "),"")&amp;IF(COUNTIF(FE37:IB37,"*7DIA*")&gt;0,"7º dia consecutivo de trabalho • ","")&amp;IF(COUNTIF(FE37:IB37,"*DOM*")&gt;0,"Domingos consecutivos acima do permitido • ","")&amp;IF(COUNTIF(FE37:IB37,"*INT-INDEVIDO*")&gt;0,"Intervalo indevido em jornada até 4h • ","")&amp;IF(COUNTIF(FE37:IB37,"*INT-15MIN*")&gt;0,"Intervalo deve ser de 15 min (jornada 4h01–6h) • ","")&amp;IF(COUNTIF(FE37:IB37,"*INT-1H2H*")&gt;0,"Intervalo fora de 1h–2h (jornada acima de 6h) • ",""))</f>
        <v/>
      </c>
      <c r="OO37">
        <f>IF($B37="",0,IF(AND(Configurações!$B$3&lt;&gt;"Simples",ISNUMBER($C37),ROUND(OL37*1440,0)&gt;$C37*60),1,0))</f>
        <v>0</v>
      </c>
      <c r="OP37">
        <f>IF($B37="",0,IF(IF(Configurações!$B$6="Sim",OM37&gt;6,OM37&gt;Configurações!$B$5),1,0))</f>
        <v>0</v>
      </c>
      <c r="OQ37" s="72">
        <f>SUMIFS(Cálculos!$G37:$OA37,Cálculos!$G$4:$OA$4,"H",Cálculos!$G$3:$OA$3,4)</f>
        <v>0</v>
      </c>
      <c r="OR37">
        <f>SUMIFS(Cálculos!$G37:$OA37,Cálculos!$G$4:$OA$4,"T",Cálculos!$G$3:$OA$3,4)</f>
        <v>0</v>
      </c>
      <c r="OS37" s="69" t="str">
        <f>IF($B37="","",IF(AND(Configurações!$B$3&lt;&gt;"Simples",ISNUMBER($C37),ROUND(OQ37*1440,0)&gt;$C37*60),"Jornada semanal excedida: "&amp;TEXT(OQ37,"[h]:mm")&amp;" (contratada "&amp;$C37&amp;"h) • ","")&amp;IF(IF(Configurações!$B$6="Sim",OR37&gt;6,OR37&gt;Configurações!$B$5),IF(Configurações!$B$6="Sim","Semana inteira sem folga — mínimo 1 folga (CCT/ACT) • ","Mais de "&amp;Configurações!$B$5&amp;" dias trabalhados — obrigatórias 2 folgas semanais • "),"")&amp;IF(COUNTIF(ID37:LA37,"*7DIA*")&gt;0,"7º dia consecutivo de trabalho • ","")&amp;IF(COUNTIF(ID37:LA37,"*DOM*")&gt;0,"Domingos consecutivos acima do permitido • ","")&amp;IF(COUNTIF(ID37:LA37,"*INT-INDEVIDO*")&gt;0,"Intervalo indevido em jornada até 4h • ","")&amp;IF(COUNTIF(ID37:LA37,"*INT-15MIN*")&gt;0,"Intervalo deve ser de 15 min (jornada 4h01–6h) • ","")&amp;IF(COUNTIF(ID37:LA37,"*INT-1H2H*")&gt;0,"Intervalo fora de 1h–2h (jornada acima de 6h) • ",""))</f>
        <v/>
      </c>
      <c r="OT37">
        <f>IF($B37="",0,IF(AND(Configurações!$B$3&lt;&gt;"Simples",ISNUMBER($C37),ROUND(OQ37*1440,0)&gt;$C37*60),1,0))</f>
        <v>0</v>
      </c>
      <c r="OU37">
        <f>IF($B37="",0,IF(IF(Configurações!$B$6="Sim",OR37&gt;6,OR37&gt;Configurações!$B$5),1,0))</f>
        <v>0</v>
      </c>
      <c r="OV37" s="72">
        <f>SUMIFS(Cálculos!$G37:$OA37,Cálculos!$G$4:$OA$4,"H",Cálculos!$G$3:$OA$3,5)</f>
        <v>0</v>
      </c>
      <c r="OW37">
        <f>SUMIFS(Cálculos!$G37:$OA37,Cálculos!$G$4:$OA$4,"T",Cálculos!$G$3:$OA$3,5)</f>
        <v>0</v>
      </c>
      <c r="OX37" s="69" t="str">
        <f>IF($B37="","",IF(AND(Configurações!$B$3&lt;&gt;"Simples",ISNUMBER($C37),ROUND(OV37*1440,0)&gt;$C37*60),"Jornada semanal excedida: "&amp;TEXT(OV37,"[h]:mm")&amp;" (contratada "&amp;$C37&amp;"h) • ","")&amp;IF(IF(Configurações!$B$6="Sim",OW37&gt;6,OW37&gt;Configurações!$B$5),IF(Configurações!$B$6="Sim","Semana inteira sem folga — mínimo 1 folga (CCT/ACT) • ","Mais de "&amp;Configurações!$B$5&amp;" dias trabalhados — obrigatórias 2 folgas semanais • "),"")&amp;IF(COUNTIF(LC37:NZ37,"*7DIA*")&gt;0,"7º dia consecutivo de trabalho • ","")&amp;IF(COUNTIF(LC37:NZ37,"*DOM*")&gt;0,"Domingos consecutivos acima do permitido • ","")&amp;IF(COUNTIF(LC37:NZ37,"*INT-INDEVIDO*")&gt;0,"Intervalo indevido em jornada até 4h • ","")&amp;IF(COUNTIF(LC37:NZ37,"*INT-15MIN*")&gt;0,"Intervalo deve ser de 15 min (jornada 4h01–6h) • ","")&amp;IF(COUNTIF(LC37:NZ37,"*INT-1H2H*")&gt;0,"Intervalo fora de 1h–2h (jornada acima de 6h) • ",""))</f>
        <v/>
      </c>
      <c r="OY37">
        <f>IF($B37="",0,IF(AND(Configurações!$B$3&lt;&gt;"Simples",ISNUMBER($C37),ROUND(OV37*1440,0)&gt;$C37*60),1,0))</f>
        <v>0</v>
      </c>
      <c r="OZ37">
        <f>IF($B37="",0,IF(IF(Configurações!$B$6="Sim",OW37&gt;6,OW37&gt;Configurações!$B$5),1,0))</f>
        <v>0</v>
      </c>
      <c r="PA37">
        <f>IF($B37="",0,SUMPRODUCT((Cálculos!$G$4:$OA$4="T")*(Cálculos!$G$5:$OA$5&gt;=$PA$5)*(Cálculos!$G$5:$OA$5&lt;=$PB$5))-PE37)</f>
        <v>0</v>
      </c>
      <c r="PB37">
        <f>IF($B37="",0,PA37-SUMIFS(Cálculos!$G37:$OA37,Cálculos!$G$4:$OA$4,"T",Cálculos!$G$5:$OA$5,"&gt;="&amp;$PA$5,Cálculos!$G$5:$OA$5,"&lt;="&amp;$PB$5))</f>
        <v>0</v>
      </c>
      <c r="PC37">
        <f>ROUND(PA37*Configurações!$B$7/7,0)</f>
        <v>0</v>
      </c>
      <c r="PD37">
        <f>IF(AND(Configurações!$B$6="Sim",PA37&gt;0,PB37&lt;PC37),1,0)</f>
        <v>0</v>
      </c>
      <c r="PE37">
        <f>IF($B37="",0,COUNTIFS(Cálculos!$G$4:$OA$4,"ST",Cálculos!$G$5:$OA$5,"&gt;="&amp;$PA$5,Cálculos!$G$5:$OA$5,"&lt;="&amp;$PB$5,Cálculos!$G37:$OA37,"FERIAS"))</f>
        <v>0</v>
      </c>
      <c r="PF37">
        <f>IF($B37="",0,SUMPRODUCT((Cálculos!$G$4:$OA$4="T")*(Cálculos!$G$5:$OA$5&gt;=$PF$5)*(Cálculos!$G$5:$OA$5&lt;=$PG$5))-PJ37)</f>
        <v>0</v>
      </c>
      <c r="PG37">
        <f>IF($B37="",0,PF37-SUMIFS(Cálculos!$G37:$OA37,Cálculos!$G$4:$OA$4,"T",Cálculos!$G$5:$OA$5,"&gt;="&amp;$PF$5,Cálculos!$G$5:$OA$5,"&lt;="&amp;$PG$5))</f>
        <v>0</v>
      </c>
      <c r="PH37">
        <f>ROUND(PF37*Configurações!$B$7/7,0)</f>
        <v>0</v>
      </c>
      <c r="PI37">
        <f>IF(AND(Configurações!$B$6="Sim",PF37&gt;0,PG37&lt;PH37),1,0)</f>
        <v>0</v>
      </c>
      <c r="PJ37">
        <f>IF($B37="",0,COUNTIFS(Cálculos!$G$4:$OA$4,"ST",Cálculos!$G$5:$OA$5,"&gt;="&amp;$PF$5,Cálculos!$G$5:$OA$5,"&lt;="&amp;$PG$5,Cálculos!$G37:$OA37,"FERIAS"))</f>
        <v>0</v>
      </c>
      <c r="PK37">
        <f>IF($B37="",0,SUMPRODUCT((Cálculos!$G$4:$OA$4="T")*(Cálculos!$G$5:$OA$5&gt;=$PK$5)*(Cálculos!$G$5:$OA$5&lt;=$PL$5))-PO37)</f>
        <v>0</v>
      </c>
      <c r="PL37">
        <f>IF($B37="",0,PK37-SUMIFS(Cálculos!$G37:$OA37,Cálculos!$G$4:$OA$4,"T",Cálculos!$G$5:$OA$5,"&gt;="&amp;$PK$5,Cálculos!$G$5:$OA$5,"&lt;="&amp;$PL$5))</f>
        <v>0</v>
      </c>
      <c r="PM37">
        <f>ROUND(PK37*Configurações!$B$7/7,0)</f>
        <v>0</v>
      </c>
      <c r="PN37">
        <f>IF(AND(Configurações!$B$6="Sim",PK37&gt;0,PL37&lt;PM37),1,0)</f>
        <v>0</v>
      </c>
      <c r="PO37">
        <f>IF($B37="",0,COUNTIFS(Cálculos!$G$4:$OA$4,"ST",Cálculos!$G$5:$OA$5,"&gt;="&amp;$PK$5,Cálculos!$G$5:$OA$5,"&lt;="&amp;$PL$5,Cálculos!$G37:$OA37,"FERIAS"))</f>
        <v>0</v>
      </c>
      <c r="PP37" s="69" t="str">
        <f t="shared" si="212"/>
        <v/>
      </c>
    </row>
    <row r="38" spans="1:432" x14ac:dyDescent="0.25">
      <c r="A38" s="68" t="str">
        <f t="shared" si="106"/>
        <v/>
      </c>
      <c r="B38" s="69" t="str">
        <f>IF(Configurações!$B$3="Colunas",IF('Escala Colunas'!Q$4="","",'Escala Colunas'!Q$4),IF(Configurações!$B$3="Simples",IF('Escala Simples'!$B38="","",'Escala Simples'!$B38),IF('Escala Linhas'!$B38="","",'Escala Linhas'!$B38)))</f>
        <v/>
      </c>
      <c r="C38" s="70" t="str">
        <f>IF($B38="","",IFERROR(INDEX(Funcionários!$D$5:$D$84,MATCH($B38,Funcionários!$B$5:$B$84,0)),""))</f>
        <v/>
      </c>
      <c r="D38" t="str">
        <f>IF($B38="","",IFERROR(INDEX(Funcionários!$C$5:$C$84,MATCH($B38,Funcionários!$B$5:$B$84,0)),""))</f>
        <v/>
      </c>
      <c r="E38">
        <f>IF($B38="",0,IFERROR(N(INDEX(Funcionários!$E$5:$E$84,MATCH($B38,Funcionários!$B$5:$B$84,0))),0))</f>
        <v>0</v>
      </c>
      <c r="F38">
        <f>IF($B38="",0,IFERROR(N(INDEX(Funcionários!$F$5:$F$84,MATCH($B38,Funcionários!$B$5:$B$84,0))),0))</f>
        <v>0</v>
      </c>
      <c r="G38" s="71" t="str">
        <f>IF(Configurações!$B$3="Colunas",IF('Escala Colunas'!Q25="","",'Escala Colunas'!Q25),IF(Configurações!$B$3="Simples","",IF('Escala Linhas'!D38="","",'Escala Linhas'!D38)))</f>
        <v/>
      </c>
      <c r="H38" s="71" t="str">
        <f>IF(Configurações!$B$3="Colunas",IF('Escala Colunas'!Q26="","",'Escala Colunas'!Q26),IF(Configurações!$B$3="Simples","",IF('Escala Linhas'!E38="","",'Escala Linhas'!E38)))</f>
        <v/>
      </c>
      <c r="I38" s="71" t="str">
        <f>IF(Configurações!$B$3="Colunas",IF('Escala Colunas'!Q27="","",'Escala Colunas'!Q27),IF(Configurações!$B$3="Simples","",IF('Escala Linhas'!F38="","",'Escala Linhas'!F38)))</f>
        <v/>
      </c>
      <c r="J38" s="71" t="str">
        <f>IF(Configurações!$B$3="Colunas",IF('Escala Colunas'!Q28="","",'Escala Colunas'!Q28),IF(Configurações!$B$3="Simples","",IF('Escala Linhas'!G38="","",'Escala Linhas'!G38)))</f>
        <v/>
      </c>
      <c r="K38">
        <f>IF($B38="",0,IF(Configurações!$B$3="Simples",IF(OR(Q38="TRAB",Q38="ATEST"),1,0),IF(AND(G38&lt;&gt;"",J38&lt;&gt;""),1,0)))</f>
        <v>0</v>
      </c>
      <c r="L38" s="72">
        <f>IF(AND(K38=1,Configurações!$B$3&lt;&gt;"Simples"),MOD(J38-G38,1)-M38,0)</f>
        <v>0</v>
      </c>
      <c r="M38" s="72">
        <f t="shared" si="107"/>
        <v>0</v>
      </c>
      <c r="N38">
        <f t="shared" si="108"/>
        <v>0</v>
      </c>
      <c r="O38">
        <f t="shared" si="109"/>
        <v>0</v>
      </c>
      <c r="P38" s="38" t="str">
        <f>IF(K38=0,"",IF(N38&gt;Configurações!$B$15,"7DIA ","")&amp;IF(AND(WEEKDAY(G$5)=1,O38&gt;IF($D38="F",Configurações!$B$13,Configurações!$B$14)),"DOM ","")&amp;IF(Configurações!$B$3="Simples","",IF(ROUND(L38*1440,0)&lt;=ROUND(Configurações!$B$11*1440,0),IF(ROUND(M38*1440,0)&gt;0,"INT-INDEVIDO",""),IF(ROUND(L38*1440,0)&lt;=ROUND(Configurações!$B$12*1440,0),IF(ROUND(M38*1440,0)&lt;&gt;ROUND(Configurações!$B$8*1440,0),"INT-15MIN",""),IF(OR(ROUND(M38*1440,0)&lt;ROUND(Configurações!$B$9*1440,0),ROUND(M38*1440,0)&gt;ROUND(Configurações!$B$10*1440,0)),"INT-1H2H","")))))</f>
        <v/>
      </c>
      <c r="Q38" t="str">
        <f>IF(Configurações!$B$3="Simples",IF('Escala Simples'!D38="Trabalho","TRAB",IF('Escala Simples'!D38="Folga","FOLGA",IF('Escala Simples'!D38="Atestado","ATEST",IF('Escala Simples'!D38="Férias","FERIAS","")))),"")</f>
        <v/>
      </c>
      <c r="R38" s="71" t="str">
        <f>IF(Configurações!$B$3="Colunas",IF('Escala Colunas'!Q30="","",'Escala Colunas'!Q30),IF(Configurações!$B$3="Simples","",IF('Escala Linhas'!I38="","",'Escala Linhas'!I38)))</f>
        <v/>
      </c>
      <c r="S38" s="71" t="str">
        <f>IF(Configurações!$B$3="Colunas",IF('Escala Colunas'!Q31="","",'Escala Colunas'!Q31),IF(Configurações!$B$3="Simples","",IF('Escala Linhas'!J38="","",'Escala Linhas'!J38)))</f>
        <v/>
      </c>
      <c r="T38" s="71" t="str">
        <f>IF(Configurações!$B$3="Colunas",IF('Escala Colunas'!Q32="","",'Escala Colunas'!Q32),IF(Configurações!$B$3="Simples","",IF('Escala Linhas'!K38="","",'Escala Linhas'!K38)))</f>
        <v/>
      </c>
      <c r="U38" s="71" t="str">
        <f>IF(Configurações!$B$3="Colunas",IF('Escala Colunas'!Q33="","",'Escala Colunas'!Q33),IF(Configurações!$B$3="Simples","",IF('Escala Linhas'!L38="","",'Escala Linhas'!L38)))</f>
        <v/>
      </c>
      <c r="V38">
        <f>IF($B38="",0,IF(Configurações!$B$3="Simples",IF(OR(AB38="TRAB",AB38="ATEST"),1,0),IF(AND(R38&lt;&gt;"",U38&lt;&gt;""),1,0)))</f>
        <v>0</v>
      </c>
      <c r="W38" s="72">
        <f>IF(AND(V38=1,Configurações!$B$3&lt;&gt;"Simples"),MOD(U38-R38,1)-X38,0)</f>
        <v>0</v>
      </c>
      <c r="X38" s="72">
        <f t="shared" si="110"/>
        <v>0</v>
      </c>
      <c r="Y38">
        <f t="shared" si="111"/>
        <v>0</v>
      </c>
      <c r="Z38">
        <f t="shared" si="112"/>
        <v>0</v>
      </c>
      <c r="AA38" s="38" t="str">
        <f>IF(V38=0,"",IF(Y38&gt;Configurações!$B$15,"7DIA ","")&amp;IF(AND(WEEKDAY(R$5)=1,Z38&gt;IF($D38="F",Configurações!$B$13,Configurações!$B$14)),"DOM ","")&amp;IF(Configurações!$B$3="Simples","",IF(ROUND(W38*1440,0)&lt;=ROUND(Configurações!$B$11*1440,0),IF(ROUND(X38*1440,0)&gt;0,"INT-INDEVIDO",""),IF(ROUND(W38*1440,0)&lt;=ROUND(Configurações!$B$12*1440,0),IF(ROUND(X38*1440,0)&lt;&gt;ROUND(Configurações!$B$8*1440,0),"INT-15MIN",""),IF(OR(ROUND(X38*1440,0)&lt;ROUND(Configurações!$B$9*1440,0),ROUND(X38*1440,0)&gt;ROUND(Configurações!$B$10*1440,0)),"INT-1H2H","")))))</f>
        <v/>
      </c>
      <c r="AB38" t="str">
        <f>IF(Configurações!$B$3="Simples",IF('Escala Simples'!E38="Trabalho","TRAB",IF('Escala Simples'!E38="Folga","FOLGA",IF('Escala Simples'!E38="Atestado","ATEST",IF('Escala Simples'!E38="Férias","FERIAS","")))),"")</f>
        <v/>
      </c>
      <c r="AC38" s="71" t="str">
        <f>IF(Configurações!$B$3="Colunas",IF('Escala Colunas'!Q35="","",'Escala Colunas'!Q35),IF(Configurações!$B$3="Simples","",IF('Escala Linhas'!N38="","",'Escala Linhas'!N38)))</f>
        <v/>
      </c>
      <c r="AD38" s="71" t="str">
        <f>IF(Configurações!$B$3="Colunas",IF('Escala Colunas'!Q36="","",'Escala Colunas'!Q36),IF(Configurações!$B$3="Simples","",IF('Escala Linhas'!O38="","",'Escala Linhas'!O38)))</f>
        <v/>
      </c>
      <c r="AE38" s="71" t="str">
        <f>IF(Configurações!$B$3="Colunas",IF('Escala Colunas'!Q37="","",'Escala Colunas'!Q37),IF(Configurações!$B$3="Simples","",IF('Escala Linhas'!P38="","",'Escala Linhas'!P38)))</f>
        <v/>
      </c>
      <c r="AF38" s="71" t="str">
        <f>IF(Configurações!$B$3="Colunas",IF('Escala Colunas'!Q38="","",'Escala Colunas'!Q38),IF(Configurações!$B$3="Simples","",IF('Escala Linhas'!Q38="","",'Escala Linhas'!Q38)))</f>
        <v/>
      </c>
      <c r="AG38">
        <f>IF($B38="",0,IF(Configurações!$B$3="Simples",IF(OR(AM38="TRAB",AM38="ATEST"),1,0),IF(AND(AC38&lt;&gt;"",AF38&lt;&gt;""),1,0)))</f>
        <v>0</v>
      </c>
      <c r="AH38" s="72">
        <f>IF(AND(AG38=1,Configurações!$B$3&lt;&gt;"Simples"),MOD(AF38-AC38,1)-AI38,0)</f>
        <v>0</v>
      </c>
      <c r="AI38" s="72">
        <f t="shared" si="113"/>
        <v>0</v>
      </c>
      <c r="AJ38">
        <f t="shared" si="114"/>
        <v>0</v>
      </c>
      <c r="AK38">
        <f t="shared" si="115"/>
        <v>0</v>
      </c>
      <c r="AL38" s="38" t="str">
        <f>IF(AG38=0,"",IF(AJ38&gt;Configurações!$B$15,"7DIA ","")&amp;IF(AND(WEEKDAY(AC$5)=1,AK38&gt;IF($D38="F",Configurações!$B$13,Configurações!$B$14)),"DOM ","")&amp;IF(Configurações!$B$3="Simples","",IF(ROUND(AH38*1440,0)&lt;=ROUND(Configurações!$B$11*1440,0),IF(ROUND(AI38*1440,0)&gt;0,"INT-INDEVIDO",""),IF(ROUND(AH38*1440,0)&lt;=ROUND(Configurações!$B$12*1440,0),IF(ROUND(AI38*1440,0)&lt;&gt;ROUND(Configurações!$B$8*1440,0),"INT-15MIN",""),IF(OR(ROUND(AI38*1440,0)&lt;ROUND(Configurações!$B$9*1440,0),ROUND(AI38*1440,0)&gt;ROUND(Configurações!$B$10*1440,0)),"INT-1H2H","")))))</f>
        <v/>
      </c>
      <c r="AM38" t="str">
        <f>IF(Configurações!$B$3="Simples",IF('Escala Simples'!F38="Trabalho","TRAB",IF('Escala Simples'!F38="Folga","FOLGA",IF('Escala Simples'!F38="Atestado","ATEST",IF('Escala Simples'!F38="Férias","FERIAS","")))),"")</f>
        <v/>
      </c>
      <c r="AN38" s="71" t="str">
        <f>IF(Configurações!$B$3="Colunas",IF('Escala Colunas'!Q40="","",'Escala Colunas'!Q40),IF(Configurações!$B$3="Simples","",IF('Escala Linhas'!S38="","",'Escala Linhas'!S38)))</f>
        <v/>
      </c>
      <c r="AO38" s="71" t="str">
        <f>IF(Configurações!$B$3="Colunas",IF('Escala Colunas'!Q41="","",'Escala Colunas'!Q41),IF(Configurações!$B$3="Simples","",IF('Escala Linhas'!T38="","",'Escala Linhas'!T38)))</f>
        <v/>
      </c>
      <c r="AP38" s="71" t="str">
        <f>IF(Configurações!$B$3="Colunas",IF('Escala Colunas'!Q42="","",'Escala Colunas'!Q42),IF(Configurações!$B$3="Simples","",IF('Escala Linhas'!U38="","",'Escala Linhas'!U38)))</f>
        <v/>
      </c>
      <c r="AQ38" s="71" t="str">
        <f>IF(Configurações!$B$3="Colunas",IF('Escala Colunas'!Q43="","",'Escala Colunas'!Q43),IF(Configurações!$B$3="Simples","",IF('Escala Linhas'!V38="","",'Escala Linhas'!V38)))</f>
        <v/>
      </c>
      <c r="AR38">
        <f>IF($B38="",0,IF(Configurações!$B$3="Simples",IF(OR(AX38="TRAB",AX38="ATEST"),1,0),IF(AND(AN38&lt;&gt;"",AQ38&lt;&gt;""),1,0)))</f>
        <v>0</v>
      </c>
      <c r="AS38" s="72">
        <f>IF(AND(AR38=1,Configurações!$B$3&lt;&gt;"Simples"),MOD(AQ38-AN38,1)-AT38,0)</f>
        <v>0</v>
      </c>
      <c r="AT38" s="72">
        <f t="shared" si="116"/>
        <v>0</v>
      </c>
      <c r="AU38">
        <f t="shared" si="117"/>
        <v>0</v>
      </c>
      <c r="AV38">
        <f t="shared" si="118"/>
        <v>0</v>
      </c>
      <c r="AW38" s="38" t="str">
        <f>IF(AR38=0,"",IF(AU38&gt;Configurações!$B$15,"7DIA ","")&amp;IF(AND(WEEKDAY(AN$5)=1,AV38&gt;IF($D38="F",Configurações!$B$13,Configurações!$B$14)),"DOM ","")&amp;IF(Configurações!$B$3="Simples","",IF(ROUND(AS38*1440,0)&lt;=ROUND(Configurações!$B$11*1440,0),IF(ROUND(AT38*1440,0)&gt;0,"INT-INDEVIDO",""),IF(ROUND(AS38*1440,0)&lt;=ROUND(Configurações!$B$12*1440,0),IF(ROUND(AT38*1440,0)&lt;&gt;ROUND(Configurações!$B$8*1440,0),"INT-15MIN",""),IF(OR(ROUND(AT38*1440,0)&lt;ROUND(Configurações!$B$9*1440,0),ROUND(AT38*1440,0)&gt;ROUND(Configurações!$B$10*1440,0)),"INT-1H2H","")))))</f>
        <v/>
      </c>
      <c r="AX38" t="str">
        <f>IF(Configurações!$B$3="Simples",IF('Escala Simples'!G38="Trabalho","TRAB",IF('Escala Simples'!G38="Folga","FOLGA",IF('Escala Simples'!G38="Atestado","ATEST",IF('Escala Simples'!G38="Férias","FERIAS","")))),"")</f>
        <v/>
      </c>
      <c r="AY38" s="71" t="str">
        <f>IF(Configurações!$B$3="Colunas",IF('Escala Colunas'!Q45="","",'Escala Colunas'!Q45),IF(Configurações!$B$3="Simples","",IF('Escala Linhas'!X38="","",'Escala Linhas'!X38)))</f>
        <v/>
      </c>
      <c r="AZ38" s="71" t="str">
        <f>IF(Configurações!$B$3="Colunas",IF('Escala Colunas'!Q46="","",'Escala Colunas'!Q46),IF(Configurações!$B$3="Simples","",IF('Escala Linhas'!Y38="","",'Escala Linhas'!Y38)))</f>
        <v/>
      </c>
      <c r="BA38" s="71" t="str">
        <f>IF(Configurações!$B$3="Colunas",IF('Escala Colunas'!Q47="","",'Escala Colunas'!Q47),IF(Configurações!$B$3="Simples","",IF('Escala Linhas'!Z38="","",'Escala Linhas'!Z38)))</f>
        <v/>
      </c>
      <c r="BB38" s="71" t="str">
        <f>IF(Configurações!$B$3="Colunas",IF('Escala Colunas'!Q48="","",'Escala Colunas'!Q48),IF(Configurações!$B$3="Simples","",IF('Escala Linhas'!AA38="","",'Escala Linhas'!AA38)))</f>
        <v/>
      </c>
      <c r="BC38">
        <f>IF($B38="",0,IF(Configurações!$B$3="Simples",IF(OR(BI38="TRAB",BI38="ATEST"),1,0),IF(AND(AY38&lt;&gt;"",BB38&lt;&gt;""),1,0)))</f>
        <v>0</v>
      </c>
      <c r="BD38" s="72">
        <f>IF(AND(BC38=1,Configurações!$B$3&lt;&gt;"Simples"),MOD(BB38-AY38,1)-BE38,0)</f>
        <v>0</v>
      </c>
      <c r="BE38" s="72">
        <f t="shared" si="119"/>
        <v>0</v>
      </c>
      <c r="BF38">
        <f t="shared" si="120"/>
        <v>0</v>
      </c>
      <c r="BG38">
        <f t="shared" si="121"/>
        <v>0</v>
      </c>
      <c r="BH38" s="38" t="str">
        <f>IF(BC38=0,"",IF(BF38&gt;Configurações!$B$15,"7DIA ","")&amp;IF(AND(WEEKDAY(AY$5)=1,BG38&gt;IF($D38="F",Configurações!$B$13,Configurações!$B$14)),"DOM ","")&amp;IF(Configurações!$B$3="Simples","",IF(ROUND(BD38*1440,0)&lt;=ROUND(Configurações!$B$11*1440,0),IF(ROUND(BE38*1440,0)&gt;0,"INT-INDEVIDO",""),IF(ROUND(BD38*1440,0)&lt;=ROUND(Configurações!$B$12*1440,0),IF(ROUND(BE38*1440,0)&lt;&gt;ROUND(Configurações!$B$8*1440,0),"INT-15MIN",""),IF(OR(ROUND(BE38*1440,0)&lt;ROUND(Configurações!$B$9*1440,0),ROUND(BE38*1440,0)&gt;ROUND(Configurações!$B$10*1440,0)),"INT-1H2H","")))))</f>
        <v/>
      </c>
      <c r="BI38" t="str">
        <f>IF(Configurações!$B$3="Simples",IF('Escala Simples'!H38="Trabalho","TRAB",IF('Escala Simples'!H38="Folga","FOLGA",IF('Escala Simples'!H38="Atestado","ATEST",IF('Escala Simples'!H38="Férias","FERIAS","")))),"")</f>
        <v/>
      </c>
      <c r="BJ38" s="71" t="str">
        <f>IF(Configurações!$B$3="Colunas",IF('Escala Colunas'!Q50="","",'Escala Colunas'!Q50),IF(Configurações!$B$3="Simples","",IF('Escala Linhas'!AC38="","",'Escala Linhas'!AC38)))</f>
        <v/>
      </c>
      <c r="BK38" s="71" t="str">
        <f>IF(Configurações!$B$3="Colunas",IF('Escala Colunas'!Q51="","",'Escala Colunas'!Q51),IF(Configurações!$B$3="Simples","",IF('Escala Linhas'!AD38="","",'Escala Linhas'!AD38)))</f>
        <v/>
      </c>
      <c r="BL38" s="71" t="str">
        <f>IF(Configurações!$B$3="Colunas",IF('Escala Colunas'!Q52="","",'Escala Colunas'!Q52),IF(Configurações!$B$3="Simples","",IF('Escala Linhas'!AE38="","",'Escala Linhas'!AE38)))</f>
        <v/>
      </c>
      <c r="BM38" s="71" t="str">
        <f>IF(Configurações!$B$3="Colunas",IF('Escala Colunas'!Q53="","",'Escala Colunas'!Q53),IF(Configurações!$B$3="Simples","",IF('Escala Linhas'!AF38="","",'Escala Linhas'!AF38)))</f>
        <v/>
      </c>
      <c r="BN38">
        <f>IF($B38="",0,IF(Configurações!$B$3="Simples",IF(OR(BT38="TRAB",BT38="ATEST"),1,0),IF(AND(BJ38&lt;&gt;"",BM38&lt;&gt;""),1,0)))</f>
        <v>0</v>
      </c>
      <c r="BO38" s="72">
        <f>IF(AND(BN38=1,Configurações!$B$3&lt;&gt;"Simples"),MOD(BM38-BJ38,1)-BP38,0)</f>
        <v>0</v>
      </c>
      <c r="BP38" s="72">
        <f t="shared" si="122"/>
        <v>0</v>
      </c>
      <c r="BQ38">
        <f t="shared" si="123"/>
        <v>0</v>
      </c>
      <c r="BR38">
        <f t="shared" si="124"/>
        <v>0</v>
      </c>
      <c r="BS38" s="38" t="str">
        <f>IF(BN38=0,"",IF(BQ38&gt;Configurações!$B$15,"7DIA ","")&amp;IF(AND(WEEKDAY(BJ$5)=1,BR38&gt;IF($D38="F",Configurações!$B$13,Configurações!$B$14)),"DOM ","")&amp;IF(Configurações!$B$3="Simples","",IF(ROUND(BO38*1440,0)&lt;=ROUND(Configurações!$B$11*1440,0),IF(ROUND(BP38*1440,0)&gt;0,"INT-INDEVIDO",""),IF(ROUND(BO38*1440,0)&lt;=ROUND(Configurações!$B$12*1440,0),IF(ROUND(BP38*1440,0)&lt;&gt;ROUND(Configurações!$B$8*1440,0),"INT-15MIN",""),IF(OR(ROUND(BP38*1440,0)&lt;ROUND(Configurações!$B$9*1440,0),ROUND(BP38*1440,0)&gt;ROUND(Configurações!$B$10*1440,0)),"INT-1H2H","")))))</f>
        <v/>
      </c>
      <c r="BT38" t="str">
        <f>IF(Configurações!$B$3="Simples",IF('Escala Simples'!I38="Trabalho","TRAB",IF('Escala Simples'!I38="Folga","FOLGA",IF('Escala Simples'!I38="Atestado","ATEST",IF('Escala Simples'!I38="Férias","FERIAS","")))),"")</f>
        <v/>
      </c>
      <c r="BU38" s="71" t="str">
        <f>IF(Configurações!$B$3="Colunas",IF('Escala Colunas'!Q55="","",'Escala Colunas'!Q55),IF(Configurações!$B$3="Simples","",IF('Escala Linhas'!AH38="","",'Escala Linhas'!AH38)))</f>
        <v/>
      </c>
      <c r="BV38" s="71" t="str">
        <f>IF(Configurações!$B$3="Colunas",IF('Escala Colunas'!Q56="","",'Escala Colunas'!Q56),IF(Configurações!$B$3="Simples","",IF('Escala Linhas'!AI38="","",'Escala Linhas'!AI38)))</f>
        <v/>
      </c>
      <c r="BW38" s="71" t="str">
        <f>IF(Configurações!$B$3="Colunas",IF('Escala Colunas'!Q57="","",'Escala Colunas'!Q57),IF(Configurações!$B$3="Simples","",IF('Escala Linhas'!AJ38="","",'Escala Linhas'!AJ38)))</f>
        <v/>
      </c>
      <c r="BX38" s="71" t="str">
        <f>IF(Configurações!$B$3="Colunas",IF('Escala Colunas'!Q58="","",'Escala Colunas'!Q58),IF(Configurações!$B$3="Simples","",IF('Escala Linhas'!AK38="","",'Escala Linhas'!AK38)))</f>
        <v/>
      </c>
      <c r="BY38">
        <f>IF($B38="",0,IF(Configurações!$B$3="Simples",IF(OR(CE38="TRAB",CE38="ATEST"),1,0),IF(AND(BU38&lt;&gt;"",BX38&lt;&gt;""),1,0)))</f>
        <v>0</v>
      </c>
      <c r="BZ38" s="72">
        <f>IF(AND(BY38=1,Configurações!$B$3&lt;&gt;"Simples"),MOD(BX38-BU38,1)-CA38,0)</f>
        <v>0</v>
      </c>
      <c r="CA38" s="72">
        <f t="shared" si="125"/>
        <v>0</v>
      </c>
      <c r="CB38">
        <f t="shared" si="126"/>
        <v>0</v>
      </c>
      <c r="CC38">
        <f t="shared" si="127"/>
        <v>0</v>
      </c>
      <c r="CD38" s="38" t="str">
        <f>IF(BY38=0,"",IF(CB38&gt;Configurações!$B$15,"7DIA ","")&amp;IF(AND(WEEKDAY(BU$5)=1,CC38&gt;IF($D38="F",Configurações!$B$13,Configurações!$B$14)),"DOM ","")&amp;IF(Configurações!$B$3="Simples","",IF(ROUND(BZ38*1440,0)&lt;=ROUND(Configurações!$B$11*1440,0),IF(ROUND(CA38*1440,0)&gt;0,"INT-INDEVIDO",""),IF(ROUND(BZ38*1440,0)&lt;=ROUND(Configurações!$B$12*1440,0),IF(ROUND(CA38*1440,0)&lt;&gt;ROUND(Configurações!$B$8*1440,0),"INT-15MIN",""),IF(OR(ROUND(CA38*1440,0)&lt;ROUND(Configurações!$B$9*1440,0),ROUND(CA38*1440,0)&gt;ROUND(Configurações!$B$10*1440,0)),"INT-1H2H","")))))</f>
        <v/>
      </c>
      <c r="CE38" t="str">
        <f>IF(Configurações!$B$3="Simples",IF('Escala Simples'!J38="Trabalho","TRAB",IF('Escala Simples'!J38="Folga","FOLGA",IF('Escala Simples'!J38="Atestado","ATEST",IF('Escala Simples'!J38="Férias","FERIAS","")))),"")</f>
        <v/>
      </c>
      <c r="CF38" s="71" t="str">
        <f>IF(Configurações!$B$3="Colunas",IF('Escala Colunas'!Q63="","",'Escala Colunas'!Q63),IF(Configurações!$B$3="Simples","",IF('Escala Linhas'!AP38="","",'Escala Linhas'!AP38)))</f>
        <v/>
      </c>
      <c r="CG38" s="71" t="str">
        <f>IF(Configurações!$B$3="Colunas",IF('Escala Colunas'!Q64="","",'Escala Colunas'!Q64),IF(Configurações!$B$3="Simples","",IF('Escala Linhas'!AQ38="","",'Escala Linhas'!AQ38)))</f>
        <v/>
      </c>
      <c r="CH38" s="71" t="str">
        <f>IF(Configurações!$B$3="Colunas",IF('Escala Colunas'!Q65="","",'Escala Colunas'!Q65),IF(Configurações!$B$3="Simples","",IF('Escala Linhas'!AR38="","",'Escala Linhas'!AR38)))</f>
        <v/>
      </c>
      <c r="CI38" s="71" t="str">
        <f>IF(Configurações!$B$3="Colunas",IF('Escala Colunas'!Q66="","",'Escala Colunas'!Q66),IF(Configurações!$B$3="Simples","",IF('Escala Linhas'!AS38="","",'Escala Linhas'!AS38)))</f>
        <v/>
      </c>
      <c r="CJ38">
        <f>IF($B38="",0,IF(Configurações!$B$3="Simples",IF(OR(CP38="TRAB",CP38="ATEST"),1,0),IF(AND(CF38&lt;&gt;"",CI38&lt;&gt;""),1,0)))</f>
        <v>0</v>
      </c>
      <c r="CK38" s="72">
        <f>IF(AND(CJ38=1,Configurações!$B$3&lt;&gt;"Simples"),MOD(CI38-CF38,1)-CL38,0)</f>
        <v>0</v>
      </c>
      <c r="CL38" s="72">
        <f t="shared" si="128"/>
        <v>0</v>
      </c>
      <c r="CM38">
        <f t="shared" si="129"/>
        <v>0</v>
      </c>
      <c r="CN38">
        <f t="shared" si="130"/>
        <v>0</v>
      </c>
      <c r="CO38" s="38" t="str">
        <f>IF(CJ38=0,"",IF(CM38&gt;Configurações!$B$15,"7DIA ","")&amp;IF(AND(WEEKDAY(CF$5)=1,CN38&gt;IF($D38="F",Configurações!$B$13,Configurações!$B$14)),"DOM ","")&amp;IF(Configurações!$B$3="Simples","",IF(ROUND(CK38*1440,0)&lt;=ROUND(Configurações!$B$11*1440,0),IF(ROUND(CL38*1440,0)&gt;0,"INT-INDEVIDO",""),IF(ROUND(CK38*1440,0)&lt;=ROUND(Configurações!$B$12*1440,0),IF(ROUND(CL38*1440,0)&lt;&gt;ROUND(Configurações!$B$8*1440,0),"INT-15MIN",""),IF(OR(ROUND(CL38*1440,0)&lt;ROUND(Configurações!$B$9*1440,0),ROUND(CL38*1440,0)&gt;ROUND(Configurações!$B$10*1440,0)),"INT-1H2H","")))))</f>
        <v/>
      </c>
      <c r="CP38" t="str">
        <f>IF(Configurações!$B$3="Simples",IF('Escala Simples'!M38="Trabalho","TRAB",IF('Escala Simples'!M38="Folga","FOLGA",IF('Escala Simples'!M38="Atestado","ATEST",IF('Escala Simples'!M38="Férias","FERIAS","")))),"")</f>
        <v/>
      </c>
      <c r="CQ38" s="71" t="str">
        <f>IF(Configurações!$B$3="Colunas",IF('Escala Colunas'!Q68="","",'Escala Colunas'!Q68),IF(Configurações!$B$3="Simples","",IF('Escala Linhas'!AU38="","",'Escala Linhas'!AU38)))</f>
        <v/>
      </c>
      <c r="CR38" s="71" t="str">
        <f>IF(Configurações!$B$3="Colunas",IF('Escala Colunas'!Q69="","",'Escala Colunas'!Q69),IF(Configurações!$B$3="Simples","",IF('Escala Linhas'!AV38="","",'Escala Linhas'!AV38)))</f>
        <v/>
      </c>
      <c r="CS38" s="71" t="str">
        <f>IF(Configurações!$B$3="Colunas",IF('Escala Colunas'!Q70="","",'Escala Colunas'!Q70),IF(Configurações!$B$3="Simples","",IF('Escala Linhas'!AW38="","",'Escala Linhas'!AW38)))</f>
        <v/>
      </c>
      <c r="CT38" s="71" t="str">
        <f>IF(Configurações!$B$3="Colunas",IF('Escala Colunas'!Q71="","",'Escala Colunas'!Q71),IF(Configurações!$B$3="Simples","",IF('Escala Linhas'!AX38="","",'Escala Linhas'!AX38)))</f>
        <v/>
      </c>
      <c r="CU38">
        <f>IF($B38="",0,IF(Configurações!$B$3="Simples",IF(OR(DA38="TRAB",DA38="ATEST"),1,0),IF(AND(CQ38&lt;&gt;"",CT38&lt;&gt;""),1,0)))</f>
        <v>0</v>
      </c>
      <c r="CV38" s="72">
        <f>IF(AND(CU38=1,Configurações!$B$3&lt;&gt;"Simples"),MOD(CT38-CQ38,1)-CW38,0)</f>
        <v>0</v>
      </c>
      <c r="CW38" s="72">
        <f t="shared" si="131"/>
        <v>0</v>
      </c>
      <c r="CX38">
        <f t="shared" si="132"/>
        <v>0</v>
      </c>
      <c r="CY38">
        <f t="shared" si="133"/>
        <v>0</v>
      </c>
      <c r="CZ38" s="38" t="str">
        <f>IF(CU38=0,"",IF(CX38&gt;Configurações!$B$15,"7DIA ","")&amp;IF(AND(WEEKDAY(CQ$5)=1,CY38&gt;IF($D38="F",Configurações!$B$13,Configurações!$B$14)),"DOM ","")&amp;IF(Configurações!$B$3="Simples","",IF(ROUND(CV38*1440,0)&lt;=ROUND(Configurações!$B$11*1440,0),IF(ROUND(CW38*1440,0)&gt;0,"INT-INDEVIDO",""),IF(ROUND(CV38*1440,0)&lt;=ROUND(Configurações!$B$12*1440,0),IF(ROUND(CW38*1440,0)&lt;&gt;ROUND(Configurações!$B$8*1440,0),"INT-15MIN",""),IF(OR(ROUND(CW38*1440,0)&lt;ROUND(Configurações!$B$9*1440,0),ROUND(CW38*1440,0)&gt;ROUND(Configurações!$B$10*1440,0)),"INT-1H2H","")))))</f>
        <v/>
      </c>
      <c r="DA38" t="str">
        <f>IF(Configurações!$B$3="Simples",IF('Escala Simples'!N38="Trabalho","TRAB",IF('Escala Simples'!N38="Folga","FOLGA",IF('Escala Simples'!N38="Atestado","ATEST",IF('Escala Simples'!N38="Férias","FERIAS","")))),"")</f>
        <v/>
      </c>
      <c r="DB38" s="71" t="str">
        <f>IF(Configurações!$B$3="Colunas",IF('Escala Colunas'!Q73="","",'Escala Colunas'!Q73),IF(Configurações!$B$3="Simples","",IF('Escala Linhas'!AZ38="","",'Escala Linhas'!AZ38)))</f>
        <v/>
      </c>
      <c r="DC38" s="71" t="str">
        <f>IF(Configurações!$B$3="Colunas",IF('Escala Colunas'!Q74="","",'Escala Colunas'!Q74),IF(Configurações!$B$3="Simples","",IF('Escala Linhas'!BA38="","",'Escala Linhas'!BA38)))</f>
        <v/>
      </c>
      <c r="DD38" s="71" t="str">
        <f>IF(Configurações!$B$3="Colunas",IF('Escala Colunas'!Q75="","",'Escala Colunas'!Q75),IF(Configurações!$B$3="Simples","",IF('Escala Linhas'!BB38="","",'Escala Linhas'!BB38)))</f>
        <v/>
      </c>
      <c r="DE38" s="71" t="str">
        <f>IF(Configurações!$B$3="Colunas",IF('Escala Colunas'!Q76="","",'Escala Colunas'!Q76),IF(Configurações!$B$3="Simples","",IF('Escala Linhas'!BC38="","",'Escala Linhas'!BC38)))</f>
        <v/>
      </c>
      <c r="DF38">
        <f>IF($B38="",0,IF(Configurações!$B$3="Simples",IF(OR(DL38="TRAB",DL38="ATEST"),1,0),IF(AND(DB38&lt;&gt;"",DE38&lt;&gt;""),1,0)))</f>
        <v>0</v>
      </c>
      <c r="DG38" s="72">
        <f>IF(AND(DF38=1,Configurações!$B$3&lt;&gt;"Simples"),MOD(DE38-DB38,1)-DH38,0)</f>
        <v>0</v>
      </c>
      <c r="DH38" s="72">
        <f t="shared" si="134"/>
        <v>0</v>
      </c>
      <c r="DI38">
        <f t="shared" si="135"/>
        <v>0</v>
      </c>
      <c r="DJ38">
        <f t="shared" si="136"/>
        <v>0</v>
      </c>
      <c r="DK38" s="38" t="str">
        <f>IF(DF38=0,"",IF(DI38&gt;Configurações!$B$15,"7DIA ","")&amp;IF(AND(WEEKDAY(DB$5)=1,DJ38&gt;IF($D38="F",Configurações!$B$13,Configurações!$B$14)),"DOM ","")&amp;IF(Configurações!$B$3="Simples","",IF(ROUND(DG38*1440,0)&lt;=ROUND(Configurações!$B$11*1440,0),IF(ROUND(DH38*1440,0)&gt;0,"INT-INDEVIDO",""),IF(ROUND(DG38*1440,0)&lt;=ROUND(Configurações!$B$12*1440,0),IF(ROUND(DH38*1440,0)&lt;&gt;ROUND(Configurações!$B$8*1440,0),"INT-15MIN",""),IF(OR(ROUND(DH38*1440,0)&lt;ROUND(Configurações!$B$9*1440,0),ROUND(DH38*1440,0)&gt;ROUND(Configurações!$B$10*1440,0)),"INT-1H2H","")))))</f>
        <v/>
      </c>
      <c r="DL38" t="str">
        <f>IF(Configurações!$B$3="Simples",IF('Escala Simples'!O38="Trabalho","TRAB",IF('Escala Simples'!O38="Folga","FOLGA",IF('Escala Simples'!O38="Atestado","ATEST",IF('Escala Simples'!O38="Férias","FERIAS","")))),"")</f>
        <v/>
      </c>
      <c r="DM38" s="71" t="str">
        <f>IF(Configurações!$B$3="Colunas",IF('Escala Colunas'!Q78="","",'Escala Colunas'!Q78),IF(Configurações!$B$3="Simples","",IF('Escala Linhas'!BE38="","",'Escala Linhas'!BE38)))</f>
        <v/>
      </c>
      <c r="DN38" s="71" t="str">
        <f>IF(Configurações!$B$3="Colunas",IF('Escala Colunas'!Q79="","",'Escala Colunas'!Q79),IF(Configurações!$B$3="Simples","",IF('Escala Linhas'!BF38="","",'Escala Linhas'!BF38)))</f>
        <v/>
      </c>
      <c r="DO38" s="71" t="str">
        <f>IF(Configurações!$B$3="Colunas",IF('Escala Colunas'!Q80="","",'Escala Colunas'!Q80),IF(Configurações!$B$3="Simples","",IF('Escala Linhas'!BG38="","",'Escala Linhas'!BG38)))</f>
        <v/>
      </c>
      <c r="DP38" s="71" t="str">
        <f>IF(Configurações!$B$3="Colunas",IF('Escala Colunas'!Q81="","",'Escala Colunas'!Q81),IF(Configurações!$B$3="Simples","",IF('Escala Linhas'!BH38="","",'Escala Linhas'!BH38)))</f>
        <v/>
      </c>
      <c r="DQ38">
        <f>IF($B38="",0,IF(Configurações!$B$3="Simples",IF(OR(DW38="TRAB",DW38="ATEST"),1,0),IF(AND(DM38&lt;&gt;"",DP38&lt;&gt;""),1,0)))</f>
        <v>0</v>
      </c>
      <c r="DR38" s="72">
        <f>IF(AND(DQ38=1,Configurações!$B$3&lt;&gt;"Simples"),MOD(DP38-DM38,1)-DS38,0)</f>
        <v>0</v>
      </c>
      <c r="DS38" s="72">
        <f t="shared" si="137"/>
        <v>0</v>
      </c>
      <c r="DT38">
        <f t="shared" si="138"/>
        <v>0</v>
      </c>
      <c r="DU38">
        <f t="shared" si="139"/>
        <v>0</v>
      </c>
      <c r="DV38" s="38" t="str">
        <f>IF(DQ38=0,"",IF(DT38&gt;Configurações!$B$15,"7DIA ","")&amp;IF(AND(WEEKDAY(DM$5)=1,DU38&gt;IF($D38="F",Configurações!$B$13,Configurações!$B$14)),"DOM ","")&amp;IF(Configurações!$B$3="Simples","",IF(ROUND(DR38*1440,0)&lt;=ROUND(Configurações!$B$11*1440,0),IF(ROUND(DS38*1440,0)&gt;0,"INT-INDEVIDO",""),IF(ROUND(DR38*1440,0)&lt;=ROUND(Configurações!$B$12*1440,0),IF(ROUND(DS38*1440,0)&lt;&gt;ROUND(Configurações!$B$8*1440,0),"INT-15MIN",""),IF(OR(ROUND(DS38*1440,0)&lt;ROUND(Configurações!$B$9*1440,0),ROUND(DS38*1440,0)&gt;ROUND(Configurações!$B$10*1440,0)),"INT-1H2H","")))))</f>
        <v/>
      </c>
      <c r="DW38" t="str">
        <f>IF(Configurações!$B$3="Simples",IF('Escala Simples'!P38="Trabalho","TRAB",IF('Escala Simples'!P38="Folga","FOLGA",IF('Escala Simples'!P38="Atestado","ATEST",IF('Escala Simples'!P38="Férias","FERIAS","")))),"")</f>
        <v/>
      </c>
      <c r="DX38" s="71" t="str">
        <f>IF(Configurações!$B$3="Colunas",IF('Escala Colunas'!Q83="","",'Escala Colunas'!Q83),IF(Configurações!$B$3="Simples","",IF('Escala Linhas'!BJ38="","",'Escala Linhas'!BJ38)))</f>
        <v/>
      </c>
      <c r="DY38" s="71" t="str">
        <f>IF(Configurações!$B$3="Colunas",IF('Escala Colunas'!Q84="","",'Escala Colunas'!Q84),IF(Configurações!$B$3="Simples","",IF('Escala Linhas'!BK38="","",'Escala Linhas'!BK38)))</f>
        <v/>
      </c>
      <c r="DZ38" s="71" t="str">
        <f>IF(Configurações!$B$3="Colunas",IF('Escala Colunas'!Q85="","",'Escala Colunas'!Q85),IF(Configurações!$B$3="Simples","",IF('Escala Linhas'!BL38="","",'Escala Linhas'!BL38)))</f>
        <v/>
      </c>
      <c r="EA38" s="71" t="str">
        <f>IF(Configurações!$B$3="Colunas",IF('Escala Colunas'!Q86="","",'Escala Colunas'!Q86),IF(Configurações!$B$3="Simples","",IF('Escala Linhas'!BM38="","",'Escala Linhas'!BM38)))</f>
        <v/>
      </c>
      <c r="EB38">
        <f>IF($B38="",0,IF(Configurações!$B$3="Simples",IF(OR(EH38="TRAB",EH38="ATEST"),1,0),IF(AND(DX38&lt;&gt;"",EA38&lt;&gt;""),1,0)))</f>
        <v>0</v>
      </c>
      <c r="EC38" s="72">
        <f>IF(AND(EB38=1,Configurações!$B$3&lt;&gt;"Simples"),MOD(EA38-DX38,1)-ED38,0)</f>
        <v>0</v>
      </c>
      <c r="ED38" s="72">
        <f t="shared" si="140"/>
        <v>0</v>
      </c>
      <c r="EE38">
        <f t="shared" si="141"/>
        <v>0</v>
      </c>
      <c r="EF38">
        <f t="shared" si="142"/>
        <v>0</v>
      </c>
      <c r="EG38" s="38" t="str">
        <f>IF(EB38=0,"",IF(EE38&gt;Configurações!$B$15,"7DIA ","")&amp;IF(AND(WEEKDAY(DX$5)=1,EF38&gt;IF($D38="F",Configurações!$B$13,Configurações!$B$14)),"DOM ","")&amp;IF(Configurações!$B$3="Simples","",IF(ROUND(EC38*1440,0)&lt;=ROUND(Configurações!$B$11*1440,0),IF(ROUND(ED38*1440,0)&gt;0,"INT-INDEVIDO",""),IF(ROUND(EC38*1440,0)&lt;=ROUND(Configurações!$B$12*1440,0),IF(ROUND(ED38*1440,0)&lt;&gt;ROUND(Configurações!$B$8*1440,0),"INT-15MIN",""),IF(OR(ROUND(ED38*1440,0)&lt;ROUND(Configurações!$B$9*1440,0),ROUND(ED38*1440,0)&gt;ROUND(Configurações!$B$10*1440,0)),"INT-1H2H","")))))</f>
        <v/>
      </c>
      <c r="EH38" t="str">
        <f>IF(Configurações!$B$3="Simples",IF('Escala Simples'!Q38="Trabalho","TRAB",IF('Escala Simples'!Q38="Folga","FOLGA",IF('Escala Simples'!Q38="Atestado","ATEST",IF('Escala Simples'!Q38="Férias","FERIAS","")))),"")</f>
        <v/>
      </c>
      <c r="EI38" s="71" t="str">
        <f>IF(Configurações!$B$3="Colunas",IF('Escala Colunas'!Q88="","",'Escala Colunas'!Q88),IF(Configurações!$B$3="Simples","",IF('Escala Linhas'!BO38="","",'Escala Linhas'!BO38)))</f>
        <v/>
      </c>
      <c r="EJ38" s="71" t="str">
        <f>IF(Configurações!$B$3="Colunas",IF('Escala Colunas'!Q89="","",'Escala Colunas'!Q89),IF(Configurações!$B$3="Simples","",IF('Escala Linhas'!BP38="","",'Escala Linhas'!BP38)))</f>
        <v/>
      </c>
      <c r="EK38" s="71" t="str">
        <f>IF(Configurações!$B$3="Colunas",IF('Escala Colunas'!Q90="","",'Escala Colunas'!Q90),IF(Configurações!$B$3="Simples","",IF('Escala Linhas'!BQ38="","",'Escala Linhas'!BQ38)))</f>
        <v/>
      </c>
      <c r="EL38" s="71" t="str">
        <f>IF(Configurações!$B$3="Colunas",IF('Escala Colunas'!Q91="","",'Escala Colunas'!Q91),IF(Configurações!$B$3="Simples","",IF('Escala Linhas'!BR38="","",'Escala Linhas'!BR38)))</f>
        <v/>
      </c>
      <c r="EM38">
        <f>IF($B38="",0,IF(Configurações!$B$3="Simples",IF(OR(ES38="TRAB",ES38="ATEST"),1,0),IF(AND(EI38&lt;&gt;"",EL38&lt;&gt;""),1,0)))</f>
        <v>0</v>
      </c>
      <c r="EN38" s="72">
        <f>IF(AND(EM38=1,Configurações!$B$3&lt;&gt;"Simples"),MOD(EL38-EI38,1)-EO38,0)</f>
        <v>0</v>
      </c>
      <c r="EO38" s="72">
        <f t="shared" si="143"/>
        <v>0</v>
      </c>
      <c r="EP38">
        <f t="shared" si="144"/>
        <v>0</v>
      </c>
      <c r="EQ38">
        <f t="shared" si="145"/>
        <v>0</v>
      </c>
      <c r="ER38" s="38" t="str">
        <f>IF(EM38=0,"",IF(EP38&gt;Configurações!$B$15,"7DIA ","")&amp;IF(AND(WEEKDAY(EI$5)=1,EQ38&gt;IF($D38="F",Configurações!$B$13,Configurações!$B$14)),"DOM ","")&amp;IF(Configurações!$B$3="Simples","",IF(ROUND(EN38*1440,0)&lt;=ROUND(Configurações!$B$11*1440,0),IF(ROUND(EO38*1440,0)&gt;0,"INT-INDEVIDO",""),IF(ROUND(EN38*1440,0)&lt;=ROUND(Configurações!$B$12*1440,0),IF(ROUND(EO38*1440,0)&lt;&gt;ROUND(Configurações!$B$8*1440,0),"INT-15MIN",""),IF(OR(ROUND(EO38*1440,0)&lt;ROUND(Configurações!$B$9*1440,0),ROUND(EO38*1440,0)&gt;ROUND(Configurações!$B$10*1440,0)),"INT-1H2H","")))))</f>
        <v/>
      </c>
      <c r="ES38" t="str">
        <f>IF(Configurações!$B$3="Simples",IF('Escala Simples'!R38="Trabalho","TRAB",IF('Escala Simples'!R38="Folga","FOLGA",IF('Escala Simples'!R38="Atestado","ATEST",IF('Escala Simples'!R38="Férias","FERIAS","")))),"")</f>
        <v/>
      </c>
      <c r="ET38" s="71" t="str">
        <f>IF(Configurações!$B$3="Colunas",IF('Escala Colunas'!Q93="","",'Escala Colunas'!Q93),IF(Configurações!$B$3="Simples","",IF('Escala Linhas'!BT38="","",'Escala Linhas'!BT38)))</f>
        <v/>
      </c>
      <c r="EU38" s="71" t="str">
        <f>IF(Configurações!$B$3="Colunas",IF('Escala Colunas'!Q94="","",'Escala Colunas'!Q94),IF(Configurações!$B$3="Simples","",IF('Escala Linhas'!BU38="","",'Escala Linhas'!BU38)))</f>
        <v/>
      </c>
      <c r="EV38" s="71" t="str">
        <f>IF(Configurações!$B$3="Colunas",IF('Escala Colunas'!Q95="","",'Escala Colunas'!Q95),IF(Configurações!$B$3="Simples","",IF('Escala Linhas'!BV38="","",'Escala Linhas'!BV38)))</f>
        <v/>
      </c>
      <c r="EW38" s="71" t="str">
        <f>IF(Configurações!$B$3="Colunas",IF('Escala Colunas'!Q96="","",'Escala Colunas'!Q96),IF(Configurações!$B$3="Simples","",IF('Escala Linhas'!BW38="","",'Escala Linhas'!BW38)))</f>
        <v/>
      </c>
      <c r="EX38">
        <f>IF($B38="",0,IF(Configurações!$B$3="Simples",IF(OR(FD38="TRAB",FD38="ATEST"),1,0),IF(AND(ET38&lt;&gt;"",EW38&lt;&gt;""),1,0)))</f>
        <v>0</v>
      </c>
      <c r="EY38" s="72">
        <f>IF(AND(EX38=1,Configurações!$B$3&lt;&gt;"Simples"),MOD(EW38-ET38,1)-EZ38,0)</f>
        <v>0</v>
      </c>
      <c r="EZ38" s="72">
        <f t="shared" si="146"/>
        <v>0</v>
      </c>
      <c r="FA38">
        <f t="shared" si="147"/>
        <v>0</v>
      </c>
      <c r="FB38">
        <f t="shared" si="148"/>
        <v>0</v>
      </c>
      <c r="FC38" s="38" t="str">
        <f>IF(EX38=0,"",IF(FA38&gt;Configurações!$B$15,"7DIA ","")&amp;IF(AND(WEEKDAY(ET$5)=1,FB38&gt;IF($D38="F",Configurações!$B$13,Configurações!$B$14)),"DOM ","")&amp;IF(Configurações!$B$3="Simples","",IF(ROUND(EY38*1440,0)&lt;=ROUND(Configurações!$B$11*1440,0),IF(ROUND(EZ38*1440,0)&gt;0,"INT-INDEVIDO",""),IF(ROUND(EY38*1440,0)&lt;=ROUND(Configurações!$B$12*1440,0),IF(ROUND(EZ38*1440,0)&lt;&gt;ROUND(Configurações!$B$8*1440,0),"INT-15MIN",""),IF(OR(ROUND(EZ38*1440,0)&lt;ROUND(Configurações!$B$9*1440,0),ROUND(EZ38*1440,0)&gt;ROUND(Configurações!$B$10*1440,0)),"INT-1H2H","")))))</f>
        <v/>
      </c>
      <c r="FD38" t="str">
        <f>IF(Configurações!$B$3="Simples",IF('Escala Simples'!S38="Trabalho","TRAB",IF('Escala Simples'!S38="Folga","FOLGA",IF('Escala Simples'!S38="Atestado","ATEST",IF('Escala Simples'!S38="Férias","FERIAS","")))),"")</f>
        <v/>
      </c>
      <c r="FE38" s="71" t="str">
        <f>IF(Configurações!$B$3="Colunas",IF('Escala Colunas'!Q101="","",'Escala Colunas'!Q101),IF(Configurações!$B$3="Simples","",IF('Escala Linhas'!CB38="","",'Escala Linhas'!CB38)))</f>
        <v/>
      </c>
      <c r="FF38" s="71" t="str">
        <f>IF(Configurações!$B$3="Colunas",IF('Escala Colunas'!Q102="","",'Escala Colunas'!Q102),IF(Configurações!$B$3="Simples","",IF('Escala Linhas'!CC38="","",'Escala Linhas'!CC38)))</f>
        <v/>
      </c>
      <c r="FG38" s="71" t="str">
        <f>IF(Configurações!$B$3="Colunas",IF('Escala Colunas'!Q103="","",'Escala Colunas'!Q103),IF(Configurações!$B$3="Simples","",IF('Escala Linhas'!CD38="","",'Escala Linhas'!CD38)))</f>
        <v/>
      </c>
      <c r="FH38" s="71" t="str">
        <f>IF(Configurações!$B$3="Colunas",IF('Escala Colunas'!Q104="","",'Escala Colunas'!Q104),IF(Configurações!$B$3="Simples","",IF('Escala Linhas'!CE38="","",'Escala Linhas'!CE38)))</f>
        <v/>
      </c>
      <c r="FI38">
        <f>IF($B38="",0,IF(Configurações!$B$3="Simples",IF(OR(FO38="TRAB",FO38="ATEST"),1,0),IF(AND(FE38&lt;&gt;"",FH38&lt;&gt;""),1,0)))</f>
        <v>0</v>
      </c>
      <c r="FJ38" s="72">
        <f>IF(AND(FI38=1,Configurações!$B$3&lt;&gt;"Simples"),MOD(FH38-FE38,1)-FK38,0)</f>
        <v>0</v>
      </c>
      <c r="FK38" s="72">
        <f t="shared" si="149"/>
        <v>0</v>
      </c>
      <c r="FL38">
        <f t="shared" si="150"/>
        <v>0</v>
      </c>
      <c r="FM38">
        <f t="shared" si="151"/>
        <v>0</v>
      </c>
      <c r="FN38" s="38" t="str">
        <f>IF(FI38=0,"",IF(FL38&gt;Configurações!$B$15,"7DIA ","")&amp;IF(AND(WEEKDAY(FE$5)=1,FM38&gt;IF($D38="F",Configurações!$B$13,Configurações!$B$14)),"DOM ","")&amp;IF(Configurações!$B$3="Simples","",IF(ROUND(FJ38*1440,0)&lt;=ROUND(Configurações!$B$11*1440,0),IF(ROUND(FK38*1440,0)&gt;0,"INT-INDEVIDO",""),IF(ROUND(FJ38*1440,0)&lt;=ROUND(Configurações!$B$12*1440,0),IF(ROUND(FK38*1440,0)&lt;&gt;ROUND(Configurações!$B$8*1440,0),"INT-15MIN",""),IF(OR(ROUND(FK38*1440,0)&lt;ROUND(Configurações!$B$9*1440,0),ROUND(FK38*1440,0)&gt;ROUND(Configurações!$B$10*1440,0)),"INT-1H2H","")))))</f>
        <v/>
      </c>
      <c r="FO38" t="str">
        <f>IF(Configurações!$B$3="Simples",IF('Escala Simples'!V38="Trabalho","TRAB",IF('Escala Simples'!V38="Folga","FOLGA",IF('Escala Simples'!V38="Atestado","ATEST",IF('Escala Simples'!V38="Férias","FERIAS","")))),"")</f>
        <v/>
      </c>
      <c r="FP38" s="71" t="str">
        <f>IF(Configurações!$B$3="Colunas",IF('Escala Colunas'!Q106="","",'Escala Colunas'!Q106),IF(Configurações!$B$3="Simples","",IF('Escala Linhas'!CG38="","",'Escala Linhas'!CG38)))</f>
        <v/>
      </c>
      <c r="FQ38" s="71" t="str">
        <f>IF(Configurações!$B$3="Colunas",IF('Escala Colunas'!Q107="","",'Escala Colunas'!Q107),IF(Configurações!$B$3="Simples","",IF('Escala Linhas'!CH38="","",'Escala Linhas'!CH38)))</f>
        <v/>
      </c>
      <c r="FR38" s="71" t="str">
        <f>IF(Configurações!$B$3="Colunas",IF('Escala Colunas'!Q108="","",'Escala Colunas'!Q108),IF(Configurações!$B$3="Simples","",IF('Escala Linhas'!CI38="","",'Escala Linhas'!CI38)))</f>
        <v/>
      </c>
      <c r="FS38" s="71" t="str">
        <f>IF(Configurações!$B$3="Colunas",IF('Escala Colunas'!Q109="","",'Escala Colunas'!Q109),IF(Configurações!$B$3="Simples","",IF('Escala Linhas'!CJ38="","",'Escala Linhas'!CJ38)))</f>
        <v/>
      </c>
      <c r="FT38">
        <f>IF($B38="",0,IF(Configurações!$B$3="Simples",IF(OR(FZ38="TRAB",FZ38="ATEST"),1,0),IF(AND(FP38&lt;&gt;"",FS38&lt;&gt;""),1,0)))</f>
        <v>0</v>
      </c>
      <c r="FU38" s="72">
        <f>IF(AND(FT38=1,Configurações!$B$3&lt;&gt;"Simples"),MOD(FS38-FP38,1)-FV38,0)</f>
        <v>0</v>
      </c>
      <c r="FV38" s="72">
        <f t="shared" si="152"/>
        <v>0</v>
      </c>
      <c r="FW38">
        <f t="shared" si="153"/>
        <v>0</v>
      </c>
      <c r="FX38">
        <f t="shared" si="154"/>
        <v>0</v>
      </c>
      <c r="FY38" s="38" t="str">
        <f>IF(FT38=0,"",IF(FW38&gt;Configurações!$B$15,"7DIA ","")&amp;IF(AND(WEEKDAY(FP$5)=1,FX38&gt;IF($D38="F",Configurações!$B$13,Configurações!$B$14)),"DOM ","")&amp;IF(Configurações!$B$3="Simples","",IF(ROUND(FU38*1440,0)&lt;=ROUND(Configurações!$B$11*1440,0),IF(ROUND(FV38*1440,0)&gt;0,"INT-INDEVIDO",""),IF(ROUND(FU38*1440,0)&lt;=ROUND(Configurações!$B$12*1440,0),IF(ROUND(FV38*1440,0)&lt;&gt;ROUND(Configurações!$B$8*1440,0),"INT-15MIN",""),IF(OR(ROUND(FV38*1440,0)&lt;ROUND(Configurações!$B$9*1440,0),ROUND(FV38*1440,0)&gt;ROUND(Configurações!$B$10*1440,0)),"INT-1H2H","")))))</f>
        <v/>
      </c>
      <c r="FZ38" t="str">
        <f>IF(Configurações!$B$3="Simples",IF('Escala Simples'!W38="Trabalho","TRAB",IF('Escala Simples'!W38="Folga","FOLGA",IF('Escala Simples'!W38="Atestado","ATEST",IF('Escala Simples'!W38="Férias","FERIAS","")))),"")</f>
        <v/>
      </c>
      <c r="GA38" s="71" t="str">
        <f>IF(Configurações!$B$3="Colunas",IF('Escala Colunas'!Q111="","",'Escala Colunas'!Q111),IF(Configurações!$B$3="Simples","",IF('Escala Linhas'!CL38="","",'Escala Linhas'!CL38)))</f>
        <v/>
      </c>
      <c r="GB38" s="71" t="str">
        <f>IF(Configurações!$B$3="Colunas",IF('Escala Colunas'!Q112="","",'Escala Colunas'!Q112),IF(Configurações!$B$3="Simples","",IF('Escala Linhas'!CM38="","",'Escala Linhas'!CM38)))</f>
        <v/>
      </c>
      <c r="GC38" s="71" t="str">
        <f>IF(Configurações!$B$3="Colunas",IF('Escala Colunas'!Q113="","",'Escala Colunas'!Q113),IF(Configurações!$B$3="Simples","",IF('Escala Linhas'!CN38="","",'Escala Linhas'!CN38)))</f>
        <v/>
      </c>
      <c r="GD38" s="71" t="str">
        <f>IF(Configurações!$B$3="Colunas",IF('Escala Colunas'!Q114="","",'Escala Colunas'!Q114),IF(Configurações!$B$3="Simples","",IF('Escala Linhas'!CO38="","",'Escala Linhas'!CO38)))</f>
        <v/>
      </c>
      <c r="GE38">
        <f>IF($B38="",0,IF(Configurações!$B$3="Simples",IF(OR(GK38="TRAB",GK38="ATEST"),1,0),IF(AND(GA38&lt;&gt;"",GD38&lt;&gt;""),1,0)))</f>
        <v>0</v>
      </c>
      <c r="GF38" s="72">
        <f>IF(AND(GE38=1,Configurações!$B$3&lt;&gt;"Simples"),MOD(GD38-GA38,1)-GG38,0)</f>
        <v>0</v>
      </c>
      <c r="GG38" s="72">
        <f t="shared" si="155"/>
        <v>0</v>
      </c>
      <c r="GH38">
        <f t="shared" si="156"/>
        <v>0</v>
      </c>
      <c r="GI38">
        <f t="shared" si="157"/>
        <v>0</v>
      </c>
      <c r="GJ38" s="38" t="str">
        <f>IF(GE38=0,"",IF(GH38&gt;Configurações!$B$15,"7DIA ","")&amp;IF(AND(WEEKDAY(GA$5)=1,GI38&gt;IF($D38="F",Configurações!$B$13,Configurações!$B$14)),"DOM ","")&amp;IF(Configurações!$B$3="Simples","",IF(ROUND(GF38*1440,0)&lt;=ROUND(Configurações!$B$11*1440,0),IF(ROUND(GG38*1440,0)&gt;0,"INT-INDEVIDO",""),IF(ROUND(GF38*1440,0)&lt;=ROUND(Configurações!$B$12*1440,0),IF(ROUND(GG38*1440,0)&lt;&gt;ROUND(Configurações!$B$8*1440,0),"INT-15MIN",""),IF(OR(ROUND(GG38*1440,0)&lt;ROUND(Configurações!$B$9*1440,0),ROUND(GG38*1440,0)&gt;ROUND(Configurações!$B$10*1440,0)),"INT-1H2H","")))))</f>
        <v/>
      </c>
      <c r="GK38" t="str">
        <f>IF(Configurações!$B$3="Simples",IF('Escala Simples'!X38="Trabalho","TRAB",IF('Escala Simples'!X38="Folga","FOLGA",IF('Escala Simples'!X38="Atestado","ATEST",IF('Escala Simples'!X38="Férias","FERIAS","")))),"")</f>
        <v/>
      </c>
      <c r="GL38" s="71" t="str">
        <f>IF(Configurações!$B$3="Colunas",IF('Escala Colunas'!Q116="","",'Escala Colunas'!Q116),IF(Configurações!$B$3="Simples","",IF('Escala Linhas'!CQ38="","",'Escala Linhas'!CQ38)))</f>
        <v/>
      </c>
      <c r="GM38" s="71" t="str">
        <f>IF(Configurações!$B$3="Colunas",IF('Escala Colunas'!Q117="","",'Escala Colunas'!Q117),IF(Configurações!$B$3="Simples","",IF('Escala Linhas'!CR38="","",'Escala Linhas'!CR38)))</f>
        <v/>
      </c>
      <c r="GN38" s="71" t="str">
        <f>IF(Configurações!$B$3="Colunas",IF('Escala Colunas'!Q118="","",'Escala Colunas'!Q118),IF(Configurações!$B$3="Simples","",IF('Escala Linhas'!CS38="","",'Escala Linhas'!CS38)))</f>
        <v/>
      </c>
      <c r="GO38" s="71" t="str">
        <f>IF(Configurações!$B$3="Colunas",IF('Escala Colunas'!Q119="","",'Escala Colunas'!Q119),IF(Configurações!$B$3="Simples","",IF('Escala Linhas'!CT38="","",'Escala Linhas'!CT38)))</f>
        <v/>
      </c>
      <c r="GP38">
        <f>IF($B38="",0,IF(Configurações!$B$3="Simples",IF(OR(GV38="TRAB",GV38="ATEST"),1,0),IF(AND(GL38&lt;&gt;"",GO38&lt;&gt;""),1,0)))</f>
        <v>0</v>
      </c>
      <c r="GQ38" s="72">
        <f>IF(AND(GP38=1,Configurações!$B$3&lt;&gt;"Simples"),MOD(GO38-GL38,1)-GR38,0)</f>
        <v>0</v>
      </c>
      <c r="GR38" s="72">
        <f t="shared" si="158"/>
        <v>0</v>
      </c>
      <c r="GS38">
        <f t="shared" si="159"/>
        <v>0</v>
      </c>
      <c r="GT38">
        <f t="shared" si="160"/>
        <v>0</v>
      </c>
      <c r="GU38" s="38" t="str">
        <f>IF(GP38=0,"",IF(GS38&gt;Configurações!$B$15,"7DIA ","")&amp;IF(AND(WEEKDAY(GL$5)=1,GT38&gt;IF($D38="F",Configurações!$B$13,Configurações!$B$14)),"DOM ","")&amp;IF(Configurações!$B$3="Simples","",IF(ROUND(GQ38*1440,0)&lt;=ROUND(Configurações!$B$11*1440,0),IF(ROUND(GR38*1440,0)&gt;0,"INT-INDEVIDO",""),IF(ROUND(GQ38*1440,0)&lt;=ROUND(Configurações!$B$12*1440,0),IF(ROUND(GR38*1440,0)&lt;&gt;ROUND(Configurações!$B$8*1440,0),"INT-15MIN",""),IF(OR(ROUND(GR38*1440,0)&lt;ROUND(Configurações!$B$9*1440,0),ROUND(GR38*1440,0)&gt;ROUND(Configurações!$B$10*1440,0)),"INT-1H2H","")))))</f>
        <v/>
      </c>
      <c r="GV38" t="str">
        <f>IF(Configurações!$B$3="Simples",IF('Escala Simples'!Y38="Trabalho","TRAB",IF('Escala Simples'!Y38="Folga","FOLGA",IF('Escala Simples'!Y38="Atestado","ATEST",IF('Escala Simples'!Y38="Férias","FERIAS","")))),"")</f>
        <v/>
      </c>
      <c r="GW38" s="71" t="str">
        <f>IF(Configurações!$B$3="Colunas",IF('Escala Colunas'!Q121="","",'Escala Colunas'!Q121),IF(Configurações!$B$3="Simples","",IF('Escala Linhas'!CV38="","",'Escala Linhas'!CV38)))</f>
        <v/>
      </c>
      <c r="GX38" s="71" t="str">
        <f>IF(Configurações!$B$3="Colunas",IF('Escala Colunas'!Q122="","",'Escala Colunas'!Q122),IF(Configurações!$B$3="Simples","",IF('Escala Linhas'!CW38="","",'Escala Linhas'!CW38)))</f>
        <v/>
      </c>
      <c r="GY38" s="71" t="str">
        <f>IF(Configurações!$B$3="Colunas",IF('Escala Colunas'!Q123="","",'Escala Colunas'!Q123),IF(Configurações!$B$3="Simples","",IF('Escala Linhas'!CX38="","",'Escala Linhas'!CX38)))</f>
        <v/>
      </c>
      <c r="GZ38" s="71" t="str">
        <f>IF(Configurações!$B$3="Colunas",IF('Escala Colunas'!Q124="","",'Escala Colunas'!Q124),IF(Configurações!$B$3="Simples","",IF('Escala Linhas'!CY38="","",'Escala Linhas'!CY38)))</f>
        <v/>
      </c>
      <c r="HA38">
        <f>IF($B38="",0,IF(Configurações!$B$3="Simples",IF(OR(HG38="TRAB",HG38="ATEST"),1,0),IF(AND(GW38&lt;&gt;"",GZ38&lt;&gt;""),1,0)))</f>
        <v>0</v>
      </c>
      <c r="HB38" s="72">
        <f>IF(AND(HA38=1,Configurações!$B$3&lt;&gt;"Simples"),MOD(GZ38-GW38,1)-HC38,0)</f>
        <v>0</v>
      </c>
      <c r="HC38" s="72">
        <f t="shared" si="161"/>
        <v>0</v>
      </c>
      <c r="HD38">
        <f t="shared" si="162"/>
        <v>0</v>
      </c>
      <c r="HE38">
        <f t="shared" si="163"/>
        <v>0</v>
      </c>
      <c r="HF38" s="38" t="str">
        <f>IF(HA38=0,"",IF(HD38&gt;Configurações!$B$15,"7DIA ","")&amp;IF(AND(WEEKDAY(GW$5)=1,HE38&gt;IF($D38="F",Configurações!$B$13,Configurações!$B$14)),"DOM ","")&amp;IF(Configurações!$B$3="Simples","",IF(ROUND(HB38*1440,0)&lt;=ROUND(Configurações!$B$11*1440,0),IF(ROUND(HC38*1440,0)&gt;0,"INT-INDEVIDO",""),IF(ROUND(HB38*1440,0)&lt;=ROUND(Configurações!$B$12*1440,0),IF(ROUND(HC38*1440,0)&lt;&gt;ROUND(Configurações!$B$8*1440,0),"INT-15MIN",""),IF(OR(ROUND(HC38*1440,0)&lt;ROUND(Configurações!$B$9*1440,0),ROUND(HC38*1440,0)&gt;ROUND(Configurações!$B$10*1440,0)),"INT-1H2H","")))))</f>
        <v/>
      </c>
      <c r="HG38" t="str">
        <f>IF(Configurações!$B$3="Simples",IF('Escala Simples'!Z38="Trabalho","TRAB",IF('Escala Simples'!Z38="Folga","FOLGA",IF('Escala Simples'!Z38="Atestado","ATEST",IF('Escala Simples'!Z38="Férias","FERIAS","")))),"")</f>
        <v/>
      </c>
      <c r="HH38" s="71" t="str">
        <f>IF(Configurações!$B$3="Colunas",IF('Escala Colunas'!Q126="","",'Escala Colunas'!Q126),IF(Configurações!$B$3="Simples","",IF('Escala Linhas'!DA38="","",'Escala Linhas'!DA38)))</f>
        <v/>
      </c>
      <c r="HI38" s="71" t="str">
        <f>IF(Configurações!$B$3="Colunas",IF('Escala Colunas'!Q127="","",'Escala Colunas'!Q127),IF(Configurações!$B$3="Simples","",IF('Escala Linhas'!DB38="","",'Escala Linhas'!DB38)))</f>
        <v/>
      </c>
      <c r="HJ38" s="71" t="str">
        <f>IF(Configurações!$B$3="Colunas",IF('Escala Colunas'!Q128="","",'Escala Colunas'!Q128),IF(Configurações!$B$3="Simples","",IF('Escala Linhas'!DC38="","",'Escala Linhas'!DC38)))</f>
        <v/>
      </c>
      <c r="HK38" s="71" t="str">
        <f>IF(Configurações!$B$3="Colunas",IF('Escala Colunas'!Q129="","",'Escala Colunas'!Q129),IF(Configurações!$B$3="Simples","",IF('Escala Linhas'!DD38="","",'Escala Linhas'!DD38)))</f>
        <v/>
      </c>
      <c r="HL38">
        <f>IF($B38="",0,IF(Configurações!$B$3="Simples",IF(OR(HR38="TRAB",HR38="ATEST"),1,0),IF(AND(HH38&lt;&gt;"",HK38&lt;&gt;""),1,0)))</f>
        <v>0</v>
      </c>
      <c r="HM38" s="72">
        <f>IF(AND(HL38=1,Configurações!$B$3&lt;&gt;"Simples"),MOD(HK38-HH38,1)-HN38,0)</f>
        <v>0</v>
      </c>
      <c r="HN38" s="72">
        <f t="shared" si="164"/>
        <v>0</v>
      </c>
      <c r="HO38">
        <f t="shared" si="165"/>
        <v>0</v>
      </c>
      <c r="HP38">
        <f t="shared" si="166"/>
        <v>0</v>
      </c>
      <c r="HQ38" s="38" t="str">
        <f>IF(HL38=0,"",IF(HO38&gt;Configurações!$B$15,"7DIA ","")&amp;IF(AND(WEEKDAY(HH$5)=1,HP38&gt;IF($D38="F",Configurações!$B$13,Configurações!$B$14)),"DOM ","")&amp;IF(Configurações!$B$3="Simples","",IF(ROUND(HM38*1440,0)&lt;=ROUND(Configurações!$B$11*1440,0),IF(ROUND(HN38*1440,0)&gt;0,"INT-INDEVIDO",""),IF(ROUND(HM38*1440,0)&lt;=ROUND(Configurações!$B$12*1440,0),IF(ROUND(HN38*1440,0)&lt;&gt;ROUND(Configurações!$B$8*1440,0),"INT-15MIN",""),IF(OR(ROUND(HN38*1440,0)&lt;ROUND(Configurações!$B$9*1440,0),ROUND(HN38*1440,0)&gt;ROUND(Configurações!$B$10*1440,0)),"INT-1H2H","")))))</f>
        <v/>
      </c>
      <c r="HR38" t="str">
        <f>IF(Configurações!$B$3="Simples",IF('Escala Simples'!AA38="Trabalho","TRAB",IF('Escala Simples'!AA38="Folga","FOLGA",IF('Escala Simples'!AA38="Atestado","ATEST",IF('Escala Simples'!AA38="Férias","FERIAS","")))),"")</f>
        <v/>
      </c>
      <c r="HS38" s="71" t="str">
        <f>IF(Configurações!$B$3="Colunas",IF('Escala Colunas'!Q131="","",'Escala Colunas'!Q131),IF(Configurações!$B$3="Simples","",IF('Escala Linhas'!DF38="","",'Escala Linhas'!DF38)))</f>
        <v/>
      </c>
      <c r="HT38" s="71" t="str">
        <f>IF(Configurações!$B$3="Colunas",IF('Escala Colunas'!Q132="","",'Escala Colunas'!Q132),IF(Configurações!$B$3="Simples","",IF('Escala Linhas'!DG38="","",'Escala Linhas'!DG38)))</f>
        <v/>
      </c>
      <c r="HU38" s="71" t="str">
        <f>IF(Configurações!$B$3="Colunas",IF('Escala Colunas'!Q133="","",'Escala Colunas'!Q133),IF(Configurações!$B$3="Simples","",IF('Escala Linhas'!DH38="","",'Escala Linhas'!DH38)))</f>
        <v/>
      </c>
      <c r="HV38" s="71" t="str">
        <f>IF(Configurações!$B$3="Colunas",IF('Escala Colunas'!Q134="","",'Escala Colunas'!Q134),IF(Configurações!$B$3="Simples","",IF('Escala Linhas'!DI38="","",'Escala Linhas'!DI38)))</f>
        <v/>
      </c>
      <c r="HW38">
        <f>IF($B38="",0,IF(Configurações!$B$3="Simples",IF(OR(IC38="TRAB",IC38="ATEST"),1,0),IF(AND(HS38&lt;&gt;"",HV38&lt;&gt;""),1,0)))</f>
        <v>0</v>
      </c>
      <c r="HX38" s="72">
        <f>IF(AND(HW38=1,Configurações!$B$3&lt;&gt;"Simples"),MOD(HV38-HS38,1)-HY38,0)</f>
        <v>0</v>
      </c>
      <c r="HY38" s="72">
        <f t="shared" si="167"/>
        <v>0</v>
      </c>
      <c r="HZ38">
        <f t="shared" si="168"/>
        <v>0</v>
      </c>
      <c r="IA38">
        <f t="shared" si="169"/>
        <v>0</v>
      </c>
      <c r="IB38" s="38" t="str">
        <f>IF(HW38=0,"",IF(HZ38&gt;Configurações!$B$15,"7DIA ","")&amp;IF(AND(WEEKDAY(HS$5)=1,IA38&gt;IF($D38="F",Configurações!$B$13,Configurações!$B$14)),"DOM ","")&amp;IF(Configurações!$B$3="Simples","",IF(ROUND(HX38*1440,0)&lt;=ROUND(Configurações!$B$11*1440,0),IF(ROUND(HY38*1440,0)&gt;0,"INT-INDEVIDO",""),IF(ROUND(HX38*1440,0)&lt;=ROUND(Configurações!$B$12*1440,0),IF(ROUND(HY38*1440,0)&lt;&gt;ROUND(Configurações!$B$8*1440,0),"INT-15MIN",""),IF(OR(ROUND(HY38*1440,0)&lt;ROUND(Configurações!$B$9*1440,0),ROUND(HY38*1440,0)&gt;ROUND(Configurações!$B$10*1440,0)),"INT-1H2H","")))))</f>
        <v/>
      </c>
      <c r="IC38" t="str">
        <f>IF(Configurações!$B$3="Simples",IF('Escala Simples'!AB38="Trabalho","TRAB",IF('Escala Simples'!AB38="Folga","FOLGA",IF('Escala Simples'!AB38="Atestado","ATEST",IF('Escala Simples'!AB38="Férias","FERIAS","")))),"")</f>
        <v/>
      </c>
      <c r="ID38" s="71" t="str">
        <f>IF(Configurações!$B$3="Colunas",IF('Escala Colunas'!Q139="","",'Escala Colunas'!Q139),IF(Configurações!$B$3="Simples","",IF('Escala Linhas'!DN38="","",'Escala Linhas'!DN38)))</f>
        <v/>
      </c>
      <c r="IE38" s="71" t="str">
        <f>IF(Configurações!$B$3="Colunas",IF('Escala Colunas'!Q140="","",'Escala Colunas'!Q140),IF(Configurações!$B$3="Simples","",IF('Escala Linhas'!DO38="","",'Escala Linhas'!DO38)))</f>
        <v/>
      </c>
      <c r="IF38" s="71" t="str">
        <f>IF(Configurações!$B$3="Colunas",IF('Escala Colunas'!Q141="","",'Escala Colunas'!Q141),IF(Configurações!$B$3="Simples","",IF('Escala Linhas'!DP38="","",'Escala Linhas'!DP38)))</f>
        <v/>
      </c>
      <c r="IG38" s="71" t="str">
        <f>IF(Configurações!$B$3="Colunas",IF('Escala Colunas'!Q142="","",'Escala Colunas'!Q142),IF(Configurações!$B$3="Simples","",IF('Escala Linhas'!DQ38="","",'Escala Linhas'!DQ38)))</f>
        <v/>
      </c>
      <c r="IH38">
        <f>IF($B38="",0,IF(Configurações!$B$3="Simples",IF(OR(IN38="TRAB",IN38="ATEST"),1,0),IF(AND(ID38&lt;&gt;"",IG38&lt;&gt;""),1,0)))</f>
        <v>0</v>
      </c>
      <c r="II38" s="72">
        <f>IF(AND(IH38=1,Configurações!$B$3&lt;&gt;"Simples"),MOD(IG38-ID38,1)-IJ38,0)</f>
        <v>0</v>
      </c>
      <c r="IJ38" s="72">
        <f t="shared" si="170"/>
        <v>0</v>
      </c>
      <c r="IK38">
        <f t="shared" si="171"/>
        <v>0</v>
      </c>
      <c r="IL38">
        <f t="shared" si="172"/>
        <v>0</v>
      </c>
      <c r="IM38" s="38" t="str">
        <f>IF(IH38=0,"",IF(IK38&gt;Configurações!$B$15,"7DIA ","")&amp;IF(AND(WEEKDAY(ID$5)=1,IL38&gt;IF($D38="F",Configurações!$B$13,Configurações!$B$14)),"DOM ","")&amp;IF(Configurações!$B$3="Simples","",IF(ROUND(II38*1440,0)&lt;=ROUND(Configurações!$B$11*1440,0),IF(ROUND(IJ38*1440,0)&gt;0,"INT-INDEVIDO",""),IF(ROUND(II38*1440,0)&lt;=ROUND(Configurações!$B$12*1440,0),IF(ROUND(IJ38*1440,0)&lt;&gt;ROUND(Configurações!$B$8*1440,0),"INT-15MIN",""),IF(OR(ROUND(IJ38*1440,0)&lt;ROUND(Configurações!$B$9*1440,0),ROUND(IJ38*1440,0)&gt;ROUND(Configurações!$B$10*1440,0)),"INT-1H2H","")))))</f>
        <v/>
      </c>
      <c r="IN38" t="str">
        <f>IF(Configurações!$B$3="Simples",IF('Escala Simples'!AE38="Trabalho","TRAB",IF('Escala Simples'!AE38="Folga","FOLGA",IF('Escala Simples'!AE38="Atestado","ATEST",IF('Escala Simples'!AE38="Férias","FERIAS","")))),"")</f>
        <v/>
      </c>
      <c r="IO38" s="71" t="str">
        <f>IF(Configurações!$B$3="Colunas",IF('Escala Colunas'!Q144="","",'Escala Colunas'!Q144),IF(Configurações!$B$3="Simples","",IF('Escala Linhas'!DS38="","",'Escala Linhas'!DS38)))</f>
        <v/>
      </c>
      <c r="IP38" s="71" t="str">
        <f>IF(Configurações!$B$3="Colunas",IF('Escala Colunas'!Q145="","",'Escala Colunas'!Q145),IF(Configurações!$B$3="Simples","",IF('Escala Linhas'!DT38="","",'Escala Linhas'!DT38)))</f>
        <v/>
      </c>
      <c r="IQ38" s="71" t="str">
        <f>IF(Configurações!$B$3="Colunas",IF('Escala Colunas'!Q146="","",'Escala Colunas'!Q146),IF(Configurações!$B$3="Simples","",IF('Escala Linhas'!DU38="","",'Escala Linhas'!DU38)))</f>
        <v/>
      </c>
      <c r="IR38" s="71" t="str">
        <f>IF(Configurações!$B$3="Colunas",IF('Escala Colunas'!Q147="","",'Escala Colunas'!Q147),IF(Configurações!$B$3="Simples","",IF('Escala Linhas'!DV38="","",'Escala Linhas'!DV38)))</f>
        <v/>
      </c>
      <c r="IS38">
        <f>IF($B38="",0,IF(Configurações!$B$3="Simples",IF(OR(IY38="TRAB",IY38="ATEST"),1,0),IF(AND(IO38&lt;&gt;"",IR38&lt;&gt;""),1,0)))</f>
        <v>0</v>
      </c>
      <c r="IT38" s="72">
        <f>IF(AND(IS38=1,Configurações!$B$3&lt;&gt;"Simples"),MOD(IR38-IO38,1)-IU38,0)</f>
        <v>0</v>
      </c>
      <c r="IU38" s="72">
        <f t="shared" si="173"/>
        <v>0</v>
      </c>
      <c r="IV38">
        <f t="shared" si="174"/>
        <v>0</v>
      </c>
      <c r="IW38">
        <f t="shared" si="175"/>
        <v>0</v>
      </c>
      <c r="IX38" s="38" t="str">
        <f>IF(IS38=0,"",IF(IV38&gt;Configurações!$B$15,"7DIA ","")&amp;IF(AND(WEEKDAY(IO$5)=1,IW38&gt;IF($D38="F",Configurações!$B$13,Configurações!$B$14)),"DOM ","")&amp;IF(Configurações!$B$3="Simples","",IF(ROUND(IT38*1440,0)&lt;=ROUND(Configurações!$B$11*1440,0),IF(ROUND(IU38*1440,0)&gt;0,"INT-INDEVIDO",""),IF(ROUND(IT38*1440,0)&lt;=ROUND(Configurações!$B$12*1440,0),IF(ROUND(IU38*1440,0)&lt;&gt;ROUND(Configurações!$B$8*1440,0),"INT-15MIN",""),IF(OR(ROUND(IU38*1440,0)&lt;ROUND(Configurações!$B$9*1440,0),ROUND(IU38*1440,0)&gt;ROUND(Configurações!$B$10*1440,0)),"INT-1H2H","")))))</f>
        <v/>
      </c>
      <c r="IY38" t="str">
        <f>IF(Configurações!$B$3="Simples",IF('Escala Simples'!AF38="Trabalho","TRAB",IF('Escala Simples'!AF38="Folga","FOLGA",IF('Escala Simples'!AF38="Atestado","ATEST",IF('Escala Simples'!AF38="Férias","FERIAS","")))),"")</f>
        <v/>
      </c>
      <c r="IZ38" s="71" t="str">
        <f>IF(Configurações!$B$3="Colunas",IF('Escala Colunas'!Q149="","",'Escala Colunas'!Q149),IF(Configurações!$B$3="Simples","",IF('Escala Linhas'!DX38="","",'Escala Linhas'!DX38)))</f>
        <v/>
      </c>
      <c r="JA38" s="71" t="str">
        <f>IF(Configurações!$B$3="Colunas",IF('Escala Colunas'!Q150="","",'Escala Colunas'!Q150),IF(Configurações!$B$3="Simples","",IF('Escala Linhas'!DY38="","",'Escala Linhas'!DY38)))</f>
        <v/>
      </c>
      <c r="JB38" s="71" t="str">
        <f>IF(Configurações!$B$3="Colunas",IF('Escala Colunas'!Q151="","",'Escala Colunas'!Q151),IF(Configurações!$B$3="Simples","",IF('Escala Linhas'!DZ38="","",'Escala Linhas'!DZ38)))</f>
        <v/>
      </c>
      <c r="JC38" s="71" t="str">
        <f>IF(Configurações!$B$3="Colunas",IF('Escala Colunas'!Q152="","",'Escala Colunas'!Q152),IF(Configurações!$B$3="Simples","",IF('Escala Linhas'!EA38="","",'Escala Linhas'!EA38)))</f>
        <v/>
      </c>
      <c r="JD38">
        <f>IF($B38="",0,IF(Configurações!$B$3="Simples",IF(OR(JJ38="TRAB",JJ38="ATEST"),1,0),IF(AND(IZ38&lt;&gt;"",JC38&lt;&gt;""),1,0)))</f>
        <v>0</v>
      </c>
      <c r="JE38" s="72">
        <f>IF(AND(JD38=1,Configurações!$B$3&lt;&gt;"Simples"),MOD(JC38-IZ38,1)-JF38,0)</f>
        <v>0</v>
      </c>
      <c r="JF38" s="72">
        <f t="shared" si="176"/>
        <v>0</v>
      </c>
      <c r="JG38">
        <f t="shared" si="177"/>
        <v>0</v>
      </c>
      <c r="JH38">
        <f t="shared" si="178"/>
        <v>0</v>
      </c>
      <c r="JI38" s="38" t="str">
        <f>IF(JD38=0,"",IF(JG38&gt;Configurações!$B$15,"7DIA ","")&amp;IF(AND(WEEKDAY(IZ$5)=1,JH38&gt;IF($D38="F",Configurações!$B$13,Configurações!$B$14)),"DOM ","")&amp;IF(Configurações!$B$3="Simples","",IF(ROUND(JE38*1440,0)&lt;=ROUND(Configurações!$B$11*1440,0),IF(ROUND(JF38*1440,0)&gt;0,"INT-INDEVIDO",""),IF(ROUND(JE38*1440,0)&lt;=ROUND(Configurações!$B$12*1440,0),IF(ROUND(JF38*1440,0)&lt;&gt;ROUND(Configurações!$B$8*1440,0),"INT-15MIN",""),IF(OR(ROUND(JF38*1440,0)&lt;ROUND(Configurações!$B$9*1440,0),ROUND(JF38*1440,0)&gt;ROUND(Configurações!$B$10*1440,0)),"INT-1H2H","")))))</f>
        <v/>
      </c>
      <c r="JJ38" t="str">
        <f>IF(Configurações!$B$3="Simples",IF('Escala Simples'!AG38="Trabalho","TRAB",IF('Escala Simples'!AG38="Folga","FOLGA",IF('Escala Simples'!AG38="Atestado","ATEST",IF('Escala Simples'!AG38="Férias","FERIAS","")))),"")</f>
        <v/>
      </c>
      <c r="JK38" s="71" t="str">
        <f>IF(Configurações!$B$3="Colunas",IF('Escala Colunas'!Q154="","",'Escala Colunas'!Q154),IF(Configurações!$B$3="Simples","",IF('Escala Linhas'!EC38="","",'Escala Linhas'!EC38)))</f>
        <v/>
      </c>
      <c r="JL38" s="71" t="str">
        <f>IF(Configurações!$B$3="Colunas",IF('Escala Colunas'!Q155="","",'Escala Colunas'!Q155),IF(Configurações!$B$3="Simples","",IF('Escala Linhas'!ED38="","",'Escala Linhas'!ED38)))</f>
        <v/>
      </c>
      <c r="JM38" s="71" t="str">
        <f>IF(Configurações!$B$3="Colunas",IF('Escala Colunas'!Q156="","",'Escala Colunas'!Q156),IF(Configurações!$B$3="Simples","",IF('Escala Linhas'!EE38="","",'Escala Linhas'!EE38)))</f>
        <v/>
      </c>
      <c r="JN38" s="71" t="str">
        <f>IF(Configurações!$B$3="Colunas",IF('Escala Colunas'!Q157="","",'Escala Colunas'!Q157),IF(Configurações!$B$3="Simples","",IF('Escala Linhas'!EF38="","",'Escala Linhas'!EF38)))</f>
        <v/>
      </c>
      <c r="JO38">
        <f>IF($B38="",0,IF(Configurações!$B$3="Simples",IF(OR(JU38="TRAB",JU38="ATEST"),1,0),IF(AND(JK38&lt;&gt;"",JN38&lt;&gt;""),1,0)))</f>
        <v>0</v>
      </c>
      <c r="JP38" s="72">
        <f>IF(AND(JO38=1,Configurações!$B$3&lt;&gt;"Simples"),MOD(JN38-JK38,1)-JQ38,0)</f>
        <v>0</v>
      </c>
      <c r="JQ38" s="72">
        <f t="shared" si="179"/>
        <v>0</v>
      </c>
      <c r="JR38">
        <f t="shared" si="180"/>
        <v>0</v>
      </c>
      <c r="JS38">
        <f t="shared" si="181"/>
        <v>0</v>
      </c>
      <c r="JT38" s="38" t="str">
        <f>IF(JO38=0,"",IF(JR38&gt;Configurações!$B$15,"7DIA ","")&amp;IF(AND(WEEKDAY(JK$5)=1,JS38&gt;IF($D38="F",Configurações!$B$13,Configurações!$B$14)),"DOM ","")&amp;IF(Configurações!$B$3="Simples","",IF(ROUND(JP38*1440,0)&lt;=ROUND(Configurações!$B$11*1440,0),IF(ROUND(JQ38*1440,0)&gt;0,"INT-INDEVIDO",""),IF(ROUND(JP38*1440,0)&lt;=ROUND(Configurações!$B$12*1440,0),IF(ROUND(JQ38*1440,0)&lt;&gt;ROUND(Configurações!$B$8*1440,0),"INT-15MIN",""),IF(OR(ROUND(JQ38*1440,0)&lt;ROUND(Configurações!$B$9*1440,0),ROUND(JQ38*1440,0)&gt;ROUND(Configurações!$B$10*1440,0)),"INT-1H2H","")))))</f>
        <v/>
      </c>
      <c r="JU38" t="str">
        <f>IF(Configurações!$B$3="Simples",IF('Escala Simples'!AH38="Trabalho","TRAB",IF('Escala Simples'!AH38="Folga","FOLGA",IF('Escala Simples'!AH38="Atestado","ATEST",IF('Escala Simples'!AH38="Férias","FERIAS","")))),"")</f>
        <v/>
      </c>
      <c r="JV38" s="71" t="str">
        <f>IF(Configurações!$B$3="Colunas",IF('Escala Colunas'!Q159="","",'Escala Colunas'!Q159),IF(Configurações!$B$3="Simples","",IF('Escala Linhas'!EH38="","",'Escala Linhas'!EH38)))</f>
        <v/>
      </c>
      <c r="JW38" s="71" t="str">
        <f>IF(Configurações!$B$3="Colunas",IF('Escala Colunas'!Q160="","",'Escala Colunas'!Q160),IF(Configurações!$B$3="Simples","",IF('Escala Linhas'!EI38="","",'Escala Linhas'!EI38)))</f>
        <v/>
      </c>
      <c r="JX38" s="71" t="str">
        <f>IF(Configurações!$B$3="Colunas",IF('Escala Colunas'!Q161="","",'Escala Colunas'!Q161),IF(Configurações!$B$3="Simples","",IF('Escala Linhas'!EJ38="","",'Escala Linhas'!EJ38)))</f>
        <v/>
      </c>
      <c r="JY38" s="71" t="str">
        <f>IF(Configurações!$B$3="Colunas",IF('Escala Colunas'!Q162="","",'Escala Colunas'!Q162),IF(Configurações!$B$3="Simples","",IF('Escala Linhas'!EK38="","",'Escala Linhas'!EK38)))</f>
        <v/>
      </c>
      <c r="JZ38">
        <f>IF($B38="",0,IF(Configurações!$B$3="Simples",IF(OR(KF38="TRAB",KF38="ATEST"),1,0),IF(AND(JV38&lt;&gt;"",JY38&lt;&gt;""),1,0)))</f>
        <v>0</v>
      </c>
      <c r="KA38" s="72">
        <f>IF(AND(JZ38=1,Configurações!$B$3&lt;&gt;"Simples"),MOD(JY38-JV38,1)-KB38,0)</f>
        <v>0</v>
      </c>
      <c r="KB38" s="72">
        <f t="shared" si="182"/>
        <v>0</v>
      </c>
      <c r="KC38">
        <f t="shared" si="183"/>
        <v>0</v>
      </c>
      <c r="KD38">
        <f t="shared" si="184"/>
        <v>0</v>
      </c>
      <c r="KE38" s="38" t="str">
        <f>IF(JZ38=0,"",IF(KC38&gt;Configurações!$B$15,"7DIA ","")&amp;IF(AND(WEEKDAY(JV$5)=1,KD38&gt;IF($D38="F",Configurações!$B$13,Configurações!$B$14)),"DOM ","")&amp;IF(Configurações!$B$3="Simples","",IF(ROUND(KA38*1440,0)&lt;=ROUND(Configurações!$B$11*1440,0),IF(ROUND(KB38*1440,0)&gt;0,"INT-INDEVIDO",""),IF(ROUND(KA38*1440,0)&lt;=ROUND(Configurações!$B$12*1440,0),IF(ROUND(KB38*1440,0)&lt;&gt;ROUND(Configurações!$B$8*1440,0),"INT-15MIN",""),IF(OR(ROUND(KB38*1440,0)&lt;ROUND(Configurações!$B$9*1440,0),ROUND(KB38*1440,0)&gt;ROUND(Configurações!$B$10*1440,0)),"INT-1H2H","")))))</f>
        <v/>
      </c>
      <c r="KF38" t="str">
        <f>IF(Configurações!$B$3="Simples",IF('Escala Simples'!AI38="Trabalho","TRAB",IF('Escala Simples'!AI38="Folga","FOLGA",IF('Escala Simples'!AI38="Atestado","ATEST",IF('Escala Simples'!AI38="Férias","FERIAS","")))),"")</f>
        <v/>
      </c>
      <c r="KG38" s="71" t="str">
        <f>IF(Configurações!$B$3="Colunas",IF('Escala Colunas'!Q164="","",'Escala Colunas'!Q164),IF(Configurações!$B$3="Simples","",IF('Escala Linhas'!EM38="","",'Escala Linhas'!EM38)))</f>
        <v/>
      </c>
      <c r="KH38" s="71" t="str">
        <f>IF(Configurações!$B$3="Colunas",IF('Escala Colunas'!Q165="","",'Escala Colunas'!Q165),IF(Configurações!$B$3="Simples","",IF('Escala Linhas'!EN38="","",'Escala Linhas'!EN38)))</f>
        <v/>
      </c>
      <c r="KI38" s="71" t="str">
        <f>IF(Configurações!$B$3="Colunas",IF('Escala Colunas'!Q166="","",'Escala Colunas'!Q166),IF(Configurações!$B$3="Simples","",IF('Escala Linhas'!EO38="","",'Escala Linhas'!EO38)))</f>
        <v/>
      </c>
      <c r="KJ38" s="71" t="str">
        <f>IF(Configurações!$B$3="Colunas",IF('Escala Colunas'!Q167="","",'Escala Colunas'!Q167),IF(Configurações!$B$3="Simples","",IF('Escala Linhas'!EP38="","",'Escala Linhas'!EP38)))</f>
        <v/>
      </c>
      <c r="KK38">
        <f>IF($B38="",0,IF(Configurações!$B$3="Simples",IF(OR(KQ38="TRAB",KQ38="ATEST"),1,0),IF(AND(KG38&lt;&gt;"",KJ38&lt;&gt;""),1,0)))</f>
        <v>0</v>
      </c>
      <c r="KL38" s="72">
        <f>IF(AND(KK38=1,Configurações!$B$3&lt;&gt;"Simples"),MOD(KJ38-KG38,1)-KM38,0)</f>
        <v>0</v>
      </c>
      <c r="KM38" s="72">
        <f t="shared" si="185"/>
        <v>0</v>
      </c>
      <c r="KN38">
        <f t="shared" si="186"/>
        <v>0</v>
      </c>
      <c r="KO38">
        <f t="shared" si="187"/>
        <v>0</v>
      </c>
      <c r="KP38" s="38" t="str">
        <f>IF(KK38=0,"",IF(KN38&gt;Configurações!$B$15,"7DIA ","")&amp;IF(AND(WEEKDAY(KG$5)=1,KO38&gt;IF($D38="F",Configurações!$B$13,Configurações!$B$14)),"DOM ","")&amp;IF(Configurações!$B$3="Simples","",IF(ROUND(KL38*1440,0)&lt;=ROUND(Configurações!$B$11*1440,0),IF(ROUND(KM38*1440,0)&gt;0,"INT-INDEVIDO",""),IF(ROUND(KL38*1440,0)&lt;=ROUND(Configurações!$B$12*1440,0),IF(ROUND(KM38*1440,0)&lt;&gt;ROUND(Configurações!$B$8*1440,0),"INT-15MIN",""),IF(OR(ROUND(KM38*1440,0)&lt;ROUND(Configurações!$B$9*1440,0),ROUND(KM38*1440,0)&gt;ROUND(Configurações!$B$10*1440,0)),"INT-1H2H","")))))</f>
        <v/>
      </c>
      <c r="KQ38" t="str">
        <f>IF(Configurações!$B$3="Simples",IF('Escala Simples'!AJ38="Trabalho","TRAB",IF('Escala Simples'!AJ38="Folga","FOLGA",IF('Escala Simples'!AJ38="Atestado","ATEST",IF('Escala Simples'!AJ38="Férias","FERIAS","")))),"")</f>
        <v/>
      </c>
      <c r="KR38" s="71" t="str">
        <f>IF(Configurações!$B$3="Colunas",IF('Escala Colunas'!Q169="","",'Escala Colunas'!Q169),IF(Configurações!$B$3="Simples","",IF('Escala Linhas'!ER38="","",'Escala Linhas'!ER38)))</f>
        <v/>
      </c>
      <c r="KS38" s="71" t="str">
        <f>IF(Configurações!$B$3="Colunas",IF('Escala Colunas'!Q170="","",'Escala Colunas'!Q170),IF(Configurações!$B$3="Simples","",IF('Escala Linhas'!ES38="","",'Escala Linhas'!ES38)))</f>
        <v/>
      </c>
      <c r="KT38" s="71" t="str">
        <f>IF(Configurações!$B$3="Colunas",IF('Escala Colunas'!Q171="","",'Escala Colunas'!Q171),IF(Configurações!$B$3="Simples","",IF('Escala Linhas'!ET38="","",'Escala Linhas'!ET38)))</f>
        <v/>
      </c>
      <c r="KU38" s="71" t="str">
        <f>IF(Configurações!$B$3="Colunas",IF('Escala Colunas'!Q172="","",'Escala Colunas'!Q172),IF(Configurações!$B$3="Simples","",IF('Escala Linhas'!EU38="","",'Escala Linhas'!EU38)))</f>
        <v/>
      </c>
      <c r="KV38">
        <f>IF($B38="",0,IF(Configurações!$B$3="Simples",IF(OR(LB38="TRAB",LB38="ATEST"),1,0),IF(AND(KR38&lt;&gt;"",KU38&lt;&gt;""),1,0)))</f>
        <v>0</v>
      </c>
      <c r="KW38" s="72">
        <f>IF(AND(KV38=1,Configurações!$B$3&lt;&gt;"Simples"),MOD(KU38-KR38,1)-KX38,0)</f>
        <v>0</v>
      </c>
      <c r="KX38" s="72">
        <f t="shared" si="188"/>
        <v>0</v>
      </c>
      <c r="KY38">
        <f t="shared" si="189"/>
        <v>0</v>
      </c>
      <c r="KZ38">
        <f t="shared" si="190"/>
        <v>0</v>
      </c>
      <c r="LA38" s="38" t="str">
        <f>IF(KV38=0,"",IF(KY38&gt;Configurações!$B$15,"7DIA ","")&amp;IF(AND(WEEKDAY(KR$5)=1,KZ38&gt;IF($D38="F",Configurações!$B$13,Configurações!$B$14)),"DOM ","")&amp;IF(Configurações!$B$3="Simples","",IF(ROUND(KW38*1440,0)&lt;=ROUND(Configurações!$B$11*1440,0),IF(ROUND(KX38*1440,0)&gt;0,"INT-INDEVIDO",""),IF(ROUND(KW38*1440,0)&lt;=ROUND(Configurações!$B$12*1440,0),IF(ROUND(KX38*1440,0)&lt;&gt;ROUND(Configurações!$B$8*1440,0),"INT-15MIN",""),IF(OR(ROUND(KX38*1440,0)&lt;ROUND(Configurações!$B$9*1440,0),ROUND(KX38*1440,0)&gt;ROUND(Configurações!$B$10*1440,0)),"INT-1H2H","")))))</f>
        <v/>
      </c>
      <c r="LB38" t="str">
        <f>IF(Configurações!$B$3="Simples",IF('Escala Simples'!AK38="Trabalho","TRAB",IF('Escala Simples'!AK38="Folga","FOLGA",IF('Escala Simples'!AK38="Atestado","ATEST",IF('Escala Simples'!AK38="Férias","FERIAS","")))),"")</f>
        <v/>
      </c>
      <c r="LC38" s="71" t="str">
        <f>IF(Configurações!$B$3="Colunas",IF('Escala Colunas'!Q177="","",'Escala Colunas'!Q177),IF(Configurações!$B$3="Simples","",IF('Escala Linhas'!EZ38="","",'Escala Linhas'!EZ38)))</f>
        <v/>
      </c>
      <c r="LD38" s="71" t="str">
        <f>IF(Configurações!$B$3="Colunas",IF('Escala Colunas'!Q178="","",'Escala Colunas'!Q178),IF(Configurações!$B$3="Simples","",IF('Escala Linhas'!FA38="","",'Escala Linhas'!FA38)))</f>
        <v/>
      </c>
      <c r="LE38" s="71" t="str">
        <f>IF(Configurações!$B$3="Colunas",IF('Escala Colunas'!Q179="","",'Escala Colunas'!Q179),IF(Configurações!$B$3="Simples","",IF('Escala Linhas'!FB38="","",'Escala Linhas'!FB38)))</f>
        <v/>
      </c>
      <c r="LF38" s="71" t="str">
        <f>IF(Configurações!$B$3="Colunas",IF('Escala Colunas'!Q180="","",'Escala Colunas'!Q180),IF(Configurações!$B$3="Simples","",IF('Escala Linhas'!FC38="","",'Escala Linhas'!FC38)))</f>
        <v/>
      </c>
      <c r="LG38">
        <f>IF($B38="",0,IF(Configurações!$B$3="Simples",IF(OR(LM38="TRAB",LM38="ATEST"),1,0),IF(AND(LC38&lt;&gt;"",LF38&lt;&gt;""),1,0)))</f>
        <v>0</v>
      </c>
      <c r="LH38" s="72">
        <f>IF(AND(LG38=1,Configurações!$B$3&lt;&gt;"Simples"),MOD(LF38-LC38,1)-LI38,0)</f>
        <v>0</v>
      </c>
      <c r="LI38" s="72">
        <f t="shared" si="191"/>
        <v>0</v>
      </c>
      <c r="LJ38">
        <f t="shared" si="192"/>
        <v>0</v>
      </c>
      <c r="LK38">
        <f t="shared" si="193"/>
        <v>0</v>
      </c>
      <c r="LL38" s="38" t="str">
        <f>IF(LG38=0,"",IF(LJ38&gt;Configurações!$B$15,"7DIA ","")&amp;IF(AND(WEEKDAY(LC$5)=1,LK38&gt;IF($D38="F",Configurações!$B$13,Configurações!$B$14)),"DOM ","")&amp;IF(Configurações!$B$3="Simples","",IF(ROUND(LH38*1440,0)&lt;=ROUND(Configurações!$B$11*1440,0),IF(ROUND(LI38*1440,0)&gt;0,"INT-INDEVIDO",""),IF(ROUND(LH38*1440,0)&lt;=ROUND(Configurações!$B$12*1440,0),IF(ROUND(LI38*1440,0)&lt;&gt;ROUND(Configurações!$B$8*1440,0),"INT-15MIN",""),IF(OR(ROUND(LI38*1440,0)&lt;ROUND(Configurações!$B$9*1440,0),ROUND(LI38*1440,0)&gt;ROUND(Configurações!$B$10*1440,0)),"INT-1H2H","")))))</f>
        <v/>
      </c>
      <c r="LM38" t="str">
        <f>IF(Configurações!$B$3="Simples",IF('Escala Simples'!AN38="Trabalho","TRAB",IF('Escala Simples'!AN38="Folga","FOLGA",IF('Escala Simples'!AN38="Atestado","ATEST",IF('Escala Simples'!AN38="Férias","FERIAS","")))),"")</f>
        <v/>
      </c>
      <c r="LN38" s="71" t="str">
        <f>IF(Configurações!$B$3="Colunas",IF('Escala Colunas'!Q182="","",'Escala Colunas'!Q182),IF(Configurações!$B$3="Simples","",IF('Escala Linhas'!FE38="","",'Escala Linhas'!FE38)))</f>
        <v/>
      </c>
      <c r="LO38" s="71" t="str">
        <f>IF(Configurações!$B$3="Colunas",IF('Escala Colunas'!Q183="","",'Escala Colunas'!Q183),IF(Configurações!$B$3="Simples","",IF('Escala Linhas'!FF38="","",'Escala Linhas'!FF38)))</f>
        <v/>
      </c>
      <c r="LP38" s="71" t="str">
        <f>IF(Configurações!$B$3="Colunas",IF('Escala Colunas'!Q184="","",'Escala Colunas'!Q184),IF(Configurações!$B$3="Simples","",IF('Escala Linhas'!FG38="","",'Escala Linhas'!FG38)))</f>
        <v/>
      </c>
      <c r="LQ38" s="71" t="str">
        <f>IF(Configurações!$B$3="Colunas",IF('Escala Colunas'!Q185="","",'Escala Colunas'!Q185),IF(Configurações!$B$3="Simples","",IF('Escala Linhas'!FH38="","",'Escala Linhas'!FH38)))</f>
        <v/>
      </c>
      <c r="LR38">
        <f>IF($B38="",0,IF(Configurações!$B$3="Simples",IF(OR(LX38="TRAB",LX38="ATEST"),1,0),IF(AND(LN38&lt;&gt;"",LQ38&lt;&gt;""),1,0)))</f>
        <v>0</v>
      </c>
      <c r="LS38" s="72">
        <f>IF(AND(LR38=1,Configurações!$B$3&lt;&gt;"Simples"),MOD(LQ38-LN38,1)-LT38,0)</f>
        <v>0</v>
      </c>
      <c r="LT38" s="72">
        <f t="shared" si="194"/>
        <v>0</v>
      </c>
      <c r="LU38">
        <f t="shared" si="195"/>
        <v>0</v>
      </c>
      <c r="LV38">
        <f t="shared" si="196"/>
        <v>0</v>
      </c>
      <c r="LW38" s="38" t="str">
        <f>IF(LR38=0,"",IF(LU38&gt;Configurações!$B$15,"7DIA ","")&amp;IF(AND(WEEKDAY(LN$5)=1,LV38&gt;IF($D38="F",Configurações!$B$13,Configurações!$B$14)),"DOM ","")&amp;IF(Configurações!$B$3="Simples","",IF(ROUND(LS38*1440,0)&lt;=ROUND(Configurações!$B$11*1440,0),IF(ROUND(LT38*1440,0)&gt;0,"INT-INDEVIDO",""),IF(ROUND(LS38*1440,0)&lt;=ROUND(Configurações!$B$12*1440,0),IF(ROUND(LT38*1440,0)&lt;&gt;ROUND(Configurações!$B$8*1440,0),"INT-15MIN",""),IF(OR(ROUND(LT38*1440,0)&lt;ROUND(Configurações!$B$9*1440,0),ROUND(LT38*1440,0)&gt;ROUND(Configurações!$B$10*1440,0)),"INT-1H2H","")))))</f>
        <v/>
      </c>
      <c r="LX38" t="str">
        <f>IF(Configurações!$B$3="Simples",IF('Escala Simples'!AO38="Trabalho","TRAB",IF('Escala Simples'!AO38="Folga","FOLGA",IF('Escala Simples'!AO38="Atestado","ATEST",IF('Escala Simples'!AO38="Férias","FERIAS","")))),"")</f>
        <v/>
      </c>
      <c r="LY38" s="71" t="str">
        <f>IF(Configurações!$B$3="Colunas",IF('Escala Colunas'!Q187="","",'Escala Colunas'!Q187),IF(Configurações!$B$3="Simples","",IF('Escala Linhas'!FJ38="","",'Escala Linhas'!FJ38)))</f>
        <v/>
      </c>
      <c r="LZ38" s="71" t="str">
        <f>IF(Configurações!$B$3="Colunas",IF('Escala Colunas'!Q188="","",'Escala Colunas'!Q188),IF(Configurações!$B$3="Simples","",IF('Escala Linhas'!FK38="","",'Escala Linhas'!FK38)))</f>
        <v/>
      </c>
      <c r="MA38" s="71" t="str">
        <f>IF(Configurações!$B$3="Colunas",IF('Escala Colunas'!Q189="","",'Escala Colunas'!Q189),IF(Configurações!$B$3="Simples","",IF('Escala Linhas'!FL38="","",'Escala Linhas'!FL38)))</f>
        <v/>
      </c>
      <c r="MB38" s="71" t="str">
        <f>IF(Configurações!$B$3="Colunas",IF('Escala Colunas'!Q190="","",'Escala Colunas'!Q190),IF(Configurações!$B$3="Simples","",IF('Escala Linhas'!FM38="","",'Escala Linhas'!FM38)))</f>
        <v/>
      </c>
      <c r="MC38">
        <f>IF($B38="",0,IF(Configurações!$B$3="Simples",IF(OR(MI38="TRAB",MI38="ATEST"),1,0),IF(AND(LY38&lt;&gt;"",MB38&lt;&gt;""),1,0)))</f>
        <v>0</v>
      </c>
      <c r="MD38" s="72">
        <f>IF(AND(MC38=1,Configurações!$B$3&lt;&gt;"Simples"),MOD(MB38-LY38,1)-ME38,0)</f>
        <v>0</v>
      </c>
      <c r="ME38" s="72">
        <f t="shared" si="197"/>
        <v>0</v>
      </c>
      <c r="MF38">
        <f t="shared" si="198"/>
        <v>0</v>
      </c>
      <c r="MG38">
        <f t="shared" si="199"/>
        <v>0</v>
      </c>
      <c r="MH38" s="38" t="str">
        <f>IF(MC38=0,"",IF(MF38&gt;Configurações!$B$15,"7DIA ","")&amp;IF(AND(WEEKDAY(LY$5)=1,MG38&gt;IF($D38="F",Configurações!$B$13,Configurações!$B$14)),"DOM ","")&amp;IF(Configurações!$B$3="Simples","",IF(ROUND(MD38*1440,0)&lt;=ROUND(Configurações!$B$11*1440,0),IF(ROUND(ME38*1440,0)&gt;0,"INT-INDEVIDO",""),IF(ROUND(MD38*1440,0)&lt;=ROUND(Configurações!$B$12*1440,0),IF(ROUND(ME38*1440,0)&lt;&gt;ROUND(Configurações!$B$8*1440,0),"INT-15MIN",""),IF(OR(ROUND(ME38*1440,0)&lt;ROUND(Configurações!$B$9*1440,0),ROUND(ME38*1440,0)&gt;ROUND(Configurações!$B$10*1440,0)),"INT-1H2H","")))))</f>
        <v/>
      </c>
      <c r="MI38" t="str">
        <f>IF(Configurações!$B$3="Simples",IF('Escala Simples'!AP38="Trabalho","TRAB",IF('Escala Simples'!AP38="Folga","FOLGA",IF('Escala Simples'!AP38="Atestado","ATEST",IF('Escala Simples'!AP38="Férias","FERIAS","")))),"")</f>
        <v/>
      </c>
      <c r="MJ38" s="71" t="str">
        <f>IF(Configurações!$B$3="Colunas",IF('Escala Colunas'!Q192="","",'Escala Colunas'!Q192),IF(Configurações!$B$3="Simples","",IF('Escala Linhas'!FO38="","",'Escala Linhas'!FO38)))</f>
        <v/>
      </c>
      <c r="MK38" s="71" t="str">
        <f>IF(Configurações!$B$3="Colunas",IF('Escala Colunas'!Q193="","",'Escala Colunas'!Q193),IF(Configurações!$B$3="Simples","",IF('Escala Linhas'!FP38="","",'Escala Linhas'!FP38)))</f>
        <v/>
      </c>
      <c r="ML38" s="71" t="str">
        <f>IF(Configurações!$B$3="Colunas",IF('Escala Colunas'!Q194="","",'Escala Colunas'!Q194),IF(Configurações!$B$3="Simples","",IF('Escala Linhas'!FQ38="","",'Escala Linhas'!FQ38)))</f>
        <v/>
      </c>
      <c r="MM38" s="71" t="str">
        <f>IF(Configurações!$B$3="Colunas",IF('Escala Colunas'!Q195="","",'Escala Colunas'!Q195),IF(Configurações!$B$3="Simples","",IF('Escala Linhas'!FR38="","",'Escala Linhas'!FR38)))</f>
        <v/>
      </c>
      <c r="MN38">
        <f>IF($B38="",0,IF(Configurações!$B$3="Simples",IF(OR(MT38="TRAB",MT38="ATEST"),1,0),IF(AND(MJ38&lt;&gt;"",MM38&lt;&gt;""),1,0)))</f>
        <v>0</v>
      </c>
      <c r="MO38" s="72">
        <f>IF(AND(MN38=1,Configurações!$B$3&lt;&gt;"Simples"),MOD(MM38-MJ38,1)-MP38,0)</f>
        <v>0</v>
      </c>
      <c r="MP38" s="72">
        <f t="shared" si="200"/>
        <v>0</v>
      </c>
      <c r="MQ38">
        <f t="shared" si="201"/>
        <v>0</v>
      </c>
      <c r="MR38">
        <f t="shared" si="202"/>
        <v>0</v>
      </c>
      <c r="MS38" s="38" t="str">
        <f>IF(MN38=0,"",IF(MQ38&gt;Configurações!$B$15,"7DIA ","")&amp;IF(AND(WEEKDAY(MJ$5)=1,MR38&gt;IF($D38="F",Configurações!$B$13,Configurações!$B$14)),"DOM ","")&amp;IF(Configurações!$B$3="Simples","",IF(ROUND(MO38*1440,0)&lt;=ROUND(Configurações!$B$11*1440,0),IF(ROUND(MP38*1440,0)&gt;0,"INT-INDEVIDO",""),IF(ROUND(MO38*1440,0)&lt;=ROUND(Configurações!$B$12*1440,0),IF(ROUND(MP38*1440,0)&lt;&gt;ROUND(Configurações!$B$8*1440,0),"INT-15MIN",""),IF(OR(ROUND(MP38*1440,0)&lt;ROUND(Configurações!$B$9*1440,0),ROUND(MP38*1440,0)&gt;ROUND(Configurações!$B$10*1440,0)),"INT-1H2H","")))))</f>
        <v/>
      </c>
      <c r="MT38" t="str">
        <f>IF(Configurações!$B$3="Simples",IF('Escala Simples'!AQ38="Trabalho","TRAB",IF('Escala Simples'!AQ38="Folga","FOLGA",IF('Escala Simples'!AQ38="Atestado","ATEST",IF('Escala Simples'!AQ38="Férias","FERIAS","")))),"")</f>
        <v/>
      </c>
      <c r="MU38" s="71" t="str">
        <f>IF(Configurações!$B$3="Colunas",IF('Escala Colunas'!Q197="","",'Escala Colunas'!Q197),IF(Configurações!$B$3="Simples","",IF('Escala Linhas'!FT38="","",'Escala Linhas'!FT38)))</f>
        <v/>
      </c>
      <c r="MV38" s="71" t="str">
        <f>IF(Configurações!$B$3="Colunas",IF('Escala Colunas'!Q198="","",'Escala Colunas'!Q198),IF(Configurações!$B$3="Simples","",IF('Escala Linhas'!FU38="","",'Escala Linhas'!FU38)))</f>
        <v/>
      </c>
      <c r="MW38" s="71" t="str">
        <f>IF(Configurações!$B$3="Colunas",IF('Escala Colunas'!Q199="","",'Escala Colunas'!Q199),IF(Configurações!$B$3="Simples","",IF('Escala Linhas'!FV38="","",'Escala Linhas'!FV38)))</f>
        <v/>
      </c>
      <c r="MX38" s="71" t="str">
        <f>IF(Configurações!$B$3="Colunas",IF('Escala Colunas'!Q200="","",'Escala Colunas'!Q200),IF(Configurações!$B$3="Simples","",IF('Escala Linhas'!FW38="","",'Escala Linhas'!FW38)))</f>
        <v/>
      </c>
      <c r="MY38">
        <f>IF($B38="",0,IF(Configurações!$B$3="Simples",IF(OR(NE38="TRAB",NE38="ATEST"),1,0),IF(AND(MU38&lt;&gt;"",MX38&lt;&gt;""),1,0)))</f>
        <v>0</v>
      </c>
      <c r="MZ38" s="72">
        <f>IF(AND(MY38=1,Configurações!$B$3&lt;&gt;"Simples"),MOD(MX38-MU38,1)-NA38,0)</f>
        <v>0</v>
      </c>
      <c r="NA38" s="72">
        <f t="shared" si="203"/>
        <v>0</v>
      </c>
      <c r="NB38">
        <f t="shared" si="204"/>
        <v>0</v>
      </c>
      <c r="NC38">
        <f t="shared" si="205"/>
        <v>0</v>
      </c>
      <c r="ND38" s="38" t="str">
        <f>IF(MY38=0,"",IF(NB38&gt;Configurações!$B$15,"7DIA ","")&amp;IF(AND(WEEKDAY(MU$5)=1,NC38&gt;IF($D38="F",Configurações!$B$13,Configurações!$B$14)),"DOM ","")&amp;IF(Configurações!$B$3="Simples","",IF(ROUND(MZ38*1440,0)&lt;=ROUND(Configurações!$B$11*1440,0),IF(ROUND(NA38*1440,0)&gt;0,"INT-INDEVIDO",""),IF(ROUND(MZ38*1440,0)&lt;=ROUND(Configurações!$B$12*1440,0),IF(ROUND(NA38*1440,0)&lt;&gt;ROUND(Configurações!$B$8*1440,0),"INT-15MIN",""),IF(OR(ROUND(NA38*1440,0)&lt;ROUND(Configurações!$B$9*1440,0),ROUND(NA38*1440,0)&gt;ROUND(Configurações!$B$10*1440,0)),"INT-1H2H","")))))</f>
        <v/>
      </c>
      <c r="NE38" t="str">
        <f>IF(Configurações!$B$3="Simples",IF('Escala Simples'!AR38="Trabalho","TRAB",IF('Escala Simples'!AR38="Folga","FOLGA",IF('Escala Simples'!AR38="Atestado","ATEST",IF('Escala Simples'!AR38="Férias","FERIAS","")))),"")</f>
        <v/>
      </c>
      <c r="NF38" s="71" t="str">
        <f>IF(Configurações!$B$3="Colunas",IF('Escala Colunas'!Q202="","",'Escala Colunas'!Q202),IF(Configurações!$B$3="Simples","",IF('Escala Linhas'!FY38="","",'Escala Linhas'!FY38)))</f>
        <v/>
      </c>
      <c r="NG38" s="71" t="str">
        <f>IF(Configurações!$B$3="Colunas",IF('Escala Colunas'!Q203="","",'Escala Colunas'!Q203),IF(Configurações!$B$3="Simples","",IF('Escala Linhas'!FZ38="","",'Escala Linhas'!FZ38)))</f>
        <v/>
      </c>
      <c r="NH38" s="71" t="str">
        <f>IF(Configurações!$B$3="Colunas",IF('Escala Colunas'!Q204="","",'Escala Colunas'!Q204),IF(Configurações!$B$3="Simples","",IF('Escala Linhas'!GA38="","",'Escala Linhas'!GA38)))</f>
        <v/>
      </c>
      <c r="NI38" s="71" t="str">
        <f>IF(Configurações!$B$3="Colunas",IF('Escala Colunas'!Q205="","",'Escala Colunas'!Q205),IF(Configurações!$B$3="Simples","",IF('Escala Linhas'!GB38="","",'Escala Linhas'!GB38)))</f>
        <v/>
      </c>
      <c r="NJ38">
        <f>IF($B38="",0,IF(Configurações!$B$3="Simples",IF(OR(NP38="TRAB",NP38="ATEST"),1,0),IF(AND(NF38&lt;&gt;"",NI38&lt;&gt;""),1,0)))</f>
        <v>0</v>
      </c>
      <c r="NK38" s="72">
        <f>IF(AND(NJ38=1,Configurações!$B$3&lt;&gt;"Simples"),MOD(NI38-NF38,1)-NL38,0)</f>
        <v>0</v>
      </c>
      <c r="NL38" s="72">
        <f t="shared" si="206"/>
        <v>0</v>
      </c>
      <c r="NM38">
        <f t="shared" si="207"/>
        <v>0</v>
      </c>
      <c r="NN38">
        <f t="shared" si="208"/>
        <v>0</v>
      </c>
      <c r="NO38" s="38" t="str">
        <f>IF(NJ38=0,"",IF(NM38&gt;Configurações!$B$15,"7DIA ","")&amp;IF(AND(WEEKDAY(NF$5)=1,NN38&gt;IF($D38="F",Configurações!$B$13,Configurações!$B$14)),"DOM ","")&amp;IF(Configurações!$B$3="Simples","",IF(ROUND(NK38*1440,0)&lt;=ROUND(Configurações!$B$11*1440,0),IF(ROUND(NL38*1440,0)&gt;0,"INT-INDEVIDO",""),IF(ROUND(NK38*1440,0)&lt;=ROUND(Configurações!$B$12*1440,0),IF(ROUND(NL38*1440,0)&lt;&gt;ROUND(Configurações!$B$8*1440,0),"INT-15MIN",""),IF(OR(ROUND(NL38*1440,0)&lt;ROUND(Configurações!$B$9*1440,0),ROUND(NL38*1440,0)&gt;ROUND(Configurações!$B$10*1440,0)),"INT-1H2H","")))))</f>
        <v/>
      </c>
      <c r="NP38" t="str">
        <f>IF(Configurações!$B$3="Simples",IF('Escala Simples'!AS38="Trabalho","TRAB",IF('Escala Simples'!AS38="Folga","FOLGA",IF('Escala Simples'!AS38="Atestado","ATEST",IF('Escala Simples'!AS38="Férias","FERIAS","")))),"")</f>
        <v/>
      </c>
      <c r="NQ38" s="71" t="str">
        <f>IF(Configurações!$B$3="Colunas",IF('Escala Colunas'!Q207="","",'Escala Colunas'!Q207),IF(Configurações!$B$3="Simples","",IF('Escala Linhas'!GD38="","",'Escala Linhas'!GD38)))</f>
        <v/>
      </c>
      <c r="NR38" s="71" t="str">
        <f>IF(Configurações!$B$3="Colunas",IF('Escala Colunas'!Q208="","",'Escala Colunas'!Q208),IF(Configurações!$B$3="Simples","",IF('Escala Linhas'!GE38="","",'Escala Linhas'!GE38)))</f>
        <v/>
      </c>
      <c r="NS38" s="71" t="str">
        <f>IF(Configurações!$B$3="Colunas",IF('Escala Colunas'!Q209="","",'Escala Colunas'!Q209),IF(Configurações!$B$3="Simples","",IF('Escala Linhas'!GF38="","",'Escala Linhas'!GF38)))</f>
        <v/>
      </c>
      <c r="NT38" s="71" t="str">
        <f>IF(Configurações!$B$3="Colunas",IF('Escala Colunas'!Q210="","",'Escala Colunas'!Q210),IF(Configurações!$B$3="Simples","",IF('Escala Linhas'!GG38="","",'Escala Linhas'!GG38)))</f>
        <v/>
      </c>
      <c r="NU38">
        <f>IF($B38="",0,IF(Configurações!$B$3="Simples",IF(OR(OA38="TRAB",OA38="ATEST"),1,0),IF(AND(NQ38&lt;&gt;"",NT38&lt;&gt;""),1,0)))</f>
        <v>0</v>
      </c>
      <c r="NV38" s="72">
        <f>IF(AND(NU38=1,Configurações!$B$3&lt;&gt;"Simples"),MOD(NT38-NQ38,1)-NW38,0)</f>
        <v>0</v>
      </c>
      <c r="NW38" s="72">
        <f t="shared" si="209"/>
        <v>0</v>
      </c>
      <c r="NX38">
        <f t="shared" si="210"/>
        <v>0</v>
      </c>
      <c r="NY38">
        <f t="shared" si="211"/>
        <v>0</v>
      </c>
      <c r="NZ38" s="38" t="str">
        <f>IF(NU38=0,"",IF(NX38&gt;Configurações!$B$15,"7DIA ","")&amp;IF(AND(WEEKDAY(NQ$5)=1,NY38&gt;IF($D38="F",Configurações!$B$13,Configurações!$B$14)),"DOM ","")&amp;IF(Configurações!$B$3="Simples","",IF(ROUND(NV38*1440,0)&lt;=ROUND(Configurações!$B$11*1440,0),IF(ROUND(NW38*1440,0)&gt;0,"INT-INDEVIDO",""),IF(ROUND(NV38*1440,0)&lt;=ROUND(Configurações!$B$12*1440,0),IF(ROUND(NW38*1440,0)&lt;&gt;ROUND(Configurações!$B$8*1440,0),"INT-15MIN",""),IF(OR(ROUND(NW38*1440,0)&lt;ROUND(Configurações!$B$9*1440,0),ROUND(NW38*1440,0)&gt;ROUND(Configurações!$B$10*1440,0)),"INT-1H2H","")))))</f>
        <v/>
      </c>
      <c r="OA38" t="str">
        <f>IF(Configurações!$B$3="Simples",IF('Escala Simples'!AT38="Trabalho","TRAB",IF('Escala Simples'!AT38="Folga","FOLGA",IF('Escala Simples'!AT38="Atestado","ATEST",IF('Escala Simples'!AT38="Férias","FERIAS","")))),"")</f>
        <v/>
      </c>
      <c r="OB38" s="72">
        <f>SUMIFS(Cálculos!$G38:$OA38,Cálculos!$G$4:$OA$4,"H",Cálculos!$G$3:$OA$3,1)</f>
        <v>0</v>
      </c>
      <c r="OC38">
        <f>SUMIFS(Cálculos!$G38:$OA38,Cálculos!$G$4:$OA$4,"T",Cálculos!$G$3:$OA$3,1)</f>
        <v>0</v>
      </c>
      <c r="OD38" s="69" t="str">
        <f>IF($B38="","",IF(AND(Configurações!$B$3&lt;&gt;"Simples",ISNUMBER($C38),ROUND(OB38*1440,0)&gt;$C38*60),"Jornada semanal excedida: "&amp;TEXT(OB38,"[h]:mm")&amp;" (contratada "&amp;$C38&amp;"h) • ","")&amp;IF(IF(Configurações!$B$6="Sim",OC38&gt;6,OC38&gt;Configurações!$B$5),IF(Configurações!$B$6="Sim","Semana inteira sem folga — mínimo 1 folga (CCT/ACT) • ","Mais de "&amp;Configurações!$B$5&amp;" dias trabalhados — obrigatórias 2 folgas semanais • "),"")&amp;IF(COUNTIF(G38:CD38,"*7DIA*")&gt;0,"7º dia consecutivo de trabalho • ","")&amp;IF(COUNTIF(G38:CD38,"*DOM*")&gt;0,"Domingos consecutivos acima do permitido • ","")&amp;IF(COUNTIF(G38:CD38,"*INT-INDEVIDO*")&gt;0,"Intervalo indevido em jornada até 4h • ","")&amp;IF(COUNTIF(G38:CD38,"*INT-15MIN*")&gt;0,"Intervalo deve ser de 15 min (jornada 4h01–6h) • ","")&amp;IF(COUNTIF(G38:CD38,"*INT-1H2H*")&gt;0,"Intervalo fora de 1h–2h (jornada acima de 6h) • ",""))</f>
        <v/>
      </c>
      <c r="OE38">
        <f>IF($B38="",0,IF(AND(Configurações!$B$3&lt;&gt;"Simples",ISNUMBER($C38),ROUND(OB38*1440,0)&gt;$C38*60),1,0))</f>
        <v>0</v>
      </c>
      <c r="OF38">
        <f>IF($B38="",0,IF(IF(Configurações!$B$6="Sim",OC38&gt;6,OC38&gt;Configurações!$B$5),1,0))</f>
        <v>0</v>
      </c>
      <c r="OG38" s="72">
        <f>SUMIFS(Cálculos!$G38:$OA38,Cálculos!$G$4:$OA$4,"H",Cálculos!$G$3:$OA$3,2)</f>
        <v>0</v>
      </c>
      <c r="OH38">
        <f>SUMIFS(Cálculos!$G38:$OA38,Cálculos!$G$4:$OA$4,"T",Cálculos!$G$3:$OA$3,2)</f>
        <v>0</v>
      </c>
      <c r="OI38" s="69" t="str">
        <f>IF($B38="","",IF(AND(Configurações!$B$3&lt;&gt;"Simples",ISNUMBER($C38),ROUND(OG38*1440,0)&gt;$C38*60),"Jornada semanal excedida: "&amp;TEXT(OG38,"[h]:mm")&amp;" (contratada "&amp;$C38&amp;"h) • ","")&amp;IF(IF(Configurações!$B$6="Sim",OH38&gt;6,OH38&gt;Configurações!$B$5),IF(Configurações!$B$6="Sim","Semana inteira sem folga — mínimo 1 folga (CCT/ACT) • ","Mais de "&amp;Configurações!$B$5&amp;" dias trabalhados — obrigatórias 2 folgas semanais • "),"")&amp;IF(COUNTIF(CF38:FC38,"*7DIA*")&gt;0,"7º dia consecutivo de trabalho • ","")&amp;IF(COUNTIF(CF38:FC38,"*DOM*")&gt;0,"Domingos consecutivos acima do permitido • ","")&amp;IF(COUNTIF(CF38:FC38,"*INT-INDEVIDO*")&gt;0,"Intervalo indevido em jornada até 4h • ","")&amp;IF(COUNTIF(CF38:FC38,"*INT-15MIN*")&gt;0,"Intervalo deve ser de 15 min (jornada 4h01–6h) • ","")&amp;IF(COUNTIF(CF38:FC38,"*INT-1H2H*")&gt;0,"Intervalo fora de 1h–2h (jornada acima de 6h) • ",""))</f>
        <v/>
      </c>
      <c r="OJ38">
        <f>IF($B38="",0,IF(AND(Configurações!$B$3&lt;&gt;"Simples",ISNUMBER($C38),ROUND(OG38*1440,0)&gt;$C38*60),1,0))</f>
        <v>0</v>
      </c>
      <c r="OK38">
        <f>IF($B38="",0,IF(IF(Configurações!$B$6="Sim",OH38&gt;6,OH38&gt;Configurações!$B$5),1,0))</f>
        <v>0</v>
      </c>
      <c r="OL38" s="72">
        <f>SUMIFS(Cálculos!$G38:$OA38,Cálculos!$G$4:$OA$4,"H",Cálculos!$G$3:$OA$3,3)</f>
        <v>0</v>
      </c>
      <c r="OM38">
        <f>SUMIFS(Cálculos!$G38:$OA38,Cálculos!$G$4:$OA$4,"T",Cálculos!$G$3:$OA$3,3)</f>
        <v>0</v>
      </c>
      <c r="ON38" s="69" t="str">
        <f>IF($B38="","",IF(AND(Configurações!$B$3&lt;&gt;"Simples",ISNUMBER($C38),ROUND(OL38*1440,0)&gt;$C38*60),"Jornada semanal excedida: "&amp;TEXT(OL38,"[h]:mm")&amp;" (contratada "&amp;$C38&amp;"h) • ","")&amp;IF(IF(Configurações!$B$6="Sim",OM38&gt;6,OM38&gt;Configurações!$B$5),IF(Configurações!$B$6="Sim","Semana inteira sem folga — mínimo 1 folga (CCT/ACT) • ","Mais de "&amp;Configurações!$B$5&amp;" dias trabalhados — obrigatórias 2 folgas semanais • "),"")&amp;IF(COUNTIF(FE38:IB38,"*7DIA*")&gt;0,"7º dia consecutivo de trabalho • ","")&amp;IF(COUNTIF(FE38:IB38,"*DOM*")&gt;0,"Domingos consecutivos acima do permitido • ","")&amp;IF(COUNTIF(FE38:IB38,"*INT-INDEVIDO*")&gt;0,"Intervalo indevido em jornada até 4h • ","")&amp;IF(COUNTIF(FE38:IB38,"*INT-15MIN*")&gt;0,"Intervalo deve ser de 15 min (jornada 4h01–6h) • ","")&amp;IF(COUNTIF(FE38:IB38,"*INT-1H2H*")&gt;0,"Intervalo fora de 1h–2h (jornada acima de 6h) • ",""))</f>
        <v/>
      </c>
      <c r="OO38">
        <f>IF($B38="",0,IF(AND(Configurações!$B$3&lt;&gt;"Simples",ISNUMBER($C38),ROUND(OL38*1440,0)&gt;$C38*60),1,0))</f>
        <v>0</v>
      </c>
      <c r="OP38">
        <f>IF($B38="",0,IF(IF(Configurações!$B$6="Sim",OM38&gt;6,OM38&gt;Configurações!$B$5),1,0))</f>
        <v>0</v>
      </c>
      <c r="OQ38" s="72">
        <f>SUMIFS(Cálculos!$G38:$OA38,Cálculos!$G$4:$OA$4,"H",Cálculos!$G$3:$OA$3,4)</f>
        <v>0</v>
      </c>
      <c r="OR38">
        <f>SUMIFS(Cálculos!$G38:$OA38,Cálculos!$G$4:$OA$4,"T",Cálculos!$G$3:$OA$3,4)</f>
        <v>0</v>
      </c>
      <c r="OS38" s="69" t="str">
        <f>IF($B38="","",IF(AND(Configurações!$B$3&lt;&gt;"Simples",ISNUMBER($C38),ROUND(OQ38*1440,0)&gt;$C38*60),"Jornada semanal excedida: "&amp;TEXT(OQ38,"[h]:mm")&amp;" (contratada "&amp;$C38&amp;"h) • ","")&amp;IF(IF(Configurações!$B$6="Sim",OR38&gt;6,OR38&gt;Configurações!$B$5),IF(Configurações!$B$6="Sim","Semana inteira sem folga — mínimo 1 folga (CCT/ACT) • ","Mais de "&amp;Configurações!$B$5&amp;" dias trabalhados — obrigatórias 2 folgas semanais • "),"")&amp;IF(COUNTIF(ID38:LA38,"*7DIA*")&gt;0,"7º dia consecutivo de trabalho • ","")&amp;IF(COUNTIF(ID38:LA38,"*DOM*")&gt;0,"Domingos consecutivos acima do permitido • ","")&amp;IF(COUNTIF(ID38:LA38,"*INT-INDEVIDO*")&gt;0,"Intervalo indevido em jornada até 4h • ","")&amp;IF(COUNTIF(ID38:LA38,"*INT-15MIN*")&gt;0,"Intervalo deve ser de 15 min (jornada 4h01–6h) • ","")&amp;IF(COUNTIF(ID38:LA38,"*INT-1H2H*")&gt;0,"Intervalo fora de 1h–2h (jornada acima de 6h) • ",""))</f>
        <v/>
      </c>
      <c r="OT38">
        <f>IF($B38="",0,IF(AND(Configurações!$B$3&lt;&gt;"Simples",ISNUMBER($C38),ROUND(OQ38*1440,0)&gt;$C38*60),1,0))</f>
        <v>0</v>
      </c>
      <c r="OU38">
        <f>IF($B38="",0,IF(IF(Configurações!$B$6="Sim",OR38&gt;6,OR38&gt;Configurações!$B$5),1,0))</f>
        <v>0</v>
      </c>
      <c r="OV38" s="72">
        <f>SUMIFS(Cálculos!$G38:$OA38,Cálculos!$G$4:$OA$4,"H",Cálculos!$G$3:$OA$3,5)</f>
        <v>0</v>
      </c>
      <c r="OW38">
        <f>SUMIFS(Cálculos!$G38:$OA38,Cálculos!$G$4:$OA$4,"T",Cálculos!$G$3:$OA$3,5)</f>
        <v>0</v>
      </c>
      <c r="OX38" s="69" t="str">
        <f>IF($B38="","",IF(AND(Configurações!$B$3&lt;&gt;"Simples",ISNUMBER($C38),ROUND(OV38*1440,0)&gt;$C38*60),"Jornada semanal excedida: "&amp;TEXT(OV38,"[h]:mm")&amp;" (contratada "&amp;$C38&amp;"h) • ","")&amp;IF(IF(Configurações!$B$6="Sim",OW38&gt;6,OW38&gt;Configurações!$B$5),IF(Configurações!$B$6="Sim","Semana inteira sem folga — mínimo 1 folga (CCT/ACT) • ","Mais de "&amp;Configurações!$B$5&amp;" dias trabalhados — obrigatórias 2 folgas semanais • "),"")&amp;IF(COUNTIF(LC38:NZ38,"*7DIA*")&gt;0,"7º dia consecutivo de trabalho • ","")&amp;IF(COUNTIF(LC38:NZ38,"*DOM*")&gt;0,"Domingos consecutivos acima do permitido • ","")&amp;IF(COUNTIF(LC38:NZ38,"*INT-INDEVIDO*")&gt;0,"Intervalo indevido em jornada até 4h • ","")&amp;IF(COUNTIF(LC38:NZ38,"*INT-15MIN*")&gt;0,"Intervalo deve ser de 15 min (jornada 4h01–6h) • ","")&amp;IF(COUNTIF(LC38:NZ38,"*INT-1H2H*")&gt;0,"Intervalo fora de 1h–2h (jornada acima de 6h) • ",""))</f>
        <v/>
      </c>
      <c r="OY38">
        <f>IF($B38="",0,IF(AND(Configurações!$B$3&lt;&gt;"Simples",ISNUMBER($C38),ROUND(OV38*1440,0)&gt;$C38*60),1,0))</f>
        <v>0</v>
      </c>
      <c r="OZ38">
        <f>IF($B38="",0,IF(IF(Configurações!$B$6="Sim",OW38&gt;6,OW38&gt;Configurações!$B$5),1,0))</f>
        <v>0</v>
      </c>
      <c r="PA38">
        <f>IF($B38="",0,SUMPRODUCT((Cálculos!$G$4:$OA$4="T")*(Cálculos!$G$5:$OA$5&gt;=$PA$5)*(Cálculos!$G$5:$OA$5&lt;=$PB$5))-PE38)</f>
        <v>0</v>
      </c>
      <c r="PB38">
        <f>IF($B38="",0,PA38-SUMIFS(Cálculos!$G38:$OA38,Cálculos!$G$4:$OA$4,"T",Cálculos!$G$5:$OA$5,"&gt;="&amp;$PA$5,Cálculos!$G$5:$OA$5,"&lt;="&amp;$PB$5))</f>
        <v>0</v>
      </c>
      <c r="PC38">
        <f>ROUND(PA38*Configurações!$B$7/7,0)</f>
        <v>0</v>
      </c>
      <c r="PD38">
        <f>IF(AND(Configurações!$B$6="Sim",PA38&gt;0,PB38&lt;PC38),1,0)</f>
        <v>0</v>
      </c>
      <c r="PE38">
        <f>IF($B38="",0,COUNTIFS(Cálculos!$G$4:$OA$4,"ST",Cálculos!$G$5:$OA$5,"&gt;="&amp;$PA$5,Cálculos!$G$5:$OA$5,"&lt;="&amp;$PB$5,Cálculos!$G38:$OA38,"FERIAS"))</f>
        <v>0</v>
      </c>
      <c r="PF38">
        <f>IF($B38="",0,SUMPRODUCT((Cálculos!$G$4:$OA$4="T")*(Cálculos!$G$5:$OA$5&gt;=$PF$5)*(Cálculos!$G$5:$OA$5&lt;=$PG$5))-PJ38)</f>
        <v>0</v>
      </c>
      <c r="PG38">
        <f>IF($B38="",0,PF38-SUMIFS(Cálculos!$G38:$OA38,Cálculos!$G$4:$OA$4,"T",Cálculos!$G$5:$OA$5,"&gt;="&amp;$PF$5,Cálculos!$G$5:$OA$5,"&lt;="&amp;$PG$5))</f>
        <v>0</v>
      </c>
      <c r="PH38">
        <f>ROUND(PF38*Configurações!$B$7/7,0)</f>
        <v>0</v>
      </c>
      <c r="PI38">
        <f>IF(AND(Configurações!$B$6="Sim",PF38&gt;0,PG38&lt;PH38),1,0)</f>
        <v>0</v>
      </c>
      <c r="PJ38">
        <f>IF($B38="",0,COUNTIFS(Cálculos!$G$4:$OA$4,"ST",Cálculos!$G$5:$OA$5,"&gt;="&amp;$PF$5,Cálculos!$G$5:$OA$5,"&lt;="&amp;$PG$5,Cálculos!$G38:$OA38,"FERIAS"))</f>
        <v>0</v>
      </c>
      <c r="PK38">
        <f>IF($B38="",0,SUMPRODUCT((Cálculos!$G$4:$OA$4="T")*(Cálculos!$G$5:$OA$5&gt;=$PK$5)*(Cálculos!$G$5:$OA$5&lt;=$PL$5))-PO38)</f>
        <v>0</v>
      </c>
      <c r="PL38">
        <f>IF($B38="",0,PK38-SUMIFS(Cálculos!$G38:$OA38,Cálculos!$G$4:$OA$4,"T",Cálculos!$G$5:$OA$5,"&gt;="&amp;$PK$5,Cálculos!$G$5:$OA$5,"&lt;="&amp;$PL$5))</f>
        <v>0</v>
      </c>
      <c r="PM38">
        <f>ROUND(PK38*Configurações!$B$7/7,0)</f>
        <v>0</v>
      </c>
      <c r="PN38">
        <f>IF(AND(Configurações!$B$6="Sim",PK38&gt;0,PL38&lt;PM38),1,0)</f>
        <v>0</v>
      </c>
      <c r="PO38">
        <f>IF($B38="",0,COUNTIFS(Cálculos!$G$4:$OA$4,"ST",Cálculos!$G$5:$OA$5,"&gt;="&amp;$PK$5,Cálculos!$G$5:$OA$5,"&lt;="&amp;$PL$5,Cálculos!$G38:$OA38,"FERIAS"))</f>
        <v>0</v>
      </c>
      <c r="PP38" s="69" t="str">
        <f t="shared" si="212"/>
        <v/>
      </c>
    </row>
    <row r="39" spans="1:432" x14ac:dyDescent="0.25">
      <c r="A39" s="68" t="str">
        <f t="shared" si="106"/>
        <v/>
      </c>
      <c r="B39" s="69" t="str">
        <f>IF(Configurações!$B$3="Colunas",IF('Escala Colunas'!Q$4="","",'Escala Colunas'!Q$4),IF(Configurações!$B$3="Simples",IF('Escala Simples'!$B39="","",'Escala Simples'!$B39),IF('Escala Linhas'!$B39="","",'Escala Linhas'!$B39)))</f>
        <v/>
      </c>
      <c r="C39" s="70" t="str">
        <f>IF($B39="","",IFERROR(INDEX(Funcionários!$D$5:$D$84,MATCH($B39,Funcionários!$B$5:$B$84,0)),""))</f>
        <v/>
      </c>
      <c r="D39" t="str">
        <f>IF($B39="","",IFERROR(INDEX(Funcionários!$C$5:$C$84,MATCH($B39,Funcionários!$B$5:$B$84,0)),""))</f>
        <v/>
      </c>
      <c r="E39">
        <f>IF($B39="",0,IFERROR(N(INDEX(Funcionários!$E$5:$E$84,MATCH($B39,Funcionários!$B$5:$B$84,0))),0))</f>
        <v>0</v>
      </c>
      <c r="F39">
        <f>IF($B39="",0,IFERROR(N(INDEX(Funcionários!$F$5:$F$84,MATCH($B39,Funcionários!$B$5:$B$84,0))),0))</f>
        <v>0</v>
      </c>
      <c r="G39" s="71" t="str">
        <f>IF(Configurações!$B$3="Colunas",IF('Escala Colunas'!Q26="","",'Escala Colunas'!Q26),IF(Configurações!$B$3="Simples","",IF('Escala Linhas'!D39="","",'Escala Linhas'!D39)))</f>
        <v/>
      </c>
      <c r="H39" s="71" t="str">
        <f>IF(Configurações!$B$3="Colunas",IF('Escala Colunas'!Q27="","",'Escala Colunas'!Q27),IF(Configurações!$B$3="Simples","",IF('Escala Linhas'!E39="","",'Escala Linhas'!E39)))</f>
        <v/>
      </c>
      <c r="I39" s="71" t="str">
        <f>IF(Configurações!$B$3="Colunas",IF('Escala Colunas'!Q28="","",'Escala Colunas'!Q28),IF(Configurações!$B$3="Simples","",IF('Escala Linhas'!F39="","",'Escala Linhas'!F39)))</f>
        <v/>
      </c>
      <c r="J39" s="71" t="str">
        <f>IF(Configurações!$B$3="Colunas",IF('Escala Colunas'!Q29="","",'Escala Colunas'!Q29),IF(Configurações!$B$3="Simples","",IF('Escala Linhas'!G39="","",'Escala Linhas'!G39)))</f>
        <v/>
      </c>
      <c r="K39">
        <f>IF($B39="",0,IF(Configurações!$B$3="Simples",IF(OR(Q39="TRAB",Q39="ATEST"),1,0),IF(AND(G39&lt;&gt;"",J39&lt;&gt;""),1,0)))</f>
        <v>0</v>
      </c>
      <c r="L39" s="72">
        <f>IF(AND(K39=1,Configurações!$B$3&lt;&gt;"Simples"),MOD(J39-G39,1)-M39,0)</f>
        <v>0</v>
      </c>
      <c r="M39" s="72">
        <f t="shared" si="107"/>
        <v>0</v>
      </c>
      <c r="N39">
        <f t="shared" si="108"/>
        <v>0</v>
      </c>
      <c r="O39">
        <f t="shared" si="109"/>
        <v>0</v>
      </c>
      <c r="P39" s="38" t="str">
        <f>IF(K39=0,"",IF(N39&gt;Configurações!$B$15,"7DIA ","")&amp;IF(AND(WEEKDAY(G$5)=1,O39&gt;IF($D39="F",Configurações!$B$13,Configurações!$B$14)),"DOM ","")&amp;IF(Configurações!$B$3="Simples","",IF(ROUND(L39*1440,0)&lt;=ROUND(Configurações!$B$11*1440,0),IF(ROUND(M39*1440,0)&gt;0,"INT-INDEVIDO",""),IF(ROUND(L39*1440,0)&lt;=ROUND(Configurações!$B$12*1440,0),IF(ROUND(M39*1440,0)&lt;&gt;ROUND(Configurações!$B$8*1440,0),"INT-15MIN",""),IF(OR(ROUND(M39*1440,0)&lt;ROUND(Configurações!$B$9*1440,0),ROUND(M39*1440,0)&gt;ROUND(Configurações!$B$10*1440,0)),"INT-1H2H","")))))</f>
        <v/>
      </c>
      <c r="Q39" t="str">
        <f>IF(Configurações!$B$3="Simples",IF('Escala Simples'!D39="Trabalho","TRAB",IF('Escala Simples'!D39="Folga","FOLGA",IF('Escala Simples'!D39="Atestado","ATEST",IF('Escala Simples'!D39="Férias","FERIAS","")))),"")</f>
        <v/>
      </c>
      <c r="R39" s="71" t="str">
        <f>IF(Configurações!$B$3="Colunas",IF('Escala Colunas'!Q31="","",'Escala Colunas'!Q31),IF(Configurações!$B$3="Simples","",IF('Escala Linhas'!I39="","",'Escala Linhas'!I39)))</f>
        <v/>
      </c>
      <c r="S39" s="71" t="str">
        <f>IF(Configurações!$B$3="Colunas",IF('Escala Colunas'!Q32="","",'Escala Colunas'!Q32),IF(Configurações!$B$3="Simples","",IF('Escala Linhas'!J39="","",'Escala Linhas'!J39)))</f>
        <v/>
      </c>
      <c r="T39" s="71" t="str">
        <f>IF(Configurações!$B$3="Colunas",IF('Escala Colunas'!Q33="","",'Escala Colunas'!Q33),IF(Configurações!$B$3="Simples","",IF('Escala Linhas'!K39="","",'Escala Linhas'!K39)))</f>
        <v/>
      </c>
      <c r="U39" s="71" t="str">
        <f>IF(Configurações!$B$3="Colunas",IF('Escala Colunas'!Q34="","",'Escala Colunas'!Q34),IF(Configurações!$B$3="Simples","",IF('Escala Linhas'!L39="","",'Escala Linhas'!L39)))</f>
        <v/>
      </c>
      <c r="V39">
        <f>IF($B39="",0,IF(Configurações!$B$3="Simples",IF(OR(AB39="TRAB",AB39="ATEST"),1,0),IF(AND(R39&lt;&gt;"",U39&lt;&gt;""),1,0)))</f>
        <v>0</v>
      </c>
      <c r="W39" s="72">
        <f>IF(AND(V39=1,Configurações!$B$3&lt;&gt;"Simples"),MOD(U39-R39,1)-X39,0)</f>
        <v>0</v>
      </c>
      <c r="X39" s="72">
        <f t="shared" si="110"/>
        <v>0</v>
      </c>
      <c r="Y39">
        <f t="shared" si="111"/>
        <v>0</v>
      </c>
      <c r="Z39">
        <f t="shared" si="112"/>
        <v>0</v>
      </c>
      <c r="AA39" s="38" t="str">
        <f>IF(V39=0,"",IF(Y39&gt;Configurações!$B$15,"7DIA ","")&amp;IF(AND(WEEKDAY(R$5)=1,Z39&gt;IF($D39="F",Configurações!$B$13,Configurações!$B$14)),"DOM ","")&amp;IF(Configurações!$B$3="Simples","",IF(ROUND(W39*1440,0)&lt;=ROUND(Configurações!$B$11*1440,0),IF(ROUND(X39*1440,0)&gt;0,"INT-INDEVIDO",""),IF(ROUND(W39*1440,0)&lt;=ROUND(Configurações!$B$12*1440,0),IF(ROUND(X39*1440,0)&lt;&gt;ROUND(Configurações!$B$8*1440,0),"INT-15MIN",""),IF(OR(ROUND(X39*1440,0)&lt;ROUND(Configurações!$B$9*1440,0),ROUND(X39*1440,0)&gt;ROUND(Configurações!$B$10*1440,0)),"INT-1H2H","")))))</f>
        <v/>
      </c>
      <c r="AB39" t="str">
        <f>IF(Configurações!$B$3="Simples",IF('Escala Simples'!E39="Trabalho","TRAB",IF('Escala Simples'!E39="Folga","FOLGA",IF('Escala Simples'!E39="Atestado","ATEST",IF('Escala Simples'!E39="Férias","FERIAS","")))),"")</f>
        <v/>
      </c>
      <c r="AC39" s="71" t="str">
        <f>IF(Configurações!$B$3="Colunas",IF('Escala Colunas'!Q36="","",'Escala Colunas'!Q36),IF(Configurações!$B$3="Simples","",IF('Escala Linhas'!N39="","",'Escala Linhas'!N39)))</f>
        <v/>
      </c>
      <c r="AD39" s="71" t="str">
        <f>IF(Configurações!$B$3="Colunas",IF('Escala Colunas'!Q37="","",'Escala Colunas'!Q37),IF(Configurações!$B$3="Simples","",IF('Escala Linhas'!O39="","",'Escala Linhas'!O39)))</f>
        <v/>
      </c>
      <c r="AE39" s="71" t="str">
        <f>IF(Configurações!$B$3="Colunas",IF('Escala Colunas'!Q38="","",'Escala Colunas'!Q38),IF(Configurações!$B$3="Simples","",IF('Escala Linhas'!P39="","",'Escala Linhas'!P39)))</f>
        <v/>
      </c>
      <c r="AF39" s="71" t="str">
        <f>IF(Configurações!$B$3="Colunas",IF('Escala Colunas'!Q39="","",'Escala Colunas'!Q39),IF(Configurações!$B$3="Simples","",IF('Escala Linhas'!Q39="","",'Escala Linhas'!Q39)))</f>
        <v/>
      </c>
      <c r="AG39">
        <f>IF($B39="",0,IF(Configurações!$B$3="Simples",IF(OR(AM39="TRAB",AM39="ATEST"),1,0),IF(AND(AC39&lt;&gt;"",AF39&lt;&gt;""),1,0)))</f>
        <v>0</v>
      </c>
      <c r="AH39" s="72">
        <f>IF(AND(AG39=1,Configurações!$B$3&lt;&gt;"Simples"),MOD(AF39-AC39,1)-AI39,0)</f>
        <v>0</v>
      </c>
      <c r="AI39" s="72">
        <f t="shared" si="113"/>
        <v>0</v>
      </c>
      <c r="AJ39">
        <f t="shared" si="114"/>
        <v>0</v>
      </c>
      <c r="AK39">
        <f t="shared" si="115"/>
        <v>0</v>
      </c>
      <c r="AL39" s="38" t="str">
        <f>IF(AG39=0,"",IF(AJ39&gt;Configurações!$B$15,"7DIA ","")&amp;IF(AND(WEEKDAY(AC$5)=1,AK39&gt;IF($D39="F",Configurações!$B$13,Configurações!$B$14)),"DOM ","")&amp;IF(Configurações!$B$3="Simples","",IF(ROUND(AH39*1440,0)&lt;=ROUND(Configurações!$B$11*1440,0),IF(ROUND(AI39*1440,0)&gt;0,"INT-INDEVIDO",""),IF(ROUND(AH39*1440,0)&lt;=ROUND(Configurações!$B$12*1440,0),IF(ROUND(AI39*1440,0)&lt;&gt;ROUND(Configurações!$B$8*1440,0),"INT-15MIN",""),IF(OR(ROUND(AI39*1440,0)&lt;ROUND(Configurações!$B$9*1440,0),ROUND(AI39*1440,0)&gt;ROUND(Configurações!$B$10*1440,0)),"INT-1H2H","")))))</f>
        <v/>
      </c>
      <c r="AM39" t="str">
        <f>IF(Configurações!$B$3="Simples",IF('Escala Simples'!F39="Trabalho","TRAB",IF('Escala Simples'!F39="Folga","FOLGA",IF('Escala Simples'!F39="Atestado","ATEST",IF('Escala Simples'!F39="Férias","FERIAS","")))),"")</f>
        <v/>
      </c>
      <c r="AN39" s="71" t="str">
        <f>IF(Configurações!$B$3="Colunas",IF('Escala Colunas'!Q41="","",'Escala Colunas'!Q41),IF(Configurações!$B$3="Simples","",IF('Escala Linhas'!S39="","",'Escala Linhas'!S39)))</f>
        <v/>
      </c>
      <c r="AO39" s="71" t="str">
        <f>IF(Configurações!$B$3="Colunas",IF('Escala Colunas'!Q42="","",'Escala Colunas'!Q42),IF(Configurações!$B$3="Simples","",IF('Escala Linhas'!T39="","",'Escala Linhas'!T39)))</f>
        <v/>
      </c>
      <c r="AP39" s="71" t="str">
        <f>IF(Configurações!$B$3="Colunas",IF('Escala Colunas'!Q43="","",'Escala Colunas'!Q43),IF(Configurações!$B$3="Simples","",IF('Escala Linhas'!U39="","",'Escala Linhas'!U39)))</f>
        <v/>
      </c>
      <c r="AQ39" s="71" t="str">
        <f>IF(Configurações!$B$3="Colunas",IF('Escala Colunas'!Q44="","",'Escala Colunas'!Q44),IF(Configurações!$B$3="Simples","",IF('Escala Linhas'!V39="","",'Escala Linhas'!V39)))</f>
        <v/>
      </c>
      <c r="AR39">
        <f>IF($B39="",0,IF(Configurações!$B$3="Simples",IF(OR(AX39="TRAB",AX39="ATEST"),1,0),IF(AND(AN39&lt;&gt;"",AQ39&lt;&gt;""),1,0)))</f>
        <v>0</v>
      </c>
      <c r="AS39" s="72">
        <f>IF(AND(AR39=1,Configurações!$B$3&lt;&gt;"Simples"),MOD(AQ39-AN39,1)-AT39,0)</f>
        <v>0</v>
      </c>
      <c r="AT39" s="72">
        <f t="shared" si="116"/>
        <v>0</v>
      </c>
      <c r="AU39">
        <f t="shared" si="117"/>
        <v>0</v>
      </c>
      <c r="AV39">
        <f t="shared" si="118"/>
        <v>0</v>
      </c>
      <c r="AW39" s="38" t="str">
        <f>IF(AR39=0,"",IF(AU39&gt;Configurações!$B$15,"7DIA ","")&amp;IF(AND(WEEKDAY(AN$5)=1,AV39&gt;IF($D39="F",Configurações!$B$13,Configurações!$B$14)),"DOM ","")&amp;IF(Configurações!$B$3="Simples","",IF(ROUND(AS39*1440,0)&lt;=ROUND(Configurações!$B$11*1440,0),IF(ROUND(AT39*1440,0)&gt;0,"INT-INDEVIDO",""),IF(ROUND(AS39*1440,0)&lt;=ROUND(Configurações!$B$12*1440,0),IF(ROUND(AT39*1440,0)&lt;&gt;ROUND(Configurações!$B$8*1440,0),"INT-15MIN",""),IF(OR(ROUND(AT39*1440,0)&lt;ROUND(Configurações!$B$9*1440,0),ROUND(AT39*1440,0)&gt;ROUND(Configurações!$B$10*1440,0)),"INT-1H2H","")))))</f>
        <v/>
      </c>
      <c r="AX39" t="str">
        <f>IF(Configurações!$B$3="Simples",IF('Escala Simples'!G39="Trabalho","TRAB",IF('Escala Simples'!G39="Folga","FOLGA",IF('Escala Simples'!G39="Atestado","ATEST",IF('Escala Simples'!G39="Férias","FERIAS","")))),"")</f>
        <v/>
      </c>
      <c r="AY39" s="71" t="str">
        <f>IF(Configurações!$B$3="Colunas",IF('Escala Colunas'!Q46="","",'Escala Colunas'!Q46),IF(Configurações!$B$3="Simples","",IF('Escala Linhas'!X39="","",'Escala Linhas'!X39)))</f>
        <v/>
      </c>
      <c r="AZ39" s="71" t="str">
        <f>IF(Configurações!$B$3="Colunas",IF('Escala Colunas'!Q47="","",'Escala Colunas'!Q47),IF(Configurações!$B$3="Simples","",IF('Escala Linhas'!Y39="","",'Escala Linhas'!Y39)))</f>
        <v/>
      </c>
      <c r="BA39" s="71" t="str">
        <f>IF(Configurações!$B$3="Colunas",IF('Escala Colunas'!Q48="","",'Escala Colunas'!Q48),IF(Configurações!$B$3="Simples","",IF('Escala Linhas'!Z39="","",'Escala Linhas'!Z39)))</f>
        <v/>
      </c>
      <c r="BB39" s="71" t="str">
        <f>IF(Configurações!$B$3="Colunas",IF('Escala Colunas'!Q49="","",'Escala Colunas'!Q49),IF(Configurações!$B$3="Simples","",IF('Escala Linhas'!AA39="","",'Escala Linhas'!AA39)))</f>
        <v/>
      </c>
      <c r="BC39">
        <f>IF($B39="",0,IF(Configurações!$B$3="Simples",IF(OR(BI39="TRAB",BI39="ATEST"),1,0),IF(AND(AY39&lt;&gt;"",BB39&lt;&gt;""),1,0)))</f>
        <v>0</v>
      </c>
      <c r="BD39" s="72">
        <f>IF(AND(BC39=1,Configurações!$B$3&lt;&gt;"Simples"),MOD(BB39-AY39,1)-BE39,0)</f>
        <v>0</v>
      </c>
      <c r="BE39" s="72">
        <f t="shared" si="119"/>
        <v>0</v>
      </c>
      <c r="BF39">
        <f t="shared" si="120"/>
        <v>0</v>
      </c>
      <c r="BG39">
        <f t="shared" si="121"/>
        <v>0</v>
      </c>
      <c r="BH39" s="38" t="str">
        <f>IF(BC39=0,"",IF(BF39&gt;Configurações!$B$15,"7DIA ","")&amp;IF(AND(WEEKDAY(AY$5)=1,BG39&gt;IF($D39="F",Configurações!$B$13,Configurações!$B$14)),"DOM ","")&amp;IF(Configurações!$B$3="Simples","",IF(ROUND(BD39*1440,0)&lt;=ROUND(Configurações!$B$11*1440,0),IF(ROUND(BE39*1440,0)&gt;0,"INT-INDEVIDO",""),IF(ROUND(BD39*1440,0)&lt;=ROUND(Configurações!$B$12*1440,0),IF(ROUND(BE39*1440,0)&lt;&gt;ROUND(Configurações!$B$8*1440,0),"INT-15MIN",""),IF(OR(ROUND(BE39*1440,0)&lt;ROUND(Configurações!$B$9*1440,0),ROUND(BE39*1440,0)&gt;ROUND(Configurações!$B$10*1440,0)),"INT-1H2H","")))))</f>
        <v/>
      </c>
      <c r="BI39" t="str">
        <f>IF(Configurações!$B$3="Simples",IF('Escala Simples'!H39="Trabalho","TRAB",IF('Escala Simples'!H39="Folga","FOLGA",IF('Escala Simples'!H39="Atestado","ATEST",IF('Escala Simples'!H39="Férias","FERIAS","")))),"")</f>
        <v/>
      </c>
      <c r="BJ39" s="71" t="str">
        <f>IF(Configurações!$B$3="Colunas",IF('Escala Colunas'!Q51="","",'Escala Colunas'!Q51),IF(Configurações!$B$3="Simples","",IF('Escala Linhas'!AC39="","",'Escala Linhas'!AC39)))</f>
        <v/>
      </c>
      <c r="BK39" s="71" t="str">
        <f>IF(Configurações!$B$3="Colunas",IF('Escala Colunas'!Q52="","",'Escala Colunas'!Q52),IF(Configurações!$B$3="Simples","",IF('Escala Linhas'!AD39="","",'Escala Linhas'!AD39)))</f>
        <v/>
      </c>
      <c r="BL39" s="71" t="str">
        <f>IF(Configurações!$B$3="Colunas",IF('Escala Colunas'!Q53="","",'Escala Colunas'!Q53),IF(Configurações!$B$3="Simples","",IF('Escala Linhas'!AE39="","",'Escala Linhas'!AE39)))</f>
        <v/>
      </c>
      <c r="BM39" s="71" t="str">
        <f>IF(Configurações!$B$3="Colunas",IF('Escala Colunas'!Q54="","",'Escala Colunas'!Q54),IF(Configurações!$B$3="Simples","",IF('Escala Linhas'!AF39="","",'Escala Linhas'!AF39)))</f>
        <v/>
      </c>
      <c r="BN39">
        <f>IF($B39="",0,IF(Configurações!$B$3="Simples",IF(OR(BT39="TRAB",BT39="ATEST"),1,0),IF(AND(BJ39&lt;&gt;"",BM39&lt;&gt;""),1,0)))</f>
        <v>0</v>
      </c>
      <c r="BO39" s="72">
        <f>IF(AND(BN39=1,Configurações!$B$3&lt;&gt;"Simples"),MOD(BM39-BJ39,1)-BP39,0)</f>
        <v>0</v>
      </c>
      <c r="BP39" s="72">
        <f t="shared" si="122"/>
        <v>0</v>
      </c>
      <c r="BQ39">
        <f t="shared" si="123"/>
        <v>0</v>
      </c>
      <c r="BR39">
        <f t="shared" si="124"/>
        <v>0</v>
      </c>
      <c r="BS39" s="38" t="str">
        <f>IF(BN39=0,"",IF(BQ39&gt;Configurações!$B$15,"7DIA ","")&amp;IF(AND(WEEKDAY(BJ$5)=1,BR39&gt;IF($D39="F",Configurações!$B$13,Configurações!$B$14)),"DOM ","")&amp;IF(Configurações!$B$3="Simples","",IF(ROUND(BO39*1440,0)&lt;=ROUND(Configurações!$B$11*1440,0),IF(ROUND(BP39*1440,0)&gt;0,"INT-INDEVIDO",""),IF(ROUND(BO39*1440,0)&lt;=ROUND(Configurações!$B$12*1440,0),IF(ROUND(BP39*1440,0)&lt;&gt;ROUND(Configurações!$B$8*1440,0),"INT-15MIN",""),IF(OR(ROUND(BP39*1440,0)&lt;ROUND(Configurações!$B$9*1440,0),ROUND(BP39*1440,0)&gt;ROUND(Configurações!$B$10*1440,0)),"INT-1H2H","")))))</f>
        <v/>
      </c>
      <c r="BT39" t="str">
        <f>IF(Configurações!$B$3="Simples",IF('Escala Simples'!I39="Trabalho","TRAB",IF('Escala Simples'!I39="Folga","FOLGA",IF('Escala Simples'!I39="Atestado","ATEST",IF('Escala Simples'!I39="Férias","FERIAS","")))),"")</f>
        <v/>
      </c>
      <c r="BU39" s="71" t="str">
        <f>IF(Configurações!$B$3="Colunas",IF('Escala Colunas'!Q56="","",'Escala Colunas'!Q56),IF(Configurações!$B$3="Simples","",IF('Escala Linhas'!AH39="","",'Escala Linhas'!AH39)))</f>
        <v/>
      </c>
      <c r="BV39" s="71" t="str">
        <f>IF(Configurações!$B$3="Colunas",IF('Escala Colunas'!Q57="","",'Escala Colunas'!Q57),IF(Configurações!$B$3="Simples","",IF('Escala Linhas'!AI39="","",'Escala Linhas'!AI39)))</f>
        <v/>
      </c>
      <c r="BW39" s="71" t="str">
        <f>IF(Configurações!$B$3="Colunas",IF('Escala Colunas'!Q58="","",'Escala Colunas'!Q58),IF(Configurações!$B$3="Simples","",IF('Escala Linhas'!AJ39="","",'Escala Linhas'!AJ39)))</f>
        <v/>
      </c>
      <c r="BX39" s="71" t="str">
        <f>IF(Configurações!$B$3="Colunas",IF('Escala Colunas'!Q59="","",'Escala Colunas'!Q59),IF(Configurações!$B$3="Simples","",IF('Escala Linhas'!AK39="","",'Escala Linhas'!AK39)))</f>
        <v/>
      </c>
      <c r="BY39">
        <f>IF($B39="",0,IF(Configurações!$B$3="Simples",IF(OR(CE39="TRAB",CE39="ATEST"),1,0),IF(AND(BU39&lt;&gt;"",BX39&lt;&gt;""),1,0)))</f>
        <v>0</v>
      </c>
      <c r="BZ39" s="72">
        <f>IF(AND(BY39=1,Configurações!$B$3&lt;&gt;"Simples"),MOD(BX39-BU39,1)-CA39,0)</f>
        <v>0</v>
      </c>
      <c r="CA39" s="72">
        <f t="shared" si="125"/>
        <v>0</v>
      </c>
      <c r="CB39">
        <f t="shared" si="126"/>
        <v>0</v>
      </c>
      <c r="CC39">
        <f t="shared" si="127"/>
        <v>0</v>
      </c>
      <c r="CD39" s="38" t="str">
        <f>IF(BY39=0,"",IF(CB39&gt;Configurações!$B$15,"7DIA ","")&amp;IF(AND(WEEKDAY(BU$5)=1,CC39&gt;IF($D39="F",Configurações!$B$13,Configurações!$B$14)),"DOM ","")&amp;IF(Configurações!$B$3="Simples","",IF(ROUND(BZ39*1440,0)&lt;=ROUND(Configurações!$B$11*1440,0),IF(ROUND(CA39*1440,0)&gt;0,"INT-INDEVIDO",""),IF(ROUND(BZ39*1440,0)&lt;=ROUND(Configurações!$B$12*1440,0),IF(ROUND(CA39*1440,0)&lt;&gt;ROUND(Configurações!$B$8*1440,0),"INT-15MIN",""),IF(OR(ROUND(CA39*1440,0)&lt;ROUND(Configurações!$B$9*1440,0),ROUND(CA39*1440,0)&gt;ROUND(Configurações!$B$10*1440,0)),"INT-1H2H","")))))</f>
        <v/>
      </c>
      <c r="CE39" t="str">
        <f>IF(Configurações!$B$3="Simples",IF('Escala Simples'!J39="Trabalho","TRAB",IF('Escala Simples'!J39="Folga","FOLGA",IF('Escala Simples'!J39="Atestado","ATEST",IF('Escala Simples'!J39="Férias","FERIAS","")))),"")</f>
        <v/>
      </c>
      <c r="CF39" s="71" t="str">
        <f>IF(Configurações!$B$3="Colunas",IF('Escala Colunas'!Q64="","",'Escala Colunas'!Q64),IF(Configurações!$B$3="Simples","",IF('Escala Linhas'!AP39="","",'Escala Linhas'!AP39)))</f>
        <v/>
      </c>
      <c r="CG39" s="71" t="str">
        <f>IF(Configurações!$B$3="Colunas",IF('Escala Colunas'!Q65="","",'Escala Colunas'!Q65),IF(Configurações!$B$3="Simples","",IF('Escala Linhas'!AQ39="","",'Escala Linhas'!AQ39)))</f>
        <v/>
      </c>
      <c r="CH39" s="71" t="str">
        <f>IF(Configurações!$B$3="Colunas",IF('Escala Colunas'!Q66="","",'Escala Colunas'!Q66),IF(Configurações!$B$3="Simples","",IF('Escala Linhas'!AR39="","",'Escala Linhas'!AR39)))</f>
        <v/>
      </c>
      <c r="CI39" s="71" t="str">
        <f>IF(Configurações!$B$3="Colunas",IF('Escala Colunas'!Q67="","",'Escala Colunas'!Q67),IF(Configurações!$B$3="Simples","",IF('Escala Linhas'!AS39="","",'Escala Linhas'!AS39)))</f>
        <v/>
      </c>
      <c r="CJ39">
        <f>IF($B39="",0,IF(Configurações!$B$3="Simples",IF(OR(CP39="TRAB",CP39="ATEST"),1,0),IF(AND(CF39&lt;&gt;"",CI39&lt;&gt;""),1,0)))</f>
        <v>0</v>
      </c>
      <c r="CK39" s="72">
        <f>IF(AND(CJ39=1,Configurações!$B$3&lt;&gt;"Simples"),MOD(CI39-CF39,1)-CL39,0)</f>
        <v>0</v>
      </c>
      <c r="CL39" s="72">
        <f t="shared" si="128"/>
        <v>0</v>
      </c>
      <c r="CM39">
        <f t="shared" si="129"/>
        <v>0</v>
      </c>
      <c r="CN39">
        <f t="shared" si="130"/>
        <v>0</v>
      </c>
      <c r="CO39" s="38" t="str">
        <f>IF(CJ39=0,"",IF(CM39&gt;Configurações!$B$15,"7DIA ","")&amp;IF(AND(WEEKDAY(CF$5)=1,CN39&gt;IF($D39="F",Configurações!$B$13,Configurações!$B$14)),"DOM ","")&amp;IF(Configurações!$B$3="Simples","",IF(ROUND(CK39*1440,0)&lt;=ROUND(Configurações!$B$11*1440,0),IF(ROUND(CL39*1440,0)&gt;0,"INT-INDEVIDO",""),IF(ROUND(CK39*1440,0)&lt;=ROUND(Configurações!$B$12*1440,0),IF(ROUND(CL39*1440,0)&lt;&gt;ROUND(Configurações!$B$8*1440,0),"INT-15MIN",""),IF(OR(ROUND(CL39*1440,0)&lt;ROUND(Configurações!$B$9*1440,0),ROUND(CL39*1440,0)&gt;ROUND(Configurações!$B$10*1440,0)),"INT-1H2H","")))))</f>
        <v/>
      </c>
      <c r="CP39" t="str">
        <f>IF(Configurações!$B$3="Simples",IF('Escala Simples'!M39="Trabalho","TRAB",IF('Escala Simples'!M39="Folga","FOLGA",IF('Escala Simples'!M39="Atestado","ATEST",IF('Escala Simples'!M39="Férias","FERIAS","")))),"")</f>
        <v/>
      </c>
      <c r="CQ39" s="71" t="str">
        <f>IF(Configurações!$B$3="Colunas",IF('Escala Colunas'!Q69="","",'Escala Colunas'!Q69),IF(Configurações!$B$3="Simples","",IF('Escala Linhas'!AU39="","",'Escala Linhas'!AU39)))</f>
        <v/>
      </c>
      <c r="CR39" s="71" t="str">
        <f>IF(Configurações!$B$3="Colunas",IF('Escala Colunas'!Q70="","",'Escala Colunas'!Q70),IF(Configurações!$B$3="Simples","",IF('Escala Linhas'!AV39="","",'Escala Linhas'!AV39)))</f>
        <v/>
      </c>
      <c r="CS39" s="71" t="str">
        <f>IF(Configurações!$B$3="Colunas",IF('Escala Colunas'!Q71="","",'Escala Colunas'!Q71),IF(Configurações!$B$3="Simples","",IF('Escala Linhas'!AW39="","",'Escala Linhas'!AW39)))</f>
        <v/>
      </c>
      <c r="CT39" s="71" t="str">
        <f>IF(Configurações!$B$3="Colunas",IF('Escala Colunas'!Q72="","",'Escala Colunas'!Q72),IF(Configurações!$B$3="Simples","",IF('Escala Linhas'!AX39="","",'Escala Linhas'!AX39)))</f>
        <v/>
      </c>
      <c r="CU39">
        <f>IF($B39="",0,IF(Configurações!$B$3="Simples",IF(OR(DA39="TRAB",DA39="ATEST"),1,0),IF(AND(CQ39&lt;&gt;"",CT39&lt;&gt;""),1,0)))</f>
        <v>0</v>
      </c>
      <c r="CV39" s="72">
        <f>IF(AND(CU39=1,Configurações!$B$3&lt;&gt;"Simples"),MOD(CT39-CQ39,1)-CW39,0)</f>
        <v>0</v>
      </c>
      <c r="CW39" s="72">
        <f t="shared" si="131"/>
        <v>0</v>
      </c>
      <c r="CX39">
        <f t="shared" si="132"/>
        <v>0</v>
      </c>
      <c r="CY39">
        <f t="shared" si="133"/>
        <v>0</v>
      </c>
      <c r="CZ39" s="38" t="str">
        <f>IF(CU39=0,"",IF(CX39&gt;Configurações!$B$15,"7DIA ","")&amp;IF(AND(WEEKDAY(CQ$5)=1,CY39&gt;IF($D39="F",Configurações!$B$13,Configurações!$B$14)),"DOM ","")&amp;IF(Configurações!$B$3="Simples","",IF(ROUND(CV39*1440,0)&lt;=ROUND(Configurações!$B$11*1440,0),IF(ROUND(CW39*1440,0)&gt;0,"INT-INDEVIDO",""),IF(ROUND(CV39*1440,0)&lt;=ROUND(Configurações!$B$12*1440,0),IF(ROUND(CW39*1440,0)&lt;&gt;ROUND(Configurações!$B$8*1440,0),"INT-15MIN",""),IF(OR(ROUND(CW39*1440,0)&lt;ROUND(Configurações!$B$9*1440,0),ROUND(CW39*1440,0)&gt;ROUND(Configurações!$B$10*1440,0)),"INT-1H2H","")))))</f>
        <v/>
      </c>
      <c r="DA39" t="str">
        <f>IF(Configurações!$B$3="Simples",IF('Escala Simples'!N39="Trabalho","TRAB",IF('Escala Simples'!N39="Folga","FOLGA",IF('Escala Simples'!N39="Atestado","ATEST",IF('Escala Simples'!N39="Férias","FERIAS","")))),"")</f>
        <v/>
      </c>
      <c r="DB39" s="71" t="str">
        <f>IF(Configurações!$B$3="Colunas",IF('Escala Colunas'!Q74="","",'Escala Colunas'!Q74),IF(Configurações!$B$3="Simples","",IF('Escala Linhas'!AZ39="","",'Escala Linhas'!AZ39)))</f>
        <v/>
      </c>
      <c r="DC39" s="71" t="str">
        <f>IF(Configurações!$B$3="Colunas",IF('Escala Colunas'!Q75="","",'Escala Colunas'!Q75),IF(Configurações!$B$3="Simples","",IF('Escala Linhas'!BA39="","",'Escala Linhas'!BA39)))</f>
        <v/>
      </c>
      <c r="DD39" s="71" t="str">
        <f>IF(Configurações!$B$3="Colunas",IF('Escala Colunas'!Q76="","",'Escala Colunas'!Q76),IF(Configurações!$B$3="Simples","",IF('Escala Linhas'!BB39="","",'Escala Linhas'!BB39)))</f>
        <v/>
      </c>
      <c r="DE39" s="71" t="str">
        <f>IF(Configurações!$B$3="Colunas",IF('Escala Colunas'!Q77="","",'Escala Colunas'!Q77),IF(Configurações!$B$3="Simples","",IF('Escala Linhas'!BC39="","",'Escala Linhas'!BC39)))</f>
        <v/>
      </c>
      <c r="DF39">
        <f>IF($B39="",0,IF(Configurações!$B$3="Simples",IF(OR(DL39="TRAB",DL39="ATEST"),1,0),IF(AND(DB39&lt;&gt;"",DE39&lt;&gt;""),1,0)))</f>
        <v>0</v>
      </c>
      <c r="DG39" s="72">
        <f>IF(AND(DF39=1,Configurações!$B$3&lt;&gt;"Simples"),MOD(DE39-DB39,1)-DH39,0)</f>
        <v>0</v>
      </c>
      <c r="DH39" s="72">
        <f t="shared" si="134"/>
        <v>0</v>
      </c>
      <c r="DI39">
        <f t="shared" si="135"/>
        <v>0</v>
      </c>
      <c r="DJ39">
        <f t="shared" si="136"/>
        <v>0</v>
      </c>
      <c r="DK39" s="38" t="str">
        <f>IF(DF39=0,"",IF(DI39&gt;Configurações!$B$15,"7DIA ","")&amp;IF(AND(WEEKDAY(DB$5)=1,DJ39&gt;IF($D39="F",Configurações!$B$13,Configurações!$B$14)),"DOM ","")&amp;IF(Configurações!$B$3="Simples","",IF(ROUND(DG39*1440,0)&lt;=ROUND(Configurações!$B$11*1440,0),IF(ROUND(DH39*1440,0)&gt;0,"INT-INDEVIDO",""),IF(ROUND(DG39*1440,0)&lt;=ROUND(Configurações!$B$12*1440,0),IF(ROUND(DH39*1440,0)&lt;&gt;ROUND(Configurações!$B$8*1440,0),"INT-15MIN",""),IF(OR(ROUND(DH39*1440,0)&lt;ROUND(Configurações!$B$9*1440,0),ROUND(DH39*1440,0)&gt;ROUND(Configurações!$B$10*1440,0)),"INT-1H2H","")))))</f>
        <v/>
      </c>
      <c r="DL39" t="str">
        <f>IF(Configurações!$B$3="Simples",IF('Escala Simples'!O39="Trabalho","TRAB",IF('Escala Simples'!O39="Folga","FOLGA",IF('Escala Simples'!O39="Atestado","ATEST",IF('Escala Simples'!O39="Férias","FERIAS","")))),"")</f>
        <v/>
      </c>
      <c r="DM39" s="71" t="str">
        <f>IF(Configurações!$B$3="Colunas",IF('Escala Colunas'!Q79="","",'Escala Colunas'!Q79),IF(Configurações!$B$3="Simples","",IF('Escala Linhas'!BE39="","",'Escala Linhas'!BE39)))</f>
        <v/>
      </c>
      <c r="DN39" s="71" t="str">
        <f>IF(Configurações!$B$3="Colunas",IF('Escala Colunas'!Q80="","",'Escala Colunas'!Q80),IF(Configurações!$B$3="Simples","",IF('Escala Linhas'!BF39="","",'Escala Linhas'!BF39)))</f>
        <v/>
      </c>
      <c r="DO39" s="71" t="str">
        <f>IF(Configurações!$B$3="Colunas",IF('Escala Colunas'!Q81="","",'Escala Colunas'!Q81),IF(Configurações!$B$3="Simples","",IF('Escala Linhas'!BG39="","",'Escala Linhas'!BG39)))</f>
        <v/>
      </c>
      <c r="DP39" s="71" t="str">
        <f>IF(Configurações!$B$3="Colunas",IF('Escala Colunas'!Q82="","",'Escala Colunas'!Q82),IF(Configurações!$B$3="Simples","",IF('Escala Linhas'!BH39="","",'Escala Linhas'!BH39)))</f>
        <v/>
      </c>
      <c r="DQ39">
        <f>IF($B39="",0,IF(Configurações!$B$3="Simples",IF(OR(DW39="TRAB",DW39="ATEST"),1,0),IF(AND(DM39&lt;&gt;"",DP39&lt;&gt;""),1,0)))</f>
        <v>0</v>
      </c>
      <c r="DR39" s="72">
        <f>IF(AND(DQ39=1,Configurações!$B$3&lt;&gt;"Simples"),MOD(DP39-DM39,1)-DS39,0)</f>
        <v>0</v>
      </c>
      <c r="DS39" s="72">
        <f t="shared" si="137"/>
        <v>0</v>
      </c>
      <c r="DT39">
        <f t="shared" si="138"/>
        <v>0</v>
      </c>
      <c r="DU39">
        <f t="shared" si="139"/>
        <v>0</v>
      </c>
      <c r="DV39" s="38" t="str">
        <f>IF(DQ39=0,"",IF(DT39&gt;Configurações!$B$15,"7DIA ","")&amp;IF(AND(WEEKDAY(DM$5)=1,DU39&gt;IF($D39="F",Configurações!$B$13,Configurações!$B$14)),"DOM ","")&amp;IF(Configurações!$B$3="Simples","",IF(ROUND(DR39*1440,0)&lt;=ROUND(Configurações!$B$11*1440,0),IF(ROUND(DS39*1440,0)&gt;0,"INT-INDEVIDO",""),IF(ROUND(DR39*1440,0)&lt;=ROUND(Configurações!$B$12*1440,0),IF(ROUND(DS39*1440,0)&lt;&gt;ROUND(Configurações!$B$8*1440,0),"INT-15MIN",""),IF(OR(ROUND(DS39*1440,0)&lt;ROUND(Configurações!$B$9*1440,0),ROUND(DS39*1440,0)&gt;ROUND(Configurações!$B$10*1440,0)),"INT-1H2H","")))))</f>
        <v/>
      </c>
      <c r="DW39" t="str">
        <f>IF(Configurações!$B$3="Simples",IF('Escala Simples'!P39="Trabalho","TRAB",IF('Escala Simples'!P39="Folga","FOLGA",IF('Escala Simples'!P39="Atestado","ATEST",IF('Escala Simples'!P39="Férias","FERIAS","")))),"")</f>
        <v/>
      </c>
      <c r="DX39" s="71" t="str">
        <f>IF(Configurações!$B$3="Colunas",IF('Escala Colunas'!Q84="","",'Escala Colunas'!Q84),IF(Configurações!$B$3="Simples","",IF('Escala Linhas'!BJ39="","",'Escala Linhas'!BJ39)))</f>
        <v/>
      </c>
      <c r="DY39" s="71" t="str">
        <f>IF(Configurações!$B$3="Colunas",IF('Escala Colunas'!Q85="","",'Escala Colunas'!Q85),IF(Configurações!$B$3="Simples","",IF('Escala Linhas'!BK39="","",'Escala Linhas'!BK39)))</f>
        <v/>
      </c>
      <c r="DZ39" s="71" t="str">
        <f>IF(Configurações!$B$3="Colunas",IF('Escala Colunas'!Q86="","",'Escala Colunas'!Q86),IF(Configurações!$B$3="Simples","",IF('Escala Linhas'!BL39="","",'Escala Linhas'!BL39)))</f>
        <v/>
      </c>
      <c r="EA39" s="71" t="str">
        <f>IF(Configurações!$B$3="Colunas",IF('Escala Colunas'!Q87="","",'Escala Colunas'!Q87),IF(Configurações!$B$3="Simples","",IF('Escala Linhas'!BM39="","",'Escala Linhas'!BM39)))</f>
        <v/>
      </c>
      <c r="EB39">
        <f>IF($B39="",0,IF(Configurações!$B$3="Simples",IF(OR(EH39="TRAB",EH39="ATEST"),1,0),IF(AND(DX39&lt;&gt;"",EA39&lt;&gt;""),1,0)))</f>
        <v>0</v>
      </c>
      <c r="EC39" s="72">
        <f>IF(AND(EB39=1,Configurações!$B$3&lt;&gt;"Simples"),MOD(EA39-DX39,1)-ED39,0)</f>
        <v>0</v>
      </c>
      <c r="ED39" s="72">
        <f t="shared" si="140"/>
        <v>0</v>
      </c>
      <c r="EE39">
        <f t="shared" si="141"/>
        <v>0</v>
      </c>
      <c r="EF39">
        <f t="shared" si="142"/>
        <v>0</v>
      </c>
      <c r="EG39" s="38" t="str">
        <f>IF(EB39=0,"",IF(EE39&gt;Configurações!$B$15,"7DIA ","")&amp;IF(AND(WEEKDAY(DX$5)=1,EF39&gt;IF($D39="F",Configurações!$B$13,Configurações!$B$14)),"DOM ","")&amp;IF(Configurações!$B$3="Simples","",IF(ROUND(EC39*1440,0)&lt;=ROUND(Configurações!$B$11*1440,0),IF(ROUND(ED39*1440,0)&gt;0,"INT-INDEVIDO",""),IF(ROUND(EC39*1440,0)&lt;=ROUND(Configurações!$B$12*1440,0),IF(ROUND(ED39*1440,0)&lt;&gt;ROUND(Configurações!$B$8*1440,0),"INT-15MIN",""),IF(OR(ROUND(ED39*1440,0)&lt;ROUND(Configurações!$B$9*1440,0),ROUND(ED39*1440,0)&gt;ROUND(Configurações!$B$10*1440,0)),"INT-1H2H","")))))</f>
        <v/>
      </c>
      <c r="EH39" t="str">
        <f>IF(Configurações!$B$3="Simples",IF('Escala Simples'!Q39="Trabalho","TRAB",IF('Escala Simples'!Q39="Folga","FOLGA",IF('Escala Simples'!Q39="Atestado","ATEST",IF('Escala Simples'!Q39="Férias","FERIAS","")))),"")</f>
        <v/>
      </c>
      <c r="EI39" s="71" t="str">
        <f>IF(Configurações!$B$3="Colunas",IF('Escala Colunas'!Q89="","",'Escala Colunas'!Q89),IF(Configurações!$B$3="Simples","",IF('Escala Linhas'!BO39="","",'Escala Linhas'!BO39)))</f>
        <v/>
      </c>
      <c r="EJ39" s="71" t="str">
        <f>IF(Configurações!$B$3="Colunas",IF('Escala Colunas'!Q90="","",'Escala Colunas'!Q90),IF(Configurações!$B$3="Simples","",IF('Escala Linhas'!BP39="","",'Escala Linhas'!BP39)))</f>
        <v/>
      </c>
      <c r="EK39" s="71" t="str">
        <f>IF(Configurações!$B$3="Colunas",IF('Escala Colunas'!Q91="","",'Escala Colunas'!Q91),IF(Configurações!$B$3="Simples","",IF('Escala Linhas'!BQ39="","",'Escala Linhas'!BQ39)))</f>
        <v/>
      </c>
      <c r="EL39" s="71" t="str">
        <f>IF(Configurações!$B$3="Colunas",IF('Escala Colunas'!Q92="","",'Escala Colunas'!Q92),IF(Configurações!$B$3="Simples","",IF('Escala Linhas'!BR39="","",'Escala Linhas'!BR39)))</f>
        <v/>
      </c>
      <c r="EM39">
        <f>IF($B39="",0,IF(Configurações!$B$3="Simples",IF(OR(ES39="TRAB",ES39="ATEST"),1,0),IF(AND(EI39&lt;&gt;"",EL39&lt;&gt;""),1,0)))</f>
        <v>0</v>
      </c>
      <c r="EN39" s="72">
        <f>IF(AND(EM39=1,Configurações!$B$3&lt;&gt;"Simples"),MOD(EL39-EI39,1)-EO39,0)</f>
        <v>0</v>
      </c>
      <c r="EO39" s="72">
        <f t="shared" si="143"/>
        <v>0</v>
      </c>
      <c r="EP39">
        <f t="shared" si="144"/>
        <v>0</v>
      </c>
      <c r="EQ39">
        <f t="shared" si="145"/>
        <v>0</v>
      </c>
      <c r="ER39" s="38" t="str">
        <f>IF(EM39=0,"",IF(EP39&gt;Configurações!$B$15,"7DIA ","")&amp;IF(AND(WEEKDAY(EI$5)=1,EQ39&gt;IF($D39="F",Configurações!$B$13,Configurações!$B$14)),"DOM ","")&amp;IF(Configurações!$B$3="Simples","",IF(ROUND(EN39*1440,0)&lt;=ROUND(Configurações!$B$11*1440,0),IF(ROUND(EO39*1440,0)&gt;0,"INT-INDEVIDO",""),IF(ROUND(EN39*1440,0)&lt;=ROUND(Configurações!$B$12*1440,0),IF(ROUND(EO39*1440,0)&lt;&gt;ROUND(Configurações!$B$8*1440,0),"INT-15MIN",""),IF(OR(ROUND(EO39*1440,0)&lt;ROUND(Configurações!$B$9*1440,0),ROUND(EO39*1440,0)&gt;ROUND(Configurações!$B$10*1440,0)),"INT-1H2H","")))))</f>
        <v/>
      </c>
      <c r="ES39" t="str">
        <f>IF(Configurações!$B$3="Simples",IF('Escala Simples'!R39="Trabalho","TRAB",IF('Escala Simples'!R39="Folga","FOLGA",IF('Escala Simples'!R39="Atestado","ATEST",IF('Escala Simples'!R39="Férias","FERIAS","")))),"")</f>
        <v/>
      </c>
      <c r="ET39" s="71" t="str">
        <f>IF(Configurações!$B$3="Colunas",IF('Escala Colunas'!Q94="","",'Escala Colunas'!Q94),IF(Configurações!$B$3="Simples","",IF('Escala Linhas'!BT39="","",'Escala Linhas'!BT39)))</f>
        <v/>
      </c>
      <c r="EU39" s="71" t="str">
        <f>IF(Configurações!$B$3="Colunas",IF('Escala Colunas'!Q95="","",'Escala Colunas'!Q95),IF(Configurações!$B$3="Simples","",IF('Escala Linhas'!BU39="","",'Escala Linhas'!BU39)))</f>
        <v/>
      </c>
      <c r="EV39" s="71" t="str">
        <f>IF(Configurações!$B$3="Colunas",IF('Escala Colunas'!Q96="","",'Escala Colunas'!Q96),IF(Configurações!$B$3="Simples","",IF('Escala Linhas'!BV39="","",'Escala Linhas'!BV39)))</f>
        <v/>
      </c>
      <c r="EW39" s="71" t="str">
        <f>IF(Configurações!$B$3="Colunas",IF('Escala Colunas'!Q97="","",'Escala Colunas'!Q97),IF(Configurações!$B$3="Simples","",IF('Escala Linhas'!BW39="","",'Escala Linhas'!BW39)))</f>
        <v/>
      </c>
      <c r="EX39">
        <f>IF($B39="",0,IF(Configurações!$B$3="Simples",IF(OR(FD39="TRAB",FD39="ATEST"),1,0),IF(AND(ET39&lt;&gt;"",EW39&lt;&gt;""),1,0)))</f>
        <v>0</v>
      </c>
      <c r="EY39" s="72">
        <f>IF(AND(EX39=1,Configurações!$B$3&lt;&gt;"Simples"),MOD(EW39-ET39,1)-EZ39,0)</f>
        <v>0</v>
      </c>
      <c r="EZ39" s="72">
        <f t="shared" si="146"/>
        <v>0</v>
      </c>
      <c r="FA39">
        <f t="shared" si="147"/>
        <v>0</v>
      </c>
      <c r="FB39">
        <f t="shared" si="148"/>
        <v>0</v>
      </c>
      <c r="FC39" s="38" t="str">
        <f>IF(EX39=0,"",IF(FA39&gt;Configurações!$B$15,"7DIA ","")&amp;IF(AND(WEEKDAY(ET$5)=1,FB39&gt;IF($D39="F",Configurações!$B$13,Configurações!$B$14)),"DOM ","")&amp;IF(Configurações!$B$3="Simples","",IF(ROUND(EY39*1440,0)&lt;=ROUND(Configurações!$B$11*1440,0),IF(ROUND(EZ39*1440,0)&gt;0,"INT-INDEVIDO",""),IF(ROUND(EY39*1440,0)&lt;=ROUND(Configurações!$B$12*1440,0),IF(ROUND(EZ39*1440,0)&lt;&gt;ROUND(Configurações!$B$8*1440,0),"INT-15MIN",""),IF(OR(ROUND(EZ39*1440,0)&lt;ROUND(Configurações!$B$9*1440,0),ROUND(EZ39*1440,0)&gt;ROUND(Configurações!$B$10*1440,0)),"INT-1H2H","")))))</f>
        <v/>
      </c>
      <c r="FD39" t="str">
        <f>IF(Configurações!$B$3="Simples",IF('Escala Simples'!S39="Trabalho","TRAB",IF('Escala Simples'!S39="Folga","FOLGA",IF('Escala Simples'!S39="Atestado","ATEST",IF('Escala Simples'!S39="Férias","FERIAS","")))),"")</f>
        <v/>
      </c>
      <c r="FE39" s="71" t="str">
        <f>IF(Configurações!$B$3="Colunas",IF('Escala Colunas'!Q102="","",'Escala Colunas'!Q102),IF(Configurações!$B$3="Simples","",IF('Escala Linhas'!CB39="","",'Escala Linhas'!CB39)))</f>
        <v/>
      </c>
      <c r="FF39" s="71" t="str">
        <f>IF(Configurações!$B$3="Colunas",IF('Escala Colunas'!Q103="","",'Escala Colunas'!Q103),IF(Configurações!$B$3="Simples","",IF('Escala Linhas'!CC39="","",'Escala Linhas'!CC39)))</f>
        <v/>
      </c>
      <c r="FG39" s="71" t="str">
        <f>IF(Configurações!$B$3="Colunas",IF('Escala Colunas'!Q104="","",'Escala Colunas'!Q104),IF(Configurações!$B$3="Simples","",IF('Escala Linhas'!CD39="","",'Escala Linhas'!CD39)))</f>
        <v/>
      </c>
      <c r="FH39" s="71" t="str">
        <f>IF(Configurações!$B$3="Colunas",IF('Escala Colunas'!Q105="","",'Escala Colunas'!Q105),IF(Configurações!$B$3="Simples","",IF('Escala Linhas'!CE39="","",'Escala Linhas'!CE39)))</f>
        <v/>
      </c>
      <c r="FI39">
        <f>IF($B39="",0,IF(Configurações!$B$3="Simples",IF(OR(FO39="TRAB",FO39="ATEST"),1,0),IF(AND(FE39&lt;&gt;"",FH39&lt;&gt;""),1,0)))</f>
        <v>0</v>
      </c>
      <c r="FJ39" s="72">
        <f>IF(AND(FI39=1,Configurações!$B$3&lt;&gt;"Simples"),MOD(FH39-FE39,1)-FK39,0)</f>
        <v>0</v>
      </c>
      <c r="FK39" s="72">
        <f t="shared" si="149"/>
        <v>0</v>
      </c>
      <c r="FL39">
        <f t="shared" si="150"/>
        <v>0</v>
      </c>
      <c r="FM39">
        <f t="shared" si="151"/>
        <v>0</v>
      </c>
      <c r="FN39" s="38" t="str">
        <f>IF(FI39=0,"",IF(FL39&gt;Configurações!$B$15,"7DIA ","")&amp;IF(AND(WEEKDAY(FE$5)=1,FM39&gt;IF($D39="F",Configurações!$B$13,Configurações!$B$14)),"DOM ","")&amp;IF(Configurações!$B$3="Simples","",IF(ROUND(FJ39*1440,0)&lt;=ROUND(Configurações!$B$11*1440,0),IF(ROUND(FK39*1440,0)&gt;0,"INT-INDEVIDO",""),IF(ROUND(FJ39*1440,0)&lt;=ROUND(Configurações!$B$12*1440,0),IF(ROUND(FK39*1440,0)&lt;&gt;ROUND(Configurações!$B$8*1440,0),"INT-15MIN",""),IF(OR(ROUND(FK39*1440,0)&lt;ROUND(Configurações!$B$9*1440,0),ROUND(FK39*1440,0)&gt;ROUND(Configurações!$B$10*1440,0)),"INT-1H2H","")))))</f>
        <v/>
      </c>
      <c r="FO39" t="str">
        <f>IF(Configurações!$B$3="Simples",IF('Escala Simples'!V39="Trabalho","TRAB",IF('Escala Simples'!V39="Folga","FOLGA",IF('Escala Simples'!V39="Atestado","ATEST",IF('Escala Simples'!V39="Férias","FERIAS","")))),"")</f>
        <v/>
      </c>
      <c r="FP39" s="71" t="str">
        <f>IF(Configurações!$B$3="Colunas",IF('Escala Colunas'!Q107="","",'Escala Colunas'!Q107),IF(Configurações!$B$3="Simples","",IF('Escala Linhas'!CG39="","",'Escala Linhas'!CG39)))</f>
        <v/>
      </c>
      <c r="FQ39" s="71" t="str">
        <f>IF(Configurações!$B$3="Colunas",IF('Escala Colunas'!Q108="","",'Escala Colunas'!Q108),IF(Configurações!$B$3="Simples","",IF('Escala Linhas'!CH39="","",'Escala Linhas'!CH39)))</f>
        <v/>
      </c>
      <c r="FR39" s="71" t="str">
        <f>IF(Configurações!$B$3="Colunas",IF('Escala Colunas'!Q109="","",'Escala Colunas'!Q109),IF(Configurações!$B$3="Simples","",IF('Escala Linhas'!CI39="","",'Escala Linhas'!CI39)))</f>
        <v/>
      </c>
      <c r="FS39" s="71" t="str">
        <f>IF(Configurações!$B$3="Colunas",IF('Escala Colunas'!Q110="","",'Escala Colunas'!Q110),IF(Configurações!$B$3="Simples","",IF('Escala Linhas'!CJ39="","",'Escala Linhas'!CJ39)))</f>
        <v/>
      </c>
      <c r="FT39">
        <f>IF($B39="",0,IF(Configurações!$B$3="Simples",IF(OR(FZ39="TRAB",FZ39="ATEST"),1,0),IF(AND(FP39&lt;&gt;"",FS39&lt;&gt;""),1,0)))</f>
        <v>0</v>
      </c>
      <c r="FU39" s="72">
        <f>IF(AND(FT39=1,Configurações!$B$3&lt;&gt;"Simples"),MOD(FS39-FP39,1)-FV39,0)</f>
        <v>0</v>
      </c>
      <c r="FV39" s="72">
        <f t="shared" si="152"/>
        <v>0</v>
      </c>
      <c r="FW39">
        <f t="shared" si="153"/>
        <v>0</v>
      </c>
      <c r="FX39">
        <f t="shared" si="154"/>
        <v>0</v>
      </c>
      <c r="FY39" s="38" t="str">
        <f>IF(FT39=0,"",IF(FW39&gt;Configurações!$B$15,"7DIA ","")&amp;IF(AND(WEEKDAY(FP$5)=1,FX39&gt;IF($D39="F",Configurações!$B$13,Configurações!$B$14)),"DOM ","")&amp;IF(Configurações!$B$3="Simples","",IF(ROUND(FU39*1440,0)&lt;=ROUND(Configurações!$B$11*1440,0),IF(ROUND(FV39*1440,0)&gt;0,"INT-INDEVIDO",""),IF(ROUND(FU39*1440,0)&lt;=ROUND(Configurações!$B$12*1440,0),IF(ROUND(FV39*1440,0)&lt;&gt;ROUND(Configurações!$B$8*1440,0),"INT-15MIN",""),IF(OR(ROUND(FV39*1440,0)&lt;ROUND(Configurações!$B$9*1440,0),ROUND(FV39*1440,0)&gt;ROUND(Configurações!$B$10*1440,0)),"INT-1H2H","")))))</f>
        <v/>
      </c>
      <c r="FZ39" t="str">
        <f>IF(Configurações!$B$3="Simples",IF('Escala Simples'!W39="Trabalho","TRAB",IF('Escala Simples'!W39="Folga","FOLGA",IF('Escala Simples'!W39="Atestado","ATEST",IF('Escala Simples'!W39="Férias","FERIAS","")))),"")</f>
        <v/>
      </c>
      <c r="GA39" s="71" t="str">
        <f>IF(Configurações!$B$3="Colunas",IF('Escala Colunas'!Q112="","",'Escala Colunas'!Q112),IF(Configurações!$B$3="Simples","",IF('Escala Linhas'!CL39="","",'Escala Linhas'!CL39)))</f>
        <v/>
      </c>
      <c r="GB39" s="71" t="str">
        <f>IF(Configurações!$B$3="Colunas",IF('Escala Colunas'!Q113="","",'Escala Colunas'!Q113),IF(Configurações!$B$3="Simples","",IF('Escala Linhas'!CM39="","",'Escala Linhas'!CM39)))</f>
        <v/>
      </c>
      <c r="GC39" s="71" t="str">
        <f>IF(Configurações!$B$3="Colunas",IF('Escala Colunas'!Q114="","",'Escala Colunas'!Q114),IF(Configurações!$B$3="Simples","",IF('Escala Linhas'!CN39="","",'Escala Linhas'!CN39)))</f>
        <v/>
      </c>
      <c r="GD39" s="71" t="str">
        <f>IF(Configurações!$B$3="Colunas",IF('Escala Colunas'!Q115="","",'Escala Colunas'!Q115),IF(Configurações!$B$3="Simples","",IF('Escala Linhas'!CO39="","",'Escala Linhas'!CO39)))</f>
        <v/>
      </c>
      <c r="GE39">
        <f>IF($B39="",0,IF(Configurações!$B$3="Simples",IF(OR(GK39="TRAB",GK39="ATEST"),1,0),IF(AND(GA39&lt;&gt;"",GD39&lt;&gt;""),1,0)))</f>
        <v>0</v>
      </c>
      <c r="GF39" s="72">
        <f>IF(AND(GE39=1,Configurações!$B$3&lt;&gt;"Simples"),MOD(GD39-GA39,1)-GG39,0)</f>
        <v>0</v>
      </c>
      <c r="GG39" s="72">
        <f t="shared" si="155"/>
        <v>0</v>
      </c>
      <c r="GH39">
        <f t="shared" si="156"/>
        <v>0</v>
      </c>
      <c r="GI39">
        <f t="shared" si="157"/>
        <v>0</v>
      </c>
      <c r="GJ39" s="38" t="str">
        <f>IF(GE39=0,"",IF(GH39&gt;Configurações!$B$15,"7DIA ","")&amp;IF(AND(WEEKDAY(GA$5)=1,GI39&gt;IF($D39="F",Configurações!$B$13,Configurações!$B$14)),"DOM ","")&amp;IF(Configurações!$B$3="Simples","",IF(ROUND(GF39*1440,0)&lt;=ROUND(Configurações!$B$11*1440,0),IF(ROUND(GG39*1440,0)&gt;0,"INT-INDEVIDO",""),IF(ROUND(GF39*1440,0)&lt;=ROUND(Configurações!$B$12*1440,0),IF(ROUND(GG39*1440,0)&lt;&gt;ROUND(Configurações!$B$8*1440,0),"INT-15MIN",""),IF(OR(ROUND(GG39*1440,0)&lt;ROUND(Configurações!$B$9*1440,0),ROUND(GG39*1440,0)&gt;ROUND(Configurações!$B$10*1440,0)),"INT-1H2H","")))))</f>
        <v/>
      </c>
      <c r="GK39" t="str">
        <f>IF(Configurações!$B$3="Simples",IF('Escala Simples'!X39="Trabalho","TRAB",IF('Escala Simples'!X39="Folga","FOLGA",IF('Escala Simples'!X39="Atestado","ATEST",IF('Escala Simples'!X39="Férias","FERIAS","")))),"")</f>
        <v/>
      </c>
      <c r="GL39" s="71" t="str">
        <f>IF(Configurações!$B$3="Colunas",IF('Escala Colunas'!Q117="","",'Escala Colunas'!Q117),IF(Configurações!$B$3="Simples","",IF('Escala Linhas'!CQ39="","",'Escala Linhas'!CQ39)))</f>
        <v/>
      </c>
      <c r="GM39" s="71" t="str">
        <f>IF(Configurações!$B$3="Colunas",IF('Escala Colunas'!Q118="","",'Escala Colunas'!Q118),IF(Configurações!$B$3="Simples","",IF('Escala Linhas'!CR39="","",'Escala Linhas'!CR39)))</f>
        <v/>
      </c>
      <c r="GN39" s="71" t="str">
        <f>IF(Configurações!$B$3="Colunas",IF('Escala Colunas'!Q119="","",'Escala Colunas'!Q119),IF(Configurações!$B$3="Simples","",IF('Escala Linhas'!CS39="","",'Escala Linhas'!CS39)))</f>
        <v/>
      </c>
      <c r="GO39" s="71" t="str">
        <f>IF(Configurações!$B$3="Colunas",IF('Escala Colunas'!Q120="","",'Escala Colunas'!Q120),IF(Configurações!$B$3="Simples","",IF('Escala Linhas'!CT39="","",'Escala Linhas'!CT39)))</f>
        <v/>
      </c>
      <c r="GP39">
        <f>IF($B39="",0,IF(Configurações!$B$3="Simples",IF(OR(GV39="TRAB",GV39="ATEST"),1,0),IF(AND(GL39&lt;&gt;"",GO39&lt;&gt;""),1,0)))</f>
        <v>0</v>
      </c>
      <c r="GQ39" s="72">
        <f>IF(AND(GP39=1,Configurações!$B$3&lt;&gt;"Simples"),MOD(GO39-GL39,1)-GR39,0)</f>
        <v>0</v>
      </c>
      <c r="GR39" s="72">
        <f t="shared" si="158"/>
        <v>0</v>
      </c>
      <c r="GS39">
        <f t="shared" si="159"/>
        <v>0</v>
      </c>
      <c r="GT39">
        <f t="shared" si="160"/>
        <v>0</v>
      </c>
      <c r="GU39" s="38" t="str">
        <f>IF(GP39=0,"",IF(GS39&gt;Configurações!$B$15,"7DIA ","")&amp;IF(AND(WEEKDAY(GL$5)=1,GT39&gt;IF($D39="F",Configurações!$B$13,Configurações!$B$14)),"DOM ","")&amp;IF(Configurações!$B$3="Simples","",IF(ROUND(GQ39*1440,0)&lt;=ROUND(Configurações!$B$11*1440,0),IF(ROUND(GR39*1440,0)&gt;0,"INT-INDEVIDO",""),IF(ROUND(GQ39*1440,0)&lt;=ROUND(Configurações!$B$12*1440,0),IF(ROUND(GR39*1440,0)&lt;&gt;ROUND(Configurações!$B$8*1440,0),"INT-15MIN",""),IF(OR(ROUND(GR39*1440,0)&lt;ROUND(Configurações!$B$9*1440,0),ROUND(GR39*1440,0)&gt;ROUND(Configurações!$B$10*1440,0)),"INT-1H2H","")))))</f>
        <v/>
      </c>
      <c r="GV39" t="str">
        <f>IF(Configurações!$B$3="Simples",IF('Escala Simples'!Y39="Trabalho","TRAB",IF('Escala Simples'!Y39="Folga","FOLGA",IF('Escala Simples'!Y39="Atestado","ATEST",IF('Escala Simples'!Y39="Férias","FERIAS","")))),"")</f>
        <v/>
      </c>
      <c r="GW39" s="71" t="str">
        <f>IF(Configurações!$B$3="Colunas",IF('Escala Colunas'!Q122="","",'Escala Colunas'!Q122),IF(Configurações!$B$3="Simples","",IF('Escala Linhas'!CV39="","",'Escala Linhas'!CV39)))</f>
        <v/>
      </c>
      <c r="GX39" s="71" t="str">
        <f>IF(Configurações!$B$3="Colunas",IF('Escala Colunas'!Q123="","",'Escala Colunas'!Q123),IF(Configurações!$B$3="Simples","",IF('Escala Linhas'!CW39="","",'Escala Linhas'!CW39)))</f>
        <v/>
      </c>
      <c r="GY39" s="71" t="str">
        <f>IF(Configurações!$B$3="Colunas",IF('Escala Colunas'!Q124="","",'Escala Colunas'!Q124),IF(Configurações!$B$3="Simples","",IF('Escala Linhas'!CX39="","",'Escala Linhas'!CX39)))</f>
        <v/>
      </c>
      <c r="GZ39" s="71" t="str">
        <f>IF(Configurações!$B$3="Colunas",IF('Escala Colunas'!Q125="","",'Escala Colunas'!Q125),IF(Configurações!$B$3="Simples","",IF('Escala Linhas'!CY39="","",'Escala Linhas'!CY39)))</f>
        <v/>
      </c>
      <c r="HA39">
        <f>IF($B39="",0,IF(Configurações!$B$3="Simples",IF(OR(HG39="TRAB",HG39="ATEST"),1,0),IF(AND(GW39&lt;&gt;"",GZ39&lt;&gt;""),1,0)))</f>
        <v>0</v>
      </c>
      <c r="HB39" s="72">
        <f>IF(AND(HA39=1,Configurações!$B$3&lt;&gt;"Simples"),MOD(GZ39-GW39,1)-HC39,0)</f>
        <v>0</v>
      </c>
      <c r="HC39" s="72">
        <f t="shared" si="161"/>
        <v>0</v>
      </c>
      <c r="HD39">
        <f t="shared" si="162"/>
        <v>0</v>
      </c>
      <c r="HE39">
        <f t="shared" si="163"/>
        <v>0</v>
      </c>
      <c r="HF39" s="38" t="str">
        <f>IF(HA39=0,"",IF(HD39&gt;Configurações!$B$15,"7DIA ","")&amp;IF(AND(WEEKDAY(GW$5)=1,HE39&gt;IF($D39="F",Configurações!$B$13,Configurações!$B$14)),"DOM ","")&amp;IF(Configurações!$B$3="Simples","",IF(ROUND(HB39*1440,0)&lt;=ROUND(Configurações!$B$11*1440,0),IF(ROUND(HC39*1440,0)&gt;0,"INT-INDEVIDO",""),IF(ROUND(HB39*1440,0)&lt;=ROUND(Configurações!$B$12*1440,0),IF(ROUND(HC39*1440,0)&lt;&gt;ROUND(Configurações!$B$8*1440,0),"INT-15MIN",""),IF(OR(ROUND(HC39*1440,0)&lt;ROUND(Configurações!$B$9*1440,0),ROUND(HC39*1440,0)&gt;ROUND(Configurações!$B$10*1440,0)),"INT-1H2H","")))))</f>
        <v/>
      </c>
      <c r="HG39" t="str">
        <f>IF(Configurações!$B$3="Simples",IF('Escala Simples'!Z39="Trabalho","TRAB",IF('Escala Simples'!Z39="Folga","FOLGA",IF('Escala Simples'!Z39="Atestado","ATEST",IF('Escala Simples'!Z39="Férias","FERIAS","")))),"")</f>
        <v/>
      </c>
      <c r="HH39" s="71" t="str">
        <f>IF(Configurações!$B$3="Colunas",IF('Escala Colunas'!Q127="","",'Escala Colunas'!Q127),IF(Configurações!$B$3="Simples","",IF('Escala Linhas'!DA39="","",'Escala Linhas'!DA39)))</f>
        <v/>
      </c>
      <c r="HI39" s="71" t="str">
        <f>IF(Configurações!$B$3="Colunas",IF('Escala Colunas'!Q128="","",'Escala Colunas'!Q128),IF(Configurações!$B$3="Simples","",IF('Escala Linhas'!DB39="","",'Escala Linhas'!DB39)))</f>
        <v/>
      </c>
      <c r="HJ39" s="71" t="str">
        <f>IF(Configurações!$B$3="Colunas",IF('Escala Colunas'!Q129="","",'Escala Colunas'!Q129),IF(Configurações!$B$3="Simples","",IF('Escala Linhas'!DC39="","",'Escala Linhas'!DC39)))</f>
        <v/>
      </c>
      <c r="HK39" s="71" t="str">
        <f>IF(Configurações!$B$3="Colunas",IF('Escala Colunas'!Q130="","",'Escala Colunas'!Q130),IF(Configurações!$B$3="Simples","",IF('Escala Linhas'!DD39="","",'Escala Linhas'!DD39)))</f>
        <v/>
      </c>
      <c r="HL39">
        <f>IF($B39="",0,IF(Configurações!$B$3="Simples",IF(OR(HR39="TRAB",HR39="ATEST"),1,0),IF(AND(HH39&lt;&gt;"",HK39&lt;&gt;""),1,0)))</f>
        <v>0</v>
      </c>
      <c r="HM39" s="72">
        <f>IF(AND(HL39=1,Configurações!$B$3&lt;&gt;"Simples"),MOD(HK39-HH39,1)-HN39,0)</f>
        <v>0</v>
      </c>
      <c r="HN39" s="72">
        <f t="shared" si="164"/>
        <v>0</v>
      </c>
      <c r="HO39">
        <f t="shared" si="165"/>
        <v>0</v>
      </c>
      <c r="HP39">
        <f t="shared" si="166"/>
        <v>0</v>
      </c>
      <c r="HQ39" s="38" t="str">
        <f>IF(HL39=0,"",IF(HO39&gt;Configurações!$B$15,"7DIA ","")&amp;IF(AND(WEEKDAY(HH$5)=1,HP39&gt;IF($D39="F",Configurações!$B$13,Configurações!$B$14)),"DOM ","")&amp;IF(Configurações!$B$3="Simples","",IF(ROUND(HM39*1440,0)&lt;=ROUND(Configurações!$B$11*1440,0),IF(ROUND(HN39*1440,0)&gt;0,"INT-INDEVIDO",""),IF(ROUND(HM39*1440,0)&lt;=ROUND(Configurações!$B$12*1440,0),IF(ROUND(HN39*1440,0)&lt;&gt;ROUND(Configurações!$B$8*1440,0),"INT-15MIN",""),IF(OR(ROUND(HN39*1440,0)&lt;ROUND(Configurações!$B$9*1440,0),ROUND(HN39*1440,0)&gt;ROUND(Configurações!$B$10*1440,0)),"INT-1H2H","")))))</f>
        <v/>
      </c>
      <c r="HR39" t="str">
        <f>IF(Configurações!$B$3="Simples",IF('Escala Simples'!AA39="Trabalho","TRAB",IF('Escala Simples'!AA39="Folga","FOLGA",IF('Escala Simples'!AA39="Atestado","ATEST",IF('Escala Simples'!AA39="Férias","FERIAS","")))),"")</f>
        <v/>
      </c>
      <c r="HS39" s="71" t="str">
        <f>IF(Configurações!$B$3="Colunas",IF('Escala Colunas'!Q132="","",'Escala Colunas'!Q132),IF(Configurações!$B$3="Simples","",IF('Escala Linhas'!DF39="","",'Escala Linhas'!DF39)))</f>
        <v/>
      </c>
      <c r="HT39" s="71" t="str">
        <f>IF(Configurações!$B$3="Colunas",IF('Escala Colunas'!Q133="","",'Escala Colunas'!Q133),IF(Configurações!$B$3="Simples","",IF('Escala Linhas'!DG39="","",'Escala Linhas'!DG39)))</f>
        <v/>
      </c>
      <c r="HU39" s="71" t="str">
        <f>IF(Configurações!$B$3="Colunas",IF('Escala Colunas'!Q134="","",'Escala Colunas'!Q134),IF(Configurações!$B$3="Simples","",IF('Escala Linhas'!DH39="","",'Escala Linhas'!DH39)))</f>
        <v/>
      </c>
      <c r="HV39" s="71" t="str">
        <f>IF(Configurações!$B$3="Colunas",IF('Escala Colunas'!Q135="","",'Escala Colunas'!Q135),IF(Configurações!$B$3="Simples","",IF('Escala Linhas'!DI39="","",'Escala Linhas'!DI39)))</f>
        <v/>
      </c>
      <c r="HW39">
        <f>IF($B39="",0,IF(Configurações!$B$3="Simples",IF(OR(IC39="TRAB",IC39="ATEST"),1,0),IF(AND(HS39&lt;&gt;"",HV39&lt;&gt;""),1,0)))</f>
        <v>0</v>
      </c>
      <c r="HX39" s="72">
        <f>IF(AND(HW39=1,Configurações!$B$3&lt;&gt;"Simples"),MOD(HV39-HS39,1)-HY39,0)</f>
        <v>0</v>
      </c>
      <c r="HY39" s="72">
        <f t="shared" si="167"/>
        <v>0</v>
      </c>
      <c r="HZ39">
        <f t="shared" si="168"/>
        <v>0</v>
      </c>
      <c r="IA39">
        <f t="shared" si="169"/>
        <v>0</v>
      </c>
      <c r="IB39" s="38" t="str">
        <f>IF(HW39=0,"",IF(HZ39&gt;Configurações!$B$15,"7DIA ","")&amp;IF(AND(WEEKDAY(HS$5)=1,IA39&gt;IF($D39="F",Configurações!$B$13,Configurações!$B$14)),"DOM ","")&amp;IF(Configurações!$B$3="Simples","",IF(ROUND(HX39*1440,0)&lt;=ROUND(Configurações!$B$11*1440,0),IF(ROUND(HY39*1440,0)&gt;0,"INT-INDEVIDO",""),IF(ROUND(HX39*1440,0)&lt;=ROUND(Configurações!$B$12*1440,0),IF(ROUND(HY39*1440,0)&lt;&gt;ROUND(Configurações!$B$8*1440,0),"INT-15MIN",""),IF(OR(ROUND(HY39*1440,0)&lt;ROUND(Configurações!$B$9*1440,0),ROUND(HY39*1440,0)&gt;ROUND(Configurações!$B$10*1440,0)),"INT-1H2H","")))))</f>
        <v/>
      </c>
      <c r="IC39" t="str">
        <f>IF(Configurações!$B$3="Simples",IF('Escala Simples'!AB39="Trabalho","TRAB",IF('Escala Simples'!AB39="Folga","FOLGA",IF('Escala Simples'!AB39="Atestado","ATEST",IF('Escala Simples'!AB39="Férias","FERIAS","")))),"")</f>
        <v/>
      </c>
      <c r="ID39" s="71" t="str">
        <f>IF(Configurações!$B$3="Colunas",IF('Escala Colunas'!Q140="","",'Escala Colunas'!Q140),IF(Configurações!$B$3="Simples","",IF('Escala Linhas'!DN39="","",'Escala Linhas'!DN39)))</f>
        <v/>
      </c>
      <c r="IE39" s="71" t="str">
        <f>IF(Configurações!$B$3="Colunas",IF('Escala Colunas'!Q141="","",'Escala Colunas'!Q141),IF(Configurações!$B$3="Simples","",IF('Escala Linhas'!DO39="","",'Escala Linhas'!DO39)))</f>
        <v/>
      </c>
      <c r="IF39" s="71" t="str">
        <f>IF(Configurações!$B$3="Colunas",IF('Escala Colunas'!Q142="","",'Escala Colunas'!Q142),IF(Configurações!$B$3="Simples","",IF('Escala Linhas'!DP39="","",'Escala Linhas'!DP39)))</f>
        <v/>
      </c>
      <c r="IG39" s="71" t="str">
        <f>IF(Configurações!$B$3="Colunas",IF('Escala Colunas'!Q143="","",'Escala Colunas'!Q143),IF(Configurações!$B$3="Simples","",IF('Escala Linhas'!DQ39="","",'Escala Linhas'!DQ39)))</f>
        <v/>
      </c>
      <c r="IH39">
        <f>IF($B39="",0,IF(Configurações!$B$3="Simples",IF(OR(IN39="TRAB",IN39="ATEST"),1,0),IF(AND(ID39&lt;&gt;"",IG39&lt;&gt;""),1,0)))</f>
        <v>0</v>
      </c>
      <c r="II39" s="72">
        <f>IF(AND(IH39=1,Configurações!$B$3&lt;&gt;"Simples"),MOD(IG39-ID39,1)-IJ39,0)</f>
        <v>0</v>
      </c>
      <c r="IJ39" s="72">
        <f t="shared" si="170"/>
        <v>0</v>
      </c>
      <c r="IK39">
        <f t="shared" si="171"/>
        <v>0</v>
      </c>
      <c r="IL39">
        <f t="shared" si="172"/>
        <v>0</v>
      </c>
      <c r="IM39" s="38" t="str">
        <f>IF(IH39=0,"",IF(IK39&gt;Configurações!$B$15,"7DIA ","")&amp;IF(AND(WEEKDAY(ID$5)=1,IL39&gt;IF($D39="F",Configurações!$B$13,Configurações!$B$14)),"DOM ","")&amp;IF(Configurações!$B$3="Simples","",IF(ROUND(II39*1440,0)&lt;=ROUND(Configurações!$B$11*1440,0),IF(ROUND(IJ39*1440,0)&gt;0,"INT-INDEVIDO",""),IF(ROUND(II39*1440,0)&lt;=ROUND(Configurações!$B$12*1440,0),IF(ROUND(IJ39*1440,0)&lt;&gt;ROUND(Configurações!$B$8*1440,0),"INT-15MIN",""),IF(OR(ROUND(IJ39*1440,0)&lt;ROUND(Configurações!$B$9*1440,0),ROUND(IJ39*1440,0)&gt;ROUND(Configurações!$B$10*1440,0)),"INT-1H2H","")))))</f>
        <v/>
      </c>
      <c r="IN39" t="str">
        <f>IF(Configurações!$B$3="Simples",IF('Escala Simples'!AE39="Trabalho","TRAB",IF('Escala Simples'!AE39="Folga","FOLGA",IF('Escala Simples'!AE39="Atestado","ATEST",IF('Escala Simples'!AE39="Férias","FERIAS","")))),"")</f>
        <v/>
      </c>
      <c r="IO39" s="71" t="str">
        <f>IF(Configurações!$B$3="Colunas",IF('Escala Colunas'!Q145="","",'Escala Colunas'!Q145),IF(Configurações!$B$3="Simples","",IF('Escala Linhas'!DS39="","",'Escala Linhas'!DS39)))</f>
        <v/>
      </c>
      <c r="IP39" s="71" t="str">
        <f>IF(Configurações!$B$3="Colunas",IF('Escala Colunas'!Q146="","",'Escala Colunas'!Q146),IF(Configurações!$B$3="Simples","",IF('Escala Linhas'!DT39="","",'Escala Linhas'!DT39)))</f>
        <v/>
      </c>
      <c r="IQ39" s="71" t="str">
        <f>IF(Configurações!$B$3="Colunas",IF('Escala Colunas'!Q147="","",'Escala Colunas'!Q147),IF(Configurações!$B$3="Simples","",IF('Escala Linhas'!DU39="","",'Escala Linhas'!DU39)))</f>
        <v/>
      </c>
      <c r="IR39" s="71" t="str">
        <f>IF(Configurações!$B$3="Colunas",IF('Escala Colunas'!Q148="","",'Escala Colunas'!Q148),IF(Configurações!$B$3="Simples","",IF('Escala Linhas'!DV39="","",'Escala Linhas'!DV39)))</f>
        <v/>
      </c>
      <c r="IS39">
        <f>IF($B39="",0,IF(Configurações!$B$3="Simples",IF(OR(IY39="TRAB",IY39="ATEST"),1,0),IF(AND(IO39&lt;&gt;"",IR39&lt;&gt;""),1,0)))</f>
        <v>0</v>
      </c>
      <c r="IT39" s="72">
        <f>IF(AND(IS39=1,Configurações!$B$3&lt;&gt;"Simples"),MOD(IR39-IO39,1)-IU39,0)</f>
        <v>0</v>
      </c>
      <c r="IU39" s="72">
        <f t="shared" si="173"/>
        <v>0</v>
      </c>
      <c r="IV39">
        <f t="shared" si="174"/>
        <v>0</v>
      </c>
      <c r="IW39">
        <f t="shared" si="175"/>
        <v>0</v>
      </c>
      <c r="IX39" s="38" t="str">
        <f>IF(IS39=0,"",IF(IV39&gt;Configurações!$B$15,"7DIA ","")&amp;IF(AND(WEEKDAY(IO$5)=1,IW39&gt;IF($D39="F",Configurações!$B$13,Configurações!$B$14)),"DOM ","")&amp;IF(Configurações!$B$3="Simples","",IF(ROUND(IT39*1440,0)&lt;=ROUND(Configurações!$B$11*1440,0),IF(ROUND(IU39*1440,0)&gt;0,"INT-INDEVIDO",""),IF(ROUND(IT39*1440,0)&lt;=ROUND(Configurações!$B$12*1440,0),IF(ROUND(IU39*1440,0)&lt;&gt;ROUND(Configurações!$B$8*1440,0),"INT-15MIN",""),IF(OR(ROUND(IU39*1440,0)&lt;ROUND(Configurações!$B$9*1440,0),ROUND(IU39*1440,0)&gt;ROUND(Configurações!$B$10*1440,0)),"INT-1H2H","")))))</f>
        <v/>
      </c>
      <c r="IY39" t="str">
        <f>IF(Configurações!$B$3="Simples",IF('Escala Simples'!AF39="Trabalho","TRAB",IF('Escala Simples'!AF39="Folga","FOLGA",IF('Escala Simples'!AF39="Atestado","ATEST",IF('Escala Simples'!AF39="Férias","FERIAS","")))),"")</f>
        <v/>
      </c>
      <c r="IZ39" s="71" t="str">
        <f>IF(Configurações!$B$3="Colunas",IF('Escala Colunas'!Q150="","",'Escala Colunas'!Q150),IF(Configurações!$B$3="Simples","",IF('Escala Linhas'!DX39="","",'Escala Linhas'!DX39)))</f>
        <v/>
      </c>
      <c r="JA39" s="71" t="str">
        <f>IF(Configurações!$B$3="Colunas",IF('Escala Colunas'!Q151="","",'Escala Colunas'!Q151),IF(Configurações!$B$3="Simples","",IF('Escala Linhas'!DY39="","",'Escala Linhas'!DY39)))</f>
        <v/>
      </c>
      <c r="JB39" s="71" t="str">
        <f>IF(Configurações!$B$3="Colunas",IF('Escala Colunas'!Q152="","",'Escala Colunas'!Q152),IF(Configurações!$B$3="Simples","",IF('Escala Linhas'!DZ39="","",'Escala Linhas'!DZ39)))</f>
        <v/>
      </c>
      <c r="JC39" s="71" t="str">
        <f>IF(Configurações!$B$3="Colunas",IF('Escala Colunas'!Q153="","",'Escala Colunas'!Q153),IF(Configurações!$B$3="Simples","",IF('Escala Linhas'!EA39="","",'Escala Linhas'!EA39)))</f>
        <v/>
      </c>
      <c r="JD39">
        <f>IF($B39="",0,IF(Configurações!$B$3="Simples",IF(OR(JJ39="TRAB",JJ39="ATEST"),1,0),IF(AND(IZ39&lt;&gt;"",JC39&lt;&gt;""),1,0)))</f>
        <v>0</v>
      </c>
      <c r="JE39" s="72">
        <f>IF(AND(JD39=1,Configurações!$B$3&lt;&gt;"Simples"),MOD(JC39-IZ39,1)-JF39,0)</f>
        <v>0</v>
      </c>
      <c r="JF39" s="72">
        <f t="shared" si="176"/>
        <v>0</v>
      </c>
      <c r="JG39">
        <f t="shared" si="177"/>
        <v>0</v>
      </c>
      <c r="JH39">
        <f t="shared" si="178"/>
        <v>0</v>
      </c>
      <c r="JI39" s="38" t="str">
        <f>IF(JD39=0,"",IF(JG39&gt;Configurações!$B$15,"7DIA ","")&amp;IF(AND(WEEKDAY(IZ$5)=1,JH39&gt;IF($D39="F",Configurações!$B$13,Configurações!$B$14)),"DOM ","")&amp;IF(Configurações!$B$3="Simples","",IF(ROUND(JE39*1440,0)&lt;=ROUND(Configurações!$B$11*1440,0),IF(ROUND(JF39*1440,0)&gt;0,"INT-INDEVIDO",""),IF(ROUND(JE39*1440,0)&lt;=ROUND(Configurações!$B$12*1440,0),IF(ROUND(JF39*1440,0)&lt;&gt;ROUND(Configurações!$B$8*1440,0),"INT-15MIN",""),IF(OR(ROUND(JF39*1440,0)&lt;ROUND(Configurações!$B$9*1440,0),ROUND(JF39*1440,0)&gt;ROUND(Configurações!$B$10*1440,0)),"INT-1H2H","")))))</f>
        <v/>
      </c>
      <c r="JJ39" t="str">
        <f>IF(Configurações!$B$3="Simples",IF('Escala Simples'!AG39="Trabalho","TRAB",IF('Escala Simples'!AG39="Folga","FOLGA",IF('Escala Simples'!AG39="Atestado","ATEST",IF('Escala Simples'!AG39="Férias","FERIAS","")))),"")</f>
        <v/>
      </c>
      <c r="JK39" s="71" t="str">
        <f>IF(Configurações!$B$3="Colunas",IF('Escala Colunas'!Q155="","",'Escala Colunas'!Q155),IF(Configurações!$B$3="Simples","",IF('Escala Linhas'!EC39="","",'Escala Linhas'!EC39)))</f>
        <v/>
      </c>
      <c r="JL39" s="71" t="str">
        <f>IF(Configurações!$B$3="Colunas",IF('Escala Colunas'!Q156="","",'Escala Colunas'!Q156),IF(Configurações!$B$3="Simples","",IF('Escala Linhas'!ED39="","",'Escala Linhas'!ED39)))</f>
        <v/>
      </c>
      <c r="JM39" s="71" t="str">
        <f>IF(Configurações!$B$3="Colunas",IF('Escala Colunas'!Q157="","",'Escala Colunas'!Q157),IF(Configurações!$B$3="Simples","",IF('Escala Linhas'!EE39="","",'Escala Linhas'!EE39)))</f>
        <v/>
      </c>
      <c r="JN39" s="71" t="str">
        <f>IF(Configurações!$B$3="Colunas",IF('Escala Colunas'!Q158="","",'Escala Colunas'!Q158),IF(Configurações!$B$3="Simples","",IF('Escala Linhas'!EF39="","",'Escala Linhas'!EF39)))</f>
        <v/>
      </c>
      <c r="JO39">
        <f>IF($B39="",0,IF(Configurações!$B$3="Simples",IF(OR(JU39="TRAB",JU39="ATEST"),1,0),IF(AND(JK39&lt;&gt;"",JN39&lt;&gt;""),1,0)))</f>
        <v>0</v>
      </c>
      <c r="JP39" s="72">
        <f>IF(AND(JO39=1,Configurações!$B$3&lt;&gt;"Simples"),MOD(JN39-JK39,1)-JQ39,0)</f>
        <v>0</v>
      </c>
      <c r="JQ39" s="72">
        <f t="shared" si="179"/>
        <v>0</v>
      </c>
      <c r="JR39">
        <f t="shared" si="180"/>
        <v>0</v>
      </c>
      <c r="JS39">
        <f t="shared" si="181"/>
        <v>0</v>
      </c>
      <c r="JT39" s="38" t="str">
        <f>IF(JO39=0,"",IF(JR39&gt;Configurações!$B$15,"7DIA ","")&amp;IF(AND(WEEKDAY(JK$5)=1,JS39&gt;IF($D39="F",Configurações!$B$13,Configurações!$B$14)),"DOM ","")&amp;IF(Configurações!$B$3="Simples","",IF(ROUND(JP39*1440,0)&lt;=ROUND(Configurações!$B$11*1440,0),IF(ROUND(JQ39*1440,0)&gt;0,"INT-INDEVIDO",""),IF(ROUND(JP39*1440,0)&lt;=ROUND(Configurações!$B$12*1440,0),IF(ROUND(JQ39*1440,0)&lt;&gt;ROUND(Configurações!$B$8*1440,0),"INT-15MIN",""),IF(OR(ROUND(JQ39*1440,0)&lt;ROUND(Configurações!$B$9*1440,0),ROUND(JQ39*1440,0)&gt;ROUND(Configurações!$B$10*1440,0)),"INT-1H2H","")))))</f>
        <v/>
      </c>
      <c r="JU39" t="str">
        <f>IF(Configurações!$B$3="Simples",IF('Escala Simples'!AH39="Trabalho","TRAB",IF('Escala Simples'!AH39="Folga","FOLGA",IF('Escala Simples'!AH39="Atestado","ATEST",IF('Escala Simples'!AH39="Férias","FERIAS","")))),"")</f>
        <v/>
      </c>
      <c r="JV39" s="71" t="str">
        <f>IF(Configurações!$B$3="Colunas",IF('Escala Colunas'!Q160="","",'Escala Colunas'!Q160),IF(Configurações!$B$3="Simples","",IF('Escala Linhas'!EH39="","",'Escala Linhas'!EH39)))</f>
        <v/>
      </c>
      <c r="JW39" s="71" t="str">
        <f>IF(Configurações!$B$3="Colunas",IF('Escala Colunas'!Q161="","",'Escala Colunas'!Q161),IF(Configurações!$B$3="Simples","",IF('Escala Linhas'!EI39="","",'Escala Linhas'!EI39)))</f>
        <v/>
      </c>
      <c r="JX39" s="71" t="str">
        <f>IF(Configurações!$B$3="Colunas",IF('Escala Colunas'!Q162="","",'Escala Colunas'!Q162),IF(Configurações!$B$3="Simples","",IF('Escala Linhas'!EJ39="","",'Escala Linhas'!EJ39)))</f>
        <v/>
      </c>
      <c r="JY39" s="71" t="str">
        <f>IF(Configurações!$B$3="Colunas",IF('Escala Colunas'!Q163="","",'Escala Colunas'!Q163),IF(Configurações!$B$3="Simples","",IF('Escala Linhas'!EK39="","",'Escala Linhas'!EK39)))</f>
        <v/>
      </c>
      <c r="JZ39">
        <f>IF($B39="",0,IF(Configurações!$B$3="Simples",IF(OR(KF39="TRAB",KF39="ATEST"),1,0),IF(AND(JV39&lt;&gt;"",JY39&lt;&gt;""),1,0)))</f>
        <v>0</v>
      </c>
      <c r="KA39" s="72">
        <f>IF(AND(JZ39=1,Configurações!$B$3&lt;&gt;"Simples"),MOD(JY39-JV39,1)-KB39,0)</f>
        <v>0</v>
      </c>
      <c r="KB39" s="72">
        <f t="shared" si="182"/>
        <v>0</v>
      </c>
      <c r="KC39">
        <f t="shared" si="183"/>
        <v>0</v>
      </c>
      <c r="KD39">
        <f t="shared" si="184"/>
        <v>0</v>
      </c>
      <c r="KE39" s="38" t="str">
        <f>IF(JZ39=0,"",IF(KC39&gt;Configurações!$B$15,"7DIA ","")&amp;IF(AND(WEEKDAY(JV$5)=1,KD39&gt;IF($D39="F",Configurações!$B$13,Configurações!$B$14)),"DOM ","")&amp;IF(Configurações!$B$3="Simples","",IF(ROUND(KA39*1440,0)&lt;=ROUND(Configurações!$B$11*1440,0),IF(ROUND(KB39*1440,0)&gt;0,"INT-INDEVIDO",""),IF(ROUND(KA39*1440,0)&lt;=ROUND(Configurações!$B$12*1440,0),IF(ROUND(KB39*1440,0)&lt;&gt;ROUND(Configurações!$B$8*1440,0),"INT-15MIN",""),IF(OR(ROUND(KB39*1440,0)&lt;ROUND(Configurações!$B$9*1440,0),ROUND(KB39*1440,0)&gt;ROUND(Configurações!$B$10*1440,0)),"INT-1H2H","")))))</f>
        <v/>
      </c>
      <c r="KF39" t="str">
        <f>IF(Configurações!$B$3="Simples",IF('Escala Simples'!AI39="Trabalho","TRAB",IF('Escala Simples'!AI39="Folga","FOLGA",IF('Escala Simples'!AI39="Atestado","ATEST",IF('Escala Simples'!AI39="Férias","FERIAS","")))),"")</f>
        <v/>
      </c>
      <c r="KG39" s="71" t="str">
        <f>IF(Configurações!$B$3="Colunas",IF('Escala Colunas'!Q165="","",'Escala Colunas'!Q165),IF(Configurações!$B$3="Simples","",IF('Escala Linhas'!EM39="","",'Escala Linhas'!EM39)))</f>
        <v/>
      </c>
      <c r="KH39" s="71" t="str">
        <f>IF(Configurações!$B$3="Colunas",IF('Escala Colunas'!Q166="","",'Escala Colunas'!Q166),IF(Configurações!$B$3="Simples","",IF('Escala Linhas'!EN39="","",'Escala Linhas'!EN39)))</f>
        <v/>
      </c>
      <c r="KI39" s="71" t="str">
        <f>IF(Configurações!$B$3="Colunas",IF('Escala Colunas'!Q167="","",'Escala Colunas'!Q167),IF(Configurações!$B$3="Simples","",IF('Escala Linhas'!EO39="","",'Escala Linhas'!EO39)))</f>
        <v/>
      </c>
      <c r="KJ39" s="71" t="str">
        <f>IF(Configurações!$B$3="Colunas",IF('Escala Colunas'!Q168="","",'Escala Colunas'!Q168),IF(Configurações!$B$3="Simples","",IF('Escala Linhas'!EP39="","",'Escala Linhas'!EP39)))</f>
        <v/>
      </c>
      <c r="KK39">
        <f>IF($B39="",0,IF(Configurações!$B$3="Simples",IF(OR(KQ39="TRAB",KQ39="ATEST"),1,0),IF(AND(KG39&lt;&gt;"",KJ39&lt;&gt;""),1,0)))</f>
        <v>0</v>
      </c>
      <c r="KL39" s="72">
        <f>IF(AND(KK39=1,Configurações!$B$3&lt;&gt;"Simples"),MOD(KJ39-KG39,1)-KM39,0)</f>
        <v>0</v>
      </c>
      <c r="KM39" s="72">
        <f t="shared" si="185"/>
        <v>0</v>
      </c>
      <c r="KN39">
        <f t="shared" si="186"/>
        <v>0</v>
      </c>
      <c r="KO39">
        <f t="shared" si="187"/>
        <v>0</v>
      </c>
      <c r="KP39" s="38" t="str">
        <f>IF(KK39=0,"",IF(KN39&gt;Configurações!$B$15,"7DIA ","")&amp;IF(AND(WEEKDAY(KG$5)=1,KO39&gt;IF($D39="F",Configurações!$B$13,Configurações!$B$14)),"DOM ","")&amp;IF(Configurações!$B$3="Simples","",IF(ROUND(KL39*1440,0)&lt;=ROUND(Configurações!$B$11*1440,0),IF(ROUND(KM39*1440,0)&gt;0,"INT-INDEVIDO",""),IF(ROUND(KL39*1440,0)&lt;=ROUND(Configurações!$B$12*1440,0),IF(ROUND(KM39*1440,0)&lt;&gt;ROUND(Configurações!$B$8*1440,0),"INT-15MIN",""),IF(OR(ROUND(KM39*1440,0)&lt;ROUND(Configurações!$B$9*1440,0),ROUND(KM39*1440,0)&gt;ROUND(Configurações!$B$10*1440,0)),"INT-1H2H","")))))</f>
        <v/>
      </c>
      <c r="KQ39" t="str">
        <f>IF(Configurações!$B$3="Simples",IF('Escala Simples'!AJ39="Trabalho","TRAB",IF('Escala Simples'!AJ39="Folga","FOLGA",IF('Escala Simples'!AJ39="Atestado","ATEST",IF('Escala Simples'!AJ39="Férias","FERIAS","")))),"")</f>
        <v/>
      </c>
      <c r="KR39" s="71" t="str">
        <f>IF(Configurações!$B$3="Colunas",IF('Escala Colunas'!Q170="","",'Escala Colunas'!Q170),IF(Configurações!$B$3="Simples","",IF('Escala Linhas'!ER39="","",'Escala Linhas'!ER39)))</f>
        <v/>
      </c>
      <c r="KS39" s="71" t="str">
        <f>IF(Configurações!$B$3="Colunas",IF('Escala Colunas'!Q171="","",'Escala Colunas'!Q171),IF(Configurações!$B$3="Simples","",IF('Escala Linhas'!ES39="","",'Escala Linhas'!ES39)))</f>
        <v/>
      </c>
      <c r="KT39" s="71" t="str">
        <f>IF(Configurações!$B$3="Colunas",IF('Escala Colunas'!Q172="","",'Escala Colunas'!Q172),IF(Configurações!$B$3="Simples","",IF('Escala Linhas'!ET39="","",'Escala Linhas'!ET39)))</f>
        <v/>
      </c>
      <c r="KU39" s="71" t="str">
        <f>IF(Configurações!$B$3="Colunas",IF('Escala Colunas'!Q173="","",'Escala Colunas'!Q173),IF(Configurações!$B$3="Simples","",IF('Escala Linhas'!EU39="","",'Escala Linhas'!EU39)))</f>
        <v/>
      </c>
      <c r="KV39">
        <f>IF($B39="",0,IF(Configurações!$B$3="Simples",IF(OR(LB39="TRAB",LB39="ATEST"),1,0),IF(AND(KR39&lt;&gt;"",KU39&lt;&gt;""),1,0)))</f>
        <v>0</v>
      </c>
      <c r="KW39" s="72">
        <f>IF(AND(KV39=1,Configurações!$B$3&lt;&gt;"Simples"),MOD(KU39-KR39,1)-KX39,0)</f>
        <v>0</v>
      </c>
      <c r="KX39" s="72">
        <f t="shared" si="188"/>
        <v>0</v>
      </c>
      <c r="KY39">
        <f t="shared" si="189"/>
        <v>0</v>
      </c>
      <c r="KZ39">
        <f t="shared" si="190"/>
        <v>0</v>
      </c>
      <c r="LA39" s="38" t="str">
        <f>IF(KV39=0,"",IF(KY39&gt;Configurações!$B$15,"7DIA ","")&amp;IF(AND(WEEKDAY(KR$5)=1,KZ39&gt;IF($D39="F",Configurações!$B$13,Configurações!$B$14)),"DOM ","")&amp;IF(Configurações!$B$3="Simples","",IF(ROUND(KW39*1440,0)&lt;=ROUND(Configurações!$B$11*1440,0),IF(ROUND(KX39*1440,0)&gt;0,"INT-INDEVIDO",""),IF(ROUND(KW39*1440,0)&lt;=ROUND(Configurações!$B$12*1440,0),IF(ROUND(KX39*1440,0)&lt;&gt;ROUND(Configurações!$B$8*1440,0),"INT-15MIN",""),IF(OR(ROUND(KX39*1440,0)&lt;ROUND(Configurações!$B$9*1440,0),ROUND(KX39*1440,0)&gt;ROUND(Configurações!$B$10*1440,0)),"INT-1H2H","")))))</f>
        <v/>
      </c>
      <c r="LB39" t="str">
        <f>IF(Configurações!$B$3="Simples",IF('Escala Simples'!AK39="Trabalho","TRAB",IF('Escala Simples'!AK39="Folga","FOLGA",IF('Escala Simples'!AK39="Atestado","ATEST",IF('Escala Simples'!AK39="Férias","FERIAS","")))),"")</f>
        <v/>
      </c>
      <c r="LC39" s="71" t="str">
        <f>IF(Configurações!$B$3="Colunas",IF('Escala Colunas'!Q178="","",'Escala Colunas'!Q178),IF(Configurações!$B$3="Simples","",IF('Escala Linhas'!EZ39="","",'Escala Linhas'!EZ39)))</f>
        <v/>
      </c>
      <c r="LD39" s="71" t="str">
        <f>IF(Configurações!$B$3="Colunas",IF('Escala Colunas'!Q179="","",'Escala Colunas'!Q179),IF(Configurações!$B$3="Simples","",IF('Escala Linhas'!FA39="","",'Escala Linhas'!FA39)))</f>
        <v/>
      </c>
      <c r="LE39" s="71" t="str">
        <f>IF(Configurações!$B$3="Colunas",IF('Escala Colunas'!Q180="","",'Escala Colunas'!Q180),IF(Configurações!$B$3="Simples","",IF('Escala Linhas'!FB39="","",'Escala Linhas'!FB39)))</f>
        <v/>
      </c>
      <c r="LF39" s="71" t="str">
        <f>IF(Configurações!$B$3="Colunas",IF('Escala Colunas'!Q181="","",'Escala Colunas'!Q181),IF(Configurações!$B$3="Simples","",IF('Escala Linhas'!FC39="","",'Escala Linhas'!FC39)))</f>
        <v/>
      </c>
      <c r="LG39">
        <f>IF($B39="",0,IF(Configurações!$B$3="Simples",IF(OR(LM39="TRAB",LM39="ATEST"),1,0),IF(AND(LC39&lt;&gt;"",LF39&lt;&gt;""),1,0)))</f>
        <v>0</v>
      </c>
      <c r="LH39" s="72">
        <f>IF(AND(LG39=1,Configurações!$B$3&lt;&gt;"Simples"),MOD(LF39-LC39,1)-LI39,0)</f>
        <v>0</v>
      </c>
      <c r="LI39" s="72">
        <f t="shared" si="191"/>
        <v>0</v>
      </c>
      <c r="LJ39">
        <f t="shared" si="192"/>
        <v>0</v>
      </c>
      <c r="LK39">
        <f t="shared" si="193"/>
        <v>0</v>
      </c>
      <c r="LL39" s="38" t="str">
        <f>IF(LG39=0,"",IF(LJ39&gt;Configurações!$B$15,"7DIA ","")&amp;IF(AND(WEEKDAY(LC$5)=1,LK39&gt;IF($D39="F",Configurações!$B$13,Configurações!$B$14)),"DOM ","")&amp;IF(Configurações!$B$3="Simples","",IF(ROUND(LH39*1440,0)&lt;=ROUND(Configurações!$B$11*1440,0),IF(ROUND(LI39*1440,0)&gt;0,"INT-INDEVIDO",""),IF(ROUND(LH39*1440,0)&lt;=ROUND(Configurações!$B$12*1440,0),IF(ROUND(LI39*1440,0)&lt;&gt;ROUND(Configurações!$B$8*1440,0),"INT-15MIN",""),IF(OR(ROUND(LI39*1440,0)&lt;ROUND(Configurações!$B$9*1440,0),ROUND(LI39*1440,0)&gt;ROUND(Configurações!$B$10*1440,0)),"INT-1H2H","")))))</f>
        <v/>
      </c>
      <c r="LM39" t="str">
        <f>IF(Configurações!$B$3="Simples",IF('Escala Simples'!AN39="Trabalho","TRAB",IF('Escala Simples'!AN39="Folga","FOLGA",IF('Escala Simples'!AN39="Atestado","ATEST",IF('Escala Simples'!AN39="Férias","FERIAS","")))),"")</f>
        <v/>
      </c>
      <c r="LN39" s="71" t="str">
        <f>IF(Configurações!$B$3="Colunas",IF('Escala Colunas'!Q183="","",'Escala Colunas'!Q183),IF(Configurações!$B$3="Simples","",IF('Escala Linhas'!FE39="","",'Escala Linhas'!FE39)))</f>
        <v/>
      </c>
      <c r="LO39" s="71" t="str">
        <f>IF(Configurações!$B$3="Colunas",IF('Escala Colunas'!Q184="","",'Escala Colunas'!Q184),IF(Configurações!$B$3="Simples","",IF('Escala Linhas'!FF39="","",'Escala Linhas'!FF39)))</f>
        <v/>
      </c>
      <c r="LP39" s="71" t="str">
        <f>IF(Configurações!$B$3="Colunas",IF('Escala Colunas'!Q185="","",'Escala Colunas'!Q185),IF(Configurações!$B$3="Simples","",IF('Escala Linhas'!FG39="","",'Escala Linhas'!FG39)))</f>
        <v/>
      </c>
      <c r="LQ39" s="71" t="str">
        <f>IF(Configurações!$B$3="Colunas",IF('Escala Colunas'!Q186="","",'Escala Colunas'!Q186),IF(Configurações!$B$3="Simples","",IF('Escala Linhas'!FH39="","",'Escala Linhas'!FH39)))</f>
        <v/>
      </c>
      <c r="LR39">
        <f>IF($B39="",0,IF(Configurações!$B$3="Simples",IF(OR(LX39="TRAB",LX39="ATEST"),1,0),IF(AND(LN39&lt;&gt;"",LQ39&lt;&gt;""),1,0)))</f>
        <v>0</v>
      </c>
      <c r="LS39" s="72">
        <f>IF(AND(LR39=1,Configurações!$B$3&lt;&gt;"Simples"),MOD(LQ39-LN39,1)-LT39,0)</f>
        <v>0</v>
      </c>
      <c r="LT39" s="72">
        <f t="shared" si="194"/>
        <v>0</v>
      </c>
      <c r="LU39">
        <f t="shared" si="195"/>
        <v>0</v>
      </c>
      <c r="LV39">
        <f t="shared" si="196"/>
        <v>0</v>
      </c>
      <c r="LW39" s="38" t="str">
        <f>IF(LR39=0,"",IF(LU39&gt;Configurações!$B$15,"7DIA ","")&amp;IF(AND(WEEKDAY(LN$5)=1,LV39&gt;IF($D39="F",Configurações!$B$13,Configurações!$B$14)),"DOM ","")&amp;IF(Configurações!$B$3="Simples","",IF(ROUND(LS39*1440,0)&lt;=ROUND(Configurações!$B$11*1440,0),IF(ROUND(LT39*1440,0)&gt;0,"INT-INDEVIDO",""),IF(ROUND(LS39*1440,0)&lt;=ROUND(Configurações!$B$12*1440,0),IF(ROUND(LT39*1440,0)&lt;&gt;ROUND(Configurações!$B$8*1440,0),"INT-15MIN",""),IF(OR(ROUND(LT39*1440,0)&lt;ROUND(Configurações!$B$9*1440,0),ROUND(LT39*1440,0)&gt;ROUND(Configurações!$B$10*1440,0)),"INT-1H2H","")))))</f>
        <v/>
      </c>
      <c r="LX39" t="str">
        <f>IF(Configurações!$B$3="Simples",IF('Escala Simples'!AO39="Trabalho","TRAB",IF('Escala Simples'!AO39="Folga","FOLGA",IF('Escala Simples'!AO39="Atestado","ATEST",IF('Escala Simples'!AO39="Férias","FERIAS","")))),"")</f>
        <v/>
      </c>
      <c r="LY39" s="71" t="str">
        <f>IF(Configurações!$B$3="Colunas",IF('Escala Colunas'!Q188="","",'Escala Colunas'!Q188),IF(Configurações!$B$3="Simples","",IF('Escala Linhas'!FJ39="","",'Escala Linhas'!FJ39)))</f>
        <v/>
      </c>
      <c r="LZ39" s="71" t="str">
        <f>IF(Configurações!$B$3="Colunas",IF('Escala Colunas'!Q189="","",'Escala Colunas'!Q189),IF(Configurações!$B$3="Simples","",IF('Escala Linhas'!FK39="","",'Escala Linhas'!FK39)))</f>
        <v/>
      </c>
      <c r="MA39" s="71" t="str">
        <f>IF(Configurações!$B$3="Colunas",IF('Escala Colunas'!Q190="","",'Escala Colunas'!Q190),IF(Configurações!$B$3="Simples","",IF('Escala Linhas'!FL39="","",'Escala Linhas'!FL39)))</f>
        <v/>
      </c>
      <c r="MB39" s="71" t="str">
        <f>IF(Configurações!$B$3="Colunas",IF('Escala Colunas'!Q191="","",'Escala Colunas'!Q191),IF(Configurações!$B$3="Simples","",IF('Escala Linhas'!FM39="","",'Escala Linhas'!FM39)))</f>
        <v/>
      </c>
      <c r="MC39">
        <f>IF($B39="",0,IF(Configurações!$B$3="Simples",IF(OR(MI39="TRAB",MI39="ATEST"),1,0),IF(AND(LY39&lt;&gt;"",MB39&lt;&gt;""),1,0)))</f>
        <v>0</v>
      </c>
      <c r="MD39" s="72">
        <f>IF(AND(MC39=1,Configurações!$B$3&lt;&gt;"Simples"),MOD(MB39-LY39,1)-ME39,0)</f>
        <v>0</v>
      </c>
      <c r="ME39" s="72">
        <f t="shared" si="197"/>
        <v>0</v>
      </c>
      <c r="MF39">
        <f t="shared" si="198"/>
        <v>0</v>
      </c>
      <c r="MG39">
        <f t="shared" si="199"/>
        <v>0</v>
      </c>
      <c r="MH39" s="38" t="str">
        <f>IF(MC39=0,"",IF(MF39&gt;Configurações!$B$15,"7DIA ","")&amp;IF(AND(WEEKDAY(LY$5)=1,MG39&gt;IF($D39="F",Configurações!$B$13,Configurações!$B$14)),"DOM ","")&amp;IF(Configurações!$B$3="Simples","",IF(ROUND(MD39*1440,0)&lt;=ROUND(Configurações!$B$11*1440,0),IF(ROUND(ME39*1440,0)&gt;0,"INT-INDEVIDO",""),IF(ROUND(MD39*1440,0)&lt;=ROUND(Configurações!$B$12*1440,0),IF(ROUND(ME39*1440,0)&lt;&gt;ROUND(Configurações!$B$8*1440,0),"INT-15MIN",""),IF(OR(ROUND(ME39*1440,0)&lt;ROUND(Configurações!$B$9*1440,0),ROUND(ME39*1440,0)&gt;ROUND(Configurações!$B$10*1440,0)),"INT-1H2H","")))))</f>
        <v/>
      </c>
      <c r="MI39" t="str">
        <f>IF(Configurações!$B$3="Simples",IF('Escala Simples'!AP39="Trabalho","TRAB",IF('Escala Simples'!AP39="Folga","FOLGA",IF('Escala Simples'!AP39="Atestado","ATEST",IF('Escala Simples'!AP39="Férias","FERIAS","")))),"")</f>
        <v/>
      </c>
      <c r="MJ39" s="71" t="str">
        <f>IF(Configurações!$B$3="Colunas",IF('Escala Colunas'!Q193="","",'Escala Colunas'!Q193),IF(Configurações!$B$3="Simples","",IF('Escala Linhas'!FO39="","",'Escala Linhas'!FO39)))</f>
        <v/>
      </c>
      <c r="MK39" s="71" t="str">
        <f>IF(Configurações!$B$3="Colunas",IF('Escala Colunas'!Q194="","",'Escala Colunas'!Q194),IF(Configurações!$B$3="Simples","",IF('Escala Linhas'!FP39="","",'Escala Linhas'!FP39)))</f>
        <v/>
      </c>
      <c r="ML39" s="71" t="str">
        <f>IF(Configurações!$B$3="Colunas",IF('Escala Colunas'!Q195="","",'Escala Colunas'!Q195),IF(Configurações!$B$3="Simples","",IF('Escala Linhas'!FQ39="","",'Escala Linhas'!FQ39)))</f>
        <v/>
      </c>
      <c r="MM39" s="71" t="str">
        <f>IF(Configurações!$B$3="Colunas",IF('Escala Colunas'!Q196="","",'Escala Colunas'!Q196),IF(Configurações!$B$3="Simples","",IF('Escala Linhas'!FR39="","",'Escala Linhas'!FR39)))</f>
        <v/>
      </c>
      <c r="MN39">
        <f>IF($B39="",0,IF(Configurações!$B$3="Simples",IF(OR(MT39="TRAB",MT39="ATEST"),1,0),IF(AND(MJ39&lt;&gt;"",MM39&lt;&gt;""),1,0)))</f>
        <v>0</v>
      </c>
      <c r="MO39" s="72">
        <f>IF(AND(MN39=1,Configurações!$B$3&lt;&gt;"Simples"),MOD(MM39-MJ39,1)-MP39,0)</f>
        <v>0</v>
      </c>
      <c r="MP39" s="72">
        <f t="shared" si="200"/>
        <v>0</v>
      </c>
      <c r="MQ39">
        <f t="shared" si="201"/>
        <v>0</v>
      </c>
      <c r="MR39">
        <f t="shared" si="202"/>
        <v>0</v>
      </c>
      <c r="MS39" s="38" t="str">
        <f>IF(MN39=0,"",IF(MQ39&gt;Configurações!$B$15,"7DIA ","")&amp;IF(AND(WEEKDAY(MJ$5)=1,MR39&gt;IF($D39="F",Configurações!$B$13,Configurações!$B$14)),"DOM ","")&amp;IF(Configurações!$B$3="Simples","",IF(ROUND(MO39*1440,0)&lt;=ROUND(Configurações!$B$11*1440,0),IF(ROUND(MP39*1440,0)&gt;0,"INT-INDEVIDO",""),IF(ROUND(MO39*1440,0)&lt;=ROUND(Configurações!$B$12*1440,0),IF(ROUND(MP39*1440,0)&lt;&gt;ROUND(Configurações!$B$8*1440,0),"INT-15MIN",""),IF(OR(ROUND(MP39*1440,0)&lt;ROUND(Configurações!$B$9*1440,0),ROUND(MP39*1440,0)&gt;ROUND(Configurações!$B$10*1440,0)),"INT-1H2H","")))))</f>
        <v/>
      </c>
      <c r="MT39" t="str">
        <f>IF(Configurações!$B$3="Simples",IF('Escala Simples'!AQ39="Trabalho","TRAB",IF('Escala Simples'!AQ39="Folga","FOLGA",IF('Escala Simples'!AQ39="Atestado","ATEST",IF('Escala Simples'!AQ39="Férias","FERIAS","")))),"")</f>
        <v/>
      </c>
      <c r="MU39" s="71" t="str">
        <f>IF(Configurações!$B$3="Colunas",IF('Escala Colunas'!Q198="","",'Escala Colunas'!Q198),IF(Configurações!$B$3="Simples","",IF('Escala Linhas'!FT39="","",'Escala Linhas'!FT39)))</f>
        <v/>
      </c>
      <c r="MV39" s="71" t="str">
        <f>IF(Configurações!$B$3="Colunas",IF('Escala Colunas'!Q199="","",'Escala Colunas'!Q199),IF(Configurações!$B$3="Simples","",IF('Escala Linhas'!FU39="","",'Escala Linhas'!FU39)))</f>
        <v/>
      </c>
      <c r="MW39" s="71" t="str">
        <f>IF(Configurações!$B$3="Colunas",IF('Escala Colunas'!Q200="","",'Escala Colunas'!Q200),IF(Configurações!$B$3="Simples","",IF('Escala Linhas'!FV39="","",'Escala Linhas'!FV39)))</f>
        <v/>
      </c>
      <c r="MX39" s="71" t="str">
        <f>IF(Configurações!$B$3="Colunas",IF('Escala Colunas'!Q201="","",'Escala Colunas'!Q201),IF(Configurações!$B$3="Simples","",IF('Escala Linhas'!FW39="","",'Escala Linhas'!FW39)))</f>
        <v/>
      </c>
      <c r="MY39">
        <f>IF($B39="",0,IF(Configurações!$B$3="Simples",IF(OR(NE39="TRAB",NE39="ATEST"),1,0),IF(AND(MU39&lt;&gt;"",MX39&lt;&gt;""),1,0)))</f>
        <v>0</v>
      </c>
      <c r="MZ39" s="72">
        <f>IF(AND(MY39=1,Configurações!$B$3&lt;&gt;"Simples"),MOD(MX39-MU39,1)-NA39,0)</f>
        <v>0</v>
      </c>
      <c r="NA39" s="72">
        <f t="shared" si="203"/>
        <v>0</v>
      </c>
      <c r="NB39">
        <f t="shared" si="204"/>
        <v>0</v>
      </c>
      <c r="NC39">
        <f t="shared" si="205"/>
        <v>0</v>
      </c>
      <c r="ND39" s="38" t="str">
        <f>IF(MY39=0,"",IF(NB39&gt;Configurações!$B$15,"7DIA ","")&amp;IF(AND(WEEKDAY(MU$5)=1,NC39&gt;IF($D39="F",Configurações!$B$13,Configurações!$B$14)),"DOM ","")&amp;IF(Configurações!$B$3="Simples","",IF(ROUND(MZ39*1440,0)&lt;=ROUND(Configurações!$B$11*1440,0),IF(ROUND(NA39*1440,0)&gt;0,"INT-INDEVIDO",""),IF(ROUND(MZ39*1440,0)&lt;=ROUND(Configurações!$B$12*1440,0),IF(ROUND(NA39*1440,0)&lt;&gt;ROUND(Configurações!$B$8*1440,0),"INT-15MIN",""),IF(OR(ROUND(NA39*1440,0)&lt;ROUND(Configurações!$B$9*1440,0),ROUND(NA39*1440,0)&gt;ROUND(Configurações!$B$10*1440,0)),"INT-1H2H","")))))</f>
        <v/>
      </c>
      <c r="NE39" t="str">
        <f>IF(Configurações!$B$3="Simples",IF('Escala Simples'!AR39="Trabalho","TRAB",IF('Escala Simples'!AR39="Folga","FOLGA",IF('Escala Simples'!AR39="Atestado","ATEST",IF('Escala Simples'!AR39="Férias","FERIAS","")))),"")</f>
        <v/>
      </c>
      <c r="NF39" s="71" t="str">
        <f>IF(Configurações!$B$3="Colunas",IF('Escala Colunas'!Q203="","",'Escala Colunas'!Q203),IF(Configurações!$B$3="Simples","",IF('Escala Linhas'!FY39="","",'Escala Linhas'!FY39)))</f>
        <v/>
      </c>
      <c r="NG39" s="71" t="str">
        <f>IF(Configurações!$B$3="Colunas",IF('Escala Colunas'!Q204="","",'Escala Colunas'!Q204),IF(Configurações!$B$3="Simples","",IF('Escala Linhas'!FZ39="","",'Escala Linhas'!FZ39)))</f>
        <v/>
      </c>
      <c r="NH39" s="71" t="str">
        <f>IF(Configurações!$B$3="Colunas",IF('Escala Colunas'!Q205="","",'Escala Colunas'!Q205),IF(Configurações!$B$3="Simples","",IF('Escala Linhas'!GA39="","",'Escala Linhas'!GA39)))</f>
        <v/>
      </c>
      <c r="NI39" s="71" t="str">
        <f>IF(Configurações!$B$3="Colunas",IF('Escala Colunas'!Q206="","",'Escala Colunas'!Q206),IF(Configurações!$B$3="Simples","",IF('Escala Linhas'!GB39="","",'Escala Linhas'!GB39)))</f>
        <v/>
      </c>
      <c r="NJ39">
        <f>IF($B39="",0,IF(Configurações!$B$3="Simples",IF(OR(NP39="TRAB",NP39="ATEST"),1,0),IF(AND(NF39&lt;&gt;"",NI39&lt;&gt;""),1,0)))</f>
        <v>0</v>
      </c>
      <c r="NK39" s="72">
        <f>IF(AND(NJ39=1,Configurações!$B$3&lt;&gt;"Simples"),MOD(NI39-NF39,1)-NL39,0)</f>
        <v>0</v>
      </c>
      <c r="NL39" s="72">
        <f t="shared" si="206"/>
        <v>0</v>
      </c>
      <c r="NM39">
        <f t="shared" si="207"/>
        <v>0</v>
      </c>
      <c r="NN39">
        <f t="shared" si="208"/>
        <v>0</v>
      </c>
      <c r="NO39" s="38" t="str">
        <f>IF(NJ39=0,"",IF(NM39&gt;Configurações!$B$15,"7DIA ","")&amp;IF(AND(WEEKDAY(NF$5)=1,NN39&gt;IF($D39="F",Configurações!$B$13,Configurações!$B$14)),"DOM ","")&amp;IF(Configurações!$B$3="Simples","",IF(ROUND(NK39*1440,0)&lt;=ROUND(Configurações!$B$11*1440,0),IF(ROUND(NL39*1440,0)&gt;0,"INT-INDEVIDO",""),IF(ROUND(NK39*1440,0)&lt;=ROUND(Configurações!$B$12*1440,0),IF(ROUND(NL39*1440,0)&lt;&gt;ROUND(Configurações!$B$8*1440,0),"INT-15MIN",""),IF(OR(ROUND(NL39*1440,0)&lt;ROUND(Configurações!$B$9*1440,0),ROUND(NL39*1440,0)&gt;ROUND(Configurações!$B$10*1440,0)),"INT-1H2H","")))))</f>
        <v/>
      </c>
      <c r="NP39" t="str">
        <f>IF(Configurações!$B$3="Simples",IF('Escala Simples'!AS39="Trabalho","TRAB",IF('Escala Simples'!AS39="Folga","FOLGA",IF('Escala Simples'!AS39="Atestado","ATEST",IF('Escala Simples'!AS39="Férias","FERIAS","")))),"")</f>
        <v/>
      </c>
      <c r="NQ39" s="71" t="str">
        <f>IF(Configurações!$B$3="Colunas",IF('Escala Colunas'!Q208="","",'Escala Colunas'!Q208),IF(Configurações!$B$3="Simples","",IF('Escala Linhas'!GD39="","",'Escala Linhas'!GD39)))</f>
        <v/>
      </c>
      <c r="NR39" s="71" t="str">
        <f>IF(Configurações!$B$3="Colunas",IF('Escala Colunas'!Q209="","",'Escala Colunas'!Q209),IF(Configurações!$B$3="Simples","",IF('Escala Linhas'!GE39="","",'Escala Linhas'!GE39)))</f>
        <v/>
      </c>
      <c r="NS39" s="71" t="str">
        <f>IF(Configurações!$B$3="Colunas",IF('Escala Colunas'!Q210="","",'Escala Colunas'!Q210),IF(Configurações!$B$3="Simples","",IF('Escala Linhas'!GF39="","",'Escala Linhas'!GF39)))</f>
        <v/>
      </c>
      <c r="NT39" s="71" t="str">
        <f>IF(Configurações!$B$3="Colunas",IF('Escala Colunas'!Q211="","",'Escala Colunas'!Q211),IF(Configurações!$B$3="Simples","",IF('Escala Linhas'!GG39="","",'Escala Linhas'!GG39)))</f>
        <v/>
      </c>
      <c r="NU39">
        <f>IF($B39="",0,IF(Configurações!$B$3="Simples",IF(OR(OA39="TRAB",OA39="ATEST"),1,0),IF(AND(NQ39&lt;&gt;"",NT39&lt;&gt;""),1,0)))</f>
        <v>0</v>
      </c>
      <c r="NV39" s="72">
        <f>IF(AND(NU39=1,Configurações!$B$3&lt;&gt;"Simples"),MOD(NT39-NQ39,1)-NW39,0)</f>
        <v>0</v>
      </c>
      <c r="NW39" s="72">
        <f t="shared" si="209"/>
        <v>0</v>
      </c>
      <c r="NX39">
        <f t="shared" si="210"/>
        <v>0</v>
      </c>
      <c r="NY39">
        <f t="shared" si="211"/>
        <v>0</v>
      </c>
      <c r="NZ39" s="38" t="str">
        <f>IF(NU39=0,"",IF(NX39&gt;Configurações!$B$15,"7DIA ","")&amp;IF(AND(WEEKDAY(NQ$5)=1,NY39&gt;IF($D39="F",Configurações!$B$13,Configurações!$B$14)),"DOM ","")&amp;IF(Configurações!$B$3="Simples","",IF(ROUND(NV39*1440,0)&lt;=ROUND(Configurações!$B$11*1440,0),IF(ROUND(NW39*1440,0)&gt;0,"INT-INDEVIDO",""),IF(ROUND(NV39*1440,0)&lt;=ROUND(Configurações!$B$12*1440,0),IF(ROUND(NW39*1440,0)&lt;&gt;ROUND(Configurações!$B$8*1440,0),"INT-15MIN",""),IF(OR(ROUND(NW39*1440,0)&lt;ROUND(Configurações!$B$9*1440,0),ROUND(NW39*1440,0)&gt;ROUND(Configurações!$B$10*1440,0)),"INT-1H2H","")))))</f>
        <v/>
      </c>
      <c r="OA39" t="str">
        <f>IF(Configurações!$B$3="Simples",IF('Escala Simples'!AT39="Trabalho","TRAB",IF('Escala Simples'!AT39="Folga","FOLGA",IF('Escala Simples'!AT39="Atestado","ATEST",IF('Escala Simples'!AT39="Férias","FERIAS","")))),"")</f>
        <v/>
      </c>
      <c r="OB39" s="72">
        <f>SUMIFS(Cálculos!$G39:$OA39,Cálculos!$G$4:$OA$4,"H",Cálculos!$G$3:$OA$3,1)</f>
        <v>0</v>
      </c>
      <c r="OC39">
        <f>SUMIFS(Cálculos!$G39:$OA39,Cálculos!$G$4:$OA$4,"T",Cálculos!$G$3:$OA$3,1)</f>
        <v>0</v>
      </c>
      <c r="OD39" s="69" t="str">
        <f>IF($B39="","",IF(AND(Configurações!$B$3&lt;&gt;"Simples",ISNUMBER($C39),ROUND(OB39*1440,0)&gt;$C39*60),"Jornada semanal excedida: "&amp;TEXT(OB39,"[h]:mm")&amp;" (contratada "&amp;$C39&amp;"h) • ","")&amp;IF(IF(Configurações!$B$6="Sim",OC39&gt;6,OC39&gt;Configurações!$B$5),IF(Configurações!$B$6="Sim","Semana inteira sem folga — mínimo 1 folga (CCT/ACT) • ","Mais de "&amp;Configurações!$B$5&amp;" dias trabalhados — obrigatórias 2 folgas semanais • "),"")&amp;IF(COUNTIF(G39:CD39,"*7DIA*")&gt;0,"7º dia consecutivo de trabalho • ","")&amp;IF(COUNTIF(G39:CD39,"*DOM*")&gt;0,"Domingos consecutivos acima do permitido • ","")&amp;IF(COUNTIF(G39:CD39,"*INT-INDEVIDO*")&gt;0,"Intervalo indevido em jornada até 4h • ","")&amp;IF(COUNTIF(G39:CD39,"*INT-15MIN*")&gt;0,"Intervalo deve ser de 15 min (jornada 4h01–6h) • ","")&amp;IF(COUNTIF(G39:CD39,"*INT-1H2H*")&gt;0,"Intervalo fora de 1h–2h (jornada acima de 6h) • ",""))</f>
        <v/>
      </c>
      <c r="OE39">
        <f>IF($B39="",0,IF(AND(Configurações!$B$3&lt;&gt;"Simples",ISNUMBER($C39),ROUND(OB39*1440,0)&gt;$C39*60),1,0))</f>
        <v>0</v>
      </c>
      <c r="OF39">
        <f>IF($B39="",0,IF(IF(Configurações!$B$6="Sim",OC39&gt;6,OC39&gt;Configurações!$B$5),1,0))</f>
        <v>0</v>
      </c>
      <c r="OG39" s="72">
        <f>SUMIFS(Cálculos!$G39:$OA39,Cálculos!$G$4:$OA$4,"H",Cálculos!$G$3:$OA$3,2)</f>
        <v>0</v>
      </c>
      <c r="OH39">
        <f>SUMIFS(Cálculos!$G39:$OA39,Cálculos!$G$4:$OA$4,"T",Cálculos!$G$3:$OA$3,2)</f>
        <v>0</v>
      </c>
      <c r="OI39" s="69" t="str">
        <f>IF($B39="","",IF(AND(Configurações!$B$3&lt;&gt;"Simples",ISNUMBER($C39),ROUND(OG39*1440,0)&gt;$C39*60),"Jornada semanal excedida: "&amp;TEXT(OG39,"[h]:mm")&amp;" (contratada "&amp;$C39&amp;"h) • ","")&amp;IF(IF(Configurações!$B$6="Sim",OH39&gt;6,OH39&gt;Configurações!$B$5),IF(Configurações!$B$6="Sim","Semana inteira sem folga — mínimo 1 folga (CCT/ACT) • ","Mais de "&amp;Configurações!$B$5&amp;" dias trabalhados — obrigatórias 2 folgas semanais • "),"")&amp;IF(COUNTIF(CF39:FC39,"*7DIA*")&gt;0,"7º dia consecutivo de trabalho • ","")&amp;IF(COUNTIF(CF39:FC39,"*DOM*")&gt;0,"Domingos consecutivos acima do permitido • ","")&amp;IF(COUNTIF(CF39:FC39,"*INT-INDEVIDO*")&gt;0,"Intervalo indevido em jornada até 4h • ","")&amp;IF(COUNTIF(CF39:FC39,"*INT-15MIN*")&gt;0,"Intervalo deve ser de 15 min (jornada 4h01–6h) • ","")&amp;IF(COUNTIF(CF39:FC39,"*INT-1H2H*")&gt;0,"Intervalo fora de 1h–2h (jornada acima de 6h) • ",""))</f>
        <v/>
      </c>
      <c r="OJ39">
        <f>IF($B39="",0,IF(AND(Configurações!$B$3&lt;&gt;"Simples",ISNUMBER($C39),ROUND(OG39*1440,0)&gt;$C39*60),1,0))</f>
        <v>0</v>
      </c>
      <c r="OK39">
        <f>IF($B39="",0,IF(IF(Configurações!$B$6="Sim",OH39&gt;6,OH39&gt;Configurações!$B$5),1,0))</f>
        <v>0</v>
      </c>
      <c r="OL39" s="72">
        <f>SUMIFS(Cálculos!$G39:$OA39,Cálculos!$G$4:$OA$4,"H",Cálculos!$G$3:$OA$3,3)</f>
        <v>0</v>
      </c>
      <c r="OM39">
        <f>SUMIFS(Cálculos!$G39:$OA39,Cálculos!$G$4:$OA$4,"T",Cálculos!$G$3:$OA$3,3)</f>
        <v>0</v>
      </c>
      <c r="ON39" s="69" t="str">
        <f>IF($B39="","",IF(AND(Configurações!$B$3&lt;&gt;"Simples",ISNUMBER($C39),ROUND(OL39*1440,0)&gt;$C39*60),"Jornada semanal excedida: "&amp;TEXT(OL39,"[h]:mm")&amp;" (contratada "&amp;$C39&amp;"h) • ","")&amp;IF(IF(Configurações!$B$6="Sim",OM39&gt;6,OM39&gt;Configurações!$B$5),IF(Configurações!$B$6="Sim","Semana inteira sem folga — mínimo 1 folga (CCT/ACT) • ","Mais de "&amp;Configurações!$B$5&amp;" dias trabalhados — obrigatórias 2 folgas semanais • "),"")&amp;IF(COUNTIF(FE39:IB39,"*7DIA*")&gt;0,"7º dia consecutivo de trabalho • ","")&amp;IF(COUNTIF(FE39:IB39,"*DOM*")&gt;0,"Domingos consecutivos acima do permitido • ","")&amp;IF(COUNTIF(FE39:IB39,"*INT-INDEVIDO*")&gt;0,"Intervalo indevido em jornada até 4h • ","")&amp;IF(COUNTIF(FE39:IB39,"*INT-15MIN*")&gt;0,"Intervalo deve ser de 15 min (jornada 4h01–6h) • ","")&amp;IF(COUNTIF(FE39:IB39,"*INT-1H2H*")&gt;0,"Intervalo fora de 1h–2h (jornada acima de 6h) • ",""))</f>
        <v/>
      </c>
      <c r="OO39">
        <f>IF($B39="",0,IF(AND(Configurações!$B$3&lt;&gt;"Simples",ISNUMBER($C39),ROUND(OL39*1440,0)&gt;$C39*60),1,0))</f>
        <v>0</v>
      </c>
      <c r="OP39">
        <f>IF($B39="",0,IF(IF(Configurações!$B$6="Sim",OM39&gt;6,OM39&gt;Configurações!$B$5),1,0))</f>
        <v>0</v>
      </c>
      <c r="OQ39" s="72">
        <f>SUMIFS(Cálculos!$G39:$OA39,Cálculos!$G$4:$OA$4,"H",Cálculos!$G$3:$OA$3,4)</f>
        <v>0</v>
      </c>
      <c r="OR39">
        <f>SUMIFS(Cálculos!$G39:$OA39,Cálculos!$G$4:$OA$4,"T",Cálculos!$G$3:$OA$3,4)</f>
        <v>0</v>
      </c>
      <c r="OS39" s="69" t="str">
        <f>IF($B39="","",IF(AND(Configurações!$B$3&lt;&gt;"Simples",ISNUMBER($C39),ROUND(OQ39*1440,0)&gt;$C39*60),"Jornada semanal excedida: "&amp;TEXT(OQ39,"[h]:mm")&amp;" (contratada "&amp;$C39&amp;"h) • ","")&amp;IF(IF(Configurações!$B$6="Sim",OR39&gt;6,OR39&gt;Configurações!$B$5),IF(Configurações!$B$6="Sim","Semana inteira sem folga — mínimo 1 folga (CCT/ACT) • ","Mais de "&amp;Configurações!$B$5&amp;" dias trabalhados — obrigatórias 2 folgas semanais • "),"")&amp;IF(COUNTIF(ID39:LA39,"*7DIA*")&gt;0,"7º dia consecutivo de trabalho • ","")&amp;IF(COUNTIF(ID39:LA39,"*DOM*")&gt;0,"Domingos consecutivos acima do permitido • ","")&amp;IF(COUNTIF(ID39:LA39,"*INT-INDEVIDO*")&gt;0,"Intervalo indevido em jornada até 4h • ","")&amp;IF(COUNTIF(ID39:LA39,"*INT-15MIN*")&gt;0,"Intervalo deve ser de 15 min (jornada 4h01–6h) • ","")&amp;IF(COUNTIF(ID39:LA39,"*INT-1H2H*")&gt;0,"Intervalo fora de 1h–2h (jornada acima de 6h) • ",""))</f>
        <v/>
      </c>
      <c r="OT39">
        <f>IF($B39="",0,IF(AND(Configurações!$B$3&lt;&gt;"Simples",ISNUMBER($C39),ROUND(OQ39*1440,0)&gt;$C39*60),1,0))</f>
        <v>0</v>
      </c>
      <c r="OU39">
        <f>IF($B39="",0,IF(IF(Configurações!$B$6="Sim",OR39&gt;6,OR39&gt;Configurações!$B$5),1,0))</f>
        <v>0</v>
      </c>
      <c r="OV39" s="72">
        <f>SUMIFS(Cálculos!$G39:$OA39,Cálculos!$G$4:$OA$4,"H",Cálculos!$G$3:$OA$3,5)</f>
        <v>0</v>
      </c>
      <c r="OW39">
        <f>SUMIFS(Cálculos!$G39:$OA39,Cálculos!$G$4:$OA$4,"T",Cálculos!$G$3:$OA$3,5)</f>
        <v>0</v>
      </c>
      <c r="OX39" s="69" t="str">
        <f>IF($B39="","",IF(AND(Configurações!$B$3&lt;&gt;"Simples",ISNUMBER($C39),ROUND(OV39*1440,0)&gt;$C39*60),"Jornada semanal excedida: "&amp;TEXT(OV39,"[h]:mm")&amp;" (contratada "&amp;$C39&amp;"h) • ","")&amp;IF(IF(Configurações!$B$6="Sim",OW39&gt;6,OW39&gt;Configurações!$B$5),IF(Configurações!$B$6="Sim","Semana inteira sem folga — mínimo 1 folga (CCT/ACT) • ","Mais de "&amp;Configurações!$B$5&amp;" dias trabalhados — obrigatórias 2 folgas semanais • "),"")&amp;IF(COUNTIF(LC39:NZ39,"*7DIA*")&gt;0,"7º dia consecutivo de trabalho • ","")&amp;IF(COUNTIF(LC39:NZ39,"*DOM*")&gt;0,"Domingos consecutivos acima do permitido • ","")&amp;IF(COUNTIF(LC39:NZ39,"*INT-INDEVIDO*")&gt;0,"Intervalo indevido em jornada até 4h • ","")&amp;IF(COUNTIF(LC39:NZ39,"*INT-15MIN*")&gt;0,"Intervalo deve ser de 15 min (jornada 4h01–6h) • ","")&amp;IF(COUNTIF(LC39:NZ39,"*INT-1H2H*")&gt;0,"Intervalo fora de 1h–2h (jornada acima de 6h) • ",""))</f>
        <v/>
      </c>
      <c r="OY39">
        <f>IF($B39="",0,IF(AND(Configurações!$B$3&lt;&gt;"Simples",ISNUMBER($C39),ROUND(OV39*1440,0)&gt;$C39*60),1,0))</f>
        <v>0</v>
      </c>
      <c r="OZ39">
        <f>IF($B39="",0,IF(IF(Configurações!$B$6="Sim",OW39&gt;6,OW39&gt;Configurações!$B$5),1,0))</f>
        <v>0</v>
      </c>
      <c r="PA39">
        <f>IF($B39="",0,SUMPRODUCT((Cálculos!$G$4:$OA$4="T")*(Cálculos!$G$5:$OA$5&gt;=$PA$5)*(Cálculos!$G$5:$OA$5&lt;=$PB$5))-PE39)</f>
        <v>0</v>
      </c>
      <c r="PB39">
        <f>IF($B39="",0,PA39-SUMIFS(Cálculos!$G39:$OA39,Cálculos!$G$4:$OA$4,"T",Cálculos!$G$5:$OA$5,"&gt;="&amp;$PA$5,Cálculos!$G$5:$OA$5,"&lt;="&amp;$PB$5))</f>
        <v>0</v>
      </c>
      <c r="PC39">
        <f>ROUND(PA39*Configurações!$B$7/7,0)</f>
        <v>0</v>
      </c>
      <c r="PD39">
        <f>IF(AND(Configurações!$B$6="Sim",PA39&gt;0,PB39&lt;PC39),1,0)</f>
        <v>0</v>
      </c>
      <c r="PE39">
        <f>IF($B39="",0,COUNTIFS(Cálculos!$G$4:$OA$4,"ST",Cálculos!$G$5:$OA$5,"&gt;="&amp;$PA$5,Cálculos!$G$5:$OA$5,"&lt;="&amp;$PB$5,Cálculos!$G39:$OA39,"FERIAS"))</f>
        <v>0</v>
      </c>
      <c r="PF39">
        <f>IF($B39="",0,SUMPRODUCT((Cálculos!$G$4:$OA$4="T")*(Cálculos!$G$5:$OA$5&gt;=$PF$5)*(Cálculos!$G$5:$OA$5&lt;=$PG$5))-PJ39)</f>
        <v>0</v>
      </c>
      <c r="PG39">
        <f>IF($B39="",0,PF39-SUMIFS(Cálculos!$G39:$OA39,Cálculos!$G$4:$OA$4,"T",Cálculos!$G$5:$OA$5,"&gt;="&amp;$PF$5,Cálculos!$G$5:$OA$5,"&lt;="&amp;$PG$5))</f>
        <v>0</v>
      </c>
      <c r="PH39">
        <f>ROUND(PF39*Configurações!$B$7/7,0)</f>
        <v>0</v>
      </c>
      <c r="PI39">
        <f>IF(AND(Configurações!$B$6="Sim",PF39&gt;0,PG39&lt;PH39),1,0)</f>
        <v>0</v>
      </c>
      <c r="PJ39">
        <f>IF($B39="",0,COUNTIFS(Cálculos!$G$4:$OA$4,"ST",Cálculos!$G$5:$OA$5,"&gt;="&amp;$PF$5,Cálculos!$G$5:$OA$5,"&lt;="&amp;$PG$5,Cálculos!$G39:$OA39,"FERIAS"))</f>
        <v>0</v>
      </c>
      <c r="PK39">
        <f>IF($B39="",0,SUMPRODUCT((Cálculos!$G$4:$OA$4="T")*(Cálculos!$G$5:$OA$5&gt;=$PK$5)*(Cálculos!$G$5:$OA$5&lt;=$PL$5))-PO39)</f>
        <v>0</v>
      </c>
      <c r="PL39">
        <f>IF($B39="",0,PK39-SUMIFS(Cálculos!$G39:$OA39,Cálculos!$G$4:$OA$4,"T",Cálculos!$G$5:$OA$5,"&gt;="&amp;$PK$5,Cálculos!$G$5:$OA$5,"&lt;="&amp;$PL$5))</f>
        <v>0</v>
      </c>
      <c r="PM39">
        <f>ROUND(PK39*Configurações!$B$7/7,0)</f>
        <v>0</v>
      </c>
      <c r="PN39">
        <f>IF(AND(Configurações!$B$6="Sim",PK39&gt;0,PL39&lt;PM39),1,0)</f>
        <v>0</v>
      </c>
      <c r="PO39">
        <f>IF($B39="",0,COUNTIFS(Cálculos!$G$4:$OA$4,"ST",Cálculos!$G$5:$OA$5,"&gt;="&amp;$PK$5,Cálculos!$G$5:$OA$5,"&lt;="&amp;$PL$5,Cálculos!$G39:$OA39,"FERIAS"))</f>
        <v>0</v>
      </c>
      <c r="PP39" s="69" t="str">
        <f t="shared" si="212"/>
        <v/>
      </c>
    </row>
    <row r="40" spans="1:432" x14ac:dyDescent="0.25">
      <c r="A40" s="68" t="str">
        <f t="shared" si="106"/>
        <v/>
      </c>
      <c r="B40" s="69" t="str">
        <f>IF(Configurações!$B$3="Colunas",IF('Escala Colunas'!Q$4="","",'Escala Colunas'!Q$4),IF(Configurações!$B$3="Simples",IF('Escala Simples'!$B40="","",'Escala Simples'!$B40),IF('Escala Linhas'!$B40="","",'Escala Linhas'!$B40)))</f>
        <v/>
      </c>
      <c r="C40" s="70" t="str">
        <f>IF($B40="","",IFERROR(INDEX(Funcionários!$D$5:$D$84,MATCH($B40,Funcionários!$B$5:$B$84,0)),""))</f>
        <v/>
      </c>
      <c r="D40" t="str">
        <f>IF($B40="","",IFERROR(INDEX(Funcionários!$C$5:$C$84,MATCH($B40,Funcionários!$B$5:$B$84,0)),""))</f>
        <v/>
      </c>
      <c r="E40">
        <f>IF($B40="",0,IFERROR(N(INDEX(Funcionários!$E$5:$E$84,MATCH($B40,Funcionários!$B$5:$B$84,0))),0))</f>
        <v>0</v>
      </c>
      <c r="F40">
        <f>IF($B40="",0,IFERROR(N(INDEX(Funcionários!$F$5:$F$84,MATCH($B40,Funcionários!$B$5:$B$84,0))),0))</f>
        <v>0</v>
      </c>
      <c r="G40" s="71" t="str">
        <f>IF(Configurações!$B$3="Colunas",IF('Escala Colunas'!Q27="","",'Escala Colunas'!Q27),IF(Configurações!$B$3="Simples","",IF('Escala Linhas'!D40="","",'Escala Linhas'!D40)))</f>
        <v/>
      </c>
      <c r="H40" s="71" t="str">
        <f>IF(Configurações!$B$3="Colunas",IF('Escala Colunas'!Q28="","",'Escala Colunas'!Q28),IF(Configurações!$B$3="Simples","",IF('Escala Linhas'!E40="","",'Escala Linhas'!E40)))</f>
        <v/>
      </c>
      <c r="I40" s="71" t="str">
        <f>IF(Configurações!$B$3="Colunas",IF('Escala Colunas'!Q29="","",'Escala Colunas'!Q29),IF(Configurações!$B$3="Simples","",IF('Escala Linhas'!F40="","",'Escala Linhas'!F40)))</f>
        <v/>
      </c>
      <c r="J40" s="71" t="str">
        <f>IF(Configurações!$B$3="Colunas",IF('Escala Colunas'!Q30="","",'Escala Colunas'!Q30),IF(Configurações!$B$3="Simples","",IF('Escala Linhas'!G40="","",'Escala Linhas'!G40)))</f>
        <v/>
      </c>
      <c r="K40">
        <f>IF($B40="",0,IF(Configurações!$B$3="Simples",IF(OR(Q40="TRAB",Q40="ATEST"),1,0),IF(AND(G40&lt;&gt;"",J40&lt;&gt;""),1,0)))</f>
        <v>0</v>
      </c>
      <c r="L40" s="72">
        <f>IF(AND(K40=1,Configurações!$B$3&lt;&gt;"Simples"),MOD(J40-G40,1)-M40,0)</f>
        <v>0</v>
      </c>
      <c r="M40" s="72">
        <f t="shared" si="107"/>
        <v>0</v>
      </c>
      <c r="N40">
        <f t="shared" si="108"/>
        <v>0</v>
      </c>
      <c r="O40">
        <f t="shared" si="109"/>
        <v>0</v>
      </c>
      <c r="P40" s="38" t="str">
        <f>IF(K40=0,"",IF(N40&gt;Configurações!$B$15,"7DIA ","")&amp;IF(AND(WEEKDAY(G$5)=1,O40&gt;IF($D40="F",Configurações!$B$13,Configurações!$B$14)),"DOM ","")&amp;IF(Configurações!$B$3="Simples","",IF(ROUND(L40*1440,0)&lt;=ROUND(Configurações!$B$11*1440,0),IF(ROUND(M40*1440,0)&gt;0,"INT-INDEVIDO",""),IF(ROUND(L40*1440,0)&lt;=ROUND(Configurações!$B$12*1440,0),IF(ROUND(M40*1440,0)&lt;&gt;ROUND(Configurações!$B$8*1440,0),"INT-15MIN",""),IF(OR(ROUND(M40*1440,0)&lt;ROUND(Configurações!$B$9*1440,0),ROUND(M40*1440,0)&gt;ROUND(Configurações!$B$10*1440,0)),"INT-1H2H","")))))</f>
        <v/>
      </c>
      <c r="Q40" t="str">
        <f>IF(Configurações!$B$3="Simples",IF('Escala Simples'!D40="Trabalho","TRAB",IF('Escala Simples'!D40="Folga","FOLGA",IF('Escala Simples'!D40="Atestado","ATEST",IF('Escala Simples'!D40="Férias","FERIAS","")))),"")</f>
        <v/>
      </c>
      <c r="R40" s="71" t="str">
        <f>IF(Configurações!$B$3="Colunas",IF('Escala Colunas'!Q32="","",'Escala Colunas'!Q32),IF(Configurações!$B$3="Simples","",IF('Escala Linhas'!I40="","",'Escala Linhas'!I40)))</f>
        <v/>
      </c>
      <c r="S40" s="71" t="str">
        <f>IF(Configurações!$B$3="Colunas",IF('Escala Colunas'!Q33="","",'Escala Colunas'!Q33),IF(Configurações!$B$3="Simples","",IF('Escala Linhas'!J40="","",'Escala Linhas'!J40)))</f>
        <v/>
      </c>
      <c r="T40" s="71" t="str">
        <f>IF(Configurações!$B$3="Colunas",IF('Escala Colunas'!Q34="","",'Escala Colunas'!Q34),IF(Configurações!$B$3="Simples","",IF('Escala Linhas'!K40="","",'Escala Linhas'!K40)))</f>
        <v/>
      </c>
      <c r="U40" s="71" t="str">
        <f>IF(Configurações!$B$3="Colunas",IF('Escala Colunas'!Q35="","",'Escala Colunas'!Q35),IF(Configurações!$B$3="Simples","",IF('Escala Linhas'!L40="","",'Escala Linhas'!L40)))</f>
        <v/>
      </c>
      <c r="V40">
        <f>IF($B40="",0,IF(Configurações!$B$3="Simples",IF(OR(AB40="TRAB",AB40="ATEST"),1,0),IF(AND(R40&lt;&gt;"",U40&lt;&gt;""),1,0)))</f>
        <v>0</v>
      </c>
      <c r="W40" s="72">
        <f>IF(AND(V40=1,Configurações!$B$3&lt;&gt;"Simples"),MOD(U40-R40,1)-X40,0)</f>
        <v>0</v>
      </c>
      <c r="X40" s="72">
        <f t="shared" si="110"/>
        <v>0</v>
      </c>
      <c r="Y40">
        <f t="shared" si="111"/>
        <v>0</v>
      </c>
      <c r="Z40">
        <f t="shared" si="112"/>
        <v>0</v>
      </c>
      <c r="AA40" s="38" t="str">
        <f>IF(V40=0,"",IF(Y40&gt;Configurações!$B$15,"7DIA ","")&amp;IF(AND(WEEKDAY(R$5)=1,Z40&gt;IF($D40="F",Configurações!$B$13,Configurações!$B$14)),"DOM ","")&amp;IF(Configurações!$B$3="Simples","",IF(ROUND(W40*1440,0)&lt;=ROUND(Configurações!$B$11*1440,0),IF(ROUND(X40*1440,0)&gt;0,"INT-INDEVIDO",""),IF(ROUND(W40*1440,0)&lt;=ROUND(Configurações!$B$12*1440,0),IF(ROUND(X40*1440,0)&lt;&gt;ROUND(Configurações!$B$8*1440,0),"INT-15MIN",""),IF(OR(ROUND(X40*1440,0)&lt;ROUND(Configurações!$B$9*1440,0),ROUND(X40*1440,0)&gt;ROUND(Configurações!$B$10*1440,0)),"INT-1H2H","")))))</f>
        <v/>
      </c>
      <c r="AB40" t="str">
        <f>IF(Configurações!$B$3="Simples",IF('Escala Simples'!E40="Trabalho","TRAB",IF('Escala Simples'!E40="Folga","FOLGA",IF('Escala Simples'!E40="Atestado","ATEST",IF('Escala Simples'!E40="Férias","FERIAS","")))),"")</f>
        <v/>
      </c>
      <c r="AC40" s="71" t="str">
        <f>IF(Configurações!$B$3="Colunas",IF('Escala Colunas'!Q37="","",'Escala Colunas'!Q37),IF(Configurações!$B$3="Simples","",IF('Escala Linhas'!N40="","",'Escala Linhas'!N40)))</f>
        <v/>
      </c>
      <c r="AD40" s="71" t="str">
        <f>IF(Configurações!$B$3="Colunas",IF('Escala Colunas'!Q38="","",'Escala Colunas'!Q38),IF(Configurações!$B$3="Simples","",IF('Escala Linhas'!O40="","",'Escala Linhas'!O40)))</f>
        <v/>
      </c>
      <c r="AE40" s="71" t="str">
        <f>IF(Configurações!$B$3="Colunas",IF('Escala Colunas'!Q39="","",'Escala Colunas'!Q39),IF(Configurações!$B$3="Simples","",IF('Escala Linhas'!P40="","",'Escala Linhas'!P40)))</f>
        <v/>
      </c>
      <c r="AF40" s="71" t="str">
        <f>IF(Configurações!$B$3="Colunas",IF('Escala Colunas'!Q40="","",'Escala Colunas'!Q40),IF(Configurações!$B$3="Simples","",IF('Escala Linhas'!Q40="","",'Escala Linhas'!Q40)))</f>
        <v/>
      </c>
      <c r="AG40">
        <f>IF($B40="",0,IF(Configurações!$B$3="Simples",IF(OR(AM40="TRAB",AM40="ATEST"),1,0),IF(AND(AC40&lt;&gt;"",AF40&lt;&gt;""),1,0)))</f>
        <v>0</v>
      </c>
      <c r="AH40" s="72">
        <f>IF(AND(AG40=1,Configurações!$B$3&lt;&gt;"Simples"),MOD(AF40-AC40,1)-AI40,0)</f>
        <v>0</v>
      </c>
      <c r="AI40" s="72">
        <f t="shared" si="113"/>
        <v>0</v>
      </c>
      <c r="AJ40">
        <f t="shared" si="114"/>
        <v>0</v>
      </c>
      <c r="AK40">
        <f t="shared" si="115"/>
        <v>0</v>
      </c>
      <c r="AL40" s="38" t="str">
        <f>IF(AG40=0,"",IF(AJ40&gt;Configurações!$B$15,"7DIA ","")&amp;IF(AND(WEEKDAY(AC$5)=1,AK40&gt;IF($D40="F",Configurações!$B$13,Configurações!$B$14)),"DOM ","")&amp;IF(Configurações!$B$3="Simples","",IF(ROUND(AH40*1440,0)&lt;=ROUND(Configurações!$B$11*1440,0),IF(ROUND(AI40*1440,0)&gt;0,"INT-INDEVIDO",""),IF(ROUND(AH40*1440,0)&lt;=ROUND(Configurações!$B$12*1440,0),IF(ROUND(AI40*1440,0)&lt;&gt;ROUND(Configurações!$B$8*1440,0),"INT-15MIN",""),IF(OR(ROUND(AI40*1440,0)&lt;ROUND(Configurações!$B$9*1440,0),ROUND(AI40*1440,0)&gt;ROUND(Configurações!$B$10*1440,0)),"INT-1H2H","")))))</f>
        <v/>
      </c>
      <c r="AM40" t="str">
        <f>IF(Configurações!$B$3="Simples",IF('Escala Simples'!F40="Trabalho","TRAB",IF('Escala Simples'!F40="Folga","FOLGA",IF('Escala Simples'!F40="Atestado","ATEST",IF('Escala Simples'!F40="Férias","FERIAS","")))),"")</f>
        <v/>
      </c>
      <c r="AN40" s="71" t="str">
        <f>IF(Configurações!$B$3="Colunas",IF('Escala Colunas'!Q42="","",'Escala Colunas'!Q42),IF(Configurações!$B$3="Simples","",IF('Escala Linhas'!S40="","",'Escala Linhas'!S40)))</f>
        <v/>
      </c>
      <c r="AO40" s="71" t="str">
        <f>IF(Configurações!$B$3="Colunas",IF('Escala Colunas'!Q43="","",'Escala Colunas'!Q43),IF(Configurações!$B$3="Simples","",IF('Escala Linhas'!T40="","",'Escala Linhas'!T40)))</f>
        <v/>
      </c>
      <c r="AP40" s="71" t="str">
        <f>IF(Configurações!$B$3="Colunas",IF('Escala Colunas'!Q44="","",'Escala Colunas'!Q44),IF(Configurações!$B$3="Simples","",IF('Escala Linhas'!U40="","",'Escala Linhas'!U40)))</f>
        <v/>
      </c>
      <c r="AQ40" s="71" t="str">
        <f>IF(Configurações!$B$3="Colunas",IF('Escala Colunas'!Q45="","",'Escala Colunas'!Q45),IF(Configurações!$B$3="Simples","",IF('Escala Linhas'!V40="","",'Escala Linhas'!V40)))</f>
        <v/>
      </c>
      <c r="AR40">
        <f>IF($B40="",0,IF(Configurações!$B$3="Simples",IF(OR(AX40="TRAB",AX40="ATEST"),1,0),IF(AND(AN40&lt;&gt;"",AQ40&lt;&gt;""),1,0)))</f>
        <v>0</v>
      </c>
      <c r="AS40" s="72">
        <f>IF(AND(AR40=1,Configurações!$B$3&lt;&gt;"Simples"),MOD(AQ40-AN40,1)-AT40,0)</f>
        <v>0</v>
      </c>
      <c r="AT40" s="72">
        <f t="shared" si="116"/>
        <v>0</v>
      </c>
      <c r="AU40">
        <f t="shared" si="117"/>
        <v>0</v>
      </c>
      <c r="AV40">
        <f t="shared" si="118"/>
        <v>0</v>
      </c>
      <c r="AW40" s="38" t="str">
        <f>IF(AR40=0,"",IF(AU40&gt;Configurações!$B$15,"7DIA ","")&amp;IF(AND(WEEKDAY(AN$5)=1,AV40&gt;IF($D40="F",Configurações!$B$13,Configurações!$B$14)),"DOM ","")&amp;IF(Configurações!$B$3="Simples","",IF(ROUND(AS40*1440,0)&lt;=ROUND(Configurações!$B$11*1440,0),IF(ROUND(AT40*1440,0)&gt;0,"INT-INDEVIDO",""),IF(ROUND(AS40*1440,0)&lt;=ROUND(Configurações!$B$12*1440,0),IF(ROUND(AT40*1440,0)&lt;&gt;ROUND(Configurações!$B$8*1440,0),"INT-15MIN",""),IF(OR(ROUND(AT40*1440,0)&lt;ROUND(Configurações!$B$9*1440,0),ROUND(AT40*1440,0)&gt;ROUND(Configurações!$B$10*1440,0)),"INT-1H2H","")))))</f>
        <v/>
      </c>
      <c r="AX40" t="str">
        <f>IF(Configurações!$B$3="Simples",IF('Escala Simples'!G40="Trabalho","TRAB",IF('Escala Simples'!G40="Folga","FOLGA",IF('Escala Simples'!G40="Atestado","ATEST",IF('Escala Simples'!G40="Férias","FERIAS","")))),"")</f>
        <v/>
      </c>
      <c r="AY40" s="71" t="str">
        <f>IF(Configurações!$B$3="Colunas",IF('Escala Colunas'!Q47="","",'Escala Colunas'!Q47),IF(Configurações!$B$3="Simples","",IF('Escala Linhas'!X40="","",'Escala Linhas'!X40)))</f>
        <v/>
      </c>
      <c r="AZ40" s="71" t="str">
        <f>IF(Configurações!$B$3="Colunas",IF('Escala Colunas'!Q48="","",'Escala Colunas'!Q48),IF(Configurações!$B$3="Simples","",IF('Escala Linhas'!Y40="","",'Escala Linhas'!Y40)))</f>
        <v/>
      </c>
      <c r="BA40" s="71" t="str">
        <f>IF(Configurações!$B$3="Colunas",IF('Escala Colunas'!Q49="","",'Escala Colunas'!Q49),IF(Configurações!$B$3="Simples","",IF('Escala Linhas'!Z40="","",'Escala Linhas'!Z40)))</f>
        <v/>
      </c>
      <c r="BB40" s="71" t="str">
        <f>IF(Configurações!$B$3="Colunas",IF('Escala Colunas'!Q50="","",'Escala Colunas'!Q50),IF(Configurações!$B$3="Simples","",IF('Escala Linhas'!AA40="","",'Escala Linhas'!AA40)))</f>
        <v/>
      </c>
      <c r="BC40">
        <f>IF($B40="",0,IF(Configurações!$B$3="Simples",IF(OR(BI40="TRAB",BI40="ATEST"),1,0),IF(AND(AY40&lt;&gt;"",BB40&lt;&gt;""),1,0)))</f>
        <v>0</v>
      </c>
      <c r="BD40" s="72">
        <f>IF(AND(BC40=1,Configurações!$B$3&lt;&gt;"Simples"),MOD(BB40-AY40,1)-BE40,0)</f>
        <v>0</v>
      </c>
      <c r="BE40" s="72">
        <f t="shared" si="119"/>
        <v>0</v>
      </c>
      <c r="BF40">
        <f t="shared" si="120"/>
        <v>0</v>
      </c>
      <c r="BG40">
        <f t="shared" si="121"/>
        <v>0</v>
      </c>
      <c r="BH40" s="38" t="str">
        <f>IF(BC40=0,"",IF(BF40&gt;Configurações!$B$15,"7DIA ","")&amp;IF(AND(WEEKDAY(AY$5)=1,BG40&gt;IF($D40="F",Configurações!$B$13,Configurações!$B$14)),"DOM ","")&amp;IF(Configurações!$B$3="Simples","",IF(ROUND(BD40*1440,0)&lt;=ROUND(Configurações!$B$11*1440,0),IF(ROUND(BE40*1440,0)&gt;0,"INT-INDEVIDO",""),IF(ROUND(BD40*1440,0)&lt;=ROUND(Configurações!$B$12*1440,0),IF(ROUND(BE40*1440,0)&lt;&gt;ROUND(Configurações!$B$8*1440,0),"INT-15MIN",""),IF(OR(ROUND(BE40*1440,0)&lt;ROUND(Configurações!$B$9*1440,0),ROUND(BE40*1440,0)&gt;ROUND(Configurações!$B$10*1440,0)),"INT-1H2H","")))))</f>
        <v/>
      </c>
      <c r="BI40" t="str">
        <f>IF(Configurações!$B$3="Simples",IF('Escala Simples'!H40="Trabalho","TRAB",IF('Escala Simples'!H40="Folga","FOLGA",IF('Escala Simples'!H40="Atestado","ATEST",IF('Escala Simples'!H40="Férias","FERIAS","")))),"")</f>
        <v/>
      </c>
      <c r="BJ40" s="71" t="str">
        <f>IF(Configurações!$B$3="Colunas",IF('Escala Colunas'!Q52="","",'Escala Colunas'!Q52),IF(Configurações!$B$3="Simples","",IF('Escala Linhas'!AC40="","",'Escala Linhas'!AC40)))</f>
        <v/>
      </c>
      <c r="BK40" s="71" t="str">
        <f>IF(Configurações!$B$3="Colunas",IF('Escala Colunas'!Q53="","",'Escala Colunas'!Q53),IF(Configurações!$B$3="Simples","",IF('Escala Linhas'!AD40="","",'Escala Linhas'!AD40)))</f>
        <v/>
      </c>
      <c r="BL40" s="71" t="str">
        <f>IF(Configurações!$B$3="Colunas",IF('Escala Colunas'!Q54="","",'Escala Colunas'!Q54),IF(Configurações!$B$3="Simples","",IF('Escala Linhas'!AE40="","",'Escala Linhas'!AE40)))</f>
        <v/>
      </c>
      <c r="BM40" s="71" t="str">
        <f>IF(Configurações!$B$3="Colunas",IF('Escala Colunas'!Q55="","",'Escala Colunas'!Q55),IF(Configurações!$B$3="Simples","",IF('Escala Linhas'!AF40="","",'Escala Linhas'!AF40)))</f>
        <v/>
      </c>
      <c r="BN40">
        <f>IF($B40="",0,IF(Configurações!$B$3="Simples",IF(OR(BT40="TRAB",BT40="ATEST"),1,0),IF(AND(BJ40&lt;&gt;"",BM40&lt;&gt;""),1,0)))</f>
        <v>0</v>
      </c>
      <c r="BO40" s="72">
        <f>IF(AND(BN40=1,Configurações!$B$3&lt;&gt;"Simples"),MOD(BM40-BJ40,1)-BP40,0)</f>
        <v>0</v>
      </c>
      <c r="BP40" s="72">
        <f t="shared" si="122"/>
        <v>0</v>
      </c>
      <c r="BQ40">
        <f t="shared" si="123"/>
        <v>0</v>
      </c>
      <c r="BR40">
        <f t="shared" si="124"/>
        <v>0</v>
      </c>
      <c r="BS40" s="38" t="str">
        <f>IF(BN40=0,"",IF(BQ40&gt;Configurações!$B$15,"7DIA ","")&amp;IF(AND(WEEKDAY(BJ$5)=1,BR40&gt;IF($D40="F",Configurações!$B$13,Configurações!$B$14)),"DOM ","")&amp;IF(Configurações!$B$3="Simples","",IF(ROUND(BO40*1440,0)&lt;=ROUND(Configurações!$B$11*1440,0),IF(ROUND(BP40*1440,0)&gt;0,"INT-INDEVIDO",""),IF(ROUND(BO40*1440,0)&lt;=ROUND(Configurações!$B$12*1440,0),IF(ROUND(BP40*1440,0)&lt;&gt;ROUND(Configurações!$B$8*1440,0),"INT-15MIN",""),IF(OR(ROUND(BP40*1440,0)&lt;ROUND(Configurações!$B$9*1440,0),ROUND(BP40*1440,0)&gt;ROUND(Configurações!$B$10*1440,0)),"INT-1H2H","")))))</f>
        <v/>
      </c>
      <c r="BT40" t="str">
        <f>IF(Configurações!$B$3="Simples",IF('Escala Simples'!I40="Trabalho","TRAB",IF('Escala Simples'!I40="Folga","FOLGA",IF('Escala Simples'!I40="Atestado","ATEST",IF('Escala Simples'!I40="Férias","FERIAS","")))),"")</f>
        <v/>
      </c>
      <c r="BU40" s="71" t="str">
        <f>IF(Configurações!$B$3="Colunas",IF('Escala Colunas'!Q57="","",'Escala Colunas'!Q57),IF(Configurações!$B$3="Simples","",IF('Escala Linhas'!AH40="","",'Escala Linhas'!AH40)))</f>
        <v/>
      </c>
      <c r="BV40" s="71" t="str">
        <f>IF(Configurações!$B$3="Colunas",IF('Escala Colunas'!Q58="","",'Escala Colunas'!Q58),IF(Configurações!$B$3="Simples","",IF('Escala Linhas'!AI40="","",'Escala Linhas'!AI40)))</f>
        <v/>
      </c>
      <c r="BW40" s="71" t="str">
        <f>IF(Configurações!$B$3="Colunas",IF('Escala Colunas'!Q59="","",'Escala Colunas'!Q59),IF(Configurações!$B$3="Simples","",IF('Escala Linhas'!AJ40="","",'Escala Linhas'!AJ40)))</f>
        <v/>
      </c>
      <c r="BX40" s="71" t="str">
        <f>IF(Configurações!$B$3="Colunas",IF('Escala Colunas'!Q60="","",'Escala Colunas'!Q60),IF(Configurações!$B$3="Simples","",IF('Escala Linhas'!AK40="","",'Escala Linhas'!AK40)))</f>
        <v/>
      </c>
      <c r="BY40">
        <f>IF($B40="",0,IF(Configurações!$B$3="Simples",IF(OR(CE40="TRAB",CE40="ATEST"),1,0),IF(AND(BU40&lt;&gt;"",BX40&lt;&gt;""),1,0)))</f>
        <v>0</v>
      </c>
      <c r="BZ40" s="72">
        <f>IF(AND(BY40=1,Configurações!$B$3&lt;&gt;"Simples"),MOD(BX40-BU40,1)-CA40,0)</f>
        <v>0</v>
      </c>
      <c r="CA40" s="72">
        <f t="shared" si="125"/>
        <v>0</v>
      </c>
      <c r="CB40">
        <f t="shared" si="126"/>
        <v>0</v>
      </c>
      <c r="CC40">
        <f t="shared" si="127"/>
        <v>0</v>
      </c>
      <c r="CD40" s="38" t="str">
        <f>IF(BY40=0,"",IF(CB40&gt;Configurações!$B$15,"7DIA ","")&amp;IF(AND(WEEKDAY(BU$5)=1,CC40&gt;IF($D40="F",Configurações!$B$13,Configurações!$B$14)),"DOM ","")&amp;IF(Configurações!$B$3="Simples","",IF(ROUND(BZ40*1440,0)&lt;=ROUND(Configurações!$B$11*1440,0),IF(ROUND(CA40*1440,0)&gt;0,"INT-INDEVIDO",""),IF(ROUND(BZ40*1440,0)&lt;=ROUND(Configurações!$B$12*1440,0),IF(ROUND(CA40*1440,0)&lt;&gt;ROUND(Configurações!$B$8*1440,0),"INT-15MIN",""),IF(OR(ROUND(CA40*1440,0)&lt;ROUND(Configurações!$B$9*1440,0),ROUND(CA40*1440,0)&gt;ROUND(Configurações!$B$10*1440,0)),"INT-1H2H","")))))</f>
        <v/>
      </c>
      <c r="CE40" t="str">
        <f>IF(Configurações!$B$3="Simples",IF('Escala Simples'!J40="Trabalho","TRAB",IF('Escala Simples'!J40="Folga","FOLGA",IF('Escala Simples'!J40="Atestado","ATEST",IF('Escala Simples'!J40="Férias","FERIAS","")))),"")</f>
        <v/>
      </c>
      <c r="CF40" s="71" t="str">
        <f>IF(Configurações!$B$3="Colunas",IF('Escala Colunas'!Q65="","",'Escala Colunas'!Q65),IF(Configurações!$B$3="Simples","",IF('Escala Linhas'!AP40="","",'Escala Linhas'!AP40)))</f>
        <v/>
      </c>
      <c r="CG40" s="71" t="str">
        <f>IF(Configurações!$B$3="Colunas",IF('Escala Colunas'!Q66="","",'Escala Colunas'!Q66),IF(Configurações!$B$3="Simples","",IF('Escala Linhas'!AQ40="","",'Escala Linhas'!AQ40)))</f>
        <v/>
      </c>
      <c r="CH40" s="71" t="str">
        <f>IF(Configurações!$B$3="Colunas",IF('Escala Colunas'!Q67="","",'Escala Colunas'!Q67),IF(Configurações!$B$3="Simples","",IF('Escala Linhas'!AR40="","",'Escala Linhas'!AR40)))</f>
        <v/>
      </c>
      <c r="CI40" s="71" t="str">
        <f>IF(Configurações!$B$3="Colunas",IF('Escala Colunas'!Q68="","",'Escala Colunas'!Q68),IF(Configurações!$B$3="Simples","",IF('Escala Linhas'!AS40="","",'Escala Linhas'!AS40)))</f>
        <v/>
      </c>
      <c r="CJ40">
        <f>IF($B40="",0,IF(Configurações!$B$3="Simples",IF(OR(CP40="TRAB",CP40="ATEST"),1,0),IF(AND(CF40&lt;&gt;"",CI40&lt;&gt;""),1,0)))</f>
        <v>0</v>
      </c>
      <c r="CK40" s="72">
        <f>IF(AND(CJ40=1,Configurações!$B$3&lt;&gt;"Simples"),MOD(CI40-CF40,1)-CL40,0)</f>
        <v>0</v>
      </c>
      <c r="CL40" s="72">
        <f t="shared" si="128"/>
        <v>0</v>
      </c>
      <c r="CM40">
        <f t="shared" si="129"/>
        <v>0</v>
      </c>
      <c r="CN40">
        <f t="shared" si="130"/>
        <v>0</v>
      </c>
      <c r="CO40" s="38" t="str">
        <f>IF(CJ40=0,"",IF(CM40&gt;Configurações!$B$15,"7DIA ","")&amp;IF(AND(WEEKDAY(CF$5)=1,CN40&gt;IF($D40="F",Configurações!$B$13,Configurações!$B$14)),"DOM ","")&amp;IF(Configurações!$B$3="Simples","",IF(ROUND(CK40*1440,0)&lt;=ROUND(Configurações!$B$11*1440,0),IF(ROUND(CL40*1440,0)&gt;0,"INT-INDEVIDO",""),IF(ROUND(CK40*1440,0)&lt;=ROUND(Configurações!$B$12*1440,0),IF(ROUND(CL40*1440,0)&lt;&gt;ROUND(Configurações!$B$8*1440,0),"INT-15MIN",""),IF(OR(ROUND(CL40*1440,0)&lt;ROUND(Configurações!$B$9*1440,0),ROUND(CL40*1440,0)&gt;ROUND(Configurações!$B$10*1440,0)),"INT-1H2H","")))))</f>
        <v/>
      </c>
      <c r="CP40" t="str">
        <f>IF(Configurações!$B$3="Simples",IF('Escala Simples'!M40="Trabalho","TRAB",IF('Escala Simples'!M40="Folga","FOLGA",IF('Escala Simples'!M40="Atestado","ATEST",IF('Escala Simples'!M40="Férias","FERIAS","")))),"")</f>
        <v/>
      </c>
      <c r="CQ40" s="71" t="str">
        <f>IF(Configurações!$B$3="Colunas",IF('Escala Colunas'!Q70="","",'Escala Colunas'!Q70),IF(Configurações!$B$3="Simples","",IF('Escala Linhas'!AU40="","",'Escala Linhas'!AU40)))</f>
        <v/>
      </c>
      <c r="CR40" s="71" t="str">
        <f>IF(Configurações!$B$3="Colunas",IF('Escala Colunas'!Q71="","",'Escala Colunas'!Q71),IF(Configurações!$B$3="Simples","",IF('Escala Linhas'!AV40="","",'Escala Linhas'!AV40)))</f>
        <v/>
      </c>
      <c r="CS40" s="71" t="str">
        <f>IF(Configurações!$B$3="Colunas",IF('Escala Colunas'!Q72="","",'Escala Colunas'!Q72),IF(Configurações!$B$3="Simples","",IF('Escala Linhas'!AW40="","",'Escala Linhas'!AW40)))</f>
        <v/>
      </c>
      <c r="CT40" s="71" t="str">
        <f>IF(Configurações!$B$3="Colunas",IF('Escala Colunas'!Q73="","",'Escala Colunas'!Q73),IF(Configurações!$B$3="Simples","",IF('Escala Linhas'!AX40="","",'Escala Linhas'!AX40)))</f>
        <v/>
      </c>
      <c r="CU40">
        <f>IF($B40="",0,IF(Configurações!$B$3="Simples",IF(OR(DA40="TRAB",DA40="ATEST"),1,0),IF(AND(CQ40&lt;&gt;"",CT40&lt;&gt;""),1,0)))</f>
        <v>0</v>
      </c>
      <c r="CV40" s="72">
        <f>IF(AND(CU40=1,Configurações!$B$3&lt;&gt;"Simples"),MOD(CT40-CQ40,1)-CW40,0)</f>
        <v>0</v>
      </c>
      <c r="CW40" s="72">
        <f t="shared" si="131"/>
        <v>0</v>
      </c>
      <c r="CX40">
        <f t="shared" si="132"/>
        <v>0</v>
      </c>
      <c r="CY40">
        <f t="shared" si="133"/>
        <v>0</v>
      </c>
      <c r="CZ40" s="38" t="str">
        <f>IF(CU40=0,"",IF(CX40&gt;Configurações!$B$15,"7DIA ","")&amp;IF(AND(WEEKDAY(CQ$5)=1,CY40&gt;IF($D40="F",Configurações!$B$13,Configurações!$B$14)),"DOM ","")&amp;IF(Configurações!$B$3="Simples","",IF(ROUND(CV40*1440,0)&lt;=ROUND(Configurações!$B$11*1440,0),IF(ROUND(CW40*1440,0)&gt;0,"INT-INDEVIDO",""),IF(ROUND(CV40*1440,0)&lt;=ROUND(Configurações!$B$12*1440,0),IF(ROUND(CW40*1440,0)&lt;&gt;ROUND(Configurações!$B$8*1440,0),"INT-15MIN",""),IF(OR(ROUND(CW40*1440,0)&lt;ROUND(Configurações!$B$9*1440,0),ROUND(CW40*1440,0)&gt;ROUND(Configurações!$B$10*1440,0)),"INT-1H2H","")))))</f>
        <v/>
      </c>
      <c r="DA40" t="str">
        <f>IF(Configurações!$B$3="Simples",IF('Escala Simples'!N40="Trabalho","TRAB",IF('Escala Simples'!N40="Folga","FOLGA",IF('Escala Simples'!N40="Atestado","ATEST",IF('Escala Simples'!N40="Férias","FERIAS","")))),"")</f>
        <v/>
      </c>
      <c r="DB40" s="71" t="str">
        <f>IF(Configurações!$B$3="Colunas",IF('Escala Colunas'!Q75="","",'Escala Colunas'!Q75),IF(Configurações!$B$3="Simples","",IF('Escala Linhas'!AZ40="","",'Escala Linhas'!AZ40)))</f>
        <v/>
      </c>
      <c r="DC40" s="71" t="str">
        <f>IF(Configurações!$B$3="Colunas",IF('Escala Colunas'!Q76="","",'Escala Colunas'!Q76),IF(Configurações!$B$3="Simples","",IF('Escala Linhas'!BA40="","",'Escala Linhas'!BA40)))</f>
        <v/>
      </c>
      <c r="DD40" s="71" t="str">
        <f>IF(Configurações!$B$3="Colunas",IF('Escala Colunas'!Q77="","",'Escala Colunas'!Q77),IF(Configurações!$B$3="Simples","",IF('Escala Linhas'!BB40="","",'Escala Linhas'!BB40)))</f>
        <v/>
      </c>
      <c r="DE40" s="71" t="str">
        <f>IF(Configurações!$B$3="Colunas",IF('Escala Colunas'!Q78="","",'Escala Colunas'!Q78),IF(Configurações!$B$3="Simples","",IF('Escala Linhas'!BC40="","",'Escala Linhas'!BC40)))</f>
        <v/>
      </c>
      <c r="DF40">
        <f>IF($B40="",0,IF(Configurações!$B$3="Simples",IF(OR(DL40="TRAB",DL40="ATEST"),1,0),IF(AND(DB40&lt;&gt;"",DE40&lt;&gt;""),1,0)))</f>
        <v>0</v>
      </c>
      <c r="DG40" s="72">
        <f>IF(AND(DF40=1,Configurações!$B$3&lt;&gt;"Simples"),MOD(DE40-DB40,1)-DH40,0)</f>
        <v>0</v>
      </c>
      <c r="DH40" s="72">
        <f t="shared" si="134"/>
        <v>0</v>
      </c>
      <c r="DI40">
        <f t="shared" si="135"/>
        <v>0</v>
      </c>
      <c r="DJ40">
        <f t="shared" si="136"/>
        <v>0</v>
      </c>
      <c r="DK40" s="38" t="str">
        <f>IF(DF40=0,"",IF(DI40&gt;Configurações!$B$15,"7DIA ","")&amp;IF(AND(WEEKDAY(DB$5)=1,DJ40&gt;IF($D40="F",Configurações!$B$13,Configurações!$B$14)),"DOM ","")&amp;IF(Configurações!$B$3="Simples","",IF(ROUND(DG40*1440,0)&lt;=ROUND(Configurações!$B$11*1440,0),IF(ROUND(DH40*1440,0)&gt;0,"INT-INDEVIDO",""),IF(ROUND(DG40*1440,0)&lt;=ROUND(Configurações!$B$12*1440,0),IF(ROUND(DH40*1440,0)&lt;&gt;ROUND(Configurações!$B$8*1440,0),"INT-15MIN",""),IF(OR(ROUND(DH40*1440,0)&lt;ROUND(Configurações!$B$9*1440,0),ROUND(DH40*1440,0)&gt;ROUND(Configurações!$B$10*1440,0)),"INT-1H2H","")))))</f>
        <v/>
      </c>
      <c r="DL40" t="str">
        <f>IF(Configurações!$B$3="Simples",IF('Escala Simples'!O40="Trabalho","TRAB",IF('Escala Simples'!O40="Folga","FOLGA",IF('Escala Simples'!O40="Atestado","ATEST",IF('Escala Simples'!O40="Férias","FERIAS","")))),"")</f>
        <v/>
      </c>
      <c r="DM40" s="71" t="str">
        <f>IF(Configurações!$B$3="Colunas",IF('Escala Colunas'!Q80="","",'Escala Colunas'!Q80),IF(Configurações!$B$3="Simples","",IF('Escala Linhas'!BE40="","",'Escala Linhas'!BE40)))</f>
        <v/>
      </c>
      <c r="DN40" s="71" t="str">
        <f>IF(Configurações!$B$3="Colunas",IF('Escala Colunas'!Q81="","",'Escala Colunas'!Q81),IF(Configurações!$B$3="Simples","",IF('Escala Linhas'!BF40="","",'Escala Linhas'!BF40)))</f>
        <v/>
      </c>
      <c r="DO40" s="71" t="str">
        <f>IF(Configurações!$B$3="Colunas",IF('Escala Colunas'!Q82="","",'Escala Colunas'!Q82),IF(Configurações!$B$3="Simples","",IF('Escala Linhas'!BG40="","",'Escala Linhas'!BG40)))</f>
        <v/>
      </c>
      <c r="DP40" s="71" t="str">
        <f>IF(Configurações!$B$3="Colunas",IF('Escala Colunas'!Q83="","",'Escala Colunas'!Q83),IF(Configurações!$B$3="Simples","",IF('Escala Linhas'!BH40="","",'Escala Linhas'!BH40)))</f>
        <v/>
      </c>
      <c r="DQ40">
        <f>IF($B40="",0,IF(Configurações!$B$3="Simples",IF(OR(DW40="TRAB",DW40="ATEST"),1,0),IF(AND(DM40&lt;&gt;"",DP40&lt;&gt;""),1,0)))</f>
        <v>0</v>
      </c>
      <c r="DR40" s="72">
        <f>IF(AND(DQ40=1,Configurações!$B$3&lt;&gt;"Simples"),MOD(DP40-DM40,1)-DS40,0)</f>
        <v>0</v>
      </c>
      <c r="DS40" s="72">
        <f t="shared" si="137"/>
        <v>0</v>
      </c>
      <c r="DT40">
        <f t="shared" si="138"/>
        <v>0</v>
      </c>
      <c r="DU40">
        <f t="shared" si="139"/>
        <v>0</v>
      </c>
      <c r="DV40" s="38" t="str">
        <f>IF(DQ40=0,"",IF(DT40&gt;Configurações!$B$15,"7DIA ","")&amp;IF(AND(WEEKDAY(DM$5)=1,DU40&gt;IF($D40="F",Configurações!$B$13,Configurações!$B$14)),"DOM ","")&amp;IF(Configurações!$B$3="Simples","",IF(ROUND(DR40*1440,0)&lt;=ROUND(Configurações!$B$11*1440,0),IF(ROUND(DS40*1440,0)&gt;0,"INT-INDEVIDO",""),IF(ROUND(DR40*1440,0)&lt;=ROUND(Configurações!$B$12*1440,0),IF(ROUND(DS40*1440,0)&lt;&gt;ROUND(Configurações!$B$8*1440,0),"INT-15MIN",""),IF(OR(ROUND(DS40*1440,0)&lt;ROUND(Configurações!$B$9*1440,0),ROUND(DS40*1440,0)&gt;ROUND(Configurações!$B$10*1440,0)),"INT-1H2H","")))))</f>
        <v/>
      </c>
      <c r="DW40" t="str">
        <f>IF(Configurações!$B$3="Simples",IF('Escala Simples'!P40="Trabalho","TRAB",IF('Escala Simples'!P40="Folga","FOLGA",IF('Escala Simples'!P40="Atestado","ATEST",IF('Escala Simples'!P40="Férias","FERIAS","")))),"")</f>
        <v/>
      </c>
      <c r="DX40" s="71" t="str">
        <f>IF(Configurações!$B$3="Colunas",IF('Escala Colunas'!Q85="","",'Escala Colunas'!Q85),IF(Configurações!$B$3="Simples","",IF('Escala Linhas'!BJ40="","",'Escala Linhas'!BJ40)))</f>
        <v/>
      </c>
      <c r="DY40" s="71" t="str">
        <f>IF(Configurações!$B$3="Colunas",IF('Escala Colunas'!Q86="","",'Escala Colunas'!Q86),IF(Configurações!$B$3="Simples","",IF('Escala Linhas'!BK40="","",'Escala Linhas'!BK40)))</f>
        <v/>
      </c>
      <c r="DZ40" s="71" t="str">
        <f>IF(Configurações!$B$3="Colunas",IF('Escala Colunas'!Q87="","",'Escala Colunas'!Q87),IF(Configurações!$B$3="Simples","",IF('Escala Linhas'!BL40="","",'Escala Linhas'!BL40)))</f>
        <v/>
      </c>
      <c r="EA40" s="71" t="str">
        <f>IF(Configurações!$B$3="Colunas",IF('Escala Colunas'!Q88="","",'Escala Colunas'!Q88),IF(Configurações!$B$3="Simples","",IF('Escala Linhas'!BM40="","",'Escala Linhas'!BM40)))</f>
        <v/>
      </c>
      <c r="EB40">
        <f>IF($B40="",0,IF(Configurações!$B$3="Simples",IF(OR(EH40="TRAB",EH40="ATEST"),1,0),IF(AND(DX40&lt;&gt;"",EA40&lt;&gt;""),1,0)))</f>
        <v>0</v>
      </c>
      <c r="EC40" s="72">
        <f>IF(AND(EB40=1,Configurações!$B$3&lt;&gt;"Simples"),MOD(EA40-DX40,1)-ED40,0)</f>
        <v>0</v>
      </c>
      <c r="ED40" s="72">
        <f t="shared" si="140"/>
        <v>0</v>
      </c>
      <c r="EE40">
        <f t="shared" si="141"/>
        <v>0</v>
      </c>
      <c r="EF40">
        <f t="shared" si="142"/>
        <v>0</v>
      </c>
      <c r="EG40" s="38" t="str">
        <f>IF(EB40=0,"",IF(EE40&gt;Configurações!$B$15,"7DIA ","")&amp;IF(AND(WEEKDAY(DX$5)=1,EF40&gt;IF($D40="F",Configurações!$B$13,Configurações!$B$14)),"DOM ","")&amp;IF(Configurações!$B$3="Simples","",IF(ROUND(EC40*1440,0)&lt;=ROUND(Configurações!$B$11*1440,0),IF(ROUND(ED40*1440,0)&gt;0,"INT-INDEVIDO",""),IF(ROUND(EC40*1440,0)&lt;=ROUND(Configurações!$B$12*1440,0),IF(ROUND(ED40*1440,0)&lt;&gt;ROUND(Configurações!$B$8*1440,0),"INT-15MIN",""),IF(OR(ROUND(ED40*1440,0)&lt;ROUND(Configurações!$B$9*1440,0),ROUND(ED40*1440,0)&gt;ROUND(Configurações!$B$10*1440,0)),"INT-1H2H","")))))</f>
        <v/>
      </c>
      <c r="EH40" t="str">
        <f>IF(Configurações!$B$3="Simples",IF('Escala Simples'!Q40="Trabalho","TRAB",IF('Escala Simples'!Q40="Folga","FOLGA",IF('Escala Simples'!Q40="Atestado","ATEST",IF('Escala Simples'!Q40="Férias","FERIAS","")))),"")</f>
        <v/>
      </c>
      <c r="EI40" s="71" t="str">
        <f>IF(Configurações!$B$3="Colunas",IF('Escala Colunas'!Q90="","",'Escala Colunas'!Q90),IF(Configurações!$B$3="Simples","",IF('Escala Linhas'!BO40="","",'Escala Linhas'!BO40)))</f>
        <v/>
      </c>
      <c r="EJ40" s="71" t="str">
        <f>IF(Configurações!$B$3="Colunas",IF('Escala Colunas'!Q91="","",'Escala Colunas'!Q91),IF(Configurações!$B$3="Simples","",IF('Escala Linhas'!BP40="","",'Escala Linhas'!BP40)))</f>
        <v/>
      </c>
      <c r="EK40" s="71" t="str">
        <f>IF(Configurações!$B$3="Colunas",IF('Escala Colunas'!Q92="","",'Escala Colunas'!Q92),IF(Configurações!$B$3="Simples","",IF('Escala Linhas'!BQ40="","",'Escala Linhas'!BQ40)))</f>
        <v/>
      </c>
      <c r="EL40" s="71" t="str">
        <f>IF(Configurações!$B$3="Colunas",IF('Escala Colunas'!Q93="","",'Escala Colunas'!Q93),IF(Configurações!$B$3="Simples","",IF('Escala Linhas'!BR40="","",'Escala Linhas'!BR40)))</f>
        <v/>
      </c>
      <c r="EM40">
        <f>IF($B40="",0,IF(Configurações!$B$3="Simples",IF(OR(ES40="TRAB",ES40="ATEST"),1,0),IF(AND(EI40&lt;&gt;"",EL40&lt;&gt;""),1,0)))</f>
        <v>0</v>
      </c>
      <c r="EN40" s="72">
        <f>IF(AND(EM40=1,Configurações!$B$3&lt;&gt;"Simples"),MOD(EL40-EI40,1)-EO40,0)</f>
        <v>0</v>
      </c>
      <c r="EO40" s="72">
        <f t="shared" si="143"/>
        <v>0</v>
      </c>
      <c r="EP40">
        <f t="shared" si="144"/>
        <v>0</v>
      </c>
      <c r="EQ40">
        <f t="shared" si="145"/>
        <v>0</v>
      </c>
      <c r="ER40" s="38" t="str">
        <f>IF(EM40=0,"",IF(EP40&gt;Configurações!$B$15,"7DIA ","")&amp;IF(AND(WEEKDAY(EI$5)=1,EQ40&gt;IF($D40="F",Configurações!$B$13,Configurações!$B$14)),"DOM ","")&amp;IF(Configurações!$B$3="Simples","",IF(ROUND(EN40*1440,0)&lt;=ROUND(Configurações!$B$11*1440,0),IF(ROUND(EO40*1440,0)&gt;0,"INT-INDEVIDO",""),IF(ROUND(EN40*1440,0)&lt;=ROUND(Configurações!$B$12*1440,0),IF(ROUND(EO40*1440,0)&lt;&gt;ROUND(Configurações!$B$8*1440,0),"INT-15MIN",""),IF(OR(ROUND(EO40*1440,0)&lt;ROUND(Configurações!$B$9*1440,0),ROUND(EO40*1440,0)&gt;ROUND(Configurações!$B$10*1440,0)),"INT-1H2H","")))))</f>
        <v/>
      </c>
      <c r="ES40" t="str">
        <f>IF(Configurações!$B$3="Simples",IF('Escala Simples'!R40="Trabalho","TRAB",IF('Escala Simples'!R40="Folga","FOLGA",IF('Escala Simples'!R40="Atestado","ATEST",IF('Escala Simples'!R40="Férias","FERIAS","")))),"")</f>
        <v/>
      </c>
      <c r="ET40" s="71" t="str">
        <f>IF(Configurações!$B$3="Colunas",IF('Escala Colunas'!Q95="","",'Escala Colunas'!Q95),IF(Configurações!$B$3="Simples","",IF('Escala Linhas'!BT40="","",'Escala Linhas'!BT40)))</f>
        <v/>
      </c>
      <c r="EU40" s="71" t="str">
        <f>IF(Configurações!$B$3="Colunas",IF('Escala Colunas'!Q96="","",'Escala Colunas'!Q96),IF(Configurações!$B$3="Simples","",IF('Escala Linhas'!BU40="","",'Escala Linhas'!BU40)))</f>
        <v/>
      </c>
      <c r="EV40" s="71" t="str">
        <f>IF(Configurações!$B$3="Colunas",IF('Escala Colunas'!Q97="","",'Escala Colunas'!Q97),IF(Configurações!$B$3="Simples","",IF('Escala Linhas'!BV40="","",'Escala Linhas'!BV40)))</f>
        <v/>
      </c>
      <c r="EW40" s="71" t="str">
        <f>IF(Configurações!$B$3="Colunas",IF('Escala Colunas'!Q98="","",'Escala Colunas'!Q98),IF(Configurações!$B$3="Simples","",IF('Escala Linhas'!BW40="","",'Escala Linhas'!BW40)))</f>
        <v/>
      </c>
      <c r="EX40">
        <f>IF($B40="",0,IF(Configurações!$B$3="Simples",IF(OR(FD40="TRAB",FD40="ATEST"),1,0),IF(AND(ET40&lt;&gt;"",EW40&lt;&gt;""),1,0)))</f>
        <v>0</v>
      </c>
      <c r="EY40" s="72">
        <f>IF(AND(EX40=1,Configurações!$B$3&lt;&gt;"Simples"),MOD(EW40-ET40,1)-EZ40,0)</f>
        <v>0</v>
      </c>
      <c r="EZ40" s="72">
        <f t="shared" si="146"/>
        <v>0</v>
      </c>
      <c r="FA40">
        <f t="shared" si="147"/>
        <v>0</v>
      </c>
      <c r="FB40">
        <f t="shared" si="148"/>
        <v>0</v>
      </c>
      <c r="FC40" s="38" t="str">
        <f>IF(EX40=0,"",IF(FA40&gt;Configurações!$B$15,"7DIA ","")&amp;IF(AND(WEEKDAY(ET$5)=1,FB40&gt;IF($D40="F",Configurações!$B$13,Configurações!$B$14)),"DOM ","")&amp;IF(Configurações!$B$3="Simples","",IF(ROUND(EY40*1440,0)&lt;=ROUND(Configurações!$B$11*1440,0),IF(ROUND(EZ40*1440,0)&gt;0,"INT-INDEVIDO",""),IF(ROUND(EY40*1440,0)&lt;=ROUND(Configurações!$B$12*1440,0),IF(ROUND(EZ40*1440,0)&lt;&gt;ROUND(Configurações!$B$8*1440,0),"INT-15MIN",""),IF(OR(ROUND(EZ40*1440,0)&lt;ROUND(Configurações!$B$9*1440,0),ROUND(EZ40*1440,0)&gt;ROUND(Configurações!$B$10*1440,0)),"INT-1H2H","")))))</f>
        <v/>
      </c>
      <c r="FD40" t="str">
        <f>IF(Configurações!$B$3="Simples",IF('Escala Simples'!S40="Trabalho","TRAB",IF('Escala Simples'!S40="Folga","FOLGA",IF('Escala Simples'!S40="Atestado","ATEST",IF('Escala Simples'!S40="Férias","FERIAS","")))),"")</f>
        <v/>
      </c>
      <c r="FE40" s="71" t="str">
        <f>IF(Configurações!$B$3="Colunas",IF('Escala Colunas'!Q103="","",'Escala Colunas'!Q103),IF(Configurações!$B$3="Simples","",IF('Escala Linhas'!CB40="","",'Escala Linhas'!CB40)))</f>
        <v/>
      </c>
      <c r="FF40" s="71" t="str">
        <f>IF(Configurações!$B$3="Colunas",IF('Escala Colunas'!Q104="","",'Escala Colunas'!Q104),IF(Configurações!$B$3="Simples","",IF('Escala Linhas'!CC40="","",'Escala Linhas'!CC40)))</f>
        <v/>
      </c>
      <c r="FG40" s="71" t="str">
        <f>IF(Configurações!$B$3="Colunas",IF('Escala Colunas'!Q105="","",'Escala Colunas'!Q105),IF(Configurações!$B$3="Simples","",IF('Escala Linhas'!CD40="","",'Escala Linhas'!CD40)))</f>
        <v/>
      </c>
      <c r="FH40" s="71" t="str">
        <f>IF(Configurações!$B$3="Colunas",IF('Escala Colunas'!Q106="","",'Escala Colunas'!Q106),IF(Configurações!$B$3="Simples","",IF('Escala Linhas'!CE40="","",'Escala Linhas'!CE40)))</f>
        <v/>
      </c>
      <c r="FI40">
        <f>IF($B40="",0,IF(Configurações!$B$3="Simples",IF(OR(FO40="TRAB",FO40="ATEST"),1,0),IF(AND(FE40&lt;&gt;"",FH40&lt;&gt;""),1,0)))</f>
        <v>0</v>
      </c>
      <c r="FJ40" s="72">
        <f>IF(AND(FI40=1,Configurações!$B$3&lt;&gt;"Simples"),MOD(FH40-FE40,1)-FK40,0)</f>
        <v>0</v>
      </c>
      <c r="FK40" s="72">
        <f t="shared" si="149"/>
        <v>0</v>
      </c>
      <c r="FL40">
        <f t="shared" si="150"/>
        <v>0</v>
      </c>
      <c r="FM40">
        <f t="shared" si="151"/>
        <v>0</v>
      </c>
      <c r="FN40" s="38" t="str">
        <f>IF(FI40=0,"",IF(FL40&gt;Configurações!$B$15,"7DIA ","")&amp;IF(AND(WEEKDAY(FE$5)=1,FM40&gt;IF($D40="F",Configurações!$B$13,Configurações!$B$14)),"DOM ","")&amp;IF(Configurações!$B$3="Simples","",IF(ROUND(FJ40*1440,0)&lt;=ROUND(Configurações!$B$11*1440,0),IF(ROUND(FK40*1440,0)&gt;0,"INT-INDEVIDO",""),IF(ROUND(FJ40*1440,0)&lt;=ROUND(Configurações!$B$12*1440,0),IF(ROUND(FK40*1440,0)&lt;&gt;ROUND(Configurações!$B$8*1440,0),"INT-15MIN",""),IF(OR(ROUND(FK40*1440,0)&lt;ROUND(Configurações!$B$9*1440,0),ROUND(FK40*1440,0)&gt;ROUND(Configurações!$B$10*1440,0)),"INT-1H2H","")))))</f>
        <v/>
      </c>
      <c r="FO40" t="str">
        <f>IF(Configurações!$B$3="Simples",IF('Escala Simples'!V40="Trabalho","TRAB",IF('Escala Simples'!V40="Folga","FOLGA",IF('Escala Simples'!V40="Atestado","ATEST",IF('Escala Simples'!V40="Férias","FERIAS","")))),"")</f>
        <v/>
      </c>
      <c r="FP40" s="71" t="str">
        <f>IF(Configurações!$B$3="Colunas",IF('Escala Colunas'!Q108="","",'Escala Colunas'!Q108),IF(Configurações!$B$3="Simples","",IF('Escala Linhas'!CG40="","",'Escala Linhas'!CG40)))</f>
        <v/>
      </c>
      <c r="FQ40" s="71" t="str">
        <f>IF(Configurações!$B$3="Colunas",IF('Escala Colunas'!Q109="","",'Escala Colunas'!Q109),IF(Configurações!$B$3="Simples","",IF('Escala Linhas'!CH40="","",'Escala Linhas'!CH40)))</f>
        <v/>
      </c>
      <c r="FR40" s="71" t="str">
        <f>IF(Configurações!$B$3="Colunas",IF('Escala Colunas'!Q110="","",'Escala Colunas'!Q110),IF(Configurações!$B$3="Simples","",IF('Escala Linhas'!CI40="","",'Escala Linhas'!CI40)))</f>
        <v/>
      </c>
      <c r="FS40" s="71" t="str">
        <f>IF(Configurações!$B$3="Colunas",IF('Escala Colunas'!Q111="","",'Escala Colunas'!Q111),IF(Configurações!$B$3="Simples","",IF('Escala Linhas'!CJ40="","",'Escala Linhas'!CJ40)))</f>
        <v/>
      </c>
      <c r="FT40">
        <f>IF($B40="",0,IF(Configurações!$B$3="Simples",IF(OR(FZ40="TRAB",FZ40="ATEST"),1,0),IF(AND(FP40&lt;&gt;"",FS40&lt;&gt;""),1,0)))</f>
        <v>0</v>
      </c>
      <c r="FU40" s="72">
        <f>IF(AND(FT40=1,Configurações!$B$3&lt;&gt;"Simples"),MOD(FS40-FP40,1)-FV40,0)</f>
        <v>0</v>
      </c>
      <c r="FV40" s="72">
        <f t="shared" si="152"/>
        <v>0</v>
      </c>
      <c r="FW40">
        <f t="shared" si="153"/>
        <v>0</v>
      </c>
      <c r="FX40">
        <f t="shared" si="154"/>
        <v>0</v>
      </c>
      <c r="FY40" s="38" t="str">
        <f>IF(FT40=0,"",IF(FW40&gt;Configurações!$B$15,"7DIA ","")&amp;IF(AND(WEEKDAY(FP$5)=1,FX40&gt;IF($D40="F",Configurações!$B$13,Configurações!$B$14)),"DOM ","")&amp;IF(Configurações!$B$3="Simples","",IF(ROUND(FU40*1440,0)&lt;=ROUND(Configurações!$B$11*1440,0),IF(ROUND(FV40*1440,0)&gt;0,"INT-INDEVIDO",""),IF(ROUND(FU40*1440,0)&lt;=ROUND(Configurações!$B$12*1440,0),IF(ROUND(FV40*1440,0)&lt;&gt;ROUND(Configurações!$B$8*1440,0),"INT-15MIN",""),IF(OR(ROUND(FV40*1440,0)&lt;ROUND(Configurações!$B$9*1440,0),ROUND(FV40*1440,0)&gt;ROUND(Configurações!$B$10*1440,0)),"INT-1H2H","")))))</f>
        <v/>
      </c>
      <c r="FZ40" t="str">
        <f>IF(Configurações!$B$3="Simples",IF('Escala Simples'!W40="Trabalho","TRAB",IF('Escala Simples'!W40="Folga","FOLGA",IF('Escala Simples'!W40="Atestado","ATEST",IF('Escala Simples'!W40="Férias","FERIAS","")))),"")</f>
        <v/>
      </c>
      <c r="GA40" s="71" t="str">
        <f>IF(Configurações!$B$3="Colunas",IF('Escala Colunas'!Q113="","",'Escala Colunas'!Q113),IF(Configurações!$B$3="Simples","",IF('Escala Linhas'!CL40="","",'Escala Linhas'!CL40)))</f>
        <v/>
      </c>
      <c r="GB40" s="71" t="str">
        <f>IF(Configurações!$B$3="Colunas",IF('Escala Colunas'!Q114="","",'Escala Colunas'!Q114),IF(Configurações!$B$3="Simples","",IF('Escala Linhas'!CM40="","",'Escala Linhas'!CM40)))</f>
        <v/>
      </c>
      <c r="GC40" s="71" t="str">
        <f>IF(Configurações!$B$3="Colunas",IF('Escala Colunas'!Q115="","",'Escala Colunas'!Q115),IF(Configurações!$B$3="Simples","",IF('Escala Linhas'!CN40="","",'Escala Linhas'!CN40)))</f>
        <v/>
      </c>
      <c r="GD40" s="71" t="str">
        <f>IF(Configurações!$B$3="Colunas",IF('Escala Colunas'!Q116="","",'Escala Colunas'!Q116),IF(Configurações!$B$3="Simples","",IF('Escala Linhas'!CO40="","",'Escala Linhas'!CO40)))</f>
        <v/>
      </c>
      <c r="GE40">
        <f>IF($B40="",0,IF(Configurações!$B$3="Simples",IF(OR(GK40="TRAB",GK40="ATEST"),1,0),IF(AND(GA40&lt;&gt;"",GD40&lt;&gt;""),1,0)))</f>
        <v>0</v>
      </c>
      <c r="GF40" s="72">
        <f>IF(AND(GE40=1,Configurações!$B$3&lt;&gt;"Simples"),MOD(GD40-GA40,1)-GG40,0)</f>
        <v>0</v>
      </c>
      <c r="GG40" s="72">
        <f t="shared" si="155"/>
        <v>0</v>
      </c>
      <c r="GH40">
        <f t="shared" si="156"/>
        <v>0</v>
      </c>
      <c r="GI40">
        <f t="shared" si="157"/>
        <v>0</v>
      </c>
      <c r="GJ40" s="38" t="str">
        <f>IF(GE40=0,"",IF(GH40&gt;Configurações!$B$15,"7DIA ","")&amp;IF(AND(WEEKDAY(GA$5)=1,GI40&gt;IF($D40="F",Configurações!$B$13,Configurações!$B$14)),"DOM ","")&amp;IF(Configurações!$B$3="Simples","",IF(ROUND(GF40*1440,0)&lt;=ROUND(Configurações!$B$11*1440,0),IF(ROUND(GG40*1440,0)&gt;0,"INT-INDEVIDO",""),IF(ROUND(GF40*1440,0)&lt;=ROUND(Configurações!$B$12*1440,0),IF(ROUND(GG40*1440,0)&lt;&gt;ROUND(Configurações!$B$8*1440,0),"INT-15MIN",""),IF(OR(ROUND(GG40*1440,0)&lt;ROUND(Configurações!$B$9*1440,0),ROUND(GG40*1440,0)&gt;ROUND(Configurações!$B$10*1440,0)),"INT-1H2H","")))))</f>
        <v/>
      </c>
      <c r="GK40" t="str">
        <f>IF(Configurações!$B$3="Simples",IF('Escala Simples'!X40="Trabalho","TRAB",IF('Escala Simples'!X40="Folga","FOLGA",IF('Escala Simples'!X40="Atestado","ATEST",IF('Escala Simples'!X40="Férias","FERIAS","")))),"")</f>
        <v/>
      </c>
      <c r="GL40" s="71" t="str">
        <f>IF(Configurações!$B$3="Colunas",IF('Escala Colunas'!Q118="","",'Escala Colunas'!Q118),IF(Configurações!$B$3="Simples","",IF('Escala Linhas'!CQ40="","",'Escala Linhas'!CQ40)))</f>
        <v/>
      </c>
      <c r="GM40" s="71" t="str">
        <f>IF(Configurações!$B$3="Colunas",IF('Escala Colunas'!Q119="","",'Escala Colunas'!Q119),IF(Configurações!$B$3="Simples","",IF('Escala Linhas'!CR40="","",'Escala Linhas'!CR40)))</f>
        <v/>
      </c>
      <c r="GN40" s="71" t="str">
        <f>IF(Configurações!$B$3="Colunas",IF('Escala Colunas'!Q120="","",'Escala Colunas'!Q120),IF(Configurações!$B$3="Simples","",IF('Escala Linhas'!CS40="","",'Escala Linhas'!CS40)))</f>
        <v/>
      </c>
      <c r="GO40" s="71" t="str">
        <f>IF(Configurações!$B$3="Colunas",IF('Escala Colunas'!Q121="","",'Escala Colunas'!Q121),IF(Configurações!$B$3="Simples","",IF('Escala Linhas'!CT40="","",'Escala Linhas'!CT40)))</f>
        <v/>
      </c>
      <c r="GP40">
        <f>IF($B40="",0,IF(Configurações!$B$3="Simples",IF(OR(GV40="TRAB",GV40="ATEST"),1,0),IF(AND(GL40&lt;&gt;"",GO40&lt;&gt;""),1,0)))</f>
        <v>0</v>
      </c>
      <c r="GQ40" s="72">
        <f>IF(AND(GP40=1,Configurações!$B$3&lt;&gt;"Simples"),MOD(GO40-GL40,1)-GR40,0)</f>
        <v>0</v>
      </c>
      <c r="GR40" s="72">
        <f t="shared" si="158"/>
        <v>0</v>
      </c>
      <c r="GS40">
        <f t="shared" si="159"/>
        <v>0</v>
      </c>
      <c r="GT40">
        <f t="shared" si="160"/>
        <v>0</v>
      </c>
      <c r="GU40" s="38" t="str">
        <f>IF(GP40=0,"",IF(GS40&gt;Configurações!$B$15,"7DIA ","")&amp;IF(AND(WEEKDAY(GL$5)=1,GT40&gt;IF($D40="F",Configurações!$B$13,Configurações!$B$14)),"DOM ","")&amp;IF(Configurações!$B$3="Simples","",IF(ROUND(GQ40*1440,0)&lt;=ROUND(Configurações!$B$11*1440,0),IF(ROUND(GR40*1440,0)&gt;0,"INT-INDEVIDO",""),IF(ROUND(GQ40*1440,0)&lt;=ROUND(Configurações!$B$12*1440,0),IF(ROUND(GR40*1440,0)&lt;&gt;ROUND(Configurações!$B$8*1440,0),"INT-15MIN",""),IF(OR(ROUND(GR40*1440,0)&lt;ROUND(Configurações!$B$9*1440,0),ROUND(GR40*1440,0)&gt;ROUND(Configurações!$B$10*1440,0)),"INT-1H2H","")))))</f>
        <v/>
      </c>
      <c r="GV40" t="str">
        <f>IF(Configurações!$B$3="Simples",IF('Escala Simples'!Y40="Trabalho","TRAB",IF('Escala Simples'!Y40="Folga","FOLGA",IF('Escala Simples'!Y40="Atestado","ATEST",IF('Escala Simples'!Y40="Férias","FERIAS","")))),"")</f>
        <v/>
      </c>
      <c r="GW40" s="71" t="str">
        <f>IF(Configurações!$B$3="Colunas",IF('Escala Colunas'!Q123="","",'Escala Colunas'!Q123),IF(Configurações!$B$3="Simples","",IF('Escala Linhas'!CV40="","",'Escala Linhas'!CV40)))</f>
        <v/>
      </c>
      <c r="GX40" s="71" t="str">
        <f>IF(Configurações!$B$3="Colunas",IF('Escala Colunas'!Q124="","",'Escala Colunas'!Q124),IF(Configurações!$B$3="Simples","",IF('Escala Linhas'!CW40="","",'Escala Linhas'!CW40)))</f>
        <v/>
      </c>
      <c r="GY40" s="71" t="str">
        <f>IF(Configurações!$B$3="Colunas",IF('Escala Colunas'!Q125="","",'Escala Colunas'!Q125),IF(Configurações!$B$3="Simples","",IF('Escala Linhas'!CX40="","",'Escala Linhas'!CX40)))</f>
        <v/>
      </c>
      <c r="GZ40" s="71" t="str">
        <f>IF(Configurações!$B$3="Colunas",IF('Escala Colunas'!Q126="","",'Escala Colunas'!Q126),IF(Configurações!$B$3="Simples","",IF('Escala Linhas'!CY40="","",'Escala Linhas'!CY40)))</f>
        <v/>
      </c>
      <c r="HA40">
        <f>IF($B40="",0,IF(Configurações!$B$3="Simples",IF(OR(HG40="TRAB",HG40="ATEST"),1,0),IF(AND(GW40&lt;&gt;"",GZ40&lt;&gt;""),1,0)))</f>
        <v>0</v>
      </c>
      <c r="HB40" s="72">
        <f>IF(AND(HA40=1,Configurações!$B$3&lt;&gt;"Simples"),MOD(GZ40-GW40,1)-HC40,0)</f>
        <v>0</v>
      </c>
      <c r="HC40" s="72">
        <f t="shared" si="161"/>
        <v>0</v>
      </c>
      <c r="HD40">
        <f t="shared" si="162"/>
        <v>0</v>
      </c>
      <c r="HE40">
        <f t="shared" si="163"/>
        <v>0</v>
      </c>
      <c r="HF40" s="38" t="str">
        <f>IF(HA40=0,"",IF(HD40&gt;Configurações!$B$15,"7DIA ","")&amp;IF(AND(WEEKDAY(GW$5)=1,HE40&gt;IF($D40="F",Configurações!$B$13,Configurações!$B$14)),"DOM ","")&amp;IF(Configurações!$B$3="Simples","",IF(ROUND(HB40*1440,0)&lt;=ROUND(Configurações!$B$11*1440,0),IF(ROUND(HC40*1440,0)&gt;0,"INT-INDEVIDO",""),IF(ROUND(HB40*1440,0)&lt;=ROUND(Configurações!$B$12*1440,0),IF(ROUND(HC40*1440,0)&lt;&gt;ROUND(Configurações!$B$8*1440,0),"INT-15MIN",""),IF(OR(ROUND(HC40*1440,0)&lt;ROUND(Configurações!$B$9*1440,0),ROUND(HC40*1440,0)&gt;ROUND(Configurações!$B$10*1440,0)),"INT-1H2H","")))))</f>
        <v/>
      </c>
      <c r="HG40" t="str">
        <f>IF(Configurações!$B$3="Simples",IF('Escala Simples'!Z40="Trabalho","TRAB",IF('Escala Simples'!Z40="Folga","FOLGA",IF('Escala Simples'!Z40="Atestado","ATEST",IF('Escala Simples'!Z40="Férias","FERIAS","")))),"")</f>
        <v/>
      </c>
      <c r="HH40" s="71" t="str">
        <f>IF(Configurações!$B$3="Colunas",IF('Escala Colunas'!Q128="","",'Escala Colunas'!Q128),IF(Configurações!$B$3="Simples","",IF('Escala Linhas'!DA40="","",'Escala Linhas'!DA40)))</f>
        <v/>
      </c>
      <c r="HI40" s="71" t="str">
        <f>IF(Configurações!$B$3="Colunas",IF('Escala Colunas'!Q129="","",'Escala Colunas'!Q129),IF(Configurações!$B$3="Simples","",IF('Escala Linhas'!DB40="","",'Escala Linhas'!DB40)))</f>
        <v/>
      </c>
      <c r="HJ40" s="71" t="str">
        <f>IF(Configurações!$B$3="Colunas",IF('Escala Colunas'!Q130="","",'Escala Colunas'!Q130),IF(Configurações!$B$3="Simples","",IF('Escala Linhas'!DC40="","",'Escala Linhas'!DC40)))</f>
        <v/>
      </c>
      <c r="HK40" s="71" t="str">
        <f>IF(Configurações!$B$3="Colunas",IF('Escala Colunas'!Q131="","",'Escala Colunas'!Q131),IF(Configurações!$B$3="Simples","",IF('Escala Linhas'!DD40="","",'Escala Linhas'!DD40)))</f>
        <v/>
      </c>
      <c r="HL40">
        <f>IF($B40="",0,IF(Configurações!$B$3="Simples",IF(OR(HR40="TRAB",HR40="ATEST"),1,0),IF(AND(HH40&lt;&gt;"",HK40&lt;&gt;""),1,0)))</f>
        <v>0</v>
      </c>
      <c r="HM40" s="72">
        <f>IF(AND(HL40=1,Configurações!$B$3&lt;&gt;"Simples"),MOD(HK40-HH40,1)-HN40,0)</f>
        <v>0</v>
      </c>
      <c r="HN40" s="72">
        <f t="shared" si="164"/>
        <v>0</v>
      </c>
      <c r="HO40">
        <f t="shared" si="165"/>
        <v>0</v>
      </c>
      <c r="HP40">
        <f t="shared" si="166"/>
        <v>0</v>
      </c>
      <c r="HQ40" s="38" t="str">
        <f>IF(HL40=0,"",IF(HO40&gt;Configurações!$B$15,"7DIA ","")&amp;IF(AND(WEEKDAY(HH$5)=1,HP40&gt;IF($D40="F",Configurações!$B$13,Configurações!$B$14)),"DOM ","")&amp;IF(Configurações!$B$3="Simples","",IF(ROUND(HM40*1440,0)&lt;=ROUND(Configurações!$B$11*1440,0),IF(ROUND(HN40*1440,0)&gt;0,"INT-INDEVIDO",""),IF(ROUND(HM40*1440,0)&lt;=ROUND(Configurações!$B$12*1440,0),IF(ROUND(HN40*1440,0)&lt;&gt;ROUND(Configurações!$B$8*1440,0),"INT-15MIN",""),IF(OR(ROUND(HN40*1440,0)&lt;ROUND(Configurações!$B$9*1440,0),ROUND(HN40*1440,0)&gt;ROUND(Configurações!$B$10*1440,0)),"INT-1H2H","")))))</f>
        <v/>
      </c>
      <c r="HR40" t="str">
        <f>IF(Configurações!$B$3="Simples",IF('Escala Simples'!AA40="Trabalho","TRAB",IF('Escala Simples'!AA40="Folga","FOLGA",IF('Escala Simples'!AA40="Atestado","ATEST",IF('Escala Simples'!AA40="Férias","FERIAS","")))),"")</f>
        <v/>
      </c>
      <c r="HS40" s="71" t="str">
        <f>IF(Configurações!$B$3="Colunas",IF('Escala Colunas'!Q133="","",'Escala Colunas'!Q133),IF(Configurações!$B$3="Simples","",IF('Escala Linhas'!DF40="","",'Escala Linhas'!DF40)))</f>
        <v/>
      </c>
      <c r="HT40" s="71" t="str">
        <f>IF(Configurações!$B$3="Colunas",IF('Escala Colunas'!Q134="","",'Escala Colunas'!Q134),IF(Configurações!$B$3="Simples","",IF('Escala Linhas'!DG40="","",'Escala Linhas'!DG40)))</f>
        <v/>
      </c>
      <c r="HU40" s="71" t="str">
        <f>IF(Configurações!$B$3="Colunas",IF('Escala Colunas'!Q135="","",'Escala Colunas'!Q135),IF(Configurações!$B$3="Simples","",IF('Escala Linhas'!DH40="","",'Escala Linhas'!DH40)))</f>
        <v/>
      </c>
      <c r="HV40" s="71" t="str">
        <f>IF(Configurações!$B$3="Colunas",IF('Escala Colunas'!Q136="","",'Escala Colunas'!Q136),IF(Configurações!$B$3="Simples","",IF('Escala Linhas'!DI40="","",'Escala Linhas'!DI40)))</f>
        <v/>
      </c>
      <c r="HW40">
        <f>IF($B40="",0,IF(Configurações!$B$3="Simples",IF(OR(IC40="TRAB",IC40="ATEST"),1,0),IF(AND(HS40&lt;&gt;"",HV40&lt;&gt;""),1,0)))</f>
        <v>0</v>
      </c>
      <c r="HX40" s="72">
        <f>IF(AND(HW40=1,Configurações!$B$3&lt;&gt;"Simples"),MOD(HV40-HS40,1)-HY40,0)</f>
        <v>0</v>
      </c>
      <c r="HY40" s="72">
        <f t="shared" si="167"/>
        <v>0</v>
      </c>
      <c r="HZ40">
        <f t="shared" si="168"/>
        <v>0</v>
      </c>
      <c r="IA40">
        <f t="shared" si="169"/>
        <v>0</v>
      </c>
      <c r="IB40" s="38" t="str">
        <f>IF(HW40=0,"",IF(HZ40&gt;Configurações!$B$15,"7DIA ","")&amp;IF(AND(WEEKDAY(HS$5)=1,IA40&gt;IF($D40="F",Configurações!$B$13,Configurações!$B$14)),"DOM ","")&amp;IF(Configurações!$B$3="Simples","",IF(ROUND(HX40*1440,0)&lt;=ROUND(Configurações!$B$11*1440,0),IF(ROUND(HY40*1440,0)&gt;0,"INT-INDEVIDO",""),IF(ROUND(HX40*1440,0)&lt;=ROUND(Configurações!$B$12*1440,0),IF(ROUND(HY40*1440,0)&lt;&gt;ROUND(Configurações!$B$8*1440,0),"INT-15MIN",""),IF(OR(ROUND(HY40*1440,0)&lt;ROUND(Configurações!$B$9*1440,0),ROUND(HY40*1440,0)&gt;ROUND(Configurações!$B$10*1440,0)),"INT-1H2H","")))))</f>
        <v/>
      </c>
      <c r="IC40" t="str">
        <f>IF(Configurações!$B$3="Simples",IF('Escala Simples'!AB40="Trabalho","TRAB",IF('Escala Simples'!AB40="Folga","FOLGA",IF('Escala Simples'!AB40="Atestado","ATEST",IF('Escala Simples'!AB40="Férias","FERIAS","")))),"")</f>
        <v/>
      </c>
      <c r="ID40" s="71" t="str">
        <f>IF(Configurações!$B$3="Colunas",IF('Escala Colunas'!Q141="","",'Escala Colunas'!Q141),IF(Configurações!$B$3="Simples","",IF('Escala Linhas'!DN40="","",'Escala Linhas'!DN40)))</f>
        <v/>
      </c>
      <c r="IE40" s="71" t="str">
        <f>IF(Configurações!$B$3="Colunas",IF('Escala Colunas'!Q142="","",'Escala Colunas'!Q142),IF(Configurações!$B$3="Simples","",IF('Escala Linhas'!DO40="","",'Escala Linhas'!DO40)))</f>
        <v/>
      </c>
      <c r="IF40" s="71" t="str">
        <f>IF(Configurações!$B$3="Colunas",IF('Escala Colunas'!Q143="","",'Escala Colunas'!Q143),IF(Configurações!$B$3="Simples","",IF('Escala Linhas'!DP40="","",'Escala Linhas'!DP40)))</f>
        <v/>
      </c>
      <c r="IG40" s="71" t="str">
        <f>IF(Configurações!$B$3="Colunas",IF('Escala Colunas'!Q144="","",'Escala Colunas'!Q144),IF(Configurações!$B$3="Simples","",IF('Escala Linhas'!DQ40="","",'Escala Linhas'!DQ40)))</f>
        <v/>
      </c>
      <c r="IH40">
        <f>IF($B40="",0,IF(Configurações!$B$3="Simples",IF(OR(IN40="TRAB",IN40="ATEST"),1,0),IF(AND(ID40&lt;&gt;"",IG40&lt;&gt;""),1,0)))</f>
        <v>0</v>
      </c>
      <c r="II40" s="72">
        <f>IF(AND(IH40=1,Configurações!$B$3&lt;&gt;"Simples"),MOD(IG40-ID40,1)-IJ40,0)</f>
        <v>0</v>
      </c>
      <c r="IJ40" s="72">
        <f t="shared" si="170"/>
        <v>0</v>
      </c>
      <c r="IK40">
        <f t="shared" si="171"/>
        <v>0</v>
      </c>
      <c r="IL40">
        <f t="shared" si="172"/>
        <v>0</v>
      </c>
      <c r="IM40" s="38" t="str">
        <f>IF(IH40=0,"",IF(IK40&gt;Configurações!$B$15,"7DIA ","")&amp;IF(AND(WEEKDAY(ID$5)=1,IL40&gt;IF($D40="F",Configurações!$B$13,Configurações!$B$14)),"DOM ","")&amp;IF(Configurações!$B$3="Simples","",IF(ROUND(II40*1440,0)&lt;=ROUND(Configurações!$B$11*1440,0),IF(ROUND(IJ40*1440,0)&gt;0,"INT-INDEVIDO",""),IF(ROUND(II40*1440,0)&lt;=ROUND(Configurações!$B$12*1440,0),IF(ROUND(IJ40*1440,0)&lt;&gt;ROUND(Configurações!$B$8*1440,0),"INT-15MIN",""),IF(OR(ROUND(IJ40*1440,0)&lt;ROUND(Configurações!$B$9*1440,0),ROUND(IJ40*1440,0)&gt;ROUND(Configurações!$B$10*1440,0)),"INT-1H2H","")))))</f>
        <v/>
      </c>
      <c r="IN40" t="str">
        <f>IF(Configurações!$B$3="Simples",IF('Escala Simples'!AE40="Trabalho","TRAB",IF('Escala Simples'!AE40="Folga","FOLGA",IF('Escala Simples'!AE40="Atestado","ATEST",IF('Escala Simples'!AE40="Férias","FERIAS","")))),"")</f>
        <v/>
      </c>
      <c r="IO40" s="71" t="str">
        <f>IF(Configurações!$B$3="Colunas",IF('Escala Colunas'!Q146="","",'Escala Colunas'!Q146),IF(Configurações!$B$3="Simples","",IF('Escala Linhas'!DS40="","",'Escala Linhas'!DS40)))</f>
        <v/>
      </c>
      <c r="IP40" s="71" t="str">
        <f>IF(Configurações!$B$3="Colunas",IF('Escala Colunas'!Q147="","",'Escala Colunas'!Q147),IF(Configurações!$B$3="Simples","",IF('Escala Linhas'!DT40="","",'Escala Linhas'!DT40)))</f>
        <v/>
      </c>
      <c r="IQ40" s="71" t="str">
        <f>IF(Configurações!$B$3="Colunas",IF('Escala Colunas'!Q148="","",'Escala Colunas'!Q148),IF(Configurações!$B$3="Simples","",IF('Escala Linhas'!DU40="","",'Escala Linhas'!DU40)))</f>
        <v/>
      </c>
      <c r="IR40" s="71" t="str">
        <f>IF(Configurações!$B$3="Colunas",IF('Escala Colunas'!Q149="","",'Escala Colunas'!Q149),IF(Configurações!$B$3="Simples","",IF('Escala Linhas'!DV40="","",'Escala Linhas'!DV40)))</f>
        <v/>
      </c>
      <c r="IS40">
        <f>IF($B40="",0,IF(Configurações!$B$3="Simples",IF(OR(IY40="TRAB",IY40="ATEST"),1,0),IF(AND(IO40&lt;&gt;"",IR40&lt;&gt;""),1,0)))</f>
        <v>0</v>
      </c>
      <c r="IT40" s="72">
        <f>IF(AND(IS40=1,Configurações!$B$3&lt;&gt;"Simples"),MOD(IR40-IO40,1)-IU40,0)</f>
        <v>0</v>
      </c>
      <c r="IU40" s="72">
        <f t="shared" si="173"/>
        <v>0</v>
      </c>
      <c r="IV40">
        <f t="shared" si="174"/>
        <v>0</v>
      </c>
      <c r="IW40">
        <f t="shared" si="175"/>
        <v>0</v>
      </c>
      <c r="IX40" s="38" t="str">
        <f>IF(IS40=0,"",IF(IV40&gt;Configurações!$B$15,"7DIA ","")&amp;IF(AND(WEEKDAY(IO$5)=1,IW40&gt;IF($D40="F",Configurações!$B$13,Configurações!$B$14)),"DOM ","")&amp;IF(Configurações!$B$3="Simples","",IF(ROUND(IT40*1440,0)&lt;=ROUND(Configurações!$B$11*1440,0),IF(ROUND(IU40*1440,0)&gt;0,"INT-INDEVIDO",""),IF(ROUND(IT40*1440,0)&lt;=ROUND(Configurações!$B$12*1440,0),IF(ROUND(IU40*1440,0)&lt;&gt;ROUND(Configurações!$B$8*1440,0),"INT-15MIN",""),IF(OR(ROUND(IU40*1440,0)&lt;ROUND(Configurações!$B$9*1440,0),ROUND(IU40*1440,0)&gt;ROUND(Configurações!$B$10*1440,0)),"INT-1H2H","")))))</f>
        <v/>
      </c>
      <c r="IY40" t="str">
        <f>IF(Configurações!$B$3="Simples",IF('Escala Simples'!AF40="Trabalho","TRAB",IF('Escala Simples'!AF40="Folga","FOLGA",IF('Escala Simples'!AF40="Atestado","ATEST",IF('Escala Simples'!AF40="Férias","FERIAS","")))),"")</f>
        <v/>
      </c>
      <c r="IZ40" s="71" t="str">
        <f>IF(Configurações!$B$3="Colunas",IF('Escala Colunas'!Q151="","",'Escala Colunas'!Q151),IF(Configurações!$B$3="Simples","",IF('Escala Linhas'!DX40="","",'Escala Linhas'!DX40)))</f>
        <v/>
      </c>
      <c r="JA40" s="71" t="str">
        <f>IF(Configurações!$B$3="Colunas",IF('Escala Colunas'!Q152="","",'Escala Colunas'!Q152),IF(Configurações!$B$3="Simples","",IF('Escala Linhas'!DY40="","",'Escala Linhas'!DY40)))</f>
        <v/>
      </c>
      <c r="JB40" s="71" t="str">
        <f>IF(Configurações!$B$3="Colunas",IF('Escala Colunas'!Q153="","",'Escala Colunas'!Q153),IF(Configurações!$B$3="Simples","",IF('Escala Linhas'!DZ40="","",'Escala Linhas'!DZ40)))</f>
        <v/>
      </c>
      <c r="JC40" s="71" t="str">
        <f>IF(Configurações!$B$3="Colunas",IF('Escala Colunas'!Q154="","",'Escala Colunas'!Q154),IF(Configurações!$B$3="Simples","",IF('Escala Linhas'!EA40="","",'Escala Linhas'!EA40)))</f>
        <v/>
      </c>
      <c r="JD40">
        <f>IF($B40="",0,IF(Configurações!$B$3="Simples",IF(OR(JJ40="TRAB",JJ40="ATEST"),1,0),IF(AND(IZ40&lt;&gt;"",JC40&lt;&gt;""),1,0)))</f>
        <v>0</v>
      </c>
      <c r="JE40" s="72">
        <f>IF(AND(JD40=1,Configurações!$B$3&lt;&gt;"Simples"),MOD(JC40-IZ40,1)-JF40,0)</f>
        <v>0</v>
      </c>
      <c r="JF40" s="72">
        <f t="shared" si="176"/>
        <v>0</v>
      </c>
      <c r="JG40">
        <f t="shared" si="177"/>
        <v>0</v>
      </c>
      <c r="JH40">
        <f t="shared" si="178"/>
        <v>0</v>
      </c>
      <c r="JI40" s="38" t="str">
        <f>IF(JD40=0,"",IF(JG40&gt;Configurações!$B$15,"7DIA ","")&amp;IF(AND(WEEKDAY(IZ$5)=1,JH40&gt;IF($D40="F",Configurações!$B$13,Configurações!$B$14)),"DOM ","")&amp;IF(Configurações!$B$3="Simples","",IF(ROUND(JE40*1440,0)&lt;=ROUND(Configurações!$B$11*1440,0),IF(ROUND(JF40*1440,0)&gt;0,"INT-INDEVIDO",""),IF(ROUND(JE40*1440,0)&lt;=ROUND(Configurações!$B$12*1440,0),IF(ROUND(JF40*1440,0)&lt;&gt;ROUND(Configurações!$B$8*1440,0),"INT-15MIN",""),IF(OR(ROUND(JF40*1440,0)&lt;ROUND(Configurações!$B$9*1440,0),ROUND(JF40*1440,0)&gt;ROUND(Configurações!$B$10*1440,0)),"INT-1H2H","")))))</f>
        <v/>
      </c>
      <c r="JJ40" t="str">
        <f>IF(Configurações!$B$3="Simples",IF('Escala Simples'!AG40="Trabalho","TRAB",IF('Escala Simples'!AG40="Folga","FOLGA",IF('Escala Simples'!AG40="Atestado","ATEST",IF('Escala Simples'!AG40="Férias","FERIAS","")))),"")</f>
        <v/>
      </c>
      <c r="JK40" s="71" t="str">
        <f>IF(Configurações!$B$3="Colunas",IF('Escala Colunas'!Q156="","",'Escala Colunas'!Q156),IF(Configurações!$B$3="Simples","",IF('Escala Linhas'!EC40="","",'Escala Linhas'!EC40)))</f>
        <v/>
      </c>
      <c r="JL40" s="71" t="str">
        <f>IF(Configurações!$B$3="Colunas",IF('Escala Colunas'!Q157="","",'Escala Colunas'!Q157),IF(Configurações!$B$3="Simples","",IF('Escala Linhas'!ED40="","",'Escala Linhas'!ED40)))</f>
        <v/>
      </c>
      <c r="JM40" s="71" t="str">
        <f>IF(Configurações!$B$3="Colunas",IF('Escala Colunas'!Q158="","",'Escala Colunas'!Q158),IF(Configurações!$B$3="Simples","",IF('Escala Linhas'!EE40="","",'Escala Linhas'!EE40)))</f>
        <v/>
      </c>
      <c r="JN40" s="71" t="str">
        <f>IF(Configurações!$B$3="Colunas",IF('Escala Colunas'!Q159="","",'Escala Colunas'!Q159),IF(Configurações!$B$3="Simples","",IF('Escala Linhas'!EF40="","",'Escala Linhas'!EF40)))</f>
        <v/>
      </c>
      <c r="JO40">
        <f>IF($B40="",0,IF(Configurações!$B$3="Simples",IF(OR(JU40="TRAB",JU40="ATEST"),1,0),IF(AND(JK40&lt;&gt;"",JN40&lt;&gt;""),1,0)))</f>
        <v>0</v>
      </c>
      <c r="JP40" s="72">
        <f>IF(AND(JO40=1,Configurações!$B$3&lt;&gt;"Simples"),MOD(JN40-JK40,1)-JQ40,0)</f>
        <v>0</v>
      </c>
      <c r="JQ40" s="72">
        <f t="shared" si="179"/>
        <v>0</v>
      </c>
      <c r="JR40">
        <f t="shared" si="180"/>
        <v>0</v>
      </c>
      <c r="JS40">
        <f t="shared" si="181"/>
        <v>0</v>
      </c>
      <c r="JT40" s="38" t="str">
        <f>IF(JO40=0,"",IF(JR40&gt;Configurações!$B$15,"7DIA ","")&amp;IF(AND(WEEKDAY(JK$5)=1,JS40&gt;IF($D40="F",Configurações!$B$13,Configurações!$B$14)),"DOM ","")&amp;IF(Configurações!$B$3="Simples","",IF(ROUND(JP40*1440,0)&lt;=ROUND(Configurações!$B$11*1440,0),IF(ROUND(JQ40*1440,0)&gt;0,"INT-INDEVIDO",""),IF(ROUND(JP40*1440,0)&lt;=ROUND(Configurações!$B$12*1440,0),IF(ROUND(JQ40*1440,0)&lt;&gt;ROUND(Configurações!$B$8*1440,0),"INT-15MIN",""),IF(OR(ROUND(JQ40*1440,0)&lt;ROUND(Configurações!$B$9*1440,0),ROUND(JQ40*1440,0)&gt;ROUND(Configurações!$B$10*1440,0)),"INT-1H2H","")))))</f>
        <v/>
      </c>
      <c r="JU40" t="str">
        <f>IF(Configurações!$B$3="Simples",IF('Escala Simples'!AH40="Trabalho","TRAB",IF('Escala Simples'!AH40="Folga","FOLGA",IF('Escala Simples'!AH40="Atestado","ATEST",IF('Escala Simples'!AH40="Férias","FERIAS","")))),"")</f>
        <v/>
      </c>
      <c r="JV40" s="71" t="str">
        <f>IF(Configurações!$B$3="Colunas",IF('Escala Colunas'!Q161="","",'Escala Colunas'!Q161),IF(Configurações!$B$3="Simples","",IF('Escala Linhas'!EH40="","",'Escala Linhas'!EH40)))</f>
        <v/>
      </c>
      <c r="JW40" s="71" t="str">
        <f>IF(Configurações!$B$3="Colunas",IF('Escala Colunas'!Q162="","",'Escala Colunas'!Q162),IF(Configurações!$B$3="Simples","",IF('Escala Linhas'!EI40="","",'Escala Linhas'!EI40)))</f>
        <v/>
      </c>
      <c r="JX40" s="71" t="str">
        <f>IF(Configurações!$B$3="Colunas",IF('Escala Colunas'!Q163="","",'Escala Colunas'!Q163),IF(Configurações!$B$3="Simples","",IF('Escala Linhas'!EJ40="","",'Escala Linhas'!EJ40)))</f>
        <v/>
      </c>
      <c r="JY40" s="71" t="str">
        <f>IF(Configurações!$B$3="Colunas",IF('Escala Colunas'!Q164="","",'Escala Colunas'!Q164),IF(Configurações!$B$3="Simples","",IF('Escala Linhas'!EK40="","",'Escala Linhas'!EK40)))</f>
        <v/>
      </c>
      <c r="JZ40">
        <f>IF($B40="",0,IF(Configurações!$B$3="Simples",IF(OR(KF40="TRAB",KF40="ATEST"),1,0),IF(AND(JV40&lt;&gt;"",JY40&lt;&gt;""),1,0)))</f>
        <v>0</v>
      </c>
      <c r="KA40" s="72">
        <f>IF(AND(JZ40=1,Configurações!$B$3&lt;&gt;"Simples"),MOD(JY40-JV40,1)-KB40,0)</f>
        <v>0</v>
      </c>
      <c r="KB40" s="72">
        <f t="shared" si="182"/>
        <v>0</v>
      </c>
      <c r="KC40">
        <f t="shared" si="183"/>
        <v>0</v>
      </c>
      <c r="KD40">
        <f t="shared" si="184"/>
        <v>0</v>
      </c>
      <c r="KE40" s="38" t="str">
        <f>IF(JZ40=0,"",IF(KC40&gt;Configurações!$B$15,"7DIA ","")&amp;IF(AND(WEEKDAY(JV$5)=1,KD40&gt;IF($D40="F",Configurações!$B$13,Configurações!$B$14)),"DOM ","")&amp;IF(Configurações!$B$3="Simples","",IF(ROUND(KA40*1440,0)&lt;=ROUND(Configurações!$B$11*1440,0),IF(ROUND(KB40*1440,0)&gt;0,"INT-INDEVIDO",""),IF(ROUND(KA40*1440,0)&lt;=ROUND(Configurações!$B$12*1440,0),IF(ROUND(KB40*1440,0)&lt;&gt;ROUND(Configurações!$B$8*1440,0),"INT-15MIN",""),IF(OR(ROUND(KB40*1440,0)&lt;ROUND(Configurações!$B$9*1440,0),ROUND(KB40*1440,0)&gt;ROUND(Configurações!$B$10*1440,0)),"INT-1H2H","")))))</f>
        <v/>
      </c>
      <c r="KF40" t="str">
        <f>IF(Configurações!$B$3="Simples",IF('Escala Simples'!AI40="Trabalho","TRAB",IF('Escala Simples'!AI40="Folga","FOLGA",IF('Escala Simples'!AI40="Atestado","ATEST",IF('Escala Simples'!AI40="Férias","FERIAS","")))),"")</f>
        <v/>
      </c>
      <c r="KG40" s="71" t="str">
        <f>IF(Configurações!$B$3="Colunas",IF('Escala Colunas'!Q166="","",'Escala Colunas'!Q166),IF(Configurações!$B$3="Simples","",IF('Escala Linhas'!EM40="","",'Escala Linhas'!EM40)))</f>
        <v/>
      </c>
      <c r="KH40" s="71" t="str">
        <f>IF(Configurações!$B$3="Colunas",IF('Escala Colunas'!Q167="","",'Escala Colunas'!Q167),IF(Configurações!$B$3="Simples","",IF('Escala Linhas'!EN40="","",'Escala Linhas'!EN40)))</f>
        <v/>
      </c>
      <c r="KI40" s="71" t="str">
        <f>IF(Configurações!$B$3="Colunas",IF('Escala Colunas'!Q168="","",'Escala Colunas'!Q168),IF(Configurações!$B$3="Simples","",IF('Escala Linhas'!EO40="","",'Escala Linhas'!EO40)))</f>
        <v/>
      </c>
      <c r="KJ40" s="71" t="str">
        <f>IF(Configurações!$B$3="Colunas",IF('Escala Colunas'!Q169="","",'Escala Colunas'!Q169),IF(Configurações!$B$3="Simples","",IF('Escala Linhas'!EP40="","",'Escala Linhas'!EP40)))</f>
        <v/>
      </c>
      <c r="KK40">
        <f>IF($B40="",0,IF(Configurações!$B$3="Simples",IF(OR(KQ40="TRAB",KQ40="ATEST"),1,0),IF(AND(KG40&lt;&gt;"",KJ40&lt;&gt;""),1,0)))</f>
        <v>0</v>
      </c>
      <c r="KL40" s="72">
        <f>IF(AND(KK40=1,Configurações!$B$3&lt;&gt;"Simples"),MOD(KJ40-KG40,1)-KM40,0)</f>
        <v>0</v>
      </c>
      <c r="KM40" s="72">
        <f t="shared" si="185"/>
        <v>0</v>
      </c>
      <c r="KN40">
        <f t="shared" si="186"/>
        <v>0</v>
      </c>
      <c r="KO40">
        <f t="shared" si="187"/>
        <v>0</v>
      </c>
      <c r="KP40" s="38" t="str">
        <f>IF(KK40=0,"",IF(KN40&gt;Configurações!$B$15,"7DIA ","")&amp;IF(AND(WEEKDAY(KG$5)=1,KO40&gt;IF($D40="F",Configurações!$B$13,Configurações!$B$14)),"DOM ","")&amp;IF(Configurações!$B$3="Simples","",IF(ROUND(KL40*1440,0)&lt;=ROUND(Configurações!$B$11*1440,0),IF(ROUND(KM40*1440,0)&gt;0,"INT-INDEVIDO",""),IF(ROUND(KL40*1440,0)&lt;=ROUND(Configurações!$B$12*1440,0),IF(ROUND(KM40*1440,0)&lt;&gt;ROUND(Configurações!$B$8*1440,0),"INT-15MIN",""),IF(OR(ROUND(KM40*1440,0)&lt;ROUND(Configurações!$B$9*1440,0),ROUND(KM40*1440,0)&gt;ROUND(Configurações!$B$10*1440,0)),"INT-1H2H","")))))</f>
        <v/>
      </c>
      <c r="KQ40" t="str">
        <f>IF(Configurações!$B$3="Simples",IF('Escala Simples'!AJ40="Trabalho","TRAB",IF('Escala Simples'!AJ40="Folga","FOLGA",IF('Escala Simples'!AJ40="Atestado","ATEST",IF('Escala Simples'!AJ40="Férias","FERIAS","")))),"")</f>
        <v/>
      </c>
      <c r="KR40" s="71" t="str">
        <f>IF(Configurações!$B$3="Colunas",IF('Escala Colunas'!Q171="","",'Escala Colunas'!Q171),IF(Configurações!$B$3="Simples","",IF('Escala Linhas'!ER40="","",'Escala Linhas'!ER40)))</f>
        <v/>
      </c>
      <c r="KS40" s="71" t="str">
        <f>IF(Configurações!$B$3="Colunas",IF('Escala Colunas'!Q172="","",'Escala Colunas'!Q172),IF(Configurações!$B$3="Simples","",IF('Escala Linhas'!ES40="","",'Escala Linhas'!ES40)))</f>
        <v/>
      </c>
      <c r="KT40" s="71" t="str">
        <f>IF(Configurações!$B$3="Colunas",IF('Escala Colunas'!Q173="","",'Escala Colunas'!Q173),IF(Configurações!$B$3="Simples","",IF('Escala Linhas'!ET40="","",'Escala Linhas'!ET40)))</f>
        <v/>
      </c>
      <c r="KU40" s="71" t="str">
        <f>IF(Configurações!$B$3="Colunas",IF('Escala Colunas'!Q174="","",'Escala Colunas'!Q174),IF(Configurações!$B$3="Simples","",IF('Escala Linhas'!EU40="","",'Escala Linhas'!EU40)))</f>
        <v/>
      </c>
      <c r="KV40">
        <f>IF($B40="",0,IF(Configurações!$B$3="Simples",IF(OR(LB40="TRAB",LB40="ATEST"),1,0),IF(AND(KR40&lt;&gt;"",KU40&lt;&gt;""),1,0)))</f>
        <v>0</v>
      </c>
      <c r="KW40" s="72">
        <f>IF(AND(KV40=1,Configurações!$B$3&lt;&gt;"Simples"),MOD(KU40-KR40,1)-KX40,0)</f>
        <v>0</v>
      </c>
      <c r="KX40" s="72">
        <f t="shared" si="188"/>
        <v>0</v>
      </c>
      <c r="KY40">
        <f t="shared" si="189"/>
        <v>0</v>
      </c>
      <c r="KZ40">
        <f t="shared" si="190"/>
        <v>0</v>
      </c>
      <c r="LA40" s="38" t="str">
        <f>IF(KV40=0,"",IF(KY40&gt;Configurações!$B$15,"7DIA ","")&amp;IF(AND(WEEKDAY(KR$5)=1,KZ40&gt;IF($D40="F",Configurações!$B$13,Configurações!$B$14)),"DOM ","")&amp;IF(Configurações!$B$3="Simples","",IF(ROUND(KW40*1440,0)&lt;=ROUND(Configurações!$B$11*1440,0),IF(ROUND(KX40*1440,0)&gt;0,"INT-INDEVIDO",""),IF(ROUND(KW40*1440,0)&lt;=ROUND(Configurações!$B$12*1440,0),IF(ROUND(KX40*1440,0)&lt;&gt;ROUND(Configurações!$B$8*1440,0),"INT-15MIN",""),IF(OR(ROUND(KX40*1440,0)&lt;ROUND(Configurações!$B$9*1440,0),ROUND(KX40*1440,0)&gt;ROUND(Configurações!$B$10*1440,0)),"INT-1H2H","")))))</f>
        <v/>
      </c>
      <c r="LB40" t="str">
        <f>IF(Configurações!$B$3="Simples",IF('Escala Simples'!AK40="Trabalho","TRAB",IF('Escala Simples'!AK40="Folga","FOLGA",IF('Escala Simples'!AK40="Atestado","ATEST",IF('Escala Simples'!AK40="Férias","FERIAS","")))),"")</f>
        <v/>
      </c>
      <c r="LC40" s="71" t="str">
        <f>IF(Configurações!$B$3="Colunas",IF('Escala Colunas'!Q179="","",'Escala Colunas'!Q179),IF(Configurações!$B$3="Simples","",IF('Escala Linhas'!EZ40="","",'Escala Linhas'!EZ40)))</f>
        <v/>
      </c>
      <c r="LD40" s="71" t="str">
        <f>IF(Configurações!$B$3="Colunas",IF('Escala Colunas'!Q180="","",'Escala Colunas'!Q180),IF(Configurações!$B$3="Simples","",IF('Escala Linhas'!FA40="","",'Escala Linhas'!FA40)))</f>
        <v/>
      </c>
      <c r="LE40" s="71" t="str">
        <f>IF(Configurações!$B$3="Colunas",IF('Escala Colunas'!Q181="","",'Escala Colunas'!Q181),IF(Configurações!$B$3="Simples","",IF('Escala Linhas'!FB40="","",'Escala Linhas'!FB40)))</f>
        <v/>
      </c>
      <c r="LF40" s="71" t="str">
        <f>IF(Configurações!$B$3="Colunas",IF('Escala Colunas'!Q182="","",'Escala Colunas'!Q182),IF(Configurações!$B$3="Simples","",IF('Escala Linhas'!FC40="","",'Escala Linhas'!FC40)))</f>
        <v/>
      </c>
      <c r="LG40">
        <f>IF($B40="",0,IF(Configurações!$B$3="Simples",IF(OR(LM40="TRAB",LM40="ATEST"),1,0),IF(AND(LC40&lt;&gt;"",LF40&lt;&gt;""),1,0)))</f>
        <v>0</v>
      </c>
      <c r="LH40" s="72">
        <f>IF(AND(LG40=1,Configurações!$B$3&lt;&gt;"Simples"),MOD(LF40-LC40,1)-LI40,0)</f>
        <v>0</v>
      </c>
      <c r="LI40" s="72">
        <f t="shared" si="191"/>
        <v>0</v>
      </c>
      <c r="LJ40">
        <f t="shared" si="192"/>
        <v>0</v>
      </c>
      <c r="LK40">
        <f t="shared" si="193"/>
        <v>0</v>
      </c>
      <c r="LL40" s="38" t="str">
        <f>IF(LG40=0,"",IF(LJ40&gt;Configurações!$B$15,"7DIA ","")&amp;IF(AND(WEEKDAY(LC$5)=1,LK40&gt;IF($D40="F",Configurações!$B$13,Configurações!$B$14)),"DOM ","")&amp;IF(Configurações!$B$3="Simples","",IF(ROUND(LH40*1440,0)&lt;=ROUND(Configurações!$B$11*1440,0),IF(ROUND(LI40*1440,0)&gt;0,"INT-INDEVIDO",""),IF(ROUND(LH40*1440,0)&lt;=ROUND(Configurações!$B$12*1440,0),IF(ROUND(LI40*1440,0)&lt;&gt;ROUND(Configurações!$B$8*1440,0),"INT-15MIN",""),IF(OR(ROUND(LI40*1440,0)&lt;ROUND(Configurações!$B$9*1440,0),ROUND(LI40*1440,0)&gt;ROUND(Configurações!$B$10*1440,0)),"INT-1H2H","")))))</f>
        <v/>
      </c>
      <c r="LM40" t="str">
        <f>IF(Configurações!$B$3="Simples",IF('Escala Simples'!AN40="Trabalho","TRAB",IF('Escala Simples'!AN40="Folga","FOLGA",IF('Escala Simples'!AN40="Atestado","ATEST",IF('Escala Simples'!AN40="Férias","FERIAS","")))),"")</f>
        <v/>
      </c>
      <c r="LN40" s="71" t="str">
        <f>IF(Configurações!$B$3="Colunas",IF('Escala Colunas'!Q184="","",'Escala Colunas'!Q184),IF(Configurações!$B$3="Simples","",IF('Escala Linhas'!FE40="","",'Escala Linhas'!FE40)))</f>
        <v/>
      </c>
      <c r="LO40" s="71" t="str">
        <f>IF(Configurações!$B$3="Colunas",IF('Escala Colunas'!Q185="","",'Escala Colunas'!Q185),IF(Configurações!$B$3="Simples","",IF('Escala Linhas'!FF40="","",'Escala Linhas'!FF40)))</f>
        <v/>
      </c>
      <c r="LP40" s="71" t="str">
        <f>IF(Configurações!$B$3="Colunas",IF('Escala Colunas'!Q186="","",'Escala Colunas'!Q186),IF(Configurações!$B$3="Simples","",IF('Escala Linhas'!FG40="","",'Escala Linhas'!FG40)))</f>
        <v/>
      </c>
      <c r="LQ40" s="71" t="str">
        <f>IF(Configurações!$B$3="Colunas",IF('Escala Colunas'!Q187="","",'Escala Colunas'!Q187),IF(Configurações!$B$3="Simples","",IF('Escala Linhas'!FH40="","",'Escala Linhas'!FH40)))</f>
        <v/>
      </c>
      <c r="LR40">
        <f>IF($B40="",0,IF(Configurações!$B$3="Simples",IF(OR(LX40="TRAB",LX40="ATEST"),1,0),IF(AND(LN40&lt;&gt;"",LQ40&lt;&gt;""),1,0)))</f>
        <v>0</v>
      </c>
      <c r="LS40" s="72">
        <f>IF(AND(LR40=1,Configurações!$B$3&lt;&gt;"Simples"),MOD(LQ40-LN40,1)-LT40,0)</f>
        <v>0</v>
      </c>
      <c r="LT40" s="72">
        <f t="shared" si="194"/>
        <v>0</v>
      </c>
      <c r="LU40">
        <f t="shared" si="195"/>
        <v>0</v>
      </c>
      <c r="LV40">
        <f t="shared" si="196"/>
        <v>0</v>
      </c>
      <c r="LW40" s="38" t="str">
        <f>IF(LR40=0,"",IF(LU40&gt;Configurações!$B$15,"7DIA ","")&amp;IF(AND(WEEKDAY(LN$5)=1,LV40&gt;IF($D40="F",Configurações!$B$13,Configurações!$B$14)),"DOM ","")&amp;IF(Configurações!$B$3="Simples","",IF(ROUND(LS40*1440,0)&lt;=ROUND(Configurações!$B$11*1440,0),IF(ROUND(LT40*1440,0)&gt;0,"INT-INDEVIDO",""),IF(ROUND(LS40*1440,0)&lt;=ROUND(Configurações!$B$12*1440,0),IF(ROUND(LT40*1440,0)&lt;&gt;ROUND(Configurações!$B$8*1440,0),"INT-15MIN",""),IF(OR(ROUND(LT40*1440,0)&lt;ROUND(Configurações!$B$9*1440,0),ROUND(LT40*1440,0)&gt;ROUND(Configurações!$B$10*1440,0)),"INT-1H2H","")))))</f>
        <v/>
      </c>
      <c r="LX40" t="str">
        <f>IF(Configurações!$B$3="Simples",IF('Escala Simples'!AO40="Trabalho","TRAB",IF('Escala Simples'!AO40="Folga","FOLGA",IF('Escala Simples'!AO40="Atestado","ATEST",IF('Escala Simples'!AO40="Férias","FERIAS","")))),"")</f>
        <v/>
      </c>
      <c r="LY40" s="71" t="str">
        <f>IF(Configurações!$B$3="Colunas",IF('Escala Colunas'!Q189="","",'Escala Colunas'!Q189),IF(Configurações!$B$3="Simples","",IF('Escala Linhas'!FJ40="","",'Escala Linhas'!FJ40)))</f>
        <v/>
      </c>
      <c r="LZ40" s="71" t="str">
        <f>IF(Configurações!$B$3="Colunas",IF('Escala Colunas'!Q190="","",'Escala Colunas'!Q190),IF(Configurações!$B$3="Simples","",IF('Escala Linhas'!FK40="","",'Escala Linhas'!FK40)))</f>
        <v/>
      </c>
      <c r="MA40" s="71" t="str">
        <f>IF(Configurações!$B$3="Colunas",IF('Escala Colunas'!Q191="","",'Escala Colunas'!Q191),IF(Configurações!$B$3="Simples","",IF('Escala Linhas'!FL40="","",'Escala Linhas'!FL40)))</f>
        <v/>
      </c>
      <c r="MB40" s="71" t="str">
        <f>IF(Configurações!$B$3="Colunas",IF('Escala Colunas'!Q192="","",'Escala Colunas'!Q192),IF(Configurações!$B$3="Simples","",IF('Escala Linhas'!FM40="","",'Escala Linhas'!FM40)))</f>
        <v/>
      </c>
      <c r="MC40">
        <f>IF($B40="",0,IF(Configurações!$B$3="Simples",IF(OR(MI40="TRAB",MI40="ATEST"),1,0),IF(AND(LY40&lt;&gt;"",MB40&lt;&gt;""),1,0)))</f>
        <v>0</v>
      </c>
      <c r="MD40" s="72">
        <f>IF(AND(MC40=1,Configurações!$B$3&lt;&gt;"Simples"),MOD(MB40-LY40,1)-ME40,0)</f>
        <v>0</v>
      </c>
      <c r="ME40" s="72">
        <f t="shared" si="197"/>
        <v>0</v>
      </c>
      <c r="MF40">
        <f t="shared" si="198"/>
        <v>0</v>
      </c>
      <c r="MG40">
        <f t="shared" si="199"/>
        <v>0</v>
      </c>
      <c r="MH40" s="38" t="str">
        <f>IF(MC40=0,"",IF(MF40&gt;Configurações!$B$15,"7DIA ","")&amp;IF(AND(WEEKDAY(LY$5)=1,MG40&gt;IF($D40="F",Configurações!$B$13,Configurações!$B$14)),"DOM ","")&amp;IF(Configurações!$B$3="Simples","",IF(ROUND(MD40*1440,0)&lt;=ROUND(Configurações!$B$11*1440,0),IF(ROUND(ME40*1440,0)&gt;0,"INT-INDEVIDO",""),IF(ROUND(MD40*1440,0)&lt;=ROUND(Configurações!$B$12*1440,0),IF(ROUND(ME40*1440,0)&lt;&gt;ROUND(Configurações!$B$8*1440,0),"INT-15MIN",""),IF(OR(ROUND(ME40*1440,0)&lt;ROUND(Configurações!$B$9*1440,0),ROUND(ME40*1440,0)&gt;ROUND(Configurações!$B$10*1440,0)),"INT-1H2H","")))))</f>
        <v/>
      </c>
      <c r="MI40" t="str">
        <f>IF(Configurações!$B$3="Simples",IF('Escala Simples'!AP40="Trabalho","TRAB",IF('Escala Simples'!AP40="Folga","FOLGA",IF('Escala Simples'!AP40="Atestado","ATEST",IF('Escala Simples'!AP40="Férias","FERIAS","")))),"")</f>
        <v/>
      </c>
      <c r="MJ40" s="71" t="str">
        <f>IF(Configurações!$B$3="Colunas",IF('Escala Colunas'!Q194="","",'Escala Colunas'!Q194),IF(Configurações!$B$3="Simples","",IF('Escala Linhas'!FO40="","",'Escala Linhas'!FO40)))</f>
        <v/>
      </c>
      <c r="MK40" s="71" t="str">
        <f>IF(Configurações!$B$3="Colunas",IF('Escala Colunas'!Q195="","",'Escala Colunas'!Q195),IF(Configurações!$B$3="Simples","",IF('Escala Linhas'!FP40="","",'Escala Linhas'!FP40)))</f>
        <v/>
      </c>
      <c r="ML40" s="71" t="str">
        <f>IF(Configurações!$B$3="Colunas",IF('Escala Colunas'!Q196="","",'Escala Colunas'!Q196),IF(Configurações!$B$3="Simples","",IF('Escala Linhas'!FQ40="","",'Escala Linhas'!FQ40)))</f>
        <v/>
      </c>
      <c r="MM40" s="71" t="str">
        <f>IF(Configurações!$B$3="Colunas",IF('Escala Colunas'!Q197="","",'Escala Colunas'!Q197),IF(Configurações!$B$3="Simples","",IF('Escala Linhas'!FR40="","",'Escala Linhas'!FR40)))</f>
        <v/>
      </c>
      <c r="MN40">
        <f>IF($B40="",0,IF(Configurações!$B$3="Simples",IF(OR(MT40="TRAB",MT40="ATEST"),1,0),IF(AND(MJ40&lt;&gt;"",MM40&lt;&gt;""),1,0)))</f>
        <v>0</v>
      </c>
      <c r="MO40" s="72">
        <f>IF(AND(MN40=1,Configurações!$B$3&lt;&gt;"Simples"),MOD(MM40-MJ40,1)-MP40,0)</f>
        <v>0</v>
      </c>
      <c r="MP40" s="72">
        <f t="shared" si="200"/>
        <v>0</v>
      </c>
      <c r="MQ40">
        <f t="shared" si="201"/>
        <v>0</v>
      </c>
      <c r="MR40">
        <f t="shared" si="202"/>
        <v>0</v>
      </c>
      <c r="MS40" s="38" t="str">
        <f>IF(MN40=0,"",IF(MQ40&gt;Configurações!$B$15,"7DIA ","")&amp;IF(AND(WEEKDAY(MJ$5)=1,MR40&gt;IF($D40="F",Configurações!$B$13,Configurações!$B$14)),"DOM ","")&amp;IF(Configurações!$B$3="Simples","",IF(ROUND(MO40*1440,0)&lt;=ROUND(Configurações!$B$11*1440,0),IF(ROUND(MP40*1440,0)&gt;0,"INT-INDEVIDO",""),IF(ROUND(MO40*1440,0)&lt;=ROUND(Configurações!$B$12*1440,0),IF(ROUND(MP40*1440,0)&lt;&gt;ROUND(Configurações!$B$8*1440,0),"INT-15MIN",""),IF(OR(ROUND(MP40*1440,0)&lt;ROUND(Configurações!$B$9*1440,0),ROUND(MP40*1440,0)&gt;ROUND(Configurações!$B$10*1440,0)),"INT-1H2H","")))))</f>
        <v/>
      </c>
      <c r="MT40" t="str">
        <f>IF(Configurações!$B$3="Simples",IF('Escala Simples'!AQ40="Trabalho","TRAB",IF('Escala Simples'!AQ40="Folga","FOLGA",IF('Escala Simples'!AQ40="Atestado","ATEST",IF('Escala Simples'!AQ40="Férias","FERIAS","")))),"")</f>
        <v/>
      </c>
      <c r="MU40" s="71" t="str">
        <f>IF(Configurações!$B$3="Colunas",IF('Escala Colunas'!Q199="","",'Escala Colunas'!Q199),IF(Configurações!$B$3="Simples","",IF('Escala Linhas'!FT40="","",'Escala Linhas'!FT40)))</f>
        <v/>
      </c>
      <c r="MV40" s="71" t="str">
        <f>IF(Configurações!$B$3="Colunas",IF('Escala Colunas'!Q200="","",'Escala Colunas'!Q200),IF(Configurações!$B$3="Simples","",IF('Escala Linhas'!FU40="","",'Escala Linhas'!FU40)))</f>
        <v/>
      </c>
      <c r="MW40" s="71" t="str">
        <f>IF(Configurações!$B$3="Colunas",IF('Escala Colunas'!Q201="","",'Escala Colunas'!Q201),IF(Configurações!$B$3="Simples","",IF('Escala Linhas'!FV40="","",'Escala Linhas'!FV40)))</f>
        <v/>
      </c>
      <c r="MX40" s="71" t="str">
        <f>IF(Configurações!$B$3="Colunas",IF('Escala Colunas'!Q202="","",'Escala Colunas'!Q202),IF(Configurações!$B$3="Simples","",IF('Escala Linhas'!FW40="","",'Escala Linhas'!FW40)))</f>
        <v/>
      </c>
      <c r="MY40">
        <f>IF($B40="",0,IF(Configurações!$B$3="Simples",IF(OR(NE40="TRAB",NE40="ATEST"),1,0),IF(AND(MU40&lt;&gt;"",MX40&lt;&gt;""),1,0)))</f>
        <v>0</v>
      </c>
      <c r="MZ40" s="72">
        <f>IF(AND(MY40=1,Configurações!$B$3&lt;&gt;"Simples"),MOD(MX40-MU40,1)-NA40,0)</f>
        <v>0</v>
      </c>
      <c r="NA40" s="72">
        <f t="shared" si="203"/>
        <v>0</v>
      </c>
      <c r="NB40">
        <f t="shared" si="204"/>
        <v>0</v>
      </c>
      <c r="NC40">
        <f t="shared" si="205"/>
        <v>0</v>
      </c>
      <c r="ND40" s="38" t="str">
        <f>IF(MY40=0,"",IF(NB40&gt;Configurações!$B$15,"7DIA ","")&amp;IF(AND(WEEKDAY(MU$5)=1,NC40&gt;IF($D40="F",Configurações!$B$13,Configurações!$B$14)),"DOM ","")&amp;IF(Configurações!$B$3="Simples","",IF(ROUND(MZ40*1440,0)&lt;=ROUND(Configurações!$B$11*1440,0),IF(ROUND(NA40*1440,0)&gt;0,"INT-INDEVIDO",""),IF(ROUND(MZ40*1440,0)&lt;=ROUND(Configurações!$B$12*1440,0),IF(ROUND(NA40*1440,0)&lt;&gt;ROUND(Configurações!$B$8*1440,0),"INT-15MIN",""),IF(OR(ROUND(NA40*1440,0)&lt;ROUND(Configurações!$B$9*1440,0),ROUND(NA40*1440,0)&gt;ROUND(Configurações!$B$10*1440,0)),"INT-1H2H","")))))</f>
        <v/>
      </c>
      <c r="NE40" t="str">
        <f>IF(Configurações!$B$3="Simples",IF('Escala Simples'!AR40="Trabalho","TRAB",IF('Escala Simples'!AR40="Folga","FOLGA",IF('Escala Simples'!AR40="Atestado","ATEST",IF('Escala Simples'!AR40="Férias","FERIAS","")))),"")</f>
        <v/>
      </c>
      <c r="NF40" s="71" t="str">
        <f>IF(Configurações!$B$3="Colunas",IF('Escala Colunas'!Q204="","",'Escala Colunas'!Q204),IF(Configurações!$B$3="Simples","",IF('Escala Linhas'!FY40="","",'Escala Linhas'!FY40)))</f>
        <v/>
      </c>
      <c r="NG40" s="71" t="str">
        <f>IF(Configurações!$B$3="Colunas",IF('Escala Colunas'!Q205="","",'Escala Colunas'!Q205),IF(Configurações!$B$3="Simples","",IF('Escala Linhas'!FZ40="","",'Escala Linhas'!FZ40)))</f>
        <v/>
      </c>
      <c r="NH40" s="71" t="str">
        <f>IF(Configurações!$B$3="Colunas",IF('Escala Colunas'!Q206="","",'Escala Colunas'!Q206),IF(Configurações!$B$3="Simples","",IF('Escala Linhas'!GA40="","",'Escala Linhas'!GA40)))</f>
        <v/>
      </c>
      <c r="NI40" s="71" t="str">
        <f>IF(Configurações!$B$3="Colunas",IF('Escala Colunas'!Q207="","",'Escala Colunas'!Q207),IF(Configurações!$B$3="Simples","",IF('Escala Linhas'!GB40="","",'Escala Linhas'!GB40)))</f>
        <v/>
      </c>
      <c r="NJ40">
        <f>IF($B40="",0,IF(Configurações!$B$3="Simples",IF(OR(NP40="TRAB",NP40="ATEST"),1,0),IF(AND(NF40&lt;&gt;"",NI40&lt;&gt;""),1,0)))</f>
        <v>0</v>
      </c>
      <c r="NK40" s="72">
        <f>IF(AND(NJ40=1,Configurações!$B$3&lt;&gt;"Simples"),MOD(NI40-NF40,1)-NL40,0)</f>
        <v>0</v>
      </c>
      <c r="NL40" s="72">
        <f t="shared" si="206"/>
        <v>0</v>
      </c>
      <c r="NM40">
        <f t="shared" si="207"/>
        <v>0</v>
      </c>
      <c r="NN40">
        <f t="shared" si="208"/>
        <v>0</v>
      </c>
      <c r="NO40" s="38" t="str">
        <f>IF(NJ40=0,"",IF(NM40&gt;Configurações!$B$15,"7DIA ","")&amp;IF(AND(WEEKDAY(NF$5)=1,NN40&gt;IF($D40="F",Configurações!$B$13,Configurações!$B$14)),"DOM ","")&amp;IF(Configurações!$B$3="Simples","",IF(ROUND(NK40*1440,0)&lt;=ROUND(Configurações!$B$11*1440,0),IF(ROUND(NL40*1440,0)&gt;0,"INT-INDEVIDO",""),IF(ROUND(NK40*1440,0)&lt;=ROUND(Configurações!$B$12*1440,0),IF(ROUND(NL40*1440,0)&lt;&gt;ROUND(Configurações!$B$8*1440,0),"INT-15MIN",""),IF(OR(ROUND(NL40*1440,0)&lt;ROUND(Configurações!$B$9*1440,0),ROUND(NL40*1440,0)&gt;ROUND(Configurações!$B$10*1440,0)),"INT-1H2H","")))))</f>
        <v/>
      </c>
      <c r="NP40" t="str">
        <f>IF(Configurações!$B$3="Simples",IF('Escala Simples'!AS40="Trabalho","TRAB",IF('Escala Simples'!AS40="Folga","FOLGA",IF('Escala Simples'!AS40="Atestado","ATEST",IF('Escala Simples'!AS40="Férias","FERIAS","")))),"")</f>
        <v/>
      </c>
      <c r="NQ40" s="71" t="str">
        <f>IF(Configurações!$B$3="Colunas",IF('Escala Colunas'!Q209="","",'Escala Colunas'!Q209),IF(Configurações!$B$3="Simples","",IF('Escala Linhas'!GD40="","",'Escala Linhas'!GD40)))</f>
        <v/>
      </c>
      <c r="NR40" s="71" t="str">
        <f>IF(Configurações!$B$3="Colunas",IF('Escala Colunas'!Q210="","",'Escala Colunas'!Q210),IF(Configurações!$B$3="Simples","",IF('Escala Linhas'!GE40="","",'Escala Linhas'!GE40)))</f>
        <v/>
      </c>
      <c r="NS40" s="71" t="str">
        <f>IF(Configurações!$B$3="Colunas",IF('Escala Colunas'!Q211="","",'Escala Colunas'!Q211),IF(Configurações!$B$3="Simples","",IF('Escala Linhas'!GF40="","",'Escala Linhas'!GF40)))</f>
        <v/>
      </c>
      <c r="NT40" s="71" t="str">
        <f>IF(Configurações!$B$3="Colunas",IF('Escala Colunas'!Q212="","",'Escala Colunas'!Q212),IF(Configurações!$B$3="Simples","",IF('Escala Linhas'!GG40="","",'Escala Linhas'!GG40)))</f>
        <v/>
      </c>
      <c r="NU40">
        <f>IF($B40="",0,IF(Configurações!$B$3="Simples",IF(OR(OA40="TRAB",OA40="ATEST"),1,0),IF(AND(NQ40&lt;&gt;"",NT40&lt;&gt;""),1,0)))</f>
        <v>0</v>
      </c>
      <c r="NV40" s="72">
        <f>IF(AND(NU40=1,Configurações!$B$3&lt;&gt;"Simples"),MOD(NT40-NQ40,1)-NW40,0)</f>
        <v>0</v>
      </c>
      <c r="NW40" s="72">
        <f t="shared" si="209"/>
        <v>0</v>
      </c>
      <c r="NX40">
        <f t="shared" si="210"/>
        <v>0</v>
      </c>
      <c r="NY40">
        <f t="shared" si="211"/>
        <v>0</v>
      </c>
      <c r="NZ40" s="38" t="str">
        <f>IF(NU40=0,"",IF(NX40&gt;Configurações!$B$15,"7DIA ","")&amp;IF(AND(WEEKDAY(NQ$5)=1,NY40&gt;IF($D40="F",Configurações!$B$13,Configurações!$B$14)),"DOM ","")&amp;IF(Configurações!$B$3="Simples","",IF(ROUND(NV40*1440,0)&lt;=ROUND(Configurações!$B$11*1440,0),IF(ROUND(NW40*1440,0)&gt;0,"INT-INDEVIDO",""),IF(ROUND(NV40*1440,0)&lt;=ROUND(Configurações!$B$12*1440,0),IF(ROUND(NW40*1440,0)&lt;&gt;ROUND(Configurações!$B$8*1440,0),"INT-15MIN",""),IF(OR(ROUND(NW40*1440,0)&lt;ROUND(Configurações!$B$9*1440,0),ROUND(NW40*1440,0)&gt;ROUND(Configurações!$B$10*1440,0)),"INT-1H2H","")))))</f>
        <v/>
      </c>
      <c r="OA40" t="str">
        <f>IF(Configurações!$B$3="Simples",IF('Escala Simples'!AT40="Trabalho","TRAB",IF('Escala Simples'!AT40="Folga","FOLGA",IF('Escala Simples'!AT40="Atestado","ATEST",IF('Escala Simples'!AT40="Férias","FERIAS","")))),"")</f>
        <v/>
      </c>
      <c r="OB40" s="72">
        <f>SUMIFS(Cálculos!$G40:$OA40,Cálculos!$G$4:$OA$4,"H",Cálculos!$G$3:$OA$3,1)</f>
        <v>0</v>
      </c>
      <c r="OC40">
        <f>SUMIFS(Cálculos!$G40:$OA40,Cálculos!$G$4:$OA$4,"T",Cálculos!$G$3:$OA$3,1)</f>
        <v>0</v>
      </c>
      <c r="OD40" s="69" t="str">
        <f>IF($B40="","",IF(AND(Configurações!$B$3&lt;&gt;"Simples",ISNUMBER($C40),ROUND(OB40*1440,0)&gt;$C40*60),"Jornada semanal excedida: "&amp;TEXT(OB40,"[h]:mm")&amp;" (contratada "&amp;$C40&amp;"h) • ","")&amp;IF(IF(Configurações!$B$6="Sim",OC40&gt;6,OC40&gt;Configurações!$B$5),IF(Configurações!$B$6="Sim","Semana inteira sem folga — mínimo 1 folga (CCT/ACT) • ","Mais de "&amp;Configurações!$B$5&amp;" dias trabalhados — obrigatórias 2 folgas semanais • "),"")&amp;IF(COUNTIF(G40:CD40,"*7DIA*")&gt;0,"7º dia consecutivo de trabalho • ","")&amp;IF(COUNTIF(G40:CD40,"*DOM*")&gt;0,"Domingos consecutivos acima do permitido • ","")&amp;IF(COUNTIF(G40:CD40,"*INT-INDEVIDO*")&gt;0,"Intervalo indevido em jornada até 4h • ","")&amp;IF(COUNTIF(G40:CD40,"*INT-15MIN*")&gt;0,"Intervalo deve ser de 15 min (jornada 4h01–6h) • ","")&amp;IF(COUNTIF(G40:CD40,"*INT-1H2H*")&gt;0,"Intervalo fora de 1h–2h (jornada acima de 6h) • ",""))</f>
        <v/>
      </c>
      <c r="OE40">
        <f>IF($B40="",0,IF(AND(Configurações!$B$3&lt;&gt;"Simples",ISNUMBER($C40),ROUND(OB40*1440,0)&gt;$C40*60),1,0))</f>
        <v>0</v>
      </c>
      <c r="OF40">
        <f>IF($B40="",0,IF(IF(Configurações!$B$6="Sim",OC40&gt;6,OC40&gt;Configurações!$B$5),1,0))</f>
        <v>0</v>
      </c>
      <c r="OG40" s="72">
        <f>SUMIFS(Cálculos!$G40:$OA40,Cálculos!$G$4:$OA$4,"H",Cálculos!$G$3:$OA$3,2)</f>
        <v>0</v>
      </c>
      <c r="OH40">
        <f>SUMIFS(Cálculos!$G40:$OA40,Cálculos!$G$4:$OA$4,"T",Cálculos!$G$3:$OA$3,2)</f>
        <v>0</v>
      </c>
      <c r="OI40" s="69" t="str">
        <f>IF($B40="","",IF(AND(Configurações!$B$3&lt;&gt;"Simples",ISNUMBER($C40),ROUND(OG40*1440,0)&gt;$C40*60),"Jornada semanal excedida: "&amp;TEXT(OG40,"[h]:mm")&amp;" (contratada "&amp;$C40&amp;"h) • ","")&amp;IF(IF(Configurações!$B$6="Sim",OH40&gt;6,OH40&gt;Configurações!$B$5),IF(Configurações!$B$6="Sim","Semana inteira sem folga — mínimo 1 folga (CCT/ACT) • ","Mais de "&amp;Configurações!$B$5&amp;" dias trabalhados — obrigatórias 2 folgas semanais • "),"")&amp;IF(COUNTIF(CF40:FC40,"*7DIA*")&gt;0,"7º dia consecutivo de trabalho • ","")&amp;IF(COUNTIF(CF40:FC40,"*DOM*")&gt;0,"Domingos consecutivos acima do permitido • ","")&amp;IF(COUNTIF(CF40:FC40,"*INT-INDEVIDO*")&gt;0,"Intervalo indevido em jornada até 4h • ","")&amp;IF(COUNTIF(CF40:FC40,"*INT-15MIN*")&gt;0,"Intervalo deve ser de 15 min (jornada 4h01–6h) • ","")&amp;IF(COUNTIF(CF40:FC40,"*INT-1H2H*")&gt;0,"Intervalo fora de 1h–2h (jornada acima de 6h) • ",""))</f>
        <v/>
      </c>
      <c r="OJ40">
        <f>IF($B40="",0,IF(AND(Configurações!$B$3&lt;&gt;"Simples",ISNUMBER($C40),ROUND(OG40*1440,0)&gt;$C40*60),1,0))</f>
        <v>0</v>
      </c>
      <c r="OK40">
        <f>IF($B40="",0,IF(IF(Configurações!$B$6="Sim",OH40&gt;6,OH40&gt;Configurações!$B$5),1,0))</f>
        <v>0</v>
      </c>
      <c r="OL40" s="72">
        <f>SUMIFS(Cálculos!$G40:$OA40,Cálculos!$G$4:$OA$4,"H",Cálculos!$G$3:$OA$3,3)</f>
        <v>0</v>
      </c>
      <c r="OM40">
        <f>SUMIFS(Cálculos!$G40:$OA40,Cálculos!$G$4:$OA$4,"T",Cálculos!$G$3:$OA$3,3)</f>
        <v>0</v>
      </c>
      <c r="ON40" s="69" t="str">
        <f>IF($B40="","",IF(AND(Configurações!$B$3&lt;&gt;"Simples",ISNUMBER($C40),ROUND(OL40*1440,0)&gt;$C40*60),"Jornada semanal excedida: "&amp;TEXT(OL40,"[h]:mm")&amp;" (contratada "&amp;$C40&amp;"h) • ","")&amp;IF(IF(Configurações!$B$6="Sim",OM40&gt;6,OM40&gt;Configurações!$B$5),IF(Configurações!$B$6="Sim","Semana inteira sem folga — mínimo 1 folga (CCT/ACT) • ","Mais de "&amp;Configurações!$B$5&amp;" dias trabalhados — obrigatórias 2 folgas semanais • "),"")&amp;IF(COUNTIF(FE40:IB40,"*7DIA*")&gt;0,"7º dia consecutivo de trabalho • ","")&amp;IF(COUNTIF(FE40:IB40,"*DOM*")&gt;0,"Domingos consecutivos acima do permitido • ","")&amp;IF(COUNTIF(FE40:IB40,"*INT-INDEVIDO*")&gt;0,"Intervalo indevido em jornada até 4h • ","")&amp;IF(COUNTIF(FE40:IB40,"*INT-15MIN*")&gt;0,"Intervalo deve ser de 15 min (jornada 4h01–6h) • ","")&amp;IF(COUNTIF(FE40:IB40,"*INT-1H2H*")&gt;0,"Intervalo fora de 1h–2h (jornada acima de 6h) • ",""))</f>
        <v/>
      </c>
      <c r="OO40">
        <f>IF($B40="",0,IF(AND(Configurações!$B$3&lt;&gt;"Simples",ISNUMBER($C40),ROUND(OL40*1440,0)&gt;$C40*60),1,0))</f>
        <v>0</v>
      </c>
      <c r="OP40">
        <f>IF($B40="",0,IF(IF(Configurações!$B$6="Sim",OM40&gt;6,OM40&gt;Configurações!$B$5),1,0))</f>
        <v>0</v>
      </c>
      <c r="OQ40" s="72">
        <f>SUMIFS(Cálculos!$G40:$OA40,Cálculos!$G$4:$OA$4,"H",Cálculos!$G$3:$OA$3,4)</f>
        <v>0</v>
      </c>
      <c r="OR40">
        <f>SUMIFS(Cálculos!$G40:$OA40,Cálculos!$G$4:$OA$4,"T",Cálculos!$G$3:$OA$3,4)</f>
        <v>0</v>
      </c>
      <c r="OS40" s="69" t="str">
        <f>IF($B40="","",IF(AND(Configurações!$B$3&lt;&gt;"Simples",ISNUMBER($C40),ROUND(OQ40*1440,0)&gt;$C40*60),"Jornada semanal excedida: "&amp;TEXT(OQ40,"[h]:mm")&amp;" (contratada "&amp;$C40&amp;"h) • ","")&amp;IF(IF(Configurações!$B$6="Sim",OR40&gt;6,OR40&gt;Configurações!$B$5),IF(Configurações!$B$6="Sim","Semana inteira sem folga — mínimo 1 folga (CCT/ACT) • ","Mais de "&amp;Configurações!$B$5&amp;" dias trabalhados — obrigatórias 2 folgas semanais • "),"")&amp;IF(COUNTIF(ID40:LA40,"*7DIA*")&gt;0,"7º dia consecutivo de trabalho • ","")&amp;IF(COUNTIF(ID40:LA40,"*DOM*")&gt;0,"Domingos consecutivos acima do permitido • ","")&amp;IF(COUNTIF(ID40:LA40,"*INT-INDEVIDO*")&gt;0,"Intervalo indevido em jornada até 4h • ","")&amp;IF(COUNTIF(ID40:LA40,"*INT-15MIN*")&gt;0,"Intervalo deve ser de 15 min (jornada 4h01–6h) • ","")&amp;IF(COUNTIF(ID40:LA40,"*INT-1H2H*")&gt;0,"Intervalo fora de 1h–2h (jornada acima de 6h) • ",""))</f>
        <v/>
      </c>
      <c r="OT40">
        <f>IF($B40="",0,IF(AND(Configurações!$B$3&lt;&gt;"Simples",ISNUMBER($C40),ROUND(OQ40*1440,0)&gt;$C40*60),1,0))</f>
        <v>0</v>
      </c>
      <c r="OU40">
        <f>IF($B40="",0,IF(IF(Configurações!$B$6="Sim",OR40&gt;6,OR40&gt;Configurações!$B$5),1,0))</f>
        <v>0</v>
      </c>
      <c r="OV40" s="72">
        <f>SUMIFS(Cálculos!$G40:$OA40,Cálculos!$G$4:$OA$4,"H",Cálculos!$G$3:$OA$3,5)</f>
        <v>0</v>
      </c>
      <c r="OW40">
        <f>SUMIFS(Cálculos!$G40:$OA40,Cálculos!$G$4:$OA$4,"T",Cálculos!$G$3:$OA$3,5)</f>
        <v>0</v>
      </c>
      <c r="OX40" s="69" t="str">
        <f>IF($B40="","",IF(AND(Configurações!$B$3&lt;&gt;"Simples",ISNUMBER($C40),ROUND(OV40*1440,0)&gt;$C40*60),"Jornada semanal excedida: "&amp;TEXT(OV40,"[h]:mm")&amp;" (contratada "&amp;$C40&amp;"h) • ","")&amp;IF(IF(Configurações!$B$6="Sim",OW40&gt;6,OW40&gt;Configurações!$B$5),IF(Configurações!$B$6="Sim","Semana inteira sem folga — mínimo 1 folga (CCT/ACT) • ","Mais de "&amp;Configurações!$B$5&amp;" dias trabalhados — obrigatórias 2 folgas semanais • "),"")&amp;IF(COUNTIF(LC40:NZ40,"*7DIA*")&gt;0,"7º dia consecutivo de trabalho • ","")&amp;IF(COUNTIF(LC40:NZ40,"*DOM*")&gt;0,"Domingos consecutivos acima do permitido • ","")&amp;IF(COUNTIF(LC40:NZ40,"*INT-INDEVIDO*")&gt;0,"Intervalo indevido em jornada até 4h • ","")&amp;IF(COUNTIF(LC40:NZ40,"*INT-15MIN*")&gt;0,"Intervalo deve ser de 15 min (jornada 4h01–6h) • ","")&amp;IF(COUNTIF(LC40:NZ40,"*INT-1H2H*")&gt;0,"Intervalo fora de 1h–2h (jornada acima de 6h) • ",""))</f>
        <v/>
      </c>
      <c r="OY40">
        <f>IF($B40="",0,IF(AND(Configurações!$B$3&lt;&gt;"Simples",ISNUMBER($C40),ROUND(OV40*1440,0)&gt;$C40*60),1,0))</f>
        <v>0</v>
      </c>
      <c r="OZ40">
        <f>IF($B40="",0,IF(IF(Configurações!$B$6="Sim",OW40&gt;6,OW40&gt;Configurações!$B$5),1,0))</f>
        <v>0</v>
      </c>
      <c r="PA40">
        <f>IF($B40="",0,SUMPRODUCT((Cálculos!$G$4:$OA$4="T")*(Cálculos!$G$5:$OA$5&gt;=$PA$5)*(Cálculos!$G$5:$OA$5&lt;=$PB$5))-PE40)</f>
        <v>0</v>
      </c>
      <c r="PB40">
        <f>IF($B40="",0,PA40-SUMIFS(Cálculos!$G40:$OA40,Cálculos!$G$4:$OA$4,"T",Cálculos!$G$5:$OA$5,"&gt;="&amp;$PA$5,Cálculos!$G$5:$OA$5,"&lt;="&amp;$PB$5))</f>
        <v>0</v>
      </c>
      <c r="PC40">
        <f>ROUND(PA40*Configurações!$B$7/7,0)</f>
        <v>0</v>
      </c>
      <c r="PD40">
        <f>IF(AND(Configurações!$B$6="Sim",PA40&gt;0,PB40&lt;PC40),1,0)</f>
        <v>0</v>
      </c>
      <c r="PE40">
        <f>IF($B40="",0,COUNTIFS(Cálculos!$G$4:$OA$4,"ST",Cálculos!$G$5:$OA$5,"&gt;="&amp;$PA$5,Cálculos!$G$5:$OA$5,"&lt;="&amp;$PB$5,Cálculos!$G40:$OA40,"FERIAS"))</f>
        <v>0</v>
      </c>
      <c r="PF40">
        <f>IF($B40="",0,SUMPRODUCT((Cálculos!$G$4:$OA$4="T")*(Cálculos!$G$5:$OA$5&gt;=$PF$5)*(Cálculos!$G$5:$OA$5&lt;=$PG$5))-PJ40)</f>
        <v>0</v>
      </c>
      <c r="PG40">
        <f>IF($B40="",0,PF40-SUMIFS(Cálculos!$G40:$OA40,Cálculos!$G$4:$OA$4,"T",Cálculos!$G$5:$OA$5,"&gt;="&amp;$PF$5,Cálculos!$G$5:$OA$5,"&lt;="&amp;$PG$5))</f>
        <v>0</v>
      </c>
      <c r="PH40">
        <f>ROUND(PF40*Configurações!$B$7/7,0)</f>
        <v>0</v>
      </c>
      <c r="PI40">
        <f>IF(AND(Configurações!$B$6="Sim",PF40&gt;0,PG40&lt;PH40),1,0)</f>
        <v>0</v>
      </c>
      <c r="PJ40">
        <f>IF($B40="",0,COUNTIFS(Cálculos!$G$4:$OA$4,"ST",Cálculos!$G$5:$OA$5,"&gt;="&amp;$PF$5,Cálculos!$G$5:$OA$5,"&lt;="&amp;$PG$5,Cálculos!$G40:$OA40,"FERIAS"))</f>
        <v>0</v>
      </c>
      <c r="PK40">
        <f>IF($B40="",0,SUMPRODUCT((Cálculos!$G$4:$OA$4="T")*(Cálculos!$G$5:$OA$5&gt;=$PK$5)*(Cálculos!$G$5:$OA$5&lt;=$PL$5))-PO40)</f>
        <v>0</v>
      </c>
      <c r="PL40">
        <f>IF($B40="",0,PK40-SUMIFS(Cálculos!$G40:$OA40,Cálculos!$G$4:$OA$4,"T",Cálculos!$G$5:$OA$5,"&gt;="&amp;$PK$5,Cálculos!$G$5:$OA$5,"&lt;="&amp;$PL$5))</f>
        <v>0</v>
      </c>
      <c r="PM40">
        <f>ROUND(PK40*Configurações!$B$7/7,0)</f>
        <v>0</v>
      </c>
      <c r="PN40">
        <f>IF(AND(Configurações!$B$6="Sim",PK40&gt;0,PL40&lt;PM40),1,0)</f>
        <v>0</v>
      </c>
      <c r="PO40">
        <f>IF($B40="",0,COUNTIFS(Cálculos!$G$4:$OA$4,"ST",Cálculos!$G$5:$OA$5,"&gt;="&amp;$PK$5,Cálculos!$G$5:$OA$5,"&lt;="&amp;$PL$5,Cálculos!$G40:$OA40,"FERIAS"))</f>
        <v>0</v>
      </c>
      <c r="PP40" s="69" t="str">
        <f t="shared" si="212"/>
        <v/>
      </c>
    </row>
    <row r="41" spans="1:432" x14ac:dyDescent="0.25">
      <c r="A41" s="68" t="str">
        <f t="shared" si="106"/>
        <v/>
      </c>
      <c r="B41" s="69" t="str">
        <f>IF(Configurações!$B$3="Colunas",IF('Escala Colunas'!Q$4="","",'Escala Colunas'!Q$4),IF(Configurações!$B$3="Simples",IF('Escala Simples'!$B41="","",'Escala Simples'!$B41),IF('Escala Linhas'!$B41="","",'Escala Linhas'!$B41)))</f>
        <v/>
      </c>
      <c r="C41" s="70" t="str">
        <f>IF($B41="","",IFERROR(INDEX(Funcionários!$D$5:$D$84,MATCH($B41,Funcionários!$B$5:$B$84,0)),""))</f>
        <v/>
      </c>
      <c r="D41" t="str">
        <f>IF($B41="","",IFERROR(INDEX(Funcionários!$C$5:$C$84,MATCH($B41,Funcionários!$B$5:$B$84,0)),""))</f>
        <v/>
      </c>
      <c r="E41">
        <f>IF($B41="",0,IFERROR(N(INDEX(Funcionários!$E$5:$E$84,MATCH($B41,Funcionários!$B$5:$B$84,0))),0))</f>
        <v>0</v>
      </c>
      <c r="F41">
        <f>IF($B41="",0,IFERROR(N(INDEX(Funcionários!$F$5:$F$84,MATCH($B41,Funcionários!$B$5:$B$84,0))),0))</f>
        <v>0</v>
      </c>
      <c r="G41" s="71" t="str">
        <f>IF(Configurações!$B$3="Colunas",IF('Escala Colunas'!Q28="","",'Escala Colunas'!Q28),IF(Configurações!$B$3="Simples","",IF('Escala Linhas'!D41="","",'Escala Linhas'!D41)))</f>
        <v/>
      </c>
      <c r="H41" s="71" t="str">
        <f>IF(Configurações!$B$3="Colunas",IF('Escala Colunas'!Q29="","",'Escala Colunas'!Q29),IF(Configurações!$B$3="Simples","",IF('Escala Linhas'!E41="","",'Escala Linhas'!E41)))</f>
        <v/>
      </c>
      <c r="I41" s="71" t="str">
        <f>IF(Configurações!$B$3="Colunas",IF('Escala Colunas'!Q30="","",'Escala Colunas'!Q30),IF(Configurações!$B$3="Simples","",IF('Escala Linhas'!F41="","",'Escala Linhas'!F41)))</f>
        <v/>
      </c>
      <c r="J41" s="71" t="str">
        <f>IF(Configurações!$B$3="Colunas",IF('Escala Colunas'!Q31="","",'Escala Colunas'!Q31),IF(Configurações!$B$3="Simples","",IF('Escala Linhas'!G41="","",'Escala Linhas'!G41)))</f>
        <v/>
      </c>
      <c r="K41">
        <f>IF($B41="",0,IF(Configurações!$B$3="Simples",IF(OR(Q41="TRAB",Q41="ATEST"),1,0),IF(AND(G41&lt;&gt;"",J41&lt;&gt;""),1,0)))</f>
        <v>0</v>
      </c>
      <c r="L41" s="72">
        <f>IF(AND(K41=1,Configurações!$B$3&lt;&gt;"Simples"),MOD(J41-G41,1)-M41,0)</f>
        <v>0</v>
      </c>
      <c r="M41" s="72">
        <f t="shared" si="107"/>
        <v>0</v>
      </c>
      <c r="N41">
        <f t="shared" si="108"/>
        <v>0</v>
      </c>
      <c r="O41">
        <f t="shared" si="109"/>
        <v>0</v>
      </c>
      <c r="P41" s="38" t="str">
        <f>IF(K41=0,"",IF(N41&gt;Configurações!$B$15,"7DIA ","")&amp;IF(AND(WEEKDAY(G$5)=1,O41&gt;IF($D41="F",Configurações!$B$13,Configurações!$B$14)),"DOM ","")&amp;IF(Configurações!$B$3="Simples","",IF(ROUND(L41*1440,0)&lt;=ROUND(Configurações!$B$11*1440,0),IF(ROUND(M41*1440,0)&gt;0,"INT-INDEVIDO",""),IF(ROUND(L41*1440,0)&lt;=ROUND(Configurações!$B$12*1440,0),IF(ROUND(M41*1440,0)&lt;&gt;ROUND(Configurações!$B$8*1440,0),"INT-15MIN",""),IF(OR(ROUND(M41*1440,0)&lt;ROUND(Configurações!$B$9*1440,0),ROUND(M41*1440,0)&gt;ROUND(Configurações!$B$10*1440,0)),"INT-1H2H","")))))</f>
        <v/>
      </c>
      <c r="Q41" t="str">
        <f>IF(Configurações!$B$3="Simples",IF('Escala Simples'!D41="Trabalho","TRAB",IF('Escala Simples'!D41="Folga","FOLGA",IF('Escala Simples'!D41="Atestado","ATEST",IF('Escala Simples'!D41="Férias","FERIAS","")))),"")</f>
        <v/>
      </c>
      <c r="R41" s="71" t="str">
        <f>IF(Configurações!$B$3="Colunas",IF('Escala Colunas'!Q33="","",'Escala Colunas'!Q33),IF(Configurações!$B$3="Simples","",IF('Escala Linhas'!I41="","",'Escala Linhas'!I41)))</f>
        <v/>
      </c>
      <c r="S41" s="71" t="str">
        <f>IF(Configurações!$B$3="Colunas",IF('Escala Colunas'!Q34="","",'Escala Colunas'!Q34),IF(Configurações!$B$3="Simples","",IF('Escala Linhas'!J41="","",'Escala Linhas'!J41)))</f>
        <v/>
      </c>
      <c r="T41" s="71" t="str">
        <f>IF(Configurações!$B$3="Colunas",IF('Escala Colunas'!Q35="","",'Escala Colunas'!Q35),IF(Configurações!$B$3="Simples","",IF('Escala Linhas'!K41="","",'Escala Linhas'!K41)))</f>
        <v/>
      </c>
      <c r="U41" s="71" t="str">
        <f>IF(Configurações!$B$3="Colunas",IF('Escala Colunas'!Q36="","",'Escala Colunas'!Q36),IF(Configurações!$B$3="Simples","",IF('Escala Linhas'!L41="","",'Escala Linhas'!L41)))</f>
        <v/>
      </c>
      <c r="V41">
        <f>IF($B41="",0,IF(Configurações!$B$3="Simples",IF(OR(AB41="TRAB",AB41="ATEST"),1,0),IF(AND(R41&lt;&gt;"",U41&lt;&gt;""),1,0)))</f>
        <v>0</v>
      </c>
      <c r="W41" s="72">
        <f>IF(AND(V41=1,Configurações!$B$3&lt;&gt;"Simples"),MOD(U41-R41,1)-X41,0)</f>
        <v>0</v>
      </c>
      <c r="X41" s="72">
        <f t="shared" si="110"/>
        <v>0</v>
      </c>
      <c r="Y41">
        <f t="shared" si="111"/>
        <v>0</v>
      </c>
      <c r="Z41">
        <f t="shared" si="112"/>
        <v>0</v>
      </c>
      <c r="AA41" s="38" t="str">
        <f>IF(V41=0,"",IF(Y41&gt;Configurações!$B$15,"7DIA ","")&amp;IF(AND(WEEKDAY(R$5)=1,Z41&gt;IF($D41="F",Configurações!$B$13,Configurações!$B$14)),"DOM ","")&amp;IF(Configurações!$B$3="Simples","",IF(ROUND(W41*1440,0)&lt;=ROUND(Configurações!$B$11*1440,0),IF(ROUND(X41*1440,0)&gt;0,"INT-INDEVIDO",""),IF(ROUND(W41*1440,0)&lt;=ROUND(Configurações!$B$12*1440,0),IF(ROUND(X41*1440,0)&lt;&gt;ROUND(Configurações!$B$8*1440,0),"INT-15MIN",""),IF(OR(ROUND(X41*1440,0)&lt;ROUND(Configurações!$B$9*1440,0),ROUND(X41*1440,0)&gt;ROUND(Configurações!$B$10*1440,0)),"INT-1H2H","")))))</f>
        <v/>
      </c>
      <c r="AB41" t="str">
        <f>IF(Configurações!$B$3="Simples",IF('Escala Simples'!E41="Trabalho","TRAB",IF('Escala Simples'!E41="Folga","FOLGA",IF('Escala Simples'!E41="Atestado","ATEST",IF('Escala Simples'!E41="Férias","FERIAS","")))),"")</f>
        <v/>
      </c>
      <c r="AC41" s="71" t="str">
        <f>IF(Configurações!$B$3="Colunas",IF('Escala Colunas'!Q38="","",'Escala Colunas'!Q38),IF(Configurações!$B$3="Simples","",IF('Escala Linhas'!N41="","",'Escala Linhas'!N41)))</f>
        <v/>
      </c>
      <c r="AD41" s="71" t="str">
        <f>IF(Configurações!$B$3="Colunas",IF('Escala Colunas'!Q39="","",'Escala Colunas'!Q39),IF(Configurações!$B$3="Simples","",IF('Escala Linhas'!O41="","",'Escala Linhas'!O41)))</f>
        <v/>
      </c>
      <c r="AE41" s="71" t="str">
        <f>IF(Configurações!$B$3="Colunas",IF('Escala Colunas'!Q40="","",'Escala Colunas'!Q40),IF(Configurações!$B$3="Simples","",IF('Escala Linhas'!P41="","",'Escala Linhas'!P41)))</f>
        <v/>
      </c>
      <c r="AF41" s="71" t="str">
        <f>IF(Configurações!$B$3="Colunas",IF('Escala Colunas'!Q41="","",'Escala Colunas'!Q41),IF(Configurações!$B$3="Simples","",IF('Escala Linhas'!Q41="","",'Escala Linhas'!Q41)))</f>
        <v/>
      </c>
      <c r="AG41">
        <f>IF($B41="",0,IF(Configurações!$B$3="Simples",IF(OR(AM41="TRAB",AM41="ATEST"),1,0),IF(AND(AC41&lt;&gt;"",AF41&lt;&gt;""),1,0)))</f>
        <v>0</v>
      </c>
      <c r="AH41" s="72">
        <f>IF(AND(AG41=1,Configurações!$B$3&lt;&gt;"Simples"),MOD(AF41-AC41,1)-AI41,0)</f>
        <v>0</v>
      </c>
      <c r="AI41" s="72">
        <f t="shared" si="113"/>
        <v>0</v>
      </c>
      <c r="AJ41">
        <f t="shared" si="114"/>
        <v>0</v>
      </c>
      <c r="AK41">
        <f t="shared" si="115"/>
        <v>0</v>
      </c>
      <c r="AL41" s="38" t="str">
        <f>IF(AG41=0,"",IF(AJ41&gt;Configurações!$B$15,"7DIA ","")&amp;IF(AND(WEEKDAY(AC$5)=1,AK41&gt;IF($D41="F",Configurações!$B$13,Configurações!$B$14)),"DOM ","")&amp;IF(Configurações!$B$3="Simples","",IF(ROUND(AH41*1440,0)&lt;=ROUND(Configurações!$B$11*1440,0),IF(ROUND(AI41*1440,0)&gt;0,"INT-INDEVIDO",""),IF(ROUND(AH41*1440,0)&lt;=ROUND(Configurações!$B$12*1440,0),IF(ROUND(AI41*1440,0)&lt;&gt;ROUND(Configurações!$B$8*1440,0),"INT-15MIN",""),IF(OR(ROUND(AI41*1440,0)&lt;ROUND(Configurações!$B$9*1440,0),ROUND(AI41*1440,0)&gt;ROUND(Configurações!$B$10*1440,0)),"INT-1H2H","")))))</f>
        <v/>
      </c>
      <c r="AM41" t="str">
        <f>IF(Configurações!$B$3="Simples",IF('Escala Simples'!F41="Trabalho","TRAB",IF('Escala Simples'!F41="Folga","FOLGA",IF('Escala Simples'!F41="Atestado","ATEST",IF('Escala Simples'!F41="Férias","FERIAS","")))),"")</f>
        <v/>
      </c>
      <c r="AN41" s="71" t="str">
        <f>IF(Configurações!$B$3="Colunas",IF('Escala Colunas'!Q43="","",'Escala Colunas'!Q43),IF(Configurações!$B$3="Simples","",IF('Escala Linhas'!S41="","",'Escala Linhas'!S41)))</f>
        <v/>
      </c>
      <c r="AO41" s="71" t="str">
        <f>IF(Configurações!$B$3="Colunas",IF('Escala Colunas'!Q44="","",'Escala Colunas'!Q44),IF(Configurações!$B$3="Simples","",IF('Escala Linhas'!T41="","",'Escala Linhas'!T41)))</f>
        <v/>
      </c>
      <c r="AP41" s="71" t="str">
        <f>IF(Configurações!$B$3="Colunas",IF('Escala Colunas'!Q45="","",'Escala Colunas'!Q45),IF(Configurações!$B$3="Simples","",IF('Escala Linhas'!U41="","",'Escala Linhas'!U41)))</f>
        <v/>
      </c>
      <c r="AQ41" s="71" t="str">
        <f>IF(Configurações!$B$3="Colunas",IF('Escala Colunas'!Q46="","",'Escala Colunas'!Q46),IF(Configurações!$B$3="Simples","",IF('Escala Linhas'!V41="","",'Escala Linhas'!V41)))</f>
        <v/>
      </c>
      <c r="AR41">
        <f>IF($B41="",0,IF(Configurações!$B$3="Simples",IF(OR(AX41="TRAB",AX41="ATEST"),1,0),IF(AND(AN41&lt;&gt;"",AQ41&lt;&gt;""),1,0)))</f>
        <v>0</v>
      </c>
      <c r="AS41" s="72">
        <f>IF(AND(AR41=1,Configurações!$B$3&lt;&gt;"Simples"),MOD(AQ41-AN41,1)-AT41,0)</f>
        <v>0</v>
      </c>
      <c r="AT41" s="72">
        <f t="shared" si="116"/>
        <v>0</v>
      </c>
      <c r="AU41">
        <f t="shared" si="117"/>
        <v>0</v>
      </c>
      <c r="AV41">
        <f t="shared" si="118"/>
        <v>0</v>
      </c>
      <c r="AW41" s="38" t="str">
        <f>IF(AR41=0,"",IF(AU41&gt;Configurações!$B$15,"7DIA ","")&amp;IF(AND(WEEKDAY(AN$5)=1,AV41&gt;IF($D41="F",Configurações!$B$13,Configurações!$B$14)),"DOM ","")&amp;IF(Configurações!$B$3="Simples","",IF(ROUND(AS41*1440,0)&lt;=ROUND(Configurações!$B$11*1440,0),IF(ROUND(AT41*1440,0)&gt;0,"INT-INDEVIDO",""),IF(ROUND(AS41*1440,0)&lt;=ROUND(Configurações!$B$12*1440,0),IF(ROUND(AT41*1440,0)&lt;&gt;ROUND(Configurações!$B$8*1440,0),"INT-15MIN",""),IF(OR(ROUND(AT41*1440,0)&lt;ROUND(Configurações!$B$9*1440,0),ROUND(AT41*1440,0)&gt;ROUND(Configurações!$B$10*1440,0)),"INT-1H2H","")))))</f>
        <v/>
      </c>
      <c r="AX41" t="str">
        <f>IF(Configurações!$B$3="Simples",IF('Escala Simples'!G41="Trabalho","TRAB",IF('Escala Simples'!G41="Folga","FOLGA",IF('Escala Simples'!G41="Atestado","ATEST",IF('Escala Simples'!G41="Férias","FERIAS","")))),"")</f>
        <v/>
      </c>
      <c r="AY41" s="71" t="str">
        <f>IF(Configurações!$B$3="Colunas",IF('Escala Colunas'!Q48="","",'Escala Colunas'!Q48),IF(Configurações!$B$3="Simples","",IF('Escala Linhas'!X41="","",'Escala Linhas'!X41)))</f>
        <v/>
      </c>
      <c r="AZ41" s="71" t="str">
        <f>IF(Configurações!$B$3="Colunas",IF('Escala Colunas'!Q49="","",'Escala Colunas'!Q49),IF(Configurações!$B$3="Simples","",IF('Escala Linhas'!Y41="","",'Escala Linhas'!Y41)))</f>
        <v/>
      </c>
      <c r="BA41" s="71" t="str">
        <f>IF(Configurações!$B$3="Colunas",IF('Escala Colunas'!Q50="","",'Escala Colunas'!Q50),IF(Configurações!$B$3="Simples","",IF('Escala Linhas'!Z41="","",'Escala Linhas'!Z41)))</f>
        <v/>
      </c>
      <c r="BB41" s="71" t="str">
        <f>IF(Configurações!$B$3="Colunas",IF('Escala Colunas'!Q51="","",'Escala Colunas'!Q51),IF(Configurações!$B$3="Simples","",IF('Escala Linhas'!AA41="","",'Escala Linhas'!AA41)))</f>
        <v/>
      </c>
      <c r="BC41">
        <f>IF($B41="",0,IF(Configurações!$B$3="Simples",IF(OR(BI41="TRAB",BI41="ATEST"),1,0),IF(AND(AY41&lt;&gt;"",BB41&lt;&gt;""),1,0)))</f>
        <v>0</v>
      </c>
      <c r="BD41" s="72">
        <f>IF(AND(BC41=1,Configurações!$B$3&lt;&gt;"Simples"),MOD(BB41-AY41,1)-BE41,0)</f>
        <v>0</v>
      </c>
      <c r="BE41" s="72">
        <f t="shared" si="119"/>
        <v>0</v>
      </c>
      <c r="BF41">
        <f t="shared" si="120"/>
        <v>0</v>
      </c>
      <c r="BG41">
        <f t="shared" si="121"/>
        <v>0</v>
      </c>
      <c r="BH41" s="38" t="str">
        <f>IF(BC41=0,"",IF(BF41&gt;Configurações!$B$15,"7DIA ","")&amp;IF(AND(WEEKDAY(AY$5)=1,BG41&gt;IF($D41="F",Configurações!$B$13,Configurações!$B$14)),"DOM ","")&amp;IF(Configurações!$B$3="Simples","",IF(ROUND(BD41*1440,0)&lt;=ROUND(Configurações!$B$11*1440,0),IF(ROUND(BE41*1440,0)&gt;0,"INT-INDEVIDO",""),IF(ROUND(BD41*1440,0)&lt;=ROUND(Configurações!$B$12*1440,0),IF(ROUND(BE41*1440,0)&lt;&gt;ROUND(Configurações!$B$8*1440,0),"INT-15MIN",""),IF(OR(ROUND(BE41*1440,0)&lt;ROUND(Configurações!$B$9*1440,0),ROUND(BE41*1440,0)&gt;ROUND(Configurações!$B$10*1440,0)),"INT-1H2H","")))))</f>
        <v/>
      </c>
      <c r="BI41" t="str">
        <f>IF(Configurações!$B$3="Simples",IF('Escala Simples'!H41="Trabalho","TRAB",IF('Escala Simples'!H41="Folga","FOLGA",IF('Escala Simples'!H41="Atestado","ATEST",IF('Escala Simples'!H41="Férias","FERIAS","")))),"")</f>
        <v/>
      </c>
      <c r="BJ41" s="71" t="str">
        <f>IF(Configurações!$B$3="Colunas",IF('Escala Colunas'!Q53="","",'Escala Colunas'!Q53),IF(Configurações!$B$3="Simples","",IF('Escala Linhas'!AC41="","",'Escala Linhas'!AC41)))</f>
        <v/>
      </c>
      <c r="BK41" s="71" t="str">
        <f>IF(Configurações!$B$3="Colunas",IF('Escala Colunas'!Q54="","",'Escala Colunas'!Q54),IF(Configurações!$B$3="Simples","",IF('Escala Linhas'!AD41="","",'Escala Linhas'!AD41)))</f>
        <v/>
      </c>
      <c r="BL41" s="71" t="str">
        <f>IF(Configurações!$B$3="Colunas",IF('Escala Colunas'!Q55="","",'Escala Colunas'!Q55),IF(Configurações!$B$3="Simples","",IF('Escala Linhas'!AE41="","",'Escala Linhas'!AE41)))</f>
        <v/>
      </c>
      <c r="BM41" s="71" t="str">
        <f>IF(Configurações!$B$3="Colunas",IF('Escala Colunas'!Q56="","",'Escala Colunas'!Q56),IF(Configurações!$B$3="Simples","",IF('Escala Linhas'!AF41="","",'Escala Linhas'!AF41)))</f>
        <v/>
      </c>
      <c r="BN41">
        <f>IF($B41="",0,IF(Configurações!$B$3="Simples",IF(OR(BT41="TRAB",BT41="ATEST"),1,0),IF(AND(BJ41&lt;&gt;"",BM41&lt;&gt;""),1,0)))</f>
        <v>0</v>
      </c>
      <c r="BO41" s="72">
        <f>IF(AND(BN41=1,Configurações!$B$3&lt;&gt;"Simples"),MOD(BM41-BJ41,1)-BP41,0)</f>
        <v>0</v>
      </c>
      <c r="BP41" s="72">
        <f t="shared" si="122"/>
        <v>0</v>
      </c>
      <c r="BQ41">
        <f t="shared" si="123"/>
        <v>0</v>
      </c>
      <c r="BR41">
        <f t="shared" si="124"/>
        <v>0</v>
      </c>
      <c r="BS41" s="38" t="str">
        <f>IF(BN41=0,"",IF(BQ41&gt;Configurações!$B$15,"7DIA ","")&amp;IF(AND(WEEKDAY(BJ$5)=1,BR41&gt;IF($D41="F",Configurações!$B$13,Configurações!$B$14)),"DOM ","")&amp;IF(Configurações!$B$3="Simples","",IF(ROUND(BO41*1440,0)&lt;=ROUND(Configurações!$B$11*1440,0),IF(ROUND(BP41*1440,0)&gt;0,"INT-INDEVIDO",""),IF(ROUND(BO41*1440,0)&lt;=ROUND(Configurações!$B$12*1440,0),IF(ROUND(BP41*1440,0)&lt;&gt;ROUND(Configurações!$B$8*1440,0),"INT-15MIN",""),IF(OR(ROUND(BP41*1440,0)&lt;ROUND(Configurações!$B$9*1440,0),ROUND(BP41*1440,0)&gt;ROUND(Configurações!$B$10*1440,0)),"INT-1H2H","")))))</f>
        <v/>
      </c>
      <c r="BT41" t="str">
        <f>IF(Configurações!$B$3="Simples",IF('Escala Simples'!I41="Trabalho","TRAB",IF('Escala Simples'!I41="Folga","FOLGA",IF('Escala Simples'!I41="Atestado","ATEST",IF('Escala Simples'!I41="Férias","FERIAS","")))),"")</f>
        <v/>
      </c>
      <c r="BU41" s="71" t="str">
        <f>IF(Configurações!$B$3="Colunas",IF('Escala Colunas'!Q58="","",'Escala Colunas'!Q58),IF(Configurações!$B$3="Simples","",IF('Escala Linhas'!AH41="","",'Escala Linhas'!AH41)))</f>
        <v/>
      </c>
      <c r="BV41" s="71" t="str">
        <f>IF(Configurações!$B$3="Colunas",IF('Escala Colunas'!Q59="","",'Escala Colunas'!Q59),IF(Configurações!$B$3="Simples","",IF('Escala Linhas'!AI41="","",'Escala Linhas'!AI41)))</f>
        <v/>
      </c>
      <c r="BW41" s="71" t="str">
        <f>IF(Configurações!$B$3="Colunas",IF('Escala Colunas'!Q60="","",'Escala Colunas'!Q60),IF(Configurações!$B$3="Simples","",IF('Escala Linhas'!AJ41="","",'Escala Linhas'!AJ41)))</f>
        <v/>
      </c>
      <c r="BX41" s="71" t="str">
        <f>IF(Configurações!$B$3="Colunas",IF('Escala Colunas'!Q61="","",'Escala Colunas'!Q61),IF(Configurações!$B$3="Simples","",IF('Escala Linhas'!AK41="","",'Escala Linhas'!AK41)))</f>
        <v/>
      </c>
      <c r="BY41">
        <f>IF($B41="",0,IF(Configurações!$B$3="Simples",IF(OR(CE41="TRAB",CE41="ATEST"),1,0),IF(AND(BU41&lt;&gt;"",BX41&lt;&gt;""),1,0)))</f>
        <v>0</v>
      </c>
      <c r="BZ41" s="72">
        <f>IF(AND(BY41=1,Configurações!$B$3&lt;&gt;"Simples"),MOD(BX41-BU41,1)-CA41,0)</f>
        <v>0</v>
      </c>
      <c r="CA41" s="72">
        <f t="shared" si="125"/>
        <v>0</v>
      </c>
      <c r="CB41">
        <f t="shared" si="126"/>
        <v>0</v>
      </c>
      <c r="CC41">
        <f t="shared" si="127"/>
        <v>0</v>
      </c>
      <c r="CD41" s="38" t="str">
        <f>IF(BY41=0,"",IF(CB41&gt;Configurações!$B$15,"7DIA ","")&amp;IF(AND(WEEKDAY(BU$5)=1,CC41&gt;IF($D41="F",Configurações!$B$13,Configurações!$B$14)),"DOM ","")&amp;IF(Configurações!$B$3="Simples","",IF(ROUND(BZ41*1440,0)&lt;=ROUND(Configurações!$B$11*1440,0),IF(ROUND(CA41*1440,0)&gt;0,"INT-INDEVIDO",""),IF(ROUND(BZ41*1440,0)&lt;=ROUND(Configurações!$B$12*1440,0),IF(ROUND(CA41*1440,0)&lt;&gt;ROUND(Configurações!$B$8*1440,0),"INT-15MIN",""),IF(OR(ROUND(CA41*1440,0)&lt;ROUND(Configurações!$B$9*1440,0),ROUND(CA41*1440,0)&gt;ROUND(Configurações!$B$10*1440,0)),"INT-1H2H","")))))</f>
        <v/>
      </c>
      <c r="CE41" t="str">
        <f>IF(Configurações!$B$3="Simples",IF('Escala Simples'!J41="Trabalho","TRAB",IF('Escala Simples'!J41="Folga","FOLGA",IF('Escala Simples'!J41="Atestado","ATEST",IF('Escala Simples'!J41="Férias","FERIAS","")))),"")</f>
        <v/>
      </c>
      <c r="CF41" s="71" t="str">
        <f>IF(Configurações!$B$3="Colunas",IF('Escala Colunas'!Q66="","",'Escala Colunas'!Q66),IF(Configurações!$B$3="Simples","",IF('Escala Linhas'!AP41="","",'Escala Linhas'!AP41)))</f>
        <v/>
      </c>
      <c r="CG41" s="71" t="str">
        <f>IF(Configurações!$B$3="Colunas",IF('Escala Colunas'!Q67="","",'Escala Colunas'!Q67),IF(Configurações!$B$3="Simples","",IF('Escala Linhas'!AQ41="","",'Escala Linhas'!AQ41)))</f>
        <v/>
      </c>
      <c r="CH41" s="71" t="str">
        <f>IF(Configurações!$B$3="Colunas",IF('Escala Colunas'!Q68="","",'Escala Colunas'!Q68),IF(Configurações!$B$3="Simples","",IF('Escala Linhas'!AR41="","",'Escala Linhas'!AR41)))</f>
        <v/>
      </c>
      <c r="CI41" s="71" t="str">
        <f>IF(Configurações!$B$3="Colunas",IF('Escala Colunas'!Q69="","",'Escala Colunas'!Q69),IF(Configurações!$B$3="Simples","",IF('Escala Linhas'!AS41="","",'Escala Linhas'!AS41)))</f>
        <v/>
      </c>
      <c r="CJ41">
        <f>IF($B41="",0,IF(Configurações!$B$3="Simples",IF(OR(CP41="TRAB",CP41="ATEST"),1,0),IF(AND(CF41&lt;&gt;"",CI41&lt;&gt;""),1,0)))</f>
        <v>0</v>
      </c>
      <c r="CK41" s="72">
        <f>IF(AND(CJ41=1,Configurações!$B$3&lt;&gt;"Simples"),MOD(CI41-CF41,1)-CL41,0)</f>
        <v>0</v>
      </c>
      <c r="CL41" s="72">
        <f t="shared" si="128"/>
        <v>0</v>
      </c>
      <c r="CM41">
        <f t="shared" si="129"/>
        <v>0</v>
      </c>
      <c r="CN41">
        <f t="shared" si="130"/>
        <v>0</v>
      </c>
      <c r="CO41" s="38" t="str">
        <f>IF(CJ41=0,"",IF(CM41&gt;Configurações!$B$15,"7DIA ","")&amp;IF(AND(WEEKDAY(CF$5)=1,CN41&gt;IF($D41="F",Configurações!$B$13,Configurações!$B$14)),"DOM ","")&amp;IF(Configurações!$B$3="Simples","",IF(ROUND(CK41*1440,0)&lt;=ROUND(Configurações!$B$11*1440,0),IF(ROUND(CL41*1440,0)&gt;0,"INT-INDEVIDO",""),IF(ROUND(CK41*1440,0)&lt;=ROUND(Configurações!$B$12*1440,0),IF(ROUND(CL41*1440,0)&lt;&gt;ROUND(Configurações!$B$8*1440,0),"INT-15MIN",""),IF(OR(ROUND(CL41*1440,0)&lt;ROUND(Configurações!$B$9*1440,0),ROUND(CL41*1440,0)&gt;ROUND(Configurações!$B$10*1440,0)),"INT-1H2H","")))))</f>
        <v/>
      </c>
      <c r="CP41" t="str">
        <f>IF(Configurações!$B$3="Simples",IF('Escala Simples'!M41="Trabalho","TRAB",IF('Escala Simples'!M41="Folga","FOLGA",IF('Escala Simples'!M41="Atestado","ATEST",IF('Escala Simples'!M41="Férias","FERIAS","")))),"")</f>
        <v/>
      </c>
      <c r="CQ41" s="71" t="str">
        <f>IF(Configurações!$B$3="Colunas",IF('Escala Colunas'!Q71="","",'Escala Colunas'!Q71),IF(Configurações!$B$3="Simples","",IF('Escala Linhas'!AU41="","",'Escala Linhas'!AU41)))</f>
        <v/>
      </c>
      <c r="CR41" s="71" t="str">
        <f>IF(Configurações!$B$3="Colunas",IF('Escala Colunas'!Q72="","",'Escala Colunas'!Q72),IF(Configurações!$B$3="Simples","",IF('Escala Linhas'!AV41="","",'Escala Linhas'!AV41)))</f>
        <v/>
      </c>
      <c r="CS41" s="71" t="str">
        <f>IF(Configurações!$B$3="Colunas",IF('Escala Colunas'!Q73="","",'Escala Colunas'!Q73),IF(Configurações!$B$3="Simples","",IF('Escala Linhas'!AW41="","",'Escala Linhas'!AW41)))</f>
        <v/>
      </c>
      <c r="CT41" s="71" t="str">
        <f>IF(Configurações!$B$3="Colunas",IF('Escala Colunas'!Q74="","",'Escala Colunas'!Q74),IF(Configurações!$B$3="Simples","",IF('Escala Linhas'!AX41="","",'Escala Linhas'!AX41)))</f>
        <v/>
      </c>
      <c r="CU41">
        <f>IF($B41="",0,IF(Configurações!$B$3="Simples",IF(OR(DA41="TRAB",DA41="ATEST"),1,0),IF(AND(CQ41&lt;&gt;"",CT41&lt;&gt;""),1,0)))</f>
        <v>0</v>
      </c>
      <c r="CV41" s="72">
        <f>IF(AND(CU41=1,Configurações!$B$3&lt;&gt;"Simples"),MOD(CT41-CQ41,1)-CW41,0)</f>
        <v>0</v>
      </c>
      <c r="CW41" s="72">
        <f t="shared" si="131"/>
        <v>0</v>
      </c>
      <c r="CX41">
        <f t="shared" si="132"/>
        <v>0</v>
      </c>
      <c r="CY41">
        <f t="shared" si="133"/>
        <v>0</v>
      </c>
      <c r="CZ41" s="38" t="str">
        <f>IF(CU41=0,"",IF(CX41&gt;Configurações!$B$15,"7DIA ","")&amp;IF(AND(WEEKDAY(CQ$5)=1,CY41&gt;IF($D41="F",Configurações!$B$13,Configurações!$B$14)),"DOM ","")&amp;IF(Configurações!$B$3="Simples","",IF(ROUND(CV41*1440,0)&lt;=ROUND(Configurações!$B$11*1440,0),IF(ROUND(CW41*1440,0)&gt;0,"INT-INDEVIDO",""),IF(ROUND(CV41*1440,0)&lt;=ROUND(Configurações!$B$12*1440,0),IF(ROUND(CW41*1440,0)&lt;&gt;ROUND(Configurações!$B$8*1440,0),"INT-15MIN",""),IF(OR(ROUND(CW41*1440,0)&lt;ROUND(Configurações!$B$9*1440,0),ROUND(CW41*1440,0)&gt;ROUND(Configurações!$B$10*1440,0)),"INT-1H2H","")))))</f>
        <v/>
      </c>
      <c r="DA41" t="str">
        <f>IF(Configurações!$B$3="Simples",IF('Escala Simples'!N41="Trabalho","TRAB",IF('Escala Simples'!N41="Folga","FOLGA",IF('Escala Simples'!N41="Atestado","ATEST",IF('Escala Simples'!N41="Férias","FERIAS","")))),"")</f>
        <v/>
      </c>
      <c r="DB41" s="71" t="str">
        <f>IF(Configurações!$B$3="Colunas",IF('Escala Colunas'!Q76="","",'Escala Colunas'!Q76),IF(Configurações!$B$3="Simples","",IF('Escala Linhas'!AZ41="","",'Escala Linhas'!AZ41)))</f>
        <v/>
      </c>
      <c r="DC41" s="71" t="str">
        <f>IF(Configurações!$B$3="Colunas",IF('Escala Colunas'!Q77="","",'Escala Colunas'!Q77),IF(Configurações!$B$3="Simples","",IF('Escala Linhas'!BA41="","",'Escala Linhas'!BA41)))</f>
        <v/>
      </c>
      <c r="DD41" s="71" t="str">
        <f>IF(Configurações!$B$3="Colunas",IF('Escala Colunas'!Q78="","",'Escala Colunas'!Q78),IF(Configurações!$B$3="Simples","",IF('Escala Linhas'!BB41="","",'Escala Linhas'!BB41)))</f>
        <v/>
      </c>
      <c r="DE41" s="71" t="str">
        <f>IF(Configurações!$B$3="Colunas",IF('Escala Colunas'!Q79="","",'Escala Colunas'!Q79),IF(Configurações!$B$3="Simples","",IF('Escala Linhas'!BC41="","",'Escala Linhas'!BC41)))</f>
        <v/>
      </c>
      <c r="DF41">
        <f>IF($B41="",0,IF(Configurações!$B$3="Simples",IF(OR(DL41="TRAB",DL41="ATEST"),1,0),IF(AND(DB41&lt;&gt;"",DE41&lt;&gt;""),1,0)))</f>
        <v>0</v>
      </c>
      <c r="DG41" s="72">
        <f>IF(AND(DF41=1,Configurações!$B$3&lt;&gt;"Simples"),MOD(DE41-DB41,1)-DH41,0)</f>
        <v>0</v>
      </c>
      <c r="DH41" s="72">
        <f t="shared" si="134"/>
        <v>0</v>
      </c>
      <c r="DI41">
        <f t="shared" si="135"/>
        <v>0</v>
      </c>
      <c r="DJ41">
        <f t="shared" si="136"/>
        <v>0</v>
      </c>
      <c r="DK41" s="38" t="str">
        <f>IF(DF41=0,"",IF(DI41&gt;Configurações!$B$15,"7DIA ","")&amp;IF(AND(WEEKDAY(DB$5)=1,DJ41&gt;IF($D41="F",Configurações!$B$13,Configurações!$B$14)),"DOM ","")&amp;IF(Configurações!$B$3="Simples","",IF(ROUND(DG41*1440,0)&lt;=ROUND(Configurações!$B$11*1440,0),IF(ROUND(DH41*1440,0)&gt;0,"INT-INDEVIDO",""),IF(ROUND(DG41*1440,0)&lt;=ROUND(Configurações!$B$12*1440,0),IF(ROUND(DH41*1440,0)&lt;&gt;ROUND(Configurações!$B$8*1440,0),"INT-15MIN",""),IF(OR(ROUND(DH41*1440,0)&lt;ROUND(Configurações!$B$9*1440,0),ROUND(DH41*1440,0)&gt;ROUND(Configurações!$B$10*1440,0)),"INT-1H2H","")))))</f>
        <v/>
      </c>
      <c r="DL41" t="str">
        <f>IF(Configurações!$B$3="Simples",IF('Escala Simples'!O41="Trabalho","TRAB",IF('Escala Simples'!O41="Folga","FOLGA",IF('Escala Simples'!O41="Atestado","ATEST",IF('Escala Simples'!O41="Férias","FERIAS","")))),"")</f>
        <v/>
      </c>
      <c r="DM41" s="71" t="str">
        <f>IF(Configurações!$B$3="Colunas",IF('Escala Colunas'!Q81="","",'Escala Colunas'!Q81),IF(Configurações!$B$3="Simples","",IF('Escala Linhas'!BE41="","",'Escala Linhas'!BE41)))</f>
        <v/>
      </c>
      <c r="DN41" s="71" t="str">
        <f>IF(Configurações!$B$3="Colunas",IF('Escala Colunas'!Q82="","",'Escala Colunas'!Q82),IF(Configurações!$B$3="Simples","",IF('Escala Linhas'!BF41="","",'Escala Linhas'!BF41)))</f>
        <v/>
      </c>
      <c r="DO41" s="71" t="str">
        <f>IF(Configurações!$B$3="Colunas",IF('Escala Colunas'!Q83="","",'Escala Colunas'!Q83),IF(Configurações!$B$3="Simples","",IF('Escala Linhas'!BG41="","",'Escala Linhas'!BG41)))</f>
        <v/>
      </c>
      <c r="DP41" s="71" t="str">
        <f>IF(Configurações!$B$3="Colunas",IF('Escala Colunas'!Q84="","",'Escala Colunas'!Q84),IF(Configurações!$B$3="Simples","",IF('Escala Linhas'!BH41="","",'Escala Linhas'!BH41)))</f>
        <v/>
      </c>
      <c r="DQ41">
        <f>IF($B41="",0,IF(Configurações!$B$3="Simples",IF(OR(DW41="TRAB",DW41="ATEST"),1,0),IF(AND(DM41&lt;&gt;"",DP41&lt;&gt;""),1,0)))</f>
        <v>0</v>
      </c>
      <c r="DR41" s="72">
        <f>IF(AND(DQ41=1,Configurações!$B$3&lt;&gt;"Simples"),MOD(DP41-DM41,1)-DS41,0)</f>
        <v>0</v>
      </c>
      <c r="DS41" s="72">
        <f t="shared" si="137"/>
        <v>0</v>
      </c>
      <c r="DT41">
        <f t="shared" si="138"/>
        <v>0</v>
      </c>
      <c r="DU41">
        <f t="shared" si="139"/>
        <v>0</v>
      </c>
      <c r="DV41" s="38" t="str">
        <f>IF(DQ41=0,"",IF(DT41&gt;Configurações!$B$15,"7DIA ","")&amp;IF(AND(WEEKDAY(DM$5)=1,DU41&gt;IF($D41="F",Configurações!$B$13,Configurações!$B$14)),"DOM ","")&amp;IF(Configurações!$B$3="Simples","",IF(ROUND(DR41*1440,0)&lt;=ROUND(Configurações!$B$11*1440,0),IF(ROUND(DS41*1440,0)&gt;0,"INT-INDEVIDO",""),IF(ROUND(DR41*1440,0)&lt;=ROUND(Configurações!$B$12*1440,0),IF(ROUND(DS41*1440,0)&lt;&gt;ROUND(Configurações!$B$8*1440,0),"INT-15MIN",""),IF(OR(ROUND(DS41*1440,0)&lt;ROUND(Configurações!$B$9*1440,0),ROUND(DS41*1440,0)&gt;ROUND(Configurações!$B$10*1440,0)),"INT-1H2H","")))))</f>
        <v/>
      </c>
      <c r="DW41" t="str">
        <f>IF(Configurações!$B$3="Simples",IF('Escala Simples'!P41="Trabalho","TRAB",IF('Escala Simples'!P41="Folga","FOLGA",IF('Escala Simples'!P41="Atestado","ATEST",IF('Escala Simples'!P41="Férias","FERIAS","")))),"")</f>
        <v/>
      </c>
      <c r="DX41" s="71" t="str">
        <f>IF(Configurações!$B$3="Colunas",IF('Escala Colunas'!Q86="","",'Escala Colunas'!Q86),IF(Configurações!$B$3="Simples","",IF('Escala Linhas'!BJ41="","",'Escala Linhas'!BJ41)))</f>
        <v/>
      </c>
      <c r="DY41" s="71" t="str">
        <f>IF(Configurações!$B$3="Colunas",IF('Escala Colunas'!Q87="","",'Escala Colunas'!Q87),IF(Configurações!$B$3="Simples","",IF('Escala Linhas'!BK41="","",'Escala Linhas'!BK41)))</f>
        <v/>
      </c>
      <c r="DZ41" s="71" t="str">
        <f>IF(Configurações!$B$3="Colunas",IF('Escala Colunas'!Q88="","",'Escala Colunas'!Q88),IF(Configurações!$B$3="Simples","",IF('Escala Linhas'!BL41="","",'Escala Linhas'!BL41)))</f>
        <v/>
      </c>
      <c r="EA41" s="71" t="str">
        <f>IF(Configurações!$B$3="Colunas",IF('Escala Colunas'!Q89="","",'Escala Colunas'!Q89),IF(Configurações!$B$3="Simples","",IF('Escala Linhas'!BM41="","",'Escala Linhas'!BM41)))</f>
        <v/>
      </c>
      <c r="EB41">
        <f>IF($B41="",0,IF(Configurações!$B$3="Simples",IF(OR(EH41="TRAB",EH41="ATEST"),1,0),IF(AND(DX41&lt;&gt;"",EA41&lt;&gt;""),1,0)))</f>
        <v>0</v>
      </c>
      <c r="EC41" s="72">
        <f>IF(AND(EB41=1,Configurações!$B$3&lt;&gt;"Simples"),MOD(EA41-DX41,1)-ED41,0)</f>
        <v>0</v>
      </c>
      <c r="ED41" s="72">
        <f t="shared" si="140"/>
        <v>0</v>
      </c>
      <c r="EE41">
        <f t="shared" si="141"/>
        <v>0</v>
      </c>
      <c r="EF41">
        <f t="shared" si="142"/>
        <v>0</v>
      </c>
      <c r="EG41" s="38" t="str">
        <f>IF(EB41=0,"",IF(EE41&gt;Configurações!$B$15,"7DIA ","")&amp;IF(AND(WEEKDAY(DX$5)=1,EF41&gt;IF($D41="F",Configurações!$B$13,Configurações!$B$14)),"DOM ","")&amp;IF(Configurações!$B$3="Simples","",IF(ROUND(EC41*1440,0)&lt;=ROUND(Configurações!$B$11*1440,0),IF(ROUND(ED41*1440,0)&gt;0,"INT-INDEVIDO",""),IF(ROUND(EC41*1440,0)&lt;=ROUND(Configurações!$B$12*1440,0),IF(ROUND(ED41*1440,0)&lt;&gt;ROUND(Configurações!$B$8*1440,0),"INT-15MIN",""),IF(OR(ROUND(ED41*1440,0)&lt;ROUND(Configurações!$B$9*1440,0),ROUND(ED41*1440,0)&gt;ROUND(Configurações!$B$10*1440,0)),"INT-1H2H","")))))</f>
        <v/>
      </c>
      <c r="EH41" t="str">
        <f>IF(Configurações!$B$3="Simples",IF('Escala Simples'!Q41="Trabalho","TRAB",IF('Escala Simples'!Q41="Folga","FOLGA",IF('Escala Simples'!Q41="Atestado","ATEST",IF('Escala Simples'!Q41="Férias","FERIAS","")))),"")</f>
        <v/>
      </c>
      <c r="EI41" s="71" t="str">
        <f>IF(Configurações!$B$3="Colunas",IF('Escala Colunas'!Q91="","",'Escala Colunas'!Q91),IF(Configurações!$B$3="Simples","",IF('Escala Linhas'!BO41="","",'Escala Linhas'!BO41)))</f>
        <v/>
      </c>
      <c r="EJ41" s="71" t="str">
        <f>IF(Configurações!$B$3="Colunas",IF('Escala Colunas'!Q92="","",'Escala Colunas'!Q92),IF(Configurações!$B$3="Simples","",IF('Escala Linhas'!BP41="","",'Escala Linhas'!BP41)))</f>
        <v/>
      </c>
      <c r="EK41" s="71" t="str">
        <f>IF(Configurações!$B$3="Colunas",IF('Escala Colunas'!Q93="","",'Escala Colunas'!Q93),IF(Configurações!$B$3="Simples","",IF('Escala Linhas'!BQ41="","",'Escala Linhas'!BQ41)))</f>
        <v/>
      </c>
      <c r="EL41" s="71" t="str">
        <f>IF(Configurações!$B$3="Colunas",IF('Escala Colunas'!Q94="","",'Escala Colunas'!Q94),IF(Configurações!$B$3="Simples","",IF('Escala Linhas'!BR41="","",'Escala Linhas'!BR41)))</f>
        <v/>
      </c>
      <c r="EM41">
        <f>IF($B41="",0,IF(Configurações!$B$3="Simples",IF(OR(ES41="TRAB",ES41="ATEST"),1,0),IF(AND(EI41&lt;&gt;"",EL41&lt;&gt;""),1,0)))</f>
        <v>0</v>
      </c>
      <c r="EN41" s="72">
        <f>IF(AND(EM41=1,Configurações!$B$3&lt;&gt;"Simples"),MOD(EL41-EI41,1)-EO41,0)</f>
        <v>0</v>
      </c>
      <c r="EO41" s="72">
        <f t="shared" si="143"/>
        <v>0</v>
      </c>
      <c r="EP41">
        <f t="shared" si="144"/>
        <v>0</v>
      </c>
      <c r="EQ41">
        <f t="shared" si="145"/>
        <v>0</v>
      </c>
      <c r="ER41" s="38" t="str">
        <f>IF(EM41=0,"",IF(EP41&gt;Configurações!$B$15,"7DIA ","")&amp;IF(AND(WEEKDAY(EI$5)=1,EQ41&gt;IF($D41="F",Configurações!$B$13,Configurações!$B$14)),"DOM ","")&amp;IF(Configurações!$B$3="Simples","",IF(ROUND(EN41*1440,0)&lt;=ROUND(Configurações!$B$11*1440,0),IF(ROUND(EO41*1440,0)&gt;0,"INT-INDEVIDO",""),IF(ROUND(EN41*1440,0)&lt;=ROUND(Configurações!$B$12*1440,0),IF(ROUND(EO41*1440,0)&lt;&gt;ROUND(Configurações!$B$8*1440,0),"INT-15MIN",""),IF(OR(ROUND(EO41*1440,0)&lt;ROUND(Configurações!$B$9*1440,0),ROUND(EO41*1440,0)&gt;ROUND(Configurações!$B$10*1440,0)),"INT-1H2H","")))))</f>
        <v/>
      </c>
      <c r="ES41" t="str">
        <f>IF(Configurações!$B$3="Simples",IF('Escala Simples'!R41="Trabalho","TRAB",IF('Escala Simples'!R41="Folga","FOLGA",IF('Escala Simples'!R41="Atestado","ATEST",IF('Escala Simples'!R41="Férias","FERIAS","")))),"")</f>
        <v/>
      </c>
      <c r="ET41" s="71" t="str">
        <f>IF(Configurações!$B$3="Colunas",IF('Escala Colunas'!Q96="","",'Escala Colunas'!Q96),IF(Configurações!$B$3="Simples","",IF('Escala Linhas'!BT41="","",'Escala Linhas'!BT41)))</f>
        <v/>
      </c>
      <c r="EU41" s="71" t="str">
        <f>IF(Configurações!$B$3="Colunas",IF('Escala Colunas'!Q97="","",'Escala Colunas'!Q97),IF(Configurações!$B$3="Simples","",IF('Escala Linhas'!BU41="","",'Escala Linhas'!BU41)))</f>
        <v/>
      </c>
      <c r="EV41" s="71" t="str">
        <f>IF(Configurações!$B$3="Colunas",IF('Escala Colunas'!Q98="","",'Escala Colunas'!Q98),IF(Configurações!$B$3="Simples","",IF('Escala Linhas'!BV41="","",'Escala Linhas'!BV41)))</f>
        <v/>
      </c>
      <c r="EW41" s="71" t="str">
        <f>IF(Configurações!$B$3="Colunas",IF('Escala Colunas'!Q99="","",'Escala Colunas'!Q99),IF(Configurações!$B$3="Simples","",IF('Escala Linhas'!BW41="","",'Escala Linhas'!BW41)))</f>
        <v/>
      </c>
      <c r="EX41">
        <f>IF($B41="",0,IF(Configurações!$B$3="Simples",IF(OR(FD41="TRAB",FD41="ATEST"),1,0),IF(AND(ET41&lt;&gt;"",EW41&lt;&gt;""),1,0)))</f>
        <v>0</v>
      </c>
      <c r="EY41" s="72">
        <f>IF(AND(EX41=1,Configurações!$B$3&lt;&gt;"Simples"),MOD(EW41-ET41,1)-EZ41,0)</f>
        <v>0</v>
      </c>
      <c r="EZ41" s="72">
        <f t="shared" si="146"/>
        <v>0</v>
      </c>
      <c r="FA41">
        <f t="shared" si="147"/>
        <v>0</v>
      </c>
      <c r="FB41">
        <f t="shared" si="148"/>
        <v>0</v>
      </c>
      <c r="FC41" s="38" t="str">
        <f>IF(EX41=0,"",IF(FA41&gt;Configurações!$B$15,"7DIA ","")&amp;IF(AND(WEEKDAY(ET$5)=1,FB41&gt;IF($D41="F",Configurações!$B$13,Configurações!$B$14)),"DOM ","")&amp;IF(Configurações!$B$3="Simples","",IF(ROUND(EY41*1440,0)&lt;=ROUND(Configurações!$B$11*1440,0),IF(ROUND(EZ41*1440,0)&gt;0,"INT-INDEVIDO",""),IF(ROUND(EY41*1440,0)&lt;=ROUND(Configurações!$B$12*1440,0),IF(ROUND(EZ41*1440,0)&lt;&gt;ROUND(Configurações!$B$8*1440,0),"INT-15MIN",""),IF(OR(ROUND(EZ41*1440,0)&lt;ROUND(Configurações!$B$9*1440,0),ROUND(EZ41*1440,0)&gt;ROUND(Configurações!$B$10*1440,0)),"INT-1H2H","")))))</f>
        <v/>
      </c>
      <c r="FD41" t="str">
        <f>IF(Configurações!$B$3="Simples",IF('Escala Simples'!S41="Trabalho","TRAB",IF('Escala Simples'!S41="Folga","FOLGA",IF('Escala Simples'!S41="Atestado","ATEST",IF('Escala Simples'!S41="Férias","FERIAS","")))),"")</f>
        <v/>
      </c>
      <c r="FE41" s="71" t="str">
        <f>IF(Configurações!$B$3="Colunas",IF('Escala Colunas'!Q104="","",'Escala Colunas'!Q104),IF(Configurações!$B$3="Simples","",IF('Escala Linhas'!CB41="","",'Escala Linhas'!CB41)))</f>
        <v/>
      </c>
      <c r="FF41" s="71" t="str">
        <f>IF(Configurações!$B$3="Colunas",IF('Escala Colunas'!Q105="","",'Escala Colunas'!Q105),IF(Configurações!$B$3="Simples","",IF('Escala Linhas'!CC41="","",'Escala Linhas'!CC41)))</f>
        <v/>
      </c>
      <c r="FG41" s="71" t="str">
        <f>IF(Configurações!$B$3="Colunas",IF('Escala Colunas'!Q106="","",'Escala Colunas'!Q106),IF(Configurações!$B$3="Simples","",IF('Escala Linhas'!CD41="","",'Escala Linhas'!CD41)))</f>
        <v/>
      </c>
      <c r="FH41" s="71" t="str">
        <f>IF(Configurações!$B$3="Colunas",IF('Escala Colunas'!Q107="","",'Escala Colunas'!Q107),IF(Configurações!$B$3="Simples","",IF('Escala Linhas'!CE41="","",'Escala Linhas'!CE41)))</f>
        <v/>
      </c>
      <c r="FI41">
        <f>IF($B41="",0,IF(Configurações!$B$3="Simples",IF(OR(FO41="TRAB",FO41="ATEST"),1,0),IF(AND(FE41&lt;&gt;"",FH41&lt;&gt;""),1,0)))</f>
        <v>0</v>
      </c>
      <c r="FJ41" s="72">
        <f>IF(AND(FI41=1,Configurações!$B$3&lt;&gt;"Simples"),MOD(FH41-FE41,1)-FK41,0)</f>
        <v>0</v>
      </c>
      <c r="FK41" s="72">
        <f t="shared" si="149"/>
        <v>0</v>
      </c>
      <c r="FL41">
        <f t="shared" si="150"/>
        <v>0</v>
      </c>
      <c r="FM41">
        <f t="shared" si="151"/>
        <v>0</v>
      </c>
      <c r="FN41" s="38" t="str">
        <f>IF(FI41=0,"",IF(FL41&gt;Configurações!$B$15,"7DIA ","")&amp;IF(AND(WEEKDAY(FE$5)=1,FM41&gt;IF($D41="F",Configurações!$B$13,Configurações!$B$14)),"DOM ","")&amp;IF(Configurações!$B$3="Simples","",IF(ROUND(FJ41*1440,0)&lt;=ROUND(Configurações!$B$11*1440,0),IF(ROUND(FK41*1440,0)&gt;0,"INT-INDEVIDO",""),IF(ROUND(FJ41*1440,0)&lt;=ROUND(Configurações!$B$12*1440,0),IF(ROUND(FK41*1440,0)&lt;&gt;ROUND(Configurações!$B$8*1440,0),"INT-15MIN",""),IF(OR(ROUND(FK41*1440,0)&lt;ROUND(Configurações!$B$9*1440,0),ROUND(FK41*1440,0)&gt;ROUND(Configurações!$B$10*1440,0)),"INT-1H2H","")))))</f>
        <v/>
      </c>
      <c r="FO41" t="str">
        <f>IF(Configurações!$B$3="Simples",IF('Escala Simples'!V41="Trabalho","TRAB",IF('Escala Simples'!V41="Folga","FOLGA",IF('Escala Simples'!V41="Atestado","ATEST",IF('Escala Simples'!V41="Férias","FERIAS","")))),"")</f>
        <v/>
      </c>
      <c r="FP41" s="71" t="str">
        <f>IF(Configurações!$B$3="Colunas",IF('Escala Colunas'!Q109="","",'Escala Colunas'!Q109),IF(Configurações!$B$3="Simples","",IF('Escala Linhas'!CG41="","",'Escala Linhas'!CG41)))</f>
        <v/>
      </c>
      <c r="FQ41" s="71" t="str">
        <f>IF(Configurações!$B$3="Colunas",IF('Escala Colunas'!Q110="","",'Escala Colunas'!Q110),IF(Configurações!$B$3="Simples","",IF('Escala Linhas'!CH41="","",'Escala Linhas'!CH41)))</f>
        <v/>
      </c>
      <c r="FR41" s="71" t="str">
        <f>IF(Configurações!$B$3="Colunas",IF('Escala Colunas'!Q111="","",'Escala Colunas'!Q111),IF(Configurações!$B$3="Simples","",IF('Escala Linhas'!CI41="","",'Escala Linhas'!CI41)))</f>
        <v/>
      </c>
      <c r="FS41" s="71" t="str">
        <f>IF(Configurações!$B$3="Colunas",IF('Escala Colunas'!Q112="","",'Escala Colunas'!Q112),IF(Configurações!$B$3="Simples","",IF('Escala Linhas'!CJ41="","",'Escala Linhas'!CJ41)))</f>
        <v/>
      </c>
      <c r="FT41">
        <f>IF($B41="",0,IF(Configurações!$B$3="Simples",IF(OR(FZ41="TRAB",FZ41="ATEST"),1,0),IF(AND(FP41&lt;&gt;"",FS41&lt;&gt;""),1,0)))</f>
        <v>0</v>
      </c>
      <c r="FU41" s="72">
        <f>IF(AND(FT41=1,Configurações!$B$3&lt;&gt;"Simples"),MOD(FS41-FP41,1)-FV41,0)</f>
        <v>0</v>
      </c>
      <c r="FV41" s="72">
        <f t="shared" si="152"/>
        <v>0</v>
      </c>
      <c r="FW41">
        <f t="shared" si="153"/>
        <v>0</v>
      </c>
      <c r="FX41">
        <f t="shared" si="154"/>
        <v>0</v>
      </c>
      <c r="FY41" s="38" t="str">
        <f>IF(FT41=0,"",IF(FW41&gt;Configurações!$B$15,"7DIA ","")&amp;IF(AND(WEEKDAY(FP$5)=1,FX41&gt;IF($D41="F",Configurações!$B$13,Configurações!$B$14)),"DOM ","")&amp;IF(Configurações!$B$3="Simples","",IF(ROUND(FU41*1440,0)&lt;=ROUND(Configurações!$B$11*1440,0),IF(ROUND(FV41*1440,0)&gt;0,"INT-INDEVIDO",""),IF(ROUND(FU41*1440,0)&lt;=ROUND(Configurações!$B$12*1440,0),IF(ROUND(FV41*1440,0)&lt;&gt;ROUND(Configurações!$B$8*1440,0),"INT-15MIN",""),IF(OR(ROUND(FV41*1440,0)&lt;ROUND(Configurações!$B$9*1440,0),ROUND(FV41*1440,0)&gt;ROUND(Configurações!$B$10*1440,0)),"INT-1H2H","")))))</f>
        <v/>
      </c>
      <c r="FZ41" t="str">
        <f>IF(Configurações!$B$3="Simples",IF('Escala Simples'!W41="Trabalho","TRAB",IF('Escala Simples'!W41="Folga","FOLGA",IF('Escala Simples'!W41="Atestado","ATEST",IF('Escala Simples'!W41="Férias","FERIAS","")))),"")</f>
        <v/>
      </c>
      <c r="GA41" s="71" t="str">
        <f>IF(Configurações!$B$3="Colunas",IF('Escala Colunas'!Q114="","",'Escala Colunas'!Q114),IF(Configurações!$B$3="Simples","",IF('Escala Linhas'!CL41="","",'Escala Linhas'!CL41)))</f>
        <v/>
      </c>
      <c r="GB41" s="71" t="str">
        <f>IF(Configurações!$B$3="Colunas",IF('Escala Colunas'!Q115="","",'Escala Colunas'!Q115),IF(Configurações!$B$3="Simples","",IF('Escala Linhas'!CM41="","",'Escala Linhas'!CM41)))</f>
        <v/>
      </c>
      <c r="GC41" s="71" t="str">
        <f>IF(Configurações!$B$3="Colunas",IF('Escala Colunas'!Q116="","",'Escala Colunas'!Q116),IF(Configurações!$B$3="Simples","",IF('Escala Linhas'!CN41="","",'Escala Linhas'!CN41)))</f>
        <v/>
      </c>
      <c r="GD41" s="71" t="str">
        <f>IF(Configurações!$B$3="Colunas",IF('Escala Colunas'!Q117="","",'Escala Colunas'!Q117),IF(Configurações!$B$3="Simples","",IF('Escala Linhas'!CO41="","",'Escala Linhas'!CO41)))</f>
        <v/>
      </c>
      <c r="GE41">
        <f>IF($B41="",0,IF(Configurações!$B$3="Simples",IF(OR(GK41="TRAB",GK41="ATEST"),1,0),IF(AND(GA41&lt;&gt;"",GD41&lt;&gt;""),1,0)))</f>
        <v>0</v>
      </c>
      <c r="GF41" s="72">
        <f>IF(AND(GE41=1,Configurações!$B$3&lt;&gt;"Simples"),MOD(GD41-GA41,1)-GG41,0)</f>
        <v>0</v>
      </c>
      <c r="GG41" s="72">
        <f t="shared" si="155"/>
        <v>0</v>
      </c>
      <c r="GH41">
        <f t="shared" si="156"/>
        <v>0</v>
      </c>
      <c r="GI41">
        <f t="shared" si="157"/>
        <v>0</v>
      </c>
      <c r="GJ41" s="38" t="str">
        <f>IF(GE41=0,"",IF(GH41&gt;Configurações!$B$15,"7DIA ","")&amp;IF(AND(WEEKDAY(GA$5)=1,GI41&gt;IF($D41="F",Configurações!$B$13,Configurações!$B$14)),"DOM ","")&amp;IF(Configurações!$B$3="Simples","",IF(ROUND(GF41*1440,0)&lt;=ROUND(Configurações!$B$11*1440,0),IF(ROUND(GG41*1440,0)&gt;0,"INT-INDEVIDO",""),IF(ROUND(GF41*1440,0)&lt;=ROUND(Configurações!$B$12*1440,0),IF(ROUND(GG41*1440,0)&lt;&gt;ROUND(Configurações!$B$8*1440,0),"INT-15MIN",""),IF(OR(ROUND(GG41*1440,0)&lt;ROUND(Configurações!$B$9*1440,0),ROUND(GG41*1440,0)&gt;ROUND(Configurações!$B$10*1440,0)),"INT-1H2H","")))))</f>
        <v/>
      </c>
      <c r="GK41" t="str">
        <f>IF(Configurações!$B$3="Simples",IF('Escala Simples'!X41="Trabalho","TRAB",IF('Escala Simples'!X41="Folga","FOLGA",IF('Escala Simples'!X41="Atestado","ATEST",IF('Escala Simples'!X41="Férias","FERIAS","")))),"")</f>
        <v/>
      </c>
      <c r="GL41" s="71" t="str">
        <f>IF(Configurações!$B$3="Colunas",IF('Escala Colunas'!Q119="","",'Escala Colunas'!Q119),IF(Configurações!$B$3="Simples","",IF('Escala Linhas'!CQ41="","",'Escala Linhas'!CQ41)))</f>
        <v/>
      </c>
      <c r="GM41" s="71" t="str">
        <f>IF(Configurações!$B$3="Colunas",IF('Escala Colunas'!Q120="","",'Escala Colunas'!Q120),IF(Configurações!$B$3="Simples","",IF('Escala Linhas'!CR41="","",'Escala Linhas'!CR41)))</f>
        <v/>
      </c>
      <c r="GN41" s="71" t="str">
        <f>IF(Configurações!$B$3="Colunas",IF('Escala Colunas'!Q121="","",'Escala Colunas'!Q121),IF(Configurações!$B$3="Simples","",IF('Escala Linhas'!CS41="","",'Escala Linhas'!CS41)))</f>
        <v/>
      </c>
      <c r="GO41" s="71" t="str">
        <f>IF(Configurações!$B$3="Colunas",IF('Escala Colunas'!Q122="","",'Escala Colunas'!Q122),IF(Configurações!$B$3="Simples","",IF('Escala Linhas'!CT41="","",'Escala Linhas'!CT41)))</f>
        <v/>
      </c>
      <c r="GP41">
        <f>IF($B41="",0,IF(Configurações!$B$3="Simples",IF(OR(GV41="TRAB",GV41="ATEST"),1,0),IF(AND(GL41&lt;&gt;"",GO41&lt;&gt;""),1,0)))</f>
        <v>0</v>
      </c>
      <c r="GQ41" s="72">
        <f>IF(AND(GP41=1,Configurações!$B$3&lt;&gt;"Simples"),MOD(GO41-GL41,1)-GR41,0)</f>
        <v>0</v>
      </c>
      <c r="GR41" s="72">
        <f t="shared" si="158"/>
        <v>0</v>
      </c>
      <c r="GS41">
        <f t="shared" si="159"/>
        <v>0</v>
      </c>
      <c r="GT41">
        <f t="shared" si="160"/>
        <v>0</v>
      </c>
      <c r="GU41" s="38" t="str">
        <f>IF(GP41=0,"",IF(GS41&gt;Configurações!$B$15,"7DIA ","")&amp;IF(AND(WEEKDAY(GL$5)=1,GT41&gt;IF($D41="F",Configurações!$B$13,Configurações!$B$14)),"DOM ","")&amp;IF(Configurações!$B$3="Simples","",IF(ROUND(GQ41*1440,0)&lt;=ROUND(Configurações!$B$11*1440,0),IF(ROUND(GR41*1440,0)&gt;0,"INT-INDEVIDO",""),IF(ROUND(GQ41*1440,0)&lt;=ROUND(Configurações!$B$12*1440,0),IF(ROUND(GR41*1440,0)&lt;&gt;ROUND(Configurações!$B$8*1440,0),"INT-15MIN",""),IF(OR(ROUND(GR41*1440,0)&lt;ROUND(Configurações!$B$9*1440,0),ROUND(GR41*1440,0)&gt;ROUND(Configurações!$B$10*1440,0)),"INT-1H2H","")))))</f>
        <v/>
      </c>
      <c r="GV41" t="str">
        <f>IF(Configurações!$B$3="Simples",IF('Escala Simples'!Y41="Trabalho","TRAB",IF('Escala Simples'!Y41="Folga","FOLGA",IF('Escala Simples'!Y41="Atestado","ATEST",IF('Escala Simples'!Y41="Férias","FERIAS","")))),"")</f>
        <v/>
      </c>
      <c r="GW41" s="71" t="str">
        <f>IF(Configurações!$B$3="Colunas",IF('Escala Colunas'!Q124="","",'Escala Colunas'!Q124),IF(Configurações!$B$3="Simples","",IF('Escala Linhas'!CV41="","",'Escala Linhas'!CV41)))</f>
        <v/>
      </c>
      <c r="GX41" s="71" t="str">
        <f>IF(Configurações!$B$3="Colunas",IF('Escala Colunas'!Q125="","",'Escala Colunas'!Q125),IF(Configurações!$B$3="Simples","",IF('Escala Linhas'!CW41="","",'Escala Linhas'!CW41)))</f>
        <v/>
      </c>
      <c r="GY41" s="71" t="str">
        <f>IF(Configurações!$B$3="Colunas",IF('Escala Colunas'!Q126="","",'Escala Colunas'!Q126),IF(Configurações!$B$3="Simples","",IF('Escala Linhas'!CX41="","",'Escala Linhas'!CX41)))</f>
        <v/>
      </c>
      <c r="GZ41" s="71" t="str">
        <f>IF(Configurações!$B$3="Colunas",IF('Escala Colunas'!Q127="","",'Escala Colunas'!Q127),IF(Configurações!$B$3="Simples","",IF('Escala Linhas'!CY41="","",'Escala Linhas'!CY41)))</f>
        <v/>
      </c>
      <c r="HA41">
        <f>IF($B41="",0,IF(Configurações!$B$3="Simples",IF(OR(HG41="TRAB",HG41="ATEST"),1,0),IF(AND(GW41&lt;&gt;"",GZ41&lt;&gt;""),1,0)))</f>
        <v>0</v>
      </c>
      <c r="HB41" s="72">
        <f>IF(AND(HA41=1,Configurações!$B$3&lt;&gt;"Simples"),MOD(GZ41-GW41,1)-HC41,0)</f>
        <v>0</v>
      </c>
      <c r="HC41" s="72">
        <f t="shared" si="161"/>
        <v>0</v>
      </c>
      <c r="HD41">
        <f t="shared" si="162"/>
        <v>0</v>
      </c>
      <c r="HE41">
        <f t="shared" si="163"/>
        <v>0</v>
      </c>
      <c r="HF41" s="38" t="str">
        <f>IF(HA41=0,"",IF(HD41&gt;Configurações!$B$15,"7DIA ","")&amp;IF(AND(WEEKDAY(GW$5)=1,HE41&gt;IF($D41="F",Configurações!$B$13,Configurações!$B$14)),"DOM ","")&amp;IF(Configurações!$B$3="Simples","",IF(ROUND(HB41*1440,0)&lt;=ROUND(Configurações!$B$11*1440,0),IF(ROUND(HC41*1440,0)&gt;0,"INT-INDEVIDO",""),IF(ROUND(HB41*1440,0)&lt;=ROUND(Configurações!$B$12*1440,0),IF(ROUND(HC41*1440,0)&lt;&gt;ROUND(Configurações!$B$8*1440,0),"INT-15MIN",""),IF(OR(ROUND(HC41*1440,0)&lt;ROUND(Configurações!$B$9*1440,0),ROUND(HC41*1440,0)&gt;ROUND(Configurações!$B$10*1440,0)),"INT-1H2H","")))))</f>
        <v/>
      </c>
      <c r="HG41" t="str">
        <f>IF(Configurações!$B$3="Simples",IF('Escala Simples'!Z41="Trabalho","TRAB",IF('Escala Simples'!Z41="Folga","FOLGA",IF('Escala Simples'!Z41="Atestado","ATEST",IF('Escala Simples'!Z41="Férias","FERIAS","")))),"")</f>
        <v/>
      </c>
      <c r="HH41" s="71" t="str">
        <f>IF(Configurações!$B$3="Colunas",IF('Escala Colunas'!Q129="","",'Escala Colunas'!Q129),IF(Configurações!$B$3="Simples","",IF('Escala Linhas'!DA41="","",'Escala Linhas'!DA41)))</f>
        <v/>
      </c>
      <c r="HI41" s="71" t="str">
        <f>IF(Configurações!$B$3="Colunas",IF('Escala Colunas'!Q130="","",'Escala Colunas'!Q130),IF(Configurações!$B$3="Simples","",IF('Escala Linhas'!DB41="","",'Escala Linhas'!DB41)))</f>
        <v/>
      </c>
      <c r="HJ41" s="71" t="str">
        <f>IF(Configurações!$B$3="Colunas",IF('Escala Colunas'!Q131="","",'Escala Colunas'!Q131),IF(Configurações!$B$3="Simples","",IF('Escala Linhas'!DC41="","",'Escala Linhas'!DC41)))</f>
        <v/>
      </c>
      <c r="HK41" s="71" t="str">
        <f>IF(Configurações!$B$3="Colunas",IF('Escala Colunas'!Q132="","",'Escala Colunas'!Q132),IF(Configurações!$B$3="Simples","",IF('Escala Linhas'!DD41="","",'Escala Linhas'!DD41)))</f>
        <v/>
      </c>
      <c r="HL41">
        <f>IF($B41="",0,IF(Configurações!$B$3="Simples",IF(OR(HR41="TRAB",HR41="ATEST"),1,0),IF(AND(HH41&lt;&gt;"",HK41&lt;&gt;""),1,0)))</f>
        <v>0</v>
      </c>
      <c r="HM41" s="72">
        <f>IF(AND(HL41=1,Configurações!$B$3&lt;&gt;"Simples"),MOD(HK41-HH41,1)-HN41,0)</f>
        <v>0</v>
      </c>
      <c r="HN41" s="72">
        <f t="shared" si="164"/>
        <v>0</v>
      </c>
      <c r="HO41">
        <f t="shared" si="165"/>
        <v>0</v>
      </c>
      <c r="HP41">
        <f t="shared" si="166"/>
        <v>0</v>
      </c>
      <c r="HQ41" s="38" t="str">
        <f>IF(HL41=0,"",IF(HO41&gt;Configurações!$B$15,"7DIA ","")&amp;IF(AND(WEEKDAY(HH$5)=1,HP41&gt;IF($D41="F",Configurações!$B$13,Configurações!$B$14)),"DOM ","")&amp;IF(Configurações!$B$3="Simples","",IF(ROUND(HM41*1440,0)&lt;=ROUND(Configurações!$B$11*1440,0),IF(ROUND(HN41*1440,0)&gt;0,"INT-INDEVIDO",""),IF(ROUND(HM41*1440,0)&lt;=ROUND(Configurações!$B$12*1440,0),IF(ROUND(HN41*1440,0)&lt;&gt;ROUND(Configurações!$B$8*1440,0),"INT-15MIN",""),IF(OR(ROUND(HN41*1440,0)&lt;ROUND(Configurações!$B$9*1440,0),ROUND(HN41*1440,0)&gt;ROUND(Configurações!$B$10*1440,0)),"INT-1H2H","")))))</f>
        <v/>
      </c>
      <c r="HR41" t="str">
        <f>IF(Configurações!$B$3="Simples",IF('Escala Simples'!AA41="Trabalho","TRAB",IF('Escala Simples'!AA41="Folga","FOLGA",IF('Escala Simples'!AA41="Atestado","ATEST",IF('Escala Simples'!AA41="Férias","FERIAS","")))),"")</f>
        <v/>
      </c>
      <c r="HS41" s="71" t="str">
        <f>IF(Configurações!$B$3="Colunas",IF('Escala Colunas'!Q134="","",'Escala Colunas'!Q134),IF(Configurações!$B$3="Simples","",IF('Escala Linhas'!DF41="","",'Escala Linhas'!DF41)))</f>
        <v/>
      </c>
      <c r="HT41" s="71" t="str">
        <f>IF(Configurações!$B$3="Colunas",IF('Escala Colunas'!Q135="","",'Escala Colunas'!Q135),IF(Configurações!$B$3="Simples","",IF('Escala Linhas'!DG41="","",'Escala Linhas'!DG41)))</f>
        <v/>
      </c>
      <c r="HU41" s="71" t="str">
        <f>IF(Configurações!$B$3="Colunas",IF('Escala Colunas'!Q136="","",'Escala Colunas'!Q136),IF(Configurações!$B$3="Simples","",IF('Escala Linhas'!DH41="","",'Escala Linhas'!DH41)))</f>
        <v/>
      </c>
      <c r="HV41" s="71" t="str">
        <f>IF(Configurações!$B$3="Colunas",IF('Escala Colunas'!Q137="","",'Escala Colunas'!Q137),IF(Configurações!$B$3="Simples","",IF('Escala Linhas'!DI41="","",'Escala Linhas'!DI41)))</f>
        <v/>
      </c>
      <c r="HW41">
        <f>IF($B41="",0,IF(Configurações!$B$3="Simples",IF(OR(IC41="TRAB",IC41="ATEST"),1,0),IF(AND(HS41&lt;&gt;"",HV41&lt;&gt;""),1,0)))</f>
        <v>0</v>
      </c>
      <c r="HX41" s="72">
        <f>IF(AND(HW41=1,Configurações!$B$3&lt;&gt;"Simples"),MOD(HV41-HS41,1)-HY41,0)</f>
        <v>0</v>
      </c>
      <c r="HY41" s="72">
        <f t="shared" si="167"/>
        <v>0</v>
      </c>
      <c r="HZ41">
        <f t="shared" si="168"/>
        <v>0</v>
      </c>
      <c r="IA41">
        <f t="shared" si="169"/>
        <v>0</v>
      </c>
      <c r="IB41" s="38" t="str">
        <f>IF(HW41=0,"",IF(HZ41&gt;Configurações!$B$15,"7DIA ","")&amp;IF(AND(WEEKDAY(HS$5)=1,IA41&gt;IF($D41="F",Configurações!$B$13,Configurações!$B$14)),"DOM ","")&amp;IF(Configurações!$B$3="Simples","",IF(ROUND(HX41*1440,0)&lt;=ROUND(Configurações!$B$11*1440,0),IF(ROUND(HY41*1440,0)&gt;0,"INT-INDEVIDO",""),IF(ROUND(HX41*1440,0)&lt;=ROUND(Configurações!$B$12*1440,0),IF(ROUND(HY41*1440,0)&lt;&gt;ROUND(Configurações!$B$8*1440,0),"INT-15MIN",""),IF(OR(ROUND(HY41*1440,0)&lt;ROUND(Configurações!$B$9*1440,0),ROUND(HY41*1440,0)&gt;ROUND(Configurações!$B$10*1440,0)),"INT-1H2H","")))))</f>
        <v/>
      </c>
      <c r="IC41" t="str">
        <f>IF(Configurações!$B$3="Simples",IF('Escala Simples'!AB41="Trabalho","TRAB",IF('Escala Simples'!AB41="Folga","FOLGA",IF('Escala Simples'!AB41="Atestado","ATEST",IF('Escala Simples'!AB41="Férias","FERIAS","")))),"")</f>
        <v/>
      </c>
      <c r="ID41" s="71" t="str">
        <f>IF(Configurações!$B$3="Colunas",IF('Escala Colunas'!Q142="","",'Escala Colunas'!Q142),IF(Configurações!$B$3="Simples","",IF('Escala Linhas'!DN41="","",'Escala Linhas'!DN41)))</f>
        <v/>
      </c>
      <c r="IE41" s="71" t="str">
        <f>IF(Configurações!$B$3="Colunas",IF('Escala Colunas'!Q143="","",'Escala Colunas'!Q143),IF(Configurações!$B$3="Simples","",IF('Escala Linhas'!DO41="","",'Escala Linhas'!DO41)))</f>
        <v/>
      </c>
      <c r="IF41" s="71" t="str">
        <f>IF(Configurações!$B$3="Colunas",IF('Escala Colunas'!Q144="","",'Escala Colunas'!Q144),IF(Configurações!$B$3="Simples","",IF('Escala Linhas'!DP41="","",'Escala Linhas'!DP41)))</f>
        <v/>
      </c>
      <c r="IG41" s="71" t="str">
        <f>IF(Configurações!$B$3="Colunas",IF('Escala Colunas'!Q145="","",'Escala Colunas'!Q145),IF(Configurações!$B$3="Simples","",IF('Escala Linhas'!DQ41="","",'Escala Linhas'!DQ41)))</f>
        <v/>
      </c>
      <c r="IH41">
        <f>IF($B41="",0,IF(Configurações!$B$3="Simples",IF(OR(IN41="TRAB",IN41="ATEST"),1,0),IF(AND(ID41&lt;&gt;"",IG41&lt;&gt;""),1,0)))</f>
        <v>0</v>
      </c>
      <c r="II41" s="72">
        <f>IF(AND(IH41=1,Configurações!$B$3&lt;&gt;"Simples"),MOD(IG41-ID41,1)-IJ41,0)</f>
        <v>0</v>
      </c>
      <c r="IJ41" s="72">
        <f t="shared" si="170"/>
        <v>0</v>
      </c>
      <c r="IK41">
        <f t="shared" si="171"/>
        <v>0</v>
      </c>
      <c r="IL41">
        <f t="shared" si="172"/>
        <v>0</v>
      </c>
      <c r="IM41" s="38" t="str">
        <f>IF(IH41=0,"",IF(IK41&gt;Configurações!$B$15,"7DIA ","")&amp;IF(AND(WEEKDAY(ID$5)=1,IL41&gt;IF($D41="F",Configurações!$B$13,Configurações!$B$14)),"DOM ","")&amp;IF(Configurações!$B$3="Simples","",IF(ROUND(II41*1440,0)&lt;=ROUND(Configurações!$B$11*1440,0),IF(ROUND(IJ41*1440,0)&gt;0,"INT-INDEVIDO",""),IF(ROUND(II41*1440,0)&lt;=ROUND(Configurações!$B$12*1440,0),IF(ROUND(IJ41*1440,0)&lt;&gt;ROUND(Configurações!$B$8*1440,0),"INT-15MIN",""),IF(OR(ROUND(IJ41*1440,0)&lt;ROUND(Configurações!$B$9*1440,0),ROUND(IJ41*1440,0)&gt;ROUND(Configurações!$B$10*1440,0)),"INT-1H2H","")))))</f>
        <v/>
      </c>
      <c r="IN41" t="str">
        <f>IF(Configurações!$B$3="Simples",IF('Escala Simples'!AE41="Trabalho","TRAB",IF('Escala Simples'!AE41="Folga","FOLGA",IF('Escala Simples'!AE41="Atestado","ATEST",IF('Escala Simples'!AE41="Férias","FERIAS","")))),"")</f>
        <v/>
      </c>
      <c r="IO41" s="71" t="str">
        <f>IF(Configurações!$B$3="Colunas",IF('Escala Colunas'!Q147="","",'Escala Colunas'!Q147),IF(Configurações!$B$3="Simples","",IF('Escala Linhas'!DS41="","",'Escala Linhas'!DS41)))</f>
        <v/>
      </c>
      <c r="IP41" s="71" t="str">
        <f>IF(Configurações!$B$3="Colunas",IF('Escala Colunas'!Q148="","",'Escala Colunas'!Q148),IF(Configurações!$B$3="Simples","",IF('Escala Linhas'!DT41="","",'Escala Linhas'!DT41)))</f>
        <v/>
      </c>
      <c r="IQ41" s="71" t="str">
        <f>IF(Configurações!$B$3="Colunas",IF('Escala Colunas'!Q149="","",'Escala Colunas'!Q149),IF(Configurações!$B$3="Simples","",IF('Escala Linhas'!DU41="","",'Escala Linhas'!DU41)))</f>
        <v/>
      </c>
      <c r="IR41" s="71" t="str">
        <f>IF(Configurações!$B$3="Colunas",IF('Escala Colunas'!Q150="","",'Escala Colunas'!Q150),IF(Configurações!$B$3="Simples","",IF('Escala Linhas'!DV41="","",'Escala Linhas'!DV41)))</f>
        <v/>
      </c>
      <c r="IS41">
        <f>IF($B41="",0,IF(Configurações!$B$3="Simples",IF(OR(IY41="TRAB",IY41="ATEST"),1,0),IF(AND(IO41&lt;&gt;"",IR41&lt;&gt;""),1,0)))</f>
        <v>0</v>
      </c>
      <c r="IT41" s="72">
        <f>IF(AND(IS41=1,Configurações!$B$3&lt;&gt;"Simples"),MOD(IR41-IO41,1)-IU41,0)</f>
        <v>0</v>
      </c>
      <c r="IU41" s="72">
        <f t="shared" si="173"/>
        <v>0</v>
      </c>
      <c r="IV41">
        <f t="shared" si="174"/>
        <v>0</v>
      </c>
      <c r="IW41">
        <f t="shared" si="175"/>
        <v>0</v>
      </c>
      <c r="IX41" s="38" t="str">
        <f>IF(IS41=0,"",IF(IV41&gt;Configurações!$B$15,"7DIA ","")&amp;IF(AND(WEEKDAY(IO$5)=1,IW41&gt;IF($D41="F",Configurações!$B$13,Configurações!$B$14)),"DOM ","")&amp;IF(Configurações!$B$3="Simples","",IF(ROUND(IT41*1440,0)&lt;=ROUND(Configurações!$B$11*1440,0),IF(ROUND(IU41*1440,0)&gt;0,"INT-INDEVIDO",""),IF(ROUND(IT41*1440,0)&lt;=ROUND(Configurações!$B$12*1440,0),IF(ROUND(IU41*1440,0)&lt;&gt;ROUND(Configurações!$B$8*1440,0),"INT-15MIN",""),IF(OR(ROUND(IU41*1440,0)&lt;ROUND(Configurações!$B$9*1440,0),ROUND(IU41*1440,0)&gt;ROUND(Configurações!$B$10*1440,0)),"INT-1H2H","")))))</f>
        <v/>
      </c>
      <c r="IY41" t="str">
        <f>IF(Configurações!$B$3="Simples",IF('Escala Simples'!AF41="Trabalho","TRAB",IF('Escala Simples'!AF41="Folga","FOLGA",IF('Escala Simples'!AF41="Atestado","ATEST",IF('Escala Simples'!AF41="Férias","FERIAS","")))),"")</f>
        <v/>
      </c>
      <c r="IZ41" s="71" t="str">
        <f>IF(Configurações!$B$3="Colunas",IF('Escala Colunas'!Q152="","",'Escala Colunas'!Q152),IF(Configurações!$B$3="Simples","",IF('Escala Linhas'!DX41="","",'Escala Linhas'!DX41)))</f>
        <v/>
      </c>
      <c r="JA41" s="71" t="str">
        <f>IF(Configurações!$B$3="Colunas",IF('Escala Colunas'!Q153="","",'Escala Colunas'!Q153),IF(Configurações!$B$3="Simples","",IF('Escala Linhas'!DY41="","",'Escala Linhas'!DY41)))</f>
        <v/>
      </c>
      <c r="JB41" s="71" t="str">
        <f>IF(Configurações!$B$3="Colunas",IF('Escala Colunas'!Q154="","",'Escala Colunas'!Q154),IF(Configurações!$B$3="Simples","",IF('Escala Linhas'!DZ41="","",'Escala Linhas'!DZ41)))</f>
        <v/>
      </c>
      <c r="JC41" s="71" t="str">
        <f>IF(Configurações!$B$3="Colunas",IF('Escala Colunas'!Q155="","",'Escala Colunas'!Q155),IF(Configurações!$B$3="Simples","",IF('Escala Linhas'!EA41="","",'Escala Linhas'!EA41)))</f>
        <v/>
      </c>
      <c r="JD41">
        <f>IF($B41="",0,IF(Configurações!$B$3="Simples",IF(OR(JJ41="TRAB",JJ41="ATEST"),1,0),IF(AND(IZ41&lt;&gt;"",JC41&lt;&gt;""),1,0)))</f>
        <v>0</v>
      </c>
      <c r="JE41" s="72">
        <f>IF(AND(JD41=1,Configurações!$B$3&lt;&gt;"Simples"),MOD(JC41-IZ41,1)-JF41,0)</f>
        <v>0</v>
      </c>
      <c r="JF41" s="72">
        <f t="shared" si="176"/>
        <v>0</v>
      </c>
      <c r="JG41">
        <f t="shared" si="177"/>
        <v>0</v>
      </c>
      <c r="JH41">
        <f t="shared" si="178"/>
        <v>0</v>
      </c>
      <c r="JI41" s="38" t="str">
        <f>IF(JD41=0,"",IF(JG41&gt;Configurações!$B$15,"7DIA ","")&amp;IF(AND(WEEKDAY(IZ$5)=1,JH41&gt;IF($D41="F",Configurações!$B$13,Configurações!$B$14)),"DOM ","")&amp;IF(Configurações!$B$3="Simples","",IF(ROUND(JE41*1440,0)&lt;=ROUND(Configurações!$B$11*1440,0),IF(ROUND(JF41*1440,0)&gt;0,"INT-INDEVIDO",""),IF(ROUND(JE41*1440,0)&lt;=ROUND(Configurações!$B$12*1440,0),IF(ROUND(JF41*1440,0)&lt;&gt;ROUND(Configurações!$B$8*1440,0),"INT-15MIN",""),IF(OR(ROUND(JF41*1440,0)&lt;ROUND(Configurações!$B$9*1440,0),ROUND(JF41*1440,0)&gt;ROUND(Configurações!$B$10*1440,0)),"INT-1H2H","")))))</f>
        <v/>
      </c>
      <c r="JJ41" t="str">
        <f>IF(Configurações!$B$3="Simples",IF('Escala Simples'!AG41="Trabalho","TRAB",IF('Escala Simples'!AG41="Folga","FOLGA",IF('Escala Simples'!AG41="Atestado","ATEST",IF('Escala Simples'!AG41="Férias","FERIAS","")))),"")</f>
        <v/>
      </c>
      <c r="JK41" s="71" t="str">
        <f>IF(Configurações!$B$3="Colunas",IF('Escala Colunas'!Q157="","",'Escala Colunas'!Q157),IF(Configurações!$B$3="Simples","",IF('Escala Linhas'!EC41="","",'Escala Linhas'!EC41)))</f>
        <v/>
      </c>
      <c r="JL41" s="71" t="str">
        <f>IF(Configurações!$B$3="Colunas",IF('Escala Colunas'!Q158="","",'Escala Colunas'!Q158),IF(Configurações!$B$3="Simples","",IF('Escala Linhas'!ED41="","",'Escala Linhas'!ED41)))</f>
        <v/>
      </c>
      <c r="JM41" s="71" t="str">
        <f>IF(Configurações!$B$3="Colunas",IF('Escala Colunas'!Q159="","",'Escala Colunas'!Q159),IF(Configurações!$B$3="Simples","",IF('Escala Linhas'!EE41="","",'Escala Linhas'!EE41)))</f>
        <v/>
      </c>
      <c r="JN41" s="71" t="str">
        <f>IF(Configurações!$B$3="Colunas",IF('Escala Colunas'!Q160="","",'Escala Colunas'!Q160),IF(Configurações!$B$3="Simples","",IF('Escala Linhas'!EF41="","",'Escala Linhas'!EF41)))</f>
        <v/>
      </c>
      <c r="JO41">
        <f>IF($B41="",0,IF(Configurações!$B$3="Simples",IF(OR(JU41="TRAB",JU41="ATEST"),1,0),IF(AND(JK41&lt;&gt;"",JN41&lt;&gt;""),1,0)))</f>
        <v>0</v>
      </c>
      <c r="JP41" s="72">
        <f>IF(AND(JO41=1,Configurações!$B$3&lt;&gt;"Simples"),MOD(JN41-JK41,1)-JQ41,0)</f>
        <v>0</v>
      </c>
      <c r="JQ41" s="72">
        <f t="shared" si="179"/>
        <v>0</v>
      </c>
      <c r="JR41">
        <f t="shared" si="180"/>
        <v>0</v>
      </c>
      <c r="JS41">
        <f t="shared" si="181"/>
        <v>0</v>
      </c>
      <c r="JT41" s="38" t="str">
        <f>IF(JO41=0,"",IF(JR41&gt;Configurações!$B$15,"7DIA ","")&amp;IF(AND(WEEKDAY(JK$5)=1,JS41&gt;IF($D41="F",Configurações!$B$13,Configurações!$B$14)),"DOM ","")&amp;IF(Configurações!$B$3="Simples","",IF(ROUND(JP41*1440,0)&lt;=ROUND(Configurações!$B$11*1440,0),IF(ROUND(JQ41*1440,0)&gt;0,"INT-INDEVIDO",""),IF(ROUND(JP41*1440,0)&lt;=ROUND(Configurações!$B$12*1440,0),IF(ROUND(JQ41*1440,0)&lt;&gt;ROUND(Configurações!$B$8*1440,0),"INT-15MIN",""),IF(OR(ROUND(JQ41*1440,0)&lt;ROUND(Configurações!$B$9*1440,0),ROUND(JQ41*1440,0)&gt;ROUND(Configurações!$B$10*1440,0)),"INT-1H2H","")))))</f>
        <v/>
      </c>
      <c r="JU41" t="str">
        <f>IF(Configurações!$B$3="Simples",IF('Escala Simples'!AH41="Trabalho","TRAB",IF('Escala Simples'!AH41="Folga","FOLGA",IF('Escala Simples'!AH41="Atestado","ATEST",IF('Escala Simples'!AH41="Férias","FERIAS","")))),"")</f>
        <v/>
      </c>
      <c r="JV41" s="71" t="str">
        <f>IF(Configurações!$B$3="Colunas",IF('Escala Colunas'!Q162="","",'Escala Colunas'!Q162),IF(Configurações!$B$3="Simples","",IF('Escala Linhas'!EH41="","",'Escala Linhas'!EH41)))</f>
        <v/>
      </c>
      <c r="JW41" s="71" t="str">
        <f>IF(Configurações!$B$3="Colunas",IF('Escala Colunas'!Q163="","",'Escala Colunas'!Q163),IF(Configurações!$B$3="Simples","",IF('Escala Linhas'!EI41="","",'Escala Linhas'!EI41)))</f>
        <v/>
      </c>
      <c r="JX41" s="71" t="str">
        <f>IF(Configurações!$B$3="Colunas",IF('Escala Colunas'!Q164="","",'Escala Colunas'!Q164),IF(Configurações!$B$3="Simples","",IF('Escala Linhas'!EJ41="","",'Escala Linhas'!EJ41)))</f>
        <v/>
      </c>
      <c r="JY41" s="71" t="str">
        <f>IF(Configurações!$B$3="Colunas",IF('Escala Colunas'!Q165="","",'Escala Colunas'!Q165),IF(Configurações!$B$3="Simples","",IF('Escala Linhas'!EK41="","",'Escala Linhas'!EK41)))</f>
        <v/>
      </c>
      <c r="JZ41">
        <f>IF($B41="",0,IF(Configurações!$B$3="Simples",IF(OR(KF41="TRAB",KF41="ATEST"),1,0),IF(AND(JV41&lt;&gt;"",JY41&lt;&gt;""),1,0)))</f>
        <v>0</v>
      </c>
      <c r="KA41" s="72">
        <f>IF(AND(JZ41=1,Configurações!$B$3&lt;&gt;"Simples"),MOD(JY41-JV41,1)-KB41,0)</f>
        <v>0</v>
      </c>
      <c r="KB41" s="72">
        <f t="shared" si="182"/>
        <v>0</v>
      </c>
      <c r="KC41">
        <f t="shared" si="183"/>
        <v>0</v>
      </c>
      <c r="KD41">
        <f t="shared" si="184"/>
        <v>0</v>
      </c>
      <c r="KE41" s="38" t="str">
        <f>IF(JZ41=0,"",IF(KC41&gt;Configurações!$B$15,"7DIA ","")&amp;IF(AND(WEEKDAY(JV$5)=1,KD41&gt;IF($D41="F",Configurações!$B$13,Configurações!$B$14)),"DOM ","")&amp;IF(Configurações!$B$3="Simples","",IF(ROUND(KA41*1440,0)&lt;=ROUND(Configurações!$B$11*1440,0),IF(ROUND(KB41*1440,0)&gt;0,"INT-INDEVIDO",""),IF(ROUND(KA41*1440,0)&lt;=ROUND(Configurações!$B$12*1440,0),IF(ROUND(KB41*1440,0)&lt;&gt;ROUND(Configurações!$B$8*1440,0),"INT-15MIN",""),IF(OR(ROUND(KB41*1440,0)&lt;ROUND(Configurações!$B$9*1440,0),ROUND(KB41*1440,0)&gt;ROUND(Configurações!$B$10*1440,0)),"INT-1H2H","")))))</f>
        <v/>
      </c>
      <c r="KF41" t="str">
        <f>IF(Configurações!$B$3="Simples",IF('Escala Simples'!AI41="Trabalho","TRAB",IF('Escala Simples'!AI41="Folga","FOLGA",IF('Escala Simples'!AI41="Atestado","ATEST",IF('Escala Simples'!AI41="Férias","FERIAS","")))),"")</f>
        <v/>
      </c>
      <c r="KG41" s="71" t="str">
        <f>IF(Configurações!$B$3="Colunas",IF('Escala Colunas'!Q167="","",'Escala Colunas'!Q167),IF(Configurações!$B$3="Simples","",IF('Escala Linhas'!EM41="","",'Escala Linhas'!EM41)))</f>
        <v/>
      </c>
      <c r="KH41" s="71" t="str">
        <f>IF(Configurações!$B$3="Colunas",IF('Escala Colunas'!Q168="","",'Escala Colunas'!Q168),IF(Configurações!$B$3="Simples","",IF('Escala Linhas'!EN41="","",'Escala Linhas'!EN41)))</f>
        <v/>
      </c>
      <c r="KI41" s="71" t="str">
        <f>IF(Configurações!$B$3="Colunas",IF('Escala Colunas'!Q169="","",'Escala Colunas'!Q169),IF(Configurações!$B$3="Simples","",IF('Escala Linhas'!EO41="","",'Escala Linhas'!EO41)))</f>
        <v/>
      </c>
      <c r="KJ41" s="71" t="str">
        <f>IF(Configurações!$B$3="Colunas",IF('Escala Colunas'!Q170="","",'Escala Colunas'!Q170),IF(Configurações!$B$3="Simples","",IF('Escala Linhas'!EP41="","",'Escala Linhas'!EP41)))</f>
        <v/>
      </c>
      <c r="KK41">
        <f>IF($B41="",0,IF(Configurações!$B$3="Simples",IF(OR(KQ41="TRAB",KQ41="ATEST"),1,0),IF(AND(KG41&lt;&gt;"",KJ41&lt;&gt;""),1,0)))</f>
        <v>0</v>
      </c>
      <c r="KL41" s="72">
        <f>IF(AND(KK41=1,Configurações!$B$3&lt;&gt;"Simples"),MOD(KJ41-KG41,1)-KM41,0)</f>
        <v>0</v>
      </c>
      <c r="KM41" s="72">
        <f t="shared" si="185"/>
        <v>0</v>
      </c>
      <c r="KN41">
        <f t="shared" si="186"/>
        <v>0</v>
      </c>
      <c r="KO41">
        <f t="shared" si="187"/>
        <v>0</v>
      </c>
      <c r="KP41" s="38" t="str">
        <f>IF(KK41=0,"",IF(KN41&gt;Configurações!$B$15,"7DIA ","")&amp;IF(AND(WEEKDAY(KG$5)=1,KO41&gt;IF($D41="F",Configurações!$B$13,Configurações!$B$14)),"DOM ","")&amp;IF(Configurações!$B$3="Simples","",IF(ROUND(KL41*1440,0)&lt;=ROUND(Configurações!$B$11*1440,0),IF(ROUND(KM41*1440,0)&gt;0,"INT-INDEVIDO",""),IF(ROUND(KL41*1440,0)&lt;=ROUND(Configurações!$B$12*1440,0),IF(ROUND(KM41*1440,0)&lt;&gt;ROUND(Configurações!$B$8*1440,0),"INT-15MIN",""),IF(OR(ROUND(KM41*1440,0)&lt;ROUND(Configurações!$B$9*1440,0),ROUND(KM41*1440,0)&gt;ROUND(Configurações!$B$10*1440,0)),"INT-1H2H","")))))</f>
        <v/>
      </c>
      <c r="KQ41" t="str">
        <f>IF(Configurações!$B$3="Simples",IF('Escala Simples'!AJ41="Trabalho","TRAB",IF('Escala Simples'!AJ41="Folga","FOLGA",IF('Escala Simples'!AJ41="Atestado","ATEST",IF('Escala Simples'!AJ41="Férias","FERIAS","")))),"")</f>
        <v/>
      </c>
      <c r="KR41" s="71" t="str">
        <f>IF(Configurações!$B$3="Colunas",IF('Escala Colunas'!Q172="","",'Escala Colunas'!Q172),IF(Configurações!$B$3="Simples","",IF('Escala Linhas'!ER41="","",'Escala Linhas'!ER41)))</f>
        <v/>
      </c>
      <c r="KS41" s="71" t="str">
        <f>IF(Configurações!$B$3="Colunas",IF('Escala Colunas'!Q173="","",'Escala Colunas'!Q173),IF(Configurações!$B$3="Simples","",IF('Escala Linhas'!ES41="","",'Escala Linhas'!ES41)))</f>
        <v/>
      </c>
      <c r="KT41" s="71" t="str">
        <f>IF(Configurações!$B$3="Colunas",IF('Escala Colunas'!Q174="","",'Escala Colunas'!Q174),IF(Configurações!$B$3="Simples","",IF('Escala Linhas'!ET41="","",'Escala Linhas'!ET41)))</f>
        <v/>
      </c>
      <c r="KU41" s="71" t="str">
        <f>IF(Configurações!$B$3="Colunas",IF('Escala Colunas'!Q175="","",'Escala Colunas'!Q175),IF(Configurações!$B$3="Simples","",IF('Escala Linhas'!EU41="","",'Escala Linhas'!EU41)))</f>
        <v/>
      </c>
      <c r="KV41">
        <f>IF($B41="",0,IF(Configurações!$B$3="Simples",IF(OR(LB41="TRAB",LB41="ATEST"),1,0),IF(AND(KR41&lt;&gt;"",KU41&lt;&gt;""),1,0)))</f>
        <v>0</v>
      </c>
      <c r="KW41" s="72">
        <f>IF(AND(KV41=1,Configurações!$B$3&lt;&gt;"Simples"),MOD(KU41-KR41,1)-KX41,0)</f>
        <v>0</v>
      </c>
      <c r="KX41" s="72">
        <f t="shared" si="188"/>
        <v>0</v>
      </c>
      <c r="KY41">
        <f t="shared" si="189"/>
        <v>0</v>
      </c>
      <c r="KZ41">
        <f t="shared" si="190"/>
        <v>0</v>
      </c>
      <c r="LA41" s="38" t="str">
        <f>IF(KV41=0,"",IF(KY41&gt;Configurações!$B$15,"7DIA ","")&amp;IF(AND(WEEKDAY(KR$5)=1,KZ41&gt;IF($D41="F",Configurações!$B$13,Configurações!$B$14)),"DOM ","")&amp;IF(Configurações!$B$3="Simples","",IF(ROUND(KW41*1440,0)&lt;=ROUND(Configurações!$B$11*1440,0),IF(ROUND(KX41*1440,0)&gt;0,"INT-INDEVIDO",""),IF(ROUND(KW41*1440,0)&lt;=ROUND(Configurações!$B$12*1440,0),IF(ROUND(KX41*1440,0)&lt;&gt;ROUND(Configurações!$B$8*1440,0),"INT-15MIN",""),IF(OR(ROUND(KX41*1440,0)&lt;ROUND(Configurações!$B$9*1440,0),ROUND(KX41*1440,0)&gt;ROUND(Configurações!$B$10*1440,0)),"INT-1H2H","")))))</f>
        <v/>
      </c>
      <c r="LB41" t="str">
        <f>IF(Configurações!$B$3="Simples",IF('Escala Simples'!AK41="Trabalho","TRAB",IF('Escala Simples'!AK41="Folga","FOLGA",IF('Escala Simples'!AK41="Atestado","ATEST",IF('Escala Simples'!AK41="Férias","FERIAS","")))),"")</f>
        <v/>
      </c>
      <c r="LC41" s="71" t="str">
        <f>IF(Configurações!$B$3="Colunas",IF('Escala Colunas'!Q180="","",'Escala Colunas'!Q180),IF(Configurações!$B$3="Simples","",IF('Escala Linhas'!EZ41="","",'Escala Linhas'!EZ41)))</f>
        <v/>
      </c>
      <c r="LD41" s="71" t="str">
        <f>IF(Configurações!$B$3="Colunas",IF('Escala Colunas'!Q181="","",'Escala Colunas'!Q181),IF(Configurações!$B$3="Simples","",IF('Escala Linhas'!FA41="","",'Escala Linhas'!FA41)))</f>
        <v/>
      </c>
      <c r="LE41" s="71" t="str">
        <f>IF(Configurações!$B$3="Colunas",IF('Escala Colunas'!Q182="","",'Escala Colunas'!Q182),IF(Configurações!$B$3="Simples","",IF('Escala Linhas'!FB41="","",'Escala Linhas'!FB41)))</f>
        <v/>
      </c>
      <c r="LF41" s="71" t="str">
        <f>IF(Configurações!$B$3="Colunas",IF('Escala Colunas'!Q183="","",'Escala Colunas'!Q183),IF(Configurações!$B$3="Simples","",IF('Escala Linhas'!FC41="","",'Escala Linhas'!FC41)))</f>
        <v/>
      </c>
      <c r="LG41">
        <f>IF($B41="",0,IF(Configurações!$B$3="Simples",IF(OR(LM41="TRAB",LM41="ATEST"),1,0),IF(AND(LC41&lt;&gt;"",LF41&lt;&gt;""),1,0)))</f>
        <v>0</v>
      </c>
      <c r="LH41" s="72">
        <f>IF(AND(LG41=1,Configurações!$B$3&lt;&gt;"Simples"),MOD(LF41-LC41,1)-LI41,0)</f>
        <v>0</v>
      </c>
      <c r="LI41" s="72">
        <f t="shared" si="191"/>
        <v>0</v>
      </c>
      <c r="LJ41">
        <f t="shared" si="192"/>
        <v>0</v>
      </c>
      <c r="LK41">
        <f t="shared" si="193"/>
        <v>0</v>
      </c>
      <c r="LL41" s="38" t="str">
        <f>IF(LG41=0,"",IF(LJ41&gt;Configurações!$B$15,"7DIA ","")&amp;IF(AND(WEEKDAY(LC$5)=1,LK41&gt;IF($D41="F",Configurações!$B$13,Configurações!$B$14)),"DOM ","")&amp;IF(Configurações!$B$3="Simples","",IF(ROUND(LH41*1440,0)&lt;=ROUND(Configurações!$B$11*1440,0),IF(ROUND(LI41*1440,0)&gt;0,"INT-INDEVIDO",""),IF(ROUND(LH41*1440,0)&lt;=ROUND(Configurações!$B$12*1440,0),IF(ROUND(LI41*1440,0)&lt;&gt;ROUND(Configurações!$B$8*1440,0),"INT-15MIN",""),IF(OR(ROUND(LI41*1440,0)&lt;ROUND(Configurações!$B$9*1440,0),ROUND(LI41*1440,0)&gt;ROUND(Configurações!$B$10*1440,0)),"INT-1H2H","")))))</f>
        <v/>
      </c>
      <c r="LM41" t="str">
        <f>IF(Configurações!$B$3="Simples",IF('Escala Simples'!AN41="Trabalho","TRAB",IF('Escala Simples'!AN41="Folga","FOLGA",IF('Escala Simples'!AN41="Atestado","ATEST",IF('Escala Simples'!AN41="Férias","FERIAS","")))),"")</f>
        <v/>
      </c>
      <c r="LN41" s="71" t="str">
        <f>IF(Configurações!$B$3="Colunas",IF('Escala Colunas'!Q185="","",'Escala Colunas'!Q185),IF(Configurações!$B$3="Simples","",IF('Escala Linhas'!FE41="","",'Escala Linhas'!FE41)))</f>
        <v/>
      </c>
      <c r="LO41" s="71" t="str">
        <f>IF(Configurações!$B$3="Colunas",IF('Escala Colunas'!Q186="","",'Escala Colunas'!Q186),IF(Configurações!$B$3="Simples","",IF('Escala Linhas'!FF41="","",'Escala Linhas'!FF41)))</f>
        <v/>
      </c>
      <c r="LP41" s="71" t="str">
        <f>IF(Configurações!$B$3="Colunas",IF('Escala Colunas'!Q187="","",'Escala Colunas'!Q187),IF(Configurações!$B$3="Simples","",IF('Escala Linhas'!FG41="","",'Escala Linhas'!FG41)))</f>
        <v/>
      </c>
      <c r="LQ41" s="71" t="str">
        <f>IF(Configurações!$B$3="Colunas",IF('Escala Colunas'!Q188="","",'Escala Colunas'!Q188),IF(Configurações!$B$3="Simples","",IF('Escala Linhas'!FH41="","",'Escala Linhas'!FH41)))</f>
        <v/>
      </c>
      <c r="LR41">
        <f>IF($B41="",0,IF(Configurações!$B$3="Simples",IF(OR(LX41="TRAB",LX41="ATEST"),1,0),IF(AND(LN41&lt;&gt;"",LQ41&lt;&gt;""),1,0)))</f>
        <v>0</v>
      </c>
      <c r="LS41" s="72">
        <f>IF(AND(LR41=1,Configurações!$B$3&lt;&gt;"Simples"),MOD(LQ41-LN41,1)-LT41,0)</f>
        <v>0</v>
      </c>
      <c r="LT41" s="72">
        <f t="shared" si="194"/>
        <v>0</v>
      </c>
      <c r="LU41">
        <f t="shared" si="195"/>
        <v>0</v>
      </c>
      <c r="LV41">
        <f t="shared" si="196"/>
        <v>0</v>
      </c>
      <c r="LW41" s="38" t="str">
        <f>IF(LR41=0,"",IF(LU41&gt;Configurações!$B$15,"7DIA ","")&amp;IF(AND(WEEKDAY(LN$5)=1,LV41&gt;IF($D41="F",Configurações!$B$13,Configurações!$B$14)),"DOM ","")&amp;IF(Configurações!$B$3="Simples","",IF(ROUND(LS41*1440,0)&lt;=ROUND(Configurações!$B$11*1440,0),IF(ROUND(LT41*1440,0)&gt;0,"INT-INDEVIDO",""),IF(ROUND(LS41*1440,0)&lt;=ROUND(Configurações!$B$12*1440,0),IF(ROUND(LT41*1440,0)&lt;&gt;ROUND(Configurações!$B$8*1440,0),"INT-15MIN",""),IF(OR(ROUND(LT41*1440,0)&lt;ROUND(Configurações!$B$9*1440,0),ROUND(LT41*1440,0)&gt;ROUND(Configurações!$B$10*1440,0)),"INT-1H2H","")))))</f>
        <v/>
      </c>
      <c r="LX41" t="str">
        <f>IF(Configurações!$B$3="Simples",IF('Escala Simples'!AO41="Trabalho","TRAB",IF('Escala Simples'!AO41="Folga","FOLGA",IF('Escala Simples'!AO41="Atestado","ATEST",IF('Escala Simples'!AO41="Férias","FERIAS","")))),"")</f>
        <v/>
      </c>
      <c r="LY41" s="71" t="str">
        <f>IF(Configurações!$B$3="Colunas",IF('Escala Colunas'!Q190="","",'Escala Colunas'!Q190),IF(Configurações!$B$3="Simples","",IF('Escala Linhas'!FJ41="","",'Escala Linhas'!FJ41)))</f>
        <v/>
      </c>
      <c r="LZ41" s="71" t="str">
        <f>IF(Configurações!$B$3="Colunas",IF('Escala Colunas'!Q191="","",'Escala Colunas'!Q191),IF(Configurações!$B$3="Simples","",IF('Escala Linhas'!FK41="","",'Escala Linhas'!FK41)))</f>
        <v/>
      </c>
      <c r="MA41" s="71" t="str">
        <f>IF(Configurações!$B$3="Colunas",IF('Escala Colunas'!Q192="","",'Escala Colunas'!Q192),IF(Configurações!$B$3="Simples","",IF('Escala Linhas'!FL41="","",'Escala Linhas'!FL41)))</f>
        <v/>
      </c>
      <c r="MB41" s="71" t="str">
        <f>IF(Configurações!$B$3="Colunas",IF('Escala Colunas'!Q193="","",'Escala Colunas'!Q193),IF(Configurações!$B$3="Simples","",IF('Escala Linhas'!FM41="","",'Escala Linhas'!FM41)))</f>
        <v/>
      </c>
      <c r="MC41">
        <f>IF($B41="",0,IF(Configurações!$B$3="Simples",IF(OR(MI41="TRAB",MI41="ATEST"),1,0),IF(AND(LY41&lt;&gt;"",MB41&lt;&gt;""),1,0)))</f>
        <v>0</v>
      </c>
      <c r="MD41" s="72">
        <f>IF(AND(MC41=1,Configurações!$B$3&lt;&gt;"Simples"),MOD(MB41-LY41,1)-ME41,0)</f>
        <v>0</v>
      </c>
      <c r="ME41" s="72">
        <f t="shared" si="197"/>
        <v>0</v>
      </c>
      <c r="MF41">
        <f t="shared" si="198"/>
        <v>0</v>
      </c>
      <c r="MG41">
        <f t="shared" si="199"/>
        <v>0</v>
      </c>
      <c r="MH41" s="38" t="str">
        <f>IF(MC41=0,"",IF(MF41&gt;Configurações!$B$15,"7DIA ","")&amp;IF(AND(WEEKDAY(LY$5)=1,MG41&gt;IF($D41="F",Configurações!$B$13,Configurações!$B$14)),"DOM ","")&amp;IF(Configurações!$B$3="Simples","",IF(ROUND(MD41*1440,0)&lt;=ROUND(Configurações!$B$11*1440,0),IF(ROUND(ME41*1440,0)&gt;0,"INT-INDEVIDO",""),IF(ROUND(MD41*1440,0)&lt;=ROUND(Configurações!$B$12*1440,0),IF(ROUND(ME41*1440,0)&lt;&gt;ROUND(Configurações!$B$8*1440,0),"INT-15MIN",""),IF(OR(ROUND(ME41*1440,0)&lt;ROUND(Configurações!$B$9*1440,0),ROUND(ME41*1440,0)&gt;ROUND(Configurações!$B$10*1440,0)),"INT-1H2H","")))))</f>
        <v/>
      </c>
      <c r="MI41" t="str">
        <f>IF(Configurações!$B$3="Simples",IF('Escala Simples'!AP41="Trabalho","TRAB",IF('Escala Simples'!AP41="Folga","FOLGA",IF('Escala Simples'!AP41="Atestado","ATEST",IF('Escala Simples'!AP41="Férias","FERIAS","")))),"")</f>
        <v/>
      </c>
      <c r="MJ41" s="71" t="str">
        <f>IF(Configurações!$B$3="Colunas",IF('Escala Colunas'!Q195="","",'Escala Colunas'!Q195),IF(Configurações!$B$3="Simples","",IF('Escala Linhas'!FO41="","",'Escala Linhas'!FO41)))</f>
        <v/>
      </c>
      <c r="MK41" s="71" t="str">
        <f>IF(Configurações!$B$3="Colunas",IF('Escala Colunas'!Q196="","",'Escala Colunas'!Q196),IF(Configurações!$B$3="Simples","",IF('Escala Linhas'!FP41="","",'Escala Linhas'!FP41)))</f>
        <v/>
      </c>
      <c r="ML41" s="71" t="str">
        <f>IF(Configurações!$B$3="Colunas",IF('Escala Colunas'!Q197="","",'Escala Colunas'!Q197),IF(Configurações!$B$3="Simples","",IF('Escala Linhas'!FQ41="","",'Escala Linhas'!FQ41)))</f>
        <v/>
      </c>
      <c r="MM41" s="71" t="str">
        <f>IF(Configurações!$B$3="Colunas",IF('Escala Colunas'!Q198="","",'Escala Colunas'!Q198),IF(Configurações!$B$3="Simples","",IF('Escala Linhas'!FR41="","",'Escala Linhas'!FR41)))</f>
        <v/>
      </c>
      <c r="MN41">
        <f>IF($B41="",0,IF(Configurações!$B$3="Simples",IF(OR(MT41="TRAB",MT41="ATEST"),1,0),IF(AND(MJ41&lt;&gt;"",MM41&lt;&gt;""),1,0)))</f>
        <v>0</v>
      </c>
      <c r="MO41" s="72">
        <f>IF(AND(MN41=1,Configurações!$B$3&lt;&gt;"Simples"),MOD(MM41-MJ41,1)-MP41,0)</f>
        <v>0</v>
      </c>
      <c r="MP41" s="72">
        <f t="shared" si="200"/>
        <v>0</v>
      </c>
      <c r="MQ41">
        <f t="shared" si="201"/>
        <v>0</v>
      </c>
      <c r="MR41">
        <f t="shared" si="202"/>
        <v>0</v>
      </c>
      <c r="MS41" s="38" t="str">
        <f>IF(MN41=0,"",IF(MQ41&gt;Configurações!$B$15,"7DIA ","")&amp;IF(AND(WEEKDAY(MJ$5)=1,MR41&gt;IF($D41="F",Configurações!$B$13,Configurações!$B$14)),"DOM ","")&amp;IF(Configurações!$B$3="Simples","",IF(ROUND(MO41*1440,0)&lt;=ROUND(Configurações!$B$11*1440,0),IF(ROUND(MP41*1440,0)&gt;0,"INT-INDEVIDO",""),IF(ROUND(MO41*1440,0)&lt;=ROUND(Configurações!$B$12*1440,0),IF(ROUND(MP41*1440,0)&lt;&gt;ROUND(Configurações!$B$8*1440,0),"INT-15MIN",""),IF(OR(ROUND(MP41*1440,0)&lt;ROUND(Configurações!$B$9*1440,0),ROUND(MP41*1440,0)&gt;ROUND(Configurações!$B$10*1440,0)),"INT-1H2H","")))))</f>
        <v/>
      </c>
      <c r="MT41" t="str">
        <f>IF(Configurações!$B$3="Simples",IF('Escala Simples'!AQ41="Trabalho","TRAB",IF('Escala Simples'!AQ41="Folga","FOLGA",IF('Escala Simples'!AQ41="Atestado","ATEST",IF('Escala Simples'!AQ41="Férias","FERIAS","")))),"")</f>
        <v/>
      </c>
      <c r="MU41" s="71" t="str">
        <f>IF(Configurações!$B$3="Colunas",IF('Escala Colunas'!Q200="","",'Escala Colunas'!Q200),IF(Configurações!$B$3="Simples","",IF('Escala Linhas'!FT41="","",'Escala Linhas'!FT41)))</f>
        <v/>
      </c>
      <c r="MV41" s="71" t="str">
        <f>IF(Configurações!$B$3="Colunas",IF('Escala Colunas'!Q201="","",'Escala Colunas'!Q201),IF(Configurações!$B$3="Simples","",IF('Escala Linhas'!FU41="","",'Escala Linhas'!FU41)))</f>
        <v/>
      </c>
      <c r="MW41" s="71" t="str">
        <f>IF(Configurações!$B$3="Colunas",IF('Escala Colunas'!Q202="","",'Escala Colunas'!Q202),IF(Configurações!$B$3="Simples","",IF('Escala Linhas'!FV41="","",'Escala Linhas'!FV41)))</f>
        <v/>
      </c>
      <c r="MX41" s="71" t="str">
        <f>IF(Configurações!$B$3="Colunas",IF('Escala Colunas'!Q203="","",'Escala Colunas'!Q203),IF(Configurações!$B$3="Simples","",IF('Escala Linhas'!FW41="","",'Escala Linhas'!FW41)))</f>
        <v/>
      </c>
      <c r="MY41">
        <f>IF($B41="",0,IF(Configurações!$B$3="Simples",IF(OR(NE41="TRAB",NE41="ATEST"),1,0),IF(AND(MU41&lt;&gt;"",MX41&lt;&gt;""),1,0)))</f>
        <v>0</v>
      </c>
      <c r="MZ41" s="72">
        <f>IF(AND(MY41=1,Configurações!$B$3&lt;&gt;"Simples"),MOD(MX41-MU41,1)-NA41,0)</f>
        <v>0</v>
      </c>
      <c r="NA41" s="72">
        <f t="shared" si="203"/>
        <v>0</v>
      </c>
      <c r="NB41">
        <f t="shared" si="204"/>
        <v>0</v>
      </c>
      <c r="NC41">
        <f t="shared" si="205"/>
        <v>0</v>
      </c>
      <c r="ND41" s="38" t="str">
        <f>IF(MY41=0,"",IF(NB41&gt;Configurações!$B$15,"7DIA ","")&amp;IF(AND(WEEKDAY(MU$5)=1,NC41&gt;IF($D41="F",Configurações!$B$13,Configurações!$B$14)),"DOM ","")&amp;IF(Configurações!$B$3="Simples","",IF(ROUND(MZ41*1440,0)&lt;=ROUND(Configurações!$B$11*1440,0),IF(ROUND(NA41*1440,0)&gt;0,"INT-INDEVIDO",""),IF(ROUND(MZ41*1440,0)&lt;=ROUND(Configurações!$B$12*1440,0),IF(ROUND(NA41*1440,0)&lt;&gt;ROUND(Configurações!$B$8*1440,0),"INT-15MIN",""),IF(OR(ROUND(NA41*1440,0)&lt;ROUND(Configurações!$B$9*1440,0),ROUND(NA41*1440,0)&gt;ROUND(Configurações!$B$10*1440,0)),"INT-1H2H","")))))</f>
        <v/>
      </c>
      <c r="NE41" t="str">
        <f>IF(Configurações!$B$3="Simples",IF('Escala Simples'!AR41="Trabalho","TRAB",IF('Escala Simples'!AR41="Folga","FOLGA",IF('Escala Simples'!AR41="Atestado","ATEST",IF('Escala Simples'!AR41="Férias","FERIAS","")))),"")</f>
        <v/>
      </c>
      <c r="NF41" s="71" t="str">
        <f>IF(Configurações!$B$3="Colunas",IF('Escala Colunas'!Q205="","",'Escala Colunas'!Q205),IF(Configurações!$B$3="Simples","",IF('Escala Linhas'!FY41="","",'Escala Linhas'!FY41)))</f>
        <v/>
      </c>
      <c r="NG41" s="71" t="str">
        <f>IF(Configurações!$B$3="Colunas",IF('Escala Colunas'!Q206="","",'Escala Colunas'!Q206),IF(Configurações!$B$3="Simples","",IF('Escala Linhas'!FZ41="","",'Escala Linhas'!FZ41)))</f>
        <v/>
      </c>
      <c r="NH41" s="71" t="str">
        <f>IF(Configurações!$B$3="Colunas",IF('Escala Colunas'!Q207="","",'Escala Colunas'!Q207),IF(Configurações!$B$3="Simples","",IF('Escala Linhas'!GA41="","",'Escala Linhas'!GA41)))</f>
        <v/>
      </c>
      <c r="NI41" s="71" t="str">
        <f>IF(Configurações!$B$3="Colunas",IF('Escala Colunas'!Q208="","",'Escala Colunas'!Q208),IF(Configurações!$B$3="Simples","",IF('Escala Linhas'!GB41="","",'Escala Linhas'!GB41)))</f>
        <v/>
      </c>
      <c r="NJ41">
        <f>IF($B41="",0,IF(Configurações!$B$3="Simples",IF(OR(NP41="TRAB",NP41="ATEST"),1,0),IF(AND(NF41&lt;&gt;"",NI41&lt;&gt;""),1,0)))</f>
        <v>0</v>
      </c>
      <c r="NK41" s="72">
        <f>IF(AND(NJ41=1,Configurações!$B$3&lt;&gt;"Simples"),MOD(NI41-NF41,1)-NL41,0)</f>
        <v>0</v>
      </c>
      <c r="NL41" s="72">
        <f t="shared" si="206"/>
        <v>0</v>
      </c>
      <c r="NM41">
        <f t="shared" si="207"/>
        <v>0</v>
      </c>
      <c r="NN41">
        <f t="shared" si="208"/>
        <v>0</v>
      </c>
      <c r="NO41" s="38" t="str">
        <f>IF(NJ41=0,"",IF(NM41&gt;Configurações!$B$15,"7DIA ","")&amp;IF(AND(WEEKDAY(NF$5)=1,NN41&gt;IF($D41="F",Configurações!$B$13,Configurações!$B$14)),"DOM ","")&amp;IF(Configurações!$B$3="Simples","",IF(ROUND(NK41*1440,0)&lt;=ROUND(Configurações!$B$11*1440,0),IF(ROUND(NL41*1440,0)&gt;0,"INT-INDEVIDO",""),IF(ROUND(NK41*1440,0)&lt;=ROUND(Configurações!$B$12*1440,0),IF(ROUND(NL41*1440,0)&lt;&gt;ROUND(Configurações!$B$8*1440,0),"INT-15MIN",""),IF(OR(ROUND(NL41*1440,0)&lt;ROUND(Configurações!$B$9*1440,0),ROUND(NL41*1440,0)&gt;ROUND(Configurações!$B$10*1440,0)),"INT-1H2H","")))))</f>
        <v/>
      </c>
      <c r="NP41" t="str">
        <f>IF(Configurações!$B$3="Simples",IF('Escala Simples'!AS41="Trabalho","TRAB",IF('Escala Simples'!AS41="Folga","FOLGA",IF('Escala Simples'!AS41="Atestado","ATEST",IF('Escala Simples'!AS41="Férias","FERIAS","")))),"")</f>
        <v/>
      </c>
      <c r="NQ41" s="71" t="str">
        <f>IF(Configurações!$B$3="Colunas",IF('Escala Colunas'!Q210="","",'Escala Colunas'!Q210),IF(Configurações!$B$3="Simples","",IF('Escala Linhas'!GD41="","",'Escala Linhas'!GD41)))</f>
        <v/>
      </c>
      <c r="NR41" s="71" t="str">
        <f>IF(Configurações!$B$3="Colunas",IF('Escala Colunas'!Q211="","",'Escala Colunas'!Q211),IF(Configurações!$B$3="Simples","",IF('Escala Linhas'!GE41="","",'Escala Linhas'!GE41)))</f>
        <v/>
      </c>
      <c r="NS41" s="71" t="str">
        <f>IF(Configurações!$B$3="Colunas",IF('Escala Colunas'!Q212="","",'Escala Colunas'!Q212),IF(Configurações!$B$3="Simples","",IF('Escala Linhas'!GF41="","",'Escala Linhas'!GF41)))</f>
        <v/>
      </c>
      <c r="NT41" s="71" t="str">
        <f>IF(Configurações!$B$3="Colunas",IF('Escala Colunas'!Q213="","",'Escala Colunas'!Q213),IF(Configurações!$B$3="Simples","",IF('Escala Linhas'!GG41="","",'Escala Linhas'!GG41)))</f>
        <v/>
      </c>
      <c r="NU41">
        <f>IF($B41="",0,IF(Configurações!$B$3="Simples",IF(OR(OA41="TRAB",OA41="ATEST"),1,0),IF(AND(NQ41&lt;&gt;"",NT41&lt;&gt;""),1,0)))</f>
        <v>0</v>
      </c>
      <c r="NV41" s="72">
        <f>IF(AND(NU41=1,Configurações!$B$3&lt;&gt;"Simples"),MOD(NT41-NQ41,1)-NW41,0)</f>
        <v>0</v>
      </c>
      <c r="NW41" s="72">
        <f t="shared" si="209"/>
        <v>0</v>
      </c>
      <c r="NX41">
        <f t="shared" si="210"/>
        <v>0</v>
      </c>
      <c r="NY41">
        <f t="shared" si="211"/>
        <v>0</v>
      </c>
      <c r="NZ41" s="38" t="str">
        <f>IF(NU41=0,"",IF(NX41&gt;Configurações!$B$15,"7DIA ","")&amp;IF(AND(WEEKDAY(NQ$5)=1,NY41&gt;IF($D41="F",Configurações!$B$13,Configurações!$B$14)),"DOM ","")&amp;IF(Configurações!$B$3="Simples","",IF(ROUND(NV41*1440,0)&lt;=ROUND(Configurações!$B$11*1440,0),IF(ROUND(NW41*1440,0)&gt;0,"INT-INDEVIDO",""),IF(ROUND(NV41*1440,0)&lt;=ROUND(Configurações!$B$12*1440,0),IF(ROUND(NW41*1440,0)&lt;&gt;ROUND(Configurações!$B$8*1440,0),"INT-15MIN",""),IF(OR(ROUND(NW41*1440,0)&lt;ROUND(Configurações!$B$9*1440,0),ROUND(NW41*1440,0)&gt;ROUND(Configurações!$B$10*1440,0)),"INT-1H2H","")))))</f>
        <v/>
      </c>
      <c r="OA41" t="str">
        <f>IF(Configurações!$B$3="Simples",IF('Escala Simples'!AT41="Trabalho","TRAB",IF('Escala Simples'!AT41="Folga","FOLGA",IF('Escala Simples'!AT41="Atestado","ATEST",IF('Escala Simples'!AT41="Férias","FERIAS","")))),"")</f>
        <v/>
      </c>
      <c r="OB41" s="72">
        <f>SUMIFS(Cálculos!$G41:$OA41,Cálculos!$G$4:$OA$4,"H",Cálculos!$G$3:$OA$3,1)</f>
        <v>0</v>
      </c>
      <c r="OC41">
        <f>SUMIFS(Cálculos!$G41:$OA41,Cálculos!$G$4:$OA$4,"T",Cálculos!$G$3:$OA$3,1)</f>
        <v>0</v>
      </c>
      <c r="OD41" s="69" t="str">
        <f>IF($B41="","",IF(AND(Configurações!$B$3&lt;&gt;"Simples",ISNUMBER($C41),ROUND(OB41*1440,0)&gt;$C41*60),"Jornada semanal excedida: "&amp;TEXT(OB41,"[h]:mm")&amp;" (contratada "&amp;$C41&amp;"h) • ","")&amp;IF(IF(Configurações!$B$6="Sim",OC41&gt;6,OC41&gt;Configurações!$B$5),IF(Configurações!$B$6="Sim","Semana inteira sem folga — mínimo 1 folga (CCT/ACT) • ","Mais de "&amp;Configurações!$B$5&amp;" dias trabalhados — obrigatórias 2 folgas semanais • "),"")&amp;IF(COUNTIF(G41:CD41,"*7DIA*")&gt;0,"7º dia consecutivo de trabalho • ","")&amp;IF(COUNTIF(G41:CD41,"*DOM*")&gt;0,"Domingos consecutivos acima do permitido • ","")&amp;IF(COUNTIF(G41:CD41,"*INT-INDEVIDO*")&gt;0,"Intervalo indevido em jornada até 4h • ","")&amp;IF(COUNTIF(G41:CD41,"*INT-15MIN*")&gt;0,"Intervalo deve ser de 15 min (jornada 4h01–6h) • ","")&amp;IF(COUNTIF(G41:CD41,"*INT-1H2H*")&gt;0,"Intervalo fora de 1h–2h (jornada acima de 6h) • ",""))</f>
        <v/>
      </c>
      <c r="OE41">
        <f>IF($B41="",0,IF(AND(Configurações!$B$3&lt;&gt;"Simples",ISNUMBER($C41),ROUND(OB41*1440,0)&gt;$C41*60),1,0))</f>
        <v>0</v>
      </c>
      <c r="OF41">
        <f>IF($B41="",0,IF(IF(Configurações!$B$6="Sim",OC41&gt;6,OC41&gt;Configurações!$B$5),1,0))</f>
        <v>0</v>
      </c>
      <c r="OG41" s="72">
        <f>SUMIFS(Cálculos!$G41:$OA41,Cálculos!$G$4:$OA$4,"H",Cálculos!$G$3:$OA$3,2)</f>
        <v>0</v>
      </c>
      <c r="OH41">
        <f>SUMIFS(Cálculos!$G41:$OA41,Cálculos!$G$4:$OA$4,"T",Cálculos!$G$3:$OA$3,2)</f>
        <v>0</v>
      </c>
      <c r="OI41" s="69" t="str">
        <f>IF($B41="","",IF(AND(Configurações!$B$3&lt;&gt;"Simples",ISNUMBER($C41),ROUND(OG41*1440,0)&gt;$C41*60),"Jornada semanal excedida: "&amp;TEXT(OG41,"[h]:mm")&amp;" (contratada "&amp;$C41&amp;"h) • ","")&amp;IF(IF(Configurações!$B$6="Sim",OH41&gt;6,OH41&gt;Configurações!$B$5),IF(Configurações!$B$6="Sim","Semana inteira sem folga — mínimo 1 folga (CCT/ACT) • ","Mais de "&amp;Configurações!$B$5&amp;" dias trabalhados — obrigatórias 2 folgas semanais • "),"")&amp;IF(COUNTIF(CF41:FC41,"*7DIA*")&gt;0,"7º dia consecutivo de trabalho • ","")&amp;IF(COUNTIF(CF41:FC41,"*DOM*")&gt;0,"Domingos consecutivos acima do permitido • ","")&amp;IF(COUNTIF(CF41:FC41,"*INT-INDEVIDO*")&gt;0,"Intervalo indevido em jornada até 4h • ","")&amp;IF(COUNTIF(CF41:FC41,"*INT-15MIN*")&gt;0,"Intervalo deve ser de 15 min (jornada 4h01–6h) • ","")&amp;IF(COUNTIF(CF41:FC41,"*INT-1H2H*")&gt;0,"Intervalo fora de 1h–2h (jornada acima de 6h) • ",""))</f>
        <v/>
      </c>
      <c r="OJ41">
        <f>IF($B41="",0,IF(AND(Configurações!$B$3&lt;&gt;"Simples",ISNUMBER($C41),ROUND(OG41*1440,0)&gt;$C41*60),1,0))</f>
        <v>0</v>
      </c>
      <c r="OK41">
        <f>IF($B41="",0,IF(IF(Configurações!$B$6="Sim",OH41&gt;6,OH41&gt;Configurações!$B$5),1,0))</f>
        <v>0</v>
      </c>
      <c r="OL41" s="72">
        <f>SUMIFS(Cálculos!$G41:$OA41,Cálculos!$G$4:$OA$4,"H",Cálculos!$G$3:$OA$3,3)</f>
        <v>0</v>
      </c>
      <c r="OM41">
        <f>SUMIFS(Cálculos!$G41:$OA41,Cálculos!$G$4:$OA$4,"T",Cálculos!$G$3:$OA$3,3)</f>
        <v>0</v>
      </c>
      <c r="ON41" s="69" t="str">
        <f>IF($B41="","",IF(AND(Configurações!$B$3&lt;&gt;"Simples",ISNUMBER($C41),ROUND(OL41*1440,0)&gt;$C41*60),"Jornada semanal excedida: "&amp;TEXT(OL41,"[h]:mm")&amp;" (contratada "&amp;$C41&amp;"h) • ","")&amp;IF(IF(Configurações!$B$6="Sim",OM41&gt;6,OM41&gt;Configurações!$B$5),IF(Configurações!$B$6="Sim","Semana inteira sem folga — mínimo 1 folga (CCT/ACT) • ","Mais de "&amp;Configurações!$B$5&amp;" dias trabalhados — obrigatórias 2 folgas semanais • "),"")&amp;IF(COUNTIF(FE41:IB41,"*7DIA*")&gt;0,"7º dia consecutivo de trabalho • ","")&amp;IF(COUNTIF(FE41:IB41,"*DOM*")&gt;0,"Domingos consecutivos acima do permitido • ","")&amp;IF(COUNTIF(FE41:IB41,"*INT-INDEVIDO*")&gt;0,"Intervalo indevido em jornada até 4h • ","")&amp;IF(COUNTIF(FE41:IB41,"*INT-15MIN*")&gt;0,"Intervalo deve ser de 15 min (jornada 4h01–6h) • ","")&amp;IF(COUNTIF(FE41:IB41,"*INT-1H2H*")&gt;0,"Intervalo fora de 1h–2h (jornada acima de 6h) • ",""))</f>
        <v/>
      </c>
      <c r="OO41">
        <f>IF($B41="",0,IF(AND(Configurações!$B$3&lt;&gt;"Simples",ISNUMBER($C41),ROUND(OL41*1440,0)&gt;$C41*60),1,0))</f>
        <v>0</v>
      </c>
      <c r="OP41">
        <f>IF($B41="",0,IF(IF(Configurações!$B$6="Sim",OM41&gt;6,OM41&gt;Configurações!$B$5),1,0))</f>
        <v>0</v>
      </c>
      <c r="OQ41" s="72">
        <f>SUMIFS(Cálculos!$G41:$OA41,Cálculos!$G$4:$OA$4,"H",Cálculos!$G$3:$OA$3,4)</f>
        <v>0</v>
      </c>
      <c r="OR41">
        <f>SUMIFS(Cálculos!$G41:$OA41,Cálculos!$G$4:$OA$4,"T",Cálculos!$G$3:$OA$3,4)</f>
        <v>0</v>
      </c>
      <c r="OS41" s="69" t="str">
        <f>IF($B41="","",IF(AND(Configurações!$B$3&lt;&gt;"Simples",ISNUMBER($C41),ROUND(OQ41*1440,0)&gt;$C41*60),"Jornada semanal excedida: "&amp;TEXT(OQ41,"[h]:mm")&amp;" (contratada "&amp;$C41&amp;"h) • ","")&amp;IF(IF(Configurações!$B$6="Sim",OR41&gt;6,OR41&gt;Configurações!$B$5),IF(Configurações!$B$6="Sim","Semana inteira sem folga — mínimo 1 folga (CCT/ACT) • ","Mais de "&amp;Configurações!$B$5&amp;" dias trabalhados — obrigatórias 2 folgas semanais • "),"")&amp;IF(COUNTIF(ID41:LA41,"*7DIA*")&gt;0,"7º dia consecutivo de trabalho • ","")&amp;IF(COUNTIF(ID41:LA41,"*DOM*")&gt;0,"Domingos consecutivos acima do permitido • ","")&amp;IF(COUNTIF(ID41:LA41,"*INT-INDEVIDO*")&gt;0,"Intervalo indevido em jornada até 4h • ","")&amp;IF(COUNTIF(ID41:LA41,"*INT-15MIN*")&gt;0,"Intervalo deve ser de 15 min (jornada 4h01–6h) • ","")&amp;IF(COUNTIF(ID41:LA41,"*INT-1H2H*")&gt;0,"Intervalo fora de 1h–2h (jornada acima de 6h) • ",""))</f>
        <v/>
      </c>
      <c r="OT41">
        <f>IF($B41="",0,IF(AND(Configurações!$B$3&lt;&gt;"Simples",ISNUMBER($C41),ROUND(OQ41*1440,0)&gt;$C41*60),1,0))</f>
        <v>0</v>
      </c>
      <c r="OU41">
        <f>IF($B41="",0,IF(IF(Configurações!$B$6="Sim",OR41&gt;6,OR41&gt;Configurações!$B$5),1,0))</f>
        <v>0</v>
      </c>
      <c r="OV41" s="72">
        <f>SUMIFS(Cálculos!$G41:$OA41,Cálculos!$G$4:$OA$4,"H",Cálculos!$G$3:$OA$3,5)</f>
        <v>0</v>
      </c>
      <c r="OW41">
        <f>SUMIFS(Cálculos!$G41:$OA41,Cálculos!$G$4:$OA$4,"T",Cálculos!$G$3:$OA$3,5)</f>
        <v>0</v>
      </c>
      <c r="OX41" s="69" t="str">
        <f>IF($B41="","",IF(AND(Configurações!$B$3&lt;&gt;"Simples",ISNUMBER($C41),ROUND(OV41*1440,0)&gt;$C41*60),"Jornada semanal excedida: "&amp;TEXT(OV41,"[h]:mm")&amp;" (contratada "&amp;$C41&amp;"h) • ","")&amp;IF(IF(Configurações!$B$6="Sim",OW41&gt;6,OW41&gt;Configurações!$B$5),IF(Configurações!$B$6="Sim","Semana inteira sem folga — mínimo 1 folga (CCT/ACT) • ","Mais de "&amp;Configurações!$B$5&amp;" dias trabalhados — obrigatórias 2 folgas semanais • "),"")&amp;IF(COUNTIF(LC41:NZ41,"*7DIA*")&gt;0,"7º dia consecutivo de trabalho • ","")&amp;IF(COUNTIF(LC41:NZ41,"*DOM*")&gt;0,"Domingos consecutivos acima do permitido • ","")&amp;IF(COUNTIF(LC41:NZ41,"*INT-INDEVIDO*")&gt;0,"Intervalo indevido em jornada até 4h • ","")&amp;IF(COUNTIF(LC41:NZ41,"*INT-15MIN*")&gt;0,"Intervalo deve ser de 15 min (jornada 4h01–6h) • ","")&amp;IF(COUNTIF(LC41:NZ41,"*INT-1H2H*")&gt;0,"Intervalo fora de 1h–2h (jornada acima de 6h) • ",""))</f>
        <v/>
      </c>
      <c r="OY41">
        <f>IF($B41="",0,IF(AND(Configurações!$B$3&lt;&gt;"Simples",ISNUMBER($C41),ROUND(OV41*1440,0)&gt;$C41*60),1,0))</f>
        <v>0</v>
      </c>
      <c r="OZ41">
        <f>IF($B41="",0,IF(IF(Configurações!$B$6="Sim",OW41&gt;6,OW41&gt;Configurações!$B$5),1,0))</f>
        <v>0</v>
      </c>
      <c r="PA41">
        <f>IF($B41="",0,SUMPRODUCT((Cálculos!$G$4:$OA$4="T")*(Cálculos!$G$5:$OA$5&gt;=$PA$5)*(Cálculos!$G$5:$OA$5&lt;=$PB$5))-PE41)</f>
        <v>0</v>
      </c>
      <c r="PB41">
        <f>IF($B41="",0,PA41-SUMIFS(Cálculos!$G41:$OA41,Cálculos!$G$4:$OA$4,"T",Cálculos!$G$5:$OA$5,"&gt;="&amp;$PA$5,Cálculos!$G$5:$OA$5,"&lt;="&amp;$PB$5))</f>
        <v>0</v>
      </c>
      <c r="PC41">
        <f>ROUND(PA41*Configurações!$B$7/7,0)</f>
        <v>0</v>
      </c>
      <c r="PD41">
        <f>IF(AND(Configurações!$B$6="Sim",PA41&gt;0,PB41&lt;PC41),1,0)</f>
        <v>0</v>
      </c>
      <c r="PE41">
        <f>IF($B41="",0,COUNTIFS(Cálculos!$G$4:$OA$4,"ST",Cálculos!$G$5:$OA$5,"&gt;="&amp;$PA$5,Cálculos!$G$5:$OA$5,"&lt;="&amp;$PB$5,Cálculos!$G41:$OA41,"FERIAS"))</f>
        <v>0</v>
      </c>
      <c r="PF41">
        <f>IF($B41="",0,SUMPRODUCT((Cálculos!$G$4:$OA$4="T")*(Cálculos!$G$5:$OA$5&gt;=$PF$5)*(Cálculos!$G$5:$OA$5&lt;=$PG$5))-PJ41)</f>
        <v>0</v>
      </c>
      <c r="PG41">
        <f>IF($B41="",0,PF41-SUMIFS(Cálculos!$G41:$OA41,Cálculos!$G$4:$OA$4,"T",Cálculos!$G$5:$OA$5,"&gt;="&amp;$PF$5,Cálculos!$G$5:$OA$5,"&lt;="&amp;$PG$5))</f>
        <v>0</v>
      </c>
      <c r="PH41">
        <f>ROUND(PF41*Configurações!$B$7/7,0)</f>
        <v>0</v>
      </c>
      <c r="PI41">
        <f>IF(AND(Configurações!$B$6="Sim",PF41&gt;0,PG41&lt;PH41),1,0)</f>
        <v>0</v>
      </c>
      <c r="PJ41">
        <f>IF($B41="",0,COUNTIFS(Cálculos!$G$4:$OA$4,"ST",Cálculos!$G$5:$OA$5,"&gt;="&amp;$PF$5,Cálculos!$G$5:$OA$5,"&lt;="&amp;$PG$5,Cálculos!$G41:$OA41,"FERIAS"))</f>
        <v>0</v>
      </c>
      <c r="PK41">
        <f>IF($B41="",0,SUMPRODUCT((Cálculos!$G$4:$OA$4="T")*(Cálculos!$G$5:$OA$5&gt;=$PK$5)*(Cálculos!$G$5:$OA$5&lt;=$PL$5))-PO41)</f>
        <v>0</v>
      </c>
      <c r="PL41">
        <f>IF($B41="",0,PK41-SUMIFS(Cálculos!$G41:$OA41,Cálculos!$G$4:$OA$4,"T",Cálculos!$G$5:$OA$5,"&gt;="&amp;$PK$5,Cálculos!$G$5:$OA$5,"&lt;="&amp;$PL$5))</f>
        <v>0</v>
      </c>
      <c r="PM41">
        <f>ROUND(PK41*Configurações!$B$7/7,0)</f>
        <v>0</v>
      </c>
      <c r="PN41">
        <f>IF(AND(Configurações!$B$6="Sim",PK41&gt;0,PL41&lt;PM41),1,0)</f>
        <v>0</v>
      </c>
      <c r="PO41">
        <f>IF($B41="",0,COUNTIFS(Cálculos!$G$4:$OA$4,"ST",Cálculos!$G$5:$OA$5,"&gt;="&amp;$PK$5,Cálculos!$G$5:$OA$5,"&lt;="&amp;$PL$5,Cálculos!$G41:$OA41,"FERIAS"))</f>
        <v>0</v>
      </c>
      <c r="PP41" s="69" t="str">
        <f t="shared" si="212"/>
        <v/>
      </c>
    </row>
    <row r="42" spans="1:432" x14ac:dyDescent="0.25">
      <c r="A42" s="68" t="str">
        <f t="shared" si="106"/>
        <v/>
      </c>
      <c r="B42" s="69" t="str">
        <f>IF(Configurações!$B$3="Colunas",IF('Escala Colunas'!Q$4="","",'Escala Colunas'!Q$4),IF(Configurações!$B$3="Simples",IF('Escala Simples'!$B42="","",'Escala Simples'!$B42),IF('Escala Linhas'!$B42="","",'Escala Linhas'!$B42)))</f>
        <v/>
      </c>
      <c r="C42" s="70" t="str">
        <f>IF($B42="","",IFERROR(INDEX(Funcionários!$D$5:$D$84,MATCH($B42,Funcionários!$B$5:$B$84,0)),""))</f>
        <v/>
      </c>
      <c r="D42" t="str">
        <f>IF($B42="","",IFERROR(INDEX(Funcionários!$C$5:$C$84,MATCH($B42,Funcionários!$B$5:$B$84,0)),""))</f>
        <v/>
      </c>
      <c r="E42">
        <f>IF($B42="",0,IFERROR(N(INDEX(Funcionários!$E$5:$E$84,MATCH($B42,Funcionários!$B$5:$B$84,0))),0))</f>
        <v>0</v>
      </c>
      <c r="F42">
        <f>IF($B42="",0,IFERROR(N(INDEX(Funcionários!$F$5:$F$84,MATCH($B42,Funcionários!$B$5:$B$84,0))),0))</f>
        <v>0</v>
      </c>
      <c r="G42" s="71" t="str">
        <f>IF(Configurações!$B$3="Colunas",IF('Escala Colunas'!Q29="","",'Escala Colunas'!Q29),IF(Configurações!$B$3="Simples","",IF('Escala Linhas'!D42="","",'Escala Linhas'!D42)))</f>
        <v/>
      </c>
      <c r="H42" s="71" t="str">
        <f>IF(Configurações!$B$3="Colunas",IF('Escala Colunas'!Q30="","",'Escala Colunas'!Q30),IF(Configurações!$B$3="Simples","",IF('Escala Linhas'!E42="","",'Escala Linhas'!E42)))</f>
        <v/>
      </c>
      <c r="I42" s="71" t="str">
        <f>IF(Configurações!$B$3="Colunas",IF('Escala Colunas'!Q31="","",'Escala Colunas'!Q31),IF(Configurações!$B$3="Simples","",IF('Escala Linhas'!F42="","",'Escala Linhas'!F42)))</f>
        <v/>
      </c>
      <c r="J42" s="71" t="str">
        <f>IF(Configurações!$B$3="Colunas",IF('Escala Colunas'!Q32="","",'Escala Colunas'!Q32),IF(Configurações!$B$3="Simples","",IF('Escala Linhas'!G42="","",'Escala Linhas'!G42)))</f>
        <v/>
      </c>
      <c r="K42">
        <f>IF($B42="",0,IF(Configurações!$B$3="Simples",IF(OR(Q42="TRAB",Q42="ATEST"),1,0),IF(AND(G42&lt;&gt;"",J42&lt;&gt;""),1,0)))</f>
        <v>0</v>
      </c>
      <c r="L42" s="72">
        <f>IF(AND(K42=1,Configurações!$B$3&lt;&gt;"Simples"),MOD(J42-G42,1)-M42,0)</f>
        <v>0</v>
      </c>
      <c r="M42" s="72">
        <f t="shared" si="107"/>
        <v>0</v>
      </c>
      <c r="N42">
        <f t="shared" si="108"/>
        <v>0</v>
      </c>
      <c r="O42">
        <f t="shared" si="109"/>
        <v>0</v>
      </c>
      <c r="P42" s="38" t="str">
        <f>IF(K42=0,"",IF(N42&gt;Configurações!$B$15,"7DIA ","")&amp;IF(AND(WEEKDAY(G$5)=1,O42&gt;IF($D42="F",Configurações!$B$13,Configurações!$B$14)),"DOM ","")&amp;IF(Configurações!$B$3="Simples","",IF(ROUND(L42*1440,0)&lt;=ROUND(Configurações!$B$11*1440,0),IF(ROUND(M42*1440,0)&gt;0,"INT-INDEVIDO",""),IF(ROUND(L42*1440,0)&lt;=ROUND(Configurações!$B$12*1440,0),IF(ROUND(M42*1440,0)&lt;&gt;ROUND(Configurações!$B$8*1440,0),"INT-15MIN",""),IF(OR(ROUND(M42*1440,0)&lt;ROUND(Configurações!$B$9*1440,0),ROUND(M42*1440,0)&gt;ROUND(Configurações!$B$10*1440,0)),"INT-1H2H","")))))</f>
        <v/>
      </c>
      <c r="Q42" t="str">
        <f>IF(Configurações!$B$3="Simples",IF('Escala Simples'!D42="Trabalho","TRAB",IF('Escala Simples'!D42="Folga","FOLGA",IF('Escala Simples'!D42="Atestado","ATEST",IF('Escala Simples'!D42="Férias","FERIAS","")))),"")</f>
        <v/>
      </c>
      <c r="R42" s="71" t="str">
        <f>IF(Configurações!$B$3="Colunas",IF('Escala Colunas'!Q34="","",'Escala Colunas'!Q34),IF(Configurações!$B$3="Simples","",IF('Escala Linhas'!I42="","",'Escala Linhas'!I42)))</f>
        <v/>
      </c>
      <c r="S42" s="71" t="str">
        <f>IF(Configurações!$B$3="Colunas",IF('Escala Colunas'!Q35="","",'Escala Colunas'!Q35),IF(Configurações!$B$3="Simples","",IF('Escala Linhas'!J42="","",'Escala Linhas'!J42)))</f>
        <v/>
      </c>
      <c r="T42" s="71" t="str">
        <f>IF(Configurações!$B$3="Colunas",IF('Escala Colunas'!Q36="","",'Escala Colunas'!Q36),IF(Configurações!$B$3="Simples","",IF('Escala Linhas'!K42="","",'Escala Linhas'!K42)))</f>
        <v/>
      </c>
      <c r="U42" s="71" t="str">
        <f>IF(Configurações!$B$3="Colunas",IF('Escala Colunas'!Q37="","",'Escala Colunas'!Q37),IF(Configurações!$B$3="Simples","",IF('Escala Linhas'!L42="","",'Escala Linhas'!L42)))</f>
        <v/>
      </c>
      <c r="V42">
        <f>IF($B42="",0,IF(Configurações!$B$3="Simples",IF(OR(AB42="TRAB",AB42="ATEST"),1,0),IF(AND(R42&lt;&gt;"",U42&lt;&gt;""),1,0)))</f>
        <v>0</v>
      </c>
      <c r="W42" s="72">
        <f>IF(AND(V42=1,Configurações!$B$3&lt;&gt;"Simples"),MOD(U42-R42,1)-X42,0)</f>
        <v>0</v>
      </c>
      <c r="X42" s="72">
        <f t="shared" si="110"/>
        <v>0</v>
      </c>
      <c r="Y42">
        <f t="shared" si="111"/>
        <v>0</v>
      </c>
      <c r="Z42">
        <f t="shared" si="112"/>
        <v>0</v>
      </c>
      <c r="AA42" s="38" t="str">
        <f>IF(V42=0,"",IF(Y42&gt;Configurações!$B$15,"7DIA ","")&amp;IF(AND(WEEKDAY(R$5)=1,Z42&gt;IF($D42="F",Configurações!$B$13,Configurações!$B$14)),"DOM ","")&amp;IF(Configurações!$B$3="Simples","",IF(ROUND(W42*1440,0)&lt;=ROUND(Configurações!$B$11*1440,0),IF(ROUND(X42*1440,0)&gt;0,"INT-INDEVIDO",""),IF(ROUND(W42*1440,0)&lt;=ROUND(Configurações!$B$12*1440,0),IF(ROUND(X42*1440,0)&lt;&gt;ROUND(Configurações!$B$8*1440,0),"INT-15MIN",""),IF(OR(ROUND(X42*1440,0)&lt;ROUND(Configurações!$B$9*1440,0),ROUND(X42*1440,0)&gt;ROUND(Configurações!$B$10*1440,0)),"INT-1H2H","")))))</f>
        <v/>
      </c>
      <c r="AB42" t="str">
        <f>IF(Configurações!$B$3="Simples",IF('Escala Simples'!E42="Trabalho","TRAB",IF('Escala Simples'!E42="Folga","FOLGA",IF('Escala Simples'!E42="Atestado","ATEST",IF('Escala Simples'!E42="Férias","FERIAS","")))),"")</f>
        <v/>
      </c>
      <c r="AC42" s="71" t="str">
        <f>IF(Configurações!$B$3="Colunas",IF('Escala Colunas'!Q39="","",'Escala Colunas'!Q39),IF(Configurações!$B$3="Simples","",IF('Escala Linhas'!N42="","",'Escala Linhas'!N42)))</f>
        <v/>
      </c>
      <c r="AD42" s="71" t="str">
        <f>IF(Configurações!$B$3="Colunas",IF('Escala Colunas'!Q40="","",'Escala Colunas'!Q40),IF(Configurações!$B$3="Simples","",IF('Escala Linhas'!O42="","",'Escala Linhas'!O42)))</f>
        <v/>
      </c>
      <c r="AE42" s="71" t="str">
        <f>IF(Configurações!$B$3="Colunas",IF('Escala Colunas'!Q41="","",'Escala Colunas'!Q41),IF(Configurações!$B$3="Simples","",IF('Escala Linhas'!P42="","",'Escala Linhas'!P42)))</f>
        <v/>
      </c>
      <c r="AF42" s="71" t="str">
        <f>IF(Configurações!$B$3="Colunas",IF('Escala Colunas'!Q42="","",'Escala Colunas'!Q42),IF(Configurações!$B$3="Simples","",IF('Escala Linhas'!Q42="","",'Escala Linhas'!Q42)))</f>
        <v/>
      </c>
      <c r="AG42">
        <f>IF($B42="",0,IF(Configurações!$B$3="Simples",IF(OR(AM42="TRAB",AM42="ATEST"),1,0),IF(AND(AC42&lt;&gt;"",AF42&lt;&gt;""),1,0)))</f>
        <v>0</v>
      </c>
      <c r="AH42" s="72">
        <f>IF(AND(AG42=1,Configurações!$B$3&lt;&gt;"Simples"),MOD(AF42-AC42,1)-AI42,0)</f>
        <v>0</v>
      </c>
      <c r="AI42" s="72">
        <f t="shared" si="113"/>
        <v>0</v>
      </c>
      <c r="AJ42">
        <f t="shared" si="114"/>
        <v>0</v>
      </c>
      <c r="AK42">
        <f t="shared" si="115"/>
        <v>0</v>
      </c>
      <c r="AL42" s="38" t="str">
        <f>IF(AG42=0,"",IF(AJ42&gt;Configurações!$B$15,"7DIA ","")&amp;IF(AND(WEEKDAY(AC$5)=1,AK42&gt;IF($D42="F",Configurações!$B$13,Configurações!$B$14)),"DOM ","")&amp;IF(Configurações!$B$3="Simples","",IF(ROUND(AH42*1440,0)&lt;=ROUND(Configurações!$B$11*1440,0),IF(ROUND(AI42*1440,0)&gt;0,"INT-INDEVIDO",""),IF(ROUND(AH42*1440,0)&lt;=ROUND(Configurações!$B$12*1440,0),IF(ROUND(AI42*1440,0)&lt;&gt;ROUND(Configurações!$B$8*1440,0),"INT-15MIN",""),IF(OR(ROUND(AI42*1440,0)&lt;ROUND(Configurações!$B$9*1440,0),ROUND(AI42*1440,0)&gt;ROUND(Configurações!$B$10*1440,0)),"INT-1H2H","")))))</f>
        <v/>
      </c>
      <c r="AM42" t="str">
        <f>IF(Configurações!$B$3="Simples",IF('Escala Simples'!F42="Trabalho","TRAB",IF('Escala Simples'!F42="Folga","FOLGA",IF('Escala Simples'!F42="Atestado","ATEST",IF('Escala Simples'!F42="Férias","FERIAS","")))),"")</f>
        <v/>
      </c>
      <c r="AN42" s="71" t="str">
        <f>IF(Configurações!$B$3="Colunas",IF('Escala Colunas'!Q44="","",'Escala Colunas'!Q44),IF(Configurações!$B$3="Simples","",IF('Escala Linhas'!S42="","",'Escala Linhas'!S42)))</f>
        <v/>
      </c>
      <c r="AO42" s="71" t="str">
        <f>IF(Configurações!$B$3="Colunas",IF('Escala Colunas'!Q45="","",'Escala Colunas'!Q45),IF(Configurações!$B$3="Simples","",IF('Escala Linhas'!T42="","",'Escala Linhas'!T42)))</f>
        <v/>
      </c>
      <c r="AP42" s="71" t="str">
        <f>IF(Configurações!$B$3="Colunas",IF('Escala Colunas'!Q46="","",'Escala Colunas'!Q46),IF(Configurações!$B$3="Simples","",IF('Escala Linhas'!U42="","",'Escala Linhas'!U42)))</f>
        <v/>
      </c>
      <c r="AQ42" s="71" t="str">
        <f>IF(Configurações!$B$3="Colunas",IF('Escala Colunas'!Q47="","",'Escala Colunas'!Q47),IF(Configurações!$B$3="Simples","",IF('Escala Linhas'!V42="","",'Escala Linhas'!V42)))</f>
        <v/>
      </c>
      <c r="AR42">
        <f>IF($B42="",0,IF(Configurações!$B$3="Simples",IF(OR(AX42="TRAB",AX42="ATEST"),1,0),IF(AND(AN42&lt;&gt;"",AQ42&lt;&gt;""),1,0)))</f>
        <v>0</v>
      </c>
      <c r="AS42" s="72">
        <f>IF(AND(AR42=1,Configurações!$B$3&lt;&gt;"Simples"),MOD(AQ42-AN42,1)-AT42,0)</f>
        <v>0</v>
      </c>
      <c r="AT42" s="72">
        <f t="shared" si="116"/>
        <v>0</v>
      </c>
      <c r="AU42">
        <f t="shared" si="117"/>
        <v>0</v>
      </c>
      <c r="AV42">
        <f t="shared" si="118"/>
        <v>0</v>
      </c>
      <c r="AW42" s="38" t="str">
        <f>IF(AR42=0,"",IF(AU42&gt;Configurações!$B$15,"7DIA ","")&amp;IF(AND(WEEKDAY(AN$5)=1,AV42&gt;IF($D42="F",Configurações!$B$13,Configurações!$B$14)),"DOM ","")&amp;IF(Configurações!$B$3="Simples","",IF(ROUND(AS42*1440,0)&lt;=ROUND(Configurações!$B$11*1440,0),IF(ROUND(AT42*1440,0)&gt;0,"INT-INDEVIDO",""),IF(ROUND(AS42*1440,0)&lt;=ROUND(Configurações!$B$12*1440,0),IF(ROUND(AT42*1440,0)&lt;&gt;ROUND(Configurações!$B$8*1440,0),"INT-15MIN",""),IF(OR(ROUND(AT42*1440,0)&lt;ROUND(Configurações!$B$9*1440,0),ROUND(AT42*1440,0)&gt;ROUND(Configurações!$B$10*1440,0)),"INT-1H2H","")))))</f>
        <v/>
      </c>
      <c r="AX42" t="str">
        <f>IF(Configurações!$B$3="Simples",IF('Escala Simples'!G42="Trabalho","TRAB",IF('Escala Simples'!G42="Folga","FOLGA",IF('Escala Simples'!G42="Atestado","ATEST",IF('Escala Simples'!G42="Férias","FERIAS","")))),"")</f>
        <v/>
      </c>
      <c r="AY42" s="71" t="str">
        <f>IF(Configurações!$B$3="Colunas",IF('Escala Colunas'!Q49="","",'Escala Colunas'!Q49),IF(Configurações!$B$3="Simples","",IF('Escala Linhas'!X42="","",'Escala Linhas'!X42)))</f>
        <v/>
      </c>
      <c r="AZ42" s="71" t="str">
        <f>IF(Configurações!$B$3="Colunas",IF('Escala Colunas'!Q50="","",'Escala Colunas'!Q50),IF(Configurações!$B$3="Simples","",IF('Escala Linhas'!Y42="","",'Escala Linhas'!Y42)))</f>
        <v/>
      </c>
      <c r="BA42" s="71" t="str">
        <f>IF(Configurações!$B$3="Colunas",IF('Escala Colunas'!Q51="","",'Escala Colunas'!Q51),IF(Configurações!$B$3="Simples","",IF('Escala Linhas'!Z42="","",'Escala Linhas'!Z42)))</f>
        <v/>
      </c>
      <c r="BB42" s="71" t="str">
        <f>IF(Configurações!$B$3="Colunas",IF('Escala Colunas'!Q52="","",'Escala Colunas'!Q52),IF(Configurações!$B$3="Simples","",IF('Escala Linhas'!AA42="","",'Escala Linhas'!AA42)))</f>
        <v/>
      </c>
      <c r="BC42">
        <f>IF($B42="",0,IF(Configurações!$B$3="Simples",IF(OR(BI42="TRAB",BI42="ATEST"),1,0),IF(AND(AY42&lt;&gt;"",BB42&lt;&gt;""),1,0)))</f>
        <v>0</v>
      </c>
      <c r="BD42" s="72">
        <f>IF(AND(BC42=1,Configurações!$B$3&lt;&gt;"Simples"),MOD(BB42-AY42,1)-BE42,0)</f>
        <v>0</v>
      </c>
      <c r="BE42" s="72">
        <f t="shared" si="119"/>
        <v>0</v>
      </c>
      <c r="BF42">
        <f t="shared" si="120"/>
        <v>0</v>
      </c>
      <c r="BG42">
        <f t="shared" si="121"/>
        <v>0</v>
      </c>
      <c r="BH42" s="38" t="str">
        <f>IF(BC42=0,"",IF(BF42&gt;Configurações!$B$15,"7DIA ","")&amp;IF(AND(WEEKDAY(AY$5)=1,BG42&gt;IF($D42="F",Configurações!$B$13,Configurações!$B$14)),"DOM ","")&amp;IF(Configurações!$B$3="Simples","",IF(ROUND(BD42*1440,0)&lt;=ROUND(Configurações!$B$11*1440,0),IF(ROUND(BE42*1440,0)&gt;0,"INT-INDEVIDO",""),IF(ROUND(BD42*1440,0)&lt;=ROUND(Configurações!$B$12*1440,0),IF(ROUND(BE42*1440,0)&lt;&gt;ROUND(Configurações!$B$8*1440,0),"INT-15MIN",""),IF(OR(ROUND(BE42*1440,0)&lt;ROUND(Configurações!$B$9*1440,0),ROUND(BE42*1440,0)&gt;ROUND(Configurações!$B$10*1440,0)),"INT-1H2H","")))))</f>
        <v/>
      </c>
      <c r="BI42" t="str">
        <f>IF(Configurações!$B$3="Simples",IF('Escala Simples'!H42="Trabalho","TRAB",IF('Escala Simples'!H42="Folga","FOLGA",IF('Escala Simples'!H42="Atestado","ATEST",IF('Escala Simples'!H42="Férias","FERIAS","")))),"")</f>
        <v/>
      </c>
      <c r="BJ42" s="71" t="str">
        <f>IF(Configurações!$B$3="Colunas",IF('Escala Colunas'!Q54="","",'Escala Colunas'!Q54),IF(Configurações!$B$3="Simples","",IF('Escala Linhas'!AC42="","",'Escala Linhas'!AC42)))</f>
        <v/>
      </c>
      <c r="BK42" s="71" t="str">
        <f>IF(Configurações!$B$3="Colunas",IF('Escala Colunas'!Q55="","",'Escala Colunas'!Q55),IF(Configurações!$B$3="Simples","",IF('Escala Linhas'!AD42="","",'Escala Linhas'!AD42)))</f>
        <v/>
      </c>
      <c r="BL42" s="71" t="str">
        <f>IF(Configurações!$B$3="Colunas",IF('Escala Colunas'!Q56="","",'Escala Colunas'!Q56),IF(Configurações!$B$3="Simples","",IF('Escala Linhas'!AE42="","",'Escala Linhas'!AE42)))</f>
        <v/>
      </c>
      <c r="BM42" s="71" t="str">
        <f>IF(Configurações!$B$3="Colunas",IF('Escala Colunas'!Q57="","",'Escala Colunas'!Q57),IF(Configurações!$B$3="Simples","",IF('Escala Linhas'!AF42="","",'Escala Linhas'!AF42)))</f>
        <v/>
      </c>
      <c r="BN42">
        <f>IF($B42="",0,IF(Configurações!$B$3="Simples",IF(OR(BT42="TRAB",BT42="ATEST"),1,0),IF(AND(BJ42&lt;&gt;"",BM42&lt;&gt;""),1,0)))</f>
        <v>0</v>
      </c>
      <c r="BO42" s="72">
        <f>IF(AND(BN42=1,Configurações!$B$3&lt;&gt;"Simples"),MOD(BM42-BJ42,1)-BP42,0)</f>
        <v>0</v>
      </c>
      <c r="BP42" s="72">
        <f t="shared" si="122"/>
        <v>0</v>
      </c>
      <c r="BQ42">
        <f t="shared" si="123"/>
        <v>0</v>
      </c>
      <c r="BR42">
        <f t="shared" si="124"/>
        <v>0</v>
      </c>
      <c r="BS42" s="38" t="str">
        <f>IF(BN42=0,"",IF(BQ42&gt;Configurações!$B$15,"7DIA ","")&amp;IF(AND(WEEKDAY(BJ$5)=1,BR42&gt;IF($D42="F",Configurações!$B$13,Configurações!$B$14)),"DOM ","")&amp;IF(Configurações!$B$3="Simples","",IF(ROUND(BO42*1440,0)&lt;=ROUND(Configurações!$B$11*1440,0),IF(ROUND(BP42*1440,0)&gt;0,"INT-INDEVIDO",""),IF(ROUND(BO42*1440,0)&lt;=ROUND(Configurações!$B$12*1440,0),IF(ROUND(BP42*1440,0)&lt;&gt;ROUND(Configurações!$B$8*1440,0),"INT-15MIN",""),IF(OR(ROUND(BP42*1440,0)&lt;ROUND(Configurações!$B$9*1440,0),ROUND(BP42*1440,0)&gt;ROUND(Configurações!$B$10*1440,0)),"INT-1H2H","")))))</f>
        <v/>
      </c>
      <c r="BT42" t="str">
        <f>IF(Configurações!$B$3="Simples",IF('Escala Simples'!I42="Trabalho","TRAB",IF('Escala Simples'!I42="Folga","FOLGA",IF('Escala Simples'!I42="Atestado","ATEST",IF('Escala Simples'!I42="Férias","FERIAS","")))),"")</f>
        <v/>
      </c>
      <c r="BU42" s="71" t="str">
        <f>IF(Configurações!$B$3="Colunas",IF('Escala Colunas'!Q59="","",'Escala Colunas'!Q59),IF(Configurações!$B$3="Simples","",IF('Escala Linhas'!AH42="","",'Escala Linhas'!AH42)))</f>
        <v/>
      </c>
      <c r="BV42" s="71" t="str">
        <f>IF(Configurações!$B$3="Colunas",IF('Escala Colunas'!Q60="","",'Escala Colunas'!Q60),IF(Configurações!$B$3="Simples","",IF('Escala Linhas'!AI42="","",'Escala Linhas'!AI42)))</f>
        <v/>
      </c>
      <c r="BW42" s="71" t="str">
        <f>IF(Configurações!$B$3="Colunas",IF('Escala Colunas'!Q61="","",'Escala Colunas'!Q61),IF(Configurações!$B$3="Simples","",IF('Escala Linhas'!AJ42="","",'Escala Linhas'!AJ42)))</f>
        <v/>
      </c>
      <c r="BX42" s="71" t="str">
        <f>IF(Configurações!$B$3="Colunas",IF('Escala Colunas'!Q62="","",'Escala Colunas'!Q62),IF(Configurações!$B$3="Simples","",IF('Escala Linhas'!AK42="","",'Escala Linhas'!AK42)))</f>
        <v/>
      </c>
      <c r="BY42">
        <f>IF($B42="",0,IF(Configurações!$B$3="Simples",IF(OR(CE42="TRAB",CE42="ATEST"),1,0),IF(AND(BU42&lt;&gt;"",BX42&lt;&gt;""),1,0)))</f>
        <v>0</v>
      </c>
      <c r="BZ42" s="72">
        <f>IF(AND(BY42=1,Configurações!$B$3&lt;&gt;"Simples"),MOD(BX42-BU42,1)-CA42,0)</f>
        <v>0</v>
      </c>
      <c r="CA42" s="72">
        <f t="shared" si="125"/>
        <v>0</v>
      </c>
      <c r="CB42">
        <f t="shared" si="126"/>
        <v>0</v>
      </c>
      <c r="CC42">
        <f t="shared" si="127"/>
        <v>0</v>
      </c>
      <c r="CD42" s="38" t="str">
        <f>IF(BY42=0,"",IF(CB42&gt;Configurações!$B$15,"7DIA ","")&amp;IF(AND(WEEKDAY(BU$5)=1,CC42&gt;IF($D42="F",Configurações!$B$13,Configurações!$B$14)),"DOM ","")&amp;IF(Configurações!$B$3="Simples","",IF(ROUND(BZ42*1440,0)&lt;=ROUND(Configurações!$B$11*1440,0),IF(ROUND(CA42*1440,0)&gt;0,"INT-INDEVIDO",""),IF(ROUND(BZ42*1440,0)&lt;=ROUND(Configurações!$B$12*1440,0),IF(ROUND(CA42*1440,0)&lt;&gt;ROUND(Configurações!$B$8*1440,0),"INT-15MIN",""),IF(OR(ROUND(CA42*1440,0)&lt;ROUND(Configurações!$B$9*1440,0),ROUND(CA42*1440,0)&gt;ROUND(Configurações!$B$10*1440,0)),"INT-1H2H","")))))</f>
        <v/>
      </c>
      <c r="CE42" t="str">
        <f>IF(Configurações!$B$3="Simples",IF('Escala Simples'!J42="Trabalho","TRAB",IF('Escala Simples'!J42="Folga","FOLGA",IF('Escala Simples'!J42="Atestado","ATEST",IF('Escala Simples'!J42="Férias","FERIAS","")))),"")</f>
        <v/>
      </c>
      <c r="CF42" s="71" t="str">
        <f>IF(Configurações!$B$3="Colunas",IF('Escala Colunas'!Q67="","",'Escala Colunas'!Q67),IF(Configurações!$B$3="Simples","",IF('Escala Linhas'!AP42="","",'Escala Linhas'!AP42)))</f>
        <v/>
      </c>
      <c r="CG42" s="71" t="str">
        <f>IF(Configurações!$B$3="Colunas",IF('Escala Colunas'!Q68="","",'Escala Colunas'!Q68),IF(Configurações!$B$3="Simples","",IF('Escala Linhas'!AQ42="","",'Escala Linhas'!AQ42)))</f>
        <v/>
      </c>
      <c r="CH42" s="71" t="str">
        <f>IF(Configurações!$B$3="Colunas",IF('Escala Colunas'!Q69="","",'Escala Colunas'!Q69),IF(Configurações!$B$3="Simples","",IF('Escala Linhas'!AR42="","",'Escala Linhas'!AR42)))</f>
        <v/>
      </c>
      <c r="CI42" s="71" t="str">
        <f>IF(Configurações!$B$3="Colunas",IF('Escala Colunas'!Q70="","",'Escala Colunas'!Q70),IF(Configurações!$B$3="Simples","",IF('Escala Linhas'!AS42="","",'Escala Linhas'!AS42)))</f>
        <v/>
      </c>
      <c r="CJ42">
        <f>IF($B42="",0,IF(Configurações!$B$3="Simples",IF(OR(CP42="TRAB",CP42="ATEST"),1,0),IF(AND(CF42&lt;&gt;"",CI42&lt;&gt;""),1,0)))</f>
        <v>0</v>
      </c>
      <c r="CK42" s="72">
        <f>IF(AND(CJ42=1,Configurações!$B$3&lt;&gt;"Simples"),MOD(CI42-CF42,1)-CL42,0)</f>
        <v>0</v>
      </c>
      <c r="CL42" s="72">
        <f t="shared" si="128"/>
        <v>0</v>
      </c>
      <c r="CM42">
        <f t="shared" si="129"/>
        <v>0</v>
      </c>
      <c r="CN42">
        <f t="shared" si="130"/>
        <v>0</v>
      </c>
      <c r="CO42" s="38" t="str">
        <f>IF(CJ42=0,"",IF(CM42&gt;Configurações!$B$15,"7DIA ","")&amp;IF(AND(WEEKDAY(CF$5)=1,CN42&gt;IF($D42="F",Configurações!$B$13,Configurações!$B$14)),"DOM ","")&amp;IF(Configurações!$B$3="Simples","",IF(ROUND(CK42*1440,0)&lt;=ROUND(Configurações!$B$11*1440,0),IF(ROUND(CL42*1440,0)&gt;0,"INT-INDEVIDO",""),IF(ROUND(CK42*1440,0)&lt;=ROUND(Configurações!$B$12*1440,0),IF(ROUND(CL42*1440,0)&lt;&gt;ROUND(Configurações!$B$8*1440,0),"INT-15MIN",""),IF(OR(ROUND(CL42*1440,0)&lt;ROUND(Configurações!$B$9*1440,0),ROUND(CL42*1440,0)&gt;ROUND(Configurações!$B$10*1440,0)),"INT-1H2H","")))))</f>
        <v/>
      </c>
      <c r="CP42" t="str">
        <f>IF(Configurações!$B$3="Simples",IF('Escala Simples'!M42="Trabalho","TRAB",IF('Escala Simples'!M42="Folga","FOLGA",IF('Escala Simples'!M42="Atestado","ATEST",IF('Escala Simples'!M42="Férias","FERIAS","")))),"")</f>
        <v/>
      </c>
      <c r="CQ42" s="71" t="str">
        <f>IF(Configurações!$B$3="Colunas",IF('Escala Colunas'!Q72="","",'Escala Colunas'!Q72),IF(Configurações!$B$3="Simples","",IF('Escala Linhas'!AU42="","",'Escala Linhas'!AU42)))</f>
        <v/>
      </c>
      <c r="CR42" s="71" t="str">
        <f>IF(Configurações!$B$3="Colunas",IF('Escala Colunas'!Q73="","",'Escala Colunas'!Q73),IF(Configurações!$B$3="Simples","",IF('Escala Linhas'!AV42="","",'Escala Linhas'!AV42)))</f>
        <v/>
      </c>
      <c r="CS42" s="71" t="str">
        <f>IF(Configurações!$B$3="Colunas",IF('Escala Colunas'!Q74="","",'Escala Colunas'!Q74),IF(Configurações!$B$3="Simples","",IF('Escala Linhas'!AW42="","",'Escala Linhas'!AW42)))</f>
        <v/>
      </c>
      <c r="CT42" s="71" t="str">
        <f>IF(Configurações!$B$3="Colunas",IF('Escala Colunas'!Q75="","",'Escala Colunas'!Q75),IF(Configurações!$B$3="Simples","",IF('Escala Linhas'!AX42="","",'Escala Linhas'!AX42)))</f>
        <v/>
      </c>
      <c r="CU42">
        <f>IF($B42="",0,IF(Configurações!$B$3="Simples",IF(OR(DA42="TRAB",DA42="ATEST"),1,0),IF(AND(CQ42&lt;&gt;"",CT42&lt;&gt;""),1,0)))</f>
        <v>0</v>
      </c>
      <c r="CV42" s="72">
        <f>IF(AND(CU42=1,Configurações!$B$3&lt;&gt;"Simples"),MOD(CT42-CQ42,1)-CW42,0)</f>
        <v>0</v>
      </c>
      <c r="CW42" s="72">
        <f t="shared" si="131"/>
        <v>0</v>
      </c>
      <c r="CX42">
        <f t="shared" si="132"/>
        <v>0</v>
      </c>
      <c r="CY42">
        <f t="shared" si="133"/>
        <v>0</v>
      </c>
      <c r="CZ42" s="38" t="str">
        <f>IF(CU42=0,"",IF(CX42&gt;Configurações!$B$15,"7DIA ","")&amp;IF(AND(WEEKDAY(CQ$5)=1,CY42&gt;IF($D42="F",Configurações!$B$13,Configurações!$B$14)),"DOM ","")&amp;IF(Configurações!$B$3="Simples","",IF(ROUND(CV42*1440,0)&lt;=ROUND(Configurações!$B$11*1440,0),IF(ROUND(CW42*1440,0)&gt;0,"INT-INDEVIDO",""),IF(ROUND(CV42*1440,0)&lt;=ROUND(Configurações!$B$12*1440,0),IF(ROUND(CW42*1440,0)&lt;&gt;ROUND(Configurações!$B$8*1440,0),"INT-15MIN",""),IF(OR(ROUND(CW42*1440,0)&lt;ROUND(Configurações!$B$9*1440,0),ROUND(CW42*1440,0)&gt;ROUND(Configurações!$B$10*1440,0)),"INT-1H2H","")))))</f>
        <v/>
      </c>
      <c r="DA42" t="str">
        <f>IF(Configurações!$B$3="Simples",IF('Escala Simples'!N42="Trabalho","TRAB",IF('Escala Simples'!N42="Folga","FOLGA",IF('Escala Simples'!N42="Atestado","ATEST",IF('Escala Simples'!N42="Férias","FERIAS","")))),"")</f>
        <v/>
      </c>
      <c r="DB42" s="71" t="str">
        <f>IF(Configurações!$B$3="Colunas",IF('Escala Colunas'!Q77="","",'Escala Colunas'!Q77),IF(Configurações!$B$3="Simples","",IF('Escala Linhas'!AZ42="","",'Escala Linhas'!AZ42)))</f>
        <v/>
      </c>
      <c r="DC42" s="71" t="str">
        <f>IF(Configurações!$B$3="Colunas",IF('Escala Colunas'!Q78="","",'Escala Colunas'!Q78),IF(Configurações!$B$3="Simples","",IF('Escala Linhas'!BA42="","",'Escala Linhas'!BA42)))</f>
        <v/>
      </c>
      <c r="DD42" s="71" t="str">
        <f>IF(Configurações!$B$3="Colunas",IF('Escala Colunas'!Q79="","",'Escala Colunas'!Q79),IF(Configurações!$B$3="Simples","",IF('Escala Linhas'!BB42="","",'Escala Linhas'!BB42)))</f>
        <v/>
      </c>
      <c r="DE42" s="71" t="str">
        <f>IF(Configurações!$B$3="Colunas",IF('Escala Colunas'!Q80="","",'Escala Colunas'!Q80),IF(Configurações!$B$3="Simples","",IF('Escala Linhas'!BC42="","",'Escala Linhas'!BC42)))</f>
        <v/>
      </c>
      <c r="DF42">
        <f>IF($B42="",0,IF(Configurações!$B$3="Simples",IF(OR(DL42="TRAB",DL42="ATEST"),1,0),IF(AND(DB42&lt;&gt;"",DE42&lt;&gt;""),1,0)))</f>
        <v>0</v>
      </c>
      <c r="DG42" s="72">
        <f>IF(AND(DF42=1,Configurações!$B$3&lt;&gt;"Simples"),MOD(DE42-DB42,1)-DH42,0)</f>
        <v>0</v>
      </c>
      <c r="DH42" s="72">
        <f t="shared" si="134"/>
        <v>0</v>
      </c>
      <c r="DI42">
        <f t="shared" si="135"/>
        <v>0</v>
      </c>
      <c r="DJ42">
        <f t="shared" si="136"/>
        <v>0</v>
      </c>
      <c r="DK42" s="38" t="str">
        <f>IF(DF42=0,"",IF(DI42&gt;Configurações!$B$15,"7DIA ","")&amp;IF(AND(WEEKDAY(DB$5)=1,DJ42&gt;IF($D42="F",Configurações!$B$13,Configurações!$B$14)),"DOM ","")&amp;IF(Configurações!$B$3="Simples","",IF(ROUND(DG42*1440,0)&lt;=ROUND(Configurações!$B$11*1440,0),IF(ROUND(DH42*1440,0)&gt;0,"INT-INDEVIDO",""),IF(ROUND(DG42*1440,0)&lt;=ROUND(Configurações!$B$12*1440,0),IF(ROUND(DH42*1440,0)&lt;&gt;ROUND(Configurações!$B$8*1440,0),"INT-15MIN",""),IF(OR(ROUND(DH42*1440,0)&lt;ROUND(Configurações!$B$9*1440,0),ROUND(DH42*1440,0)&gt;ROUND(Configurações!$B$10*1440,0)),"INT-1H2H","")))))</f>
        <v/>
      </c>
      <c r="DL42" t="str">
        <f>IF(Configurações!$B$3="Simples",IF('Escala Simples'!O42="Trabalho","TRAB",IF('Escala Simples'!O42="Folga","FOLGA",IF('Escala Simples'!O42="Atestado","ATEST",IF('Escala Simples'!O42="Férias","FERIAS","")))),"")</f>
        <v/>
      </c>
      <c r="DM42" s="71" t="str">
        <f>IF(Configurações!$B$3="Colunas",IF('Escala Colunas'!Q82="","",'Escala Colunas'!Q82),IF(Configurações!$B$3="Simples","",IF('Escala Linhas'!BE42="","",'Escala Linhas'!BE42)))</f>
        <v/>
      </c>
      <c r="DN42" s="71" t="str">
        <f>IF(Configurações!$B$3="Colunas",IF('Escala Colunas'!Q83="","",'Escala Colunas'!Q83),IF(Configurações!$B$3="Simples","",IF('Escala Linhas'!BF42="","",'Escala Linhas'!BF42)))</f>
        <v/>
      </c>
      <c r="DO42" s="71" t="str">
        <f>IF(Configurações!$B$3="Colunas",IF('Escala Colunas'!Q84="","",'Escala Colunas'!Q84),IF(Configurações!$B$3="Simples","",IF('Escala Linhas'!BG42="","",'Escala Linhas'!BG42)))</f>
        <v/>
      </c>
      <c r="DP42" s="71" t="str">
        <f>IF(Configurações!$B$3="Colunas",IF('Escala Colunas'!Q85="","",'Escala Colunas'!Q85),IF(Configurações!$B$3="Simples","",IF('Escala Linhas'!BH42="","",'Escala Linhas'!BH42)))</f>
        <v/>
      </c>
      <c r="DQ42">
        <f>IF($B42="",0,IF(Configurações!$B$3="Simples",IF(OR(DW42="TRAB",DW42="ATEST"),1,0),IF(AND(DM42&lt;&gt;"",DP42&lt;&gt;""),1,0)))</f>
        <v>0</v>
      </c>
      <c r="DR42" s="72">
        <f>IF(AND(DQ42=1,Configurações!$B$3&lt;&gt;"Simples"),MOD(DP42-DM42,1)-DS42,0)</f>
        <v>0</v>
      </c>
      <c r="DS42" s="72">
        <f t="shared" si="137"/>
        <v>0</v>
      </c>
      <c r="DT42">
        <f t="shared" si="138"/>
        <v>0</v>
      </c>
      <c r="DU42">
        <f t="shared" si="139"/>
        <v>0</v>
      </c>
      <c r="DV42" s="38" t="str">
        <f>IF(DQ42=0,"",IF(DT42&gt;Configurações!$B$15,"7DIA ","")&amp;IF(AND(WEEKDAY(DM$5)=1,DU42&gt;IF($D42="F",Configurações!$B$13,Configurações!$B$14)),"DOM ","")&amp;IF(Configurações!$B$3="Simples","",IF(ROUND(DR42*1440,0)&lt;=ROUND(Configurações!$B$11*1440,0),IF(ROUND(DS42*1440,0)&gt;0,"INT-INDEVIDO",""),IF(ROUND(DR42*1440,0)&lt;=ROUND(Configurações!$B$12*1440,0),IF(ROUND(DS42*1440,0)&lt;&gt;ROUND(Configurações!$B$8*1440,0),"INT-15MIN",""),IF(OR(ROUND(DS42*1440,0)&lt;ROUND(Configurações!$B$9*1440,0),ROUND(DS42*1440,0)&gt;ROUND(Configurações!$B$10*1440,0)),"INT-1H2H","")))))</f>
        <v/>
      </c>
      <c r="DW42" t="str">
        <f>IF(Configurações!$B$3="Simples",IF('Escala Simples'!P42="Trabalho","TRAB",IF('Escala Simples'!P42="Folga","FOLGA",IF('Escala Simples'!P42="Atestado","ATEST",IF('Escala Simples'!P42="Férias","FERIAS","")))),"")</f>
        <v/>
      </c>
      <c r="DX42" s="71" t="str">
        <f>IF(Configurações!$B$3="Colunas",IF('Escala Colunas'!Q87="","",'Escala Colunas'!Q87),IF(Configurações!$B$3="Simples","",IF('Escala Linhas'!BJ42="","",'Escala Linhas'!BJ42)))</f>
        <v/>
      </c>
      <c r="DY42" s="71" t="str">
        <f>IF(Configurações!$B$3="Colunas",IF('Escala Colunas'!Q88="","",'Escala Colunas'!Q88),IF(Configurações!$B$3="Simples","",IF('Escala Linhas'!BK42="","",'Escala Linhas'!BK42)))</f>
        <v/>
      </c>
      <c r="DZ42" s="71" t="str">
        <f>IF(Configurações!$B$3="Colunas",IF('Escala Colunas'!Q89="","",'Escala Colunas'!Q89),IF(Configurações!$B$3="Simples","",IF('Escala Linhas'!BL42="","",'Escala Linhas'!BL42)))</f>
        <v/>
      </c>
      <c r="EA42" s="71" t="str">
        <f>IF(Configurações!$B$3="Colunas",IF('Escala Colunas'!Q90="","",'Escala Colunas'!Q90),IF(Configurações!$B$3="Simples","",IF('Escala Linhas'!BM42="","",'Escala Linhas'!BM42)))</f>
        <v/>
      </c>
      <c r="EB42">
        <f>IF($B42="",0,IF(Configurações!$B$3="Simples",IF(OR(EH42="TRAB",EH42="ATEST"),1,0),IF(AND(DX42&lt;&gt;"",EA42&lt;&gt;""),1,0)))</f>
        <v>0</v>
      </c>
      <c r="EC42" s="72">
        <f>IF(AND(EB42=1,Configurações!$B$3&lt;&gt;"Simples"),MOD(EA42-DX42,1)-ED42,0)</f>
        <v>0</v>
      </c>
      <c r="ED42" s="72">
        <f t="shared" si="140"/>
        <v>0</v>
      </c>
      <c r="EE42">
        <f t="shared" si="141"/>
        <v>0</v>
      </c>
      <c r="EF42">
        <f t="shared" si="142"/>
        <v>0</v>
      </c>
      <c r="EG42" s="38" t="str">
        <f>IF(EB42=0,"",IF(EE42&gt;Configurações!$B$15,"7DIA ","")&amp;IF(AND(WEEKDAY(DX$5)=1,EF42&gt;IF($D42="F",Configurações!$B$13,Configurações!$B$14)),"DOM ","")&amp;IF(Configurações!$B$3="Simples","",IF(ROUND(EC42*1440,0)&lt;=ROUND(Configurações!$B$11*1440,0),IF(ROUND(ED42*1440,0)&gt;0,"INT-INDEVIDO",""),IF(ROUND(EC42*1440,0)&lt;=ROUND(Configurações!$B$12*1440,0),IF(ROUND(ED42*1440,0)&lt;&gt;ROUND(Configurações!$B$8*1440,0),"INT-15MIN",""),IF(OR(ROUND(ED42*1440,0)&lt;ROUND(Configurações!$B$9*1440,0),ROUND(ED42*1440,0)&gt;ROUND(Configurações!$B$10*1440,0)),"INT-1H2H","")))))</f>
        <v/>
      </c>
      <c r="EH42" t="str">
        <f>IF(Configurações!$B$3="Simples",IF('Escala Simples'!Q42="Trabalho","TRAB",IF('Escala Simples'!Q42="Folga","FOLGA",IF('Escala Simples'!Q42="Atestado","ATEST",IF('Escala Simples'!Q42="Férias","FERIAS","")))),"")</f>
        <v/>
      </c>
      <c r="EI42" s="71" t="str">
        <f>IF(Configurações!$B$3="Colunas",IF('Escala Colunas'!Q92="","",'Escala Colunas'!Q92),IF(Configurações!$B$3="Simples","",IF('Escala Linhas'!BO42="","",'Escala Linhas'!BO42)))</f>
        <v/>
      </c>
      <c r="EJ42" s="71" t="str">
        <f>IF(Configurações!$B$3="Colunas",IF('Escala Colunas'!Q93="","",'Escala Colunas'!Q93),IF(Configurações!$B$3="Simples","",IF('Escala Linhas'!BP42="","",'Escala Linhas'!BP42)))</f>
        <v/>
      </c>
      <c r="EK42" s="71" t="str">
        <f>IF(Configurações!$B$3="Colunas",IF('Escala Colunas'!Q94="","",'Escala Colunas'!Q94),IF(Configurações!$B$3="Simples","",IF('Escala Linhas'!BQ42="","",'Escala Linhas'!BQ42)))</f>
        <v/>
      </c>
      <c r="EL42" s="71" t="str">
        <f>IF(Configurações!$B$3="Colunas",IF('Escala Colunas'!Q95="","",'Escala Colunas'!Q95),IF(Configurações!$B$3="Simples","",IF('Escala Linhas'!BR42="","",'Escala Linhas'!BR42)))</f>
        <v/>
      </c>
      <c r="EM42">
        <f>IF($B42="",0,IF(Configurações!$B$3="Simples",IF(OR(ES42="TRAB",ES42="ATEST"),1,0),IF(AND(EI42&lt;&gt;"",EL42&lt;&gt;""),1,0)))</f>
        <v>0</v>
      </c>
      <c r="EN42" s="72">
        <f>IF(AND(EM42=1,Configurações!$B$3&lt;&gt;"Simples"),MOD(EL42-EI42,1)-EO42,0)</f>
        <v>0</v>
      </c>
      <c r="EO42" s="72">
        <f t="shared" si="143"/>
        <v>0</v>
      </c>
      <c r="EP42">
        <f t="shared" si="144"/>
        <v>0</v>
      </c>
      <c r="EQ42">
        <f t="shared" si="145"/>
        <v>0</v>
      </c>
      <c r="ER42" s="38" t="str">
        <f>IF(EM42=0,"",IF(EP42&gt;Configurações!$B$15,"7DIA ","")&amp;IF(AND(WEEKDAY(EI$5)=1,EQ42&gt;IF($D42="F",Configurações!$B$13,Configurações!$B$14)),"DOM ","")&amp;IF(Configurações!$B$3="Simples","",IF(ROUND(EN42*1440,0)&lt;=ROUND(Configurações!$B$11*1440,0),IF(ROUND(EO42*1440,0)&gt;0,"INT-INDEVIDO",""),IF(ROUND(EN42*1440,0)&lt;=ROUND(Configurações!$B$12*1440,0),IF(ROUND(EO42*1440,0)&lt;&gt;ROUND(Configurações!$B$8*1440,0),"INT-15MIN",""),IF(OR(ROUND(EO42*1440,0)&lt;ROUND(Configurações!$B$9*1440,0),ROUND(EO42*1440,0)&gt;ROUND(Configurações!$B$10*1440,0)),"INT-1H2H","")))))</f>
        <v/>
      </c>
      <c r="ES42" t="str">
        <f>IF(Configurações!$B$3="Simples",IF('Escala Simples'!R42="Trabalho","TRAB",IF('Escala Simples'!R42="Folga","FOLGA",IF('Escala Simples'!R42="Atestado","ATEST",IF('Escala Simples'!R42="Férias","FERIAS","")))),"")</f>
        <v/>
      </c>
      <c r="ET42" s="71" t="str">
        <f>IF(Configurações!$B$3="Colunas",IF('Escala Colunas'!Q97="","",'Escala Colunas'!Q97),IF(Configurações!$B$3="Simples","",IF('Escala Linhas'!BT42="","",'Escala Linhas'!BT42)))</f>
        <v/>
      </c>
      <c r="EU42" s="71" t="str">
        <f>IF(Configurações!$B$3="Colunas",IF('Escala Colunas'!Q98="","",'Escala Colunas'!Q98),IF(Configurações!$B$3="Simples","",IF('Escala Linhas'!BU42="","",'Escala Linhas'!BU42)))</f>
        <v/>
      </c>
      <c r="EV42" s="71" t="str">
        <f>IF(Configurações!$B$3="Colunas",IF('Escala Colunas'!Q99="","",'Escala Colunas'!Q99),IF(Configurações!$B$3="Simples","",IF('Escala Linhas'!BV42="","",'Escala Linhas'!BV42)))</f>
        <v/>
      </c>
      <c r="EW42" s="71" t="str">
        <f>IF(Configurações!$B$3="Colunas",IF('Escala Colunas'!Q100="","",'Escala Colunas'!Q100),IF(Configurações!$B$3="Simples","",IF('Escala Linhas'!BW42="","",'Escala Linhas'!BW42)))</f>
        <v/>
      </c>
      <c r="EX42">
        <f>IF($B42="",0,IF(Configurações!$B$3="Simples",IF(OR(FD42="TRAB",FD42="ATEST"),1,0),IF(AND(ET42&lt;&gt;"",EW42&lt;&gt;""),1,0)))</f>
        <v>0</v>
      </c>
      <c r="EY42" s="72">
        <f>IF(AND(EX42=1,Configurações!$B$3&lt;&gt;"Simples"),MOD(EW42-ET42,1)-EZ42,0)</f>
        <v>0</v>
      </c>
      <c r="EZ42" s="72">
        <f t="shared" si="146"/>
        <v>0</v>
      </c>
      <c r="FA42">
        <f t="shared" si="147"/>
        <v>0</v>
      </c>
      <c r="FB42">
        <f t="shared" si="148"/>
        <v>0</v>
      </c>
      <c r="FC42" s="38" t="str">
        <f>IF(EX42=0,"",IF(FA42&gt;Configurações!$B$15,"7DIA ","")&amp;IF(AND(WEEKDAY(ET$5)=1,FB42&gt;IF($D42="F",Configurações!$B$13,Configurações!$B$14)),"DOM ","")&amp;IF(Configurações!$B$3="Simples","",IF(ROUND(EY42*1440,0)&lt;=ROUND(Configurações!$B$11*1440,0),IF(ROUND(EZ42*1440,0)&gt;0,"INT-INDEVIDO",""),IF(ROUND(EY42*1440,0)&lt;=ROUND(Configurações!$B$12*1440,0),IF(ROUND(EZ42*1440,0)&lt;&gt;ROUND(Configurações!$B$8*1440,0),"INT-15MIN",""),IF(OR(ROUND(EZ42*1440,0)&lt;ROUND(Configurações!$B$9*1440,0),ROUND(EZ42*1440,0)&gt;ROUND(Configurações!$B$10*1440,0)),"INT-1H2H","")))))</f>
        <v/>
      </c>
      <c r="FD42" t="str">
        <f>IF(Configurações!$B$3="Simples",IF('Escala Simples'!S42="Trabalho","TRAB",IF('Escala Simples'!S42="Folga","FOLGA",IF('Escala Simples'!S42="Atestado","ATEST",IF('Escala Simples'!S42="Férias","FERIAS","")))),"")</f>
        <v/>
      </c>
      <c r="FE42" s="71" t="str">
        <f>IF(Configurações!$B$3="Colunas",IF('Escala Colunas'!Q105="","",'Escala Colunas'!Q105),IF(Configurações!$B$3="Simples","",IF('Escala Linhas'!CB42="","",'Escala Linhas'!CB42)))</f>
        <v/>
      </c>
      <c r="FF42" s="71" t="str">
        <f>IF(Configurações!$B$3="Colunas",IF('Escala Colunas'!Q106="","",'Escala Colunas'!Q106),IF(Configurações!$B$3="Simples","",IF('Escala Linhas'!CC42="","",'Escala Linhas'!CC42)))</f>
        <v/>
      </c>
      <c r="FG42" s="71" t="str">
        <f>IF(Configurações!$B$3="Colunas",IF('Escala Colunas'!Q107="","",'Escala Colunas'!Q107),IF(Configurações!$B$3="Simples","",IF('Escala Linhas'!CD42="","",'Escala Linhas'!CD42)))</f>
        <v/>
      </c>
      <c r="FH42" s="71" t="str">
        <f>IF(Configurações!$B$3="Colunas",IF('Escala Colunas'!Q108="","",'Escala Colunas'!Q108),IF(Configurações!$B$3="Simples","",IF('Escala Linhas'!CE42="","",'Escala Linhas'!CE42)))</f>
        <v/>
      </c>
      <c r="FI42">
        <f>IF($B42="",0,IF(Configurações!$B$3="Simples",IF(OR(FO42="TRAB",FO42="ATEST"),1,0),IF(AND(FE42&lt;&gt;"",FH42&lt;&gt;""),1,0)))</f>
        <v>0</v>
      </c>
      <c r="FJ42" s="72">
        <f>IF(AND(FI42=1,Configurações!$B$3&lt;&gt;"Simples"),MOD(FH42-FE42,1)-FK42,0)</f>
        <v>0</v>
      </c>
      <c r="FK42" s="72">
        <f t="shared" si="149"/>
        <v>0</v>
      </c>
      <c r="FL42">
        <f t="shared" si="150"/>
        <v>0</v>
      </c>
      <c r="FM42">
        <f t="shared" si="151"/>
        <v>0</v>
      </c>
      <c r="FN42" s="38" t="str">
        <f>IF(FI42=0,"",IF(FL42&gt;Configurações!$B$15,"7DIA ","")&amp;IF(AND(WEEKDAY(FE$5)=1,FM42&gt;IF($D42="F",Configurações!$B$13,Configurações!$B$14)),"DOM ","")&amp;IF(Configurações!$B$3="Simples","",IF(ROUND(FJ42*1440,0)&lt;=ROUND(Configurações!$B$11*1440,0),IF(ROUND(FK42*1440,0)&gt;0,"INT-INDEVIDO",""),IF(ROUND(FJ42*1440,0)&lt;=ROUND(Configurações!$B$12*1440,0),IF(ROUND(FK42*1440,0)&lt;&gt;ROUND(Configurações!$B$8*1440,0),"INT-15MIN",""),IF(OR(ROUND(FK42*1440,0)&lt;ROUND(Configurações!$B$9*1440,0),ROUND(FK42*1440,0)&gt;ROUND(Configurações!$B$10*1440,0)),"INT-1H2H","")))))</f>
        <v/>
      </c>
      <c r="FO42" t="str">
        <f>IF(Configurações!$B$3="Simples",IF('Escala Simples'!V42="Trabalho","TRAB",IF('Escala Simples'!V42="Folga","FOLGA",IF('Escala Simples'!V42="Atestado","ATEST",IF('Escala Simples'!V42="Férias","FERIAS","")))),"")</f>
        <v/>
      </c>
      <c r="FP42" s="71" t="str">
        <f>IF(Configurações!$B$3="Colunas",IF('Escala Colunas'!Q110="","",'Escala Colunas'!Q110),IF(Configurações!$B$3="Simples","",IF('Escala Linhas'!CG42="","",'Escala Linhas'!CG42)))</f>
        <v/>
      </c>
      <c r="FQ42" s="71" t="str">
        <f>IF(Configurações!$B$3="Colunas",IF('Escala Colunas'!Q111="","",'Escala Colunas'!Q111),IF(Configurações!$B$3="Simples","",IF('Escala Linhas'!CH42="","",'Escala Linhas'!CH42)))</f>
        <v/>
      </c>
      <c r="FR42" s="71" t="str">
        <f>IF(Configurações!$B$3="Colunas",IF('Escala Colunas'!Q112="","",'Escala Colunas'!Q112),IF(Configurações!$B$3="Simples","",IF('Escala Linhas'!CI42="","",'Escala Linhas'!CI42)))</f>
        <v/>
      </c>
      <c r="FS42" s="71" t="str">
        <f>IF(Configurações!$B$3="Colunas",IF('Escala Colunas'!Q113="","",'Escala Colunas'!Q113),IF(Configurações!$B$3="Simples","",IF('Escala Linhas'!CJ42="","",'Escala Linhas'!CJ42)))</f>
        <v/>
      </c>
      <c r="FT42">
        <f>IF($B42="",0,IF(Configurações!$B$3="Simples",IF(OR(FZ42="TRAB",FZ42="ATEST"),1,0),IF(AND(FP42&lt;&gt;"",FS42&lt;&gt;""),1,0)))</f>
        <v>0</v>
      </c>
      <c r="FU42" s="72">
        <f>IF(AND(FT42=1,Configurações!$B$3&lt;&gt;"Simples"),MOD(FS42-FP42,1)-FV42,0)</f>
        <v>0</v>
      </c>
      <c r="FV42" s="72">
        <f t="shared" si="152"/>
        <v>0</v>
      </c>
      <c r="FW42">
        <f t="shared" si="153"/>
        <v>0</v>
      </c>
      <c r="FX42">
        <f t="shared" si="154"/>
        <v>0</v>
      </c>
      <c r="FY42" s="38" t="str">
        <f>IF(FT42=0,"",IF(FW42&gt;Configurações!$B$15,"7DIA ","")&amp;IF(AND(WEEKDAY(FP$5)=1,FX42&gt;IF($D42="F",Configurações!$B$13,Configurações!$B$14)),"DOM ","")&amp;IF(Configurações!$B$3="Simples","",IF(ROUND(FU42*1440,0)&lt;=ROUND(Configurações!$B$11*1440,0),IF(ROUND(FV42*1440,0)&gt;0,"INT-INDEVIDO",""),IF(ROUND(FU42*1440,0)&lt;=ROUND(Configurações!$B$12*1440,0),IF(ROUND(FV42*1440,0)&lt;&gt;ROUND(Configurações!$B$8*1440,0),"INT-15MIN",""),IF(OR(ROUND(FV42*1440,0)&lt;ROUND(Configurações!$B$9*1440,0),ROUND(FV42*1440,0)&gt;ROUND(Configurações!$B$10*1440,0)),"INT-1H2H","")))))</f>
        <v/>
      </c>
      <c r="FZ42" t="str">
        <f>IF(Configurações!$B$3="Simples",IF('Escala Simples'!W42="Trabalho","TRAB",IF('Escala Simples'!W42="Folga","FOLGA",IF('Escala Simples'!W42="Atestado","ATEST",IF('Escala Simples'!W42="Férias","FERIAS","")))),"")</f>
        <v/>
      </c>
      <c r="GA42" s="71" t="str">
        <f>IF(Configurações!$B$3="Colunas",IF('Escala Colunas'!Q115="","",'Escala Colunas'!Q115),IF(Configurações!$B$3="Simples","",IF('Escala Linhas'!CL42="","",'Escala Linhas'!CL42)))</f>
        <v/>
      </c>
      <c r="GB42" s="71" t="str">
        <f>IF(Configurações!$B$3="Colunas",IF('Escala Colunas'!Q116="","",'Escala Colunas'!Q116),IF(Configurações!$B$3="Simples","",IF('Escala Linhas'!CM42="","",'Escala Linhas'!CM42)))</f>
        <v/>
      </c>
      <c r="GC42" s="71" t="str">
        <f>IF(Configurações!$B$3="Colunas",IF('Escala Colunas'!Q117="","",'Escala Colunas'!Q117),IF(Configurações!$B$3="Simples","",IF('Escala Linhas'!CN42="","",'Escala Linhas'!CN42)))</f>
        <v/>
      </c>
      <c r="GD42" s="71" t="str">
        <f>IF(Configurações!$B$3="Colunas",IF('Escala Colunas'!Q118="","",'Escala Colunas'!Q118),IF(Configurações!$B$3="Simples","",IF('Escala Linhas'!CO42="","",'Escala Linhas'!CO42)))</f>
        <v/>
      </c>
      <c r="GE42">
        <f>IF($B42="",0,IF(Configurações!$B$3="Simples",IF(OR(GK42="TRAB",GK42="ATEST"),1,0),IF(AND(GA42&lt;&gt;"",GD42&lt;&gt;""),1,0)))</f>
        <v>0</v>
      </c>
      <c r="GF42" s="72">
        <f>IF(AND(GE42=1,Configurações!$B$3&lt;&gt;"Simples"),MOD(GD42-GA42,1)-GG42,0)</f>
        <v>0</v>
      </c>
      <c r="GG42" s="72">
        <f t="shared" si="155"/>
        <v>0</v>
      </c>
      <c r="GH42">
        <f t="shared" si="156"/>
        <v>0</v>
      </c>
      <c r="GI42">
        <f t="shared" si="157"/>
        <v>0</v>
      </c>
      <c r="GJ42" s="38" t="str">
        <f>IF(GE42=0,"",IF(GH42&gt;Configurações!$B$15,"7DIA ","")&amp;IF(AND(WEEKDAY(GA$5)=1,GI42&gt;IF($D42="F",Configurações!$B$13,Configurações!$B$14)),"DOM ","")&amp;IF(Configurações!$B$3="Simples","",IF(ROUND(GF42*1440,0)&lt;=ROUND(Configurações!$B$11*1440,0),IF(ROUND(GG42*1440,0)&gt;0,"INT-INDEVIDO",""),IF(ROUND(GF42*1440,0)&lt;=ROUND(Configurações!$B$12*1440,0),IF(ROUND(GG42*1440,0)&lt;&gt;ROUND(Configurações!$B$8*1440,0),"INT-15MIN",""),IF(OR(ROUND(GG42*1440,0)&lt;ROUND(Configurações!$B$9*1440,0),ROUND(GG42*1440,0)&gt;ROUND(Configurações!$B$10*1440,0)),"INT-1H2H","")))))</f>
        <v/>
      </c>
      <c r="GK42" t="str">
        <f>IF(Configurações!$B$3="Simples",IF('Escala Simples'!X42="Trabalho","TRAB",IF('Escala Simples'!X42="Folga","FOLGA",IF('Escala Simples'!X42="Atestado","ATEST",IF('Escala Simples'!X42="Férias","FERIAS","")))),"")</f>
        <v/>
      </c>
      <c r="GL42" s="71" t="str">
        <f>IF(Configurações!$B$3="Colunas",IF('Escala Colunas'!Q120="","",'Escala Colunas'!Q120),IF(Configurações!$B$3="Simples","",IF('Escala Linhas'!CQ42="","",'Escala Linhas'!CQ42)))</f>
        <v/>
      </c>
      <c r="GM42" s="71" t="str">
        <f>IF(Configurações!$B$3="Colunas",IF('Escala Colunas'!Q121="","",'Escala Colunas'!Q121),IF(Configurações!$B$3="Simples","",IF('Escala Linhas'!CR42="","",'Escala Linhas'!CR42)))</f>
        <v/>
      </c>
      <c r="GN42" s="71" t="str">
        <f>IF(Configurações!$B$3="Colunas",IF('Escala Colunas'!Q122="","",'Escala Colunas'!Q122),IF(Configurações!$B$3="Simples","",IF('Escala Linhas'!CS42="","",'Escala Linhas'!CS42)))</f>
        <v/>
      </c>
      <c r="GO42" s="71" t="str">
        <f>IF(Configurações!$B$3="Colunas",IF('Escala Colunas'!Q123="","",'Escala Colunas'!Q123),IF(Configurações!$B$3="Simples","",IF('Escala Linhas'!CT42="","",'Escala Linhas'!CT42)))</f>
        <v/>
      </c>
      <c r="GP42">
        <f>IF($B42="",0,IF(Configurações!$B$3="Simples",IF(OR(GV42="TRAB",GV42="ATEST"),1,0),IF(AND(GL42&lt;&gt;"",GO42&lt;&gt;""),1,0)))</f>
        <v>0</v>
      </c>
      <c r="GQ42" s="72">
        <f>IF(AND(GP42=1,Configurações!$B$3&lt;&gt;"Simples"),MOD(GO42-GL42,1)-GR42,0)</f>
        <v>0</v>
      </c>
      <c r="GR42" s="72">
        <f t="shared" si="158"/>
        <v>0</v>
      </c>
      <c r="GS42">
        <f t="shared" si="159"/>
        <v>0</v>
      </c>
      <c r="GT42">
        <f t="shared" si="160"/>
        <v>0</v>
      </c>
      <c r="GU42" s="38" t="str">
        <f>IF(GP42=0,"",IF(GS42&gt;Configurações!$B$15,"7DIA ","")&amp;IF(AND(WEEKDAY(GL$5)=1,GT42&gt;IF($D42="F",Configurações!$B$13,Configurações!$B$14)),"DOM ","")&amp;IF(Configurações!$B$3="Simples","",IF(ROUND(GQ42*1440,0)&lt;=ROUND(Configurações!$B$11*1440,0),IF(ROUND(GR42*1440,0)&gt;0,"INT-INDEVIDO",""),IF(ROUND(GQ42*1440,0)&lt;=ROUND(Configurações!$B$12*1440,0),IF(ROUND(GR42*1440,0)&lt;&gt;ROUND(Configurações!$B$8*1440,0),"INT-15MIN",""),IF(OR(ROUND(GR42*1440,0)&lt;ROUND(Configurações!$B$9*1440,0),ROUND(GR42*1440,0)&gt;ROUND(Configurações!$B$10*1440,0)),"INT-1H2H","")))))</f>
        <v/>
      </c>
      <c r="GV42" t="str">
        <f>IF(Configurações!$B$3="Simples",IF('Escala Simples'!Y42="Trabalho","TRAB",IF('Escala Simples'!Y42="Folga","FOLGA",IF('Escala Simples'!Y42="Atestado","ATEST",IF('Escala Simples'!Y42="Férias","FERIAS","")))),"")</f>
        <v/>
      </c>
      <c r="GW42" s="71" t="str">
        <f>IF(Configurações!$B$3="Colunas",IF('Escala Colunas'!Q125="","",'Escala Colunas'!Q125),IF(Configurações!$B$3="Simples","",IF('Escala Linhas'!CV42="","",'Escala Linhas'!CV42)))</f>
        <v/>
      </c>
      <c r="GX42" s="71" t="str">
        <f>IF(Configurações!$B$3="Colunas",IF('Escala Colunas'!Q126="","",'Escala Colunas'!Q126),IF(Configurações!$B$3="Simples","",IF('Escala Linhas'!CW42="","",'Escala Linhas'!CW42)))</f>
        <v/>
      </c>
      <c r="GY42" s="71" t="str">
        <f>IF(Configurações!$B$3="Colunas",IF('Escala Colunas'!Q127="","",'Escala Colunas'!Q127),IF(Configurações!$B$3="Simples","",IF('Escala Linhas'!CX42="","",'Escala Linhas'!CX42)))</f>
        <v/>
      </c>
      <c r="GZ42" s="71" t="str">
        <f>IF(Configurações!$B$3="Colunas",IF('Escala Colunas'!Q128="","",'Escala Colunas'!Q128),IF(Configurações!$B$3="Simples","",IF('Escala Linhas'!CY42="","",'Escala Linhas'!CY42)))</f>
        <v/>
      </c>
      <c r="HA42">
        <f>IF($B42="",0,IF(Configurações!$B$3="Simples",IF(OR(HG42="TRAB",HG42="ATEST"),1,0),IF(AND(GW42&lt;&gt;"",GZ42&lt;&gt;""),1,0)))</f>
        <v>0</v>
      </c>
      <c r="HB42" s="72">
        <f>IF(AND(HA42=1,Configurações!$B$3&lt;&gt;"Simples"),MOD(GZ42-GW42,1)-HC42,0)</f>
        <v>0</v>
      </c>
      <c r="HC42" s="72">
        <f t="shared" si="161"/>
        <v>0</v>
      </c>
      <c r="HD42">
        <f t="shared" si="162"/>
        <v>0</v>
      </c>
      <c r="HE42">
        <f t="shared" si="163"/>
        <v>0</v>
      </c>
      <c r="HF42" s="38" t="str">
        <f>IF(HA42=0,"",IF(HD42&gt;Configurações!$B$15,"7DIA ","")&amp;IF(AND(WEEKDAY(GW$5)=1,HE42&gt;IF($D42="F",Configurações!$B$13,Configurações!$B$14)),"DOM ","")&amp;IF(Configurações!$B$3="Simples","",IF(ROUND(HB42*1440,0)&lt;=ROUND(Configurações!$B$11*1440,0),IF(ROUND(HC42*1440,0)&gt;0,"INT-INDEVIDO",""),IF(ROUND(HB42*1440,0)&lt;=ROUND(Configurações!$B$12*1440,0),IF(ROUND(HC42*1440,0)&lt;&gt;ROUND(Configurações!$B$8*1440,0),"INT-15MIN",""),IF(OR(ROUND(HC42*1440,0)&lt;ROUND(Configurações!$B$9*1440,0),ROUND(HC42*1440,0)&gt;ROUND(Configurações!$B$10*1440,0)),"INT-1H2H","")))))</f>
        <v/>
      </c>
      <c r="HG42" t="str">
        <f>IF(Configurações!$B$3="Simples",IF('Escala Simples'!Z42="Trabalho","TRAB",IF('Escala Simples'!Z42="Folga","FOLGA",IF('Escala Simples'!Z42="Atestado","ATEST",IF('Escala Simples'!Z42="Férias","FERIAS","")))),"")</f>
        <v/>
      </c>
      <c r="HH42" s="71" t="str">
        <f>IF(Configurações!$B$3="Colunas",IF('Escala Colunas'!Q130="","",'Escala Colunas'!Q130),IF(Configurações!$B$3="Simples","",IF('Escala Linhas'!DA42="","",'Escala Linhas'!DA42)))</f>
        <v/>
      </c>
      <c r="HI42" s="71" t="str">
        <f>IF(Configurações!$B$3="Colunas",IF('Escala Colunas'!Q131="","",'Escala Colunas'!Q131),IF(Configurações!$B$3="Simples","",IF('Escala Linhas'!DB42="","",'Escala Linhas'!DB42)))</f>
        <v/>
      </c>
      <c r="HJ42" s="71" t="str">
        <f>IF(Configurações!$B$3="Colunas",IF('Escala Colunas'!Q132="","",'Escala Colunas'!Q132),IF(Configurações!$B$3="Simples","",IF('Escala Linhas'!DC42="","",'Escala Linhas'!DC42)))</f>
        <v/>
      </c>
      <c r="HK42" s="71" t="str">
        <f>IF(Configurações!$B$3="Colunas",IF('Escala Colunas'!Q133="","",'Escala Colunas'!Q133),IF(Configurações!$B$3="Simples","",IF('Escala Linhas'!DD42="","",'Escala Linhas'!DD42)))</f>
        <v/>
      </c>
      <c r="HL42">
        <f>IF($B42="",0,IF(Configurações!$B$3="Simples",IF(OR(HR42="TRAB",HR42="ATEST"),1,0),IF(AND(HH42&lt;&gt;"",HK42&lt;&gt;""),1,0)))</f>
        <v>0</v>
      </c>
      <c r="HM42" s="72">
        <f>IF(AND(HL42=1,Configurações!$B$3&lt;&gt;"Simples"),MOD(HK42-HH42,1)-HN42,0)</f>
        <v>0</v>
      </c>
      <c r="HN42" s="72">
        <f t="shared" si="164"/>
        <v>0</v>
      </c>
      <c r="HO42">
        <f t="shared" si="165"/>
        <v>0</v>
      </c>
      <c r="HP42">
        <f t="shared" si="166"/>
        <v>0</v>
      </c>
      <c r="HQ42" s="38" t="str">
        <f>IF(HL42=0,"",IF(HO42&gt;Configurações!$B$15,"7DIA ","")&amp;IF(AND(WEEKDAY(HH$5)=1,HP42&gt;IF($D42="F",Configurações!$B$13,Configurações!$B$14)),"DOM ","")&amp;IF(Configurações!$B$3="Simples","",IF(ROUND(HM42*1440,0)&lt;=ROUND(Configurações!$B$11*1440,0),IF(ROUND(HN42*1440,0)&gt;0,"INT-INDEVIDO",""),IF(ROUND(HM42*1440,0)&lt;=ROUND(Configurações!$B$12*1440,0),IF(ROUND(HN42*1440,0)&lt;&gt;ROUND(Configurações!$B$8*1440,0),"INT-15MIN",""),IF(OR(ROUND(HN42*1440,0)&lt;ROUND(Configurações!$B$9*1440,0),ROUND(HN42*1440,0)&gt;ROUND(Configurações!$B$10*1440,0)),"INT-1H2H","")))))</f>
        <v/>
      </c>
      <c r="HR42" t="str">
        <f>IF(Configurações!$B$3="Simples",IF('Escala Simples'!AA42="Trabalho","TRAB",IF('Escala Simples'!AA42="Folga","FOLGA",IF('Escala Simples'!AA42="Atestado","ATEST",IF('Escala Simples'!AA42="Férias","FERIAS","")))),"")</f>
        <v/>
      </c>
      <c r="HS42" s="71" t="str">
        <f>IF(Configurações!$B$3="Colunas",IF('Escala Colunas'!Q135="","",'Escala Colunas'!Q135),IF(Configurações!$B$3="Simples","",IF('Escala Linhas'!DF42="","",'Escala Linhas'!DF42)))</f>
        <v/>
      </c>
      <c r="HT42" s="71" t="str">
        <f>IF(Configurações!$B$3="Colunas",IF('Escala Colunas'!Q136="","",'Escala Colunas'!Q136),IF(Configurações!$B$3="Simples","",IF('Escala Linhas'!DG42="","",'Escala Linhas'!DG42)))</f>
        <v/>
      </c>
      <c r="HU42" s="71" t="str">
        <f>IF(Configurações!$B$3="Colunas",IF('Escala Colunas'!Q137="","",'Escala Colunas'!Q137),IF(Configurações!$B$3="Simples","",IF('Escala Linhas'!DH42="","",'Escala Linhas'!DH42)))</f>
        <v/>
      </c>
      <c r="HV42" s="71" t="str">
        <f>IF(Configurações!$B$3="Colunas",IF('Escala Colunas'!Q138="","",'Escala Colunas'!Q138),IF(Configurações!$B$3="Simples","",IF('Escala Linhas'!DI42="","",'Escala Linhas'!DI42)))</f>
        <v/>
      </c>
      <c r="HW42">
        <f>IF($B42="",0,IF(Configurações!$B$3="Simples",IF(OR(IC42="TRAB",IC42="ATEST"),1,0),IF(AND(HS42&lt;&gt;"",HV42&lt;&gt;""),1,0)))</f>
        <v>0</v>
      </c>
      <c r="HX42" s="72">
        <f>IF(AND(HW42=1,Configurações!$B$3&lt;&gt;"Simples"),MOD(HV42-HS42,1)-HY42,0)</f>
        <v>0</v>
      </c>
      <c r="HY42" s="72">
        <f t="shared" si="167"/>
        <v>0</v>
      </c>
      <c r="HZ42">
        <f t="shared" si="168"/>
        <v>0</v>
      </c>
      <c r="IA42">
        <f t="shared" si="169"/>
        <v>0</v>
      </c>
      <c r="IB42" s="38" t="str">
        <f>IF(HW42=0,"",IF(HZ42&gt;Configurações!$B$15,"7DIA ","")&amp;IF(AND(WEEKDAY(HS$5)=1,IA42&gt;IF($D42="F",Configurações!$B$13,Configurações!$B$14)),"DOM ","")&amp;IF(Configurações!$B$3="Simples","",IF(ROUND(HX42*1440,0)&lt;=ROUND(Configurações!$B$11*1440,0),IF(ROUND(HY42*1440,0)&gt;0,"INT-INDEVIDO",""),IF(ROUND(HX42*1440,0)&lt;=ROUND(Configurações!$B$12*1440,0),IF(ROUND(HY42*1440,0)&lt;&gt;ROUND(Configurações!$B$8*1440,0),"INT-15MIN",""),IF(OR(ROUND(HY42*1440,0)&lt;ROUND(Configurações!$B$9*1440,0),ROUND(HY42*1440,0)&gt;ROUND(Configurações!$B$10*1440,0)),"INT-1H2H","")))))</f>
        <v/>
      </c>
      <c r="IC42" t="str">
        <f>IF(Configurações!$B$3="Simples",IF('Escala Simples'!AB42="Trabalho","TRAB",IF('Escala Simples'!AB42="Folga","FOLGA",IF('Escala Simples'!AB42="Atestado","ATEST",IF('Escala Simples'!AB42="Férias","FERIAS","")))),"")</f>
        <v/>
      </c>
      <c r="ID42" s="71" t="str">
        <f>IF(Configurações!$B$3="Colunas",IF('Escala Colunas'!Q143="","",'Escala Colunas'!Q143),IF(Configurações!$B$3="Simples","",IF('Escala Linhas'!DN42="","",'Escala Linhas'!DN42)))</f>
        <v/>
      </c>
      <c r="IE42" s="71" t="str">
        <f>IF(Configurações!$B$3="Colunas",IF('Escala Colunas'!Q144="","",'Escala Colunas'!Q144),IF(Configurações!$B$3="Simples","",IF('Escala Linhas'!DO42="","",'Escala Linhas'!DO42)))</f>
        <v/>
      </c>
      <c r="IF42" s="71" t="str">
        <f>IF(Configurações!$B$3="Colunas",IF('Escala Colunas'!Q145="","",'Escala Colunas'!Q145),IF(Configurações!$B$3="Simples","",IF('Escala Linhas'!DP42="","",'Escala Linhas'!DP42)))</f>
        <v/>
      </c>
      <c r="IG42" s="71" t="str">
        <f>IF(Configurações!$B$3="Colunas",IF('Escala Colunas'!Q146="","",'Escala Colunas'!Q146),IF(Configurações!$B$3="Simples","",IF('Escala Linhas'!DQ42="","",'Escala Linhas'!DQ42)))</f>
        <v/>
      </c>
      <c r="IH42">
        <f>IF($B42="",0,IF(Configurações!$B$3="Simples",IF(OR(IN42="TRAB",IN42="ATEST"),1,0),IF(AND(ID42&lt;&gt;"",IG42&lt;&gt;""),1,0)))</f>
        <v>0</v>
      </c>
      <c r="II42" s="72">
        <f>IF(AND(IH42=1,Configurações!$B$3&lt;&gt;"Simples"),MOD(IG42-ID42,1)-IJ42,0)</f>
        <v>0</v>
      </c>
      <c r="IJ42" s="72">
        <f t="shared" si="170"/>
        <v>0</v>
      </c>
      <c r="IK42">
        <f t="shared" si="171"/>
        <v>0</v>
      </c>
      <c r="IL42">
        <f t="shared" si="172"/>
        <v>0</v>
      </c>
      <c r="IM42" s="38" t="str">
        <f>IF(IH42=0,"",IF(IK42&gt;Configurações!$B$15,"7DIA ","")&amp;IF(AND(WEEKDAY(ID$5)=1,IL42&gt;IF($D42="F",Configurações!$B$13,Configurações!$B$14)),"DOM ","")&amp;IF(Configurações!$B$3="Simples","",IF(ROUND(II42*1440,0)&lt;=ROUND(Configurações!$B$11*1440,0),IF(ROUND(IJ42*1440,0)&gt;0,"INT-INDEVIDO",""),IF(ROUND(II42*1440,0)&lt;=ROUND(Configurações!$B$12*1440,0),IF(ROUND(IJ42*1440,0)&lt;&gt;ROUND(Configurações!$B$8*1440,0),"INT-15MIN",""),IF(OR(ROUND(IJ42*1440,0)&lt;ROUND(Configurações!$B$9*1440,0),ROUND(IJ42*1440,0)&gt;ROUND(Configurações!$B$10*1440,0)),"INT-1H2H","")))))</f>
        <v/>
      </c>
      <c r="IN42" t="str">
        <f>IF(Configurações!$B$3="Simples",IF('Escala Simples'!AE42="Trabalho","TRAB",IF('Escala Simples'!AE42="Folga","FOLGA",IF('Escala Simples'!AE42="Atestado","ATEST",IF('Escala Simples'!AE42="Férias","FERIAS","")))),"")</f>
        <v/>
      </c>
      <c r="IO42" s="71" t="str">
        <f>IF(Configurações!$B$3="Colunas",IF('Escala Colunas'!Q148="","",'Escala Colunas'!Q148),IF(Configurações!$B$3="Simples","",IF('Escala Linhas'!DS42="","",'Escala Linhas'!DS42)))</f>
        <v/>
      </c>
      <c r="IP42" s="71" t="str">
        <f>IF(Configurações!$B$3="Colunas",IF('Escala Colunas'!Q149="","",'Escala Colunas'!Q149),IF(Configurações!$B$3="Simples","",IF('Escala Linhas'!DT42="","",'Escala Linhas'!DT42)))</f>
        <v/>
      </c>
      <c r="IQ42" s="71" t="str">
        <f>IF(Configurações!$B$3="Colunas",IF('Escala Colunas'!Q150="","",'Escala Colunas'!Q150),IF(Configurações!$B$3="Simples","",IF('Escala Linhas'!DU42="","",'Escala Linhas'!DU42)))</f>
        <v/>
      </c>
      <c r="IR42" s="71" t="str">
        <f>IF(Configurações!$B$3="Colunas",IF('Escala Colunas'!Q151="","",'Escala Colunas'!Q151),IF(Configurações!$B$3="Simples","",IF('Escala Linhas'!DV42="","",'Escala Linhas'!DV42)))</f>
        <v/>
      </c>
      <c r="IS42">
        <f>IF($B42="",0,IF(Configurações!$B$3="Simples",IF(OR(IY42="TRAB",IY42="ATEST"),1,0),IF(AND(IO42&lt;&gt;"",IR42&lt;&gt;""),1,0)))</f>
        <v>0</v>
      </c>
      <c r="IT42" s="72">
        <f>IF(AND(IS42=1,Configurações!$B$3&lt;&gt;"Simples"),MOD(IR42-IO42,1)-IU42,0)</f>
        <v>0</v>
      </c>
      <c r="IU42" s="72">
        <f t="shared" si="173"/>
        <v>0</v>
      </c>
      <c r="IV42">
        <f t="shared" si="174"/>
        <v>0</v>
      </c>
      <c r="IW42">
        <f t="shared" si="175"/>
        <v>0</v>
      </c>
      <c r="IX42" s="38" t="str">
        <f>IF(IS42=0,"",IF(IV42&gt;Configurações!$B$15,"7DIA ","")&amp;IF(AND(WEEKDAY(IO$5)=1,IW42&gt;IF($D42="F",Configurações!$B$13,Configurações!$B$14)),"DOM ","")&amp;IF(Configurações!$B$3="Simples","",IF(ROUND(IT42*1440,0)&lt;=ROUND(Configurações!$B$11*1440,0),IF(ROUND(IU42*1440,0)&gt;0,"INT-INDEVIDO",""),IF(ROUND(IT42*1440,0)&lt;=ROUND(Configurações!$B$12*1440,0),IF(ROUND(IU42*1440,0)&lt;&gt;ROUND(Configurações!$B$8*1440,0),"INT-15MIN",""),IF(OR(ROUND(IU42*1440,0)&lt;ROUND(Configurações!$B$9*1440,0),ROUND(IU42*1440,0)&gt;ROUND(Configurações!$B$10*1440,0)),"INT-1H2H","")))))</f>
        <v/>
      </c>
      <c r="IY42" t="str">
        <f>IF(Configurações!$B$3="Simples",IF('Escala Simples'!AF42="Trabalho","TRAB",IF('Escala Simples'!AF42="Folga","FOLGA",IF('Escala Simples'!AF42="Atestado","ATEST",IF('Escala Simples'!AF42="Férias","FERIAS","")))),"")</f>
        <v/>
      </c>
      <c r="IZ42" s="71" t="str">
        <f>IF(Configurações!$B$3="Colunas",IF('Escala Colunas'!Q153="","",'Escala Colunas'!Q153),IF(Configurações!$B$3="Simples","",IF('Escala Linhas'!DX42="","",'Escala Linhas'!DX42)))</f>
        <v/>
      </c>
      <c r="JA42" s="71" t="str">
        <f>IF(Configurações!$B$3="Colunas",IF('Escala Colunas'!Q154="","",'Escala Colunas'!Q154),IF(Configurações!$B$3="Simples","",IF('Escala Linhas'!DY42="","",'Escala Linhas'!DY42)))</f>
        <v/>
      </c>
      <c r="JB42" s="71" t="str">
        <f>IF(Configurações!$B$3="Colunas",IF('Escala Colunas'!Q155="","",'Escala Colunas'!Q155),IF(Configurações!$B$3="Simples","",IF('Escala Linhas'!DZ42="","",'Escala Linhas'!DZ42)))</f>
        <v/>
      </c>
      <c r="JC42" s="71" t="str">
        <f>IF(Configurações!$B$3="Colunas",IF('Escala Colunas'!Q156="","",'Escala Colunas'!Q156),IF(Configurações!$B$3="Simples","",IF('Escala Linhas'!EA42="","",'Escala Linhas'!EA42)))</f>
        <v/>
      </c>
      <c r="JD42">
        <f>IF($B42="",0,IF(Configurações!$B$3="Simples",IF(OR(JJ42="TRAB",JJ42="ATEST"),1,0),IF(AND(IZ42&lt;&gt;"",JC42&lt;&gt;""),1,0)))</f>
        <v>0</v>
      </c>
      <c r="JE42" s="72">
        <f>IF(AND(JD42=1,Configurações!$B$3&lt;&gt;"Simples"),MOD(JC42-IZ42,1)-JF42,0)</f>
        <v>0</v>
      </c>
      <c r="JF42" s="72">
        <f t="shared" si="176"/>
        <v>0</v>
      </c>
      <c r="JG42">
        <f t="shared" si="177"/>
        <v>0</v>
      </c>
      <c r="JH42">
        <f t="shared" si="178"/>
        <v>0</v>
      </c>
      <c r="JI42" s="38" t="str">
        <f>IF(JD42=0,"",IF(JG42&gt;Configurações!$B$15,"7DIA ","")&amp;IF(AND(WEEKDAY(IZ$5)=1,JH42&gt;IF($D42="F",Configurações!$B$13,Configurações!$B$14)),"DOM ","")&amp;IF(Configurações!$B$3="Simples","",IF(ROUND(JE42*1440,0)&lt;=ROUND(Configurações!$B$11*1440,0),IF(ROUND(JF42*1440,0)&gt;0,"INT-INDEVIDO",""),IF(ROUND(JE42*1440,0)&lt;=ROUND(Configurações!$B$12*1440,0),IF(ROUND(JF42*1440,0)&lt;&gt;ROUND(Configurações!$B$8*1440,0),"INT-15MIN",""),IF(OR(ROUND(JF42*1440,0)&lt;ROUND(Configurações!$B$9*1440,0),ROUND(JF42*1440,0)&gt;ROUND(Configurações!$B$10*1440,0)),"INT-1H2H","")))))</f>
        <v/>
      </c>
      <c r="JJ42" t="str">
        <f>IF(Configurações!$B$3="Simples",IF('Escala Simples'!AG42="Trabalho","TRAB",IF('Escala Simples'!AG42="Folga","FOLGA",IF('Escala Simples'!AG42="Atestado","ATEST",IF('Escala Simples'!AG42="Férias","FERIAS","")))),"")</f>
        <v/>
      </c>
      <c r="JK42" s="71" t="str">
        <f>IF(Configurações!$B$3="Colunas",IF('Escala Colunas'!Q158="","",'Escala Colunas'!Q158),IF(Configurações!$B$3="Simples","",IF('Escala Linhas'!EC42="","",'Escala Linhas'!EC42)))</f>
        <v/>
      </c>
      <c r="JL42" s="71" t="str">
        <f>IF(Configurações!$B$3="Colunas",IF('Escala Colunas'!Q159="","",'Escala Colunas'!Q159),IF(Configurações!$B$3="Simples","",IF('Escala Linhas'!ED42="","",'Escala Linhas'!ED42)))</f>
        <v/>
      </c>
      <c r="JM42" s="71" t="str">
        <f>IF(Configurações!$B$3="Colunas",IF('Escala Colunas'!Q160="","",'Escala Colunas'!Q160),IF(Configurações!$B$3="Simples","",IF('Escala Linhas'!EE42="","",'Escala Linhas'!EE42)))</f>
        <v/>
      </c>
      <c r="JN42" s="71" t="str">
        <f>IF(Configurações!$B$3="Colunas",IF('Escala Colunas'!Q161="","",'Escala Colunas'!Q161),IF(Configurações!$B$3="Simples","",IF('Escala Linhas'!EF42="","",'Escala Linhas'!EF42)))</f>
        <v/>
      </c>
      <c r="JO42">
        <f>IF($B42="",0,IF(Configurações!$B$3="Simples",IF(OR(JU42="TRAB",JU42="ATEST"),1,0),IF(AND(JK42&lt;&gt;"",JN42&lt;&gt;""),1,0)))</f>
        <v>0</v>
      </c>
      <c r="JP42" s="72">
        <f>IF(AND(JO42=1,Configurações!$B$3&lt;&gt;"Simples"),MOD(JN42-JK42,1)-JQ42,0)</f>
        <v>0</v>
      </c>
      <c r="JQ42" s="72">
        <f t="shared" si="179"/>
        <v>0</v>
      </c>
      <c r="JR42">
        <f t="shared" si="180"/>
        <v>0</v>
      </c>
      <c r="JS42">
        <f t="shared" si="181"/>
        <v>0</v>
      </c>
      <c r="JT42" s="38" t="str">
        <f>IF(JO42=0,"",IF(JR42&gt;Configurações!$B$15,"7DIA ","")&amp;IF(AND(WEEKDAY(JK$5)=1,JS42&gt;IF($D42="F",Configurações!$B$13,Configurações!$B$14)),"DOM ","")&amp;IF(Configurações!$B$3="Simples","",IF(ROUND(JP42*1440,0)&lt;=ROUND(Configurações!$B$11*1440,0),IF(ROUND(JQ42*1440,0)&gt;0,"INT-INDEVIDO",""),IF(ROUND(JP42*1440,0)&lt;=ROUND(Configurações!$B$12*1440,0),IF(ROUND(JQ42*1440,0)&lt;&gt;ROUND(Configurações!$B$8*1440,0),"INT-15MIN",""),IF(OR(ROUND(JQ42*1440,0)&lt;ROUND(Configurações!$B$9*1440,0),ROUND(JQ42*1440,0)&gt;ROUND(Configurações!$B$10*1440,0)),"INT-1H2H","")))))</f>
        <v/>
      </c>
      <c r="JU42" t="str">
        <f>IF(Configurações!$B$3="Simples",IF('Escala Simples'!AH42="Trabalho","TRAB",IF('Escala Simples'!AH42="Folga","FOLGA",IF('Escala Simples'!AH42="Atestado","ATEST",IF('Escala Simples'!AH42="Férias","FERIAS","")))),"")</f>
        <v/>
      </c>
      <c r="JV42" s="71" t="str">
        <f>IF(Configurações!$B$3="Colunas",IF('Escala Colunas'!Q163="","",'Escala Colunas'!Q163),IF(Configurações!$B$3="Simples","",IF('Escala Linhas'!EH42="","",'Escala Linhas'!EH42)))</f>
        <v/>
      </c>
      <c r="JW42" s="71" t="str">
        <f>IF(Configurações!$B$3="Colunas",IF('Escala Colunas'!Q164="","",'Escala Colunas'!Q164),IF(Configurações!$B$3="Simples","",IF('Escala Linhas'!EI42="","",'Escala Linhas'!EI42)))</f>
        <v/>
      </c>
      <c r="JX42" s="71" t="str">
        <f>IF(Configurações!$B$3="Colunas",IF('Escala Colunas'!Q165="","",'Escala Colunas'!Q165),IF(Configurações!$B$3="Simples","",IF('Escala Linhas'!EJ42="","",'Escala Linhas'!EJ42)))</f>
        <v/>
      </c>
      <c r="JY42" s="71" t="str">
        <f>IF(Configurações!$B$3="Colunas",IF('Escala Colunas'!Q166="","",'Escala Colunas'!Q166),IF(Configurações!$B$3="Simples","",IF('Escala Linhas'!EK42="","",'Escala Linhas'!EK42)))</f>
        <v/>
      </c>
      <c r="JZ42">
        <f>IF($B42="",0,IF(Configurações!$B$3="Simples",IF(OR(KF42="TRAB",KF42="ATEST"),1,0),IF(AND(JV42&lt;&gt;"",JY42&lt;&gt;""),1,0)))</f>
        <v>0</v>
      </c>
      <c r="KA42" s="72">
        <f>IF(AND(JZ42=1,Configurações!$B$3&lt;&gt;"Simples"),MOD(JY42-JV42,1)-KB42,0)</f>
        <v>0</v>
      </c>
      <c r="KB42" s="72">
        <f t="shared" si="182"/>
        <v>0</v>
      </c>
      <c r="KC42">
        <f t="shared" si="183"/>
        <v>0</v>
      </c>
      <c r="KD42">
        <f t="shared" si="184"/>
        <v>0</v>
      </c>
      <c r="KE42" s="38" t="str">
        <f>IF(JZ42=0,"",IF(KC42&gt;Configurações!$B$15,"7DIA ","")&amp;IF(AND(WEEKDAY(JV$5)=1,KD42&gt;IF($D42="F",Configurações!$B$13,Configurações!$B$14)),"DOM ","")&amp;IF(Configurações!$B$3="Simples","",IF(ROUND(KA42*1440,0)&lt;=ROUND(Configurações!$B$11*1440,0),IF(ROUND(KB42*1440,0)&gt;0,"INT-INDEVIDO",""),IF(ROUND(KA42*1440,0)&lt;=ROUND(Configurações!$B$12*1440,0),IF(ROUND(KB42*1440,0)&lt;&gt;ROUND(Configurações!$B$8*1440,0),"INT-15MIN",""),IF(OR(ROUND(KB42*1440,0)&lt;ROUND(Configurações!$B$9*1440,0),ROUND(KB42*1440,0)&gt;ROUND(Configurações!$B$10*1440,0)),"INT-1H2H","")))))</f>
        <v/>
      </c>
      <c r="KF42" t="str">
        <f>IF(Configurações!$B$3="Simples",IF('Escala Simples'!AI42="Trabalho","TRAB",IF('Escala Simples'!AI42="Folga","FOLGA",IF('Escala Simples'!AI42="Atestado","ATEST",IF('Escala Simples'!AI42="Férias","FERIAS","")))),"")</f>
        <v/>
      </c>
      <c r="KG42" s="71" t="str">
        <f>IF(Configurações!$B$3="Colunas",IF('Escala Colunas'!Q168="","",'Escala Colunas'!Q168),IF(Configurações!$B$3="Simples","",IF('Escala Linhas'!EM42="","",'Escala Linhas'!EM42)))</f>
        <v/>
      </c>
      <c r="KH42" s="71" t="str">
        <f>IF(Configurações!$B$3="Colunas",IF('Escala Colunas'!Q169="","",'Escala Colunas'!Q169),IF(Configurações!$B$3="Simples","",IF('Escala Linhas'!EN42="","",'Escala Linhas'!EN42)))</f>
        <v/>
      </c>
      <c r="KI42" s="71" t="str">
        <f>IF(Configurações!$B$3="Colunas",IF('Escala Colunas'!Q170="","",'Escala Colunas'!Q170),IF(Configurações!$B$3="Simples","",IF('Escala Linhas'!EO42="","",'Escala Linhas'!EO42)))</f>
        <v/>
      </c>
      <c r="KJ42" s="71" t="str">
        <f>IF(Configurações!$B$3="Colunas",IF('Escala Colunas'!Q171="","",'Escala Colunas'!Q171),IF(Configurações!$B$3="Simples","",IF('Escala Linhas'!EP42="","",'Escala Linhas'!EP42)))</f>
        <v/>
      </c>
      <c r="KK42">
        <f>IF($B42="",0,IF(Configurações!$B$3="Simples",IF(OR(KQ42="TRAB",KQ42="ATEST"),1,0),IF(AND(KG42&lt;&gt;"",KJ42&lt;&gt;""),1,0)))</f>
        <v>0</v>
      </c>
      <c r="KL42" s="72">
        <f>IF(AND(KK42=1,Configurações!$B$3&lt;&gt;"Simples"),MOD(KJ42-KG42,1)-KM42,0)</f>
        <v>0</v>
      </c>
      <c r="KM42" s="72">
        <f t="shared" si="185"/>
        <v>0</v>
      </c>
      <c r="KN42">
        <f t="shared" si="186"/>
        <v>0</v>
      </c>
      <c r="KO42">
        <f t="shared" si="187"/>
        <v>0</v>
      </c>
      <c r="KP42" s="38" t="str">
        <f>IF(KK42=0,"",IF(KN42&gt;Configurações!$B$15,"7DIA ","")&amp;IF(AND(WEEKDAY(KG$5)=1,KO42&gt;IF($D42="F",Configurações!$B$13,Configurações!$B$14)),"DOM ","")&amp;IF(Configurações!$B$3="Simples","",IF(ROUND(KL42*1440,0)&lt;=ROUND(Configurações!$B$11*1440,0),IF(ROUND(KM42*1440,0)&gt;0,"INT-INDEVIDO",""),IF(ROUND(KL42*1440,0)&lt;=ROUND(Configurações!$B$12*1440,0),IF(ROUND(KM42*1440,0)&lt;&gt;ROUND(Configurações!$B$8*1440,0),"INT-15MIN",""),IF(OR(ROUND(KM42*1440,0)&lt;ROUND(Configurações!$B$9*1440,0),ROUND(KM42*1440,0)&gt;ROUND(Configurações!$B$10*1440,0)),"INT-1H2H","")))))</f>
        <v/>
      </c>
      <c r="KQ42" t="str">
        <f>IF(Configurações!$B$3="Simples",IF('Escala Simples'!AJ42="Trabalho","TRAB",IF('Escala Simples'!AJ42="Folga","FOLGA",IF('Escala Simples'!AJ42="Atestado","ATEST",IF('Escala Simples'!AJ42="Férias","FERIAS","")))),"")</f>
        <v/>
      </c>
      <c r="KR42" s="71" t="str">
        <f>IF(Configurações!$B$3="Colunas",IF('Escala Colunas'!Q173="","",'Escala Colunas'!Q173),IF(Configurações!$B$3="Simples","",IF('Escala Linhas'!ER42="","",'Escala Linhas'!ER42)))</f>
        <v/>
      </c>
      <c r="KS42" s="71" t="str">
        <f>IF(Configurações!$B$3="Colunas",IF('Escala Colunas'!Q174="","",'Escala Colunas'!Q174),IF(Configurações!$B$3="Simples","",IF('Escala Linhas'!ES42="","",'Escala Linhas'!ES42)))</f>
        <v/>
      </c>
      <c r="KT42" s="71" t="str">
        <f>IF(Configurações!$B$3="Colunas",IF('Escala Colunas'!Q175="","",'Escala Colunas'!Q175),IF(Configurações!$B$3="Simples","",IF('Escala Linhas'!ET42="","",'Escala Linhas'!ET42)))</f>
        <v/>
      </c>
      <c r="KU42" s="71" t="str">
        <f>IF(Configurações!$B$3="Colunas",IF('Escala Colunas'!Q176="","",'Escala Colunas'!Q176),IF(Configurações!$B$3="Simples","",IF('Escala Linhas'!EU42="","",'Escala Linhas'!EU42)))</f>
        <v/>
      </c>
      <c r="KV42">
        <f>IF($B42="",0,IF(Configurações!$B$3="Simples",IF(OR(LB42="TRAB",LB42="ATEST"),1,0),IF(AND(KR42&lt;&gt;"",KU42&lt;&gt;""),1,0)))</f>
        <v>0</v>
      </c>
      <c r="KW42" s="72">
        <f>IF(AND(KV42=1,Configurações!$B$3&lt;&gt;"Simples"),MOD(KU42-KR42,1)-KX42,0)</f>
        <v>0</v>
      </c>
      <c r="KX42" s="72">
        <f t="shared" si="188"/>
        <v>0</v>
      </c>
      <c r="KY42">
        <f t="shared" si="189"/>
        <v>0</v>
      </c>
      <c r="KZ42">
        <f t="shared" si="190"/>
        <v>0</v>
      </c>
      <c r="LA42" s="38" t="str">
        <f>IF(KV42=0,"",IF(KY42&gt;Configurações!$B$15,"7DIA ","")&amp;IF(AND(WEEKDAY(KR$5)=1,KZ42&gt;IF($D42="F",Configurações!$B$13,Configurações!$B$14)),"DOM ","")&amp;IF(Configurações!$B$3="Simples","",IF(ROUND(KW42*1440,0)&lt;=ROUND(Configurações!$B$11*1440,0),IF(ROUND(KX42*1440,0)&gt;0,"INT-INDEVIDO",""),IF(ROUND(KW42*1440,0)&lt;=ROUND(Configurações!$B$12*1440,0),IF(ROUND(KX42*1440,0)&lt;&gt;ROUND(Configurações!$B$8*1440,0),"INT-15MIN",""),IF(OR(ROUND(KX42*1440,0)&lt;ROUND(Configurações!$B$9*1440,0),ROUND(KX42*1440,0)&gt;ROUND(Configurações!$B$10*1440,0)),"INT-1H2H","")))))</f>
        <v/>
      </c>
      <c r="LB42" t="str">
        <f>IF(Configurações!$B$3="Simples",IF('Escala Simples'!AK42="Trabalho","TRAB",IF('Escala Simples'!AK42="Folga","FOLGA",IF('Escala Simples'!AK42="Atestado","ATEST",IF('Escala Simples'!AK42="Férias","FERIAS","")))),"")</f>
        <v/>
      </c>
      <c r="LC42" s="71" t="str">
        <f>IF(Configurações!$B$3="Colunas",IF('Escala Colunas'!Q181="","",'Escala Colunas'!Q181),IF(Configurações!$B$3="Simples","",IF('Escala Linhas'!EZ42="","",'Escala Linhas'!EZ42)))</f>
        <v/>
      </c>
      <c r="LD42" s="71" t="str">
        <f>IF(Configurações!$B$3="Colunas",IF('Escala Colunas'!Q182="","",'Escala Colunas'!Q182),IF(Configurações!$B$3="Simples","",IF('Escala Linhas'!FA42="","",'Escala Linhas'!FA42)))</f>
        <v/>
      </c>
      <c r="LE42" s="71" t="str">
        <f>IF(Configurações!$B$3="Colunas",IF('Escala Colunas'!Q183="","",'Escala Colunas'!Q183),IF(Configurações!$B$3="Simples","",IF('Escala Linhas'!FB42="","",'Escala Linhas'!FB42)))</f>
        <v/>
      </c>
      <c r="LF42" s="71" t="str">
        <f>IF(Configurações!$B$3="Colunas",IF('Escala Colunas'!Q184="","",'Escala Colunas'!Q184),IF(Configurações!$B$3="Simples","",IF('Escala Linhas'!FC42="","",'Escala Linhas'!FC42)))</f>
        <v/>
      </c>
      <c r="LG42">
        <f>IF($B42="",0,IF(Configurações!$B$3="Simples",IF(OR(LM42="TRAB",LM42="ATEST"),1,0),IF(AND(LC42&lt;&gt;"",LF42&lt;&gt;""),1,0)))</f>
        <v>0</v>
      </c>
      <c r="LH42" s="72">
        <f>IF(AND(LG42=1,Configurações!$B$3&lt;&gt;"Simples"),MOD(LF42-LC42,1)-LI42,0)</f>
        <v>0</v>
      </c>
      <c r="LI42" s="72">
        <f t="shared" si="191"/>
        <v>0</v>
      </c>
      <c r="LJ42">
        <f t="shared" si="192"/>
        <v>0</v>
      </c>
      <c r="LK42">
        <f t="shared" si="193"/>
        <v>0</v>
      </c>
      <c r="LL42" s="38" t="str">
        <f>IF(LG42=0,"",IF(LJ42&gt;Configurações!$B$15,"7DIA ","")&amp;IF(AND(WEEKDAY(LC$5)=1,LK42&gt;IF($D42="F",Configurações!$B$13,Configurações!$B$14)),"DOM ","")&amp;IF(Configurações!$B$3="Simples","",IF(ROUND(LH42*1440,0)&lt;=ROUND(Configurações!$B$11*1440,0),IF(ROUND(LI42*1440,0)&gt;0,"INT-INDEVIDO",""),IF(ROUND(LH42*1440,0)&lt;=ROUND(Configurações!$B$12*1440,0),IF(ROUND(LI42*1440,0)&lt;&gt;ROUND(Configurações!$B$8*1440,0),"INT-15MIN",""),IF(OR(ROUND(LI42*1440,0)&lt;ROUND(Configurações!$B$9*1440,0),ROUND(LI42*1440,0)&gt;ROUND(Configurações!$B$10*1440,0)),"INT-1H2H","")))))</f>
        <v/>
      </c>
      <c r="LM42" t="str">
        <f>IF(Configurações!$B$3="Simples",IF('Escala Simples'!AN42="Trabalho","TRAB",IF('Escala Simples'!AN42="Folga","FOLGA",IF('Escala Simples'!AN42="Atestado","ATEST",IF('Escala Simples'!AN42="Férias","FERIAS","")))),"")</f>
        <v/>
      </c>
      <c r="LN42" s="71" t="str">
        <f>IF(Configurações!$B$3="Colunas",IF('Escala Colunas'!Q186="","",'Escala Colunas'!Q186),IF(Configurações!$B$3="Simples","",IF('Escala Linhas'!FE42="","",'Escala Linhas'!FE42)))</f>
        <v/>
      </c>
      <c r="LO42" s="71" t="str">
        <f>IF(Configurações!$B$3="Colunas",IF('Escala Colunas'!Q187="","",'Escala Colunas'!Q187),IF(Configurações!$B$3="Simples","",IF('Escala Linhas'!FF42="","",'Escala Linhas'!FF42)))</f>
        <v/>
      </c>
      <c r="LP42" s="71" t="str">
        <f>IF(Configurações!$B$3="Colunas",IF('Escala Colunas'!Q188="","",'Escala Colunas'!Q188),IF(Configurações!$B$3="Simples","",IF('Escala Linhas'!FG42="","",'Escala Linhas'!FG42)))</f>
        <v/>
      </c>
      <c r="LQ42" s="71" t="str">
        <f>IF(Configurações!$B$3="Colunas",IF('Escala Colunas'!Q189="","",'Escala Colunas'!Q189),IF(Configurações!$B$3="Simples","",IF('Escala Linhas'!FH42="","",'Escala Linhas'!FH42)))</f>
        <v/>
      </c>
      <c r="LR42">
        <f>IF($B42="",0,IF(Configurações!$B$3="Simples",IF(OR(LX42="TRAB",LX42="ATEST"),1,0),IF(AND(LN42&lt;&gt;"",LQ42&lt;&gt;""),1,0)))</f>
        <v>0</v>
      </c>
      <c r="LS42" s="72">
        <f>IF(AND(LR42=1,Configurações!$B$3&lt;&gt;"Simples"),MOD(LQ42-LN42,1)-LT42,0)</f>
        <v>0</v>
      </c>
      <c r="LT42" s="72">
        <f t="shared" si="194"/>
        <v>0</v>
      </c>
      <c r="LU42">
        <f t="shared" si="195"/>
        <v>0</v>
      </c>
      <c r="LV42">
        <f t="shared" si="196"/>
        <v>0</v>
      </c>
      <c r="LW42" s="38" t="str">
        <f>IF(LR42=0,"",IF(LU42&gt;Configurações!$B$15,"7DIA ","")&amp;IF(AND(WEEKDAY(LN$5)=1,LV42&gt;IF($D42="F",Configurações!$B$13,Configurações!$B$14)),"DOM ","")&amp;IF(Configurações!$B$3="Simples","",IF(ROUND(LS42*1440,0)&lt;=ROUND(Configurações!$B$11*1440,0),IF(ROUND(LT42*1440,0)&gt;0,"INT-INDEVIDO",""),IF(ROUND(LS42*1440,0)&lt;=ROUND(Configurações!$B$12*1440,0),IF(ROUND(LT42*1440,0)&lt;&gt;ROUND(Configurações!$B$8*1440,0),"INT-15MIN",""),IF(OR(ROUND(LT42*1440,0)&lt;ROUND(Configurações!$B$9*1440,0),ROUND(LT42*1440,0)&gt;ROUND(Configurações!$B$10*1440,0)),"INT-1H2H","")))))</f>
        <v/>
      </c>
      <c r="LX42" t="str">
        <f>IF(Configurações!$B$3="Simples",IF('Escala Simples'!AO42="Trabalho","TRAB",IF('Escala Simples'!AO42="Folga","FOLGA",IF('Escala Simples'!AO42="Atestado","ATEST",IF('Escala Simples'!AO42="Férias","FERIAS","")))),"")</f>
        <v/>
      </c>
      <c r="LY42" s="71" t="str">
        <f>IF(Configurações!$B$3="Colunas",IF('Escala Colunas'!Q191="","",'Escala Colunas'!Q191),IF(Configurações!$B$3="Simples","",IF('Escala Linhas'!FJ42="","",'Escala Linhas'!FJ42)))</f>
        <v/>
      </c>
      <c r="LZ42" s="71" t="str">
        <f>IF(Configurações!$B$3="Colunas",IF('Escala Colunas'!Q192="","",'Escala Colunas'!Q192),IF(Configurações!$B$3="Simples","",IF('Escala Linhas'!FK42="","",'Escala Linhas'!FK42)))</f>
        <v/>
      </c>
      <c r="MA42" s="71" t="str">
        <f>IF(Configurações!$B$3="Colunas",IF('Escala Colunas'!Q193="","",'Escala Colunas'!Q193),IF(Configurações!$B$3="Simples","",IF('Escala Linhas'!FL42="","",'Escala Linhas'!FL42)))</f>
        <v/>
      </c>
      <c r="MB42" s="71" t="str">
        <f>IF(Configurações!$B$3="Colunas",IF('Escala Colunas'!Q194="","",'Escala Colunas'!Q194),IF(Configurações!$B$3="Simples","",IF('Escala Linhas'!FM42="","",'Escala Linhas'!FM42)))</f>
        <v/>
      </c>
      <c r="MC42">
        <f>IF($B42="",0,IF(Configurações!$B$3="Simples",IF(OR(MI42="TRAB",MI42="ATEST"),1,0),IF(AND(LY42&lt;&gt;"",MB42&lt;&gt;""),1,0)))</f>
        <v>0</v>
      </c>
      <c r="MD42" s="72">
        <f>IF(AND(MC42=1,Configurações!$B$3&lt;&gt;"Simples"),MOD(MB42-LY42,1)-ME42,0)</f>
        <v>0</v>
      </c>
      <c r="ME42" s="72">
        <f t="shared" si="197"/>
        <v>0</v>
      </c>
      <c r="MF42">
        <f t="shared" si="198"/>
        <v>0</v>
      </c>
      <c r="MG42">
        <f t="shared" si="199"/>
        <v>0</v>
      </c>
      <c r="MH42" s="38" t="str">
        <f>IF(MC42=0,"",IF(MF42&gt;Configurações!$B$15,"7DIA ","")&amp;IF(AND(WEEKDAY(LY$5)=1,MG42&gt;IF($D42="F",Configurações!$B$13,Configurações!$B$14)),"DOM ","")&amp;IF(Configurações!$B$3="Simples","",IF(ROUND(MD42*1440,0)&lt;=ROUND(Configurações!$B$11*1440,0),IF(ROUND(ME42*1440,0)&gt;0,"INT-INDEVIDO",""),IF(ROUND(MD42*1440,0)&lt;=ROUND(Configurações!$B$12*1440,0),IF(ROUND(ME42*1440,0)&lt;&gt;ROUND(Configurações!$B$8*1440,0),"INT-15MIN",""),IF(OR(ROUND(ME42*1440,0)&lt;ROUND(Configurações!$B$9*1440,0),ROUND(ME42*1440,0)&gt;ROUND(Configurações!$B$10*1440,0)),"INT-1H2H","")))))</f>
        <v/>
      </c>
      <c r="MI42" t="str">
        <f>IF(Configurações!$B$3="Simples",IF('Escala Simples'!AP42="Trabalho","TRAB",IF('Escala Simples'!AP42="Folga","FOLGA",IF('Escala Simples'!AP42="Atestado","ATEST",IF('Escala Simples'!AP42="Férias","FERIAS","")))),"")</f>
        <v/>
      </c>
      <c r="MJ42" s="71" t="str">
        <f>IF(Configurações!$B$3="Colunas",IF('Escala Colunas'!Q196="","",'Escala Colunas'!Q196),IF(Configurações!$B$3="Simples","",IF('Escala Linhas'!FO42="","",'Escala Linhas'!FO42)))</f>
        <v/>
      </c>
      <c r="MK42" s="71" t="str">
        <f>IF(Configurações!$B$3="Colunas",IF('Escala Colunas'!Q197="","",'Escala Colunas'!Q197),IF(Configurações!$B$3="Simples","",IF('Escala Linhas'!FP42="","",'Escala Linhas'!FP42)))</f>
        <v/>
      </c>
      <c r="ML42" s="71" t="str">
        <f>IF(Configurações!$B$3="Colunas",IF('Escala Colunas'!Q198="","",'Escala Colunas'!Q198),IF(Configurações!$B$3="Simples","",IF('Escala Linhas'!FQ42="","",'Escala Linhas'!FQ42)))</f>
        <v/>
      </c>
      <c r="MM42" s="71" t="str">
        <f>IF(Configurações!$B$3="Colunas",IF('Escala Colunas'!Q199="","",'Escala Colunas'!Q199),IF(Configurações!$B$3="Simples","",IF('Escala Linhas'!FR42="","",'Escala Linhas'!FR42)))</f>
        <v/>
      </c>
      <c r="MN42">
        <f>IF($B42="",0,IF(Configurações!$B$3="Simples",IF(OR(MT42="TRAB",MT42="ATEST"),1,0),IF(AND(MJ42&lt;&gt;"",MM42&lt;&gt;""),1,0)))</f>
        <v>0</v>
      </c>
      <c r="MO42" s="72">
        <f>IF(AND(MN42=1,Configurações!$B$3&lt;&gt;"Simples"),MOD(MM42-MJ42,1)-MP42,0)</f>
        <v>0</v>
      </c>
      <c r="MP42" s="72">
        <f t="shared" si="200"/>
        <v>0</v>
      </c>
      <c r="MQ42">
        <f t="shared" si="201"/>
        <v>0</v>
      </c>
      <c r="MR42">
        <f t="shared" si="202"/>
        <v>0</v>
      </c>
      <c r="MS42" s="38" t="str">
        <f>IF(MN42=0,"",IF(MQ42&gt;Configurações!$B$15,"7DIA ","")&amp;IF(AND(WEEKDAY(MJ$5)=1,MR42&gt;IF($D42="F",Configurações!$B$13,Configurações!$B$14)),"DOM ","")&amp;IF(Configurações!$B$3="Simples","",IF(ROUND(MO42*1440,0)&lt;=ROUND(Configurações!$B$11*1440,0),IF(ROUND(MP42*1440,0)&gt;0,"INT-INDEVIDO",""),IF(ROUND(MO42*1440,0)&lt;=ROUND(Configurações!$B$12*1440,0),IF(ROUND(MP42*1440,0)&lt;&gt;ROUND(Configurações!$B$8*1440,0),"INT-15MIN",""),IF(OR(ROUND(MP42*1440,0)&lt;ROUND(Configurações!$B$9*1440,0),ROUND(MP42*1440,0)&gt;ROUND(Configurações!$B$10*1440,0)),"INT-1H2H","")))))</f>
        <v/>
      </c>
      <c r="MT42" t="str">
        <f>IF(Configurações!$B$3="Simples",IF('Escala Simples'!AQ42="Trabalho","TRAB",IF('Escala Simples'!AQ42="Folga","FOLGA",IF('Escala Simples'!AQ42="Atestado","ATEST",IF('Escala Simples'!AQ42="Férias","FERIAS","")))),"")</f>
        <v/>
      </c>
      <c r="MU42" s="71" t="str">
        <f>IF(Configurações!$B$3="Colunas",IF('Escala Colunas'!Q201="","",'Escala Colunas'!Q201),IF(Configurações!$B$3="Simples","",IF('Escala Linhas'!FT42="","",'Escala Linhas'!FT42)))</f>
        <v/>
      </c>
      <c r="MV42" s="71" t="str">
        <f>IF(Configurações!$B$3="Colunas",IF('Escala Colunas'!Q202="","",'Escala Colunas'!Q202),IF(Configurações!$B$3="Simples","",IF('Escala Linhas'!FU42="","",'Escala Linhas'!FU42)))</f>
        <v/>
      </c>
      <c r="MW42" s="71" t="str">
        <f>IF(Configurações!$B$3="Colunas",IF('Escala Colunas'!Q203="","",'Escala Colunas'!Q203),IF(Configurações!$B$3="Simples","",IF('Escala Linhas'!FV42="","",'Escala Linhas'!FV42)))</f>
        <v/>
      </c>
      <c r="MX42" s="71" t="str">
        <f>IF(Configurações!$B$3="Colunas",IF('Escala Colunas'!Q204="","",'Escala Colunas'!Q204),IF(Configurações!$B$3="Simples","",IF('Escala Linhas'!FW42="","",'Escala Linhas'!FW42)))</f>
        <v/>
      </c>
      <c r="MY42">
        <f>IF($B42="",0,IF(Configurações!$B$3="Simples",IF(OR(NE42="TRAB",NE42="ATEST"),1,0),IF(AND(MU42&lt;&gt;"",MX42&lt;&gt;""),1,0)))</f>
        <v>0</v>
      </c>
      <c r="MZ42" s="72">
        <f>IF(AND(MY42=1,Configurações!$B$3&lt;&gt;"Simples"),MOD(MX42-MU42,1)-NA42,0)</f>
        <v>0</v>
      </c>
      <c r="NA42" s="72">
        <f t="shared" si="203"/>
        <v>0</v>
      </c>
      <c r="NB42">
        <f t="shared" si="204"/>
        <v>0</v>
      </c>
      <c r="NC42">
        <f t="shared" si="205"/>
        <v>0</v>
      </c>
      <c r="ND42" s="38" t="str">
        <f>IF(MY42=0,"",IF(NB42&gt;Configurações!$B$15,"7DIA ","")&amp;IF(AND(WEEKDAY(MU$5)=1,NC42&gt;IF($D42="F",Configurações!$B$13,Configurações!$B$14)),"DOM ","")&amp;IF(Configurações!$B$3="Simples","",IF(ROUND(MZ42*1440,0)&lt;=ROUND(Configurações!$B$11*1440,0),IF(ROUND(NA42*1440,0)&gt;0,"INT-INDEVIDO",""),IF(ROUND(MZ42*1440,0)&lt;=ROUND(Configurações!$B$12*1440,0),IF(ROUND(NA42*1440,0)&lt;&gt;ROUND(Configurações!$B$8*1440,0),"INT-15MIN",""),IF(OR(ROUND(NA42*1440,0)&lt;ROUND(Configurações!$B$9*1440,0),ROUND(NA42*1440,0)&gt;ROUND(Configurações!$B$10*1440,0)),"INT-1H2H","")))))</f>
        <v/>
      </c>
      <c r="NE42" t="str">
        <f>IF(Configurações!$B$3="Simples",IF('Escala Simples'!AR42="Trabalho","TRAB",IF('Escala Simples'!AR42="Folga","FOLGA",IF('Escala Simples'!AR42="Atestado","ATEST",IF('Escala Simples'!AR42="Férias","FERIAS","")))),"")</f>
        <v/>
      </c>
      <c r="NF42" s="71" t="str">
        <f>IF(Configurações!$B$3="Colunas",IF('Escala Colunas'!Q206="","",'Escala Colunas'!Q206),IF(Configurações!$B$3="Simples","",IF('Escala Linhas'!FY42="","",'Escala Linhas'!FY42)))</f>
        <v/>
      </c>
      <c r="NG42" s="71" t="str">
        <f>IF(Configurações!$B$3="Colunas",IF('Escala Colunas'!Q207="","",'Escala Colunas'!Q207),IF(Configurações!$B$3="Simples","",IF('Escala Linhas'!FZ42="","",'Escala Linhas'!FZ42)))</f>
        <v/>
      </c>
      <c r="NH42" s="71" t="str">
        <f>IF(Configurações!$B$3="Colunas",IF('Escala Colunas'!Q208="","",'Escala Colunas'!Q208),IF(Configurações!$B$3="Simples","",IF('Escala Linhas'!GA42="","",'Escala Linhas'!GA42)))</f>
        <v/>
      </c>
      <c r="NI42" s="71" t="str">
        <f>IF(Configurações!$B$3="Colunas",IF('Escala Colunas'!Q209="","",'Escala Colunas'!Q209),IF(Configurações!$B$3="Simples","",IF('Escala Linhas'!GB42="","",'Escala Linhas'!GB42)))</f>
        <v/>
      </c>
      <c r="NJ42">
        <f>IF($B42="",0,IF(Configurações!$B$3="Simples",IF(OR(NP42="TRAB",NP42="ATEST"),1,0),IF(AND(NF42&lt;&gt;"",NI42&lt;&gt;""),1,0)))</f>
        <v>0</v>
      </c>
      <c r="NK42" s="72">
        <f>IF(AND(NJ42=1,Configurações!$B$3&lt;&gt;"Simples"),MOD(NI42-NF42,1)-NL42,0)</f>
        <v>0</v>
      </c>
      <c r="NL42" s="72">
        <f t="shared" si="206"/>
        <v>0</v>
      </c>
      <c r="NM42">
        <f t="shared" si="207"/>
        <v>0</v>
      </c>
      <c r="NN42">
        <f t="shared" si="208"/>
        <v>0</v>
      </c>
      <c r="NO42" s="38" t="str">
        <f>IF(NJ42=0,"",IF(NM42&gt;Configurações!$B$15,"7DIA ","")&amp;IF(AND(WEEKDAY(NF$5)=1,NN42&gt;IF($D42="F",Configurações!$B$13,Configurações!$B$14)),"DOM ","")&amp;IF(Configurações!$B$3="Simples","",IF(ROUND(NK42*1440,0)&lt;=ROUND(Configurações!$B$11*1440,0),IF(ROUND(NL42*1440,0)&gt;0,"INT-INDEVIDO",""),IF(ROUND(NK42*1440,0)&lt;=ROUND(Configurações!$B$12*1440,0),IF(ROUND(NL42*1440,0)&lt;&gt;ROUND(Configurações!$B$8*1440,0),"INT-15MIN",""),IF(OR(ROUND(NL42*1440,0)&lt;ROUND(Configurações!$B$9*1440,0),ROUND(NL42*1440,0)&gt;ROUND(Configurações!$B$10*1440,0)),"INT-1H2H","")))))</f>
        <v/>
      </c>
      <c r="NP42" t="str">
        <f>IF(Configurações!$B$3="Simples",IF('Escala Simples'!AS42="Trabalho","TRAB",IF('Escala Simples'!AS42="Folga","FOLGA",IF('Escala Simples'!AS42="Atestado","ATEST",IF('Escala Simples'!AS42="Férias","FERIAS","")))),"")</f>
        <v/>
      </c>
      <c r="NQ42" s="71" t="str">
        <f>IF(Configurações!$B$3="Colunas",IF('Escala Colunas'!Q211="","",'Escala Colunas'!Q211),IF(Configurações!$B$3="Simples","",IF('Escala Linhas'!GD42="","",'Escala Linhas'!GD42)))</f>
        <v/>
      </c>
      <c r="NR42" s="71" t="str">
        <f>IF(Configurações!$B$3="Colunas",IF('Escala Colunas'!Q212="","",'Escala Colunas'!Q212),IF(Configurações!$B$3="Simples","",IF('Escala Linhas'!GE42="","",'Escala Linhas'!GE42)))</f>
        <v/>
      </c>
      <c r="NS42" s="71" t="str">
        <f>IF(Configurações!$B$3="Colunas",IF('Escala Colunas'!Q213="","",'Escala Colunas'!Q213),IF(Configurações!$B$3="Simples","",IF('Escala Linhas'!GF42="","",'Escala Linhas'!GF42)))</f>
        <v/>
      </c>
      <c r="NT42" s="71" t="str">
        <f>IF(Configurações!$B$3="Colunas",IF('Escala Colunas'!Q214="","",'Escala Colunas'!Q214),IF(Configurações!$B$3="Simples","",IF('Escala Linhas'!GG42="","",'Escala Linhas'!GG42)))</f>
        <v/>
      </c>
      <c r="NU42">
        <f>IF($B42="",0,IF(Configurações!$B$3="Simples",IF(OR(OA42="TRAB",OA42="ATEST"),1,0),IF(AND(NQ42&lt;&gt;"",NT42&lt;&gt;""),1,0)))</f>
        <v>0</v>
      </c>
      <c r="NV42" s="72">
        <f>IF(AND(NU42=1,Configurações!$B$3&lt;&gt;"Simples"),MOD(NT42-NQ42,1)-NW42,0)</f>
        <v>0</v>
      </c>
      <c r="NW42" s="72">
        <f t="shared" si="209"/>
        <v>0</v>
      </c>
      <c r="NX42">
        <f t="shared" si="210"/>
        <v>0</v>
      </c>
      <c r="NY42">
        <f t="shared" si="211"/>
        <v>0</v>
      </c>
      <c r="NZ42" s="38" t="str">
        <f>IF(NU42=0,"",IF(NX42&gt;Configurações!$B$15,"7DIA ","")&amp;IF(AND(WEEKDAY(NQ$5)=1,NY42&gt;IF($D42="F",Configurações!$B$13,Configurações!$B$14)),"DOM ","")&amp;IF(Configurações!$B$3="Simples","",IF(ROUND(NV42*1440,0)&lt;=ROUND(Configurações!$B$11*1440,0),IF(ROUND(NW42*1440,0)&gt;0,"INT-INDEVIDO",""),IF(ROUND(NV42*1440,0)&lt;=ROUND(Configurações!$B$12*1440,0),IF(ROUND(NW42*1440,0)&lt;&gt;ROUND(Configurações!$B$8*1440,0),"INT-15MIN",""),IF(OR(ROUND(NW42*1440,0)&lt;ROUND(Configurações!$B$9*1440,0),ROUND(NW42*1440,0)&gt;ROUND(Configurações!$B$10*1440,0)),"INT-1H2H","")))))</f>
        <v/>
      </c>
      <c r="OA42" t="str">
        <f>IF(Configurações!$B$3="Simples",IF('Escala Simples'!AT42="Trabalho","TRAB",IF('Escala Simples'!AT42="Folga","FOLGA",IF('Escala Simples'!AT42="Atestado","ATEST",IF('Escala Simples'!AT42="Férias","FERIAS","")))),"")</f>
        <v/>
      </c>
      <c r="OB42" s="72">
        <f>SUMIFS(Cálculos!$G42:$OA42,Cálculos!$G$4:$OA$4,"H",Cálculos!$G$3:$OA$3,1)</f>
        <v>0</v>
      </c>
      <c r="OC42">
        <f>SUMIFS(Cálculos!$G42:$OA42,Cálculos!$G$4:$OA$4,"T",Cálculos!$G$3:$OA$3,1)</f>
        <v>0</v>
      </c>
      <c r="OD42" s="69" t="str">
        <f>IF($B42="","",IF(AND(Configurações!$B$3&lt;&gt;"Simples",ISNUMBER($C42),ROUND(OB42*1440,0)&gt;$C42*60),"Jornada semanal excedida: "&amp;TEXT(OB42,"[h]:mm")&amp;" (contratada "&amp;$C42&amp;"h) • ","")&amp;IF(IF(Configurações!$B$6="Sim",OC42&gt;6,OC42&gt;Configurações!$B$5),IF(Configurações!$B$6="Sim","Semana inteira sem folga — mínimo 1 folga (CCT/ACT) • ","Mais de "&amp;Configurações!$B$5&amp;" dias trabalhados — obrigatórias 2 folgas semanais • "),"")&amp;IF(COUNTIF(G42:CD42,"*7DIA*")&gt;0,"7º dia consecutivo de trabalho • ","")&amp;IF(COUNTIF(G42:CD42,"*DOM*")&gt;0,"Domingos consecutivos acima do permitido • ","")&amp;IF(COUNTIF(G42:CD42,"*INT-INDEVIDO*")&gt;0,"Intervalo indevido em jornada até 4h • ","")&amp;IF(COUNTIF(G42:CD42,"*INT-15MIN*")&gt;0,"Intervalo deve ser de 15 min (jornada 4h01–6h) • ","")&amp;IF(COUNTIF(G42:CD42,"*INT-1H2H*")&gt;0,"Intervalo fora de 1h–2h (jornada acima de 6h) • ",""))</f>
        <v/>
      </c>
      <c r="OE42">
        <f>IF($B42="",0,IF(AND(Configurações!$B$3&lt;&gt;"Simples",ISNUMBER($C42),ROUND(OB42*1440,0)&gt;$C42*60),1,0))</f>
        <v>0</v>
      </c>
      <c r="OF42">
        <f>IF($B42="",0,IF(IF(Configurações!$B$6="Sim",OC42&gt;6,OC42&gt;Configurações!$B$5),1,0))</f>
        <v>0</v>
      </c>
      <c r="OG42" s="72">
        <f>SUMIFS(Cálculos!$G42:$OA42,Cálculos!$G$4:$OA$4,"H",Cálculos!$G$3:$OA$3,2)</f>
        <v>0</v>
      </c>
      <c r="OH42">
        <f>SUMIFS(Cálculos!$G42:$OA42,Cálculos!$G$4:$OA$4,"T",Cálculos!$G$3:$OA$3,2)</f>
        <v>0</v>
      </c>
      <c r="OI42" s="69" t="str">
        <f>IF($B42="","",IF(AND(Configurações!$B$3&lt;&gt;"Simples",ISNUMBER($C42),ROUND(OG42*1440,0)&gt;$C42*60),"Jornada semanal excedida: "&amp;TEXT(OG42,"[h]:mm")&amp;" (contratada "&amp;$C42&amp;"h) • ","")&amp;IF(IF(Configurações!$B$6="Sim",OH42&gt;6,OH42&gt;Configurações!$B$5),IF(Configurações!$B$6="Sim","Semana inteira sem folga — mínimo 1 folga (CCT/ACT) • ","Mais de "&amp;Configurações!$B$5&amp;" dias trabalhados — obrigatórias 2 folgas semanais • "),"")&amp;IF(COUNTIF(CF42:FC42,"*7DIA*")&gt;0,"7º dia consecutivo de trabalho • ","")&amp;IF(COUNTIF(CF42:FC42,"*DOM*")&gt;0,"Domingos consecutivos acima do permitido • ","")&amp;IF(COUNTIF(CF42:FC42,"*INT-INDEVIDO*")&gt;0,"Intervalo indevido em jornada até 4h • ","")&amp;IF(COUNTIF(CF42:FC42,"*INT-15MIN*")&gt;0,"Intervalo deve ser de 15 min (jornada 4h01–6h) • ","")&amp;IF(COUNTIF(CF42:FC42,"*INT-1H2H*")&gt;0,"Intervalo fora de 1h–2h (jornada acima de 6h) • ",""))</f>
        <v/>
      </c>
      <c r="OJ42">
        <f>IF($B42="",0,IF(AND(Configurações!$B$3&lt;&gt;"Simples",ISNUMBER($C42),ROUND(OG42*1440,0)&gt;$C42*60),1,0))</f>
        <v>0</v>
      </c>
      <c r="OK42">
        <f>IF($B42="",0,IF(IF(Configurações!$B$6="Sim",OH42&gt;6,OH42&gt;Configurações!$B$5),1,0))</f>
        <v>0</v>
      </c>
      <c r="OL42" s="72">
        <f>SUMIFS(Cálculos!$G42:$OA42,Cálculos!$G$4:$OA$4,"H",Cálculos!$G$3:$OA$3,3)</f>
        <v>0</v>
      </c>
      <c r="OM42">
        <f>SUMIFS(Cálculos!$G42:$OA42,Cálculos!$G$4:$OA$4,"T",Cálculos!$G$3:$OA$3,3)</f>
        <v>0</v>
      </c>
      <c r="ON42" s="69" t="str">
        <f>IF($B42="","",IF(AND(Configurações!$B$3&lt;&gt;"Simples",ISNUMBER($C42),ROUND(OL42*1440,0)&gt;$C42*60),"Jornada semanal excedida: "&amp;TEXT(OL42,"[h]:mm")&amp;" (contratada "&amp;$C42&amp;"h) • ","")&amp;IF(IF(Configurações!$B$6="Sim",OM42&gt;6,OM42&gt;Configurações!$B$5),IF(Configurações!$B$6="Sim","Semana inteira sem folga — mínimo 1 folga (CCT/ACT) • ","Mais de "&amp;Configurações!$B$5&amp;" dias trabalhados — obrigatórias 2 folgas semanais • "),"")&amp;IF(COUNTIF(FE42:IB42,"*7DIA*")&gt;0,"7º dia consecutivo de trabalho • ","")&amp;IF(COUNTIF(FE42:IB42,"*DOM*")&gt;0,"Domingos consecutivos acima do permitido • ","")&amp;IF(COUNTIF(FE42:IB42,"*INT-INDEVIDO*")&gt;0,"Intervalo indevido em jornada até 4h • ","")&amp;IF(COUNTIF(FE42:IB42,"*INT-15MIN*")&gt;0,"Intervalo deve ser de 15 min (jornada 4h01–6h) • ","")&amp;IF(COUNTIF(FE42:IB42,"*INT-1H2H*")&gt;0,"Intervalo fora de 1h–2h (jornada acima de 6h) • ",""))</f>
        <v/>
      </c>
      <c r="OO42">
        <f>IF($B42="",0,IF(AND(Configurações!$B$3&lt;&gt;"Simples",ISNUMBER($C42),ROUND(OL42*1440,0)&gt;$C42*60),1,0))</f>
        <v>0</v>
      </c>
      <c r="OP42">
        <f>IF($B42="",0,IF(IF(Configurações!$B$6="Sim",OM42&gt;6,OM42&gt;Configurações!$B$5),1,0))</f>
        <v>0</v>
      </c>
      <c r="OQ42" s="72">
        <f>SUMIFS(Cálculos!$G42:$OA42,Cálculos!$G$4:$OA$4,"H",Cálculos!$G$3:$OA$3,4)</f>
        <v>0</v>
      </c>
      <c r="OR42">
        <f>SUMIFS(Cálculos!$G42:$OA42,Cálculos!$G$4:$OA$4,"T",Cálculos!$G$3:$OA$3,4)</f>
        <v>0</v>
      </c>
      <c r="OS42" s="69" t="str">
        <f>IF($B42="","",IF(AND(Configurações!$B$3&lt;&gt;"Simples",ISNUMBER($C42),ROUND(OQ42*1440,0)&gt;$C42*60),"Jornada semanal excedida: "&amp;TEXT(OQ42,"[h]:mm")&amp;" (contratada "&amp;$C42&amp;"h) • ","")&amp;IF(IF(Configurações!$B$6="Sim",OR42&gt;6,OR42&gt;Configurações!$B$5),IF(Configurações!$B$6="Sim","Semana inteira sem folga — mínimo 1 folga (CCT/ACT) • ","Mais de "&amp;Configurações!$B$5&amp;" dias trabalhados — obrigatórias 2 folgas semanais • "),"")&amp;IF(COUNTIF(ID42:LA42,"*7DIA*")&gt;0,"7º dia consecutivo de trabalho • ","")&amp;IF(COUNTIF(ID42:LA42,"*DOM*")&gt;0,"Domingos consecutivos acima do permitido • ","")&amp;IF(COUNTIF(ID42:LA42,"*INT-INDEVIDO*")&gt;0,"Intervalo indevido em jornada até 4h • ","")&amp;IF(COUNTIF(ID42:LA42,"*INT-15MIN*")&gt;0,"Intervalo deve ser de 15 min (jornada 4h01–6h) • ","")&amp;IF(COUNTIF(ID42:LA42,"*INT-1H2H*")&gt;0,"Intervalo fora de 1h–2h (jornada acima de 6h) • ",""))</f>
        <v/>
      </c>
      <c r="OT42">
        <f>IF($B42="",0,IF(AND(Configurações!$B$3&lt;&gt;"Simples",ISNUMBER($C42),ROUND(OQ42*1440,0)&gt;$C42*60),1,0))</f>
        <v>0</v>
      </c>
      <c r="OU42">
        <f>IF($B42="",0,IF(IF(Configurações!$B$6="Sim",OR42&gt;6,OR42&gt;Configurações!$B$5),1,0))</f>
        <v>0</v>
      </c>
      <c r="OV42" s="72">
        <f>SUMIFS(Cálculos!$G42:$OA42,Cálculos!$G$4:$OA$4,"H",Cálculos!$G$3:$OA$3,5)</f>
        <v>0</v>
      </c>
      <c r="OW42">
        <f>SUMIFS(Cálculos!$G42:$OA42,Cálculos!$G$4:$OA$4,"T",Cálculos!$G$3:$OA$3,5)</f>
        <v>0</v>
      </c>
      <c r="OX42" s="69" t="str">
        <f>IF($B42="","",IF(AND(Configurações!$B$3&lt;&gt;"Simples",ISNUMBER($C42),ROUND(OV42*1440,0)&gt;$C42*60),"Jornada semanal excedida: "&amp;TEXT(OV42,"[h]:mm")&amp;" (contratada "&amp;$C42&amp;"h) • ","")&amp;IF(IF(Configurações!$B$6="Sim",OW42&gt;6,OW42&gt;Configurações!$B$5),IF(Configurações!$B$6="Sim","Semana inteira sem folga — mínimo 1 folga (CCT/ACT) • ","Mais de "&amp;Configurações!$B$5&amp;" dias trabalhados — obrigatórias 2 folgas semanais • "),"")&amp;IF(COUNTIF(LC42:NZ42,"*7DIA*")&gt;0,"7º dia consecutivo de trabalho • ","")&amp;IF(COUNTIF(LC42:NZ42,"*DOM*")&gt;0,"Domingos consecutivos acima do permitido • ","")&amp;IF(COUNTIF(LC42:NZ42,"*INT-INDEVIDO*")&gt;0,"Intervalo indevido em jornada até 4h • ","")&amp;IF(COUNTIF(LC42:NZ42,"*INT-15MIN*")&gt;0,"Intervalo deve ser de 15 min (jornada 4h01–6h) • ","")&amp;IF(COUNTIF(LC42:NZ42,"*INT-1H2H*")&gt;0,"Intervalo fora de 1h–2h (jornada acima de 6h) • ",""))</f>
        <v/>
      </c>
      <c r="OY42">
        <f>IF($B42="",0,IF(AND(Configurações!$B$3&lt;&gt;"Simples",ISNUMBER($C42),ROUND(OV42*1440,0)&gt;$C42*60),1,0))</f>
        <v>0</v>
      </c>
      <c r="OZ42">
        <f>IF($B42="",0,IF(IF(Configurações!$B$6="Sim",OW42&gt;6,OW42&gt;Configurações!$B$5),1,0))</f>
        <v>0</v>
      </c>
      <c r="PA42">
        <f>IF($B42="",0,SUMPRODUCT((Cálculos!$G$4:$OA$4="T")*(Cálculos!$G$5:$OA$5&gt;=$PA$5)*(Cálculos!$G$5:$OA$5&lt;=$PB$5))-PE42)</f>
        <v>0</v>
      </c>
      <c r="PB42">
        <f>IF($B42="",0,PA42-SUMIFS(Cálculos!$G42:$OA42,Cálculos!$G$4:$OA$4,"T",Cálculos!$G$5:$OA$5,"&gt;="&amp;$PA$5,Cálculos!$G$5:$OA$5,"&lt;="&amp;$PB$5))</f>
        <v>0</v>
      </c>
      <c r="PC42">
        <f>ROUND(PA42*Configurações!$B$7/7,0)</f>
        <v>0</v>
      </c>
      <c r="PD42">
        <f>IF(AND(Configurações!$B$6="Sim",PA42&gt;0,PB42&lt;PC42),1,0)</f>
        <v>0</v>
      </c>
      <c r="PE42">
        <f>IF($B42="",0,COUNTIFS(Cálculos!$G$4:$OA$4,"ST",Cálculos!$G$5:$OA$5,"&gt;="&amp;$PA$5,Cálculos!$G$5:$OA$5,"&lt;="&amp;$PB$5,Cálculos!$G42:$OA42,"FERIAS"))</f>
        <v>0</v>
      </c>
      <c r="PF42">
        <f>IF($B42="",0,SUMPRODUCT((Cálculos!$G$4:$OA$4="T")*(Cálculos!$G$5:$OA$5&gt;=$PF$5)*(Cálculos!$G$5:$OA$5&lt;=$PG$5))-PJ42)</f>
        <v>0</v>
      </c>
      <c r="PG42">
        <f>IF($B42="",0,PF42-SUMIFS(Cálculos!$G42:$OA42,Cálculos!$G$4:$OA$4,"T",Cálculos!$G$5:$OA$5,"&gt;="&amp;$PF$5,Cálculos!$G$5:$OA$5,"&lt;="&amp;$PG$5))</f>
        <v>0</v>
      </c>
      <c r="PH42">
        <f>ROUND(PF42*Configurações!$B$7/7,0)</f>
        <v>0</v>
      </c>
      <c r="PI42">
        <f>IF(AND(Configurações!$B$6="Sim",PF42&gt;0,PG42&lt;PH42),1,0)</f>
        <v>0</v>
      </c>
      <c r="PJ42">
        <f>IF($B42="",0,COUNTIFS(Cálculos!$G$4:$OA$4,"ST",Cálculos!$G$5:$OA$5,"&gt;="&amp;$PF$5,Cálculos!$G$5:$OA$5,"&lt;="&amp;$PG$5,Cálculos!$G42:$OA42,"FERIAS"))</f>
        <v>0</v>
      </c>
      <c r="PK42">
        <f>IF($B42="",0,SUMPRODUCT((Cálculos!$G$4:$OA$4="T")*(Cálculos!$G$5:$OA$5&gt;=$PK$5)*(Cálculos!$G$5:$OA$5&lt;=$PL$5))-PO42)</f>
        <v>0</v>
      </c>
      <c r="PL42">
        <f>IF($B42="",0,PK42-SUMIFS(Cálculos!$G42:$OA42,Cálculos!$G$4:$OA$4,"T",Cálculos!$G$5:$OA$5,"&gt;="&amp;$PK$5,Cálculos!$G$5:$OA$5,"&lt;="&amp;$PL$5))</f>
        <v>0</v>
      </c>
      <c r="PM42">
        <f>ROUND(PK42*Configurações!$B$7/7,0)</f>
        <v>0</v>
      </c>
      <c r="PN42">
        <f>IF(AND(Configurações!$B$6="Sim",PK42&gt;0,PL42&lt;PM42),1,0)</f>
        <v>0</v>
      </c>
      <c r="PO42">
        <f>IF($B42="",0,COUNTIFS(Cálculos!$G$4:$OA$4,"ST",Cálculos!$G$5:$OA$5,"&gt;="&amp;$PK$5,Cálculos!$G$5:$OA$5,"&lt;="&amp;$PL$5,Cálculos!$G42:$OA42,"FERIAS"))</f>
        <v>0</v>
      </c>
      <c r="PP42" s="69" t="str">
        <f t="shared" si="212"/>
        <v/>
      </c>
    </row>
    <row r="43" spans="1:432" x14ac:dyDescent="0.25">
      <c r="A43" s="68" t="str">
        <f t="shared" si="106"/>
        <v/>
      </c>
      <c r="B43" s="69" t="str">
        <f>IF(Configurações!$B$3="Colunas",IF('Escala Colunas'!Q$4="","",'Escala Colunas'!Q$4),IF(Configurações!$B$3="Simples",IF('Escala Simples'!$B43="","",'Escala Simples'!$B43),IF('Escala Linhas'!$B43="","",'Escala Linhas'!$B43)))</f>
        <v/>
      </c>
      <c r="C43" s="70" t="str">
        <f>IF($B43="","",IFERROR(INDEX(Funcionários!$D$5:$D$84,MATCH($B43,Funcionários!$B$5:$B$84,0)),""))</f>
        <v/>
      </c>
      <c r="D43" t="str">
        <f>IF($B43="","",IFERROR(INDEX(Funcionários!$C$5:$C$84,MATCH($B43,Funcionários!$B$5:$B$84,0)),""))</f>
        <v/>
      </c>
      <c r="E43">
        <f>IF($B43="",0,IFERROR(N(INDEX(Funcionários!$E$5:$E$84,MATCH($B43,Funcionários!$B$5:$B$84,0))),0))</f>
        <v>0</v>
      </c>
      <c r="F43">
        <f>IF($B43="",0,IFERROR(N(INDEX(Funcionários!$F$5:$F$84,MATCH($B43,Funcionários!$B$5:$B$84,0))),0))</f>
        <v>0</v>
      </c>
      <c r="G43" s="71" t="str">
        <f>IF(Configurações!$B$3="Colunas",IF('Escala Colunas'!Q30="","",'Escala Colunas'!Q30),IF(Configurações!$B$3="Simples","",IF('Escala Linhas'!D43="","",'Escala Linhas'!D43)))</f>
        <v/>
      </c>
      <c r="H43" s="71" t="str">
        <f>IF(Configurações!$B$3="Colunas",IF('Escala Colunas'!Q31="","",'Escala Colunas'!Q31),IF(Configurações!$B$3="Simples","",IF('Escala Linhas'!E43="","",'Escala Linhas'!E43)))</f>
        <v/>
      </c>
      <c r="I43" s="71" t="str">
        <f>IF(Configurações!$B$3="Colunas",IF('Escala Colunas'!Q32="","",'Escala Colunas'!Q32),IF(Configurações!$B$3="Simples","",IF('Escala Linhas'!F43="","",'Escala Linhas'!F43)))</f>
        <v/>
      </c>
      <c r="J43" s="71" t="str">
        <f>IF(Configurações!$B$3="Colunas",IF('Escala Colunas'!Q33="","",'Escala Colunas'!Q33),IF(Configurações!$B$3="Simples","",IF('Escala Linhas'!G43="","",'Escala Linhas'!G43)))</f>
        <v/>
      </c>
      <c r="K43">
        <f>IF($B43="",0,IF(Configurações!$B$3="Simples",IF(OR(Q43="TRAB",Q43="ATEST"),1,0),IF(AND(G43&lt;&gt;"",J43&lt;&gt;""),1,0)))</f>
        <v>0</v>
      </c>
      <c r="L43" s="72">
        <f>IF(AND(K43=1,Configurações!$B$3&lt;&gt;"Simples"),MOD(J43-G43,1)-M43,0)</f>
        <v>0</v>
      </c>
      <c r="M43" s="72">
        <f t="shared" si="107"/>
        <v>0</v>
      </c>
      <c r="N43">
        <f t="shared" si="108"/>
        <v>0</v>
      </c>
      <c r="O43">
        <f t="shared" si="109"/>
        <v>0</v>
      </c>
      <c r="P43" s="38" t="str">
        <f>IF(K43=0,"",IF(N43&gt;Configurações!$B$15,"7DIA ","")&amp;IF(AND(WEEKDAY(G$5)=1,O43&gt;IF($D43="F",Configurações!$B$13,Configurações!$B$14)),"DOM ","")&amp;IF(Configurações!$B$3="Simples","",IF(ROUND(L43*1440,0)&lt;=ROUND(Configurações!$B$11*1440,0),IF(ROUND(M43*1440,0)&gt;0,"INT-INDEVIDO",""),IF(ROUND(L43*1440,0)&lt;=ROUND(Configurações!$B$12*1440,0),IF(ROUND(M43*1440,0)&lt;&gt;ROUND(Configurações!$B$8*1440,0),"INT-15MIN",""),IF(OR(ROUND(M43*1440,0)&lt;ROUND(Configurações!$B$9*1440,0),ROUND(M43*1440,0)&gt;ROUND(Configurações!$B$10*1440,0)),"INT-1H2H","")))))</f>
        <v/>
      </c>
      <c r="Q43" t="str">
        <f>IF(Configurações!$B$3="Simples",IF('Escala Simples'!D43="Trabalho","TRAB",IF('Escala Simples'!D43="Folga","FOLGA",IF('Escala Simples'!D43="Atestado","ATEST",IF('Escala Simples'!D43="Férias","FERIAS","")))),"")</f>
        <v/>
      </c>
      <c r="R43" s="71" t="str">
        <f>IF(Configurações!$B$3="Colunas",IF('Escala Colunas'!Q35="","",'Escala Colunas'!Q35),IF(Configurações!$B$3="Simples","",IF('Escala Linhas'!I43="","",'Escala Linhas'!I43)))</f>
        <v/>
      </c>
      <c r="S43" s="71" t="str">
        <f>IF(Configurações!$B$3="Colunas",IF('Escala Colunas'!Q36="","",'Escala Colunas'!Q36),IF(Configurações!$B$3="Simples","",IF('Escala Linhas'!J43="","",'Escala Linhas'!J43)))</f>
        <v/>
      </c>
      <c r="T43" s="71" t="str">
        <f>IF(Configurações!$B$3="Colunas",IF('Escala Colunas'!Q37="","",'Escala Colunas'!Q37),IF(Configurações!$B$3="Simples","",IF('Escala Linhas'!K43="","",'Escala Linhas'!K43)))</f>
        <v/>
      </c>
      <c r="U43" s="71" t="str">
        <f>IF(Configurações!$B$3="Colunas",IF('Escala Colunas'!Q38="","",'Escala Colunas'!Q38),IF(Configurações!$B$3="Simples","",IF('Escala Linhas'!L43="","",'Escala Linhas'!L43)))</f>
        <v/>
      </c>
      <c r="V43">
        <f>IF($B43="",0,IF(Configurações!$B$3="Simples",IF(OR(AB43="TRAB",AB43="ATEST"),1,0),IF(AND(R43&lt;&gt;"",U43&lt;&gt;""),1,0)))</f>
        <v>0</v>
      </c>
      <c r="W43" s="72">
        <f>IF(AND(V43=1,Configurações!$B$3&lt;&gt;"Simples"),MOD(U43-R43,1)-X43,0)</f>
        <v>0</v>
      </c>
      <c r="X43" s="72">
        <f t="shared" si="110"/>
        <v>0</v>
      </c>
      <c r="Y43">
        <f t="shared" si="111"/>
        <v>0</v>
      </c>
      <c r="Z43">
        <f t="shared" si="112"/>
        <v>0</v>
      </c>
      <c r="AA43" s="38" t="str">
        <f>IF(V43=0,"",IF(Y43&gt;Configurações!$B$15,"7DIA ","")&amp;IF(AND(WEEKDAY(R$5)=1,Z43&gt;IF($D43="F",Configurações!$B$13,Configurações!$B$14)),"DOM ","")&amp;IF(Configurações!$B$3="Simples","",IF(ROUND(W43*1440,0)&lt;=ROUND(Configurações!$B$11*1440,0),IF(ROUND(X43*1440,0)&gt;0,"INT-INDEVIDO",""),IF(ROUND(W43*1440,0)&lt;=ROUND(Configurações!$B$12*1440,0),IF(ROUND(X43*1440,0)&lt;&gt;ROUND(Configurações!$B$8*1440,0),"INT-15MIN",""),IF(OR(ROUND(X43*1440,0)&lt;ROUND(Configurações!$B$9*1440,0),ROUND(X43*1440,0)&gt;ROUND(Configurações!$B$10*1440,0)),"INT-1H2H","")))))</f>
        <v/>
      </c>
      <c r="AB43" t="str">
        <f>IF(Configurações!$B$3="Simples",IF('Escala Simples'!E43="Trabalho","TRAB",IF('Escala Simples'!E43="Folga","FOLGA",IF('Escala Simples'!E43="Atestado","ATEST",IF('Escala Simples'!E43="Férias","FERIAS","")))),"")</f>
        <v/>
      </c>
      <c r="AC43" s="71" t="str">
        <f>IF(Configurações!$B$3="Colunas",IF('Escala Colunas'!Q40="","",'Escala Colunas'!Q40),IF(Configurações!$B$3="Simples","",IF('Escala Linhas'!N43="","",'Escala Linhas'!N43)))</f>
        <v/>
      </c>
      <c r="AD43" s="71" t="str">
        <f>IF(Configurações!$B$3="Colunas",IF('Escala Colunas'!Q41="","",'Escala Colunas'!Q41),IF(Configurações!$B$3="Simples","",IF('Escala Linhas'!O43="","",'Escala Linhas'!O43)))</f>
        <v/>
      </c>
      <c r="AE43" s="71" t="str">
        <f>IF(Configurações!$B$3="Colunas",IF('Escala Colunas'!Q42="","",'Escala Colunas'!Q42),IF(Configurações!$B$3="Simples","",IF('Escala Linhas'!P43="","",'Escala Linhas'!P43)))</f>
        <v/>
      </c>
      <c r="AF43" s="71" t="str">
        <f>IF(Configurações!$B$3="Colunas",IF('Escala Colunas'!Q43="","",'Escala Colunas'!Q43),IF(Configurações!$B$3="Simples","",IF('Escala Linhas'!Q43="","",'Escala Linhas'!Q43)))</f>
        <v/>
      </c>
      <c r="AG43">
        <f>IF($B43="",0,IF(Configurações!$B$3="Simples",IF(OR(AM43="TRAB",AM43="ATEST"),1,0),IF(AND(AC43&lt;&gt;"",AF43&lt;&gt;""),1,0)))</f>
        <v>0</v>
      </c>
      <c r="AH43" s="72">
        <f>IF(AND(AG43=1,Configurações!$B$3&lt;&gt;"Simples"),MOD(AF43-AC43,1)-AI43,0)</f>
        <v>0</v>
      </c>
      <c r="AI43" s="72">
        <f t="shared" si="113"/>
        <v>0</v>
      </c>
      <c r="AJ43">
        <f t="shared" si="114"/>
        <v>0</v>
      </c>
      <c r="AK43">
        <f t="shared" si="115"/>
        <v>0</v>
      </c>
      <c r="AL43" s="38" t="str">
        <f>IF(AG43=0,"",IF(AJ43&gt;Configurações!$B$15,"7DIA ","")&amp;IF(AND(WEEKDAY(AC$5)=1,AK43&gt;IF($D43="F",Configurações!$B$13,Configurações!$B$14)),"DOM ","")&amp;IF(Configurações!$B$3="Simples","",IF(ROUND(AH43*1440,0)&lt;=ROUND(Configurações!$B$11*1440,0),IF(ROUND(AI43*1440,0)&gt;0,"INT-INDEVIDO",""),IF(ROUND(AH43*1440,0)&lt;=ROUND(Configurações!$B$12*1440,0),IF(ROUND(AI43*1440,0)&lt;&gt;ROUND(Configurações!$B$8*1440,0),"INT-15MIN",""),IF(OR(ROUND(AI43*1440,0)&lt;ROUND(Configurações!$B$9*1440,0),ROUND(AI43*1440,0)&gt;ROUND(Configurações!$B$10*1440,0)),"INT-1H2H","")))))</f>
        <v/>
      </c>
      <c r="AM43" t="str">
        <f>IF(Configurações!$B$3="Simples",IF('Escala Simples'!F43="Trabalho","TRAB",IF('Escala Simples'!F43="Folga","FOLGA",IF('Escala Simples'!F43="Atestado","ATEST",IF('Escala Simples'!F43="Férias","FERIAS","")))),"")</f>
        <v/>
      </c>
      <c r="AN43" s="71" t="str">
        <f>IF(Configurações!$B$3="Colunas",IF('Escala Colunas'!Q45="","",'Escala Colunas'!Q45),IF(Configurações!$B$3="Simples","",IF('Escala Linhas'!S43="","",'Escala Linhas'!S43)))</f>
        <v/>
      </c>
      <c r="AO43" s="71" t="str">
        <f>IF(Configurações!$B$3="Colunas",IF('Escala Colunas'!Q46="","",'Escala Colunas'!Q46),IF(Configurações!$B$3="Simples","",IF('Escala Linhas'!T43="","",'Escala Linhas'!T43)))</f>
        <v/>
      </c>
      <c r="AP43" s="71" t="str">
        <f>IF(Configurações!$B$3="Colunas",IF('Escala Colunas'!Q47="","",'Escala Colunas'!Q47),IF(Configurações!$B$3="Simples","",IF('Escala Linhas'!U43="","",'Escala Linhas'!U43)))</f>
        <v/>
      </c>
      <c r="AQ43" s="71" t="str">
        <f>IF(Configurações!$B$3="Colunas",IF('Escala Colunas'!Q48="","",'Escala Colunas'!Q48),IF(Configurações!$B$3="Simples","",IF('Escala Linhas'!V43="","",'Escala Linhas'!V43)))</f>
        <v/>
      </c>
      <c r="AR43">
        <f>IF($B43="",0,IF(Configurações!$B$3="Simples",IF(OR(AX43="TRAB",AX43="ATEST"),1,0),IF(AND(AN43&lt;&gt;"",AQ43&lt;&gt;""),1,0)))</f>
        <v>0</v>
      </c>
      <c r="AS43" s="72">
        <f>IF(AND(AR43=1,Configurações!$B$3&lt;&gt;"Simples"),MOD(AQ43-AN43,1)-AT43,0)</f>
        <v>0</v>
      </c>
      <c r="AT43" s="72">
        <f t="shared" si="116"/>
        <v>0</v>
      </c>
      <c r="AU43">
        <f t="shared" si="117"/>
        <v>0</v>
      </c>
      <c r="AV43">
        <f t="shared" si="118"/>
        <v>0</v>
      </c>
      <c r="AW43" s="38" t="str">
        <f>IF(AR43=0,"",IF(AU43&gt;Configurações!$B$15,"7DIA ","")&amp;IF(AND(WEEKDAY(AN$5)=1,AV43&gt;IF($D43="F",Configurações!$B$13,Configurações!$B$14)),"DOM ","")&amp;IF(Configurações!$B$3="Simples","",IF(ROUND(AS43*1440,0)&lt;=ROUND(Configurações!$B$11*1440,0),IF(ROUND(AT43*1440,0)&gt;0,"INT-INDEVIDO",""),IF(ROUND(AS43*1440,0)&lt;=ROUND(Configurações!$B$12*1440,0),IF(ROUND(AT43*1440,0)&lt;&gt;ROUND(Configurações!$B$8*1440,0),"INT-15MIN",""),IF(OR(ROUND(AT43*1440,0)&lt;ROUND(Configurações!$B$9*1440,0),ROUND(AT43*1440,0)&gt;ROUND(Configurações!$B$10*1440,0)),"INT-1H2H","")))))</f>
        <v/>
      </c>
      <c r="AX43" t="str">
        <f>IF(Configurações!$B$3="Simples",IF('Escala Simples'!G43="Trabalho","TRAB",IF('Escala Simples'!G43="Folga","FOLGA",IF('Escala Simples'!G43="Atestado","ATEST",IF('Escala Simples'!G43="Férias","FERIAS","")))),"")</f>
        <v/>
      </c>
      <c r="AY43" s="71" t="str">
        <f>IF(Configurações!$B$3="Colunas",IF('Escala Colunas'!Q50="","",'Escala Colunas'!Q50),IF(Configurações!$B$3="Simples","",IF('Escala Linhas'!X43="","",'Escala Linhas'!X43)))</f>
        <v/>
      </c>
      <c r="AZ43" s="71" t="str">
        <f>IF(Configurações!$B$3="Colunas",IF('Escala Colunas'!Q51="","",'Escala Colunas'!Q51),IF(Configurações!$B$3="Simples","",IF('Escala Linhas'!Y43="","",'Escala Linhas'!Y43)))</f>
        <v/>
      </c>
      <c r="BA43" s="71" t="str">
        <f>IF(Configurações!$B$3="Colunas",IF('Escala Colunas'!Q52="","",'Escala Colunas'!Q52),IF(Configurações!$B$3="Simples","",IF('Escala Linhas'!Z43="","",'Escala Linhas'!Z43)))</f>
        <v/>
      </c>
      <c r="BB43" s="71" t="str">
        <f>IF(Configurações!$B$3="Colunas",IF('Escala Colunas'!Q53="","",'Escala Colunas'!Q53),IF(Configurações!$B$3="Simples","",IF('Escala Linhas'!AA43="","",'Escala Linhas'!AA43)))</f>
        <v/>
      </c>
      <c r="BC43">
        <f>IF($B43="",0,IF(Configurações!$B$3="Simples",IF(OR(BI43="TRAB",BI43="ATEST"),1,0),IF(AND(AY43&lt;&gt;"",BB43&lt;&gt;""),1,0)))</f>
        <v>0</v>
      </c>
      <c r="BD43" s="72">
        <f>IF(AND(BC43=1,Configurações!$B$3&lt;&gt;"Simples"),MOD(BB43-AY43,1)-BE43,0)</f>
        <v>0</v>
      </c>
      <c r="BE43" s="72">
        <f t="shared" si="119"/>
        <v>0</v>
      </c>
      <c r="BF43">
        <f t="shared" si="120"/>
        <v>0</v>
      </c>
      <c r="BG43">
        <f t="shared" si="121"/>
        <v>0</v>
      </c>
      <c r="BH43" s="38" t="str">
        <f>IF(BC43=0,"",IF(BF43&gt;Configurações!$B$15,"7DIA ","")&amp;IF(AND(WEEKDAY(AY$5)=1,BG43&gt;IF($D43="F",Configurações!$B$13,Configurações!$B$14)),"DOM ","")&amp;IF(Configurações!$B$3="Simples","",IF(ROUND(BD43*1440,0)&lt;=ROUND(Configurações!$B$11*1440,0),IF(ROUND(BE43*1440,0)&gt;0,"INT-INDEVIDO",""),IF(ROUND(BD43*1440,0)&lt;=ROUND(Configurações!$B$12*1440,0),IF(ROUND(BE43*1440,0)&lt;&gt;ROUND(Configurações!$B$8*1440,0),"INT-15MIN",""),IF(OR(ROUND(BE43*1440,0)&lt;ROUND(Configurações!$B$9*1440,0),ROUND(BE43*1440,0)&gt;ROUND(Configurações!$B$10*1440,0)),"INT-1H2H","")))))</f>
        <v/>
      </c>
      <c r="BI43" t="str">
        <f>IF(Configurações!$B$3="Simples",IF('Escala Simples'!H43="Trabalho","TRAB",IF('Escala Simples'!H43="Folga","FOLGA",IF('Escala Simples'!H43="Atestado","ATEST",IF('Escala Simples'!H43="Férias","FERIAS","")))),"")</f>
        <v/>
      </c>
      <c r="BJ43" s="71" t="str">
        <f>IF(Configurações!$B$3="Colunas",IF('Escala Colunas'!Q55="","",'Escala Colunas'!Q55),IF(Configurações!$B$3="Simples","",IF('Escala Linhas'!AC43="","",'Escala Linhas'!AC43)))</f>
        <v/>
      </c>
      <c r="BK43" s="71" t="str">
        <f>IF(Configurações!$B$3="Colunas",IF('Escala Colunas'!Q56="","",'Escala Colunas'!Q56),IF(Configurações!$B$3="Simples","",IF('Escala Linhas'!AD43="","",'Escala Linhas'!AD43)))</f>
        <v/>
      </c>
      <c r="BL43" s="71" t="str">
        <f>IF(Configurações!$B$3="Colunas",IF('Escala Colunas'!Q57="","",'Escala Colunas'!Q57),IF(Configurações!$B$3="Simples","",IF('Escala Linhas'!AE43="","",'Escala Linhas'!AE43)))</f>
        <v/>
      </c>
      <c r="BM43" s="71" t="str">
        <f>IF(Configurações!$B$3="Colunas",IF('Escala Colunas'!Q58="","",'Escala Colunas'!Q58),IF(Configurações!$B$3="Simples","",IF('Escala Linhas'!AF43="","",'Escala Linhas'!AF43)))</f>
        <v/>
      </c>
      <c r="BN43">
        <f>IF($B43="",0,IF(Configurações!$B$3="Simples",IF(OR(BT43="TRAB",BT43="ATEST"),1,0),IF(AND(BJ43&lt;&gt;"",BM43&lt;&gt;""),1,0)))</f>
        <v>0</v>
      </c>
      <c r="BO43" s="72">
        <f>IF(AND(BN43=1,Configurações!$B$3&lt;&gt;"Simples"),MOD(BM43-BJ43,1)-BP43,0)</f>
        <v>0</v>
      </c>
      <c r="BP43" s="72">
        <f t="shared" si="122"/>
        <v>0</v>
      </c>
      <c r="BQ43">
        <f t="shared" si="123"/>
        <v>0</v>
      </c>
      <c r="BR43">
        <f t="shared" si="124"/>
        <v>0</v>
      </c>
      <c r="BS43" s="38" t="str">
        <f>IF(BN43=0,"",IF(BQ43&gt;Configurações!$B$15,"7DIA ","")&amp;IF(AND(WEEKDAY(BJ$5)=1,BR43&gt;IF($D43="F",Configurações!$B$13,Configurações!$B$14)),"DOM ","")&amp;IF(Configurações!$B$3="Simples","",IF(ROUND(BO43*1440,0)&lt;=ROUND(Configurações!$B$11*1440,0),IF(ROUND(BP43*1440,0)&gt;0,"INT-INDEVIDO",""),IF(ROUND(BO43*1440,0)&lt;=ROUND(Configurações!$B$12*1440,0),IF(ROUND(BP43*1440,0)&lt;&gt;ROUND(Configurações!$B$8*1440,0),"INT-15MIN",""),IF(OR(ROUND(BP43*1440,0)&lt;ROUND(Configurações!$B$9*1440,0),ROUND(BP43*1440,0)&gt;ROUND(Configurações!$B$10*1440,0)),"INT-1H2H","")))))</f>
        <v/>
      </c>
      <c r="BT43" t="str">
        <f>IF(Configurações!$B$3="Simples",IF('Escala Simples'!I43="Trabalho","TRAB",IF('Escala Simples'!I43="Folga","FOLGA",IF('Escala Simples'!I43="Atestado","ATEST",IF('Escala Simples'!I43="Férias","FERIAS","")))),"")</f>
        <v/>
      </c>
      <c r="BU43" s="71" t="str">
        <f>IF(Configurações!$B$3="Colunas",IF('Escala Colunas'!Q60="","",'Escala Colunas'!Q60),IF(Configurações!$B$3="Simples","",IF('Escala Linhas'!AH43="","",'Escala Linhas'!AH43)))</f>
        <v/>
      </c>
      <c r="BV43" s="71" t="str">
        <f>IF(Configurações!$B$3="Colunas",IF('Escala Colunas'!Q61="","",'Escala Colunas'!Q61),IF(Configurações!$B$3="Simples","",IF('Escala Linhas'!AI43="","",'Escala Linhas'!AI43)))</f>
        <v/>
      </c>
      <c r="BW43" s="71" t="str">
        <f>IF(Configurações!$B$3="Colunas",IF('Escala Colunas'!Q62="","",'Escala Colunas'!Q62),IF(Configurações!$B$3="Simples","",IF('Escala Linhas'!AJ43="","",'Escala Linhas'!AJ43)))</f>
        <v/>
      </c>
      <c r="BX43" s="71" t="str">
        <f>IF(Configurações!$B$3="Colunas",IF('Escala Colunas'!Q63="","",'Escala Colunas'!Q63),IF(Configurações!$B$3="Simples","",IF('Escala Linhas'!AK43="","",'Escala Linhas'!AK43)))</f>
        <v/>
      </c>
      <c r="BY43">
        <f>IF($B43="",0,IF(Configurações!$B$3="Simples",IF(OR(CE43="TRAB",CE43="ATEST"),1,0),IF(AND(BU43&lt;&gt;"",BX43&lt;&gt;""),1,0)))</f>
        <v>0</v>
      </c>
      <c r="BZ43" s="72">
        <f>IF(AND(BY43=1,Configurações!$B$3&lt;&gt;"Simples"),MOD(BX43-BU43,1)-CA43,0)</f>
        <v>0</v>
      </c>
      <c r="CA43" s="72">
        <f t="shared" si="125"/>
        <v>0</v>
      </c>
      <c r="CB43">
        <f t="shared" si="126"/>
        <v>0</v>
      </c>
      <c r="CC43">
        <f t="shared" si="127"/>
        <v>0</v>
      </c>
      <c r="CD43" s="38" t="str">
        <f>IF(BY43=0,"",IF(CB43&gt;Configurações!$B$15,"7DIA ","")&amp;IF(AND(WEEKDAY(BU$5)=1,CC43&gt;IF($D43="F",Configurações!$B$13,Configurações!$B$14)),"DOM ","")&amp;IF(Configurações!$B$3="Simples","",IF(ROUND(BZ43*1440,0)&lt;=ROUND(Configurações!$B$11*1440,0),IF(ROUND(CA43*1440,0)&gt;0,"INT-INDEVIDO",""),IF(ROUND(BZ43*1440,0)&lt;=ROUND(Configurações!$B$12*1440,0),IF(ROUND(CA43*1440,0)&lt;&gt;ROUND(Configurações!$B$8*1440,0),"INT-15MIN",""),IF(OR(ROUND(CA43*1440,0)&lt;ROUND(Configurações!$B$9*1440,0),ROUND(CA43*1440,0)&gt;ROUND(Configurações!$B$10*1440,0)),"INT-1H2H","")))))</f>
        <v/>
      </c>
      <c r="CE43" t="str">
        <f>IF(Configurações!$B$3="Simples",IF('Escala Simples'!J43="Trabalho","TRAB",IF('Escala Simples'!J43="Folga","FOLGA",IF('Escala Simples'!J43="Atestado","ATEST",IF('Escala Simples'!J43="Férias","FERIAS","")))),"")</f>
        <v/>
      </c>
      <c r="CF43" s="71" t="str">
        <f>IF(Configurações!$B$3="Colunas",IF('Escala Colunas'!Q68="","",'Escala Colunas'!Q68),IF(Configurações!$B$3="Simples","",IF('Escala Linhas'!AP43="","",'Escala Linhas'!AP43)))</f>
        <v/>
      </c>
      <c r="CG43" s="71" t="str">
        <f>IF(Configurações!$B$3="Colunas",IF('Escala Colunas'!Q69="","",'Escala Colunas'!Q69),IF(Configurações!$B$3="Simples","",IF('Escala Linhas'!AQ43="","",'Escala Linhas'!AQ43)))</f>
        <v/>
      </c>
      <c r="CH43" s="71" t="str">
        <f>IF(Configurações!$B$3="Colunas",IF('Escala Colunas'!Q70="","",'Escala Colunas'!Q70),IF(Configurações!$B$3="Simples","",IF('Escala Linhas'!AR43="","",'Escala Linhas'!AR43)))</f>
        <v/>
      </c>
      <c r="CI43" s="71" t="str">
        <f>IF(Configurações!$B$3="Colunas",IF('Escala Colunas'!Q71="","",'Escala Colunas'!Q71),IF(Configurações!$B$3="Simples","",IF('Escala Linhas'!AS43="","",'Escala Linhas'!AS43)))</f>
        <v/>
      </c>
      <c r="CJ43">
        <f>IF($B43="",0,IF(Configurações!$B$3="Simples",IF(OR(CP43="TRAB",CP43="ATEST"),1,0),IF(AND(CF43&lt;&gt;"",CI43&lt;&gt;""),1,0)))</f>
        <v>0</v>
      </c>
      <c r="CK43" s="72">
        <f>IF(AND(CJ43=1,Configurações!$B$3&lt;&gt;"Simples"),MOD(CI43-CF43,1)-CL43,0)</f>
        <v>0</v>
      </c>
      <c r="CL43" s="72">
        <f t="shared" si="128"/>
        <v>0</v>
      </c>
      <c r="CM43">
        <f t="shared" si="129"/>
        <v>0</v>
      </c>
      <c r="CN43">
        <f t="shared" si="130"/>
        <v>0</v>
      </c>
      <c r="CO43" s="38" t="str">
        <f>IF(CJ43=0,"",IF(CM43&gt;Configurações!$B$15,"7DIA ","")&amp;IF(AND(WEEKDAY(CF$5)=1,CN43&gt;IF($D43="F",Configurações!$B$13,Configurações!$B$14)),"DOM ","")&amp;IF(Configurações!$B$3="Simples","",IF(ROUND(CK43*1440,0)&lt;=ROUND(Configurações!$B$11*1440,0),IF(ROUND(CL43*1440,0)&gt;0,"INT-INDEVIDO",""),IF(ROUND(CK43*1440,0)&lt;=ROUND(Configurações!$B$12*1440,0),IF(ROUND(CL43*1440,0)&lt;&gt;ROUND(Configurações!$B$8*1440,0),"INT-15MIN",""),IF(OR(ROUND(CL43*1440,0)&lt;ROUND(Configurações!$B$9*1440,0),ROUND(CL43*1440,0)&gt;ROUND(Configurações!$B$10*1440,0)),"INT-1H2H","")))))</f>
        <v/>
      </c>
      <c r="CP43" t="str">
        <f>IF(Configurações!$B$3="Simples",IF('Escala Simples'!M43="Trabalho","TRAB",IF('Escala Simples'!M43="Folga","FOLGA",IF('Escala Simples'!M43="Atestado","ATEST",IF('Escala Simples'!M43="Férias","FERIAS","")))),"")</f>
        <v/>
      </c>
      <c r="CQ43" s="71" t="str">
        <f>IF(Configurações!$B$3="Colunas",IF('Escala Colunas'!Q73="","",'Escala Colunas'!Q73),IF(Configurações!$B$3="Simples","",IF('Escala Linhas'!AU43="","",'Escala Linhas'!AU43)))</f>
        <v/>
      </c>
      <c r="CR43" s="71" t="str">
        <f>IF(Configurações!$B$3="Colunas",IF('Escala Colunas'!Q74="","",'Escala Colunas'!Q74),IF(Configurações!$B$3="Simples","",IF('Escala Linhas'!AV43="","",'Escala Linhas'!AV43)))</f>
        <v/>
      </c>
      <c r="CS43" s="71" t="str">
        <f>IF(Configurações!$B$3="Colunas",IF('Escala Colunas'!Q75="","",'Escala Colunas'!Q75),IF(Configurações!$B$3="Simples","",IF('Escala Linhas'!AW43="","",'Escala Linhas'!AW43)))</f>
        <v/>
      </c>
      <c r="CT43" s="71" t="str">
        <f>IF(Configurações!$B$3="Colunas",IF('Escala Colunas'!Q76="","",'Escala Colunas'!Q76),IF(Configurações!$B$3="Simples","",IF('Escala Linhas'!AX43="","",'Escala Linhas'!AX43)))</f>
        <v/>
      </c>
      <c r="CU43">
        <f>IF($B43="",0,IF(Configurações!$B$3="Simples",IF(OR(DA43="TRAB",DA43="ATEST"),1,0),IF(AND(CQ43&lt;&gt;"",CT43&lt;&gt;""),1,0)))</f>
        <v>0</v>
      </c>
      <c r="CV43" s="72">
        <f>IF(AND(CU43=1,Configurações!$B$3&lt;&gt;"Simples"),MOD(CT43-CQ43,1)-CW43,0)</f>
        <v>0</v>
      </c>
      <c r="CW43" s="72">
        <f t="shared" si="131"/>
        <v>0</v>
      </c>
      <c r="CX43">
        <f t="shared" si="132"/>
        <v>0</v>
      </c>
      <c r="CY43">
        <f t="shared" si="133"/>
        <v>0</v>
      </c>
      <c r="CZ43" s="38" t="str">
        <f>IF(CU43=0,"",IF(CX43&gt;Configurações!$B$15,"7DIA ","")&amp;IF(AND(WEEKDAY(CQ$5)=1,CY43&gt;IF($D43="F",Configurações!$B$13,Configurações!$B$14)),"DOM ","")&amp;IF(Configurações!$B$3="Simples","",IF(ROUND(CV43*1440,0)&lt;=ROUND(Configurações!$B$11*1440,0),IF(ROUND(CW43*1440,0)&gt;0,"INT-INDEVIDO",""),IF(ROUND(CV43*1440,0)&lt;=ROUND(Configurações!$B$12*1440,0),IF(ROUND(CW43*1440,0)&lt;&gt;ROUND(Configurações!$B$8*1440,0),"INT-15MIN",""),IF(OR(ROUND(CW43*1440,0)&lt;ROUND(Configurações!$B$9*1440,0),ROUND(CW43*1440,0)&gt;ROUND(Configurações!$B$10*1440,0)),"INT-1H2H","")))))</f>
        <v/>
      </c>
      <c r="DA43" t="str">
        <f>IF(Configurações!$B$3="Simples",IF('Escala Simples'!N43="Trabalho","TRAB",IF('Escala Simples'!N43="Folga","FOLGA",IF('Escala Simples'!N43="Atestado","ATEST",IF('Escala Simples'!N43="Férias","FERIAS","")))),"")</f>
        <v/>
      </c>
      <c r="DB43" s="71" t="str">
        <f>IF(Configurações!$B$3="Colunas",IF('Escala Colunas'!Q78="","",'Escala Colunas'!Q78),IF(Configurações!$B$3="Simples","",IF('Escala Linhas'!AZ43="","",'Escala Linhas'!AZ43)))</f>
        <v/>
      </c>
      <c r="DC43" s="71" t="str">
        <f>IF(Configurações!$B$3="Colunas",IF('Escala Colunas'!Q79="","",'Escala Colunas'!Q79),IF(Configurações!$B$3="Simples","",IF('Escala Linhas'!BA43="","",'Escala Linhas'!BA43)))</f>
        <v/>
      </c>
      <c r="DD43" s="71" t="str">
        <f>IF(Configurações!$B$3="Colunas",IF('Escala Colunas'!Q80="","",'Escala Colunas'!Q80),IF(Configurações!$B$3="Simples","",IF('Escala Linhas'!BB43="","",'Escala Linhas'!BB43)))</f>
        <v/>
      </c>
      <c r="DE43" s="71" t="str">
        <f>IF(Configurações!$B$3="Colunas",IF('Escala Colunas'!Q81="","",'Escala Colunas'!Q81),IF(Configurações!$B$3="Simples","",IF('Escala Linhas'!BC43="","",'Escala Linhas'!BC43)))</f>
        <v/>
      </c>
      <c r="DF43">
        <f>IF($B43="",0,IF(Configurações!$B$3="Simples",IF(OR(DL43="TRAB",DL43="ATEST"),1,0),IF(AND(DB43&lt;&gt;"",DE43&lt;&gt;""),1,0)))</f>
        <v>0</v>
      </c>
      <c r="DG43" s="72">
        <f>IF(AND(DF43=1,Configurações!$B$3&lt;&gt;"Simples"),MOD(DE43-DB43,1)-DH43,0)</f>
        <v>0</v>
      </c>
      <c r="DH43" s="72">
        <f t="shared" si="134"/>
        <v>0</v>
      </c>
      <c r="DI43">
        <f t="shared" si="135"/>
        <v>0</v>
      </c>
      <c r="DJ43">
        <f t="shared" si="136"/>
        <v>0</v>
      </c>
      <c r="DK43" s="38" t="str">
        <f>IF(DF43=0,"",IF(DI43&gt;Configurações!$B$15,"7DIA ","")&amp;IF(AND(WEEKDAY(DB$5)=1,DJ43&gt;IF($D43="F",Configurações!$B$13,Configurações!$B$14)),"DOM ","")&amp;IF(Configurações!$B$3="Simples","",IF(ROUND(DG43*1440,0)&lt;=ROUND(Configurações!$B$11*1440,0),IF(ROUND(DH43*1440,0)&gt;0,"INT-INDEVIDO",""),IF(ROUND(DG43*1440,0)&lt;=ROUND(Configurações!$B$12*1440,0),IF(ROUND(DH43*1440,0)&lt;&gt;ROUND(Configurações!$B$8*1440,0),"INT-15MIN",""),IF(OR(ROUND(DH43*1440,0)&lt;ROUND(Configurações!$B$9*1440,0),ROUND(DH43*1440,0)&gt;ROUND(Configurações!$B$10*1440,0)),"INT-1H2H","")))))</f>
        <v/>
      </c>
      <c r="DL43" t="str">
        <f>IF(Configurações!$B$3="Simples",IF('Escala Simples'!O43="Trabalho","TRAB",IF('Escala Simples'!O43="Folga","FOLGA",IF('Escala Simples'!O43="Atestado","ATEST",IF('Escala Simples'!O43="Férias","FERIAS","")))),"")</f>
        <v/>
      </c>
      <c r="DM43" s="71" t="str">
        <f>IF(Configurações!$B$3="Colunas",IF('Escala Colunas'!Q83="","",'Escala Colunas'!Q83),IF(Configurações!$B$3="Simples","",IF('Escala Linhas'!BE43="","",'Escala Linhas'!BE43)))</f>
        <v/>
      </c>
      <c r="DN43" s="71" t="str">
        <f>IF(Configurações!$B$3="Colunas",IF('Escala Colunas'!Q84="","",'Escala Colunas'!Q84),IF(Configurações!$B$3="Simples","",IF('Escala Linhas'!BF43="","",'Escala Linhas'!BF43)))</f>
        <v/>
      </c>
      <c r="DO43" s="71" t="str">
        <f>IF(Configurações!$B$3="Colunas",IF('Escala Colunas'!Q85="","",'Escala Colunas'!Q85),IF(Configurações!$B$3="Simples","",IF('Escala Linhas'!BG43="","",'Escala Linhas'!BG43)))</f>
        <v/>
      </c>
      <c r="DP43" s="71" t="str">
        <f>IF(Configurações!$B$3="Colunas",IF('Escala Colunas'!Q86="","",'Escala Colunas'!Q86),IF(Configurações!$B$3="Simples","",IF('Escala Linhas'!BH43="","",'Escala Linhas'!BH43)))</f>
        <v/>
      </c>
      <c r="DQ43">
        <f>IF($B43="",0,IF(Configurações!$B$3="Simples",IF(OR(DW43="TRAB",DW43="ATEST"),1,0),IF(AND(DM43&lt;&gt;"",DP43&lt;&gt;""),1,0)))</f>
        <v>0</v>
      </c>
      <c r="DR43" s="72">
        <f>IF(AND(DQ43=1,Configurações!$B$3&lt;&gt;"Simples"),MOD(DP43-DM43,1)-DS43,0)</f>
        <v>0</v>
      </c>
      <c r="DS43" s="72">
        <f t="shared" si="137"/>
        <v>0</v>
      </c>
      <c r="DT43">
        <f t="shared" si="138"/>
        <v>0</v>
      </c>
      <c r="DU43">
        <f t="shared" si="139"/>
        <v>0</v>
      </c>
      <c r="DV43" s="38" t="str">
        <f>IF(DQ43=0,"",IF(DT43&gt;Configurações!$B$15,"7DIA ","")&amp;IF(AND(WEEKDAY(DM$5)=1,DU43&gt;IF($D43="F",Configurações!$B$13,Configurações!$B$14)),"DOM ","")&amp;IF(Configurações!$B$3="Simples","",IF(ROUND(DR43*1440,0)&lt;=ROUND(Configurações!$B$11*1440,0),IF(ROUND(DS43*1440,0)&gt;0,"INT-INDEVIDO",""),IF(ROUND(DR43*1440,0)&lt;=ROUND(Configurações!$B$12*1440,0),IF(ROUND(DS43*1440,0)&lt;&gt;ROUND(Configurações!$B$8*1440,0),"INT-15MIN",""),IF(OR(ROUND(DS43*1440,0)&lt;ROUND(Configurações!$B$9*1440,0),ROUND(DS43*1440,0)&gt;ROUND(Configurações!$B$10*1440,0)),"INT-1H2H","")))))</f>
        <v/>
      </c>
      <c r="DW43" t="str">
        <f>IF(Configurações!$B$3="Simples",IF('Escala Simples'!P43="Trabalho","TRAB",IF('Escala Simples'!P43="Folga","FOLGA",IF('Escala Simples'!P43="Atestado","ATEST",IF('Escala Simples'!P43="Férias","FERIAS","")))),"")</f>
        <v/>
      </c>
      <c r="DX43" s="71" t="str">
        <f>IF(Configurações!$B$3="Colunas",IF('Escala Colunas'!Q88="","",'Escala Colunas'!Q88),IF(Configurações!$B$3="Simples","",IF('Escala Linhas'!BJ43="","",'Escala Linhas'!BJ43)))</f>
        <v/>
      </c>
      <c r="DY43" s="71" t="str">
        <f>IF(Configurações!$B$3="Colunas",IF('Escala Colunas'!Q89="","",'Escala Colunas'!Q89),IF(Configurações!$B$3="Simples","",IF('Escala Linhas'!BK43="","",'Escala Linhas'!BK43)))</f>
        <v/>
      </c>
      <c r="DZ43" s="71" t="str">
        <f>IF(Configurações!$B$3="Colunas",IF('Escala Colunas'!Q90="","",'Escala Colunas'!Q90),IF(Configurações!$B$3="Simples","",IF('Escala Linhas'!BL43="","",'Escala Linhas'!BL43)))</f>
        <v/>
      </c>
      <c r="EA43" s="71" t="str">
        <f>IF(Configurações!$B$3="Colunas",IF('Escala Colunas'!Q91="","",'Escala Colunas'!Q91),IF(Configurações!$B$3="Simples","",IF('Escala Linhas'!BM43="","",'Escala Linhas'!BM43)))</f>
        <v/>
      </c>
      <c r="EB43">
        <f>IF($B43="",0,IF(Configurações!$B$3="Simples",IF(OR(EH43="TRAB",EH43="ATEST"),1,0),IF(AND(DX43&lt;&gt;"",EA43&lt;&gt;""),1,0)))</f>
        <v>0</v>
      </c>
      <c r="EC43" s="72">
        <f>IF(AND(EB43=1,Configurações!$B$3&lt;&gt;"Simples"),MOD(EA43-DX43,1)-ED43,0)</f>
        <v>0</v>
      </c>
      <c r="ED43" s="72">
        <f t="shared" si="140"/>
        <v>0</v>
      </c>
      <c r="EE43">
        <f t="shared" si="141"/>
        <v>0</v>
      </c>
      <c r="EF43">
        <f t="shared" si="142"/>
        <v>0</v>
      </c>
      <c r="EG43" s="38" t="str">
        <f>IF(EB43=0,"",IF(EE43&gt;Configurações!$B$15,"7DIA ","")&amp;IF(AND(WEEKDAY(DX$5)=1,EF43&gt;IF($D43="F",Configurações!$B$13,Configurações!$B$14)),"DOM ","")&amp;IF(Configurações!$B$3="Simples","",IF(ROUND(EC43*1440,0)&lt;=ROUND(Configurações!$B$11*1440,0),IF(ROUND(ED43*1440,0)&gt;0,"INT-INDEVIDO",""),IF(ROUND(EC43*1440,0)&lt;=ROUND(Configurações!$B$12*1440,0),IF(ROUND(ED43*1440,0)&lt;&gt;ROUND(Configurações!$B$8*1440,0),"INT-15MIN",""),IF(OR(ROUND(ED43*1440,0)&lt;ROUND(Configurações!$B$9*1440,0),ROUND(ED43*1440,0)&gt;ROUND(Configurações!$B$10*1440,0)),"INT-1H2H","")))))</f>
        <v/>
      </c>
      <c r="EH43" t="str">
        <f>IF(Configurações!$B$3="Simples",IF('Escala Simples'!Q43="Trabalho","TRAB",IF('Escala Simples'!Q43="Folga","FOLGA",IF('Escala Simples'!Q43="Atestado","ATEST",IF('Escala Simples'!Q43="Férias","FERIAS","")))),"")</f>
        <v/>
      </c>
      <c r="EI43" s="71" t="str">
        <f>IF(Configurações!$B$3="Colunas",IF('Escala Colunas'!Q93="","",'Escala Colunas'!Q93),IF(Configurações!$B$3="Simples","",IF('Escala Linhas'!BO43="","",'Escala Linhas'!BO43)))</f>
        <v/>
      </c>
      <c r="EJ43" s="71" t="str">
        <f>IF(Configurações!$B$3="Colunas",IF('Escala Colunas'!Q94="","",'Escala Colunas'!Q94),IF(Configurações!$B$3="Simples","",IF('Escala Linhas'!BP43="","",'Escala Linhas'!BP43)))</f>
        <v/>
      </c>
      <c r="EK43" s="71" t="str">
        <f>IF(Configurações!$B$3="Colunas",IF('Escala Colunas'!Q95="","",'Escala Colunas'!Q95),IF(Configurações!$B$3="Simples","",IF('Escala Linhas'!BQ43="","",'Escala Linhas'!BQ43)))</f>
        <v/>
      </c>
      <c r="EL43" s="71" t="str">
        <f>IF(Configurações!$B$3="Colunas",IF('Escala Colunas'!Q96="","",'Escala Colunas'!Q96),IF(Configurações!$B$3="Simples","",IF('Escala Linhas'!BR43="","",'Escala Linhas'!BR43)))</f>
        <v/>
      </c>
      <c r="EM43">
        <f>IF($B43="",0,IF(Configurações!$B$3="Simples",IF(OR(ES43="TRAB",ES43="ATEST"),1,0),IF(AND(EI43&lt;&gt;"",EL43&lt;&gt;""),1,0)))</f>
        <v>0</v>
      </c>
      <c r="EN43" s="72">
        <f>IF(AND(EM43=1,Configurações!$B$3&lt;&gt;"Simples"),MOD(EL43-EI43,1)-EO43,0)</f>
        <v>0</v>
      </c>
      <c r="EO43" s="72">
        <f t="shared" si="143"/>
        <v>0</v>
      </c>
      <c r="EP43">
        <f t="shared" si="144"/>
        <v>0</v>
      </c>
      <c r="EQ43">
        <f t="shared" si="145"/>
        <v>0</v>
      </c>
      <c r="ER43" s="38" t="str">
        <f>IF(EM43=0,"",IF(EP43&gt;Configurações!$B$15,"7DIA ","")&amp;IF(AND(WEEKDAY(EI$5)=1,EQ43&gt;IF($D43="F",Configurações!$B$13,Configurações!$B$14)),"DOM ","")&amp;IF(Configurações!$B$3="Simples","",IF(ROUND(EN43*1440,0)&lt;=ROUND(Configurações!$B$11*1440,0),IF(ROUND(EO43*1440,0)&gt;0,"INT-INDEVIDO",""),IF(ROUND(EN43*1440,0)&lt;=ROUND(Configurações!$B$12*1440,0),IF(ROUND(EO43*1440,0)&lt;&gt;ROUND(Configurações!$B$8*1440,0),"INT-15MIN",""),IF(OR(ROUND(EO43*1440,0)&lt;ROUND(Configurações!$B$9*1440,0),ROUND(EO43*1440,0)&gt;ROUND(Configurações!$B$10*1440,0)),"INT-1H2H","")))))</f>
        <v/>
      </c>
      <c r="ES43" t="str">
        <f>IF(Configurações!$B$3="Simples",IF('Escala Simples'!R43="Trabalho","TRAB",IF('Escala Simples'!R43="Folga","FOLGA",IF('Escala Simples'!R43="Atestado","ATEST",IF('Escala Simples'!R43="Férias","FERIAS","")))),"")</f>
        <v/>
      </c>
      <c r="ET43" s="71" t="str">
        <f>IF(Configurações!$B$3="Colunas",IF('Escala Colunas'!Q98="","",'Escala Colunas'!Q98),IF(Configurações!$B$3="Simples","",IF('Escala Linhas'!BT43="","",'Escala Linhas'!BT43)))</f>
        <v/>
      </c>
      <c r="EU43" s="71" t="str">
        <f>IF(Configurações!$B$3="Colunas",IF('Escala Colunas'!Q99="","",'Escala Colunas'!Q99),IF(Configurações!$B$3="Simples","",IF('Escala Linhas'!BU43="","",'Escala Linhas'!BU43)))</f>
        <v/>
      </c>
      <c r="EV43" s="71" t="str">
        <f>IF(Configurações!$B$3="Colunas",IF('Escala Colunas'!Q100="","",'Escala Colunas'!Q100),IF(Configurações!$B$3="Simples","",IF('Escala Linhas'!BV43="","",'Escala Linhas'!BV43)))</f>
        <v/>
      </c>
      <c r="EW43" s="71" t="str">
        <f>IF(Configurações!$B$3="Colunas",IF('Escala Colunas'!Q101="","",'Escala Colunas'!Q101),IF(Configurações!$B$3="Simples","",IF('Escala Linhas'!BW43="","",'Escala Linhas'!BW43)))</f>
        <v/>
      </c>
      <c r="EX43">
        <f>IF($B43="",0,IF(Configurações!$B$3="Simples",IF(OR(FD43="TRAB",FD43="ATEST"),1,0),IF(AND(ET43&lt;&gt;"",EW43&lt;&gt;""),1,0)))</f>
        <v>0</v>
      </c>
      <c r="EY43" s="72">
        <f>IF(AND(EX43=1,Configurações!$B$3&lt;&gt;"Simples"),MOD(EW43-ET43,1)-EZ43,0)</f>
        <v>0</v>
      </c>
      <c r="EZ43" s="72">
        <f t="shared" si="146"/>
        <v>0</v>
      </c>
      <c r="FA43">
        <f t="shared" si="147"/>
        <v>0</v>
      </c>
      <c r="FB43">
        <f t="shared" si="148"/>
        <v>0</v>
      </c>
      <c r="FC43" s="38" t="str">
        <f>IF(EX43=0,"",IF(FA43&gt;Configurações!$B$15,"7DIA ","")&amp;IF(AND(WEEKDAY(ET$5)=1,FB43&gt;IF($D43="F",Configurações!$B$13,Configurações!$B$14)),"DOM ","")&amp;IF(Configurações!$B$3="Simples","",IF(ROUND(EY43*1440,0)&lt;=ROUND(Configurações!$B$11*1440,0),IF(ROUND(EZ43*1440,0)&gt;0,"INT-INDEVIDO",""),IF(ROUND(EY43*1440,0)&lt;=ROUND(Configurações!$B$12*1440,0),IF(ROUND(EZ43*1440,0)&lt;&gt;ROUND(Configurações!$B$8*1440,0),"INT-15MIN",""),IF(OR(ROUND(EZ43*1440,0)&lt;ROUND(Configurações!$B$9*1440,0),ROUND(EZ43*1440,0)&gt;ROUND(Configurações!$B$10*1440,0)),"INT-1H2H","")))))</f>
        <v/>
      </c>
      <c r="FD43" t="str">
        <f>IF(Configurações!$B$3="Simples",IF('Escala Simples'!S43="Trabalho","TRAB",IF('Escala Simples'!S43="Folga","FOLGA",IF('Escala Simples'!S43="Atestado","ATEST",IF('Escala Simples'!S43="Férias","FERIAS","")))),"")</f>
        <v/>
      </c>
      <c r="FE43" s="71" t="str">
        <f>IF(Configurações!$B$3="Colunas",IF('Escala Colunas'!Q106="","",'Escala Colunas'!Q106),IF(Configurações!$B$3="Simples","",IF('Escala Linhas'!CB43="","",'Escala Linhas'!CB43)))</f>
        <v/>
      </c>
      <c r="FF43" s="71" t="str">
        <f>IF(Configurações!$B$3="Colunas",IF('Escala Colunas'!Q107="","",'Escala Colunas'!Q107),IF(Configurações!$B$3="Simples","",IF('Escala Linhas'!CC43="","",'Escala Linhas'!CC43)))</f>
        <v/>
      </c>
      <c r="FG43" s="71" t="str">
        <f>IF(Configurações!$B$3="Colunas",IF('Escala Colunas'!Q108="","",'Escala Colunas'!Q108),IF(Configurações!$B$3="Simples","",IF('Escala Linhas'!CD43="","",'Escala Linhas'!CD43)))</f>
        <v/>
      </c>
      <c r="FH43" s="71" t="str">
        <f>IF(Configurações!$B$3="Colunas",IF('Escala Colunas'!Q109="","",'Escala Colunas'!Q109),IF(Configurações!$B$3="Simples","",IF('Escala Linhas'!CE43="","",'Escala Linhas'!CE43)))</f>
        <v/>
      </c>
      <c r="FI43">
        <f>IF($B43="",0,IF(Configurações!$B$3="Simples",IF(OR(FO43="TRAB",FO43="ATEST"),1,0),IF(AND(FE43&lt;&gt;"",FH43&lt;&gt;""),1,0)))</f>
        <v>0</v>
      </c>
      <c r="FJ43" s="72">
        <f>IF(AND(FI43=1,Configurações!$B$3&lt;&gt;"Simples"),MOD(FH43-FE43,1)-FK43,0)</f>
        <v>0</v>
      </c>
      <c r="FK43" s="72">
        <f t="shared" si="149"/>
        <v>0</v>
      </c>
      <c r="FL43">
        <f t="shared" si="150"/>
        <v>0</v>
      </c>
      <c r="FM43">
        <f t="shared" si="151"/>
        <v>0</v>
      </c>
      <c r="FN43" s="38" t="str">
        <f>IF(FI43=0,"",IF(FL43&gt;Configurações!$B$15,"7DIA ","")&amp;IF(AND(WEEKDAY(FE$5)=1,FM43&gt;IF($D43="F",Configurações!$B$13,Configurações!$B$14)),"DOM ","")&amp;IF(Configurações!$B$3="Simples","",IF(ROUND(FJ43*1440,0)&lt;=ROUND(Configurações!$B$11*1440,0),IF(ROUND(FK43*1440,0)&gt;0,"INT-INDEVIDO",""),IF(ROUND(FJ43*1440,0)&lt;=ROUND(Configurações!$B$12*1440,0),IF(ROUND(FK43*1440,0)&lt;&gt;ROUND(Configurações!$B$8*1440,0),"INT-15MIN",""),IF(OR(ROUND(FK43*1440,0)&lt;ROUND(Configurações!$B$9*1440,0),ROUND(FK43*1440,0)&gt;ROUND(Configurações!$B$10*1440,0)),"INT-1H2H","")))))</f>
        <v/>
      </c>
      <c r="FO43" t="str">
        <f>IF(Configurações!$B$3="Simples",IF('Escala Simples'!V43="Trabalho","TRAB",IF('Escala Simples'!V43="Folga","FOLGA",IF('Escala Simples'!V43="Atestado","ATEST",IF('Escala Simples'!V43="Férias","FERIAS","")))),"")</f>
        <v/>
      </c>
      <c r="FP43" s="71" t="str">
        <f>IF(Configurações!$B$3="Colunas",IF('Escala Colunas'!Q111="","",'Escala Colunas'!Q111),IF(Configurações!$B$3="Simples","",IF('Escala Linhas'!CG43="","",'Escala Linhas'!CG43)))</f>
        <v/>
      </c>
      <c r="FQ43" s="71" t="str">
        <f>IF(Configurações!$B$3="Colunas",IF('Escala Colunas'!Q112="","",'Escala Colunas'!Q112),IF(Configurações!$B$3="Simples","",IF('Escala Linhas'!CH43="","",'Escala Linhas'!CH43)))</f>
        <v/>
      </c>
      <c r="FR43" s="71" t="str">
        <f>IF(Configurações!$B$3="Colunas",IF('Escala Colunas'!Q113="","",'Escala Colunas'!Q113),IF(Configurações!$B$3="Simples","",IF('Escala Linhas'!CI43="","",'Escala Linhas'!CI43)))</f>
        <v/>
      </c>
      <c r="FS43" s="71" t="str">
        <f>IF(Configurações!$B$3="Colunas",IF('Escala Colunas'!Q114="","",'Escala Colunas'!Q114),IF(Configurações!$B$3="Simples","",IF('Escala Linhas'!CJ43="","",'Escala Linhas'!CJ43)))</f>
        <v/>
      </c>
      <c r="FT43">
        <f>IF($B43="",0,IF(Configurações!$B$3="Simples",IF(OR(FZ43="TRAB",FZ43="ATEST"),1,0),IF(AND(FP43&lt;&gt;"",FS43&lt;&gt;""),1,0)))</f>
        <v>0</v>
      </c>
      <c r="FU43" s="72">
        <f>IF(AND(FT43=1,Configurações!$B$3&lt;&gt;"Simples"),MOD(FS43-FP43,1)-FV43,0)</f>
        <v>0</v>
      </c>
      <c r="FV43" s="72">
        <f t="shared" si="152"/>
        <v>0</v>
      </c>
      <c r="FW43">
        <f t="shared" si="153"/>
        <v>0</v>
      </c>
      <c r="FX43">
        <f t="shared" si="154"/>
        <v>0</v>
      </c>
      <c r="FY43" s="38" t="str">
        <f>IF(FT43=0,"",IF(FW43&gt;Configurações!$B$15,"7DIA ","")&amp;IF(AND(WEEKDAY(FP$5)=1,FX43&gt;IF($D43="F",Configurações!$B$13,Configurações!$B$14)),"DOM ","")&amp;IF(Configurações!$B$3="Simples","",IF(ROUND(FU43*1440,0)&lt;=ROUND(Configurações!$B$11*1440,0),IF(ROUND(FV43*1440,0)&gt;0,"INT-INDEVIDO",""),IF(ROUND(FU43*1440,0)&lt;=ROUND(Configurações!$B$12*1440,0),IF(ROUND(FV43*1440,0)&lt;&gt;ROUND(Configurações!$B$8*1440,0),"INT-15MIN",""),IF(OR(ROUND(FV43*1440,0)&lt;ROUND(Configurações!$B$9*1440,0),ROUND(FV43*1440,0)&gt;ROUND(Configurações!$B$10*1440,0)),"INT-1H2H","")))))</f>
        <v/>
      </c>
      <c r="FZ43" t="str">
        <f>IF(Configurações!$B$3="Simples",IF('Escala Simples'!W43="Trabalho","TRAB",IF('Escala Simples'!W43="Folga","FOLGA",IF('Escala Simples'!W43="Atestado","ATEST",IF('Escala Simples'!W43="Férias","FERIAS","")))),"")</f>
        <v/>
      </c>
      <c r="GA43" s="71" t="str">
        <f>IF(Configurações!$B$3="Colunas",IF('Escala Colunas'!Q116="","",'Escala Colunas'!Q116),IF(Configurações!$B$3="Simples","",IF('Escala Linhas'!CL43="","",'Escala Linhas'!CL43)))</f>
        <v/>
      </c>
      <c r="GB43" s="71" t="str">
        <f>IF(Configurações!$B$3="Colunas",IF('Escala Colunas'!Q117="","",'Escala Colunas'!Q117),IF(Configurações!$B$3="Simples","",IF('Escala Linhas'!CM43="","",'Escala Linhas'!CM43)))</f>
        <v/>
      </c>
      <c r="GC43" s="71" t="str">
        <f>IF(Configurações!$B$3="Colunas",IF('Escala Colunas'!Q118="","",'Escala Colunas'!Q118),IF(Configurações!$B$3="Simples","",IF('Escala Linhas'!CN43="","",'Escala Linhas'!CN43)))</f>
        <v/>
      </c>
      <c r="GD43" s="71" t="str">
        <f>IF(Configurações!$B$3="Colunas",IF('Escala Colunas'!Q119="","",'Escala Colunas'!Q119),IF(Configurações!$B$3="Simples","",IF('Escala Linhas'!CO43="","",'Escala Linhas'!CO43)))</f>
        <v/>
      </c>
      <c r="GE43">
        <f>IF($B43="",0,IF(Configurações!$B$3="Simples",IF(OR(GK43="TRAB",GK43="ATEST"),1,0),IF(AND(GA43&lt;&gt;"",GD43&lt;&gt;""),1,0)))</f>
        <v>0</v>
      </c>
      <c r="GF43" s="72">
        <f>IF(AND(GE43=1,Configurações!$B$3&lt;&gt;"Simples"),MOD(GD43-GA43,1)-GG43,0)</f>
        <v>0</v>
      </c>
      <c r="GG43" s="72">
        <f t="shared" si="155"/>
        <v>0</v>
      </c>
      <c r="GH43">
        <f t="shared" si="156"/>
        <v>0</v>
      </c>
      <c r="GI43">
        <f t="shared" si="157"/>
        <v>0</v>
      </c>
      <c r="GJ43" s="38" t="str">
        <f>IF(GE43=0,"",IF(GH43&gt;Configurações!$B$15,"7DIA ","")&amp;IF(AND(WEEKDAY(GA$5)=1,GI43&gt;IF($D43="F",Configurações!$B$13,Configurações!$B$14)),"DOM ","")&amp;IF(Configurações!$B$3="Simples","",IF(ROUND(GF43*1440,0)&lt;=ROUND(Configurações!$B$11*1440,0),IF(ROUND(GG43*1440,0)&gt;0,"INT-INDEVIDO",""),IF(ROUND(GF43*1440,0)&lt;=ROUND(Configurações!$B$12*1440,0),IF(ROUND(GG43*1440,0)&lt;&gt;ROUND(Configurações!$B$8*1440,0),"INT-15MIN",""),IF(OR(ROUND(GG43*1440,0)&lt;ROUND(Configurações!$B$9*1440,0),ROUND(GG43*1440,0)&gt;ROUND(Configurações!$B$10*1440,0)),"INT-1H2H","")))))</f>
        <v/>
      </c>
      <c r="GK43" t="str">
        <f>IF(Configurações!$B$3="Simples",IF('Escala Simples'!X43="Trabalho","TRAB",IF('Escala Simples'!X43="Folga","FOLGA",IF('Escala Simples'!X43="Atestado","ATEST",IF('Escala Simples'!X43="Férias","FERIAS","")))),"")</f>
        <v/>
      </c>
      <c r="GL43" s="71" t="str">
        <f>IF(Configurações!$B$3="Colunas",IF('Escala Colunas'!Q121="","",'Escala Colunas'!Q121),IF(Configurações!$B$3="Simples","",IF('Escala Linhas'!CQ43="","",'Escala Linhas'!CQ43)))</f>
        <v/>
      </c>
      <c r="GM43" s="71" t="str">
        <f>IF(Configurações!$B$3="Colunas",IF('Escala Colunas'!Q122="","",'Escala Colunas'!Q122),IF(Configurações!$B$3="Simples","",IF('Escala Linhas'!CR43="","",'Escala Linhas'!CR43)))</f>
        <v/>
      </c>
      <c r="GN43" s="71" t="str">
        <f>IF(Configurações!$B$3="Colunas",IF('Escala Colunas'!Q123="","",'Escala Colunas'!Q123),IF(Configurações!$B$3="Simples","",IF('Escala Linhas'!CS43="","",'Escala Linhas'!CS43)))</f>
        <v/>
      </c>
      <c r="GO43" s="71" t="str">
        <f>IF(Configurações!$B$3="Colunas",IF('Escala Colunas'!Q124="","",'Escala Colunas'!Q124),IF(Configurações!$B$3="Simples","",IF('Escala Linhas'!CT43="","",'Escala Linhas'!CT43)))</f>
        <v/>
      </c>
      <c r="GP43">
        <f>IF($B43="",0,IF(Configurações!$B$3="Simples",IF(OR(GV43="TRAB",GV43="ATEST"),1,0),IF(AND(GL43&lt;&gt;"",GO43&lt;&gt;""),1,0)))</f>
        <v>0</v>
      </c>
      <c r="GQ43" s="72">
        <f>IF(AND(GP43=1,Configurações!$B$3&lt;&gt;"Simples"),MOD(GO43-GL43,1)-GR43,0)</f>
        <v>0</v>
      </c>
      <c r="GR43" s="72">
        <f t="shared" si="158"/>
        <v>0</v>
      </c>
      <c r="GS43">
        <f t="shared" si="159"/>
        <v>0</v>
      </c>
      <c r="GT43">
        <f t="shared" si="160"/>
        <v>0</v>
      </c>
      <c r="GU43" s="38" t="str">
        <f>IF(GP43=0,"",IF(GS43&gt;Configurações!$B$15,"7DIA ","")&amp;IF(AND(WEEKDAY(GL$5)=1,GT43&gt;IF($D43="F",Configurações!$B$13,Configurações!$B$14)),"DOM ","")&amp;IF(Configurações!$B$3="Simples","",IF(ROUND(GQ43*1440,0)&lt;=ROUND(Configurações!$B$11*1440,0),IF(ROUND(GR43*1440,0)&gt;0,"INT-INDEVIDO",""),IF(ROUND(GQ43*1440,0)&lt;=ROUND(Configurações!$B$12*1440,0),IF(ROUND(GR43*1440,0)&lt;&gt;ROUND(Configurações!$B$8*1440,0),"INT-15MIN",""),IF(OR(ROUND(GR43*1440,0)&lt;ROUND(Configurações!$B$9*1440,0),ROUND(GR43*1440,0)&gt;ROUND(Configurações!$B$10*1440,0)),"INT-1H2H","")))))</f>
        <v/>
      </c>
      <c r="GV43" t="str">
        <f>IF(Configurações!$B$3="Simples",IF('Escala Simples'!Y43="Trabalho","TRAB",IF('Escala Simples'!Y43="Folga","FOLGA",IF('Escala Simples'!Y43="Atestado","ATEST",IF('Escala Simples'!Y43="Férias","FERIAS","")))),"")</f>
        <v/>
      </c>
      <c r="GW43" s="71" t="str">
        <f>IF(Configurações!$B$3="Colunas",IF('Escala Colunas'!Q126="","",'Escala Colunas'!Q126),IF(Configurações!$B$3="Simples","",IF('Escala Linhas'!CV43="","",'Escala Linhas'!CV43)))</f>
        <v/>
      </c>
      <c r="GX43" s="71" t="str">
        <f>IF(Configurações!$B$3="Colunas",IF('Escala Colunas'!Q127="","",'Escala Colunas'!Q127),IF(Configurações!$B$3="Simples","",IF('Escala Linhas'!CW43="","",'Escala Linhas'!CW43)))</f>
        <v/>
      </c>
      <c r="GY43" s="71" t="str">
        <f>IF(Configurações!$B$3="Colunas",IF('Escala Colunas'!Q128="","",'Escala Colunas'!Q128),IF(Configurações!$B$3="Simples","",IF('Escala Linhas'!CX43="","",'Escala Linhas'!CX43)))</f>
        <v/>
      </c>
      <c r="GZ43" s="71" t="str">
        <f>IF(Configurações!$B$3="Colunas",IF('Escala Colunas'!Q129="","",'Escala Colunas'!Q129),IF(Configurações!$B$3="Simples","",IF('Escala Linhas'!CY43="","",'Escala Linhas'!CY43)))</f>
        <v/>
      </c>
      <c r="HA43">
        <f>IF($B43="",0,IF(Configurações!$B$3="Simples",IF(OR(HG43="TRAB",HG43="ATEST"),1,0),IF(AND(GW43&lt;&gt;"",GZ43&lt;&gt;""),1,0)))</f>
        <v>0</v>
      </c>
      <c r="HB43" s="72">
        <f>IF(AND(HA43=1,Configurações!$B$3&lt;&gt;"Simples"),MOD(GZ43-GW43,1)-HC43,0)</f>
        <v>0</v>
      </c>
      <c r="HC43" s="72">
        <f t="shared" si="161"/>
        <v>0</v>
      </c>
      <c r="HD43">
        <f t="shared" si="162"/>
        <v>0</v>
      </c>
      <c r="HE43">
        <f t="shared" si="163"/>
        <v>0</v>
      </c>
      <c r="HF43" s="38" t="str">
        <f>IF(HA43=0,"",IF(HD43&gt;Configurações!$B$15,"7DIA ","")&amp;IF(AND(WEEKDAY(GW$5)=1,HE43&gt;IF($D43="F",Configurações!$B$13,Configurações!$B$14)),"DOM ","")&amp;IF(Configurações!$B$3="Simples","",IF(ROUND(HB43*1440,0)&lt;=ROUND(Configurações!$B$11*1440,0),IF(ROUND(HC43*1440,0)&gt;0,"INT-INDEVIDO",""),IF(ROUND(HB43*1440,0)&lt;=ROUND(Configurações!$B$12*1440,0),IF(ROUND(HC43*1440,0)&lt;&gt;ROUND(Configurações!$B$8*1440,0),"INT-15MIN",""),IF(OR(ROUND(HC43*1440,0)&lt;ROUND(Configurações!$B$9*1440,0),ROUND(HC43*1440,0)&gt;ROUND(Configurações!$B$10*1440,0)),"INT-1H2H","")))))</f>
        <v/>
      </c>
      <c r="HG43" t="str">
        <f>IF(Configurações!$B$3="Simples",IF('Escala Simples'!Z43="Trabalho","TRAB",IF('Escala Simples'!Z43="Folga","FOLGA",IF('Escala Simples'!Z43="Atestado","ATEST",IF('Escala Simples'!Z43="Férias","FERIAS","")))),"")</f>
        <v/>
      </c>
      <c r="HH43" s="71" t="str">
        <f>IF(Configurações!$B$3="Colunas",IF('Escala Colunas'!Q131="","",'Escala Colunas'!Q131),IF(Configurações!$B$3="Simples","",IF('Escala Linhas'!DA43="","",'Escala Linhas'!DA43)))</f>
        <v/>
      </c>
      <c r="HI43" s="71" t="str">
        <f>IF(Configurações!$B$3="Colunas",IF('Escala Colunas'!Q132="","",'Escala Colunas'!Q132),IF(Configurações!$B$3="Simples","",IF('Escala Linhas'!DB43="","",'Escala Linhas'!DB43)))</f>
        <v/>
      </c>
      <c r="HJ43" s="71" t="str">
        <f>IF(Configurações!$B$3="Colunas",IF('Escala Colunas'!Q133="","",'Escala Colunas'!Q133),IF(Configurações!$B$3="Simples","",IF('Escala Linhas'!DC43="","",'Escala Linhas'!DC43)))</f>
        <v/>
      </c>
      <c r="HK43" s="71" t="str">
        <f>IF(Configurações!$B$3="Colunas",IF('Escala Colunas'!Q134="","",'Escala Colunas'!Q134),IF(Configurações!$B$3="Simples","",IF('Escala Linhas'!DD43="","",'Escala Linhas'!DD43)))</f>
        <v/>
      </c>
      <c r="HL43">
        <f>IF($B43="",0,IF(Configurações!$B$3="Simples",IF(OR(HR43="TRAB",HR43="ATEST"),1,0),IF(AND(HH43&lt;&gt;"",HK43&lt;&gt;""),1,0)))</f>
        <v>0</v>
      </c>
      <c r="HM43" s="72">
        <f>IF(AND(HL43=1,Configurações!$B$3&lt;&gt;"Simples"),MOD(HK43-HH43,1)-HN43,0)</f>
        <v>0</v>
      </c>
      <c r="HN43" s="72">
        <f t="shared" si="164"/>
        <v>0</v>
      </c>
      <c r="HO43">
        <f t="shared" si="165"/>
        <v>0</v>
      </c>
      <c r="HP43">
        <f t="shared" si="166"/>
        <v>0</v>
      </c>
      <c r="HQ43" s="38" t="str">
        <f>IF(HL43=0,"",IF(HO43&gt;Configurações!$B$15,"7DIA ","")&amp;IF(AND(WEEKDAY(HH$5)=1,HP43&gt;IF($D43="F",Configurações!$B$13,Configurações!$B$14)),"DOM ","")&amp;IF(Configurações!$B$3="Simples","",IF(ROUND(HM43*1440,0)&lt;=ROUND(Configurações!$B$11*1440,0),IF(ROUND(HN43*1440,0)&gt;0,"INT-INDEVIDO",""),IF(ROUND(HM43*1440,0)&lt;=ROUND(Configurações!$B$12*1440,0),IF(ROUND(HN43*1440,0)&lt;&gt;ROUND(Configurações!$B$8*1440,0),"INT-15MIN",""),IF(OR(ROUND(HN43*1440,0)&lt;ROUND(Configurações!$B$9*1440,0),ROUND(HN43*1440,0)&gt;ROUND(Configurações!$B$10*1440,0)),"INT-1H2H","")))))</f>
        <v/>
      </c>
      <c r="HR43" t="str">
        <f>IF(Configurações!$B$3="Simples",IF('Escala Simples'!AA43="Trabalho","TRAB",IF('Escala Simples'!AA43="Folga","FOLGA",IF('Escala Simples'!AA43="Atestado","ATEST",IF('Escala Simples'!AA43="Férias","FERIAS","")))),"")</f>
        <v/>
      </c>
      <c r="HS43" s="71" t="str">
        <f>IF(Configurações!$B$3="Colunas",IF('Escala Colunas'!Q136="","",'Escala Colunas'!Q136),IF(Configurações!$B$3="Simples","",IF('Escala Linhas'!DF43="","",'Escala Linhas'!DF43)))</f>
        <v/>
      </c>
      <c r="HT43" s="71" t="str">
        <f>IF(Configurações!$B$3="Colunas",IF('Escala Colunas'!Q137="","",'Escala Colunas'!Q137),IF(Configurações!$B$3="Simples","",IF('Escala Linhas'!DG43="","",'Escala Linhas'!DG43)))</f>
        <v/>
      </c>
      <c r="HU43" s="71" t="str">
        <f>IF(Configurações!$B$3="Colunas",IF('Escala Colunas'!Q138="","",'Escala Colunas'!Q138),IF(Configurações!$B$3="Simples","",IF('Escala Linhas'!DH43="","",'Escala Linhas'!DH43)))</f>
        <v/>
      </c>
      <c r="HV43" s="71" t="str">
        <f>IF(Configurações!$B$3="Colunas",IF('Escala Colunas'!Q139="","",'Escala Colunas'!Q139),IF(Configurações!$B$3="Simples","",IF('Escala Linhas'!DI43="","",'Escala Linhas'!DI43)))</f>
        <v/>
      </c>
      <c r="HW43">
        <f>IF($B43="",0,IF(Configurações!$B$3="Simples",IF(OR(IC43="TRAB",IC43="ATEST"),1,0),IF(AND(HS43&lt;&gt;"",HV43&lt;&gt;""),1,0)))</f>
        <v>0</v>
      </c>
      <c r="HX43" s="72">
        <f>IF(AND(HW43=1,Configurações!$B$3&lt;&gt;"Simples"),MOD(HV43-HS43,1)-HY43,0)</f>
        <v>0</v>
      </c>
      <c r="HY43" s="72">
        <f t="shared" si="167"/>
        <v>0</v>
      </c>
      <c r="HZ43">
        <f t="shared" si="168"/>
        <v>0</v>
      </c>
      <c r="IA43">
        <f t="shared" si="169"/>
        <v>0</v>
      </c>
      <c r="IB43" s="38" t="str">
        <f>IF(HW43=0,"",IF(HZ43&gt;Configurações!$B$15,"7DIA ","")&amp;IF(AND(WEEKDAY(HS$5)=1,IA43&gt;IF($D43="F",Configurações!$B$13,Configurações!$B$14)),"DOM ","")&amp;IF(Configurações!$B$3="Simples","",IF(ROUND(HX43*1440,0)&lt;=ROUND(Configurações!$B$11*1440,0),IF(ROUND(HY43*1440,0)&gt;0,"INT-INDEVIDO",""),IF(ROUND(HX43*1440,0)&lt;=ROUND(Configurações!$B$12*1440,0),IF(ROUND(HY43*1440,0)&lt;&gt;ROUND(Configurações!$B$8*1440,0),"INT-15MIN",""),IF(OR(ROUND(HY43*1440,0)&lt;ROUND(Configurações!$B$9*1440,0),ROUND(HY43*1440,0)&gt;ROUND(Configurações!$B$10*1440,0)),"INT-1H2H","")))))</f>
        <v/>
      </c>
      <c r="IC43" t="str">
        <f>IF(Configurações!$B$3="Simples",IF('Escala Simples'!AB43="Trabalho","TRAB",IF('Escala Simples'!AB43="Folga","FOLGA",IF('Escala Simples'!AB43="Atestado","ATEST",IF('Escala Simples'!AB43="Férias","FERIAS","")))),"")</f>
        <v/>
      </c>
      <c r="ID43" s="71" t="str">
        <f>IF(Configurações!$B$3="Colunas",IF('Escala Colunas'!Q144="","",'Escala Colunas'!Q144),IF(Configurações!$B$3="Simples","",IF('Escala Linhas'!DN43="","",'Escala Linhas'!DN43)))</f>
        <v/>
      </c>
      <c r="IE43" s="71" t="str">
        <f>IF(Configurações!$B$3="Colunas",IF('Escala Colunas'!Q145="","",'Escala Colunas'!Q145),IF(Configurações!$B$3="Simples","",IF('Escala Linhas'!DO43="","",'Escala Linhas'!DO43)))</f>
        <v/>
      </c>
      <c r="IF43" s="71" t="str">
        <f>IF(Configurações!$B$3="Colunas",IF('Escala Colunas'!Q146="","",'Escala Colunas'!Q146),IF(Configurações!$B$3="Simples","",IF('Escala Linhas'!DP43="","",'Escala Linhas'!DP43)))</f>
        <v/>
      </c>
      <c r="IG43" s="71" t="str">
        <f>IF(Configurações!$B$3="Colunas",IF('Escala Colunas'!Q147="","",'Escala Colunas'!Q147),IF(Configurações!$B$3="Simples","",IF('Escala Linhas'!DQ43="","",'Escala Linhas'!DQ43)))</f>
        <v/>
      </c>
      <c r="IH43">
        <f>IF($B43="",0,IF(Configurações!$B$3="Simples",IF(OR(IN43="TRAB",IN43="ATEST"),1,0),IF(AND(ID43&lt;&gt;"",IG43&lt;&gt;""),1,0)))</f>
        <v>0</v>
      </c>
      <c r="II43" s="72">
        <f>IF(AND(IH43=1,Configurações!$B$3&lt;&gt;"Simples"),MOD(IG43-ID43,1)-IJ43,0)</f>
        <v>0</v>
      </c>
      <c r="IJ43" s="72">
        <f t="shared" si="170"/>
        <v>0</v>
      </c>
      <c r="IK43">
        <f t="shared" si="171"/>
        <v>0</v>
      </c>
      <c r="IL43">
        <f t="shared" si="172"/>
        <v>0</v>
      </c>
      <c r="IM43" s="38" t="str">
        <f>IF(IH43=0,"",IF(IK43&gt;Configurações!$B$15,"7DIA ","")&amp;IF(AND(WEEKDAY(ID$5)=1,IL43&gt;IF($D43="F",Configurações!$B$13,Configurações!$B$14)),"DOM ","")&amp;IF(Configurações!$B$3="Simples","",IF(ROUND(II43*1440,0)&lt;=ROUND(Configurações!$B$11*1440,0),IF(ROUND(IJ43*1440,0)&gt;0,"INT-INDEVIDO",""),IF(ROUND(II43*1440,0)&lt;=ROUND(Configurações!$B$12*1440,0),IF(ROUND(IJ43*1440,0)&lt;&gt;ROUND(Configurações!$B$8*1440,0),"INT-15MIN",""),IF(OR(ROUND(IJ43*1440,0)&lt;ROUND(Configurações!$B$9*1440,0),ROUND(IJ43*1440,0)&gt;ROUND(Configurações!$B$10*1440,0)),"INT-1H2H","")))))</f>
        <v/>
      </c>
      <c r="IN43" t="str">
        <f>IF(Configurações!$B$3="Simples",IF('Escala Simples'!AE43="Trabalho","TRAB",IF('Escala Simples'!AE43="Folga","FOLGA",IF('Escala Simples'!AE43="Atestado","ATEST",IF('Escala Simples'!AE43="Férias","FERIAS","")))),"")</f>
        <v/>
      </c>
      <c r="IO43" s="71" t="str">
        <f>IF(Configurações!$B$3="Colunas",IF('Escala Colunas'!Q149="","",'Escala Colunas'!Q149),IF(Configurações!$B$3="Simples","",IF('Escala Linhas'!DS43="","",'Escala Linhas'!DS43)))</f>
        <v/>
      </c>
      <c r="IP43" s="71" t="str">
        <f>IF(Configurações!$B$3="Colunas",IF('Escala Colunas'!Q150="","",'Escala Colunas'!Q150),IF(Configurações!$B$3="Simples","",IF('Escala Linhas'!DT43="","",'Escala Linhas'!DT43)))</f>
        <v/>
      </c>
      <c r="IQ43" s="71" t="str">
        <f>IF(Configurações!$B$3="Colunas",IF('Escala Colunas'!Q151="","",'Escala Colunas'!Q151),IF(Configurações!$B$3="Simples","",IF('Escala Linhas'!DU43="","",'Escala Linhas'!DU43)))</f>
        <v/>
      </c>
      <c r="IR43" s="71" t="str">
        <f>IF(Configurações!$B$3="Colunas",IF('Escala Colunas'!Q152="","",'Escala Colunas'!Q152),IF(Configurações!$B$3="Simples","",IF('Escala Linhas'!DV43="","",'Escala Linhas'!DV43)))</f>
        <v/>
      </c>
      <c r="IS43">
        <f>IF($B43="",0,IF(Configurações!$B$3="Simples",IF(OR(IY43="TRAB",IY43="ATEST"),1,0),IF(AND(IO43&lt;&gt;"",IR43&lt;&gt;""),1,0)))</f>
        <v>0</v>
      </c>
      <c r="IT43" s="72">
        <f>IF(AND(IS43=1,Configurações!$B$3&lt;&gt;"Simples"),MOD(IR43-IO43,1)-IU43,0)</f>
        <v>0</v>
      </c>
      <c r="IU43" s="72">
        <f t="shared" si="173"/>
        <v>0</v>
      </c>
      <c r="IV43">
        <f t="shared" si="174"/>
        <v>0</v>
      </c>
      <c r="IW43">
        <f t="shared" si="175"/>
        <v>0</v>
      </c>
      <c r="IX43" s="38" t="str">
        <f>IF(IS43=0,"",IF(IV43&gt;Configurações!$B$15,"7DIA ","")&amp;IF(AND(WEEKDAY(IO$5)=1,IW43&gt;IF($D43="F",Configurações!$B$13,Configurações!$B$14)),"DOM ","")&amp;IF(Configurações!$B$3="Simples","",IF(ROUND(IT43*1440,0)&lt;=ROUND(Configurações!$B$11*1440,0),IF(ROUND(IU43*1440,0)&gt;0,"INT-INDEVIDO",""),IF(ROUND(IT43*1440,0)&lt;=ROUND(Configurações!$B$12*1440,0),IF(ROUND(IU43*1440,0)&lt;&gt;ROUND(Configurações!$B$8*1440,0),"INT-15MIN",""),IF(OR(ROUND(IU43*1440,0)&lt;ROUND(Configurações!$B$9*1440,0),ROUND(IU43*1440,0)&gt;ROUND(Configurações!$B$10*1440,0)),"INT-1H2H","")))))</f>
        <v/>
      </c>
      <c r="IY43" t="str">
        <f>IF(Configurações!$B$3="Simples",IF('Escala Simples'!AF43="Trabalho","TRAB",IF('Escala Simples'!AF43="Folga","FOLGA",IF('Escala Simples'!AF43="Atestado","ATEST",IF('Escala Simples'!AF43="Férias","FERIAS","")))),"")</f>
        <v/>
      </c>
      <c r="IZ43" s="71" t="str">
        <f>IF(Configurações!$B$3="Colunas",IF('Escala Colunas'!Q154="","",'Escala Colunas'!Q154),IF(Configurações!$B$3="Simples","",IF('Escala Linhas'!DX43="","",'Escala Linhas'!DX43)))</f>
        <v/>
      </c>
      <c r="JA43" s="71" t="str">
        <f>IF(Configurações!$B$3="Colunas",IF('Escala Colunas'!Q155="","",'Escala Colunas'!Q155),IF(Configurações!$B$3="Simples","",IF('Escala Linhas'!DY43="","",'Escala Linhas'!DY43)))</f>
        <v/>
      </c>
      <c r="JB43" s="71" t="str">
        <f>IF(Configurações!$B$3="Colunas",IF('Escala Colunas'!Q156="","",'Escala Colunas'!Q156),IF(Configurações!$B$3="Simples","",IF('Escala Linhas'!DZ43="","",'Escala Linhas'!DZ43)))</f>
        <v/>
      </c>
      <c r="JC43" s="71" t="str">
        <f>IF(Configurações!$B$3="Colunas",IF('Escala Colunas'!Q157="","",'Escala Colunas'!Q157),IF(Configurações!$B$3="Simples","",IF('Escala Linhas'!EA43="","",'Escala Linhas'!EA43)))</f>
        <v/>
      </c>
      <c r="JD43">
        <f>IF($B43="",0,IF(Configurações!$B$3="Simples",IF(OR(JJ43="TRAB",JJ43="ATEST"),1,0),IF(AND(IZ43&lt;&gt;"",JC43&lt;&gt;""),1,0)))</f>
        <v>0</v>
      </c>
      <c r="JE43" s="72">
        <f>IF(AND(JD43=1,Configurações!$B$3&lt;&gt;"Simples"),MOD(JC43-IZ43,1)-JF43,0)</f>
        <v>0</v>
      </c>
      <c r="JF43" s="72">
        <f t="shared" si="176"/>
        <v>0</v>
      </c>
      <c r="JG43">
        <f t="shared" si="177"/>
        <v>0</v>
      </c>
      <c r="JH43">
        <f t="shared" si="178"/>
        <v>0</v>
      </c>
      <c r="JI43" s="38" t="str">
        <f>IF(JD43=0,"",IF(JG43&gt;Configurações!$B$15,"7DIA ","")&amp;IF(AND(WEEKDAY(IZ$5)=1,JH43&gt;IF($D43="F",Configurações!$B$13,Configurações!$B$14)),"DOM ","")&amp;IF(Configurações!$B$3="Simples","",IF(ROUND(JE43*1440,0)&lt;=ROUND(Configurações!$B$11*1440,0),IF(ROUND(JF43*1440,0)&gt;0,"INT-INDEVIDO",""),IF(ROUND(JE43*1440,0)&lt;=ROUND(Configurações!$B$12*1440,0),IF(ROUND(JF43*1440,0)&lt;&gt;ROUND(Configurações!$B$8*1440,0),"INT-15MIN",""),IF(OR(ROUND(JF43*1440,0)&lt;ROUND(Configurações!$B$9*1440,0),ROUND(JF43*1440,0)&gt;ROUND(Configurações!$B$10*1440,0)),"INT-1H2H","")))))</f>
        <v/>
      </c>
      <c r="JJ43" t="str">
        <f>IF(Configurações!$B$3="Simples",IF('Escala Simples'!AG43="Trabalho","TRAB",IF('Escala Simples'!AG43="Folga","FOLGA",IF('Escala Simples'!AG43="Atestado","ATEST",IF('Escala Simples'!AG43="Férias","FERIAS","")))),"")</f>
        <v/>
      </c>
      <c r="JK43" s="71" t="str">
        <f>IF(Configurações!$B$3="Colunas",IF('Escala Colunas'!Q159="","",'Escala Colunas'!Q159),IF(Configurações!$B$3="Simples","",IF('Escala Linhas'!EC43="","",'Escala Linhas'!EC43)))</f>
        <v/>
      </c>
      <c r="JL43" s="71" t="str">
        <f>IF(Configurações!$B$3="Colunas",IF('Escala Colunas'!Q160="","",'Escala Colunas'!Q160),IF(Configurações!$B$3="Simples","",IF('Escala Linhas'!ED43="","",'Escala Linhas'!ED43)))</f>
        <v/>
      </c>
      <c r="JM43" s="71" t="str">
        <f>IF(Configurações!$B$3="Colunas",IF('Escala Colunas'!Q161="","",'Escala Colunas'!Q161),IF(Configurações!$B$3="Simples","",IF('Escala Linhas'!EE43="","",'Escala Linhas'!EE43)))</f>
        <v/>
      </c>
      <c r="JN43" s="71" t="str">
        <f>IF(Configurações!$B$3="Colunas",IF('Escala Colunas'!Q162="","",'Escala Colunas'!Q162),IF(Configurações!$B$3="Simples","",IF('Escala Linhas'!EF43="","",'Escala Linhas'!EF43)))</f>
        <v/>
      </c>
      <c r="JO43">
        <f>IF($B43="",0,IF(Configurações!$B$3="Simples",IF(OR(JU43="TRAB",JU43="ATEST"),1,0),IF(AND(JK43&lt;&gt;"",JN43&lt;&gt;""),1,0)))</f>
        <v>0</v>
      </c>
      <c r="JP43" s="72">
        <f>IF(AND(JO43=1,Configurações!$B$3&lt;&gt;"Simples"),MOD(JN43-JK43,1)-JQ43,0)</f>
        <v>0</v>
      </c>
      <c r="JQ43" s="72">
        <f t="shared" si="179"/>
        <v>0</v>
      </c>
      <c r="JR43">
        <f t="shared" si="180"/>
        <v>0</v>
      </c>
      <c r="JS43">
        <f t="shared" si="181"/>
        <v>0</v>
      </c>
      <c r="JT43" s="38" t="str">
        <f>IF(JO43=0,"",IF(JR43&gt;Configurações!$B$15,"7DIA ","")&amp;IF(AND(WEEKDAY(JK$5)=1,JS43&gt;IF($D43="F",Configurações!$B$13,Configurações!$B$14)),"DOM ","")&amp;IF(Configurações!$B$3="Simples","",IF(ROUND(JP43*1440,0)&lt;=ROUND(Configurações!$B$11*1440,0),IF(ROUND(JQ43*1440,0)&gt;0,"INT-INDEVIDO",""),IF(ROUND(JP43*1440,0)&lt;=ROUND(Configurações!$B$12*1440,0),IF(ROUND(JQ43*1440,0)&lt;&gt;ROUND(Configurações!$B$8*1440,0),"INT-15MIN",""),IF(OR(ROUND(JQ43*1440,0)&lt;ROUND(Configurações!$B$9*1440,0),ROUND(JQ43*1440,0)&gt;ROUND(Configurações!$B$10*1440,0)),"INT-1H2H","")))))</f>
        <v/>
      </c>
      <c r="JU43" t="str">
        <f>IF(Configurações!$B$3="Simples",IF('Escala Simples'!AH43="Trabalho","TRAB",IF('Escala Simples'!AH43="Folga","FOLGA",IF('Escala Simples'!AH43="Atestado","ATEST",IF('Escala Simples'!AH43="Férias","FERIAS","")))),"")</f>
        <v/>
      </c>
      <c r="JV43" s="71" t="str">
        <f>IF(Configurações!$B$3="Colunas",IF('Escala Colunas'!Q164="","",'Escala Colunas'!Q164),IF(Configurações!$B$3="Simples","",IF('Escala Linhas'!EH43="","",'Escala Linhas'!EH43)))</f>
        <v/>
      </c>
      <c r="JW43" s="71" t="str">
        <f>IF(Configurações!$B$3="Colunas",IF('Escala Colunas'!Q165="","",'Escala Colunas'!Q165),IF(Configurações!$B$3="Simples","",IF('Escala Linhas'!EI43="","",'Escala Linhas'!EI43)))</f>
        <v/>
      </c>
      <c r="JX43" s="71" t="str">
        <f>IF(Configurações!$B$3="Colunas",IF('Escala Colunas'!Q166="","",'Escala Colunas'!Q166),IF(Configurações!$B$3="Simples","",IF('Escala Linhas'!EJ43="","",'Escala Linhas'!EJ43)))</f>
        <v/>
      </c>
      <c r="JY43" s="71" t="str">
        <f>IF(Configurações!$B$3="Colunas",IF('Escala Colunas'!Q167="","",'Escala Colunas'!Q167),IF(Configurações!$B$3="Simples","",IF('Escala Linhas'!EK43="","",'Escala Linhas'!EK43)))</f>
        <v/>
      </c>
      <c r="JZ43">
        <f>IF($B43="",0,IF(Configurações!$B$3="Simples",IF(OR(KF43="TRAB",KF43="ATEST"),1,0),IF(AND(JV43&lt;&gt;"",JY43&lt;&gt;""),1,0)))</f>
        <v>0</v>
      </c>
      <c r="KA43" s="72">
        <f>IF(AND(JZ43=1,Configurações!$B$3&lt;&gt;"Simples"),MOD(JY43-JV43,1)-KB43,0)</f>
        <v>0</v>
      </c>
      <c r="KB43" s="72">
        <f t="shared" si="182"/>
        <v>0</v>
      </c>
      <c r="KC43">
        <f t="shared" si="183"/>
        <v>0</v>
      </c>
      <c r="KD43">
        <f t="shared" si="184"/>
        <v>0</v>
      </c>
      <c r="KE43" s="38" t="str">
        <f>IF(JZ43=0,"",IF(KC43&gt;Configurações!$B$15,"7DIA ","")&amp;IF(AND(WEEKDAY(JV$5)=1,KD43&gt;IF($D43="F",Configurações!$B$13,Configurações!$B$14)),"DOM ","")&amp;IF(Configurações!$B$3="Simples","",IF(ROUND(KA43*1440,0)&lt;=ROUND(Configurações!$B$11*1440,0),IF(ROUND(KB43*1440,0)&gt;0,"INT-INDEVIDO",""),IF(ROUND(KA43*1440,0)&lt;=ROUND(Configurações!$B$12*1440,0),IF(ROUND(KB43*1440,0)&lt;&gt;ROUND(Configurações!$B$8*1440,0),"INT-15MIN",""),IF(OR(ROUND(KB43*1440,0)&lt;ROUND(Configurações!$B$9*1440,0),ROUND(KB43*1440,0)&gt;ROUND(Configurações!$B$10*1440,0)),"INT-1H2H","")))))</f>
        <v/>
      </c>
      <c r="KF43" t="str">
        <f>IF(Configurações!$B$3="Simples",IF('Escala Simples'!AI43="Trabalho","TRAB",IF('Escala Simples'!AI43="Folga","FOLGA",IF('Escala Simples'!AI43="Atestado","ATEST",IF('Escala Simples'!AI43="Férias","FERIAS","")))),"")</f>
        <v/>
      </c>
      <c r="KG43" s="71" t="str">
        <f>IF(Configurações!$B$3="Colunas",IF('Escala Colunas'!Q169="","",'Escala Colunas'!Q169),IF(Configurações!$B$3="Simples","",IF('Escala Linhas'!EM43="","",'Escala Linhas'!EM43)))</f>
        <v/>
      </c>
      <c r="KH43" s="71" t="str">
        <f>IF(Configurações!$B$3="Colunas",IF('Escala Colunas'!Q170="","",'Escala Colunas'!Q170),IF(Configurações!$B$3="Simples","",IF('Escala Linhas'!EN43="","",'Escala Linhas'!EN43)))</f>
        <v/>
      </c>
      <c r="KI43" s="71" t="str">
        <f>IF(Configurações!$B$3="Colunas",IF('Escala Colunas'!Q171="","",'Escala Colunas'!Q171),IF(Configurações!$B$3="Simples","",IF('Escala Linhas'!EO43="","",'Escala Linhas'!EO43)))</f>
        <v/>
      </c>
      <c r="KJ43" s="71" t="str">
        <f>IF(Configurações!$B$3="Colunas",IF('Escala Colunas'!Q172="","",'Escala Colunas'!Q172),IF(Configurações!$B$3="Simples","",IF('Escala Linhas'!EP43="","",'Escala Linhas'!EP43)))</f>
        <v/>
      </c>
      <c r="KK43">
        <f>IF($B43="",0,IF(Configurações!$B$3="Simples",IF(OR(KQ43="TRAB",KQ43="ATEST"),1,0),IF(AND(KG43&lt;&gt;"",KJ43&lt;&gt;""),1,0)))</f>
        <v>0</v>
      </c>
      <c r="KL43" s="72">
        <f>IF(AND(KK43=1,Configurações!$B$3&lt;&gt;"Simples"),MOD(KJ43-KG43,1)-KM43,0)</f>
        <v>0</v>
      </c>
      <c r="KM43" s="72">
        <f t="shared" si="185"/>
        <v>0</v>
      </c>
      <c r="KN43">
        <f t="shared" si="186"/>
        <v>0</v>
      </c>
      <c r="KO43">
        <f t="shared" si="187"/>
        <v>0</v>
      </c>
      <c r="KP43" s="38" t="str">
        <f>IF(KK43=0,"",IF(KN43&gt;Configurações!$B$15,"7DIA ","")&amp;IF(AND(WEEKDAY(KG$5)=1,KO43&gt;IF($D43="F",Configurações!$B$13,Configurações!$B$14)),"DOM ","")&amp;IF(Configurações!$B$3="Simples","",IF(ROUND(KL43*1440,0)&lt;=ROUND(Configurações!$B$11*1440,0),IF(ROUND(KM43*1440,0)&gt;0,"INT-INDEVIDO",""),IF(ROUND(KL43*1440,0)&lt;=ROUND(Configurações!$B$12*1440,0),IF(ROUND(KM43*1440,0)&lt;&gt;ROUND(Configurações!$B$8*1440,0),"INT-15MIN",""),IF(OR(ROUND(KM43*1440,0)&lt;ROUND(Configurações!$B$9*1440,0),ROUND(KM43*1440,0)&gt;ROUND(Configurações!$B$10*1440,0)),"INT-1H2H","")))))</f>
        <v/>
      </c>
      <c r="KQ43" t="str">
        <f>IF(Configurações!$B$3="Simples",IF('Escala Simples'!AJ43="Trabalho","TRAB",IF('Escala Simples'!AJ43="Folga","FOLGA",IF('Escala Simples'!AJ43="Atestado","ATEST",IF('Escala Simples'!AJ43="Férias","FERIAS","")))),"")</f>
        <v/>
      </c>
      <c r="KR43" s="71" t="str">
        <f>IF(Configurações!$B$3="Colunas",IF('Escala Colunas'!Q174="","",'Escala Colunas'!Q174),IF(Configurações!$B$3="Simples","",IF('Escala Linhas'!ER43="","",'Escala Linhas'!ER43)))</f>
        <v/>
      </c>
      <c r="KS43" s="71" t="str">
        <f>IF(Configurações!$B$3="Colunas",IF('Escala Colunas'!Q175="","",'Escala Colunas'!Q175),IF(Configurações!$B$3="Simples","",IF('Escala Linhas'!ES43="","",'Escala Linhas'!ES43)))</f>
        <v/>
      </c>
      <c r="KT43" s="71" t="str">
        <f>IF(Configurações!$B$3="Colunas",IF('Escala Colunas'!Q176="","",'Escala Colunas'!Q176),IF(Configurações!$B$3="Simples","",IF('Escala Linhas'!ET43="","",'Escala Linhas'!ET43)))</f>
        <v/>
      </c>
      <c r="KU43" s="71" t="str">
        <f>IF(Configurações!$B$3="Colunas",IF('Escala Colunas'!Q177="","",'Escala Colunas'!Q177),IF(Configurações!$B$3="Simples","",IF('Escala Linhas'!EU43="","",'Escala Linhas'!EU43)))</f>
        <v/>
      </c>
      <c r="KV43">
        <f>IF($B43="",0,IF(Configurações!$B$3="Simples",IF(OR(LB43="TRAB",LB43="ATEST"),1,0),IF(AND(KR43&lt;&gt;"",KU43&lt;&gt;""),1,0)))</f>
        <v>0</v>
      </c>
      <c r="KW43" s="72">
        <f>IF(AND(KV43=1,Configurações!$B$3&lt;&gt;"Simples"),MOD(KU43-KR43,1)-KX43,0)</f>
        <v>0</v>
      </c>
      <c r="KX43" s="72">
        <f t="shared" si="188"/>
        <v>0</v>
      </c>
      <c r="KY43">
        <f t="shared" si="189"/>
        <v>0</v>
      </c>
      <c r="KZ43">
        <f t="shared" si="190"/>
        <v>0</v>
      </c>
      <c r="LA43" s="38" t="str">
        <f>IF(KV43=0,"",IF(KY43&gt;Configurações!$B$15,"7DIA ","")&amp;IF(AND(WEEKDAY(KR$5)=1,KZ43&gt;IF($D43="F",Configurações!$B$13,Configurações!$B$14)),"DOM ","")&amp;IF(Configurações!$B$3="Simples","",IF(ROUND(KW43*1440,0)&lt;=ROUND(Configurações!$B$11*1440,0),IF(ROUND(KX43*1440,0)&gt;0,"INT-INDEVIDO",""),IF(ROUND(KW43*1440,0)&lt;=ROUND(Configurações!$B$12*1440,0),IF(ROUND(KX43*1440,0)&lt;&gt;ROUND(Configurações!$B$8*1440,0),"INT-15MIN",""),IF(OR(ROUND(KX43*1440,0)&lt;ROUND(Configurações!$B$9*1440,0),ROUND(KX43*1440,0)&gt;ROUND(Configurações!$B$10*1440,0)),"INT-1H2H","")))))</f>
        <v/>
      </c>
      <c r="LB43" t="str">
        <f>IF(Configurações!$B$3="Simples",IF('Escala Simples'!AK43="Trabalho","TRAB",IF('Escala Simples'!AK43="Folga","FOLGA",IF('Escala Simples'!AK43="Atestado","ATEST",IF('Escala Simples'!AK43="Férias","FERIAS","")))),"")</f>
        <v/>
      </c>
      <c r="LC43" s="71" t="str">
        <f>IF(Configurações!$B$3="Colunas",IF('Escala Colunas'!Q182="","",'Escala Colunas'!Q182),IF(Configurações!$B$3="Simples","",IF('Escala Linhas'!EZ43="","",'Escala Linhas'!EZ43)))</f>
        <v/>
      </c>
      <c r="LD43" s="71" t="str">
        <f>IF(Configurações!$B$3="Colunas",IF('Escala Colunas'!Q183="","",'Escala Colunas'!Q183),IF(Configurações!$B$3="Simples","",IF('Escala Linhas'!FA43="","",'Escala Linhas'!FA43)))</f>
        <v/>
      </c>
      <c r="LE43" s="71" t="str">
        <f>IF(Configurações!$B$3="Colunas",IF('Escala Colunas'!Q184="","",'Escala Colunas'!Q184),IF(Configurações!$B$3="Simples","",IF('Escala Linhas'!FB43="","",'Escala Linhas'!FB43)))</f>
        <v/>
      </c>
      <c r="LF43" s="71" t="str">
        <f>IF(Configurações!$B$3="Colunas",IF('Escala Colunas'!Q185="","",'Escala Colunas'!Q185),IF(Configurações!$B$3="Simples","",IF('Escala Linhas'!FC43="","",'Escala Linhas'!FC43)))</f>
        <v/>
      </c>
      <c r="LG43">
        <f>IF($B43="",0,IF(Configurações!$B$3="Simples",IF(OR(LM43="TRAB",LM43="ATEST"),1,0),IF(AND(LC43&lt;&gt;"",LF43&lt;&gt;""),1,0)))</f>
        <v>0</v>
      </c>
      <c r="LH43" s="72">
        <f>IF(AND(LG43=1,Configurações!$B$3&lt;&gt;"Simples"),MOD(LF43-LC43,1)-LI43,0)</f>
        <v>0</v>
      </c>
      <c r="LI43" s="72">
        <f t="shared" si="191"/>
        <v>0</v>
      </c>
      <c r="LJ43">
        <f t="shared" si="192"/>
        <v>0</v>
      </c>
      <c r="LK43">
        <f t="shared" si="193"/>
        <v>0</v>
      </c>
      <c r="LL43" s="38" t="str">
        <f>IF(LG43=0,"",IF(LJ43&gt;Configurações!$B$15,"7DIA ","")&amp;IF(AND(WEEKDAY(LC$5)=1,LK43&gt;IF($D43="F",Configurações!$B$13,Configurações!$B$14)),"DOM ","")&amp;IF(Configurações!$B$3="Simples","",IF(ROUND(LH43*1440,0)&lt;=ROUND(Configurações!$B$11*1440,0),IF(ROUND(LI43*1440,0)&gt;0,"INT-INDEVIDO",""),IF(ROUND(LH43*1440,0)&lt;=ROUND(Configurações!$B$12*1440,0),IF(ROUND(LI43*1440,0)&lt;&gt;ROUND(Configurações!$B$8*1440,0),"INT-15MIN",""),IF(OR(ROUND(LI43*1440,0)&lt;ROUND(Configurações!$B$9*1440,0),ROUND(LI43*1440,0)&gt;ROUND(Configurações!$B$10*1440,0)),"INT-1H2H","")))))</f>
        <v/>
      </c>
      <c r="LM43" t="str">
        <f>IF(Configurações!$B$3="Simples",IF('Escala Simples'!AN43="Trabalho","TRAB",IF('Escala Simples'!AN43="Folga","FOLGA",IF('Escala Simples'!AN43="Atestado","ATEST",IF('Escala Simples'!AN43="Férias","FERIAS","")))),"")</f>
        <v/>
      </c>
      <c r="LN43" s="71" t="str">
        <f>IF(Configurações!$B$3="Colunas",IF('Escala Colunas'!Q187="","",'Escala Colunas'!Q187),IF(Configurações!$B$3="Simples","",IF('Escala Linhas'!FE43="","",'Escala Linhas'!FE43)))</f>
        <v/>
      </c>
      <c r="LO43" s="71" t="str">
        <f>IF(Configurações!$B$3="Colunas",IF('Escala Colunas'!Q188="","",'Escala Colunas'!Q188),IF(Configurações!$B$3="Simples","",IF('Escala Linhas'!FF43="","",'Escala Linhas'!FF43)))</f>
        <v/>
      </c>
      <c r="LP43" s="71" t="str">
        <f>IF(Configurações!$B$3="Colunas",IF('Escala Colunas'!Q189="","",'Escala Colunas'!Q189),IF(Configurações!$B$3="Simples","",IF('Escala Linhas'!FG43="","",'Escala Linhas'!FG43)))</f>
        <v/>
      </c>
      <c r="LQ43" s="71" t="str">
        <f>IF(Configurações!$B$3="Colunas",IF('Escala Colunas'!Q190="","",'Escala Colunas'!Q190),IF(Configurações!$B$3="Simples","",IF('Escala Linhas'!FH43="","",'Escala Linhas'!FH43)))</f>
        <v/>
      </c>
      <c r="LR43">
        <f>IF($B43="",0,IF(Configurações!$B$3="Simples",IF(OR(LX43="TRAB",LX43="ATEST"),1,0),IF(AND(LN43&lt;&gt;"",LQ43&lt;&gt;""),1,0)))</f>
        <v>0</v>
      </c>
      <c r="LS43" s="72">
        <f>IF(AND(LR43=1,Configurações!$B$3&lt;&gt;"Simples"),MOD(LQ43-LN43,1)-LT43,0)</f>
        <v>0</v>
      </c>
      <c r="LT43" s="72">
        <f t="shared" si="194"/>
        <v>0</v>
      </c>
      <c r="LU43">
        <f t="shared" si="195"/>
        <v>0</v>
      </c>
      <c r="LV43">
        <f t="shared" si="196"/>
        <v>0</v>
      </c>
      <c r="LW43" s="38" t="str">
        <f>IF(LR43=0,"",IF(LU43&gt;Configurações!$B$15,"7DIA ","")&amp;IF(AND(WEEKDAY(LN$5)=1,LV43&gt;IF($D43="F",Configurações!$B$13,Configurações!$B$14)),"DOM ","")&amp;IF(Configurações!$B$3="Simples","",IF(ROUND(LS43*1440,0)&lt;=ROUND(Configurações!$B$11*1440,0),IF(ROUND(LT43*1440,0)&gt;0,"INT-INDEVIDO",""),IF(ROUND(LS43*1440,0)&lt;=ROUND(Configurações!$B$12*1440,0),IF(ROUND(LT43*1440,0)&lt;&gt;ROUND(Configurações!$B$8*1440,0),"INT-15MIN",""),IF(OR(ROUND(LT43*1440,0)&lt;ROUND(Configurações!$B$9*1440,0),ROUND(LT43*1440,0)&gt;ROUND(Configurações!$B$10*1440,0)),"INT-1H2H","")))))</f>
        <v/>
      </c>
      <c r="LX43" t="str">
        <f>IF(Configurações!$B$3="Simples",IF('Escala Simples'!AO43="Trabalho","TRAB",IF('Escala Simples'!AO43="Folga","FOLGA",IF('Escala Simples'!AO43="Atestado","ATEST",IF('Escala Simples'!AO43="Férias","FERIAS","")))),"")</f>
        <v/>
      </c>
      <c r="LY43" s="71" t="str">
        <f>IF(Configurações!$B$3="Colunas",IF('Escala Colunas'!Q192="","",'Escala Colunas'!Q192),IF(Configurações!$B$3="Simples","",IF('Escala Linhas'!FJ43="","",'Escala Linhas'!FJ43)))</f>
        <v/>
      </c>
      <c r="LZ43" s="71" t="str">
        <f>IF(Configurações!$B$3="Colunas",IF('Escala Colunas'!Q193="","",'Escala Colunas'!Q193),IF(Configurações!$B$3="Simples","",IF('Escala Linhas'!FK43="","",'Escala Linhas'!FK43)))</f>
        <v/>
      </c>
      <c r="MA43" s="71" t="str">
        <f>IF(Configurações!$B$3="Colunas",IF('Escala Colunas'!Q194="","",'Escala Colunas'!Q194),IF(Configurações!$B$3="Simples","",IF('Escala Linhas'!FL43="","",'Escala Linhas'!FL43)))</f>
        <v/>
      </c>
      <c r="MB43" s="71" t="str">
        <f>IF(Configurações!$B$3="Colunas",IF('Escala Colunas'!Q195="","",'Escala Colunas'!Q195),IF(Configurações!$B$3="Simples","",IF('Escala Linhas'!FM43="","",'Escala Linhas'!FM43)))</f>
        <v/>
      </c>
      <c r="MC43">
        <f>IF($B43="",0,IF(Configurações!$B$3="Simples",IF(OR(MI43="TRAB",MI43="ATEST"),1,0),IF(AND(LY43&lt;&gt;"",MB43&lt;&gt;""),1,0)))</f>
        <v>0</v>
      </c>
      <c r="MD43" s="72">
        <f>IF(AND(MC43=1,Configurações!$B$3&lt;&gt;"Simples"),MOD(MB43-LY43,1)-ME43,0)</f>
        <v>0</v>
      </c>
      <c r="ME43" s="72">
        <f t="shared" si="197"/>
        <v>0</v>
      </c>
      <c r="MF43">
        <f t="shared" si="198"/>
        <v>0</v>
      </c>
      <c r="MG43">
        <f t="shared" si="199"/>
        <v>0</v>
      </c>
      <c r="MH43" s="38" t="str">
        <f>IF(MC43=0,"",IF(MF43&gt;Configurações!$B$15,"7DIA ","")&amp;IF(AND(WEEKDAY(LY$5)=1,MG43&gt;IF($D43="F",Configurações!$B$13,Configurações!$B$14)),"DOM ","")&amp;IF(Configurações!$B$3="Simples","",IF(ROUND(MD43*1440,0)&lt;=ROUND(Configurações!$B$11*1440,0),IF(ROUND(ME43*1440,0)&gt;0,"INT-INDEVIDO",""),IF(ROUND(MD43*1440,0)&lt;=ROUND(Configurações!$B$12*1440,0),IF(ROUND(ME43*1440,0)&lt;&gt;ROUND(Configurações!$B$8*1440,0),"INT-15MIN",""),IF(OR(ROUND(ME43*1440,0)&lt;ROUND(Configurações!$B$9*1440,0),ROUND(ME43*1440,0)&gt;ROUND(Configurações!$B$10*1440,0)),"INT-1H2H","")))))</f>
        <v/>
      </c>
      <c r="MI43" t="str">
        <f>IF(Configurações!$B$3="Simples",IF('Escala Simples'!AP43="Trabalho","TRAB",IF('Escala Simples'!AP43="Folga","FOLGA",IF('Escala Simples'!AP43="Atestado","ATEST",IF('Escala Simples'!AP43="Férias","FERIAS","")))),"")</f>
        <v/>
      </c>
      <c r="MJ43" s="71" t="str">
        <f>IF(Configurações!$B$3="Colunas",IF('Escala Colunas'!Q197="","",'Escala Colunas'!Q197),IF(Configurações!$B$3="Simples","",IF('Escala Linhas'!FO43="","",'Escala Linhas'!FO43)))</f>
        <v/>
      </c>
      <c r="MK43" s="71" t="str">
        <f>IF(Configurações!$B$3="Colunas",IF('Escala Colunas'!Q198="","",'Escala Colunas'!Q198),IF(Configurações!$B$3="Simples","",IF('Escala Linhas'!FP43="","",'Escala Linhas'!FP43)))</f>
        <v/>
      </c>
      <c r="ML43" s="71" t="str">
        <f>IF(Configurações!$B$3="Colunas",IF('Escala Colunas'!Q199="","",'Escala Colunas'!Q199),IF(Configurações!$B$3="Simples","",IF('Escala Linhas'!FQ43="","",'Escala Linhas'!FQ43)))</f>
        <v/>
      </c>
      <c r="MM43" s="71" t="str">
        <f>IF(Configurações!$B$3="Colunas",IF('Escala Colunas'!Q200="","",'Escala Colunas'!Q200),IF(Configurações!$B$3="Simples","",IF('Escala Linhas'!FR43="","",'Escala Linhas'!FR43)))</f>
        <v/>
      </c>
      <c r="MN43">
        <f>IF($B43="",0,IF(Configurações!$B$3="Simples",IF(OR(MT43="TRAB",MT43="ATEST"),1,0),IF(AND(MJ43&lt;&gt;"",MM43&lt;&gt;""),1,0)))</f>
        <v>0</v>
      </c>
      <c r="MO43" s="72">
        <f>IF(AND(MN43=1,Configurações!$B$3&lt;&gt;"Simples"),MOD(MM43-MJ43,1)-MP43,0)</f>
        <v>0</v>
      </c>
      <c r="MP43" s="72">
        <f t="shared" si="200"/>
        <v>0</v>
      </c>
      <c r="MQ43">
        <f t="shared" si="201"/>
        <v>0</v>
      </c>
      <c r="MR43">
        <f t="shared" si="202"/>
        <v>0</v>
      </c>
      <c r="MS43" s="38" t="str">
        <f>IF(MN43=0,"",IF(MQ43&gt;Configurações!$B$15,"7DIA ","")&amp;IF(AND(WEEKDAY(MJ$5)=1,MR43&gt;IF($D43="F",Configurações!$B$13,Configurações!$B$14)),"DOM ","")&amp;IF(Configurações!$B$3="Simples","",IF(ROUND(MO43*1440,0)&lt;=ROUND(Configurações!$B$11*1440,0),IF(ROUND(MP43*1440,0)&gt;0,"INT-INDEVIDO",""),IF(ROUND(MO43*1440,0)&lt;=ROUND(Configurações!$B$12*1440,0),IF(ROUND(MP43*1440,0)&lt;&gt;ROUND(Configurações!$B$8*1440,0),"INT-15MIN",""),IF(OR(ROUND(MP43*1440,0)&lt;ROUND(Configurações!$B$9*1440,0),ROUND(MP43*1440,0)&gt;ROUND(Configurações!$B$10*1440,0)),"INT-1H2H","")))))</f>
        <v/>
      </c>
      <c r="MT43" t="str">
        <f>IF(Configurações!$B$3="Simples",IF('Escala Simples'!AQ43="Trabalho","TRAB",IF('Escala Simples'!AQ43="Folga","FOLGA",IF('Escala Simples'!AQ43="Atestado","ATEST",IF('Escala Simples'!AQ43="Férias","FERIAS","")))),"")</f>
        <v/>
      </c>
      <c r="MU43" s="71" t="str">
        <f>IF(Configurações!$B$3="Colunas",IF('Escala Colunas'!Q202="","",'Escala Colunas'!Q202),IF(Configurações!$B$3="Simples","",IF('Escala Linhas'!FT43="","",'Escala Linhas'!FT43)))</f>
        <v/>
      </c>
      <c r="MV43" s="71" t="str">
        <f>IF(Configurações!$B$3="Colunas",IF('Escala Colunas'!Q203="","",'Escala Colunas'!Q203),IF(Configurações!$B$3="Simples","",IF('Escala Linhas'!FU43="","",'Escala Linhas'!FU43)))</f>
        <v/>
      </c>
      <c r="MW43" s="71" t="str">
        <f>IF(Configurações!$B$3="Colunas",IF('Escala Colunas'!Q204="","",'Escala Colunas'!Q204),IF(Configurações!$B$3="Simples","",IF('Escala Linhas'!FV43="","",'Escala Linhas'!FV43)))</f>
        <v/>
      </c>
      <c r="MX43" s="71" t="str">
        <f>IF(Configurações!$B$3="Colunas",IF('Escala Colunas'!Q205="","",'Escala Colunas'!Q205),IF(Configurações!$B$3="Simples","",IF('Escala Linhas'!FW43="","",'Escala Linhas'!FW43)))</f>
        <v/>
      </c>
      <c r="MY43">
        <f>IF($B43="",0,IF(Configurações!$B$3="Simples",IF(OR(NE43="TRAB",NE43="ATEST"),1,0),IF(AND(MU43&lt;&gt;"",MX43&lt;&gt;""),1,0)))</f>
        <v>0</v>
      </c>
      <c r="MZ43" s="72">
        <f>IF(AND(MY43=1,Configurações!$B$3&lt;&gt;"Simples"),MOD(MX43-MU43,1)-NA43,0)</f>
        <v>0</v>
      </c>
      <c r="NA43" s="72">
        <f t="shared" si="203"/>
        <v>0</v>
      </c>
      <c r="NB43">
        <f t="shared" si="204"/>
        <v>0</v>
      </c>
      <c r="NC43">
        <f t="shared" si="205"/>
        <v>0</v>
      </c>
      <c r="ND43" s="38" t="str">
        <f>IF(MY43=0,"",IF(NB43&gt;Configurações!$B$15,"7DIA ","")&amp;IF(AND(WEEKDAY(MU$5)=1,NC43&gt;IF($D43="F",Configurações!$B$13,Configurações!$B$14)),"DOM ","")&amp;IF(Configurações!$B$3="Simples","",IF(ROUND(MZ43*1440,0)&lt;=ROUND(Configurações!$B$11*1440,0),IF(ROUND(NA43*1440,0)&gt;0,"INT-INDEVIDO",""),IF(ROUND(MZ43*1440,0)&lt;=ROUND(Configurações!$B$12*1440,0),IF(ROUND(NA43*1440,0)&lt;&gt;ROUND(Configurações!$B$8*1440,0),"INT-15MIN",""),IF(OR(ROUND(NA43*1440,0)&lt;ROUND(Configurações!$B$9*1440,0),ROUND(NA43*1440,0)&gt;ROUND(Configurações!$B$10*1440,0)),"INT-1H2H","")))))</f>
        <v/>
      </c>
      <c r="NE43" t="str">
        <f>IF(Configurações!$B$3="Simples",IF('Escala Simples'!AR43="Trabalho","TRAB",IF('Escala Simples'!AR43="Folga","FOLGA",IF('Escala Simples'!AR43="Atestado","ATEST",IF('Escala Simples'!AR43="Férias","FERIAS","")))),"")</f>
        <v/>
      </c>
      <c r="NF43" s="71" t="str">
        <f>IF(Configurações!$B$3="Colunas",IF('Escala Colunas'!Q207="","",'Escala Colunas'!Q207),IF(Configurações!$B$3="Simples","",IF('Escala Linhas'!FY43="","",'Escala Linhas'!FY43)))</f>
        <v/>
      </c>
      <c r="NG43" s="71" t="str">
        <f>IF(Configurações!$B$3="Colunas",IF('Escala Colunas'!Q208="","",'Escala Colunas'!Q208),IF(Configurações!$B$3="Simples","",IF('Escala Linhas'!FZ43="","",'Escala Linhas'!FZ43)))</f>
        <v/>
      </c>
      <c r="NH43" s="71" t="str">
        <f>IF(Configurações!$B$3="Colunas",IF('Escala Colunas'!Q209="","",'Escala Colunas'!Q209),IF(Configurações!$B$3="Simples","",IF('Escala Linhas'!GA43="","",'Escala Linhas'!GA43)))</f>
        <v/>
      </c>
      <c r="NI43" s="71" t="str">
        <f>IF(Configurações!$B$3="Colunas",IF('Escala Colunas'!Q210="","",'Escala Colunas'!Q210),IF(Configurações!$B$3="Simples","",IF('Escala Linhas'!GB43="","",'Escala Linhas'!GB43)))</f>
        <v/>
      </c>
      <c r="NJ43">
        <f>IF($B43="",0,IF(Configurações!$B$3="Simples",IF(OR(NP43="TRAB",NP43="ATEST"),1,0),IF(AND(NF43&lt;&gt;"",NI43&lt;&gt;""),1,0)))</f>
        <v>0</v>
      </c>
      <c r="NK43" s="72">
        <f>IF(AND(NJ43=1,Configurações!$B$3&lt;&gt;"Simples"),MOD(NI43-NF43,1)-NL43,0)</f>
        <v>0</v>
      </c>
      <c r="NL43" s="72">
        <f t="shared" si="206"/>
        <v>0</v>
      </c>
      <c r="NM43">
        <f t="shared" si="207"/>
        <v>0</v>
      </c>
      <c r="NN43">
        <f t="shared" si="208"/>
        <v>0</v>
      </c>
      <c r="NO43" s="38" t="str">
        <f>IF(NJ43=0,"",IF(NM43&gt;Configurações!$B$15,"7DIA ","")&amp;IF(AND(WEEKDAY(NF$5)=1,NN43&gt;IF($D43="F",Configurações!$B$13,Configurações!$B$14)),"DOM ","")&amp;IF(Configurações!$B$3="Simples","",IF(ROUND(NK43*1440,0)&lt;=ROUND(Configurações!$B$11*1440,0),IF(ROUND(NL43*1440,0)&gt;0,"INT-INDEVIDO",""),IF(ROUND(NK43*1440,0)&lt;=ROUND(Configurações!$B$12*1440,0),IF(ROUND(NL43*1440,0)&lt;&gt;ROUND(Configurações!$B$8*1440,0),"INT-15MIN",""),IF(OR(ROUND(NL43*1440,0)&lt;ROUND(Configurações!$B$9*1440,0),ROUND(NL43*1440,0)&gt;ROUND(Configurações!$B$10*1440,0)),"INT-1H2H","")))))</f>
        <v/>
      </c>
      <c r="NP43" t="str">
        <f>IF(Configurações!$B$3="Simples",IF('Escala Simples'!AS43="Trabalho","TRAB",IF('Escala Simples'!AS43="Folga","FOLGA",IF('Escala Simples'!AS43="Atestado","ATEST",IF('Escala Simples'!AS43="Férias","FERIAS","")))),"")</f>
        <v/>
      </c>
      <c r="NQ43" s="71" t="str">
        <f>IF(Configurações!$B$3="Colunas",IF('Escala Colunas'!Q212="","",'Escala Colunas'!Q212),IF(Configurações!$B$3="Simples","",IF('Escala Linhas'!GD43="","",'Escala Linhas'!GD43)))</f>
        <v/>
      </c>
      <c r="NR43" s="71" t="str">
        <f>IF(Configurações!$B$3="Colunas",IF('Escala Colunas'!Q213="","",'Escala Colunas'!Q213),IF(Configurações!$B$3="Simples","",IF('Escala Linhas'!GE43="","",'Escala Linhas'!GE43)))</f>
        <v/>
      </c>
      <c r="NS43" s="71" t="str">
        <f>IF(Configurações!$B$3="Colunas",IF('Escala Colunas'!Q214="","",'Escala Colunas'!Q214),IF(Configurações!$B$3="Simples","",IF('Escala Linhas'!GF43="","",'Escala Linhas'!GF43)))</f>
        <v/>
      </c>
      <c r="NT43" s="71" t="str">
        <f>IF(Configurações!$B$3="Colunas",IF('Escala Colunas'!Q215="","",'Escala Colunas'!Q215),IF(Configurações!$B$3="Simples","",IF('Escala Linhas'!GG43="","",'Escala Linhas'!GG43)))</f>
        <v/>
      </c>
      <c r="NU43">
        <f>IF($B43="",0,IF(Configurações!$B$3="Simples",IF(OR(OA43="TRAB",OA43="ATEST"),1,0),IF(AND(NQ43&lt;&gt;"",NT43&lt;&gt;""),1,0)))</f>
        <v>0</v>
      </c>
      <c r="NV43" s="72">
        <f>IF(AND(NU43=1,Configurações!$B$3&lt;&gt;"Simples"),MOD(NT43-NQ43,1)-NW43,0)</f>
        <v>0</v>
      </c>
      <c r="NW43" s="72">
        <f t="shared" si="209"/>
        <v>0</v>
      </c>
      <c r="NX43">
        <f t="shared" si="210"/>
        <v>0</v>
      </c>
      <c r="NY43">
        <f t="shared" si="211"/>
        <v>0</v>
      </c>
      <c r="NZ43" s="38" t="str">
        <f>IF(NU43=0,"",IF(NX43&gt;Configurações!$B$15,"7DIA ","")&amp;IF(AND(WEEKDAY(NQ$5)=1,NY43&gt;IF($D43="F",Configurações!$B$13,Configurações!$B$14)),"DOM ","")&amp;IF(Configurações!$B$3="Simples","",IF(ROUND(NV43*1440,0)&lt;=ROUND(Configurações!$B$11*1440,0),IF(ROUND(NW43*1440,0)&gt;0,"INT-INDEVIDO",""),IF(ROUND(NV43*1440,0)&lt;=ROUND(Configurações!$B$12*1440,0),IF(ROUND(NW43*1440,0)&lt;&gt;ROUND(Configurações!$B$8*1440,0),"INT-15MIN",""),IF(OR(ROUND(NW43*1440,0)&lt;ROUND(Configurações!$B$9*1440,0),ROUND(NW43*1440,0)&gt;ROUND(Configurações!$B$10*1440,0)),"INT-1H2H","")))))</f>
        <v/>
      </c>
      <c r="OA43" t="str">
        <f>IF(Configurações!$B$3="Simples",IF('Escala Simples'!AT43="Trabalho","TRAB",IF('Escala Simples'!AT43="Folga","FOLGA",IF('Escala Simples'!AT43="Atestado","ATEST",IF('Escala Simples'!AT43="Férias","FERIAS","")))),"")</f>
        <v/>
      </c>
      <c r="OB43" s="72">
        <f>SUMIFS(Cálculos!$G43:$OA43,Cálculos!$G$4:$OA$4,"H",Cálculos!$G$3:$OA$3,1)</f>
        <v>0</v>
      </c>
      <c r="OC43">
        <f>SUMIFS(Cálculos!$G43:$OA43,Cálculos!$G$4:$OA$4,"T",Cálculos!$G$3:$OA$3,1)</f>
        <v>0</v>
      </c>
      <c r="OD43" s="69" t="str">
        <f>IF($B43="","",IF(AND(Configurações!$B$3&lt;&gt;"Simples",ISNUMBER($C43),ROUND(OB43*1440,0)&gt;$C43*60),"Jornada semanal excedida: "&amp;TEXT(OB43,"[h]:mm")&amp;" (contratada "&amp;$C43&amp;"h) • ","")&amp;IF(IF(Configurações!$B$6="Sim",OC43&gt;6,OC43&gt;Configurações!$B$5),IF(Configurações!$B$6="Sim","Semana inteira sem folga — mínimo 1 folga (CCT/ACT) • ","Mais de "&amp;Configurações!$B$5&amp;" dias trabalhados — obrigatórias 2 folgas semanais • "),"")&amp;IF(COUNTIF(G43:CD43,"*7DIA*")&gt;0,"7º dia consecutivo de trabalho • ","")&amp;IF(COUNTIF(G43:CD43,"*DOM*")&gt;0,"Domingos consecutivos acima do permitido • ","")&amp;IF(COUNTIF(G43:CD43,"*INT-INDEVIDO*")&gt;0,"Intervalo indevido em jornada até 4h • ","")&amp;IF(COUNTIF(G43:CD43,"*INT-15MIN*")&gt;0,"Intervalo deve ser de 15 min (jornada 4h01–6h) • ","")&amp;IF(COUNTIF(G43:CD43,"*INT-1H2H*")&gt;0,"Intervalo fora de 1h–2h (jornada acima de 6h) • ",""))</f>
        <v/>
      </c>
      <c r="OE43">
        <f>IF($B43="",0,IF(AND(Configurações!$B$3&lt;&gt;"Simples",ISNUMBER($C43),ROUND(OB43*1440,0)&gt;$C43*60),1,0))</f>
        <v>0</v>
      </c>
      <c r="OF43">
        <f>IF($B43="",0,IF(IF(Configurações!$B$6="Sim",OC43&gt;6,OC43&gt;Configurações!$B$5),1,0))</f>
        <v>0</v>
      </c>
      <c r="OG43" s="72">
        <f>SUMIFS(Cálculos!$G43:$OA43,Cálculos!$G$4:$OA$4,"H",Cálculos!$G$3:$OA$3,2)</f>
        <v>0</v>
      </c>
      <c r="OH43">
        <f>SUMIFS(Cálculos!$G43:$OA43,Cálculos!$G$4:$OA$4,"T",Cálculos!$G$3:$OA$3,2)</f>
        <v>0</v>
      </c>
      <c r="OI43" s="69" t="str">
        <f>IF($B43="","",IF(AND(Configurações!$B$3&lt;&gt;"Simples",ISNUMBER($C43),ROUND(OG43*1440,0)&gt;$C43*60),"Jornada semanal excedida: "&amp;TEXT(OG43,"[h]:mm")&amp;" (contratada "&amp;$C43&amp;"h) • ","")&amp;IF(IF(Configurações!$B$6="Sim",OH43&gt;6,OH43&gt;Configurações!$B$5),IF(Configurações!$B$6="Sim","Semana inteira sem folga — mínimo 1 folga (CCT/ACT) • ","Mais de "&amp;Configurações!$B$5&amp;" dias trabalhados — obrigatórias 2 folgas semanais • "),"")&amp;IF(COUNTIF(CF43:FC43,"*7DIA*")&gt;0,"7º dia consecutivo de trabalho • ","")&amp;IF(COUNTIF(CF43:FC43,"*DOM*")&gt;0,"Domingos consecutivos acima do permitido • ","")&amp;IF(COUNTIF(CF43:FC43,"*INT-INDEVIDO*")&gt;0,"Intervalo indevido em jornada até 4h • ","")&amp;IF(COUNTIF(CF43:FC43,"*INT-15MIN*")&gt;0,"Intervalo deve ser de 15 min (jornada 4h01–6h) • ","")&amp;IF(COUNTIF(CF43:FC43,"*INT-1H2H*")&gt;0,"Intervalo fora de 1h–2h (jornada acima de 6h) • ",""))</f>
        <v/>
      </c>
      <c r="OJ43">
        <f>IF($B43="",0,IF(AND(Configurações!$B$3&lt;&gt;"Simples",ISNUMBER($C43),ROUND(OG43*1440,0)&gt;$C43*60),1,0))</f>
        <v>0</v>
      </c>
      <c r="OK43">
        <f>IF($B43="",0,IF(IF(Configurações!$B$6="Sim",OH43&gt;6,OH43&gt;Configurações!$B$5),1,0))</f>
        <v>0</v>
      </c>
      <c r="OL43" s="72">
        <f>SUMIFS(Cálculos!$G43:$OA43,Cálculos!$G$4:$OA$4,"H",Cálculos!$G$3:$OA$3,3)</f>
        <v>0</v>
      </c>
      <c r="OM43">
        <f>SUMIFS(Cálculos!$G43:$OA43,Cálculos!$G$4:$OA$4,"T",Cálculos!$G$3:$OA$3,3)</f>
        <v>0</v>
      </c>
      <c r="ON43" s="69" t="str">
        <f>IF($B43="","",IF(AND(Configurações!$B$3&lt;&gt;"Simples",ISNUMBER($C43),ROUND(OL43*1440,0)&gt;$C43*60),"Jornada semanal excedida: "&amp;TEXT(OL43,"[h]:mm")&amp;" (contratada "&amp;$C43&amp;"h) • ","")&amp;IF(IF(Configurações!$B$6="Sim",OM43&gt;6,OM43&gt;Configurações!$B$5),IF(Configurações!$B$6="Sim","Semana inteira sem folga — mínimo 1 folga (CCT/ACT) • ","Mais de "&amp;Configurações!$B$5&amp;" dias trabalhados — obrigatórias 2 folgas semanais • "),"")&amp;IF(COUNTIF(FE43:IB43,"*7DIA*")&gt;0,"7º dia consecutivo de trabalho • ","")&amp;IF(COUNTIF(FE43:IB43,"*DOM*")&gt;0,"Domingos consecutivos acima do permitido • ","")&amp;IF(COUNTIF(FE43:IB43,"*INT-INDEVIDO*")&gt;0,"Intervalo indevido em jornada até 4h • ","")&amp;IF(COUNTIF(FE43:IB43,"*INT-15MIN*")&gt;0,"Intervalo deve ser de 15 min (jornada 4h01–6h) • ","")&amp;IF(COUNTIF(FE43:IB43,"*INT-1H2H*")&gt;0,"Intervalo fora de 1h–2h (jornada acima de 6h) • ",""))</f>
        <v/>
      </c>
      <c r="OO43">
        <f>IF($B43="",0,IF(AND(Configurações!$B$3&lt;&gt;"Simples",ISNUMBER($C43),ROUND(OL43*1440,0)&gt;$C43*60),1,0))</f>
        <v>0</v>
      </c>
      <c r="OP43">
        <f>IF($B43="",0,IF(IF(Configurações!$B$6="Sim",OM43&gt;6,OM43&gt;Configurações!$B$5),1,0))</f>
        <v>0</v>
      </c>
      <c r="OQ43" s="72">
        <f>SUMIFS(Cálculos!$G43:$OA43,Cálculos!$G$4:$OA$4,"H",Cálculos!$G$3:$OA$3,4)</f>
        <v>0</v>
      </c>
      <c r="OR43">
        <f>SUMIFS(Cálculos!$G43:$OA43,Cálculos!$G$4:$OA$4,"T",Cálculos!$G$3:$OA$3,4)</f>
        <v>0</v>
      </c>
      <c r="OS43" s="69" t="str">
        <f>IF($B43="","",IF(AND(Configurações!$B$3&lt;&gt;"Simples",ISNUMBER($C43),ROUND(OQ43*1440,0)&gt;$C43*60),"Jornada semanal excedida: "&amp;TEXT(OQ43,"[h]:mm")&amp;" (contratada "&amp;$C43&amp;"h) • ","")&amp;IF(IF(Configurações!$B$6="Sim",OR43&gt;6,OR43&gt;Configurações!$B$5),IF(Configurações!$B$6="Sim","Semana inteira sem folga — mínimo 1 folga (CCT/ACT) • ","Mais de "&amp;Configurações!$B$5&amp;" dias trabalhados — obrigatórias 2 folgas semanais • "),"")&amp;IF(COUNTIF(ID43:LA43,"*7DIA*")&gt;0,"7º dia consecutivo de trabalho • ","")&amp;IF(COUNTIF(ID43:LA43,"*DOM*")&gt;0,"Domingos consecutivos acima do permitido • ","")&amp;IF(COUNTIF(ID43:LA43,"*INT-INDEVIDO*")&gt;0,"Intervalo indevido em jornada até 4h • ","")&amp;IF(COUNTIF(ID43:LA43,"*INT-15MIN*")&gt;0,"Intervalo deve ser de 15 min (jornada 4h01–6h) • ","")&amp;IF(COUNTIF(ID43:LA43,"*INT-1H2H*")&gt;0,"Intervalo fora de 1h–2h (jornada acima de 6h) • ",""))</f>
        <v/>
      </c>
      <c r="OT43">
        <f>IF($B43="",0,IF(AND(Configurações!$B$3&lt;&gt;"Simples",ISNUMBER($C43),ROUND(OQ43*1440,0)&gt;$C43*60),1,0))</f>
        <v>0</v>
      </c>
      <c r="OU43">
        <f>IF($B43="",0,IF(IF(Configurações!$B$6="Sim",OR43&gt;6,OR43&gt;Configurações!$B$5),1,0))</f>
        <v>0</v>
      </c>
      <c r="OV43" s="72">
        <f>SUMIFS(Cálculos!$G43:$OA43,Cálculos!$G$4:$OA$4,"H",Cálculos!$G$3:$OA$3,5)</f>
        <v>0</v>
      </c>
      <c r="OW43">
        <f>SUMIFS(Cálculos!$G43:$OA43,Cálculos!$G$4:$OA$4,"T",Cálculos!$G$3:$OA$3,5)</f>
        <v>0</v>
      </c>
      <c r="OX43" s="69" t="str">
        <f>IF($B43="","",IF(AND(Configurações!$B$3&lt;&gt;"Simples",ISNUMBER($C43),ROUND(OV43*1440,0)&gt;$C43*60),"Jornada semanal excedida: "&amp;TEXT(OV43,"[h]:mm")&amp;" (contratada "&amp;$C43&amp;"h) • ","")&amp;IF(IF(Configurações!$B$6="Sim",OW43&gt;6,OW43&gt;Configurações!$B$5),IF(Configurações!$B$6="Sim","Semana inteira sem folga — mínimo 1 folga (CCT/ACT) • ","Mais de "&amp;Configurações!$B$5&amp;" dias trabalhados — obrigatórias 2 folgas semanais • "),"")&amp;IF(COUNTIF(LC43:NZ43,"*7DIA*")&gt;0,"7º dia consecutivo de trabalho • ","")&amp;IF(COUNTIF(LC43:NZ43,"*DOM*")&gt;0,"Domingos consecutivos acima do permitido • ","")&amp;IF(COUNTIF(LC43:NZ43,"*INT-INDEVIDO*")&gt;0,"Intervalo indevido em jornada até 4h • ","")&amp;IF(COUNTIF(LC43:NZ43,"*INT-15MIN*")&gt;0,"Intervalo deve ser de 15 min (jornada 4h01–6h) • ","")&amp;IF(COUNTIF(LC43:NZ43,"*INT-1H2H*")&gt;0,"Intervalo fora de 1h–2h (jornada acima de 6h) • ",""))</f>
        <v/>
      </c>
      <c r="OY43">
        <f>IF($B43="",0,IF(AND(Configurações!$B$3&lt;&gt;"Simples",ISNUMBER($C43),ROUND(OV43*1440,0)&gt;$C43*60),1,0))</f>
        <v>0</v>
      </c>
      <c r="OZ43">
        <f>IF($B43="",0,IF(IF(Configurações!$B$6="Sim",OW43&gt;6,OW43&gt;Configurações!$B$5),1,0))</f>
        <v>0</v>
      </c>
      <c r="PA43">
        <f>IF($B43="",0,SUMPRODUCT((Cálculos!$G$4:$OA$4="T")*(Cálculos!$G$5:$OA$5&gt;=$PA$5)*(Cálculos!$G$5:$OA$5&lt;=$PB$5))-PE43)</f>
        <v>0</v>
      </c>
      <c r="PB43">
        <f>IF($B43="",0,PA43-SUMIFS(Cálculos!$G43:$OA43,Cálculos!$G$4:$OA$4,"T",Cálculos!$G$5:$OA$5,"&gt;="&amp;$PA$5,Cálculos!$G$5:$OA$5,"&lt;="&amp;$PB$5))</f>
        <v>0</v>
      </c>
      <c r="PC43">
        <f>ROUND(PA43*Configurações!$B$7/7,0)</f>
        <v>0</v>
      </c>
      <c r="PD43">
        <f>IF(AND(Configurações!$B$6="Sim",PA43&gt;0,PB43&lt;PC43),1,0)</f>
        <v>0</v>
      </c>
      <c r="PE43">
        <f>IF($B43="",0,COUNTIFS(Cálculos!$G$4:$OA$4,"ST",Cálculos!$G$5:$OA$5,"&gt;="&amp;$PA$5,Cálculos!$G$5:$OA$5,"&lt;="&amp;$PB$5,Cálculos!$G43:$OA43,"FERIAS"))</f>
        <v>0</v>
      </c>
      <c r="PF43">
        <f>IF($B43="",0,SUMPRODUCT((Cálculos!$G$4:$OA$4="T")*(Cálculos!$G$5:$OA$5&gt;=$PF$5)*(Cálculos!$G$5:$OA$5&lt;=$PG$5))-PJ43)</f>
        <v>0</v>
      </c>
      <c r="PG43">
        <f>IF($B43="",0,PF43-SUMIFS(Cálculos!$G43:$OA43,Cálculos!$G$4:$OA$4,"T",Cálculos!$G$5:$OA$5,"&gt;="&amp;$PF$5,Cálculos!$G$5:$OA$5,"&lt;="&amp;$PG$5))</f>
        <v>0</v>
      </c>
      <c r="PH43">
        <f>ROUND(PF43*Configurações!$B$7/7,0)</f>
        <v>0</v>
      </c>
      <c r="PI43">
        <f>IF(AND(Configurações!$B$6="Sim",PF43&gt;0,PG43&lt;PH43),1,0)</f>
        <v>0</v>
      </c>
      <c r="PJ43">
        <f>IF($B43="",0,COUNTIFS(Cálculos!$G$4:$OA$4,"ST",Cálculos!$G$5:$OA$5,"&gt;="&amp;$PF$5,Cálculos!$G$5:$OA$5,"&lt;="&amp;$PG$5,Cálculos!$G43:$OA43,"FERIAS"))</f>
        <v>0</v>
      </c>
      <c r="PK43">
        <f>IF($B43="",0,SUMPRODUCT((Cálculos!$G$4:$OA$4="T")*(Cálculos!$G$5:$OA$5&gt;=$PK$5)*(Cálculos!$G$5:$OA$5&lt;=$PL$5))-PO43)</f>
        <v>0</v>
      </c>
      <c r="PL43">
        <f>IF($B43="",0,PK43-SUMIFS(Cálculos!$G43:$OA43,Cálculos!$G$4:$OA$4,"T",Cálculos!$G$5:$OA$5,"&gt;="&amp;$PK$5,Cálculos!$G$5:$OA$5,"&lt;="&amp;$PL$5))</f>
        <v>0</v>
      </c>
      <c r="PM43">
        <f>ROUND(PK43*Configurações!$B$7/7,0)</f>
        <v>0</v>
      </c>
      <c r="PN43">
        <f>IF(AND(Configurações!$B$6="Sim",PK43&gt;0,PL43&lt;PM43),1,0)</f>
        <v>0</v>
      </c>
      <c r="PO43">
        <f>IF($B43="",0,COUNTIFS(Cálculos!$G$4:$OA$4,"ST",Cálculos!$G$5:$OA$5,"&gt;="&amp;$PK$5,Cálculos!$G$5:$OA$5,"&lt;="&amp;$PL$5,Cálculos!$G43:$OA43,"FERIAS"))</f>
        <v>0</v>
      </c>
      <c r="PP43" s="69" t="str">
        <f t="shared" si="212"/>
        <v/>
      </c>
    </row>
    <row r="44" spans="1:432" x14ac:dyDescent="0.25">
      <c r="A44" s="68" t="str">
        <f t="shared" si="106"/>
        <v/>
      </c>
      <c r="B44" s="69" t="str">
        <f>IF(Configurações!$B$3="Colunas",IF('Escala Colunas'!Q$4="","",'Escala Colunas'!Q$4),IF(Configurações!$B$3="Simples",IF('Escala Simples'!$B44="","",'Escala Simples'!$B44),IF('Escala Linhas'!$B44="","",'Escala Linhas'!$B44)))</f>
        <v/>
      </c>
      <c r="C44" s="70" t="str">
        <f>IF($B44="","",IFERROR(INDEX(Funcionários!$D$5:$D$84,MATCH($B44,Funcionários!$B$5:$B$84,0)),""))</f>
        <v/>
      </c>
      <c r="D44" t="str">
        <f>IF($B44="","",IFERROR(INDEX(Funcionários!$C$5:$C$84,MATCH($B44,Funcionários!$B$5:$B$84,0)),""))</f>
        <v/>
      </c>
      <c r="E44">
        <f>IF($B44="",0,IFERROR(N(INDEX(Funcionários!$E$5:$E$84,MATCH($B44,Funcionários!$B$5:$B$84,0))),0))</f>
        <v>0</v>
      </c>
      <c r="F44">
        <f>IF($B44="",0,IFERROR(N(INDEX(Funcionários!$F$5:$F$84,MATCH($B44,Funcionários!$B$5:$B$84,0))),0))</f>
        <v>0</v>
      </c>
      <c r="G44" s="71" t="str">
        <f>IF(Configurações!$B$3="Colunas",IF('Escala Colunas'!Q31="","",'Escala Colunas'!Q31),IF(Configurações!$B$3="Simples","",IF('Escala Linhas'!D44="","",'Escala Linhas'!D44)))</f>
        <v/>
      </c>
      <c r="H44" s="71" t="str">
        <f>IF(Configurações!$B$3="Colunas",IF('Escala Colunas'!Q32="","",'Escala Colunas'!Q32),IF(Configurações!$B$3="Simples","",IF('Escala Linhas'!E44="","",'Escala Linhas'!E44)))</f>
        <v/>
      </c>
      <c r="I44" s="71" t="str">
        <f>IF(Configurações!$B$3="Colunas",IF('Escala Colunas'!Q33="","",'Escala Colunas'!Q33),IF(Configurações!$B$3="Simples","",IF('Escala Linhas'!F44="","",'Escala Linhas'!F44)))</f>
        <v/>
      </c>
      <c r="J44" s="71" t="str">
        <f>IF(Configurações!$B$3="Colunas",IF('Escala Colunas'!Q34="","",'Escala Colunas'!Q34),IF(Configurações!$B$3="Simples","",IF('Escala Linhas'!G44="","",'Escala Linhas'!G44)))</f>
        <v/>
      </c>
      <c r="K44">
        <f>IF($B44="",0,IF(Configurações!$B$3="Simples",IF(OR(Q44="TRAB",Q44="ATEST"),1,0),IF(AND(G44&lt;&gt;"",J44&lt;&gt;""),1,0)))</f>
        <v>0</v>
      </c>
      <c r="L44" s="72">
        <f>IF(AND(K44=1,Configurações!$B$3&lt;&gt;"Simples"),MOD(J44-G44,1)-M44,0)</f>
        <v>0</v>
      </c>
      <c r="M44" s="72">
        <f t="shared" si="107"/>
        <v>0</v>
      </c>
      <c r="N44">
        <f t="shared" si="108"/>
        <v>0</v>
      </c>
      <c r="O44">
        <f t="shared" si="109"/>
        <v>0</v>
      </c>
      <c r="P44" s="38" t="str">
        <f>IF(K44=0,"",IF(N44&gt;Configurações!$B$15,"7DIA ","")&amp;IF(AND(WEEKDAY(G$5)=1,O44&gt;IF($D44="F",Configurações!$B$13,Configurações!$B$14)),"DOM ","")&amp;IF(Configurações!$B$3="Simples","",IF(ROUND(L44*1440,0)&lt;=ROUND(Configurações!$B$11*1440,0),IF(ROUND(M44*1440,0)&gt;0,"INT-INDEVIDO",""),IF(ROUND(L44*1440,0)&lt;=ROUND(Configurações!$B$12*1440,0),IF(ROUND(M44*1440,0)&lt;&gt;ROUND(Configurações!$B$8*1440,0),"INT-15MIN",""),IF(OR(ROUND(M44*1440,0)&lt;ROUND(Configurações!$B$9*1440,0),ROUND(M44*1440,0)&gt;ROUND(Configurações!$B$10*1440,0)),"INT-1H2H","")))))</f>
        <v/>
      </c>
      <c r="Q44" t="str">
        <f>IF(Configurações!$B$3="Simples",IF('Escala Simples'!D44="Trabalho","TRAB",IF('Escala Simples'!D44="Folga","FOLGA",IF('Escala Simples'!D44="Atestado","ATEST",IF('Escala Simples'!D44="Férias","FERIAS","")))),"")</f>
        <v/>
      </c>
      <c r="R44" s="71" t="str">
        <f>IF(Configurações!$B$3="Colunas",IF('Escala Colunas'!Q36="","",'Escala Colunas'!Q36),IF(Configurações!$B$3="Simples","",IF('Escala Linhas'!I44="","",'Escala Linhas'!I44)))</f>
        <v/>
      </c>
      <c r="S44" s="71" t="str">
        <f>IF(Configurações!$B$3="Colunas",IF('Escala Colunas'!Q37="","",'Escala Colunas'!Q37),IF(Configurações!$B$3="Simples","",IF('Escala Linhas'!J44="","",'Escala Linhas'!J44)))</f>
        <v/>
      </c>
      <c r="T44" s="71" t="str">
        <f>IF(Configurações!$B$3="Colunas",IF('Escala Colunas'!Q38="","",'Escala Colunas'!Q38),IF(Configurações!$B$3="Simples","",IF('Escala Linhas'!K44="","",'Escala Linhas'!K44)))</f>
        <v/>
      </c>
      <c r="U44" s="71" t="str">
        <f>IF(Configurações!$B$3="Colunas",IF('Escala Colunas'!Q39="","",'Escala Colunas'!Q39),IF(Configurações!$B$3="Simples","",IF('Escala Linhas'!L44="","",'Escala Linhas'!L44)))</f>
        <v/>
      </c>
      <c r="V44">
        <f>IF($B44="",0,IF(Configurações!$B$3="Simples",IF(OR(AB44="TRAB",AB44="ATEST"),1,0),IF(AND(R44&lt;&gt;"",U44&lt;&gt;""),1,0)))</f>
        <v>0</v>
      </c>
      <c r="W44" s="72">
        <f>IF(AND(V44=1,Configurações!$B$3&lt;&gt;"Simples"),MOD(U44-R44,1)-X44,0)</f>
        <v>0</v>
      </c>
      <c r="X44" s="72">
        <f t="shared" si="110"/>
        <v>0</v>
      </c>
      <c r="Y44">
        <f t="shared" si="111"/>
        <v>0</v>
      </c>
      <c r="Z44">
        <f t="shared" si="112"/>
        <v>0</v>
      </c>
      <c r="AA44" s="38" t="str">
        <f>IF(V44=0,"",IF(Y44&gt;Configurações!$B$15,"7DIA ","")&amp;IF(AND(WEEKDAY(R$5)=1,Z44&gt;IF($D44="F",Configurações!$B$13,Configurações!$B$14)),"DOM ","")&amp;IF(Configurações!$B$3="Simples","",IF(ROUND(W44*1440,0)&lt;=ROUND(Configurações!$B$11*1440,0),IF(ROUND(X44*1440,0)&gt;0,"INT-INDEVIDO",""),IF(ROUND(W44*1440,0)&lt;=ROUND(Configurações!$B$12*1440,0),IF(ROUND(X44*1440,0)&lt;&gt;ROUND(Configurações!$B$8*1440,0),"INT-15MIN",""),IF(OR(ROUND(X44*1440,0)&lt;ROUND(Configurações!$B$9*1440,0),ROUND(X44*1440,0)&gt;ROUND(Configurações!$B$10*1440,0)),"INT-1H2H","")))))</f>
        <v/>
      </c>
      <c r="AB44" t="str">
        <f>IF(Configurações!$B$3="Simples",IF('Escala Simples'!E44="Trabalho","TRAB",IF('Escala Simples'!E44="Folga","FOLGA",IF('Escala Simples'!E44="Atestado","ATEST",IF('Escala Simples'!E44="Férias","FERIAS","")))),"")</f>
        <v/>
      </c>
      <c r="AC44" s="71" t="str">
        <f>IF(Configurações!$B$3="Colunas",IF('Escala Colunas'!Q41="","",'Escala Colunas'!Q41),IF(Configurações!$B$3="Simples","",IF('Escala Linhas'!N44="","",'Escala Linhas'!N44)))</f>
        <v/>
      </c>
      <c r="AD44" s="71" t="str">
        <f>IF(Configurações!$B$3="Colunas",IF('Escala Colunas'!Q42="","",'Escala Colunas'!Q42),IF(Configurações!$B$3="Simples","",IF('Escala Linhas'!O44="","",'Escala Linhas'!O44)))</f>
        <v/>
      </c>
      <c r="AE44" s="71" t="str">
        <f>IF(Configurações!$B$3="Colunas",IF('Escala Colunas'!Q43="","",'Escala Colunas'!Q43),IF(Configurações!$B$3="Simples","",IF('Escala Linhas'!P44="","",'Escala Linhas'!P44)))</f>
        <v/>
      </c>
      <c r="AF44" s="71" t="str">
        <f>IF(Configurações!$B$3="Colunas",IF('Escala Colunas'!Q44="","",'Escala Colunas'!Q44),IF(Configurações!$B$3="Simples","",IF('Escala Linhas'!Q44="","",'Escala Linhas'!Q44)))</f>
        <v/>
      </c>
      <c r="AG44">
        <f>IF($B44="",0,IF(Configurações!$B$3="Simples",IF(OR(AM44="TRAB",AM44="ATEST"),1,0),IF(AND(AC44&lt;&gt;"",AF44&lt;&gt;""),1,0)))</f>
        <v>0</v>
      </c>
      <c r="AH44" s="72">
        <f>IF(AND(AG44=1,Configurações!$B$3&lt;&gt;"Simples"),MOD(AF44-AC44,1)-AI44,0)</f>
        <v>0</v>
      </c>
      <c r="AI44" s="72">
        <f t="shared" si="113"/>
        <v>0</v>
      </c>
      <c r="AJ44">
        <f t="shared" si="114"/>
        <v>0</v>
      </c>
      <c r="AK44">
        <f t="shared" si="115"/>
        <v>0</v>
      </c>
      <c r="AL44" s="38" t="str">
        <f>IF(AG44=0,"",IF(AJ44&gt;Configurações!$B$15,"7DIA ","")&amp;IF(AND(WEEKDAY(AC$5)=1,AK44&gt;IF($D44="F",Configurações!$B$13,Configurações!$B$14)),"DOM ","")&amp;IF(Configurações!$B$3="Simples","",IF(ROUND(AH44*1440,0)&lt;=ROUND(Configurações!$B$11*1440,0),IF(ROUND(AI44*1440,0)&gt;0,"INT-INDEVIDO",""),IF(ROUND(AH44*1440,0)&lt;=ROUND(Configurações!$B$12*1440,0),IF(ROUND(AI44*1440,0)&lt;&gt;ROUND(Configurações!$B$8*1440,0),"INT-15MIN",""),IF(OR(ROUND(AI44*1440,0)&lt;ROUND(Configurações!$B$9*1440,0),ROUND(AI44*1440,0)&gt;ROUND(Configurações!$B$10*1440,0)),"INT-1H2H","")))))</f>
        <v/>
      </c>
      <c r="AM44" t="str">
        <f>IF(Configurações!$B$3="Simples",IF('Escala Simples'!F44="Trabalho","TRAB",IF('Escala Simples'!F44="Folga","FOLGA",IF('Escala Simples'!F44="Atestado","ATEST",IF('Escala Simples'!F44="Férias","FERIAS","")))),"")</f>
        <v/>
      </c>
      <c r="AN44" s="71" t="str">
        <f>IF(Configurações!$B$3="Colunas",IF('Escala Colunas'!Q46="","",'Escala Colunas'!Q46),IF(Configurações!$B$3="Simples","",IF('Escala Linhas'!S44="","",'Escala Linhas'!S44)))</f>
        <v/>
      </c>
      <c r="AO44" s="71" t="str">
        <f>IF(Configurações!$B$3="Colunas",IF('Escala Colunas'!Q47="","",'Escala Colunas'!Q47),IF(Configurações!$B$3="Simples","",IF('Escala Linhas'!T44="","",'Escala Linhas'!T44)))</f>
        <v/>
      </c>
      <c r="AP44" s="71" t="str">
        <f>IF(Configurações!$B$3="Colunas",IF('Escala Colunas'!Q48="","",'Escala Colunas'!Q48),IF(Configurações!$B$3="Simples","",IF('Escala Linhas'!U44="","",'Escala Linhas'!U44)))</f>
        <v/>
      </c>
      <c r="AQ44" s="71" t="str">
        <f>IF(Configurações!$B$3="Colunas",IF('Escala Colunas'!Q49="","",'Escala Colunas'!Q49),IF(Configurações!$B$3="Simples","",IF('Escala Linhas'!V44="","",'Escala Linhas'!V44)))</f>
        <v/>
      </c>
      <c r="AR44">
        <f>IF($B44="",0,IF(Configurações!$B$3="Simples",IF(OR(AX44="TRAB",AX44="ATEST"),1,0),IF(AND(AN44&lt;&gt;"",AQ44&lt;&gt;""),1,0)))</f>
        <v>0</v>
      </c>
      <c r="AS44" s="72">
        <f>IF(AND(AR44=1,Configurações!$B$3&lt;&gt;"Simples"),MOD(AQ44-AN44,1)-AT44,0)</f>
        <v>0</v>
      </c>
      <c r="AT44" s="72">
        <f t="shared" si="116"/>
        <v>0</v>
      </c>
      <c r="AU44">
        <f t="shared" si="117"/>
        <v>0</v>
      </c>
      <c r="AV44">
        <f t="shared" si="118"/>
        <v>0</v>
      </c>
      <c r="AW44" s="38" t="str">
        <f>IF(AR44=0,"",IF(AU44&gt;Configurações!$B$15,"7DIA ","")&amp;IF(AND(WEEKDAY(AN$5)=1,AV44&gt;IF($D44="F",Configurações!$B$13,Configurações!$B$14)),"DOM ","")&amp;IF(Configurações!$B$3="Simples","",IF(ROUND(AS44*1440,0)&lt;=ROUND(Configurações!$B$11*1440,0),IF(ROUND(AT44*1440,0)&gt;0,"INT-INDEVIDO",""),IF(ROUND(AS44*1440,0)&lt;=ROUND(Configurações!$B$12*1440,0),IF(ROUND(AT44*1440,0)&lt;&gt;ROUND(Configurações!$B$8*1440,0),"INT-15MIN",""),IF(OR(ROUND(AT44*1440,0)&lt;ROUND(Configurações!$B$9*1440,0),ROUND(AT44*1440,0)&gt;ROUND(Configurações!$B$10*1440,0)),"INT-1H2H","")))))</f>
        <v/>
      </c>
      <c r="AX44" t="str">
        <f>IF(Configurações!$B$3="Simples",IF('Escala Simples'!G44="Trabalho","TRAB",IF('Escala Simples'!G44="Folga","FOLGA",IF('Escala Simples'!G44="Atestado","ATEST",IF('Escala Simples'!G44="Férias","FERIAS","")))),"")</f>
        <v/>
      </c>
      <c r="AY44" s="71" t="str">
        <f>IF(Configurações!$B$3="Colunas",IF('Escala Colunas'!Q51="","",'Escala Colunas'!Q51),IF(Configurações!$B$3="Simples","",IF('Escala Linhas'!X44="","",'Escala Linhas'!X44)))</f>
        <v/>
      </c>
      <c r="AZ44" s="71" t="str">
        <f>IF(Configurações!$B$3="Colunas",IF('Escala Colunas'!Q52="","",'Escala Colunas'!Q52),IF(Configurações!$B$3="Simples","",IF('Escala Linhas'!Y44="","",'Escala Linhas'!Y44)))</f>
        <v/>
      </c>
      <c r="BA44" s="71" t="str">
        <f>IF(Configurações!$B$3="Colunas",IF('Escala Colunas'!Q53="","",'Escala Colunas'!Q53),IF(Configurações!$B$3="Simples","",IF('Escala Linhas'!Z44="","",'Escala Linhas'!Z44)))</f>
        <v/>
      </c>
      <c r="BB44" s="71" t="str">
        <f>IF(Configurações!$B$3="Colunas",IF('Escala Colunas'!Q54="","",'Escala Colunas'!Q54),IF(Configurações!$B$3="Simples","",IF('Escala Linhas'!AA44="","",'Escala Linhas'!AA44)))</f>
        <v/>
      </c>
      <c r="BC44">
        <f>IF($B44="",0,IF(Configurações!$B$3="Simples",IF(OR(BI44="TRAB",BI44="ATEST"),1,0),IF(AND(AY44&lt;&gt;"",BB44&lt;&gt;""),1,0)))</f>
        <v>0</v>
      </c>
      <c r="BD44" s="72">
        <f>IF(AND(BC44=1,Configurações!$B$3&lt;&gt;"Simples"),MOD(BB44-AY44,1)-BE44,0)</f>
        <v>0</v>
      </c>
      <c r="BE44" s="72">
        <f t="shared" si="119"/>
        <v>0</v>
      </c>
      <c r="BF44">
        <f t="shared" si="120"/>
        <v>0</v>
      </c>
      <c r="BG44">
        <f t="shared" si="121"/>
        <v>0</v>
      </c>
      <c r="BH44" s="38" t="str">
        <f>IF(BC44=0,"",IF(BF44&gt;Configurações!$B$15,"7DIA ","")&amp;IF(AND(WEEKDAY(AY$5)=1,BG44&gt;IF($D44="F",Configurações!$B$13,Configurações!$B$14)),"DOM ","")&amp;IF(Configurações!$B$3="Simples","",IF(ROUND(BD44*1440,0)&lt;=ROUND(Configurações!$B$11*1440,0),IF(ROUND(BE44*1440,0)&gt;0,"INT-INDEVIDO",""),IF(ROUND(BD44*1440,0)&lt;=ROUND(Configurações!$B$12*1440,0),IF(ROUND(BE44*1440,0)&lt;&gt;ROUND(Configurações!$B$8*1440,0),"INT-15MIN",""),IF(OR(ROUND(BE44*1440,0)&lt;ROUND(Configurações!$B$9*1440,0),ROUND(BE44*1440,0)&gt;ROUND(Configurações!$B$10*1440,0)),"INT-1H2H","")))))</f>
        <v/>
      </c>
      <c r="BI44" t="str">
        <f>IF(Configurações!$B$3="Simples",IF('Escala Simples'!H44="Trabalho","TRAB",IF('Escala Simples'!H44="Folga","FOLGA",IF('Escala Simples'!H44="Atestado","ATEST",IF('Escala Simples'!H44="Férias","FERIAS","")))),"")</f>
        <v/>
      </c>
      <c r="BJ44" s="71" t="str">
        <f>IF(Configurações!$B$3="Colunas",IF('Escala Colunas'!Q56="","",'Escala Colunas'!Q56),IF(Configurações!$B$3="Simples","",IF('Escala Linhas'!AC44="","",'Escala Linhas'!AC44)))</f>
        <v/>
      </c>
      <c r="BK44" s="71" t="str">
        <f>IF(Configurações!$B$3="Colunas",IF('Escala Colunas'!Q57="","",'Escala Colunas'!Q57),IF(Configurações!$B$3="Simples","",IF('Escala Linhas'!AD44="","",'Escala Linhas'!AD44)))</f>
        <v/>
      </c>
      <c r="BL44" s="71" t="str">
        <f>IF(Configurações!$B$3="Colunas",IF('Escala Colunas'!Q58="","",'Escala Colunas'!Q58),IF(Configurações!$B$3="Simples","",IF('Escala Linhas'!AE44="","",'Escala Linhas'!AE44)))</f>
        <v/>
      </c>
      <c r="BM44" s="71" t="str">
        <f>IF(Configurações!$B$3="Colunas",IF('Escala Colunas'!Q59="","",'Escala Colunas'!Q59),IF(Configurações!$B$3="Simples","",IF('Escala Linhas'!AF44="","",'Escala Linhas'!AF44)))</f>
        <v/>
      </c>
      <c r="BN44">
        <f>IF($B44="",0,IF(Configurações!$B$3="Simples",IF(OR(BT44="TRAB",BT44="ATEST"),1,0),IF(AND(BJ44&lt;&gt;"",BM44&lt;&gt;""),1,0)))</f>
        <v>0</v>
      </c>
      <c r="BO44" s="72">
        <f>IF(AND(BN44=1,Configurações!$B$3&lt;&gt;"Simples"),MOD(BM44-BJ44,1)-BP44,0)</f>
        <v>0</v>
      </c>
      <c r="BP44" s="72">
        <f t="shared" si="122"/>
        <v>0</v>
      </c>
      <c r="BQ44">
        <f t="shared" si="123"/>
        <v>0</v>
      </c>
      <c r="BR44">
        <f t="shared" si="124"/>
        <v>0</v>
      </c>
      <c r="BS44" s="38" t="str">
        <f>IF(BN44=0,"",IF(BQ44&gt;Configurações!$B$15,"7DIA ","")&amp;IF(AND(WEEKDAY(BJ$5)=1,BR44&gt;IF($D44="F",Configurações!$B$13,Configurações!$B$14)),"DOM ","")&amp;IF(Configurações!$B$3="Simples","",IF(ROUND(BO44*1440,0)&lt;=ROUND(Configurações!$B$11*1440,0),IF(ROUND(BP44*1440,0)&gt;0,"INT-INDEVIDO",""),IF(ROUND(BO44*1440,0)&lt;=ROUND(Configurações!$B$12*1440,0),IF(ROUND(BP44*1440,0)&lt;&gt;ROUND(Configurações!$B$8*1440,0),"INT-15MIN",""),IF(OR(ROUND(BP44*1440,0)&lt;ROUND(Configurações!$B$9*1440,0),ROUND(BP44*1440,0)&gt;ROUND(Configurações!$B$10*1440,0)),"INT-1H2H","")))))</f>
        <v/>
      </c>
      <c r="BT44" t="str">
        <f>IF(Configurações!$B$3="Simples",IF('Escala Simples'!I44="Trabalho","TRAB",IF('Escala Simples'!I44="Folga","FOLGA",IF('Escala Simples'!I44="Atestado","ATEST",IF('Escala Simples'!I44="Férias","FERIAS","")))),"")</f>
        <v/>
      </c>
      <c r="BU44" s="71" t="str">
        <f>IF(Configurações!$B$3="Colunas",IF('Escala Colunas'!Q61="","",'Escala Colunas'!Q61),IF(Configurações!$B$3="Simples","",IF('Escala Linhas'!AH44="","",'Escala Linhas'!AH44)))</f>
        <v/>
      </c>
      <c r="BV44" s="71" t="str">
        <f>IF(Configurações!$B$3="Colunas",IF('Escala Colunas'!Q62="","",'Escala Colunas'!Q62),IF(Configurações!$B$3="Simples","",IF('Escala Linhas'!AI44="","",'Escala Linhas'!AI44)))</f>
        <v/>
      </c>
      <c r="BW44" s="71" t="str">
        <f>IF(Configurações!$B$3="Colunas",IF('Escala Colunas'!Q63="","",'Escala Colunas'!Q63),IF(Configurações!$B$3="Simples","",IF('Escala Linhas'!AJ44="","",'Escala Linhas'!AJ44)))</f>
        <v/>
      </c>
      <c r="BX44" s="71" t="str">
        <f>IF(Configurações!$B$3="Colunas",IF('Escala Colunas'!Q64="","",'Escala Colunas'!Q64),IF(Configurações!$B$3="Simples","",IF('Escala Linhas'!AK44="","",'Escala Linhas'!AK44)))</f>
        <v/>
      </c>
      <c r="BY44">
        <f>IF($B44="",0,IF(Configurações!$B$3="Simples",IF(OR(CE44="TRAB",CE44="ATEST"),1,0),IF(AND(BU44&lt;&gt;"",BX44&lt;&gt;""),1,0)))</f>
        <v>0</v>
      </c>
      <c r="BZ44" s="72">
        <f>IF(AND(BY44=1,Configurações!$B$3&lt;&gt;"Simples"),MOD(BX44-BU44,1)-CA44,0)</f>
        <v>0</v>
      </c>
      <c r="CA44" s="72">
        <f t="shared" si="125"/>
        <v>0</v>
      </c>
      <c r="CB44">
        <f t="shared" si="126"/>
        <v>0</v>
      </c>
      <c r="CC44">
        <f t="shared" si="127"/>
        <v>0</v>
      </c>
      <c r="CD44" s="38" t="str">
        <f>IF(BY44=0,"",IF(CB44&gt;Configurações!$B$15,"7DIA ","")&amp;IF(AND(WEEKDAY(BU$5)=1,CC44&gt;IF($D44="F",Configurações!$B$13,Configurações!$B$14)),"DOM ","")&amp;IF(Configurações!$B$3="Simples","",IF(ROUND(BZ44*1440,0)&lt;=ROUND(Configurações!$B$11*1440,0),IF(ROUND(CA44*1440,0)&gt;0,"INT-INDEVIDO",""),IF(ROUND(BZ44*1440,0)&lt;=ROUND(Configurações!$B$12*1440,0),IF(ROUND(CA44*1440,0)&lt;&gt;ROUND(Configurações!$B$8*1440,0),"INT-15MIN",""),IF(OR(ROUND(CA44*1440,0)&lt;ROUND(Configurações!$B$9*1440,0),ROUND(CA44*1440,0)&gt;ROUND(Configurações!$B$10*1440,0)),"INT-1H2H","")))))</f>
        <v/>
      </c>
      <c r="CE44" t="str">
        <f>IF(Configurações!$B$3="Simples",IF('Escala Simples'!J44="Trabalho","TRAB",IF('Escala Simples'!J44="Folga","FOLGA",IF('Escala Simples'!J44="Atestado","ATEST",IF('Escala Simples'!J44="Férias","FERIAS","")))),"")</f>
        <v/>
      </c>
      <c r="CF44" s="71" t="str">
        <f>IF(Configurações!$B$3="Colunas",IF('Escala Colunas'!Q69="","",'Escala Colunas'!Q69),IF(Configurações!$B$3="Simples","",IF('Escala Linhas'!AP44="","",'Escala Linhas'!AP44)))</f>
        <v/>
      </c>
      <c r="CG44" s="71" t="str">
        <f>IF(Configurações!$B$3="Colunas",IF('Escala Colunas'!Q70="","",'Escala Colunas'!Q70),IF(Configurações!$B$3="Simples","",IF('Escala Linhas'!AQ44="","",'Escala Linhas'!AQ44)))</f>
        <v/>
      </c>
      <c r="CH44" s="71" t="str">
        <f>IF(Configurações!$B$3="Colunas",IF('Escala Colunas'!Q71="","",'Escala Colunas'!Q71),IF(Configurações!$B$3="Simples","",IF('Escala Linhas'!AR44="","",'Escala Linhas'!AR44)))</f>
        <v/>
      </c>
      <c r="CI44" s="71" t="str">
        <f>IF(Configurações!$B$3="Colunas",IF('Escala Colunas'!Q72="","",'Escala Colunas'!Q72),IF(Configurações!$B$3="Simples","",IF('Escala Linhas'!AS44="","",'Escala Linhas'!AS44)))</f>
        <v/>
      </c>
      <c r="CJ44">
        <f>IF($B44="",0,IF(Configurações!$B$3="Simples",IF(OR(CP44="TRAB",CP44="ATEST"),1,0),IF(AND(CF44&lt;&gt;"",CI44&lt;&gt;""),1,0)))</f>
        <v>0</v>
      </c>
      <c r="CK44" s="72">
        <f>IF(AND(CJ44=1,Configurações!$B$3&lt;&gt;"Simples"),MOD(CI44-CF44,1)-CL44,0)</f>
        <v>0</v>
      </c>
      <c r="CL44" s="72">
        <f t="shared" si="128"/>
        <v>0</v>
      </c>
      <c r="CM44">
        <f t="shared" si="129"/>
        <v>0</v>
      </c>
      <c r="CN44">
        <f t="shared" si="130"/>
        <v>0</v>
      </c>
      <c r="CO44" s="38" t="str">
        <f>IF(CJ44=0,"",IF(CM44&gt;Configurações!$B$15,"7DIA ","")&amp;IF(AND(WEEKDAY(CF$5)=1,CN44&gt;IF($D44="F",Configurações!$B$13,Configurações!$B$14)),"DOM ","")&amp;IF(Configurações!$B$3="Simples","",IF(ROUND(CK44*1440,0)&lt;=ROUND(Configurações!$B$11*1440,0),IF(ROUND(CL44*1440,0)&gt;0,"INT-INDEVIDO",""),IF(ROUND(CK44*1440,0)&lt;=ROUND(Configurações!$B$12*1440,0),IF(ROUND(CL44*1440,0)&lt;&gt;ROUND(Configurações!$B$8*1440,0),"INT-15MIN",""),IF(OR(ROUND(CL44*1440,0)&lt;ROUND(Configurações!$B$9*1440,0),ROUND(CL44*1440,0)&gt;ROUND(Configurações!$B$10*1440,0)),"INT-1H2H","")))))</f>
        <v/>
      </c>
      <c r="CP44" t="str">
        <f>IF(Configurações!$B$3="Simples",IF('Escala Simples'!M44="Trabalho","TRAB",IF('Escala Simples'!M44="Folga","FOLGA",IF('Escala Simples'!M44="Atestado","ATEST",IF('Escala Simples'!M44="Férias","FERIAS","")))),"")</f>
        <v/>
      </c>
      <c r="CQ44" s="71" t="str">
        <f>IF(Configurações!$B$3="Colunas",IF('Escala Colunas'!Q74="","",'Escala Colunas'!Q74),IF(Configurações!$B$3="Simples","",IF('Escala Linhas'!AU44="","",'Escala Linhas'!AU44)))</f>
        <v/>
      </c>
      <c r="CR44" s="71" t="str">
        <f>IF(Configurações!$B$3="Colunas",IF('Escala Colunas'!Q75="","",'Escala Colunas'!Q75),IF(Configurações!$B$3="Simples","",IF('Escala Linhas'!AV44="","",'Escala Linhas'!AV44)))</f>
        <v/>
      </c>
      <c r="CS44" s="71" t="str">
        <f>IF(Configurações!$B$3="Colunas",IF('Escala Colunas'!Q76="","",'Escala Colunas'!Q76),IF(Configurações!$B$3="Simples","",IF('Escala Linhas'!AW44="","",'Escala Linhas'!AW44)))</f>
        <v/>
      </c>
      <c r="CT44" s="71" t="str">
        <f>IF(Configurações!$B$3="Colunas",IF('Escala Colunas'!Q77="","",'Escala Colunas'!Q77),IF(Configurações!$B$3="Simples","",IF('Escala Linhas'!AX44="","",'Escala Linhas'!AX44)))</f>
        <v/>
      </c>
      <c r="CU44">
        <f>IF($B44="",0,IF(Configurações!$B$3="Simples",IF(OR(DA44="TRAB",DA44="ATEST"),1,0),IF(AND(CQ44&lt;&gt;"",CT44&lt;&gt;""),1,0)))</f>
        <v>0</v>
      </c>
      <c r="CV44" s="72">
        <f>IF(AND(CU44=1,Configurações!$B$3&lt;&gt;"Simples"),MOD(CT44-CQ44,1)-CW44,0)</f>
        <v>0</v>
      </c>
      <c r="CW44" s="72">
        <f t="shared" si="131"/>
        <v>0</v>
      </c>
      <c r="CX44">
        <f t="shared" si="132"/>
        <v>0</v>
      </c>
      <c r="CY44">
        <f t="shared" si="133"/>
        <v>0</v>
      </c>
      <c r="CZ44" s="38" t="str">
        <f>IF(CU44=0,"",IF(CX44&gt;Configurações!$B$15,"7DIA ","")&amp;IF(AND(WEEKDAY(CQ$5)=1,CY44&gt;IF($D44="F",Configurações!$B$13,Configurações!$B$14)),"DOM ","")&amp;IF(Configurações!$B$3="Simples","",IF(ROUND(CV44*1440,0)&lt;=ROUND(Configurações!$B$11*1440,0),IF(ROUND(CW44*1440,0)&gt;0,"INT-INDEVIDO",""),IF(ROUND(CV44*1440,0)&lt;=ROUND(Configurações!$B$12*1440,0),IF(ROUND(CW44*1440,0)&lt;&gt;ROUND(Configurações!$B$8*1440,0),"INT-15MIN",""),IF(OR(ROUND(CW44*1440,0)&lt;ROUND(Configurações!$B$9*1440,0),ROUND(CW44*1440,0)&gt;ROUND(Configurações!$B$10*1440,0)),"INT-1H2H","")))))</f>
        <v/>
      </c>
      <c r="DA44" t="str">
        <f>IF(Configurações!$B$3="Simples",IF('Escala Simples'!N44="Trabalho","TRAB",IF('Escala Simples'!N44="Folga","FOLGA",IF('Escala Simples'!N44="Atestado","ATEST",IF('Escala Simples'!N44="Férias","FERIAS","")))),"")</f>
        <v/>
      </c>
      <c r="DB44" s="71" t="str">
        <f>IF(Configurações!$B$3="Colunas",IF('Escala Colunas'!Q79="","",'Escala Colunas'!Q79),IF(Configurações!$B$3="Simples","",IF('Escala Linhas'!AZ44="","",'Escala Linhas'!AZ44)))</f>
        <v/>
      </c>
      <c r="DC44" s="71" t="str">
        <f>IF(Configurações!$B$3="Colunas",IF('Escala Colunas'!Q80="","",'Escala Colunas'!Q80),IF(Configurações!$B$3="Simples","",IF('Escala Linhas'!BA44="","",'Escala Linhas'!BA44)))</f>
        <v/>
      </c>
      <c r="DD44" s="71" t="str">
        <f>IF(Configurações!$B$3="Colunas",IF('Escala Colunas'!Q81="","",'Escala Colunas'!Q81),IF(Configurações!$B$3="Simples","",IF('Escala Linhas'!BB44="","",'Escala Linhas'!BB44)))</f>
        <v/>
      </c>
      <c r="DE44" s="71" t="str">
        <f>IF(Configurações!$B$3="Colunas",IF('Escala Colunas'!Q82="","",'Escala Colunas'!Q82),IF(Configurações!$B$3="Simples","",IF('Escala Linhas'!BC44="","",'Escala Linhas'!BC44)))</f>
        <v/>
      </c>
      <c r="DF44">
        <f>IF($B44="",0,IF(Configurações!$B$3="Simples",IF(OR(DL44="TRAB",DL44="ATEST"),1,0),IF(AND(DB44&lt;&gt;"",DE44&lt;&gt;""),1,0)))</f>
        <v>0</v>
      </c>
      <c r="DG44" s="72">
        <f>IF(AND(DF44=1,Configurações!$B$3&lt;&gt;"Simples"),MOD(DE44-DB44,1)-DH44,0)</f>
        <v>0</v>
      </c>
      <c r="DH44" s="72">
        <f t="shared" si="134"/>
        <v>0</v>
      </c>
      <c r="DI44">
        <f t="shared" si="135"/>
        <v>0</v>
      </c>
      <c r="DJ44">
        <f t="shared" si="136"/>
        <v>0</v>
      </c>
      <c r="DK44" s="38" t="str">
        <f>IF(DF44=0,"",IF(DI44&gt;Configurações!$B$15,"7DIA ","")&amp;IF(AND(WEEKDAY(DB$5)=1,DJ44&gt;IF($D44="F",Configurações!$B$13,Configurações!$B$14)),"DOM ","")&amp;IF(Configurações!$B$3="Simples","",IF(ROUND(DG44*1440,0)&lt;=ROUND(Configurações!$B$11*1440,0),IF(ROUND(DH44*1440,0)&gt;0,"INT-INDEVIDO",""),IF(ROUND(DG44*1440,0)&lt;=ROUND(Configurações!$B$12*1440,0),IF(ROUND(DH44*1440,0)&lt;&gt;ROUND(Configurações!$B$8*1440,0),"INT-15MIN",""),IF(OR(ROUND(DH44*1440,0)&lt;ROUND(Configurações!$B$9*1440,0),ROUND(DH44*1440,0)&gt;ROUND(Configurações!$B$10*1440,0)),"INT-1H2H","")))))</f>
        <v/>
      </c>
      <c r="DL44" t="str">
        <f>IF(Configurações!$B$3="Simples",IF('Escala Simples'!O44="Trabalho","TRAB",IF('Escala Simples'!O44="Folga","FOLGA",IF('Escala Simples'!O44="Atestado","ATEST",IF('Escala Simples'!O44="Férias","FERIAS","")))),"")</f>
        <v/>
      </c>
      <c r="DM44" s="71" t="str">
        <f>IF(Configurações!$B$3="Colunas",IF('Escala Colunas'!Q84="","",'Escala Colunas'!Q84),IF(Configurações!$B$3="Simples","",IF('Escala Linhas'!BE44="","",'Escala Linhas'!BE44)))</f>
        <v/>
      </c>
      <c r="DN44" s="71" t="str">
        <f>IF(Configurações!$B$3="Colunas",IF('Escala Colunas'!Q85="","",'Escala Colunas'!Q85),IF(Configurações!$B$3="Simples","",IF('Escala Linhas'!BF44="","",'Escala Linhas'!BF44)))</f>
        <v/>
      </c>
      <c r="DO44" s="71" t="str">
        <f>IF(Configurações!$B$3="Colunas",IF('Escala Colunas'!Q86="","",'Escala Colunas'!Q86),IF(Configurações!$B$3="Simples","",IF('Escala Linhas'!BG44="","",'Escala Linhas'!BG44)))</f>
        <v/>
      </c>
      <c r="DP44" s="71" t="str">
        <f>IF(Configurações!$B$3="Colunas",IF('Escala Colunas'!Q87="","",'Escala Colunas'!Q87),IF(Configurações!$B$3="Simples","",IF('Escala Linhas'!BH44="","",'Escala Linhas'!BH44)))</f>
        <v/>
      </c>
      <c r="DQ44">
        <f>IF($B44="",0,IF(Configurações!$B$3="Simples",IF(OR(DW44="TRAB",DW44="ATEST"),1,0),IF(AND(DM44&lt;&gt;"",DP44&lt;&gt;""),1,0)))</f>
        <v>0</v>
      </c>
      <c r="DR44" s="72">
        <f>IF(AND(DQ44=1,Configurações!$B$3&lt;&gt;"Simples"),MOD(DP44-DM44,1)-DS44,0)</f>
        <v>0</v>
      </c>
      <c r="DS44" s="72">
        <f t="shared" si="137"/>
        <v>0</v>
      </c>
      <c r="DT44">
        <f t="shared" si="138"/>
        <v>0</v>
      </c>
      <c r="DU44">
        <f t="shared" si="139"/>
        <v>0</v>
      </c>
      <c r="DV44" s="38" t="str">
        <f>IF(DQ44=0,"",IF(DT44&gt;Configurações!$B$15,"7DIA ","")&amp;IF(AND(WEEKDAY(DM$5)=1,DU44&gt;IF($D44="F",Configurações!$B$13,Configurações!$B$14)),"DOM ","")&amp;IF(Configurações!$B$3="Simples","",IF(ROUND(DR44*1440,0)&lt;=ROUND(Configurações!$B$11*1440,0),IF(ROUND(DS44*1440,0)&gt;0,"INT-INDEVIDO",""),IF(ROUND(DR44*1440,0)&lt;=ROUND(Configurações!$B$12*1440,0),IF(ROUND(DS44*1440,0)&lt;&gt;ROUND(Configurações!$B$8*1440,0),"INT-15MIN",""),IF(OR(ROUND(DS44*1440,0)&lt;ROUND(Configurações!$B$9*1440,0),ROUND(DS44*1440,0)&gt;ROUND(Configurações!$B$10*1440,0)),"INT-1H2H","")))))</f>
        <v/>
      </c>
      <c r="DW44" t="str">
        <f>IF(Configurações!$B$3="Simples",IF('Escala Simples'!P44="Trabalho","TRAB",IF('Escala Simples'!P44="Folga","FOLGA",IF('Escala Simples'!P44="Atestado","ATEST",IF('Escala Simples'!P44="Férias","FERIAS","")))),"")</f>
        <v/>
      </c>
      <c r="DX44" s="71" t="str">
        <f>IF(Configurações!$B$3="Colunas",IF('Escala Colunas'!Q89="","",'Escala Colunas'!Q89),IF(Configurações!$B$3="Simples","",IF('Escala Linhas'!BJ44="","",'Escala Linhas'!BJ44)))</f>
        <v/>
      </c>
      <c r="DY44" s="71" t="str">
        <f>IF(Configurações!$B$3="Colunas",IF('Escala Colunas'!Q90="","",'Escala Colunas'!Q90),IF(Configurações!$B$3="Simples","",IF('Escala Linhas'!BK44="","",'Escala Linhas'!BK44)))</f>
        <v/>
      </c>
      <c r="DZ44" s="71" t="str">
        <f>IF(Configurações!$B$3="Colunas",IF('Escala Colunas'!Q91="","",'Escala Colunas'!Q91),IF(Configurações!$B$3="Simples","",IF('Escala Linhas'!BL44="","",'Escala Linhas'!BL44)))</f>
        <v/>
      </c>
      <c r="EA44" s="71" t="str">
        <f>IF(Configurações!$B$3="Colunas",IF('Escala Colunas'!Q92="","",'Escala Colunas'!Q92),IF(Configurações!$B$3="Simples","",IF('Escala Linhas'!BM44="","",'Escala Linhas'!BM44)))</f>
        <v/>
      </c>
      <c r="EB44">
        <f>IF($B44="",0,IF(Configurações!$B$3="Simples",IF(OR(EH44="TRAB",EH44="ATEST"),1,0),IF(AND(DX44&lt;&gt;"",EA44&lt;&gt;""),1,0)))</f>
        <v>0</v>
      </c>
      <c r="EC44" s="72">
        <f>IF(AND(EB44=1,Configurações!$B$3&lt;&gt;"Simples"),MOD(EA44-DX44,1)-ED44,0)</f>
        <v>0</v>
      </c>
      <c r="ED44" s="72">
        <f t="shared" si="140"/>
        <v>0</v>
      </c>
      <c r="EE44">
        <f t="shared" si="141"/>
        <v>0</v>
      </c>
      <c r="EF44">
        <f t="shared" si="142"/>
        <v>0</v>
      </c>
      <c r="EG44" s="38" t="str">
        <f>IF(EB44=0,"",IF(EE44&gt;Configurações!$B$15,"7DIA ","")&amp;IF(AND(WEEKDAY(DX$5)=1,EF44&gt;IF($D44="F",Configurações!$B$13,Configurações!$B$14)),"DOM ","")&amp;IF(Configurações!$B$3="Simples","",IF(ROUND(EC44*1440,0)&lt;=ROUND(Configurações!$B$11*1440,0),IF(ROUND(ED44*1440,0)&gt;0,"INT-INDEVIDO",""),IF(ROUND(EC44*1440,0)&lt;=ROUND(Configurações!$B$12*1440,0),IF(ROUND(ED44*1440,0)&lt;&gt;ROUND(Configurações!$B$8*1440,0),"INT-15MIN",""),IF(OR(ROUND(ED44*1440,0)&lt;ROUND(Configurações!$B$9*1440,0),ROUND(ED44*1440,0)&gt;ROUND(Configurações!$B$10*1440,0)),"INT-1H2H","")))))</f>
        <v/>
      </c>
      <c r="EH44" t="str">
        <f>IF(Configurações!$B$3="Simples",IF('Escala Simples'!Q44="Trabalho","TRAB",IF('Escala Simples'!Q44="Folga","FOLGA",IF('Escala Simples'!Q44="Atestado","ATEST",IF('Escala Simples'!Q44="Férias","FERIAS","")))),"")</f>
        <v/>
      </c>
      <c r="EI44" s="71" t="str">
        <f>IF(Configurações!$B$3="Colunas",IF('Escala Colunas'!Q94="","",'Escala Colunas'!Q94),IF(Configurações!$B$3="Simples","",IF('Escala Linhas'!BO44="","",'Escala Linhas'!BO44)))</f>
        <v/>
      </c>
      <c r="EJ44" s="71" t="str">
        <f>IF(Configurações!$B$3="Colunas",IF('Escala Colunas'!Q95="","",'Escala Colunas'!Q95),IF(Configurações!$B$3="Simples","",IF('Escala Linhas'!BP44="","",'Escala Linhas'!BP44)))</f>
        <v/>
      </c>
      <c r="EK44" s="71" t="str">
        <f>IF(Configurações!$B$3="Colunas",IF('Escala Colunas'!Q96="","",'Escala Colunas'!Q96),IF(Configurações!$B$3="Simples","",IF('Escala Linhas'!BQ44="","",'Escala Linhas'!BQ44)))</f>
        <v/>
      </c>
      <c r="EL44" s="71" t="str">
        <f>IF(Configurações!$B$3="Colunas",IF('Escala Colunas'!Q97="","",'Escala Colunas'!Q97),IF(Configurações!$B$3="Simples","",IF('Escala Linhas'!BR44="","",'Escala Linhas'!BR44)))</f>
        <v/>
      </c>
      <c r="EM44">
        <f>IF($B44="",0,IF(Configurações!$B$3="Simples",IF(OR(ES44="TRAB",ES44="ATEST"),1,0),IF(AND(EI44&lt;&gt;"",EL44&lt;&gt;""),1,0)))</f>
        <v>0</v>
      </c>
      <c r="EN44" s="72">
        <f>IF(AND(EM44=1,Configurações!$B$3&lt;&gt;"Simples"),MOD(EL44-EI44,1)-EO44,0)</f>
        <v>0</v>
      </c>
      <c r="EO44" s="72">
        <f t="shared" si="143"/>
        <v>0</v>
      </c>
      <c r="EP44">
        <f t="shared" si="144"/>
        <v>0</v>
      </c>
      <c r="EQ44">
        <f t="shared" si="145"/>
        <v>0</v>
      </c>
      <c r="ER44" s="38" t="str">
        <f>IF(EM44=0,"",IF(EP44&gt;Configurações!$B$15,"7DIA ","")&amp;IF(AND(WEEKDAY(EI$5)=1,EQ44&gt;IF($D44="F",Configurações!$B$13,Configurações!$B$14)),"DOM ","")&amp;IF(Configurações!$B$3="Simples","",IF(ROUND(EN44*1440,0)&lt;=ROUND(Configurações!$B$11*1440,0),IF(ROUND(EO44*1440,0)&gt;0,"INT-INDEVIDO",""),IF(ROUND(EN44*1440,0)&lt;=ROUND(Configurações!$B$12*1440,0),IF(ROUND(EO44*1440,0)&lt;&gt;ROUND(Configurações!$B$8*1440,0),"INT-15MIN",""),IF(OR(ROUND(EO44*1440,0)&lt;ROUND(Configurações!$B$9*1440,0),ROUND(EO44*1440,0)&gt;ROUND(Configurações!$B$10*1440,0)),"INT-1H2H","")))))</f>
        <v/>
      </c>
      <c r="ES44" t="str">
        <f>IF(Configurações!$B$3="Simples",IF('Escala Simples'!R44="Trabalho","TRAB",IF('Escala Simples'!R44="Folga","FOLGA",IF('Escala Simples'!R44="Atestado","ATEST",IF('Escala Simples'!R44="Férias","FERIAS","")))),"")</f>
        <v/>
      </c>
      <c r="ET44" s="71" t="str">
        <f>IF(Configurações!$B$3="Colunas",IF('Escala Colunas'!Q99="","",'Escala Colunas'!Q99),IF(Configurações!$B$3="Simples","",IF('Escala Linhas'!BT44="","",'Escala Linhas'!BT44)))</f>
        <v/>
      </c>
      <c r="EU44" s="71" t="str">
        <f>IF(Configurações!$B$3="Colunas",IF('Escala Colunas'!Q100="","",'Escala Colunas'!Q100),IF(Configurações!$B$3="Simples","",IF('Escala Linhas'!BU44="","",'Escala Linhas'!BU44)))</f>
        <v/>
      </c>
      <c r="EV44" s="71" t="str">
        <f>IF(Configurações!$B$3="Colunas",IF('Escala Colunas'!Q101="","",'Escala Colunas'!Q101),IF(Configurações!$B$3="Simples","",IF('Escala Linhas'!BV44="","",'Escala Linhas'!BV44)))</f>
        <v/>
      </c>
      <c r="EW44" s="71" t="str">
        <f>IF(Configurações!$B$3="Colunas",IF('Escala Colunas'!Q102="","",'Escala Colunas'!Q102),IF(Configurações!$B$3="Simples","",IF('Escala Linhas'!BW44="","",'Escala Linhas'!BW44)))</f>
        <v/>
      </c>
      <c r="EX44">
        <f>IF($B44="",0,IF(Configurações!$B$3="Simples",IF(OR(FD44="TRAB",FD44="ATEST"),1,0),IF(AND(ET44&lt;&gt;"",EW44&lt;&gt;""),1,0)))</f>
        <v>0</v>
      </c>
      <c r="EY44" s="72">
        <f>IF(AND(EX44=1,Configurações!$B$3&lt;&gt;"Simples"),MOD(EW44-ET44,1)-EZ44,0)</f>
        <v>0</v>
      </c>
      <c r="EZ44" s="72">
        <f t="shared" si="146"/>
        <v>0</v>
      </c>
      <c r="FA44">
        <f t="shared" si="147"/>
        <v>0</v>
      </c>
      <c r="FB44">
        <f t="shared" si="148"/>
        <v>0</v>
      </c>
      <c r="FC44" s="38" t="str">
        <f>IF(EX44=0,"",IF(FA44&gt;Configurações!$B$15,"7DIA ","")&amp;IF(AND(WEEKDAY(ET$5)=1,FB44&gt;IF($D44="F",Configurações!$B$13,Configurações!$B$14)),"DOM ","")&amp;IF(Configurações!$B$3="Simples","",IF(ROUND(EY44*1440,0)&lt;=ROUND(Configurações!$B$11*1440,0),IF(ROUND(EZ44*1440,0)&gt;0,"INT-INDEVIDO",""),IF(ROUND(EY44*1440,0)&lt;=ROUND(Configurações!$B$12*1440,0),IF(ROUND(EZ44*1440,0)&lt;&gt;ROUND(Configurações!$B$8*1440,0),"INT-15MIN",""),IF(OR(ROUND(EZ44*1440,0)&lt;ROUND(Configurações!$B$9*1440,0),ROUND(EZ44*1440,0)&gt;ROUND(Configurações!$B$10*1440,0)),"INT-1H2H","")))))</f>
        <v/>
      </c>
      <c r="FD44" t="str">
        <f>IF(Configurações!$B$3="Simples",IF('Escala Simples'!S44="Trabalho","TRAB",IF('Escala Simples'!S44="Folga","FOLGA",IF('Escala Simples'!S44="Atestado","ATEST",IF('Escala Simples'!S44="Férias","FERIAS","")))),"")</f>
        <v/>
      </c>
      <c r="FE44" s="71" t="str">
        <f>IF(Configurações!$B$3="Colunas",IF('Escala Colunas'!Q107="","",'Escala Colunas'!Q107),IF(Configurações!$B$3="Simples","",IF('Escala Linhas'!CB44="","",'Escala Linhas'!CB44)))</f>
        <v/>
      </c>
      <c r="FF44" s="71" t="str">
        <f>IF(Configurações!$B$3="Colunas",IF('Escala Colunas'!Q108="","",'Escala Colunas'!Q108),IF(Configurações!$B$3="Simples","",IF('Escala Linhas'!CC44="","",'Escala Linhas'!CC44)))</f>
        <v/>
      </c>
      <c r="FG44" s="71" t="str">
        <f>IF(Configurações!$B$3="Colunas",IF('Escala Colunas'!Q109="","",'Escala Colunas'!Q109),IF(Configurações!$B$3="Simples","",IF('Escala Linhas'!CD44="","",'Escala Linhas'!CD44)))</f>
        <v/>
      </c>
      <c r="FH44" s="71" t="str">
        <f>IF(Configurações!$B$3="Colunas",IF('Escala Colunas'!Q110="","",'Escala Colunas'!Q110),IF(Configurações!$B$3="Simples","",IF('Escala Linhas'!CE44="","",'Escala Linhas'!CE44)))</f>
        <v/>
      </c>
      <c r="FI44">
        <f>IF($B44="",0,IF(Configurações!$B$3="Simples",IF(OR(FO44="TRAB",FO44="ATEST"),1,0),IF(AND(FE44&lt;&gt;"",FH44&lt;&gt;""),1,0)))</f>
        <v>0</v>
      </c>
      <c r="FJ44" s="72">
        <f>IF(AND(FI44=1,Configurações!$B$3&lt;&gt;"Simples"),MOD(FH44-FE44,1)-FK44,0)</f>
        <v>0</v>
      </c>
      <c r="FK44" s="72">
        <f t="shared" si="149"/>
        <v>0</v>
      </c>
      <c r="FL44">
        <f t="shared" si="150"/>
        <v>0</v>
      </c>
      <c r="FM44">
        <f t="shared" si="151"/>
        <v>0</v>
      </c>
      <c r="FN44" s="38" t="str">
        <f>IF(FI44=0,"",IF(FL44&gt;Configurações!$B$15,"7DIA ","")&amp;IF(AND(WEEKDAY(FE$5)=1,FM44&gt;IF($D44="F",Configurações!$B$13,Configurações!$B$14)),"DOM ","")&amp;IF(Configurações!$B$3="Simples","",IF(ROUND(FJ44*1440,0)&lt;=ROUND(Configurações!$B$11*1440,0),IF(ROUND(FK44*1440,0)&gt;0,"INT-INDEVIDO",""),IF(ROUND(FJ44*1440,0)&lt;=ROUND(Configurações!$B$12*1440,0),IF(ROUND(FK44*1440,0)&lt;&gt;ROUND(Configurações!$B$8*1440,0),"INT-15MIN",""),IF(OR(ROUND(FK44*1440,0)&lt;ROUND(Configurações!$B$9*1440,0),ROUND(FK44*1440,0)&gt;ROUND(Configurações!$B$10*1440,0)),"INT-1H2H","")))))</f>
        <v/>
      </c>
      <c r="FO44" t="str">
        <f>IF(Configurações!$B$3="Simples",IF('Escala Simples'!V44="Trabalho","TRAB",IF('Escala Simples'!V44="Folga","FOLGA",IF('Escala Simples'!V44="Atestado","ATEST",IF('Escala Simples'!V44="Férias","FERIAS","")))),"")</f>
        <v/>
      </c>
      <c r="FP44" s="71" t="str">
        <f>IF(Configurações!$B$3="Colunas",IF('Escala Colunas'!Q112="","",'Escala Colunas'!Q112),IF(Configurações!$B$3="Simples","",IF('Escala Linhas'!CG44="","",'Escala Linhas'!CG44)))</f>
        <v/>
      </c>
      <c r="FQ44" s="71" t="str">
        <f>IF(Configurações!$B$3="Colunas",IF('Escala Colunas'!Q113="","",'Escala Colunas'!Q113),IF(Configurações!$B$3="Simples","",IF('Escala Linhas'!CH44="","",'Escala Linhas'!CH44)))</f>
        <v/>
      </c>
      <c r="FR44" s="71" t="str">
        <f>IF(Configurações!$B$3="Colunas",IF('Escala Colunas'!Q114="","",'Escala Colunas'!Q114),IF(Configurações!$B$3="Simples","",IF('Escala Linhas'!CI44="","",'Escala Linhas'!CI44)))</f>
        <v/>
      </c>
      <c r="FS44" s="71" t="str">
        <f>IF(Configurações!$B$3="Colunas",IF('Escala Colunas'!Q115="","",'Escala Colunas'!Q115),IF(Configurações!$B$3="Simples","",IF('Escala Linhas'!CJ44="","",'Escala Linhas'!CJ44)))</f>
        <v/>
      </c>
      <c r="FT44">
        <f>IF($B44="",0,IF(Configurações!$B$3="Simples",IF(OR(FZ44="TRAB",FZ44="ATEST"),1,0),IF(AND(FP44&lt;&gt;"",FS44&lt;&gt;""),1,0)))</f>
        <v>0</v>
      </c>
      <c r="FU44" s="72">
        <f>IF(AND(FT44=1,Configurações!$B$3&lt;&gt;"Simples"),MOD(FS44-FP44,1)-FV44,0)</f>
        <v>0</v>
      </c>
      <c r="FV44" s="72">
        <f t="shared" si="152"/>
        <v>0</v>
      </c>
      <c r="FW44">
        <f t="shared" si="153"/>
        <v>0</v>
      </c>
      <c r="FX44">
        <f t="shared" si="154"/>
        <v>0</v>
      </c>
      <c r="FY44" s="38" t="str">
        <f>IF(FT44=0,"",IF(FW44&gt;Configurações!$B$15,"7DIA ","")&amp;IF(AND(WEEKDAY(FP$5)=1,FX44&gt;IF($D44="F",Configurações!$B$13,Configurações!$B$14)),"DOM ","")&amp;IF(Configurações!$B$3="Simples","",IF(ROUND(FU44*1440,0)&lt;=ROUND(Configurações!$B$11*1440,0),IF(ROUND(FV44*1440,0)&gt;0,"INT-INDEVIDO",""),IF(ROUND(FU44*1440,0)&lt;=ROUND(Configurações!$B$12*1440,0),IF(ROUND(FV44*1440,0)&lt;&gt;ROUND(Configurações!$B$8*1440,0),"INT-15MIN",""),IF(OR(ROUND(FV44*1440,0)&lt;ROUND(Configurações!$B$9*1440,0),ROUND(FV44*1440,0)&gt;ROUND(Configurações!$B$10*1440,0)),"INT-1H2H","")))))</f>
        <v/>
      </c>
      <c r="FZ44" t="str">
        <f>IF(Configurações!$B$3="Simples",IF('Escala Simples'!W44="Trabalho","TRAB",IF('Escala Simples'!W44="Folga","FOLGA",IF('Escala Simples'!W44="Atestado","ATEST",IF('Escala Simples'!W44="Férias","FERIAS","")))),"")</f>
        <v/>
      </c>
      <c r="GA44" s="71" t="str">
        <f>IF(Configurações!$B$3="Colunas",IF('Escala Colunas'!Q117="","",'Escala Colunas'!Q117),IF(Configurações!$B$3="Simples","",IF('Escala Linhas'!CL44="","",'Escala Linhas'!CL44)))</f>
        <v/>
      </c>
      <c r="GB44" s="71" t="str">
        <f>IF(Configurações!$B$3="Colunas",IF('Escala Colunas'!Q118="","",'Escala Colunas'!Q118),IF(Configurações!$B$3="Simples","",IF('Escala Linhas'!CM44="","",'Escala Linhas'!CM44)))</f>
        <v/>
      </c>
      <c r="GC44" s="71" t="str">
        <f>IF(Configurações!$B$3="Colunas",IF('Escala Colunas'!Q119="","",'Escala Colunas'!Q119),IF(Configurações!$B$3="Simples","",IF('Escala Linhas'!CN44="","",'Escala Linhas'!CN44)))</f>
        <v/>
      </c>
      <c r="GD44" s="71" t="str">
        <f>IF(Configurações!$B$3="Colunas",IF('Escala Colunas'!Q120="","",'Escala Colunas'!Q120),IF(Configurações!$B$3="Simples","",IF('Escala Linhas'!CO44="","",'Escala Linhas'!CO44)))</f>
        <v/>
      </c>
      <c r="GE44">
        <f>IF($B44="",0,IF(Configurações!$B$3="Simples",IF(OR(GK44="TRAB",GK44="ATEST"),1,0),IF(AND(GA44&lt;&gt;"",GD44&lt;&gt;""),1,0)))</f>
        <v>0</v>
      </c>
      <c r="GF44" s="72">
        <f>IF(AND(GE44=1,Configurações!$B$3&lt;&gt;"Simples"),MOD(GD44-GA44,1)-GG44,0)</f>
        <v>0</v>
      </c>
      <c r="GG44" s="72">
        <f t="shared" si="155"/>
        <v>0</v>
      </c>
      <c r="GH44">
        <f t="shared" si="156"/>
        <v>0</v>
      </c>
      <c r="GI44">
        <f t="shared" si="157"/>
        <v>0</v>
      </c>
      <c r="GJ44" s="38" t="str">
        <f>IF(GE44=0,"",IF(GH44&gt;Configurações!$B$15,"7DIA ","")&amp;IF(AND(WEEKDAY(GA$5)=1,GI44&gt;IF($D44="F",Configurações!$B$13,Configurações!$B$14)),"DOM ","")&amp;IF(Configurações!$B$3="Simples","",IF(ROUND(GF44*1440,0)&lt;=ROUND(Configurações!$B$11*1440,0),IF(ROUND(GG44*1440,0)&gt;0,"INT-INDEVIDO",""),IF(ROUND(GF44*1440,0)&lt;=ROUND(Configurações!$B$12*1440,0),IF(ROUND(GG44*1440,0)&lt;&gt;ROUND(Configurações!$B$8*1440,0),"INT-15MIN",""),IF(OR(ROUND(GG44*1440,0)&lt;ROUND(Configurações!$B$9*1440,0),ROUND(GG44*1440,0)&gt;ROUND(Configurações!$B$10*1440,0)),"INT-1H2H","")))))</f>
        <v/>
      </c>
      <c r="GK44" t="str">
        <f>IF(Configurações!$B$3="Simples",IF('Escala Simples'!X44="Trabalho","TRAB",IF('Escala Simples'!X44="Folga","FOLGA",IF('Escala Simples'!X44="Atestado","ATEST",IF('Escala Simples'!X44="Férias","FERIAS","")))),"")</f>
        <v/>
      </c>
      <c r="GL44" s="71" t="str">
        <f>IF(Configurações!$B$3="Colunas",IF('Escala Colunas'!Q122="","",'Escala Colunas'!Q122),IF(Configurações!$B$3="Simples","",IF('Escala Linhas'!CQ44="","",'Escala Linhas'!CQ44)))</f>
        <v/>
      </c>
      <c r="GM44" s="71" t="str">
        <f>IF(Configurações!$B$3="Colunas",IF('Escala Colunas'!Q123="","",'Escala Colunas'!Q123),IF(Configurações!$B$3="Simples","",IF('Escala Linhas'!CR44="","",'Escala Linhas'!CR44)))</f>
        <v/>
      </c>
      <c r="GN44" s="71" t="str">
        <f>IF(Configurações!$B$3="Colunas",IF('Escala Colunas'!Q124="","",'Escala Colunas'!Q124),IF(Configurações!$B$3="Simples","",IF('Escala Linhas'!CS44="","",'Escala Linhas'!CS44)))</f>
        <v/>
      </c>
      <c r="GO44" s="71" t="str">
        <f>IF(Configurações!$B$3="Colunas",IF('Escala Colunas'!Q125="","",'Escala Colunas'!Q125),IF(Configurações!$B$3="Simples","",IF('Escala Linhas'!CT44="","",'Escala Linhas'!CT44)))</f>
        <v/>
      </c>
      <c r="GP44">
        <f>IF($B44="",0,IF(Configurações!$B$3="Simples",IF(OR(GV44="TRAB",GV44="ATEST"),1,0),IF(AND(GL44&lt;&gt;"",GO44&lt;&gt;""),1,0)))</f>
        <v>0</v>
      </c>
      <c r="GQ44" s="72">
        <f>IF(AND(GP44=1,Configurações!$B$3&lt;&gt;"Simples"),MOD(GO44-GL44,1)-GR44,0)</f>
        <v>0</v>
      </c>
      <c r="GR44" s="72">
        <f t="shared" si="158"/>
        <v>0</v>
      </c>
      <c r="GS44">
        <f t="shared" si="159"/>
        <v>0</v>
      </c>
      <c r="GT44">
        <f t="shared" si="160"/>
        <v>0</v>
      </c>
      <c r="GU44" s="38" t="str">
        <f>IF(GP44=0,"",IF(GS44&gt;Configurações!$B$15,"7DIA ","")&amp;IF(AND(WEEKDAY(GL$5)=1,GT44&gt;IF($D44="F",Configurações!$B$13,Configurações!$B$14)),"DOM ","")&amp;IF(Configurações!$B$3="Simples","",IF(ROUND(GQ44*1440,0)&lt;=ROUND(Configurações!$B$11*1440,0),IF(ROUND(GR44*1440,0)&gt;0,"INT-INDEVIDO",""),IF(ROUND(GQ44*1440,0)&lt;=ROUND(Configurações!$B$12*1440,0),IF(ROUND(GR44*1440,0)&lt;&gt;ROUND(Configurações!$B$8*1440,0),"INT-15MIN",""),IF(OR(ROUND(GR44*1440,0)&lt;ROUND(Configurações!$B$9*1440,0),ROUND(GR44*1440,0)&gt;ROUND(Configurações!$B$10*1440,0)),"INT-1H2H","")))))</f>
        <v/>
      </c>
      <c r="GV44" t="str">
        <f>IF(Configurações!$B$3="Simples",IF('Escala Simples'!Y44="Trabalho","TRAB",IF('Escala Simples'!Y44="Folga","FOLGA",IF('Escala Simples'!Y44="Atestado","ATEST",IF('Escala Simples'!Y44="Férias","FERIAS","")))),"")</f>
        <v/>
      </c>
      <c r="GW44" s="71" t="str">
        <f>IF(Configurações!$B$3="Colunas",IF('Escala Colunas'!Q127="","",'Escala Colunas'!Q127),IF(Configurações!$B$3="Simples","",IF('Escala Linhas'!CV44="","",'Escala Linhas'!CV44)))</f>
        <v/>
      </c>
      <c r="GX44" s="71" t="str">
        <f>IF(Configurações!$B$3="Colunas",IF('Escala Colunas'!Q128="","",'Escala Colunas'!Q128),IF(Configurações!$B$3="Simples","",IF('Escala Linhas'!CW44="","",'Escala Linhas'!CW44)))</f>
        <v/>
      </c>
      <c r="GY44" s="71" t="str">
        <f>IF(Configurações!$B$3="Colunas",IF('Escala Colunas'!Q129="","",'Escala Colunas'!Q129),IF(Configurações!$B$3="Simples","",IF('Escala Linhas'!CX44="","",'Escala Linhas'!CX44)))</f>
        <v/>
      </c>
      <c r="GZ44" s="71" t="str">
        <f>IF(Configurações!$B$3="Colunas",IF('Escala Colunas'!Q130="","",'Escala Colunas'!Q130),IF(Configurações!$B$3="Simples","",IF('Escala Linhas'!CY44="","",'Escala Linhas'!CY44)))</f>
        <v/>
      </c>
      <c r="HA44">
        <f>IF($B44="",0,IF(Configurações!$B$3="Simples",IF(OR(HG44="TRAB",HG44="ATEST"),1,0),IF(AND(GW44&lt;&gt;"",GZ44&lt;&gt;""),1,0)))</f>
        <v>0</v>
      </c>
      <c r="HB44" s="72">
        <f>IF(AND(HA44=1,Configurações!$B$3&lt;&gt;"Simples"),MOD(GZ44-GW44,1)-HC44,0)</f>
        <v>0</v>
      </c>
      <c r="HC44" s="72">
        <f t="shared" si="161"/>
        <v>0</v>
      </c>
      <c r="HD44">
        <f t="shared" si="162"/>
        <v>0</v>
      </c>
      <c r="HE44">
        <f t="shared" si="163"/>
        <v>0</v>
      </c>
      <c r="HF44" s="38" t="str">
        <f>IF(HA44=0,"",IF(HD44&gt;Configurações!$B$15,"7DIA ","")&amp;IF(AND(WEEKDAY(GW$5)=1,HE44&gt;IF($D44="F",Configurações!$B$13,Configurações!$B$14)),"DOM ","")&amp;IF(Configurações!$B$3="Simples","",IF(ROUND(HB44*1440,0)&lt;=ROUND(Configurações!$B$11*1440,0),IF(ROUND(HC44*1440,0)&gt;0,"INT-INDEVIDO",""),IF(ROUND(HB44*1440,0)&lt;=ROUND(Configurações!$B$12*1440,0),IF(ROUND(HC44*1440,0)&lt;&gt;ROUND(Configurações!$B$8*1440,0),"INT-15MIN",""),IF(OR(ROUND(HC44*1440,0)&lt;ROUND(Configurações!$B$9*1440,0),ROUND(HC44*1440,0)&gt;ROUND(Configurações!$B$10*1440,0)),"INT-1H2H","")))))</f>
        <v/>
      </c>
      <c r="HG44" t="str">
        <f>IF(Configurações!$B$3="Simples",IF('Escala Simples'!Z44="Trabalho","TRAB",IF('Escala Simples'!Z44="Folga","FOLGA",IF('Escala Simples'!Z44="Atestado","ATEST",IF('Escala Simples'!Z44="Férias","FERIAS","")))),"")</f>
        <v/>
      </c>
      <c r="HH44" s="71" t="str">
        <f>IF(Configurações!$B$3="Colunas",IF('Escala Colunas'!Q132="","",'Escala Colunas'!Q132),IF(Configurações!$B$3="Simples","",IF('Escala Linhas'!DA44="","",'Escala Linhas'!DA44)))</f>
        <v/>
      </c>
      <c r="HI44" s="71" t="str">
        <f>IF(Configurações!$B$3="Colunas",IF('Escala Colunas'!Q133="","",'Escala Colunas'!Q133),IF(Configurações!$B$3="Simples","",IF('Escala Linhas'!DB44="","",'Escala Linhas'!DB44)))</f>
        <v/>
      </c>
      <c r="HJ44" s="71" t="str">
        <f>IF(Configurações!$B$3="Colunas",IF('Escala Colunas'!Q134="","",'Escala Colunas'!Q134),IF(Configurações!$B$3="Simples","",IF('Escala Linhas'!DC44="","",'Escala Linhas'!DC44)))</f>
        <v/>
      </c>
      <c r="HK44" s="71" t="str">
        <f>IF(Configurações!$B$3="Colunas",IF('Escala Colunas'!Q135="","",'Escala Colunas'!Q135),IF(Configurações!$B$3="Simples","",IF('Escala Linhas'!DD44="","",'Escala Linhas'!DD44)))</f>
        <v/>
      </c>
      <c r="HL44">
        <f>IF($B44="",0,IF(Configurações!$B$3="Simples",IF(OR(HR44="TRAB",HR44="ATEST"),1,0),IF(AND(HH44&lt;&gt;"",HK44&lt;&gt;""),1,0)))</f>
        <v>0</v>
      </c>
      <c r="HM44" s="72">
        <f>IF(AND(HL44=1,Configurações!$B$3&lt;&gt;"Simples"),MOD(HK44-HH44,1)-HN44,0)</f>
        <v>0</v>
      </c>
      <c r="HN44" s="72">
        <f t="shared" si="164"/>
        <v>0</v>
      </c>
      <c r="HO44">
        <f t="shared" si="165"/>
        <v>0</v>
      </c>
      <c r="HP44">
        <f t="shared" si="166"/>
        <v>0</v>
      </c>
      <c r="HQ44" s="38" t="str">
        <f>IF(HL44=0,"",IF(HO44&gt;Configurações!$B$15,"7DIA ","")&amp;IF(AND(WEEKDAY(HH$5)=1,HP44&gt;IF($D44="F",Configurações!$B$13,Configurações!$B$14)),"DOM ","")&amp;IF(Configurações!$B$3="Simples","",IF(ROUND(HM44*1440,0)&lt;=ROUND(Configurações!$B$11*1440,0),IF(ROUND(HN44*1440,0)&gt;0,"INT-INDEVIDO",""),IF(ROUND(HM44*1440,0)&lt;=ROUND(Configurações!$B$12*1440,0),IF(ROUND(HN44*1440,0)&lt;&gt;ROUND(Configurações!$B$8*1440,0),"INT-15MIN",""),IF(OR(ROUND(HN44*1440,0)&lt;ROUND(Configurações!$B$9*1440,0),ROUND(HN44*1440,0)&gt;ROUND(Configurações!$B$10*1440,0)),"INT-1H2H","")))))</f>
        <v/>
      </c>
      <c r="HR44" t="str">
        <f>IF(Configurações!$B$3="Simples",IF('Escala Simples'!AA44="Trabalho","TRAB",IF('Escala Simples'!AA44="Folga","FOLGA",IF('Escala Simples'!AA44="Atestado","ATEST",IF('Escala Simples'!AA44="Férias","FERIAS","")))),"")</f>
        <v/>
      </c>
      <c r="HS44" s="71" t="str">
        <f>IF(Configurações!$B$3="Colunas",IF('Escala Colunas'!Q137="","",'Escala Colunas'!Q137),IF(Configurações!$B$3="Simples","",IF('Escala Linhas'!DF44="","",'Escala Linhas'!DF44)))</f>
        <v/>
      </c>
      <c r="HT44" s="71" t="str">
        <f>IF(Configurações!$B$3="Colunas",IF('Escala Colunas'!Q138="","",'Escala Colunas'!Q138),IF(Configurações!$B$3="Simples","",IF('Escala Linhas'!DG44="","",'Escala Linhas'!DG44)))</f>
        <v/>
      </c>
      <c r="HU44" s="71" t="str">
        <f>IF(Configurações!$B$3="Colunas",IF('Escala Colunas'!Q139="","",'Escala Colunas'!Q139),IF(Configurações!$B$3="Simples","",IF('Escala Linhas'!DH44="","",'Escala Linhas'!DH44)))</f>
        <v/>
      </c>
      <c r="HV44" s="71" t="str">
        <f>IF(Configurações!$B$3="Colunas",IF('Escala Colunas'!Q140="","",'Escala Colunas'!Q140),IF(Configurações!$B$3="Simples","",IF('Escala Linhas'!DI44="","",'Escala Linhas'!DI44)))</f>
        <v/>
      </c>
      <c r="HW44">
        <f>IF($B44="",0,IF(Configurações!$B$3="Simples",IF(OR(IC44="TRAB",IC44="ATEST"),1,0),IF(AND(HS44&lt;&gt;"",HV44&lt;&gt;""),1,0)))</f>
        <v>0</v>
      </c>
      <c r="HX44" s="72">
        <f>IF(AND(HW44=1,Configurações!$B$3&lt;&gt;"Simples"),MOD(HV44-HS44,1)-HY44,0)</f>
        <v>0</v>
      </c>
      <c r="HY44" s="72">
        <f t="shared" si="167"/>
        <v>0</v>
      </c>
      <c r="HZ44">
        <f t="shared" si="168"/>
        <v>0</v>
      </c>
      <c r="IA44">
        <f t="shared" si="169"/>
        <v>0</v>
      </c>
      <c r="IB44" s="38" t="str">
        <f>IF(HW44=0,"",IF(HZ44&gt;Configurações!$B$15,"7DIA ","")&amp;IF(AND(WEEKDAY(HS$5)=1,IA44&gt;IF($D44="F",Configurações!$B$13,Configurações!$B$14)),"DOM ","")&amp;IF(Configurações!$B$3="Simples","",IF(ROUND(HX44*1440,0)&lt;=ROUND(Configurações!$B$11*1440,0),IF(ROUND(HY44*1440,0)&gt;0,"INT-INDEVIDO",""),IF(ROUND(HX44*1440,0)&lt;=ROUND(Configurações!$B$12*1440,0),IF(ROUND(HY44*1440,0)&lt;&gt;ROUND(Configurações!$B$8*1440,0),"INT-15MIN",""),IF(OR(ROUND(HY44*1440,0)&lt;ROUND(Configurações!$B$9*1440,0),ROUND(HY44*1440,0)&gt;ROUND(Configurações!$B$10*1440,0)),"INT-1H2H","")))))</f>
        <v/>
      </c>
      <c r="IC44" t="str">
        <f>IF(Configurações!$B$3="Simples",IF('Escala Simples'!AB44="Trabalho","TRAB",IF('Escala Simples'!AB44="Folga","FOLGA",IF('Escala Simples'!AB44="Atestado","ATEST",IF('Escala Simples'!AB44="Férias","FERIAS","")))),"")</f>
        <v/>
      </c>
      <c r="ID44" s="71" t="str">
        <f>IF(Configurações!$B$3="Colunas",IF('Escala Colunas'!Q145="","",'Escala Colunas'!Q145),IF(Configurações!$B$3="Simples","",IF('Escala Linhas'!DN44="","",'Escala Linhas'!DN44)))</f>
        <v/>
      </c>
      <c r="IE44" s="71" t="str">
        <f>IF(Configurações!$B$3="Colunas",IF('Escala Colunas'!Q146="","",'Escala Colunas'!Q146),IF(Configurações!$B$3="Simples","",IF('Escala Linhas'!DO44="","",'Escala Linhas'!DO44)))</f>
        <v/>
      </c>
      <c r="IF44" s="71" t="str">
        <f>IF(Configurações!$B$3="Colunas",IF('Escala Colunas'!Q147="","",'Escala Colunas'!Q147),IF(Configurações!$B$3="Simples","",IF('Escala Linhas'!DP44="","",'Escala Linhas'!DP44)))</f>
        <v/>
      </c>
      <c r="IG44" s="71" t="str">
        <f>IF(Configurações!$B$3="Colunas",IF('Escala Colunas'!Q148="","",'Escala Colunas'!Q148),IF(Configurações!$B$3="Simples","",IF('Escala Linhas'!DQ44="","",'Escala Linhas'!DQ44)))</f>
        <v/>
      </c>
      <c r="IH44">
        <f>IF($B44="",0,IF(Configurações!$B$3="Simples",IF(OR(IN44="TRAB",IN44="ATEST"),1,0),IF(AND(ID44&lt;&gt;"",IG44&lt;&gt;""),1,0)))</f>
        <v>0</v>
      </c>
      <c r="II44" s="72">
        <f>IF(AND(IH44=1,Configurações!$B$3&lt;&gt;"Simples"),MOD(IG44-ID44,1)-IJ44,0)</f>
        <v>0</v>
      </c>
      <c r="IJ44" s="72">
        <f t="shared" si="170"/>
        <v>0</v>
      </c>
      <c r="IK44">
        <f t="shared" si="171"/>
        <v>0</v>
      </c>
      <c r="IL44">
        <f t="shared" si="172"/>
        <v>0</v>
      </c>
      <c r="IM44" s="38" t="str">
        <f>IF(IH44=0,"",IF(IK44&gt;Configurações!$B$15,"7DIA ","")&amp;IF(AND(WEEKDAY(ID$5)=1,IL44&gt;IF($D44="F",Configurações!$B$13,Configurações!$B$14)),"DOM ","")&amp;IF(Configurações!$B$3="Simples","",IF(ROUND(II44*1440,0)&lt;=ROUND(Configurações!$B$11*1440,0),IF(ROUND(IJ44*1440,0)&gt;0,"INT-INDEVIDO",""),IF(ROUND(II44*1440,0)&lt;=ROUND(Configurações!$B$12*1440,0),IF(ROUND(IJ44*1440,0)&lt;&gt;ROUND(Configurações!$B$8*1440,0),"INT-15MIN",""),IF(OR(ROUND(IJ44*1440,0)&lt;ROUND(Configurações!$B$9*1440,0),ROUND(IJ44*1440,0)&gt;ROUND(Configurações!$B$10*1440,0)),"INT-1H2H","")))))</f>
        <v/>
      </c>
      <c r="IN44" t="str">
        <f>IF(Configurações!$B$3="Simples",IF('Escala Simples'!AE44="Trabalho","TRAB",IF('Escala Simples'!AE44="Folga","FOLGA",IF('Escala Simples'!AE44="Atestado","ATEST",IF('Escala Simples'!AE44="Férias","FERIAS","")))),"")</f>
        <v/>
      </c>
      <c r="IO44" s="71" t="str">
        <f>IF(Configurações!$B$3="Colunas",IF('Escala Colunas'!Q150="","",'Escala Colunas'!Q150),IF(Configurações!$B$3="Simples","",IF('Escala Linhas'!DS44="","",'Escala Linhas'!DS44)))</f>
        <v/>
      </c>
      <c r="IP44" s="71" t="str">
        <f>IF(Configurações!$B$3="Colunas",IF('Escala Colunas'!Q151="","",'Escala Colunas'!Q151),IF(Configurações!$B$3="Simples","",IF('Escala Linhas'!DT44="","",'Escala Linhas'!DT44)))</f>
        <v/>
      </c>
      <c r="IQ44" s="71" t="str">
        <f>IF(Configurações!$B$3="Colunas",IF('Escala Colunas'!Q152="","",'Escala Colunas'!Q152),IF(Configurações!$B$3="Simples","",IF('Escala Linhas'!DU44="","",'Escala Linhas'!DU44)))</f>
        <v/>
      </c>
      <c r="IR44" s="71" t="str">
        <f>IF(Configurações!$B$3="Colunas",IF('Escala Colunas'!Q153="","",'Escala Colunas'!Q153),IF(Configurações!$B$3="Simples","",IF('Escala Linhas'!DV44="","",'Escala Linhas'!DV44)))</f>
        <v/>
      </c>
      <c r="IS44">
        <f>IF($B44="",0,IF(Configurações!$B$3="Simples",IF(OR(IY44="TRAB",IY44="ATEST"),1,0),IF(AND(IO44&lt;&gt;"",IR44&lt;&gt;""),1,0)))</f>
        <v>0</v>
      </c>
      <c r="IT44" s="72">
        <f>IF(AND(IS44=1,Configurações!$B$3&lt;&gt;"Simples"),MOD(IR44-IO44,1)-IU44,0)</f>
        <v>0</v>
      </c>
      <c r="IU44" s="72">
        <f t="shared" si="173"/>
        <v>0</v>
      </c>
      <c r="IV44">
        <f t="shared" si="174"/>
        <v>0</v>
      </c>
      <c r="IW44">
        <f t="shared" si="175"/>
        <v>0</v>
      </c>
      <c r="IX44" s="38" t="str">
        <f>IF(IS44=0,"",IF(IV44&gt;Configurações!$B$15,"7DIA ","")&amp;IF(AND(WEEKDAY(IO$5)=1,IW44&gt;IF($D44="F",Configurações!$B$13,Configurações!$B$14)),"DOM ","")&amp;IF(Configurações!$B$3="Simples","",IF(ROUND(IT44*1440,0)&lt;=ROUND(Configurações!$B$11*1440,0),IF(ROUND(IU44*1440,0)&gt;0,"INT-INDEVIDO",""),IF(ROUND(IT44*1440,0)&lt;=ROUND(Configurações!$B$12*1440,0),IF(ROUND(IU44*1440,0)&lt;&gt;ROUND(Configurações!$B$8*1440,0),"INT-15MIN",""),IF(OR(ROUND(IU44*1440,0)&lt;ROUND(Configurações!$B$9*1440,0),ROUND(IU44*1440,0)&gt;ROUND(Configurações!$B$10*1440,0)),"INT-1H2H","")))))</f>
        <v/>
      </c>
      <c r="IY44" t="str">
        <f>IF(Configurações!$B$3="Simples",IF('Escala Simples'!AF44="Trabalho","TRAB",IF('Escala Simples'!AF44="Folga","FOLGA",IF('Escala Simples'!AF44="Atestado","ATEST",IF('Escala Simples'!AF44="Férias","FERIAS","")))),"")</f>
        <v/>
      </c>
      <c r="IZ44" s="71" t="str">
        <f>IF(Configurações!$B$3="Colunas",IF('Escala Colunas'!Q155="","",'Escala Colunas'!Q155),IF(Configurações!$B$3="Simples","",IF('Escala Linhas'!DX44="","",'Escala Linhas'!DX44)))</f>
        <v/>
      </c>
      <c r="JA44" s="71" t="str">
        <f>IF(Configurações!$B$3="Colunas",IF('Escala Colunas'!Q156="","",'Escala Colunas'!Q156),IF(Configurações!$B$3="Simples","",IF('Escala Linhas'!DY44="","",'Escala Linhas'!DY44)))</f>
        <v/>
      </c>
      <c r="JB44" s="71" t="str">
        <f>IF(Configurações!$B$3="Colunas",IF('Escala Colunas'!Q157="","",'Escala Colunas'!Q157),IF(Configurações!$B$3="Simples","",IF('Escala Linhas'!DZ44="","",'Escala Linhas'!DZ44)))</f>
        <v/>
      </c>
      <c r="JC44" s="71" t="str">
        <f>IF(Configurações!$B$3="Colunas",IF('Escala Colunas'!Q158="","",'Escala Colunas'!Q158),IF(Configurações!$B$3="Simples","",IF('Escala Linhas'!EA44="","",'Escala Linhas'!EA44)))</f>
        <v/>
      </c>
      <c r="JD44">
        <f>IF($B44="",0,IF(Configurações!$B$3="Simples",IF(OR(JJ44="TRAB",JJ44="ATEST"),1,0),IF(AND(IZ44&lt;&gt;"",JC44&lt;&gt;""),1,0)))</f>
        <v>0</v>
      </c>
      <c r="JE44" s="72">
        <f>IF(AND(JD44=1,Configurações!$B$3&lt;&gt;"Simples"),MOD(JC44-IZ44,1)-JF44,0)</f>
        <v>0</v>
      </c>
      <c r="JF44" s="72">
        <f t="shared" si="176"/>
        <v>0</v>
      </c>
      <c r="JG44">
        <f t="shared" si="177"/>
        <v>0</v>
      </c>
      <c r="JH44">
        <f t="shared" si="178"/>
        <v>0</v>
      </c>
      <c r="JI44" s="38" t="str">
        <f>IF(JD44=0,"",IF(JG44&gt;Configurações!$B$15,"7DIA ","")&amp;IF(AND(WEEKDAY(IZ$5)=1,JH44&gt;IF($D44="F",Configurações!$B$13,Configurações!$B$14)),"DOM ","")&amp;IF(Configurações!$B$3="Simples","",IF(ROUND(JE44*1440,0)&lt;=ROUND(Configurações!$B$11*1440,0),IF(ROUND(JF44*1440,0)&gt;0,"INT-INDEVIDO",""),IF(ROUND(JE44*1440,0)&lt;=ROUND(Configurações!$B$12*1440,0),IF(ROUND(JF44*1440,0)&lt;&gt;ROUND(Configurações!$B$8*1440,0),"INT-15MIN",""),IF(OR(ROUND(JF44*1440,0)&lt;ROUND(Configurações!$B$9*1440,0),ROUND(JF44*1440,0)&gt;ROUND(Configurações!$B$10*1440,0)),"INT-1H2H","")))))</f>
        <v/>
      </c>
      <c r="JJ44" t="str">
        <f>IF(Configurações!$B$3="Simples",IF('Escala Simples'!AG44="Trabalho","TRAB",IF('Escala Simples'!AG44="Folga","FOLGA",IF('Escala Simples'!AG44="Atestado","ATEST",IF('Escala Simples'!AG44="Férias","FERIAS","")))),"")</f>
        <v/>
      </c>
      <c r="JK44" s="71" t="str">
        <f>IF(Configurações!$B$3="Colunas",IF('Escala Colunas'!Q160="","",'Escala Colunas'!Q160),IF(Configurações!$B$3="Simples","",IF('Escala Linhas'!EC44="","",'Escala Linhas'!EC44)))</f>
        <v/>
      </c>
      <c r="JL44" s="71" t="str">
        <f>IF(Configurações!$B$3="Colunas",IF('Escala Colunas'!Q161="","",'Escala Colunas'!Q161),IF(Configurações!$B$3="Simples","",IF('Escala Linhas'!ED44="","",'Escala Linhas'!ED44)))</f>
        <v/>
      </c>
      <c r="JM44" s="71" t="str">
        <f>IF(Configurações!$B$3="Colunas",IF('Escala Colunas'!Q162="","",'Escala Colunas'!Q162),IF(Configurações!$B$3="Simples","",IF('Escala Linhas'!EE44="","",'Escala Linhas'!EE44)))</f>
        <v/>
      </c>
      <c r="JN44" s="71" t="str">
        <f>IF(Configurações!$B$3="Colunas",IF('Escala Colunas'!Q163="","",'Escala Colunas'!Q163),IF(Configurações!$B$3="Simples","",IF('Escala Linhas'!EF44="","",'Escala Linhas'!EF44)))</f>
        <v/>
      </c>
      <c r="JO44">
        <f>IF($B44="",0,IF(Configurações!$B$3="Simples",IF(OR(JU44="TRAB",JU44="ATEST"),1,0),IF(AND(JK44&lt;&gt;"",JN44&lt;&gt;""),1,0)))</f>
        <v>0</v>
      </c>
      <c r="JP44" s="72">
        <f>IF(AND(JO44=1,Configurações!$B$3&lt;&gt;"Simples"),MOD(JN44-JK44,1)-JQ44,0)</f>
        <v>0</v>
      </c>
      <c r="JQ44" s="72">
        <f t="shared" si="179"/>
        <v>0</v>
      </c>
      <c r="JR44">
        <f t="shared" si="180"/>
        <v>0</v>
      </c>
      <c r="JS44">
        <f t="shared" si="181"/>
        <v>0</v>
      </c>
      <c r="JT44" s="38" t="str">
        <f>IF(JO44=0,"",IF(JR44&gt;Configurações!$B$15,"7DIA ","")&amp;IF(AND(WEEKDAY(JK$5)=1,JS44&gt;IF($D44="F",Configurações!$B$13,Configurações!$B$14)),"DOM ","")&amp;IF(Configurações!$B$3="Simples","",IF(ROUND(JP44*1440,0)&lt;=ROUND(Configurações!$B$11*1440,0),IF(ROUND(JQ44*1440,0)&gt;0,"INT-INDEVIDO",""),IF(ROUND(JP44*1440,0)&lt;=ROUND(Configurações!$B$12*1440,0),IF(ROUND(JQ44*1440,0)&lt;&gt;ROUND(Configurações!$B$8*1440,0),"INT-15MIN",""),IF(OR(ROUND(JQ44*1440,0)&lt;ROUND(Configurações!$B$9*1440,0),ROUND(JQ44*1440,0)&gt;ROUND(Configurações!$B$10*1440,0)),"INT-1H2H","")))))</f>
        <v/>
      </c>
      <c r="JU44" t="str">
        <f>IF(Configurações!$B$3="Simples",IF('Escala Simples'!AH44="Trabalho","TRAB",IF('Escala Simples'!AH44="Folga","FOLGA",IF('Escala Simples'!AH44="Atestado","ATEST",IF('Escala Simples'!AH44="Férias","FERIAS","")))),"")</f>
        <v/>
      </c>
      <c r="JV44" s="71" t="str">
        <f>IF(Configurações!$B$3="Colunas",IF('Escala Colunas'!Q165="","",'Escala Colunas'!Q165),IF(Configurações!$B$3="Simples","",IF('Escala Linhas'!EH44="","",'Escala Linhas'!EH44)))</f>
        <v/>
      </c>
      <c r="JW44" s="71" t="str">
        <f>IF(Configurações!$B$3="Colunas",IF('Escala Colunas'!Q166="","",'Escala Colunas'!Q166),IF(Configurações!$B$3="Simples","",IF('Escala Linhas'!EI44="","",'Escala Linhas'!EI44)))</f>
        <v/>
      </c>
      <c r="JX44" s="71" t="str">
        <f>IF(Configurações!$B$3="Colunas",IF('Escala Colunas'!Q167="","",'Escala Colunas'!Q167),IF(Configurações!$B$3="Simples","",IF('Escala Linhas'!EJ44="","",'Escala Linhas'!EJ44)))</f>
        <v/>
      </c>
      <c r="JY44" s="71" t="str">
        <f>IF(Configurações!$B$3="Colunas",IF('Escala Colunas'!Q168="","",'Escala Colunas'!Q168),IF(Configurações!$B$3="Simples","",IF('Escala Linhas'!EK44="","",'Escala Linhas'!EK44)))</f>
        <v/>
      </c>
      <c r="JZ44">
        <f>IF($B44="",0,IF(Configurações!$B$3="Simples",IF(OR(KF44="TRAB",KF44="ATEST"),1,0),IF(AND(JV44&lt;&gt;"",JY44&lt;&gt;""),1,0)))</f>
        <v>0</v>
      </c>
      <c r="KA44" s="72">
        <f>IF(AND(JZ44=1,Configurações!$B$3&lt;&gt;"Simples"),MOD(JY44-JV44,1)-KB44,0)</f>
        <v>0</v>
      </c>
      <c r="KB44" s="72">
        <f t="shared" si="182"/>
        <v>0</v>
      </c>
      <c r="KC44">
        <f t="shared" si="183"/>
        <v>0</v>
      </c>
      <c r="KD44">
        <f t="shared" si="184"/>
        <v>0</v>
      </c>
      <c r="KE44" s="38" t="str">
        <f>IF(JZ44=0,"",IF(KC44&gt;Configurações!$B$15,"7DIA ","")&amp;IF(AND(WEEKDAY(JV$5)=1,KD44&gt;IF($D44="F",Configurações!$B$13,Configurações!$B$14)),"DOM ","")&amp;IF(Configurações!$B$3="Simples","",IF(ROUND(KA44*1440,0)&lt;=ROUND(Configurações!$B$11*1440,0),IF(ROUND(KB44*1440,0)&gt;0,"INT-INDEVIDO",""),IF(ROUND(KA44*1440,0)&lt;=ROUND(Configurações!$B$12*1440,0),IF(ROUND(KB44*1440,0)&lt;&gt;ROUND(Configurações!$B$8*1440,0),"INT-15MIN",""),IF(OR(ROUND(KB44*1440,0)&lt;ROUND(Configurações!$B$9*1440,0),ROUND(KB44*1440,0)&gt;ROUND(Configurações!$B$10*1440,0)),"INT-1H2H","")))))</f>
        <v/>
      </c>
      <c r="KF44" t="str">
        <f>IF(Configurações!$B$3="Simples",IF('Escala Simples'!AI44="Trabalho","TRAB",IF('Escala Simples'!AI44="Folga","FOLGA",IF('Escala Simples'!AI44="Atestado","ATEST",IF('Escala Simples'!AI44="Férias","FERIAS","")))),"")</f>
        <v/>
      </c>
      <c r="KG44" s="71" t="str">
        <f>IF(Configurações!$B$3="Colunas",IF('Escala Colunas'!Q170="","",'Escala Colunas'!Q170),IF(Configurações!$B$3="Simples","",IF('Escala Linhas'!EM44="","",'Escala Linhas'!EM44)))</f>
        <v/>
      </c>
      <c r="KH44" s="71" t="str">
        <f>IF(Configurações!$B$3="Colunas",IF('Escala Colunas'!Q171="","",'Escala Colunas'!Q171),IF(Configurações!$B$3="Simples","",IF('Escala Linhas'!EN44="","",'Escala Linhas'!EN44)))</f>
        <v/>
      </c>
      <c r="KI44" s="71" t="str">
        <f>IF(Configurações!$B$3="Colunas",IF('Escala Colunas'!Q172="","",'Escala Colunas'!Q172),IF(Configurações!$B$3="Simples","",IF('Escala Linhas'!EO44="","",'Escala Linhas'!EO44)))</f>
        <v/>
      </c>
      <c r="KJ44" s="71" t="str">
        <f>IF(Configurações!$B$3="Colunas",IF('Escala Colunas'!Q173="","",'Escala Colunas'!Q173),IF(Configurações!$B$3="Simples","",IF('Escala Linhas'!EP44="","",'Escala Linhas'!EP44)))</f>
        <v/>
      </c>
      <c r="KK44">
        <f>IF($B44="",0,IF(Configurações!$B$3="Simples",IF(OR(KQ44="TRAB",KQ44="ATEST"),1,0),IF(AND(KG44&lt;&gt;"",KJ44&lt;&gt;""),1,0)))</f>
        <v>0</v>
      </c>
      <c r="KL44" s="72">
        <f>IF(AND(KK44=1,Configurações!$B$3&lt;&gt;"Simples"),MOD(KJ44-KG44,1)-KM44,0)</f>
        <v>0</v>
      </c>
      <c r="KM44" s="72">
        <f t="shared" si="185"/>
        <v>0</v>
      </c>
      <c r="KN44">
        <f t="shared" si="186"/>
        <v>0</v>
      </c>
      <c r="KO44">
        <f t="shared" si="187"/>
        <v>0</v>
      </c>
      <c r="KP44" s="38" t="str">
        <f>IF(KK44=0,"",IF(KN44&gt;Configurações!$B$15,"7DIA ","")&amp;IF(AND(WEEKDAY(KG$5)=1,KO44&gt;IF($D44="F",Configurações!$B$13,Configurações!$B$14)),"DOM ","")&amp;IF(Configurações!$B$3="Simples","",IF(ROUND(KL44*1440,0)&lt;=ROUND(Configurações!$B$11*1440,0),IF(ROUND(KM44*1440,0)&gt;0,"INT-INDEVIDO",""),IF(ROUND(KL44*1440,0)&lt;=ROUND(Configurações!$B$12*1440,0),IF(ROUND(KM44*1440,0)&lt;&gt;ROUND(Configurações!$B$8*1440,0),"INT-15MIN",""),IF(OR(ROUND(KM44*1440,0)&lt;ROUND(Configurações!$B$9*1440,0),ROUND(KM44*1440,0)&gt;ROUND(Configurações!$B$10*1440,0)),"INT-1H2H","")))))</f>
        <v/>
      </c>
      <c r="KQ44" t="str">
        <f>IF(Configurações!$B$3="Simples",IF('Escala Simples'!AJ44="Trabalho","TRAB",IF('Escala Simples'!AJ44="Folga","FOLGA",IF('Escala Simples'!AJ44="Atestado","ATEST",IF('Escala Simples'!AJ44="Férias","FERIAS","")))),"")</f>
        <v/>
      </c>
      <c r="KR44" s="71" t="str">
        <f>IF(Configurações!$B$3="Colunas",IF('Escala Colunas'!Q175="","",'Escala Colunas'!Q175),IF(Configurações!$B$3="Simples","",IF('Escala Linhas'!ER44="","",'Escala Linhas'!ER44)))</f>
        <v/>
      </c>
      <c r="KS44" s="71" t="str">
        <f>IF(Configurações!$B$3="Colunas",IF('Escala Colunas'!Q176="","",'Escala Colunas'!Q176),IF(Configurações!$B$3="Simples","",IF('Escala Linhas'!ES44="","",'Escala Linhas'!ES44)))</f>
        <v/>
      </c>
      <c r="KT44" s="71" t="str">
        <f>IF(Configurações!$B$3="Colunas",IF('Escala Colunas'!Q177="","",'Escala Colunas'!Q177),IF(Configurações!$B$3="Simples","",IF('Escala Linhas'!ET44="","",'Escala Linhas'!ET44)))</f>
        <v/>
      </c>
      <c r="KU44" s="71" t="str">
        <f>IF(Configurações!$B$3="Colunas",IF('Escala Colunas'!Q178="","",'Escala Colunas'!Q178),IF(Configurações!$B$3="Simples","",IF('Escala Linhas'!EU44="","",'Escala Linhas'!EU44)))</f>
        <v/>
      </c>
      <c r="KV44">
        <f>IF($B44="",0,IF(Configurações!$B$3="Simples",IF(OR(LB44="TRAB",LB44="ATEST"),1,0),IF(AND(KR44&lt;&gt;"",KU44&lt;&gt;""),1,0)))</f>
        <v>0</v>
      </c>
      <c r="KW44" s="72">
        <f>IF(AND(KV44=1,Configurações!$B$3&lt;&gt;"Simples"),MOD(KU44-KR44,1)-KX44,0)</f>
        <v>0</v>
      </c>
      <c r="KX44" s="72">
        <f t="shared" si="188"/>
        <v>0</v>
      </c>
      <c r="KY44">
        <f t="shared" si="189"/>
        <v>0</v>
      </c>
      <c r="KZ44">
        <f t="shared" si="190"/>
        <v>0</v>
      </c>
      <c r="LA44" s="38" t="str">
        <f>IF(KV44=0,"",IF(KY44&gt;Configurações!$B$15,"7DIA ","")&amp;IF(AND(WEEKDAY(KR$5)=1,KZ44&gt;IF($D44="F",Configurações!$B$13,Configurações!$B$14)),"DOM ","")&amp;IF(Configurações!$B$3="Simples","",IF(ROUND(KW44*1440,0)&lt;=ROUND(Configurações!$B$11*1440,0),IF(ROUND(KX44*1440,0)&gt;0,"INT-INDEVIDO",""),IF(ROUND(KW44*1440,0)&lt;=ROUND(Configurações!$B$12*1440,0),IF(ROUND(KX44*1440,0)&lt;&gt;ROUND(Configurações!$B$8*1440,0),"INT-15MIN",""),IF(OR(ROUND(KX44*1440,0)&lt;ROUND(Configurações!$B$9*1440,0),ROUND(KX44*1440,0)&gt;ROUND(Configurações!$B$10*1440,0)),"INT-1H2H","")))))</f>
        <v/>
      </c>
      <c r="LB44" t="str">
        <f>IF(Configurações!$B$3="Simples",IF('Escala Simples'!AK44="Trabalho","TRAB",IF('Escala Simples'!AK44="Folga","FOLGA",IF('Escala Simples'!AK44="Atestado","ATEST",IF('Escala Simples'!AK44="Férias","FERIAS","")))),"")</f>
        <v/>
      </c>
      <c r="LC44" s="71" t="str">
        <f>IF(Configurações!$B$3="Colunas",IF('Escala Colunas'!Q183="","",'Escala Colunas'!Q183),IF(Configurações!$B$3="Simples","",IF('Escala Linhas'!EZ44="","",'Escala Linhas'!EZ44)))</f>
        <v/>
      </c>
      <c r="LD44" s="71" t="str">
        <f>IF(Configurações!$B$3="Colunas",IF('Escala Colunas'!Q184="","",'Escala Colunas'!Q184),IF(Configurações!$B$3="Simples","",IF('Escala Linhas'!FA44="","",'Escala Linhas'!FA44)))</f>
        <v/>
      </c>
      <c r="LE44" s="71" t="str">
        <f>IF(Configurações!$B$3="Colunas",IF('Escala Colunas'!Q185="","",'Escala Colunas'!Q185),IF(Configurações!$B$3="Simples","",IF('Escala Linhas'!FB44="","",'Escala Linhas'!FB44)))</f>
        <v/>
      </c>
      <c r="LF44" s="71" t="str">
        <f>IF(Configurações!$B$3="Colunas",IF('Escala Colunas'!Q186="","",'Escala Colunas'!Q186),IF(Configurações!$B$3="Simples","",IF('Escala Linhas'!FC44="","",'Escala Linhas'!FC44)))</f>
        <v/>
      </c>
      <c r="LG44">
        <f>IF($B44="",0,IF(Configurações!$B$3="Simples",IF(OR(LM44="TRAB",LM44="ATEST"),1,0),IF(AND(LC44&lt;&gt;"",LF44&lt;&gt;""),1,0)))</f>
        <v>0</v>
      </c>
      <c r="LH44" s="72">
        <f>IF(AND(LG44=1,Configurações!$B$3&lt;&gt;"Simples"),MOD(LF44-LC44,1)-LI44,0)</f>
        <v>0</v>
      </c>
      <c r="LI44" s="72">
        <f t="shared" si="191"/>
        <v>0</v>
      </c>
      <c r="LJ44">
        <f t="shared" si="192"/>
        <v>0</v>
      </c>
      <c r="LK44">
        <f t="shared" si="193"/>
        <v>0</v>
      </c>
      <c r="LL44" s="38" t="str">
        <f>IF(LG44=0,"",IF(LJ44&gt;Configurações!$B$15,"7DIA ","")&amp;IF(AND(WEEKDAY(LC$5)=1,LK44&gt;IF($D44="F",Configurações!$B$13,Configurações!$B$14)),"DOM ","")&amp;IF(Configurações!$B$3="Simples","",IF(ROUND(LH44*1440,0)&lt;=ROUND(Configurações!$B$11*1440,0),IF(ROUND(LI44*1440,0)&gt;0,"INT-INDEVIDO",""),IF(ROUND(LH44*1440,0)&lt;=ROUND(Configurações!$B$12*1440,0),IF(ROUND(LI44*1440,0)&lt;&gt;ROUND(Configurações!$B$8*1440,0),"INT-15MIN",""),IF(OR(ROUND(LI44*1440,0)&lt;ROUND(Configurações!$B$9*1440,0),ROUND(LI44*1440,0)&gt;ROUND(Configurações!$B$10*1440,0)),"INT-1H2H","")))))</f>
        <v/>
      </c>
      <c r="LM44" t="str">
        <f>IF(Configurações!$B$3="Simples",IF('Escala Simples'!AN44="Trabalho","TRAB",IF('Escala Simples'!AN44="Folga","FOLGA",IF('Escala Simples'!AN44="Atestado","ATEST",IF('Escala Simples'!AN44="Férias","FERIAS","")))),"")</f>
        <v/>
      </c>
      <c r="LN44" s="71" t="str">
        <f>IF(Configurações!$B$3="Colunas",IF('Escala Colunas'!Q188="","",'Escala Colunas'!Q188),IF(Configurações!$B$3="Simples","",IF('Escala Linhas'!FE44="","",'Escala Linhas'!FE44)))</f>
        <v/>
      </c>
      <c r="LO44" s="71" t="str">
        <f>IF(Configurações!$B$3="Colunas",IF('Escala Colunas'!Q189="","",'Escala Colunas'!Q189),IF(Configurações!$B$3="Simples","",IF('Escala Linhas'!FF44="","",'Escala Linhas'!FF44)))</f>
        <v/>
      </c>
      <c r="LP44" s="71" t="str">
        <f>IF(Configurações!$B$3="Colunas",IF('Escala Colunas'!Q190="","",'Escala Colunas'!Q190),IF(Configurações!$B$3="Simples","",IF('Escala Linhas'!FG44="","",'Escala Linhas'!FG44)))</f>
        <v/>
      </c>
      <c r="LQ44" s="71" t="str">
        <f>IF(Configurações!$B$3="Colunas",IF('Escala Colunas'!Q191="","",'Escala Colunas'!Q191),IF(Configurações!$B$3="Simples","",IF('Escala Linhas'!FH44="","",'Escala Linhas'!FH44)))</f>
        <v/>
      </c>
      <c r="LR44">
        <f>IF($B44="",0,IF(Configurações!$B$3="Simples",IF(OR(LX44="TRAB",LX44="ATEST"),1,0),IF(AND(LN44&lt;&gt;"",LQ44&lt;&gt;""),1,0)))</f>
        <v>0</v>
      </c>
      <c r="LS44" s="72">
        <f>IF(AND(LR44=1,Configurações!$B$3&lt;&gt;"Simples"),MOD(LQ44-LN44,1)-LT44,0)</f>
        <v>0</v>
      </c>
      <c r="LT44" s="72">
        <f t="shared" si="194"/>
        <v>0</v>
      </c>
      <c r="LU44">
        <f t="shared" si="195"/>
        <v>0</v>
      </c>
      <c r="LV44">
        <f t="shared" si="196"/>
        <v>0</v>
      </c>
      <c r="LW44" s="38" t="str">
        <f>IF(LR44=0,"",IF(LU44&gt;Configurações!$B$15,"7DIA ","")&amp;IF(AND(WEEKDAY(LN$5)=1,LV44&gt;IF($D44="F",Configurações!$B$13,Configurações!$B$14)),"DOM ","")&amp;IF(Configurações!$B$3="Simples","",IF(ROUND(LS44*1440,0)&lt;=ROUND(Configurações!$B$11*1440,0),IF(ROUND(LT44*1440,0)&gt;0,"INT-INDEVIDO",""),IF(ROUND(LS44*1440,0)&lt;=ROUND(Configurações!$B$12*1440,0),IF(ROUND(LT44*1440,0)&lt;&gt;ROUND(Configurações!$B$8*1440,0),"INT-15MIN",""),IF(OR(ROUND(LT44*1440,0)&lt;ROUND(Configurações!$B$9*1440,0),ROUND(LT44*1440,0)&gt;ROUND(Configurações!$B$10*1440,0)),"INT-1H2H","")))))</f>
        <v/>
      </c>
      <c r="LX44" t="str">
        <f>IF(Configurações!$B$3="Simples",IF('Escala Simples'!AO44="Trabalho","TRAB",IF('Escala Simples'!AO44="Folga","FOLGA",IF('Escala Simples'!AO44="Atestado","ATEST",IF('Escala Simples'!AO44="Férias","FERIAS","")))),"")</f>
        <v/>
      </c>
      <c r="LY44" s="71" t="str">
        <f>IF(Configurações!$B$3="Colunas",IF('Escala Colunas'!Q193="","",'Escala Colunas'!Q193),IF(Configurações!$B$3="Simples","",IF('Escala Linhas'!FJ44="","",'Escala Linhas'!FJ44)))</f>
        <v/>
      </c>
      <c r="LZ44" s="71" t="str">
        <f>IF(Configurações!$B$3="Colunas",IF('Escala Colunas'!Q194="","",'Escala Colunas'!Q194),IF(Configurações!$B$3="Simples","",IF('Escala Linhas'!FK44="","",'Escala Linhas'!FK44)))</f>
        <v/>
      </c>
      <c r="MA44" s="71" t="str">
        <f>IF(Configurações!$B$3="Colunas",IF('Escala Colunas'!Q195="","",'Escala Colunas'!Q195),IF(Configurações!$B$3="Simples","",IF('Escala Linhas'!FL44="","",'Escala Linhas'!FL44)))</f>
        <v/>
      </c>
      <c r="MB44" s="71" t="str">
        <f>IF(Configurações!$B$3="Colunas",IF('Escala Colunas'!Q196="","",'Escala Colunas'!Q196),IF(Configurações!$B$3="Simples","",IF('Escala Linhas'!FM44="","",'Escala Linhas'!FM44)))</f>
        <v/>
      </c>
      <c r="MC44">
        <f>IF($B44="",0,IF(Configurações!$B$3="Simples",IF(OR(MI44="TRAB",MI44="ATEST"),1,0),IF(AND(LY44&lt;&gt;"",MB44&lt;&gt;""),1,0)))</f>
        <v>0</v>
      </c>
      <c r="MD44" s="72">
        <f>IF(AND(MC44=1,Configurações!$B$3&lt;&gt;"Simples"),MOD(MB44-LY44,1)-ME44,0)</f>
        <v>0</v>
      </c>
      <c r="ME44" s="72">
        <f t="shared" si="197"/>
        <v>0</v>
      </c>
      <c r="MF44">
        <f t="shared" si="198"/>
        <v>0</v>
      </c>
      <c r="MG44">
        <f t="shared" si="199"/>
        <v>0</v>
      </c>
      <c r="MH44" s="38" t="str">
        <f>IF(MC44=0,"",IF(MF44&gt;Configurações!$B$15,"7DIA ","")&amp;IF(AND(WEEKDAY(LY$5)=1,MG44&gt;IF($D44="F",Configurações!$B$13,Configurações!$B$14)),"DOM ","")&amp;IF(Configurações!$B$3="Simples","",IF(ROUND(MD44*1440,0)&lt;=ROUND(Configurações!$B$11*1440,0),IF(ROUND(ME44*1440,0)&gt;0,"INT-INDEVIDO",""),IF(ROUND(MD44*1440,0)&lt;=ROUND(Configurações!$B$12*1440,0),IF(ROUND(ME44*1440,0)&lt;&gt;ROUND(Configurações!$B$8*1440,0),"INT-15MIN",""),IF(OR(ROUND(ME44*1440,0)&lt;ROUND(Configurações!$B$9*1440,0),ROUND(ME44*1440,0)&gt;ROUND(Configurações!$B$10*1440,0)),"INT-1H2H","")))))</f>
        <v/>
      </c>
      <c r="MI44" t="str">
        <f>IF(Configurações!$B$3="Simples",IF('Escala Simples'!AP44="Trabalho","TRAB",IF('Escala Simples'!AP44="Folga","FOLGA",IF('Escala Simples'!AP44="Atestado","ATEST",IF('Escala Simples'!AP44="Férias","FERIAS","")))),"")</f>
        <v/>
      </c>
      <c r="MJ44" s="71" t="str">
        <f>IF(Configurações!$B$3="Colunas",IF('Escala Colunas'!Q198="","",'Escala Colunas'!Q198),IF(Configurações!$B$3="Simples","",IF('Escala Linhas'!FO44="","",'Escala Linhas'!FO44)))</f>
        <v/>
      </c>
      <c r="MK44" s="71" t="str">
        <f>IF(Configurações!$B$3="Colunas",IF('Escala Colunas'!Q199="","",'Escala Colunas'!Q199),IF(Configurações!$B$3="Simples","",IF('Escala Linhas'!FP44="","",'Escala Linhas'!FP44)))</f>
        <v/>
      </c>
      <c r="ML44" s="71" t="str">
        <f>IF(Configurações!$B$3="Colunas",IF('Escala Colunas'!Q200="","",'Escala Colunas'!Q200),IF(Configurações!$B$3="Simples","",IF('Escala Linhas'!FQ44="","",'Escala Linhas'!FQ44)))</f>
        <v/>
      </c>
      <c r="MM44" s="71" t="str">
        <f>IF(Configurações!$B$3="Colunas",IF('Escala Colunas'!Q201="","",'Escala Colunas'!Q201),IF(Configurações!$B$3="Simples","",IF('Escala Linhas'!FR44="","",'Escala Linhas'!FR44)))</f>
        <v/>
      </c>
      <c r="MN44">
        <f>IF($B44="",0,IF(Configurações!$B$3="Simples",IF(OR(MT44="TRAB",MT44="ATEST"),1,0),IF(AND(MJ44&lt;&gt;"",MM44&lt;&gt;""),1,0)))</f>
        <v>0</v>
      </c>
      <c r="MO44" s="72">
        <f>IF(AND(MN44=1,Configurações!$B$3&lt;&gt;"Simples"),MOD(MM44-MJ44,1)-MP44,0)</f>
        <v>0</v>
      </c>
      <c r="MP44" s="72">
        <f t="shared" si="200"/>
        <v>0</v>
      </c>
      <c r="MQ44">
        <f t="shared" si="201"/>
        <v>0</v>
      </c>
      <c r="MR44">
        <f t="shared" si="202"/>
        <v>0</v>
      </c>
      <c r="MS44" s="38" t="str">
        <f>IF(MN44=0,"",IF(MQ44&gt;Configurações!$B$15,"7DIA ","")&amp;IF(AND(WEEKDAY(MJ$5)=1,MR44&gt;IF($D44="F",Configurações!$B$13,Configurações!$B$14)),"DOM ","")&amp;IF(Configurações!$B$3="Simples","",IF(ROUND(MO44*1440,0)&lt;=ROUND(Configurações!$B$11*1440,0),IF(ROUND(MP44*1440,0)&gt;0,"INT-INDEVIDO",""),IF(ROUND(MO44*1440,0)&lt;=ROUND(Configurações!$B$12*1440,0),IF(ROUND(MP44*1440,0)&lt;&gt;ROUND(Configurações!$B$8*1440,0),"INT-15MIN",""),IF(OR(ROUND(MP44*1440,0)&lt;ROUND(Configurações!$B$9*1440,0),ROUND(MP44*1440,0)&gt;ROUND(Configurações!$B$10*1440,0)),"INT-1H2H","")))))</f>
        <v/>
      </c>
      <c r="MT44" t="str">
        <f>IF(Configurações!$B$3="Simples",IF('Escala Simples'!AQ44="Trabalho","TRAB",IF('Escala Simples'!AQ44="Folga","FOLGA",IF('Escala Simples'!AQ44="Atestado","ATEST",IF('Escala Simples'!AQ44="Férias","FERIAS","")))),"")</f>
        <v/>
      </c>
      <c r="MU44" s="71" t="str">
        <f>IF(Configurações!$B$3="Colunas",IF('Escala Colunas'!Q203="","",'Escala Colunas'!Q203),IF(Configurações!$B$3="Simples","",IF('Escala Linhas'!FT44="","",'Escala Linhas'!FT44)))</f>
        <v/>
      </c>
      <c r="MV44" s="71" t="str">
        <f>IF(Configurações!$B$3="Colunas",IF('Escala Colunas'!Q204="","",'Escala Colunas'!Q204),IF(Configurações!$B$3="Simples","",IF('Escala Linhas'!FU44="","",'Escala Linhas'!FU44)))</f>
        <v/>
      </c>
      <c r="MW44" s="71" t="str">
        <f>IF(Configurações!$B$3="Colunas",IF('Escala Colunas'!Q205="","",'Escala Colunas'!Q205),IF(Configurações!$B$3="Simples","",IF('Escala Linhas'!FV44="","",'Escala Linhas'!FV44)))</f>
        <v/>
      </c>
      <c r="MX44" s="71" t="str">
        <f>IF(Configurações!$B$3="Colunas",IF('Escala Colunas'!Q206="","",'Escala Colunas'!Q206),IF(Configurações!$B$3="Simples","",IF('Escala Linhas'!FW44="","",'Escala Linhas'!FW44)))</f>
        <v/>
      </c>
      <c r="MY44">
        <f>IF($B44="",0,IF(Configurações!$B$3="Simples",IF(OR(NE44="TRAB",NE44="ATEST"),1,0),IF(AND(MU44&lt;&gt;"",MX44&lt;&gt;""),1,0)))</f>
        <v>0</v>
      </c>
      <c r="MZ44" s="72">
        <f>IF(AND(MY44=1,Configurações!$B$3&lt;&gt;"Simples"),MOD(MX44-MU44,1)-NA44,0)</f>
        <v>0</v>
      </c>
      <c r="NA44" s="72">
        <f t="shared" si="203"/>
        <v>0</v>
      </c>
      <c r="NB44">
        <f t="shared" si="204"/>
        <v>0</v>
      </c>
      <c r="NC44">
        <f t="shared" si="205"/>
        <v>0</v>
      </c>
      <c r="ND44" s="38" t="str">
        <f>IF(MY44=0,"",IF(NB44&gt;Configurações!$B$15,"7DIA ","")&amp;IF(AND(WEEKDAY(MU$5)=1,NC44&gt;IF($D44="F",Configurações!$B$13,Configurações!$B$14)),"DOM ","")&amp;IF(Configurações!$B$3="Simples","",IF(ROUND(MZ44*1440,0)&lt;=ROUND(Configurações!$B$11*1440,0),IF(ROUND(NA44*1440,0)&gt;0,"INT-INDEVIDO",""),IF(ROUND(MZ44*1440,0)&lt;=ROUND(Configurações!$B$12*1440,0),IF(ROUND(NA44*1440,0)&lt;&gt;ROUND(Configurações!$B$8*1440,0),"INT-15MIN",""),IF(OR(ROUND(NA44*1440,0)&lt;ROUND(Configurações!$B$9*1440,0),ROUND(NA44*1440,0)&gt;ROUND(Configurações!$B$10*1440,0)),"INT-1H2H","")))))</f>
        <v/>
      </c>
      <c r="NE44" t="str">
        <f>IF(Configurações!$B$3="Simples",IF('Escala Simples'!AR44="Trabalho","TRAB",IF('Escala Simples'!AR44="Folga","FOLGA",IF('Escala Simples'!AR44="Atestado","ATEST",IF('Escala Simples'!AR44="Férias","FERIAS","")))),"")</f>
        <v/>
      </c>
      <c r="NF44" s="71" t="str">
        <f>IF(Configurações!$B$3="Colunas",IF('Escala Colunas'!Q208="","",'Escala Colunas'!Q208),IF(Configurações!$B$3="Simples","",IF('Escala Linhas'!FY44="","",'Escala Linhas'!FY44)))</f>
        <v/>
      </c>
      <c r="NG44" s="71" t="str">
        <f>IF(Configurações!$B$3="Colunas",IF('Escala Colunas'!Q209="","",'Escala Colunas'!Q209),IF(Configurações!$B$3="Simples","",IF('Escala Linhas'!FZ44="","",'Escala Linhas'!FZ44)))</f>
        <v/>
      </c>
      <c r="NH44" s="71" t="str">
        <f>IF(Configurações!$B$3="Colunas",IF('Escala Colunas'!Q210="","",'Escala Colunas'!Q210),IF(Configurações!$B$3="Simples","",IF('Escala Linhas'!GA44="","",'Escala Linhas'!GA44)))</f>
        <v/>
      </c>
      <c r="NI44" s="71" t="str">
        <f>IF(Configurações!$B$3="Colunas",IF('Escala Colunas'!Q211="","",'Escala Colunas'!Q211),IF(Configurações!$B$3="Simples","",IF('Escala Linhas'!GB44="","",'Escala Linhas'!GB44)))</f>
        <v/>
      </c>
      <c r="NJ44">
        <f>IF($B44="",0,IF(Configurações!$B$3="Simples",IF(OR(NP44="TRAB",NP44="ATEST"),1,0),IF(AND(NF44&lt;&gt;"",NI44&lt;&gt;""),1,0)))</f>
        <v>0</v>
      </c>
      <c r="NK44" s="72">
        <f>IF(AND(NJ44=1,Configurações!$B$3&lt;&gt;"Simples"),MOD(NI44-NF44,1)-NL44,0)</f>
        <v>0</v>
      </c>
      <c r="NL44" s="72">
        <f t="shared" si="206"/>
        <v>0</v>
      </c>
      <c r="NM44">
        <f t="shared" si="207"/>
        <v>0</v>
      </c>
      <c r="NN44">
        <f t="shared" si="208"/>
        <v>0</v>
      </c>
      <c r="NO44" s="38" t="str">
        <f>IF(NJ44=0,"",IF(NM44&gt;Configurações!$B$15,"7DIA ","")&amp;IF(AND(WEEKDAY(NF$5)=1,NN44&gt;IF($D44="F",Configurações!$B$13,Configurações!$B$14)),"DOM ","")&amp;IF(Configurações!$B$3="Simples","",IF(ROUND(NK44*1440,0)&lt;=ROUND(Configurações!$B$11*1440,0),IF(ROUND(NL44*1440,0)&gt;0,"INT-INDEVIDO",""),IF(ROUND(NK44*1440,0)&lt;=ROUND(Configurações!$B$12*1440,0),IF(ROUND(NL44*1440,0)&lt;&gt;ROUND(Configurações!$B$8*1440,0),"INT-15MIN",""),IF(OR(ROUND(NL44*1440,0)&lt;ROUND(Configurações!$B$9*1440,0),ROUND(NL44*1440,0)&gt;ROUND(Configurações!$B$10*1440,0)),"INT-1H2H","")))))</f>
        <v/>
      </c>
      <c r="NP44" t="str">
        <f>IF(Configurações!$B$3="Simples",IF('Escala Simples'!AS44="Trabalho","TRAB",IF('Escala Simples'!AS44="Folga","FOLGA",IF('Escala Simples'!AS44="Atestado","ATEST",IF('Escala Simples'!AS44="Férias","FERIAS","")))),"")</f>
        <v/>
      </c>
      <c r="NQ44" s="71" t="str">
        <f>IF(Configurações!$B$3="Colunas",IF('Escala Colunas'!Q213="","",'Escala Colunas'!Q213),IF(Configurações!$B$3="Simples","",IF('Escala Linhas'!GD44="","",'Escala Linhas'!GD44)))</f>
        <v/>
      </c>
      <c r="NR44" s="71" t="str">
        <f>IF(Configurações!$B$3="Colunas",IF('Escala Colunas'!Q214="","",'Escala Colunas'!Q214),IF(Configurações!$B$3="Simples","",IF('Escala Linhas'!GE44="","",'Escala Linhas'!GE44)))</f>
        <v/>
      </c>
      <c r="NS44" s="71" t="str">
        <f>IF(Configurações!$B$3="Colunas",IF('Escala Colunas'!Q215="","",'Escala Colunas'!Q215),IF(Configurações!$B$3="Simples","",IF('Escala Linhas'!GF44="","",'Escala Linhas'!GF44)))</f>
        <v/>
      </c>
      <c r="NT44" s="71" t="str">
        <f>IF(Configurações!$B$3="Colunas",IF('Escala Colunas'!Q216="","",'Escala Colunas'!Q216),IF(Configurações!$B$3="Simples","",IF('Escala Linhas'!GG44="","",'Escala Linhas'!GG44)))</f>
        <v/>
      </c>
      <c r="NU44">
        <f>IF($B44="",0,IF(Configurações!$B$3="Simples",IF(OR(OA44="TRAB",OA44="ATEST"),1,0),IF(AND(NQ44&lt;&gt;"",NT44&lt;&gt;""),1,0)))</f>
        <v>0</v>
      </c>
      <c r="NV44" s="72">
        <f>IF(AND(NU44=1,Configurações!$B$3&lt;&gt;"Simples"),MOD(NT44-NQ44,1)-NW44,0)</f>
        <v>0</v>
      </c>
      <c r="NW44" s="72">
        <f t="shared" si="209"/>
        <v>0</v>
      </c>
      <c r="NX44">
        <f t="shared" si="210"/>
        <v>0</v>
      </c>
      <c r="NY44">
        <f t="shared" si="211"/>
        <v>0</v>
      </c>
      <c r="NZ44" s="38" t="str">
        <f>IF(NU44=0,"",IF(NX44&gt;Configurações!$B$15,"7DIA ","")&amp;IF(AND(WEEKDAY(NQ$5)=1,NY44&gt;IF($D44="F",Configurações!$B$13,Configurações!$B$14)),"DOM ","")&amp;IF(Configurações!$B$3="Simples","",IF(ROUND(NV44*1440,0)&lt;=ROUND(Configurações!$B$11*1440,0),IF(ROUND(NW44*1440,0)&gt;0,"INT-INDEVIDO",""),IF(ROUND(NV44*1440,0)&lt;=ROUND(Configurações!$B$12*1440,0),IF(ROUND(NW44*1440,0)&lt;&gt;ROUND(Configurações!$B$8*1440,0),"INT-15MIN",""),IF(OR(ROUND(NW44*1440,0)&lt;ROUND(Configurações!$B$9*1440,0),ROUND(NW44*1440,0)&gt;ROUND(Configurações!$B$10*1440,0)),"INT-1H2H","")))))</f>
        <v/>
      </c>
      <c r="OA44" t="str">
        <f>IF(Configurações!$B$3="Simples",IF('Escala Simples'!AT44="Trabalho","TRAB",IF('Escala Simples'!AT44="Folga","FOLGA",IF('Escala Simples'!AT44="Atestado","ATEST",IF('Escala Simples'!AT44="Férias","FERIAS","")))),"")</f>
        <v/>
      </c>
      <c r="OB44" s="72">
        <f>SUMIFS(Cálculos!$G44:$OA44,Cálculos!$G$4:$OA$4,"H",Cálculos!$G$3:$OA$3,1)</f>
        <v>0</v>
      </c>
      <c r="OC44">
        <f>SUMIFS(Cálculos!$G44:$OA44,Cálculos!$G$4:$OA$4,"T",Cálculos!$G$3:$OA$3,1)</f>
        <v>0</v>
      </c>
      <c r="OD44" s="69" t="str">
        <f>IF($B44="","",IF(AND(Configurações!$B$3&lt;&gt;"Simples",ISNUMBER($C44),ROUND(OB44*1440,0)&gt;$C44*60),"Jornada semanal excedida: "&amp;TEXT(OB44,"[h]:mm")&amp;" (contratada "&amp;$C44&amp;"h) • ","")&amp;IF(IF(Configurações!$B$6="Sim",OC44&gt;6,OC44&gt;Configurações!$B$5),IF(Configurações!$B$6="Sim","Semana inteira sem folga — mínimo 1 folga (CCT/ACT) • ","Mais de "&amp;Configurações!$B$5&amp;" dias trabalhados — obrigatórias 2 folgas semanais • "),"")&amp;IF(COUNTIF(G44:CD44,"*7DIA*")&gt;0,"7º dia consecutivo de trabalho • ","")&amp;IF(COUNTIF(G44:CD44,"*DOM*")&gt;0,"Domingos consecutivos acima do permitido • ","")&amp;IF(COUNTIF(G44:CD44,"*INT-INDEVIDO*")&gt;0,"Intervalo indevido em jornada até 4h • ","")&amp;IF(COUNTIF(G44:CD44,"*INT-15MIN*")&gt;0,"Intervalo deve ser de 15 min (jornada 4h01–6h) • ","")&amp;IF(COUNTIF(G44:CD44,"*INT-1H2H*")&gt;0,"Intervalo fora de 1h–2h (jornada acima de 6h) • ",""))</f>
        <v/>
      </c>
      <c r="OE44">
        <f>IF($B44="",0,IF(AND(Configurações!$B$3&lt;&gt;"Simples",ISNUMBER($C44),ROUND(OB44*1440,0)&gt;$C44*60),1,0))</f>
        <v>0</v>
      </c>
      <c r="OF44">
        <f>IF($B44="",0,IF(IF(Configurações!$B$6="Sim",OC44&gt;6,OC44&gt;Configurações!$B$5),1,0))</f>
        <v>0</v>
      </c>
      <c r="OG44" s="72">
        <f>SUMIFS(Cálculos!$G44:$OA44,Cálculos!$G$4:$OA$4,"H",Cálculos!$G$3:$OA$3,2)</f>
        <v>0</v>
      </c>
      <c r="OH44">
        <f>SUMIFS(Cálculos!$G44:$OA44,Cálculos!$G$4:$OA$4,"T",Cálculos!$G$3:$OA$3,2)</f>
        <v>0</v>
      </c>
      <c r="OI44" s="69" t="str">
        <f>IF($B44="","",IF(AND(Configurações!$B$3&lt;&gt;"Simples",ISNUMBER($C44),ROUND(OG44*1440,0)&gt;$C44*60),"Jornada semanal excedida: "&amp;TEXT(OG44,"[h]:mm")&amp;" (contratada "&amp;$C44&amp;"h) • ","")&amp;IF(IF(Configurações!$B$6="Sim",OH44&gt;6,OH44&gt;Configurações!$B$5),IF(Configurações!$B$6="Sim","Semana inteira sem folga — mínimo 1 folga (CCT/ACT) • ","Mais de "&amp;Configurações!$B$5&amp;" dias trabalhados — obrigatórias 2 folgas semanais • "),"")&amp;IF(COUNTIF(CF44:FC44,"*7DIA*")&gt;0,"7º dia consecutivo de trabalho • ","")&amp;IF(COUNTIF(CF44:FC44,"*DOM*")&gt;0,"Domingos consecutivos acima do permitido • ","")&amp;IF(COUNTIF(CF44:FC44,"*INT-INDEVIDO*")&gt;0,"Intervalo indevido em jornada até 4h • ","")&amp;IF(COUNTIF(CF44:FC44,"*INT-15MIN*")&gt;0,"Intervalo deve ser de 15 min (jornada 4h01–6h) • ","")&amp;IF(COUNTIF(CF44:FC44,"*INT-1H2H*")&gt;0,"Intervalo fora de 1h–2h (jornada acima de 6h) • ",""))</f>
        <v/>
      </c>
      <c r="OJ44">
        <f>IF($B44="",0,IF(AND(Configurações!$B$3&lt;&gt;"Simples",ISNUMBER($C44),ROUND(OG44*1440,0)&gt;$C44*60),1,0))</f>
        <v>0</v>
      </c>
      <c r="OK44">
        <f>IF($B44="",0,IF(IF(Configurações!$B$6="Sim",OH44&gt;6,OH44&gt;Configurações!$B$5),1,0))</f>
        <v>0</v>
      </c>
      <c r="OL44" s="72">
        <f>SUMIFS(Cálculos!$G44:$OA44,Cálculos!$G$4:$OA$4,"H",Cálculos!$G$3:$OA$3,3)</f>
        <v>0</v>
      </c>
      <c r="OM44">
        <f>SUMIFS(Cálculos!$G44:$OA44,Cálculos!$G$4:$OA$4,"T",Cálculos!$G$3:$OA$3,3)</f>
        <v>0</v>
      </c>
      <c r="ON44" s="69" t="str">
        <f>IF($B44="","",IF(AND(Configurações!$B$3&lt;&gt;"Simples",ISNUMBER($C44),ROUND(OL44*1440,0)&gt;$C44*60),"Jornada semanal excedida: "&amp;TEXT(OL44,"[h]:mm")&amp;" (contratada "&amp;$C44&amp;"h) • ","")&amp;IF(IF(Configurações!$B$6="Sim",OM44&gt;6,OM44&gt;Configurações!$B$5),IF(Configurações!$B$6="Sim","Semana inteira sem folga — mínimo 1 folga (CCT/ACT) • ","Mais de "&amp;Configurações!$B$5&amp;" dias trabalhados — obrigatórias 2 folgas semanais • "),"")&amp;IF(COUNTIF(FE44:IB44,"*7DIA*")&gt;0,"7º dia consecutivo de trabalho • ","")&amp;IF(COUNTIF(FE44:IB44,"*DOM*")&gt;0,"Domingos consecutivos acima do permitido • ","")&amp;IF(COUNTIF(FE44:IB44,"*INT-INDEVIDO*")&gt;0,"Intervalo indevido em jornada até 4h • ","")&amp;IF(COUNTIF(FE44:IB44,"*INT-15MIN*")&gt;0,"Intervalo deve ser de 15 min (jornada 4h01–6h) • ","")&amp;IF(COUNTIF(FE44:IB44,"*INT-1H2H*")&gt;0,"Intervalo fora de 1h–2h (jornada acima de 6h) • ",""))</f>
        <v/>
      </c>
      <c r="OO44">
        <f>IF($B44="",0,IF(AND(Configurações!$B$3&lt;&gt;"Simples",ISNUMBER($C44),ROUND(OL44*1440,0)&gt;$C44*60),1,0))</f>
        <v>0</v>
      </c>
      <c r="OP44">
        <f>IF($B44="",0,IF(IF(Configurações!$B$6="Sim",OM44&gt;6,OM44&gt;Configurações!$B$5),1,0))</f>
        <v>0</v>
      </c>
      <c r="OQ44" s="72">
        <f>SUMIFS(Cálculos!$G44:$OA44,Cálculos!$G$4:$OA$4,"H",Cálculos!$G$3:$OA$3,4)</f>
        <v>0</v>
      </c>
      <c r="OR44">
        <f>SUMIFS(Cálculos!$G44:$OA44,Cálculos!$G$4:$OA$4,"T",Cálculos!$G$3:$OA$3,4)</f>
        <v>0</v>
      </c>
      <c r="OS44" s="69" t="str">
        <f>IF($B44="","",IF(AND(Configurações!$B$3&lt;&gt;"Simples",ISNUMBER($C44),ROUND(OQ44*1440,0)&gt;$C44*60),"Jornada semanal excedida: "&amp;TEXT(OQ44,"[h]:mm")&amp;" (contratada "&amp;$C44&amp;"h) • ","")&amp;IF(IF(Configurações!$B$6="Sim",OR44&gt;6,OR44&gt;Configurações!$B$5),IF(Configurações!$B$6="Sim","Semana inteira sem folga — mínimo 1 folga (CCT/ACT) • ","Mais de "&amp;Configurações!$B$5&amp;" dias trabalhados — obrigatórias 2 folgas semanais • "),"")&amp;IF(COUNTIF(ID44:LA44,"*7DIA*")&gt;0,"7º dia consecutivo de trabalho • ","")&amp;IF(COUNTIF(ID44:LA44,"*DOM*")&gt;0,"Domingos consecutivos acima do permitido • ","")&amp;IF(COUNTIF(ID44:LA44,"*INT-INDEVIDO*")&gt;0,"Intervalo indevido em jornada até 4h • ","")&amp;IF(COUNTIF(ID44:LA44,"*INT-15MIN*")&gt;0,"Intervalo deve ser de 15 min (jornada 4h01–6h) • ","")&amp;IF(COUNTIF(ID44:LA44,"*INT-1H2H*")&gt;0,"Intervalo fora de 1h–2h (jornada acima de 6h) • ",""))</f>
        <v/>
      </c>
      <c r="OT44">
        <f>IF($B44="",0,IF(AND(Configurações!$B$3&lt;&gt;"Simples",ISNUMBER($C44),ROUND(OQ44*1440,0)&gt;$C44*60),1,0))</f>
        <v>0</v>
      </c>
      <c r="OU44">
        <f>IF($B44="",0,IF(IF(Configurações!$B$6="Sim",OR44&gt;6,OR44&gt;Configurações!$B$5),1,0))</f>
        <v>0</v>
      </c>
      <c r="OV44" s="72">
        <f>SUMIFS(Cálculos!$G44:$OA44,Cálculos!$G$4:$OA$4,"H",Cálculos!$G$3:$OA$3,5)</f>
        <v>0</v>
      </c>
      <c r="OW44">
        <f>SUMIFS(Cálculos!$G44:$OA44,Cálculos!$G$4:$OA$4,"T",Cálculos!$G$3:$OA$3,5)</f>
        <v>0</v>
      </c>
      <c r="OX44" s="69" t="str">
        <f>IF($B44="","",IF(AND(Configurações!$B$3&lt;&gt;"Simples",ISNUMBER($C44),ROUND(OV44*1440,0)&gt;$C44*60),"Jornada semanal excedida: "&amp;TEXT(OV44,"[h]:mm")&amp;" (contratada "&amp;$C44&amp;"h) • ","")&amp;IF(IF(Configurações!$B$6="Sim",OW44&gt;6,OW44&gt;Configurações!$B$5),IF(Configurações!$B$6="Sim","Semana inteira sem folga — mínimo 1 folga (CCT/ACT) • ","Mais de "&amp;Configurações!$B$5&amp;" dias trabalhados — obrigatórias 2 folgas semanais • "),"")&amp;IF(COUNTIF(LC44:NZ44,"*7DIA*")&gt;0,"7º dia consecutivo de trabalho • ","")&amp;IF(COUNTIF(LC44:NZ44,"*DOM*")&gt;0,"Domingos consecutivos acima do permitido • ","")&amp;IF(COUNTIF(LC44:NZ44,"*INT-INDEVIDO*")&gt;0,"Intervalo indevido em jornada até 4h • ","")&amp;IF(COUNTIF(LC44:NZ44,"*INT-15MIN*")&gt;0,"Intervalo deve ser de 15 min (jornada 4h01–6h) • ","")&amp;IF(COUNTIF(LC44:NZ44,"*INT-1H2H*")&gt;0,"Intervalo fora de 1h–2h (jornada acima de 6h) • ",""))</f>
        <v/>
      </c>
      <c r="OY44">
        <f>IF($B44="",0,IF(AND(Configurações!$B$3&lt;&gt;"Simples",ISNUMBER($C44),ROUND(OV44*1440,0)&gt;$C44*60),1,0))</f>
        <v>0</v>
      </c>
      <c r="OZ44">
        <f>IF($B44="",0,IF(IF(Configurações!$B$6="Sim",OW44&gt;6,OW44&gt;Configurações!$B$5),1,0))</f>
        <v>0</v>
      </c>
      <c r="PA44">
        <f>IF($B44="",0,SUMPRODUCT((Cálculos!$G$4:$OA$4="T")*(Cálculos!$G$5:$OA$5&gt;=$PA$5)*(Cálculos!$G$5:$OA$5&lt;=$PB$5))-PE44)</f>
        <v>0</v>
      </c>
      <c r="PB44">
        <f>IF($B44="",0,PA44-SUMIFS(Cálculos!$G44:$OA44,Cálculos!$G$4:$OA$4,"T",Cálculos!$G$5:$OA$5,"&gt;="&amp;$PA$5,Cálculos!$G$5:$OA$5,"&lt;="&amp;$PB$5))</f>
        <v>0</v>
      </c>
      <c r="PC44">
        <f>ROUND(PA44*Configurações!$B$7/7,0)</f>
        <v>0</v>
      </c>
      <c r="PD44">
        <f>IF(AND(Configurações!$B$6="Sim",PA44&gt;0,PB44&lt;PC44),1,0)</f>
        <v>0</v>
      </c>
      <c r="PE44">
        <f>IF($B44="",0,COUNTIFS(Cálculos!$G$4:$OA$4,"ST",Cálculos!$G$5:$OA$5,"&gt;="&amp;$PA$5,Cálculos!$G$5:$OA$5,"&lt;="&amp;$PB$5,Cálculos!$G44:$OA44,"FERIAS"))</f>
        <v>0</v>
      </c>
      <c r="PF44">
        <f>IF($B44="",0,SUMPRODUCT((Cálculos!$G$4:$OA$4="T")*(Cálculos!$G$5:$OA$5&gt;=$PF$5)*(Cálculos!$G$5:$OA$5&lt;=$PG$5))-PJ44)</f>
        <v>0</v>
      </c>
      <c r="PG44">
        <f>IF($B44="",0,PF44-SUMIFS(Cálculos!$G44:$OA44,Cálculos!$G$4:$OA$4,"T",Cálculos!$G$5:$OA$5,"&gt;="&amp;$PF$5,Cálculos!$G$5:$OA$5,"&lt;="&amp;$PG$5))</f>
        <v>0</v>
      </c>
      <c r="PH44">
        <f>ROUND(PF44*Configurações!$B$7/7,0)</f>
        <v>0</v>
      </c>
      <c r="PI44">
        <f>IF(AND(Configurações!$B$6="Sim",PF44&gt;0,PG44&lt;PH44),1,0)</f>
        <v>0</v>
      </c>
      <c r="PJ44">
        <f>IF($B44="",0,COUNTIFS(Cálculos!$G$4:$OA$4,"ST",Cálculos!$G$5:$OA$5,"&gt;="&amp;$PF$5,Cálculos!$G$5:$OA$5,"&lt;="&amp;$PG$5,Cálculos!$G44:$OA44,"FERIAS"))</f>
        <v>0</v>
      </c>
      <c r="PK44">
        <f>IF($B44="",0,SUMPRODUCT((Cálculos!$G$4:$OA$4="T")*(Cálculos!$G$5:$OA$5&gt;=$PK$5)*(Cálculos!$G$5:$OA$5&lt;=$PL$5))-PO44)</f>
        <v>0</v>
      </c>
      <c r="PL44">
        <f>IF($B44="",0,PK44-SUMIFS(Cálculos!$G44:$OA44,Cálculos!$G$4:$OA$4,"T",Cálculos!$G$5:$OA$5,"&gt;="&amp;$PK$5,Cálculos!$G$5:$OA$5,"&lt;="&amp;$PL$5))</f>
        <v>0</v>
      </c>
      <c r="PM44">
        <f>ROUND(PK44*Configurações!$B$7/7,0)</f>
        <v>0</v>
      </c>
      <c r="PN44">
        <f>IF(AND(Configurações!$B$6="Sim",PK44&gt;0,PL44&lt;PM44),1,0)</f>
        <v>0</v>
      </c>
      <c r="PO44">
        <f>IF($B44="",0,COUNTIFS(Cálculos!$G$4:$OA$4,"ST",Cálculos!$G$5:$OA$5,"&gt;="&amp;$PK$5,Cálculos!$G$5:$OA$5,"&lt;="&amp;$PL$5,Cálculos!$G44:$OA44,"FERIAS"))</f>
        <v>0</v>
      </c>
      <c r="PP44" s="69" t="str">
        <f t="shared" si="212"/>
        <v/>
      </c>
    </row>
    <row r="45" spans="1:432" x14ac:dyDescent="0.25">
      <c r="A45" s="68" t="str">
        <f t="shared" si="106"/>
        <v/>
      </c>
      <c r="B45" s="69" t="str">
        <f>IF(Configurações!$B$3="Colunas",IF('Escala Colunas'!Q$4="","",'Escala Colunas'!Q$4),IF(Configurações!$B$3="Simples",IF('Escala Simples'!$B45="","",'Escala Simples'!$B45),IF('Escala Linhas'!$B45="","",'Escala Linhas'!$B45)))</f>
        <v/>
      </c>
      <c r="C45" s="70" t="str">
        <f>IF($B45="","",IFERROR(INDEX(Funcionários!$D$5:$D$84,MATCH($B45,Funcionários!$B$5:$B$84,0)),""))</f>
        <v/>
      </c>
      <c r="D45" t="str">
        <f>IF($B45="","",IFERROR(INDEX(Funcionários!$C$5:$C$84,MATCH($B45,Funcionários!$B$5:$B$84,0)),""))</f>
        <v/>
      </c>
      <c r="E45">
        <f>IF($B45="",0,IFERROR(N(INDEX(Funcionários!$E$5:$E$84,MATCH($B45,Funcionários!$B$5:$B$84,0))),0))</f>
        <v>0</v>
      </c>
      <c r="F45">
        <f>IF($B45="",0,IFERROR(N(INDEX(Funcionários!$F$5:$F$84,MATCH($B45,Funcionários!$B$5:$B$84,0))),0))</f>
        <v>0</v>
      </c>
      <c r="G45" s="71" t="str">
        <f>IF(Configurações!$B$3="Colunas",IF('Escala Colunas'!Q32="","",'Escala Colunas'!Q32),IF(Configurações!$B$3="Simples","",IF('Escala Linhas'!D45="","",'Escala Linhas'!D45)))</f>
        <v/>
      </c>
      <c r="H45" s="71" t="str">
        <f>IF(Configurações!$B$3="Colunas",IF('Escala Colunas'!Q33="","",'Escala Colunas'!Q33),IF(Configurações!$B$3="Simples","",IF('Escala Linhas'!E45="","",'Escala Linhas'!E45)))</f>
        <v/>
      </c>
      <c r="I45" s="71" t="str">
        <f>IF(Configurações!$B$3="Colunas",IF('Escala Colunas'!Q34="","",'Escala Colunas'!Q34),IF(Configurações!$B$3="Simples","",IF('Escala Linhas'!F45="","",'Escala Linhas'!F45)))</f>
        <v/>
      </c>
      <c r="J45" s="71" t="str">
        <f>IF(Configurações!$B$3="Colunas",IF('Escala Colunas'!Q35="","",'Escala Colunas'!Q35),IF(Configurações!$B$3="Simples","",IF('Escala Linhas'!G45="","",'Escala Linhas'!G45)))</f>
        <v/>
      </c>
      <c r="K45">
        <f>IF($B45="",0,IF(Configurações!$B$3="Simples",IF(OR(Q45="TRAB",Q45="ATEST"),1,0),IF(AND(G45&lt;&gt;"",J45&lt;&gt;""),1,0)))</f>
        <v>0</v>
      </c>
      <c r="L45" s="72">
        <f>IF(AND(K45=1,Configurações!$B$3&lt;&gt;"Simples"),MOD(J45-G45,1)-M45,0)</f>
        <v>0</v>
      </c>
      <c r="M45" s="72">
        <f t="shared" si="107"/>
        <v>0</v>
      </c>
      <c r="N45">
        <f t="shared" si="108"/>
        <v>0</v>
      </c>
      <c r="O45">
        <f t="shared" si="109"/>
        <v>0</v>
      </c>
      <c r="P45" s="38" t="str">
        <f>IF(K45=0,"",IF(N45&gt;Configurações!$B$15,"7DIA ","")&amp;IF(AND(WEEKDAY(G$5)=1,O45&gt;IF($D45="F",Configurações!$B$13,Configurações!$B$14)),"DOM ","")&amp;IF(Configurações!$B$3="Simples","",IF(ROUND(L45*1440,0)&lt;=ROUND(Configurações!$B$11*1440,0),IF(ROUND(M45*1440,0)&gt;0,"INT-INDEVIDO",""),IF(ROUND(L45*1440,0)&lt;=ROUND(Configurações!$B$12*1440,0),IF(ROUND(M45*1440,0)&lt;&gt;ROUND(Configurações!$B$8*1440,0),"INT-15MIN",""),IF(OR(ROUND(M45*1440,0)&lt;ROUND(Configurações!$B$9*1440,0),ROUND(M45*1440,0)&gt;ROUND(Configurações!$B$10*1440,0)),"INT-1H2H","")))))</f>
        <v/>
      </c>
      <c r="Q45" t="str">
        <f>IF(Configurações!$B$3="Simples",IF('Escala Simples'!D45="Trabalho","TRAB",IF('Escala Simples'!D45="Folga","FOLGA",IF('Escala Simples'!D45="Atestado","ATEST",IF('Escala Simples'!D45="Férias","FERIAS","")))),"")</f>
        <v/>
      </c>
      <c r="R45" s="71" t="str">
        <f>IF(Configurações!$B$3="Colunas",IF('Escala Colunas'!Q37="","",'Escala Colunas'!Q37),IF(Configurações!$B$3="Simples","",IF('Escala Linhas'!I45="","",'Escala Linhas'!I45)))</f>
        <v/>
      </c>
      <c r="S45" s="71" t="str">
        <f>IF(Configurações!$B$3="Colunas",IF('Escala Colunas'!Q38="","",'Escala Colunas'!Q38),IF(Configurações!$B$3="Simples","",IF('Escala Linhas'!J45="","",'Escala Linhas'!J45)))</f>
        <v/>
      </c>
      <c r="T45" s="71" t="str">
        <f>IF(Configurações!$B$3="Colunas",IF('Escala Colunas'!Q39="","",'Escala Colunas'!Q39),IF(Configurações!$B$3="Simples","",IF('Escala Linhas'!K45="","",'Escala Linhas'!K45)))</f>
        <v/>
      </c>
      <c r="U45" s="71" t="str">
        <f>IF(Configurações!$B$3="Colunas",IF('Escala Colunas'!Q40="","",'Escala Colunas'!Q40),IF(Configurações!$B$3="Simples","",IF('Escala Linhas'!L45="","",'Escala Linhas'!L45)))</f>
        <v/>
      </c>
      <c r="V45">
        <f>IF($B45="",0,IF(Configurações!$B$3="Simples",IF(OR(AB45="TRAB",AB45="ATEST"),1,0),IF(AND(R45&lt;&gt;"",U45&lt;&gt;""),1,0)))</f>
        <v>0</v>
      </c>
      <c r="W45" s="72">
        <f>IF(AND(V45=1,Configurações!$B$3&lt;&gt;"Simples"),MOD(U45-R45,1)-X45,0)</f>
        <v>0</v>
      </c>
      <c r="X45" s="72">
        <f t="shared" si="110"/>
        <v>0</v>
      </c>
      <c r="Y45">
        <f t="shared" si="111"/>
        <v>0</v>
      </c>
      <c r="Z45">
        <f t="shared" si="112"/>
        <v>0</v>
      </c>
      <c r="AA45" s="38" t="str">
        <f>IF(V45=0,"",IF(Y45&gt;Configurações!$B$15,"7DIA ","")&amp;IF(AND(WEEKDAY(R$5)=1,Z45&gt;IF($D45="F",Configurações!$B$13,Configurações!$B$14)),"DOM ","")&amp;IF(Configurações!$B$3="Simples","",IF(ROUND(W45*1440,0)&lt;=ROUND(Configurações!$B$11*1440,0),IF(ROUND(X45*1440,0)&gt;0,"INT-INDEVIDO",""),IF(ROUND(W45*1440,0)&lt;=ROUND(Configurações!$B$12*1440,0),IF(ROUND(X45*1440,0)&lt;&gt;ROUND(Configurações!$B$8*1440,0),"INT-15MIN",""),IF(OR(ROUND(X45*1440,0)&lt;ROUND(Configurações!$B$9*1440,0),ROUND(X45*1440,0)&gt;ROUND(Configurações!$B$10*1440,0)),"INT-1H2H","")))))</f>
        <v/>
      </c>
      <c r="AB45" t="str">
        <f>IF(Configurações!$B$3="Simples",IF('Escala Simples'!E45="Trabalho","TRAB",IF('Escala Simples'!E45="Folga","FOLGA",IF('Escala Simples'!E45="Atestado","ATEST",IF('Escala Simples'!E45="Férias","FERIAS","")))),"")</f>
        <v/>
      </c>
      <c r="AC45" s="71" t="str">
        <f>IF(Configurações!$B$3="Colunas",IF('Escala Colunas'!Q42="","",'Escala Colunas'!Q42),IF(Configurações!$B$3="Simples","",IF('Escala Linhas'!N45="","",'Escala Linhas'!N45)))</f>
        <v/>
      </c>
      <c r="AD45" s="71" t="str">
        <f>IF(Configurações!$B$3="Colunas",IF('Escala Colunas'!Q43="","",'Escala Colunas'!Q43),IF(Configurações!$B$3="Simples","",IF('Escala Linhas'!O45="","",'Escala Linhas'!O45)))</f>
        <v/>
      </c>
      <c r="AE45" s="71" t="str">
        <f>IF(Configurações!$B$3="Colunas",IF('Escala Colunas'!Q44="","",'Escala Colunas'!Q44),IF(Configurações!$B$3="Simples","",IF('Escala Linhas'!P45="","",'Escala Linhas'!P45)))</f>
        <v/>
      </c>
      <c r="AF45" s="71" t="str">
        <f>IF(Configurações!$B$3="Colunas",IF('Escala Colunas'!Q45="","",'Escala Colunas'!Q45),IF(Configurações!$B$3="Simples","",IF('Escala Linhas'!Q45="","",'Escala Linhas'!Q45)))</f>
        <v/>
      </c>
      <c r="AG45">
        <f>IF($B45="",0,IF(Configurações!$B$3="Simples",IF(OR(AM45="TRAB",AM45="ATEST"),1,0),IF(AND(AC45&lt;&gt;"",AF45&lt;&gt;""),1,0)))</f>
        <v>0</v>
      </c>
      <c r="AH45" s="72">
        <f>IF(AND(AG45=1,Configurações!$B$3&lt;&gt;"Simples"),MOD(AF45-AC45,1)-AI45,0)</f>
        <v>0</v>
      </c>
      <c r="AI45" s="72">
        <f t="shared" si="113"/>
        <v>0</v>
      </c>
      <c r="AJ45">
        <f t="shared" si="114"/>
        <v>0</v>
      </c>
      <c r="AK45">
        <f t="shared" si="115"/>
        <v>0</v>
      </c>
      <c r="AL45" s="38" t="str">
        <f>IF(AG45=0,"",IF(AJ45&gt;Configurações!$B$15,"7DIA ","")&amp;IF(AND(WEEKDAY(AC$5)=1,AK45&gt;IF($D45="F",Configurações!$B$13,Configurações!$B$14)),"DOM ","")&amp;IF(Configurações!$B$3="Simples","",IF(ROUND(AH45*1440,0)&lt;=ROUND(Configurações!$B$11*1440,0),IF(ROUND(AI45*1440,0)&gt;0,"INT-INDEVIDO",""),IF(ROUND(AH45*1440,0)&lt;=ROUND(Configurações!$B$12*1440,0),IF(ROUND(AI45*1440,0)&lt;&gt;ROUND(Configurações!$B$8*1440,0),"INT-15MIN",""),IF(OR(ROUND(AI45*1440,0)&lt;ROUND(Configurações!$B$9*1440,0),ROUND(AI45*1440,0)&gt;ROUND(Configurações!$B$10*1440,0)),"INT-1H2H","")))))</f>
        <v/>
      </c>
      <c r="AM45" t="str">
        <f>IF(Configurações!$B$3="Simples",IF('Escala Simples'!F45="Trabalho","TRAB",IF('Escala Simples'!F45="Folga","FOLGA",IF('Escala Simples'!F45="Atestado","ATEST",IF('Escala Simples'!F45="Férias","FERIAS","")))),"")</f>
        <v/>
      </c>
      <c r="AN45" s="71" t="str">
        <f>IF(Configurações!$B$3="Colunas",IF('Escala Colunas'!Q47="","",'Escala Colunas'!Q47),IF(Configurações!$B$3="Simples","",IF('Escala Linhas'!S45="","",'Escala Linhas'!S45)))</f>
        <v/>
      </c>
      <c r="AO45" s="71" t="str">
        <f>IF(Configurações!$B$3="Colunas",IF('Escala Colunas'!Q48="","",'Escala Colunas'!Q48),IF(Configurações!$B$3="Simples","",IF('Escala Linhas'!T45="","",'Escala Linhas'!T45)))</f>
        <v/>
      </c>
      <c r="AP45" s="71" t="str">
        <f>IF(Configurações!$B$3="Colunas",IF('Escala Colunas'!Q49="","",'Escala Colunas'!Q49),IF(Configurações!$B$3="Simples","",IF('Escala Linhas'!U45="","",'Escala Linhas'!U45)))</f>
        <v/>
      </c>
      <c r="AQ45" s="71" t="str">
        <f>IF(Configurações!$B$3="Colunas",IF('Escala Colunas'!Q50="","",'Escala Colunas'!Q50),IF(Configurações!$B$3="Simples","",IF('Escala Linhas'!V45="","",'Escala Linhas'!V45)))</f>
        <v/>
      </c>
      <c r="AR45">
        <f>IF($B45="",0,IF(Configurações!$B$3="Simples",IF(OR(AX45="TRAB",AX45="ATEST"),1,0),IF(AND(AN45&lt;&gt;"",AQ45&lt;&gt;""),1,0)))</f>
        <v>0</v>
      </c>
      <c r="AS45" s="72">
        <f>IF(AND(AR45=1,Configurações!$B$3&lt;&gt;"Simples"),MOD(AQ45-AN45,1)-AT45,0)</f>
        <v>0</v>
      </c>
      <c r="AT45" s="72">
        <f t="shared" si="116"/>
        <v>0</v>
      </c>
      <c r="AU45">
        <f t="shared" si="117"/>
        <v>0</v>
      </c>
      <c r="AV45">
        <f t="shared" si="118"/>
        <v>0</v>
      </c>
      <c r="AW45" s="38" t="str">
        <f>IF(AR45=0,"",IF(AU45&gt;Configurações!$B$15,"7DIA ","")&amp;IF(AND(WEEKDAY(AN$5)=1,AV45&gt;IF($D45="F",Configurações!$B$13,Configurações!$B$14)),"DOM ","")&amp;IF(Configurações!$B$3="Simples","",IF(ROUND(AS45*1440,0)&lt;=ROUND(Configurações!$B$11*1440,0),IF(ROUND(AT45*1440,0)&gt;0,"INT-INDEVIDO",""),IF(ROUND(AS45*1440,0)&lt;=ROUND(Configurações!$B$12*1440,0),IF(ROUND(AT45*1440,0)&lt;&gt;ROUND(Configurações!$B$8*1440,0),"INT-15MIN",""),IF(OR(ROUND(AT45*1440,0)&lt;ROUND(Configurações!$B$9*1440,0),ROUND(AT45*1440,0)&gt;ROUND(Configurações!$B$10*1440,0)),"INT-1H2H","")))))</f>
        <v/>
      </c>
      <c r="AX45" t="str">
        <f>IF(Configurações!$B$3="Simples",IF('Escala Simples'!G45="Trabalho","TRAB",IF('Escala Simples'!G45="Folga","FOLGA",IF('Escala Simples'!G45="Atestado","ATEST",IF('Escala Simples'!G45="Férias","FERIAS","")))),"")</f>
        <v/>
      </c>
      <c r="AY45" s="71" t="str">
        <f>IF(Configurações!$B$3="Colunas",IF('Escala Colunas'!Q52="","",'Escala Colunas'!Q52),IF(Configurações!$B$3="Simples","",IF('Escala Linhas'!X45="","",'Escala Linhas'!X45)))</f>
        <v/>
      </c>
      <c r="AZ45" s="71" t="str">
        <f>IF(Configurações!$B$3="Colunas",IF('Escala Colunas'!Q53="","",'Escala Colunas'!Q53),IF(Configurações!$B$3="Simples","",IF('Escala Linhas'!Y45="","",'Escala Linhas'!Y45)))</f>
        <v/>
      </c>
      <c r="BA45" s="71" t="str">
        <f>IF(Configurações!$B$3="Colunas",IF('Escala Colunas'!Q54="","",'Escala Colunas'!Q54),IF(Configurações!$B$3="Simples","",IF('Escala Linhas'!Z45="","",'Escala Linhas'!Z45)))</f>
        <v/>
      </c>
      <c r="BB45" s="71" t="str">
        <f>IF(Configurações!$B$3="Colunas",IF('Escala Colunas'!Q55="","",'Escala Colunas'!Q55),IF(Configurações!$B$3="Simples","",IF('Escala Linhas'!AA45="","",'Escala Linhas'!AA45)))</f>
        <v/>
      </c>
      <c r="BC45">
        <f>IF($B45="",0,IF(Configurações!$B$3="Simples",IF(OR(BI45="TRAB",BI45="ATEST"),1,0),IF(AND(AY45&lt;&gt;"",BB45&lt;&gt;""),1,0)))</f>
        <v>0</v>
      </c>
      <c r="BD45" s="72">
        <f>IF(AND(BC45=1,Configurações!$B$3&lt;&gt;"Simples"),MOD(BB45-AY45,1)-BE45,0)</f>
        <v>0</v>
      </c>
      <c r="BE45" s="72">
        <f t="shared" si="119"/>
        <v>0</v>
      </c>
      <c r="BF45">
        <f t="shared" si="120"/>
        <v>0</v>
      </c>
      <c r="BG45">
        <f t="shared" si="121"/>
        <v>0</v>
      </c>
      <c r="BH45" s="38" t="str">
        <f>IF(BC45=0,"",IF(BF45&gt;Configurações!$B$15,"7DIA ","")&amp;IF(AND(WEEKDAY(AY$5)=1,BG45&gt;IF($D45="F",Configurações!$B$13,Configurações!$B$14)),"DOM ","")&amp;IF(Configurações!$B$3="Simples","",IF(ROUND(BD45*1440,0)&lt;=ROUND(Configurações!$B$11*1440,0),IF(ROUND(BE45*1440,0)&gt;0,"INT-INDEVIDO",""),IF(ROUND(BD45*1440,0)&lt;=ROUND(Configurações!$B$12*1440,0),IF(ROUND(BE45*1440,0)&lt;&gt;ROUND(Configurações!$B$8*1440,0),"INT-15MIN",""),IF(OR(ROUND(BE45*1440,0)&lt;ROUND(Configurações!$B$9*1440,0),ROUND(BE45*1440,0)&gt;ROUND(Configurações!$B$10*1440,0)),"INT-1H2H","")))))</f>
        <v/>
      </c>
      <c r="BI45" t="str">
        <f>IF(Configurações!$B$3="Simples",IF('Escala Simples'!H45="Trabalho","TRAB",IF('Escala Simples'!H45="Folga","FOLGA",IF('Escala Simples'!H45="Atestado","ATEST",IF('Escala Simples'!H45="Férias","FERIAS","")))),"")</f>
        <v/>
      </c>
      <c r="BJ45" s="71" t="str">
        <f>IF(Configurações!$B$3="Colunas",IF('Escala Colunas'!Q57="","",'Escala Colunas'!Q57),IF(Configurações!$B$3="Simples","",IF('Escala Linhas'!AC45="","",'Escala Linhas'!AC45)))</f>
        <v/>
      </c>
      <c r="BK45" s="71" t="str">
        <f>IF(Configurações!$B$3="Colunas",IF('Escala Colunas'!Q58="","",'Escala Colunas'!Q58),IF(Configurações!$B$3="Simples","",IF('Escala Linhas'!AD45="","",'Escala Linhas'!AD45)))</f>
        <v/>
      </c>
      <c r="BL45" s="71" t="str">
        <f>IF(Configurações!$B$3="Colunas",IF('Escala Colunas'!Q59="","",'Escala Colunas'!Q59),IF(Configurações!$B$3="Simples","",IF('Escala Linhas'!AE45="","",'Escala Linhas'!AE45)))</f>
        <v/>
      </c>
      <c r="BM45" s="71" t="str">
        <f>IF(Configurações!$B$3="Colunas",IF('Escala Colunas'!Q60="","",'Escala Colunas'!Q60),IF(Configurações!$B$3="Simples","",IF('Escala Linhas'!AF45="","",'Escala Linhas'!AF45)))</f>
        <v/>
      </c>
      <c r="BN45">
        <f>IF($B45="",0,IF(Configurações!$B$3="Simples",IF(OR(BT45="TRAB",BT45="ATEST"),1,0),IF(AND(BJ45&lt;&gt;"",BM45&lt;&gt;""),1,0)))</f>
        <v>0</v>
      </c>
      <c r="BO45" s="72">
        <f>IF(AND(BN45=1,Configurações!$B$3&lt;&gt;"Simples"),MOD(BM45-BJ45,1)-BP45,0)</f>
        <v>0</v>
      </c>
      <c r="BP45" s="72">
        <f t="shared" si="122"/>
        <v>0</v>
      </c>
      <c r="BQ45">
        <f t="shared" si="123"/>
        <v>0</v>
      </c>
      <c r="BR45">
        <f t="shared" si="124"/>
        <v>0</v>
      </c>
      <c r="BS45" s="38" t="str">
        <f>IF(BN45=0,"",IF(BQ45&gt;Configurações!$B$15,"7DIA ","")&amp;IF(AND(WEEKDAY(BJ$5)=1,BR45&gt;IF($D45="F",Configurações!$B$13,Configurações!$B$14)),"DOM ","")&amp;IF(Configurações!$B$3="Simples","",IF(ROUND(BO45*1440,0)&lt;=ROUND(Configurações!$B$11*1440,0),IF(ROUND(BP45*1440,0)&gt;0,"INT-INDEVIDO",""),IF(ROUND(BO45*1440,0)&lt;=ROUND(Configurações!$B$12*1440,0),IF(ROUND(BP45*1440,0)&lt;&gt;ROUND(Configurações!$B$8*1440,0),"INT-15MIN",""),IF(OR(ROUND(BP45*1440,0)&lt;ROUND(Configurações!$B$9*1440,0),ROUND(BP45*1440,0)&gt;ROUND(Configurações!$B$10*1440,0)),"INT-1H2H","")))))</f>
        <v/>
      </c>
      <c r="BT45" t="str">
        <f>IF(Configurações!$B$3="Simples",IF('Escala Simples'!I45="Trabalho","TRAB",IF('Escala Simples'!I45="Folga","FOLGA",IF('Escala Simples'!I45="Atestado","ATEST",IF('Escala Simples'!I45="Férias","FERIAS","")))),"")</f>
        <v/>
      </c>
      <c r="BU45" s="71" t="str">
        <f>IF(Configurações!$B$3="Colunas",IF('Escala Colunas'!Q62="","",'Escala Colunas'!Q62),IF(Configurações!$B$3="Simples","",IF('Escala Linhas'!AH45="","",'Escala Linhas'!AH45)))</f>
        <v/>
      </c>
      <c r="BV45" s="71" t="str">
        <f>IF(Configurações!$B$3="Colunas",IF('Escala Colunas'!Q63="","",'Escala Colunas'!Q63),IF(Configurações!$B$3="Simples","",IF('Escala Linhas'!AI45="","",'Escala Linhas'!AI45)))</f>
        <v/>
      </c>
      <c r="BW45" s="71" t="str">
        <f>IF(Configurações!$B$3="Colunas",IF('Escala Colunas'!Q64="","",'Escala Colunas'!Q64),IF(Configurações!$B$3="Simples","",IF('Escala Linhas'!AJ45="","",'Escala Linhas'!AJ45)))</f>
        <v/>
      </c>
      <c r="BX45" s="71" t="str">
        <f>IF(Configurações!$B$3="Colunas",IF('Escala Colunas'!Q65="","",'Escala Colunas'!Q65),IF(Configurações!$B$3="Simples","",IF('Escala Linhas'!AK45="","",'Escala Linhas'!AK45)))</f>
        <v/>
      </c>
      <c r="BY45">
        <f>IF($B45="",0,IF(Configurações!$B$3="Simples",IF(OR(CE45="TRAB",CE45="ATEST"),1,0),IF(AND(BU45&lt;&gt;"",BX45&lt;&gt;""),1,0)))</f>
        <v>0</v>
      </c>
      <c r="BZ45" s="72">
        <f>IF(AND(BY45=1,Configurações!$B$3&lt;&gt;"Simples"),MOD(BX45-BU45,1)-CA45,0)</f>
        <v>0</v>
      </c>
      <c r="CA45" s="72">
        <f t="shared" si="125"/>
        <v>0</v>
      </c>
      <c r="CB45">
        <f t="shared" si="126"/>
        <v>0</v>
      </c>
      <c r="CC45">
        <f t="shared" si="127"/>
        <v>0</v>
      </c>
      <c r="CD45" s="38" t="str">
        <f>IF(BY45=0,"",IF(CB45&gt;Configurações!$B$15,"7DIA ","")&amp;IF(AND(WEEKDAY(BU$5)=1,CC45&gt;IF($D45="F",Configurações!$B$13,Configurações!$B$14)),"DOM ","")&amp;IF(Configurações!$B$3="Simples","",IF(ROUND(BZ45*1440,0)&lt;=ROUND(Configurações!$B$11*1440,0),IF(ROUND(CA45*1440,0)&gt;0,"INT-INDEVIDO",""),IF(ROUND(BZ45*1440,0)&lt;=ROUND(Configurações!$B$12*1440,0),IF(ROUND(CA45*1440,0)&lt;&gt;ROUND(Configurações!$B$8*1440,0),"INT-15MIN",""),IF(OR(ROUND(CA45*1440,0)&lt;ROUND(Configurações!$B$9*1440,0),ROUND(CA45*1440,0)&gt;ROUND(Configurações!$B$10*1440,0)),"INT-1H2H","")))))</f>
        <v/>
      </c>
      <c r="CE45" t="str">
        <f>IF(Configurações!$B$3="Simples",IF('Escala Simples'!J45="Trabalho","TRAB",IF('Escala Simples'!J45="Folga","FOLGA",IF('Escala Simples'!J45="Atestado","ATEST",IF('Escala Simples'!J45="Férias","FERIAS","")))),"")</f>
        <v/>
      </c>
      <c r="CF45" s="71" t="str">
        <f>IF(Configurações!$B$3="Colunas",IF('Escala Colunas'!Q70="","",'Escala Colunas'!Q70),IF(Configurações!$B$3="Simples","",IF('Escala Linhas'!AP45="","",'Escala Linhas'!AP45)))</f>
        <v/>
      </c>
      <c r="CG45" s="71" t="str">
        <f>IF(Configurações!$B$3="Colunas",IF('Escala Colunas'!Q71="","",'Escala Colunas'!Q71),IF(Configurações!$B$3="Simples","",IF('Escala Linhas'!AQ45="","",'Escala Linhas'!AQ45)))</f>
        <v/>
      </c>
      <c r="CH45" s="71" t="str">
        <f>IF(Configurações!$B$3="Colunas",IF('Escala Colunas'!Q72="","",'Escala Colunas'!Q72),IF(Configurações!$B$3="Simples","",IF('Escala Linhas'!AR45="","",'Escala Linhas'!AR45)))</f>
        <v/>
      </c>
      <c r="CI45" s="71" t="str">
        <f>IF(Configurações!$B$3="Colunas",IF('Escala Colunas'!Q73="","",'Escala Colunas'!Q73),IF(Configurações!$B$3="Simples","",IF('Escala Linhas'!AS45="","",'Escala Linhas'!AS45)))</f>
        <v/>
      </c>
      <c r="CJ45">
        <f>IF($B45="",0,IF(Configurações!$B$3="Simples",IF(OR(CP45="TRAB",CP45="ATEST"),1,0),IF(AND(CF45&lt;&gt;"",CI45&lt;&gt;""),1,0)))</f>
        <v>0</v>
      </c>
      <c r="CK45" s="72">
        <f>IF(AND(CJ45=1,Configurações!$B$3&lt;&gt;"Simples"),MOD(CI45-CF45,1)-CL45,0)</f>
        <v>0</v>
      </c>
      <c r="CL45" s="72">
        <f t="shared" si="128"/>
        <v>0</v>
      </c>
      <c r="CM45">
        <f t="shared" si="129"/>
        <v>0</v>
      </c>
      <c r="CN45">
        <f t="shared" si="130"/>
        <v>0</v>
      </c>
      <c r="CO45" s="38" t="str">
        <f>IF(CJ45=0,"",IF(CM45&gt;Configurações!$B$15,"7DIA ","")&amp;IF(AND(WEEKDAY(CF$5)=1,CN45&gt;IF($D45="F",Configurações!$B$13,Configurações!$B$14)),"DOM ","")&amp;IF(Configurações!$B$3="Simples","",IF(ROUND(CK45*1440,0)&lt;=ROUND(Configurações!$B$11*1440,0),IF(ROUND(CL45*1440,0)&gt;0,"INT-INDEVIDO",""),IF(ROUND(CK45*1440,0)&lt;=ROUND(Configurações!$B$12*1440,0),IF(ROUND(CL45*1440,0)&lt;&gt;ROUND(Configurações!$B$8*1440,0),"INT-15MIN",""),IF(OR(ROUND(CL45*1440,0)&lt;ROUND(Configurações!$B$9*1440,0),ROUND(CL45*1440,0)&gt;ROUND(Configurações!$B$10*1440,0)),"INT-1H2H","")))))</f>
        <v/>
      </c>
      <c r="CP45" t="str">
        <f>IF(Configurações!$B$3="Simples",IF('Escala Simples'!M45="Trabalho","TRAB",IF('Escala Simples'!M45="Folga","FOLGA",IF('Escala Simples'!M45="Atestado","ATEST",IF('Escala Simples'!M45="Férias","FERIAS","")))),"")</f>
        <v/>
      </c>
      <c r="CQ45" s="71" t="str">
        <f>IF(Configurações!$B$3="Colunas",IF('Escala Colunas'!Q75="","",'Escala Colunas'!Q75),IF(Configurações!$B$3="Simples","",IF('Escala Linhas'!AU45="","",'Escala Linhas'!AU45)))</f>
        <v/>
      </c>
      <c r="CR45" s="71" t="str">
        <f>IF(Configurações!$B$3="Colunas",IF('Escala Colunas'!Q76="","",'Escala Colunas'!Q76),IF(Configurações!$B$3="Simples","",IF('Escala Linhas'!AV45="","",'Escala Linhas'!AV45)))</f>
        <v/>
      </c>
      <c r="CS45" s="71" t="str">
        <f>IF(Configurações!$B$3="Colunas",IF('Escala Colunas'!Q77="","",'Escala Colunas'!Q77),IF(Configurações!$B$3="Simples","",IF('Escala Linhas'!AW45="","",'Escala Linhas'!AW45)))</f>
        <v/>
      </c>
      <c r="CT45" s="71" t="str">
        <f>IF(Configurações!$B$3="Colunas",IF('Escala Colunas'!Q78="","",'Escala Colunas'!Q78),IF(Configurações!$B$3="Simples","",IF('Escala Linhas'!AX45="","",'Escala Linhas'!AX45)))</f>
        <v/>
      </c>
      <c r="CU45">
        <f>IF($B45="",0,IF(Configurações!$B$3="Simples",IF(OR(DA45="TRAB",DA45="ATEST"),1,0),IF(AND(CQ45&lt;&gt;"",CT45&lt;&gt;""),1,0)))</f>
        <v>0</v>
      </c>
      <c r="CV45" s="72">
        <f>IF(AND(CU45=1,Configurações!$B$3&lt;&gt;"Simples"),MOD(CT45-CQ45,1)-CW45,0)</f>
        <v>0</v>
      </c>
      <c r="CW45" s="72">
        <f t="shared" si="131"/>
        <v>0</v>
      </c>
      <c r="CX45">
        <f t="shared" si="132"/>
        <v>0</v>
      </c>
      <c r="CY45">
        <f t="shared" si="133"/>
        <v>0</v>
      </c>
      <c r="CZ45" s="38" t="str">
        <f>IF(CU45=0,"",IF(CX45&gt;Configurações!$B$15,"7DIA ","")&amp;IF(AND(WEEKDAY(CQ$5)=1,CY45&gt;IF($D45="F",Configurações!$B$13,Configurações!$B$14)),"DOM ","")&amp;IF(Configurações!$B$3="Simples","",IF(ROUND(CV45*1440,0)&lt;=ROUND(Configurações!$B$11*1440,0),IF(ROUND(CW45*1440,0)&gt;0,"INT-INDEVIDO",""),IF(ROUND(CV45*1440,0)&lt;=ROUND(Configurações!$B$12*1440,0),IF(ROUND(CW45*1440,0)&lt;&gt;ROUND(Configurações!$B$8*1440,0),"INT-15MIN",""),IF(OR(ROUND(CW45*1440,0)&lt;ROUND(Configurações!$B$9*1440,0),ROUND(CW45*1440,0)&gt;ROUND(Configurações!$B$10*1440,0)),"INT-1H2H","")))))</f>
        <v/>
      </c>
      <c r="DA45" t="str">
        <f>IF(Configurações!$B$3="Simples",IF('Escala Simples'!N45="Trabalho","TRAB",IF('Escala Simples'!N45="Folga","FOLGA",IF('Escala Simples'!N45="Atestado","ATEST",IF('Escala Simples'!N45="Férias","FERIAS","")))),"")</f>
        <v/>
      </c>
      <c r="DB45" s="71" t="str">
        <f>IF(Configurações!$B$3="Colunas",IF('Escala Colunas'!Q80="","",'Escala Colunas'!Q80),IF(Configurações!$B$3="Simples","",IF('Escala Linhas'!AZ45="","",'Escala Linhas'!AZ45)))</f>
        <v/>
      </c>
      <c r="DC45" s="71" t="str">
        <f>IF(Configurações!$B$3="Colunas",IF('Escala Colunas'!Q81="","",'Escala Colunas'!Q81),IF(Configurações!$B$3="Simples","",IF('Escala Linhas'!BA45="","",'Escala Linhas'!BA45)))</f>
        <v/>
      </c>
      <c r="DD45" s="71" t="str">
        <f>IF(Configurações!$B$3="Colunas",IF('Escala Colunas'!Q82="","",'Escala Colunas'!Q82),IF(Configurações!$B$3="Simples","",IF('Escala Linhas'!BB45="","",'Escala Linhas'!BB45)))</f>
        <v/>
      </c>
      <c r="DE45" s="71" t="str">
        <f>IF(Configurações!$B$3="Colunas",IF('Escala Colunas'!Q83="","",'Escala Colunas'!Q83),IF(Configurações!$B$3="Simples","",IF('Escala Linhas'!BC45="","",'Escala Linhas'!BC45)))</f>
        <v/>
      </c>
      <c r="DF45">
        <f>IF($B45="",0,IF(Configurações!$B$3="Simples",IF(OR(DL45="TRAB",DL45="ATEST"),1,0),IF(AND(DB45&lt;&gt;"",DE45&lt;&gt;""),1,0)))</f>
        <v>0</v>
      </c>
      <c r="DG45" s="72">
        <f>IF(AND(DF45=1,Configurações!$B$3&lt;&gt;"Simples"),MOD(DE45-DB45,1)-DH45,0)</f>
        <v>0</v>
      </c>
      <c r="DH45" s="72">
        <f t="shared" si="134"/>
        <v>0</v>
      </c>
      <c r="DI45">
        <f t="shared" si="135"/>
        <v>0</v>
      </c>
      <c r="DJ45">
        <f t="shared" si="136"/>
        <v>0</v>
      </c>
      <c r="DK45" s="38" t="str">
        <f>IF(DF45=0,"",IF(DI45&gt;Configurações!$B$15,"7DIA ","")&amp;IF(AND(WEEKDAY(DB$5)=1,DJ45&gt;IF($D45="F",Configurações!$B$13,Configurações!$B$14)),"DOM ","")&amp;IF(Configurações!$B$3="Simples","",IF(ROUND(DG45*1440,0)&lt;=ROUND(Configurações!$B$11*1440,0),IF(ROUND(DH45*1440,0)&gt;0,"INT-INDEVIDO",""),IF(ROUND(DG45*1440,0)&lt;=ROUND(Configurações!$B$12*1440,0),IF(ROUND(DH45*1440,0)&lt;&gt;ROUND(Configurações!$B$8*1440,0),"INT-15MIN",""),IF(OR(ROUND(DH45*1440,0)&lt;ROUND(Configurações!$B$9*1440,0),ROUND(DH45*1440,0)&gt;ROUND(Configurações!$B$10*1440,0)),"INT-1H2H","")))))</f>
        <v/>
      </c>
      <c r="DL45" t="str">
        <f>IF(Configurações!$B$3="Simples",IF('Escala Simples'!O45="Trabalho","TRAB",IF('Escala Simples'!O45="Folga","FOLGA",IF('Escala Simples'!O45="Atestado","ATEST",IF('Escala Simples'!O45="Férias","FERIAS","")))),"")</f>
        <v/>
      </c>
      <c r="DM45" s="71" t="str">
        <f>IF(Configurações!$B$3="Colunas",IF('Escala Colunas'!Q85="","",'Escala Colunas'!Q85),IF(Configurações!$B$3="Simples","",IF('Escala Linhas'!BE45="","",'Escala Linhas'!BE45)))</f>
        <v/>
      </c>
      <c r="DN45" s="71" t="str">
        <f>IF(Configurações!$B$3="Colunas",IF('Escala Colunas'!Q86="","",'Escala Colunas'!Q86),IF(Configurações!$B$3="Simples","",IF('Escala Linhas'!BF45="","",'Escala Linhas'!BF45)))</f>
        <v/>
      </c>
      <c r="DO45" s="71" t="str">
        <f>IF(Configurações!$B$3="Colunas",IF('Escala Colunas'!Q87="","",'Escala Colunas'!Q87),IF(Configurações!$B$3="Simples","",IF('Escala Linhas'!BG45="","",'Escala Linhas'!BG45)))</f>
        <v/>
      </c>
      <c r="DP45" s="71" t="str">
        <f>IF(Configurações!$B$3="Colunas",IF('Escala Colunas'!Q88="","",'Escala Colunas'!Q88),IF(Configurações!$B$3="Simples","",IF('Escala Linhas'!BH45="","",'Escala Linhas'!BH45)))</f>
        <v/>
      </c>
      <c r="DQ45">
        <f>IF($B45="",0,IF(Configurações!$B$3="Simples",IF(OR(DW45="TRAB",DW45="ATEST"),1,0),IF(AND(DM45&lt;&gt;"",DP45&lt;&gt;""),1,0)))</f>
        <v>0</v>
      </c>
      <c r="DR45" s="72">
        <f>IF(AND(DQ45=1,Configurações!$B$3&lt;&gt;"Simples"),MOD(DP45-DM45,1)-DS45,0)</f>
        <v>0</v>
      </c>
      <c r="DS45" s="72">
        <f t="shared" si="137"/>
        <v>0</v>
      </c>
      <c r="DT45">
        <f t="shared" si="138"/>
        <v>0</v>
      </c>
      <c r="DU45">
        <f t="shared" si="139"/>
        <v>0</v>
      </c>
      <c r="DV45" s="38" t="str">
        <f>IF(DQ45=0,"",IF(DT45&gt;Configurações!$B$15,"7DIA ","")&amp;IF(AND(WEEKDAY(DM$5)=1,DU45&gt;IF($D45="F",Configurações!$B$13,Configurações!$B$14)),"DOM ","")&amp;IF(Configurações!$B$3="Simples","",IF(ROUND(DR45*1440,0)&lt;=ROUND(Configurações!$B$11*1440,0),IF(ROUND(DS45*1440,0)&gt;0,"INT-INDEVIDO",""),IF(ROUND(DR45*1440,0)&lt;=ROUND(Configurações!$B$12*1440,0),IF(ROUND(DS45*1440,0)&lt;&gt;ROUND(Configurações!$B$8*1440,0),"INT-15MIN",""),IF(OR(ROUND(DS45*1440,0)&lt;ROUND(Configurações!$B$9*1440,0),ROUND(DS45*1440,0)&gt;ROUND(Configurações!$B$10*1440,0)),"INT-1H2H","")))))</f>
        <v/>
      </c>
      <c r="DW45" t="str">
        <f>IF(Configurações!$B$3="Simples",IF('Escala Simples'!P45="Trabalho","TRAB",IF('Escala Simples'!P45="Folga","FOLGA",IF('Escala Simples'!P45="Atestado","ATEST",IF('Escala Simples'!P45="Férias","FERIAS","")))),"")</f>
        <v/>
      </c>
      <c r="DX45" s="71" t="str">
        <f>IF(Configurações!$B$3="Colunas",IF('Escala Colunas'!Q90="","",'Escala Colunas'!Q90),IF(Configurações!$B$3="Simples","",IF('Escala Linhas'!BJ45="","",'Escala Linhas'!BJ45)))</f>
        <v/>
      </c>
      <c r="DY45" s="71" t="str">
        <f>IF(Configurações!$B$3="Colunas",IF('Escala Colunas'!Q91="","",'Escala Colunas'!Q91),IF(Configurações!$B$3="Simples","",IF('Escala Linhas'!BK45="","",'Escala Linhas'!BK45)))</f>
        <v/>
      </c>
      <c r="DZ45" s="71" t="str">
        <f>IF(Configurações!$B$3="Colunas",IF('Escala Colunas'!Q92="","",'Escala Colunas'!Q92),IF(Configurações!$B$3="Simples","",IF('Escala Linhas'!BL45="","",'Escala Linhas'!BL45)))</f>
        <v/>
      </c>
      <c r="EA45" s="71" t="str">
        <f>IF(Configurações!$B$3="Colunas",IF('Escala Colunas'!Q93="","",'Escala Colunas'!Q93),IF(Configurações!$B$3="Simples","",IF('Escala Linhas'!BM45="","",'Escala Linhas'!BM45)))</f>
        <v/>
      </c>
      <c r="EB45">
        <f>IF($B45="",0,IF(Configurações!$B$3="Simples",IF(OR(EH45="TRAB",EH45="ATEST"),1,0),IF(AND(DX45&lt;&gt;"",EA45&lt;&gt;""),1,0)))</f>
        <v>0</v>
      </c>
      <c r="EC45" s="72">
        <f>IF(AND(EB45=1,Configurações!$B$3&lt;&gt;"Simples"),MOD(EA45-DX45,1)-ED45,0)</f>
        <v>0</v>
      </c>
      <c r="ED45" s="72">
        <f t="shared" si="140"/>
        <v>0</v>
      </c>
      <c r="EE45">
        <f t="shared" si="141"/>
        <v>0</v>
      </c>
      <c r="EF45">
        <f t="shared" si="142"/>
        <v>0</v>
      </c>
      <c r="EG45" s="38" t="str">
        <f>IF(EB45=0,"",IF(EE45&gt;Configurações!$B$15,"7DIA ","")&amp;IF(AND(WEEKDAY(DX$5)=1,EF45&gt;IF($D45="F",Configurações!$B$13,Configurações!$B$14)),"DOM ","")&amp;IF(Configurações!$B$3="Simples","",IF(ROUND(EC45*1440,0)&lt;=ROUND(Configurações!$B$11*1440,0),IF(ROUND(ED45*1440,0)&gt;0,"INT-INDEVIDO",""),IF(ROUND(EC45*1440,0)&lt;=ROUND(Configurações!$B$12*1440,0),IF(ROUND(ED45*1440,0)&lt;&gt;ROUND(Configurações!$B$8*1440,0),"INT-15MIN",""),IF(OR(ROUND(ED45*1440,0)&lt;ROUND(Configurações!$B$9*1440,0),ROUND(ED45*1440,0)&gt;ROUND(Configurações!$B$10*1440,0)),"INT-1H2H","")))))</f>
        <v/>
      </c>
      <c r="EH45" t="str">
        <f>IF(Configurações!$B$3="Simples",IF('Escala Simples'!Q45="Trabalho","TRAB",IF('Escala Simples'!Q45="Folga","FOLGA",IF('Escala Simples'!Q45="Atestado","ATEST",IF('Escala Simples'!Q45="Férias","FERIAS","")))),"")</f>
        <v/>
      </c>
      <c r="EI45" s="71" t="str">
        <f>IF(Configurações!$B$3="Colunas",IF('Escala Colunas'!Q95="","",'Escala Colunas'!Q95),IF(Configurações!$B$3="Simples","",IF('Escala Linhas'!BO45="","",'Escala Linhas'!BO45)))</f>
        <v/>
      </c>
      <c r="EJ45" s="71" t="str">
        <f>IF(Configurações!$B$3="Colunas",IF('Escala Colunas'!Q96="","",'Escala Colunas'!Q96),IF(Configurações!$B$3="Simples","",IF('Escala Linhas'!BP45="","",'Escala Linhas'!BP45)))</f>
        <v/>
      </c>
      <c r="EK45" s="71" t="str">
        <f>IF(Configurações!$B$3="Colunas",IF('Escala Colunas'!Q97="","",'Escala Colunas'!Q97),IF(Configurações!$B$3="Simples","",IF('Escala Linhas'!BQ45="","",'Escala Linhas'!BQ45)))</f>
        <v/>
      </c>
      <c r="EL45" s="71" t="str">
        <f>IF(Configurações!$B$3="Colunas",IF('Escala Colunas'!Q98="","",'Escala Colunas'!Q98),IF(Configurações!$B$3="Simples","",IF('Escala Linhas'!BR45="","",'Escala Linhas'!BR45)))</f>
        <v/>
      </c>
      <c r="EM45">
        <f>IF($B45="",0,IF(Configurações!$B$3="Simples",IF(OR(ES45="TRAB",ES45="ATEST"),1,0),IF(AND(EI45&lt;&gt;"",EL45&lt;&gt;""),1,0)))</f>
        <v>0</v>
      </c>
      <c r="EN45" s="72">
        <f>IF(AND(EM45=1,Configurações!$B$3&lt;&gt;"Simples"),MOD(EL45-EI45,1)-EO45,0)</f>
        <v>0</v>
      </c>
      <c r="EO45" s="72">
        <f t="shared" si="143"/>
        <v>0</v>
      </c>
      <c r="EP45">
        <f t="shared" si="144"/>
        <v>0</v>
      </c>
      <c r="EQ45">
        <f t="shared" si="145"/>
        <v>0</v>
      </c>
      <c r="ER45" s="38" t="str">
        <f>IF(EM45=0,"",IF(EP45&gt;Configurações!$B$15,"7DIA ","")&amp;IF(AND(WEEKDAY(EI$5)=1,EQ45&gt;IF($D45="F",Configurações!$B$13,Configurações!$B$14)),"DOM ","")&amp;IF(Configurações!$B$3="Simples","",IF(ROUND(EN45*1440,0)&lt;=ROUND(Configurações!$B$11*1440,0),IF(ROUND(EO45*1440,0)&gt;0,"INT-INDEVIDO",""),IF(ROUND(EN45*1440,0)&lt;=ROUND(Configurações!$B$12*1440,0),IF(ROUND(EO45*1440,0)&lt;&gt;ROUND(Configurações!$B$8*1440,0),"INT-15MIN",""),IF(OR(ROUND(EO45*1440,0)&lt;ROUND(Configurações!$B$9*1440,0),ROUND(EO45*1440,0)&gt;ROUND(Configurações!$B$10*1440,0)),"INT-1H2H","")))))</f>
        <v/>
      </c>
      <c r="ES45" t="str">
        <f>IF(Configurações!$B$3="Simples",IF('Escala Simples'!R45="Trabalho","TRAB",IF('Escala Simples'!R45="Folga","FOLGA",IF('Escala Simples'!R45="Atestado","ATEST",IF('Escala Simples'!R45="Férias","FERIAS","")))),"")</f>
        <v/>
      </c>
      <c r="ET45" s="71" t="str">
        <f>IF(Configurações!$B$3="Colunas",IF('Escala Colunas'!Q100="","",'Escala Colunas'!Q100),IF(Configurações!$B$3="Simples","",IF('Escala Linhas'!BT45="","",'Escala Linhas'!BT45)))</f>
        <v/>
      </c>
      <c r="EU45" s="71" t="str">
        <f>IF(Configurações!$B$3="Colunas",IF('Escala Colunas'!Q101="","",'Escala Colunas'!Q101),IF(Configurações!$B$3="Simples","",IF('Escala Linhas'!BU45="","",'Escala Linhas'!BU45)))</f>
        <v/>
      </c>
      <c r="EV45" s="71" t="str">
        <f>IF(Configurações!$B$3="Colunas",IF('Escala Colunas'!Q102="","",'Escala Colunas'!Q102),IF(Configurações!$B$3="Simples","",IF('Escala Linhas'!BV45="","",'Escala Linhas'!BV45)))</f>
        <v/>
      </c>
      <c r="EW45" s="71" t="str">
        <f>IF(Configurações!$B$3="Colunas",IF('Escala Colunas'!Q103="","",'Escala Colunas'!Q103),IF(Configurações!$B$3="Simples","",IF('Escala Linhas'!BW45="","",'Escala Linhas'!BW45)))</f>
        <v/>
      </c>
      <c r="EX45">
        <f>IF($B45="",0,IF(Configurações!$B$3="Simples",IF(OR(FD45="TRAB",FD45="ATEST"),1,0),IF(AND(ET45&lt;&gt;"",EW45&lt;&gt;""),1,0)))</f>
        <v>0</v>
      </c>
      <c r="EY45" s="72">
        <f>IF(AND(EX45=1,Configurações!$B$3&lt;&gt;"Simples"),MOD(EW45-ET45,1)-EZ45,0)</f>
        <v>0</v>
      </c>
      <c r="EZ45" s="72">
        <f t="shared" si="146"/>
        <v>0</v>
      </c>
      <c r="FA45">
        <f t="shared" si="147"/>
        <v>0</v>
      </c>
      <c r="FB45">
        <f t="shared" si="148"/>
        <v>0</v>
      </c>
      <c r="FC45" s="38" t="str">
        <f>IF(EX45=0,"",IF(FA45&gt;Configurações!$B$15,"7DIA ","")&amp;IF(AND(WEEKDAY(ET$5)=1,FB45&gt;IF($D45="F",Configurações!$B$13,Configurações!$B$14)),"DOM ","")&amp;IF(Configurações!$B$3="Simples","",IF(ROUND(EY45*1440,0)&lt;=ROUND(Configurações!$B$11*1440,0),IF(ROUND(EZ45*1440,0)&gt;0,"INT-INDEVIDO",""),IF(ROUND(EY45*1440,0)&lt;=ROUND(Configurações!$B$12*1440,0),IF(ROUND(EZ45*1440,0)&lt;&gt;ROUND(Configurações!$B$8*1440,0),"INT-15MIN",""),IF(OR(ROUND(EZ45*1440,0)&lt;ROUND(Configurações!$B$9*1440,0),ROUND(EZ45*1440,0)&gt;ROUND(Configurações!$B$10*1440,0)),"INT-1H2H","")))))</f>
        <v/>
      </c>
      <c r="FD45" t="str">
        <f>IF(Configurações!$B$3="Simples",IF('Escala Simples'!S45="Trabalho","TRAB",IF('Escala Simples'!S45="Folga","FOLGA",IF('Escala Simples'!S45="Atestado","ATEST",IF('Escala Simples'!S45="Férias","FERIAS","")))),"")</f>
        <v/>
      </c>
      <c r="FE45" s="71" t="str">
        <f>IF(Configurações!$B$3="Colunas",IF('Escala Colunas'!Q108="","",'Escala Colunas'!Q108),IF(Configurações!$B$3="Simples","",IF('Escala Linhas'!CB45="","",'Escala Linhas'!CB45)))</f>
        <v/>
      </c>
      <c r="FF45" s="71" t="str">
        <f>IF(Configurações!$B$3="Colunas",IF('Escala Colunas'!Q109="","",'Escala Colunas'!Q109),IF(Configurações!$B$3="Simples","",IF('Escala Linhas'!CC45="","",'Escala Linhas'!CC45)))</f>
        <v/>
      </c>
      <c r="FG45" s="71" t="str">
        <f>IF(Configurações!$B$3="Colunas",IF('Escala Colunas'!Q110="","",'Escala Colunas'!Q110),IF(Configurações!$B$3="Simples","",IF('Escala Linhas'!CD45="","",'Escala Linhas'!CD45)))</f>
        <v/>
      </c>
      <c r="FH45" s="71" t="str">
        <f>IF(Configurações!$B$3="Colunas",IF('Escala Colunas'!Q111="","",'Escala Colunas'!Q111),IF(Configurações!$B$3="Simples","",IF('Escala Linhas'!CE45="","",'Escala Linhas'!CE45)))</f>
        <v/>
      </c>
      <c r="FI45">
        <f>IF($B45="",0,IF(Configurações!$B$3="Simples",IF(OR(FO45="TRAB",FO45="ATEST"),1,0),IF(AND(FE45&lt;&gt;"",FH45&lt;&gt;""),1,0)))</f>
        <v>0</v>
      </c>
      <c r="FJ45" s="72">
        <f>IF(AND(FI45=1,Configurações!$B$3&lt;&gt;"Simples"),MOD(FH45-FE45,1)-FK45,0)</f>
        <v>0</v>
      </c>
      <c r="FK45" s="72">
        <f t="shared" si="149"/>
        <v>0</v>
      </c>
      <c r="FL45">
        <f t="shared" si="150"/>
        <v>0</v>
      </c>
      <c r="FM45">
        <f t="shared" si="151"/>
        <v>0</v>
      </c>
      <c r="FN45" s="38" t="str">
        <f>IF(FI45=0,"",IF(FL45&gt;Configurações!$B$15,"7DIA ","")&amp;IF(AND(WEEKDAY(FE$5)=1,FM45&gt;IF($D45="F",Configurações!$B$13,Configurações!$B$14)),"DOM ","")&amp;IF(Configurações!$B$3="Simples","",IF(ROUND(FJ45*1440,0)&lt;=ROUND(Configurações!$B$11*1440,0),IF(ROUND(FK45*1440,0)&gt;0,"INT-INDEVIDO",""),IF(ROUND(FJ45*1440,0)&lt;=ROUND(Configurações!$B$12*1440,0),IF(ROUND(FK45*1440,0)&lt;&gt;ROUND(Configurações!$B$8*1440,0),"INT-15MIN",""),IF(OR(ROUND(FK45*1440,0)&lt;ROUND(Configurações!$B$9*1440,0),ROUND(FK45*1440,0)&gt;ROUND(Configurações!$B$10*1440,0)),"INT-1H2H","")))))</f>
        <v/>
      </c>
      <c r="FO45" t="str">
        <f>IF(Configurações!$B$3="Simples",IF('Escala Simples'!V45="Trabalho","TRAB",IF('Escala Simples'!V45="Folga","FOLGA",IF('Escala Simples'!V45="Atestado","ATEST",IF('Escala Simples'!V45="Férias","FERIAS","")))),"")</f>
        <v/>
      </c>
      <c r="FP45" s="71" t="str">
        <f>IF(Configurações!$B$3="Colunas",IF('Escala Colunas'!Q113="","",'Escala Colunas'!Q113),IF(Configurações!$B$3="Simples","",IF('Escala Linhas'!CG45="","",'Escala Linhas'!CG45)))</f>
        <v/>
      </c>
      <c r="FQ45" s="71" t="str">
        <f>IF(Configurações!$B$3="Colunas",IF('Escala Colunas'!Q114="","",'Escala Colunas'!Q114),IF(Configurações!$B$3="Simples","",IF('Escala Linhas'!CH45="","",'Escala Linhas'!CH45)))</f>
        <v/>
      </c>
      <c r="FR45" s="71" t="str">
        <f>IF(Configurações!$B$3="Colunas",IF('Escala Colunas'!Q115="","",'Escala Colunas'!Q115),IF(Configurações!$B$3="Simples","",IF('Escala Linhas'!CI45="","",'Escala Linhas'!CI45)))</f>
        <v/>
      </c>
      <c r="FS45" s="71" t="str">
        <f>IF(Configurações!$B$3="Colunas",IF('Escala Colunas'!Q116="","",'Escala Colunas'!Q116),IF(Configurações!$B$3="Simples","",IF('Escala Linhas'!CJ45="","",'Escala Linhas'!CJ45)))</f>
        <v/>
      </c>
      <c r="FT45">
        <f>IF($B45="",0,IF(Configurações!$B$3="Simples",IF(OR(FZ45="TRAB",FZ45="ATEST"),1,0),IF(AND(FP45&lt;&gt;"",FS45&lt;&gt;""),1,0)))</f>
        <v>0</v>
      </c>
      <c r="FU45" s="72">
        <f>IF(AND(FT45=1,Configurações!$B$3&lt;&gt;"Simples"),MOD(FS45-FP45,1)-FV45,0)</f>
        <v>0</v>
      </c>
      <c r="FV45" s="72">
        <f t="shared" si="152"/>
        <v>0</v>
      </c>
      <c r="FW45">
        <f t="shared" si="153"/>
        <v>0</v>
      </c>
      <c r="FX45">
        <f t="shared" si="154"/>
        <v>0</v>
      </c>
      <c r="FY45" s="38" t="str">
        <f>IF(FT45=0,"",IF(FW45&gt;Configurações!$B$15,"7DIA ","")&amp;IF(AND(WEEKDAY(FP$5)=1,FX45&gt;IF($D45="F",Configurações!$B$13,Configurações!$B$14)),"DOM ","")&amp;IF(Configurações!$B$3="Simples","",IF(ROUND(FU45*1440,0)&lt;=ROUND(Configurações!$B$11*1440,0),IF(ROUND(FV45*1440,0)&gt;0,"INT-INDEVIDO",""),IF(ROUND(FU45*1440,0)&lt;=ROUND(Configurações!$B$12*1440,0),IF(ROUND(FV45*1440,0)&lt;&gt;ROUND(Configurações!$B$8*1440,0),"INT-15MIN",""),IF(OR(ROUND(FV45*1440,0)&lt;ROUND(Configurações!$B$9*1440,0),ROUND(FV45*1440,0)&gt;ROUND(Configurações!$B$10*1440,0)),"INT-1H2H","")))))</f>
        <v/>
      </c>
      <c r="FZ45" t="str">
        <f>IF(Configurações!$B$3="Simples",IF('Escala Simples'!W45="Trabalho","TRAB",IF('Escala Simples'!W45="Folga","FOLGA",IF('Escala Simples'!W45="Atestado","ATEST",IF('Escala Simples'!W45="Férias","FERIAS","")))),"")</f>
        <v/>
      </c>
      <c r="GA45" s="71" t="str">
        <f>IF(Configurações!$B$3="Colunas",IF('Escala Colunas'!Q118="","",'Escala Colunas'!Q118),IF(Configurações!$B$3="Simples","",IF('Escala Linhas'!CL45="","",'Escala Linhas'!CL45)))</f>
        <v/>
      </c>
      <c r="GB45" s="71" t="str">
        <f>IF(Configurações!$B$3="Colunas",IF('Escala Colunas'!Q119="","",'Escala Colunas'!Q119),IF(Configurações!$B$3="Simples","",IF('Escala Linhas'!CM45="","",'Escala Linhas'!CM45)))</f>
        <v/>
      </c>
      <c r="GC45" s="71" t="str">
        <f>IF(Configurações!$B$3="Colunas",IF('Escala Colunas'!Q120="","",'Escala Colunas'!Q120),IF(Configurações!$B$3="Simples","",IF('Escala Linhas'!CN45="","",'Escala Linhas'!CN45)))</f>
        <v/>
      </c>
      <c r="GD45" s="71" t="str">
        <f>IF(Configurações!$B$3="Colunas",IF('Escala Colunas'!Q121="","",'Escala Colunas'!Q121),IF(Configurações!$B$3="Simples","",IF('Escala Linhas'!CO45="","",'Escala Linhas'!CO45)))</f>
        <v/>
      </c>
      <c r="GE45">
        <f>IF($B45="",0,IF(Configurações!$B$3="Simples",IF(OR(GK45="TRAB",GK45="ATEST"),1,0),IF(AND(GA45&lt;&gt;"",GD45&lt;&gt;""),1,0)))</f>
        <v>0</v>
      </c>
      <c r="GF45" s="72">
        <f>IF(AND(GE45=1,Configurações!$B$3&lt;&gt;"Simples"),MOD(GD45-GA45,1)-GG45,0)</f>
        <v>0</v>
      </c>
      <c r="GG45" s="72">
        <f t="shared" si="155"/>
        <v>0</v>
      </c>
      <c r="GH45">
        <f t="shared" si="156"/>
        <v>0</v>
      </c>
      <c r="GI45">
        <f t="shared" si="157"/>
        <v>0</v>
      </c>
      <c r="GJ45" s="38" t="str">
        <f>IF(GE45=0,"",IF(GH45&gt;Configurações!$B$15,"7DIA ","")&amp;IF(AND(WEEKDAY(GA$5)=1,GI45&gt;IF($D45="F",Configurações!$B$13,Configurações!$B$14)),"DOM ","")&amp;IF(Configurações!$B$3="Simples","",IF(ROUND(GF45*1440,0)&lt;=ROUND(Configurações!$B$11*1440,0),IF(ROUND(GG45*1440,0)&gt;0,"INT-INDEVIDO",""),IF(ROUND(GF45*1440,0)&lt;=ROUND(Configurações!$B$12*1440,0),IF(ROUND(GG45*1440,0)&lt;&gt;ROUND(Configurações!$B$8*1440,0),"INT-15MIN",""),IF(OR(ROUND(GG45*1440,0)&lt;ROUND(Configurações!$B$9*1440,0),ROUND(GG45*1440,0)&gt;ROUND(Configurações!$B$10*1440,0)),"INT-1H2H","")))))</f>
        <v/>
      </c>
      <c r="GK45" t="str">
        <f>IF(Configurações!$B$3="Simples",IF('Escala Simples'!X45="Trabalho","TRAB",IF('Escala Simples'!X45="Folga","FOLGA",IF('Escala Simples'!X45="Atestado","ATEST",IF('Escala Simples'!X45="Férias","FERIAS","")))),"")</f>
        <v/>
      </c>
      <c r="GL45" s="71" t="str">
        <f>IF(Configurações!$B$3="Colunas",IF('Escala Colunas'!Q123="","",'Escala Colunas'!Q123),IF(Configurações!$B$3="Simples","",IF('Escala Linhas'!CQ45="","",'Escala Linhas'!CQ45)))</f>
        <v/>
      </c>
      <c r="GM45" s="71" t="str">
        <f>IF(Configurações!$B$3="Colunas",IF('Escala Colunas'!Q124="","",'Escala Colunas'!Q124),IF(Configurações!$B$3="Simples","",IF('Escala Linhas'!CR45="","",'Escala Linhas'!CR45)))</f>
        <v/>
      </c>
      <c r="GN45" s="71" t="str">
        <f>IF(Configurações!$B$3="Colunas",IF('Escala Colunas'!Q125="","",'Escala Colunas'!Q125),IF(Configurações!$B$3="Simples","",IF('Escala Linhas'!CS45="","",'Escala Linhas'!CS45)))</f>
        <v/>
      </c>
      <c r="GO45" s="71" t="str">
        <f>IF(Configurações!$B$3="Colunas",IF('Escala Colunas'!Q126="","",'Escala Colunas'!Q126),IF(Configurações!$B$3="Simples","",IF('Escala Linhas'!CT45="","",'Escala Linhas'!CT45)))</f>
        <v/>
      </c>
      <c r="GP45">
        <f>IF($B45="",0,IF(Configurações!$B$3="Simples",IF(OR(GV45="TRAB",GV45="ATEST"),1,0),IF(AND(GL45&lt;&gt;"",GO45&lt;&gt;""),1,0)))</f>
        <v>0</v>
      </c>
      <c r="GQ45" s="72">
        <f>IF(AND(GP45=1,Configurações!$B$3&lt;&gt;"Simples"),MOD(GO45-GL45,1)-GR45,0)</f>
        <v>0</v>
      </c>
      <c r="GR45" s="72">
        <f t="shared" si="158"/>
        <v>0</v>
      </c>
      <c r="GS45">
        <f t="shared" si="159"/>
        <v>0</v>
      </c>
      <c r="GT45">
        <f t="shared" si="160"/>
        <v>0</v>
      </c>
      <c r="GU45" s="38" t="str">
        <f>IF(GP45=0,"",IF(GS45&gt;Configurações!$B$15,"7DIA ","")&amp;IF(AND(WEEKDAY(GL$5)=1,GT45&gt;IF($D45="F",Configurações!$B$13,Configurações!$B$14)),"DOM ","")&amp;IF(Configurações!$B$3="Simples","",IF(ROUND(GQ45*1440,0)&lt;=ROUND(Configurações!$B$11*1440,0),IF(ROUND(GR45*1440,0)&gt;0,"INT-INDEVIDO",""),IF(ROUND(GQ45*1440,0)&lt;=ROUND(Configurações!$B$12*1440,0),IF(ROUND(GR45*1440,0)&lt;&gt;ROUND(Configurações!$B$8*1440,0),"INT-15MIN",""),IF(OR(ROUND(GR45*1440,0)&lt;ROUND(Configurações!$B$9*1440,0),ROUND(GR45*1440,0)&gt;ROUND(Configurações!$B$10*1440,0)),"INT-1H2H","")))))</f>
        <v/>
      </c>
      <c r="GV45" t="str">
        <f>IF(Configurações!$B$3="Simples",IF('Escala Simples'!Y45="Trabalho","TRAB",IF('Escala Simples'!Y45="Folga","FOLGA",IF('Escala Simples'!Y45="Atestado","ATEST",IF('Escala Simples'!Y45="Férias","FERIAS","")))),"")</f>
        <v/>
      </c>
      <c r="GW45" s="71" t="str">
        <f>IF(Configurações!$B$3="Colunas",IF('Escala Colunas'!Q128="","",'Escala Colunas'!Q128),IF(Configurações!$B$3="Simples","",IF('Escala Linhas'!CV45="","",'Escala Linhas'!CV45)))</f>
        <v/>
      </c>
      <c r="GX45" s="71" t="str">
        <f>IF(Configurações!$B$3="Colunas",IF('Escala Colunas'!Q129="","",'Escala Colunas'!Q129),IF(Configurações!$B$3="Simples","",IF('Escala Linhas'!CW45="","",'Escala Linhas'!CW45)))</f>
        <v/>
      </c>
      <c r="GY45" s="71" t="str">
        <f>IF(Configurações!$B$3="Colunas",IF('Escala Colunas'!Q130="","",'Escala Colunas'!Q130),IF(Configurações!$B$3="Simples","",IF('Escala Linhas'!CX45="","",'Escala Linhas'!CX45)))</f>
        <v/>
      </c>
      <c r="GZ45" s="71" t="str">
        <f>IF(Configurações!$B$3="Colunas",IF('Escala Colunas'!Q131="","",'Escala Colunas'!Q131),IF(Configurações!$B$3="Simples","",IF('Escala Linhas'!CY45="","",'Escala Linhas'!CY45)))</f>
        <v/>
      </c>
      <c r="HA45">
        <f>IF($B45="",0,IF(Configurações!$B$3="Simples",IF(OR(HG45="TRAB",HG45="ATEST"),1,0),IF(AND(GW45&lt;&gt;"",GZ45&lt;&gt;""),1,0)))</f>
        <v>0</v>
      </c>
      <c r="HB45" s="72">
        <f>IF(AND(HA45=1,Configurações!$B$3&lt;&gt;"Simples"),MOD(GZ45-GW45,1)-HC45,0)</f>
        <v>0</v>
      </c>
      <c r="HC45" s="72">
        <f t="shared" si="161"/>
        <v>0</v>
      </c>
      <c r="HD45">
        <f t="shared" si="162"/>
        <v>0</v>
      </c>
      <c r="HE45">
        <f t="shared" si="163"/>
        <v>0</v>
      </c>
      <c r="HF45" s="38" t="str">
        <f>IF(HA45=0,"",IF(HD45&gt;Configurações!$B$15,"7DIA ","")&amp;IF(AND(WEEKDAY(GW$5)=1,HE45&gt;IF($D45="F",Configurações!$B$13,Configurações!$B$14)),"DOM ","")&amp;IF(Configurações!$B$3="Simples","",IF(ROUND(HB45*1440,0)&lt;=ROUND(Configurações!$B$11*1440,0),IF(ROUND(HC45*1440,0)&gt;0,"INT-INDEVIDO",""),IF(ROUND(HB45*1440,0)&lt;=ROUND(Configurações!$B$12*1440,0),IF(ROUND(HC45*1440,0)&lt;&gt;ROUND(Configurações!$B$8*1440,0),"INT-15MIN",""),IF(OR(ROUND(HC45*1440,0)&lt;ROUND(Configurações!$B$9*1440,0),ROUND(HC45*1440,0)&gt;ROUND(Configurações!$B$10*1440,0)),"INT-1H2H","")))))</f>
        <v/>
      </c>
      <c r="HG45" t="str">
        <f>IF(Configurações!$B$3="Simples",IF('Escala Simples'!Z45="Trabalho","TRAB",IF('Escala Simples'!Z45="Folga","FOLGA",IF('Escala Simples'!Z45="Atestado","ATEST",IF('Escala Simples'!Z45="Férias","FERIAS","")))),"")</f>
        <v/>
      </c>
      <c r="HH45" s="71" t="str">
        <f>IF(Configurações!$B$3="Colunas",IF('Escala Colunas'!Q133="","",'Escala Colunas'!Q133),IF(Configurações!$B$3="Simples","",IF('Escala Linhas'!DA45="","",'Escala Linhas'!DA45)))</f>
        <v/>
      </c>
      <c r="HI45" s="71" t="str">
        <f>IF(Configurações!$B$3="Colunas",IF('Escala Colunas'!Q134="","",'Escala Colunas'!Q134),IF(Configurações!$B$3="Simples","",IF('Escala Linhas'!DB45="","",'Escala Linhas'!DB45)))</f>
        <v/>
      </c>
      <c r="HJ45" s="71" t="str">
        <f>IF(Configurações!$B$3="Colunas",IF('Escala Colunas'!Q135="","",'Escala Colunas'!Q135),IF(Configurações!$B$3="Simples","",IF('Escala Linhas'!DC45="","",'Escala Linhas'!DC45)))</f>
        <v/>
      </c>
      <c r="HK45" s="71" t="str">
        <f>IF(Configurações!$B$3="Colunas",IF('Escala Colunas'!Q136="","",'Escala Colunas'!Q136),IF(Configurações!$B$3="Simples","",IF('Escala Linhas'!DD45="","",'Escala Linhas'!DD45)))</f>
        <v/>
      </c>
      <c r="HL45">
        <f>IF($B45="",0,IF(Configurações!$B$3="Simples",IF(OR(HR45="TRAB",HR45="ATEST"),1,0),IF(AND(HH45&lt;&gt;"",HK45&lt;&gt;""),1,0)))</f>
        <v>0</v>
      </c>
      <c r="HM45" s="72">
        <f>IF(AND(HL45=1,Configurações!$B$3&lt;&gt;"Simples"),MOD(HK45-HH45,1)-HN45,0)</f>
        <v>0</v>
      </c>
      <c r="HN45" s="72">
        <f t="shared" si="164"/>
        <v>0</v>
      </c>
      <c r="HO45">
        <f t="shared" si="165"/>
        <v>0</v>
      </c>
      <c r="HP45">
        <f t="shared" si="166"/>
        <v>0</v>
      </c>
      <c r="HQ45" s="38" t="str">
        <f>IF(HL45=0,"",IF(HO45&gt;Configurações!$B$15,"7DIA ","")&amp;IF(AND(WEEKDAY(HH$5)=1,HP45&gt;IF($D45="F",Configurações!$B$13,Configurações!$B$14)),"DOM ","")&amp;IF(Configurações!$B$3="Simples","",IF(ROUND(HM45*1440,0)&lt;=ROUND(Configurações!$B$11*1440,0),IF(ROUND(HN45*1440,0)&gt;0,"INT-INDEVIDO",""),IF(ROUND(HM45*1440,0)&lt;=ROUND(Configurações!$B$12*1440,0),IF(ROUND(HN45*1440,0)&lt;&gt;ROUND(Configurações!$B$8*1440,0),"INT-15MIN",""),IF(OR(ROUND(HN45*1440,0)&lt;ROUND(Configurações!$B$9*1440,0),ROUND(HN45*1440,0)&gt;ROUND(Configurações!$B$10*1440,0)),"INT-1H2H","")))))</f>
        <v/>
      </c>
      <c r="HR45" t="str">
        <f>IF(Configurações!$B$3="Simples",IF('Escala Simples'!AA45="Trabalho","TRAB",IF('Escala Simples'!AA45="Folga","FOLGA",IF('Escala Simples'!AA45="Atestado","ATEST",IF('Escala Simples'!AA45="Férias","FERIAS","")))),"")</f>
        <v/>
      </c>
      <c r="HS45" s="71" t="str">
        <f>IF(Configurações!$B$3="Colunas",IF('Escala Colunas'!Q138="","",'Escala Colunas'!Q138),IF(Configurações!$B$3="Simples","",IF('Escala Linhas'!DF45="","",'Escala Linhas'!DF45)))</f>
        <v/>
      </c>
      <c r="HT45" s="71" t="str">
        <f>IF(Configurações!$B$3="Colunas",IF('Escala Colunas'!Q139="","",'Escala Colunas'!Q139),IF(Configurações!$B$3="Simples","",IF('Escala Linhas'!DG45="","",'Escala Linhas'!DG45)))</f>
        <v/>
      </c>
      <c r="HU45" s="71" t="str">
        <f>IF(Configurações!$B$3="Colunas",IF('Escala Colunas'!Q140="","",'Escala Colunas'!Q140),IF(Configurações!$B$3="Simples","",IF('Escala Linhas'!DH45="","",'Escala Linhas'!DH45)))</f>
        <v/>
      </c>
      <c r="HV45" s="71" t="str">
        <f>IF(Configurações!$B$3="Colunas",IF('Escala Colunas'!Q141="","",'Escala Colunas'!Q141),IF(Configurações!$B$3="Simples","",IF('Escala Linhas'!DI45="","",'Escala Linhas'!DI45)))</f>
        <v/>
      </c>
      <c r="HW45">
        <f>IF($B45="",0,IF(Configurações!$B$3="Simples",IF(OR(IC45="TRAB",IC45="ATEST"),1,0),IF(AND(HS45&lt;&gt;"",HV45&lt;&gt;""),1,0)))</f>
        <v>0</v>
      </c>
      <c r="HX45" s="72">
        <f>IF(AND(HW45=1,Configurações!$B$3&lt;&gt;"Simples"),MOD(HV45-HS45,1)-HY45,0)</f>
        <v>0</v>
      </c>
      <c r="HY45" s="72">
        <f t="shared" si="167"/>
        <v>0</v>
      </c>
      <c r="HZ45">
        <f t="shared" si="168"/>
        <v>0</v>
      </c>
      <c r="IA45">
        <f t="shared" si="169"/>
        <v>0</v>
      </c>
      <c r="IB45" s="38" t="str">
        <f>IF(HW45=0,"",IF(HZ45&gt;Configurações!$B$15,"7DIA ","")&amp;IF(AND(WEEKDAY(HS$5)=1,IA45&gt;IF($D45="F",Configurações!$B$13,Configurações!$B$14)),"DOM ","")&amp;IF(Configurações!$B$3="Simples","",IF(ROUND(HX45*1440,0)&lt;=ROUND(Configurações!$B$11*1440,0),IF(ROUND(HY45*1440,0)&gt;0,"INT-INDEVIDO",""),IF(ROUND(HX45*1440,0)&lt;=ROUND(Configurações!$B$12*1440,0),IF(ROUND(HY45*1440,0)&lt;&gt;ROUND(Configurações!$B$8*1440,0),"INT-15MIN",""),IF(OR(ROUND(HY45*1440,0)&lt;ROUND(Configurações!$B$9*1440,0),ROUND(HY45*1440,0)&gt;ROUND(Configurações!$B$10*1440,0)),"INT-1H2H","")))))</f>
        <v/>
      </c>
      <c r="IC45" t="str">
        <f>IF(Configurações!$B$3="Simples",IF('Escala Simples'!AB45="Trabalho","TRAB",IF('Escala Simples'!AB45="Folga","FOLGA",IF('Escala Simples'!AB45="Atestado","ATEST",IF('Escala Simples'!AB45="Férias","FERIAS","")))),"")</f>
        <v/>
      </c>
      <c r="ID45" s="71" t="str">
        <f>IF(Configurações!$B$3="Colunas",IF('Escala Colunas'!Q146="","",'Escala Colunas'!Q146),IF(Configurações!$B$3="Simples","",IF('Escala Linhas'!DN45="","",'Escala Linhas'!DN45)))</f>
        <v/>
      </c>
      <c r="IE45" s="71" t="str">
        <f>IF(Configurações!$B$3="Colunas",IF('Escala Colunas'!Q147="","",'Escala Colunas'!Q147),IF(Configurações!$B$3="Simples","",IF('Escala Linhas'!DO45="","",'Escala Linhas'!DO45)))</f>
        <v/>
      </c>
      <c r="IF45" s="71" t="str">
        <f>IF(Configurações!$B$3="Colunas",IF('Escala Colunas'!Q148="","",'Escala Colunas'!Q148),IF(Configurações!$B$3="Simples","",IF('Escala Linhas'!DP45="","",'Escala Linhas'!DP45)))</f>
        <v/>
      </c>
      <c r="IG45" s="71" t="str">
        <f>IF(Configurações!$B$3="Colunas",IF('Escala Colunas'!Q149="","",'Escala Colunas'!Q149),IF(Configurações!$B$3="Simples","",IF('Escala Linhas'!DQ45="","",'Escala Linhas'!DQ45)))</f>
        <v/>
      </c>
      <c r="IH45">
        <f>IF($B45="",0,IF(Configurações!$B$3="Simples",IF(OR(IN45="TRAB",IN45="ATEST"),1,0),IF(AND(ID45&lt;&gt;"",IG45&lt;&gt;""),1,0)))</f>
        <v>0</v>
      </c>
      <c r="II45" s="72">
        <f>IF(AND(IH45=1,Configurações!$B$3&lt;&gt;"Simples"),MOD(IG45-ID45,1)-IJ45,0)</f>
        <v>0</v>
      </c>
      <c r="IJ45" s="72">
        <f t="shared" si="170"/>
        <v>0</v>
      </c>
      <c r="IK45">
        <f t="shared" si="171"/>
        <v>0</v>
      </c>
      <c r="IL45">
        <f t="shared" si="172"/>
        <v>0</v>
      </c>
      <c r="IM45" s="38" t="str">
        <f>IF(IH45=0,"",IF(IK45&gt;Configurações!$B$15,"7DIA ","")&amp;IF(AND(WEEKDAY(ID$5)=1,IL45&gt;IF($D45="F",Configurações!$B$13,Configurações!$B$14)),"DOM ","")&amp;IF(Configurações!$B$3="Simples","",IF(ROUND(II45*1440,0)&lt;=ROUND(Configurações!$B$11*1440,0),IF(ROUND(IJ45*1440,0)&gt;0,"INT-INDEVIDO",""),IF(ROUND(II45*1440,0)&lt;=ROUND(Configurações!$B$12*1440,0),IF(ROUND(IJ45*1440,0)&lt;&gt;ROUND(Configurações!$B$8*1440,0),"INT-15MIN",""),IF(OR(ROUND(IJ45*1440,0)&lt;ROUND(Configurações!$B$9*1440,0),ROUND(IJ45*1440,0)&gt;ROUND(Configurações!$B$10*1440,0)),"INT-1H2H","")))))</f>
        <v/>
      </c>
      <c r="IN45" t="str">
        <f>IF(Configurações!$B$3="Simples",IF('Escala Simples'!AE45="Trabalho","TRAB",IF('Escala Simples'!AE45="Folga","FOLGA",IF('Escala Simples'!AE45="Atestado","ATEST",IF('Escala Simples'!AE45="Férias","FERIAS","")))),"")</f>
        <v/>
      </c>
      <c r="IO45" s="71" t="str">
        <f>IF(Configurações!$B$3="Colunas",IF('Escala Colunas'!Q151="","",'Escala Colunas'!Q151),IF(Configurações!$B$3="Simples","",IF('Escala Linhas'!DS45="","",'Escala Linhas'!DS45)))</f>
        <v/>
      </c>
      <c r="IP45" s="71" t="str">
        <f>IF(Configurações!$B$3="Colunas",IF('Escala Colunas'!Q152="","",'Escala Colunas'!Q152),IF(Configurações!$B$3="Simples","",IF('Escala Linhas'!DT45="","",'Escala Linhas'!DT45)))</f>
        <v/>
      </c>
      <c r="IQ45" s="71" t="str">
        <f>IF(Configurações!$B$3="Colunas",IF('Escala Colunas'!Q153="","",'Escala Colunas'!Q153),IF(Configurações!$B$3="Simples","",IF('Escala Linhas'!DU45="","",'Escala Linhas'!DU45)))</f>
        <v/>
      </c>
      <c r="IR45" s="71" t="str">
        <f>IF(Configurações!$B$3="Colunas",IF('Escala Colunas'!Q154="","",'Escala Colunas'!Q154),IF(Configurações!$B$3="Simples","",IF('Escala Linhas'!DV45="","",'Escala Linhas'!DV45)))</f>
        <v/>
      </c>
      <c r="IS45">
        <f>IF($B45="",0,IF(Configurações!$B$3="Simples",IF(OR(IY45="TRAB",IY45="ATEST"),1,0),IF(AND(IO45&lt;&gt;"",IR45&lt;&gt;""),1,0)))</f>
        <v>0</v>
      </c>
      <c r="IT45" s="72">
        <f>IF(AND(IS45=1,Configurações!$B$3&lt;&gt;"Simples"),MOD(IR45-IO45,1)-IU45,0)</f>
        <v>0</v>
      </c>
      <c r="IU45" s="72">
        <f t="shared" si="173"/>
        <v>0</v>
      </c>
      <c r="IV45">
        <f t="shared" si="174"/>
        <v>0</v>
      </c>
      <c r="IW45">
        <f t="shared" si="175"/>
        <v>0</v>
      </c>
      <c r="IX45" s="38" t="str">
        <f>IF(IS45=0,"",IF(IV45&gt;Configurações!$B$15,"7DIA ","")&amp;IF(AND(WEEKDAY(IO$5)=1,IW45&gt;IF($D45="F",Configurações!$B$13,Configurações!$B$14)),"DOM ","")&amp;IF(Configurações!$B$3="Simples","",IF(ROUND(IT45*1440,0)&lt;=ROUND(Configurações!$B$11*1440,0),IF(ROUND(IU45*1440,0)&gt;0,"INT-INDEVIDO",""),IF(ROUND(IT45*1440,0)&lt;=ROUND(Configurações!$B$12*1440,0),IF(ROUND(IU45*1440,0)&lt;&gt;ROUND(Configurações!$B$8*1440,0),"INT-15MIN",""),IF(OR(ROUND(IU45*1440,0)&lt;ROUND(Configurações!$B$9*1440,0),ROUND(IU45*1440,0)&gt;ROUND(Configurações!$B$10*1440,0)),"INT-1H2H","")))))</f>
        <v/>
      </c>
      <c r="IY45" t="str">
        <f>IF(Configurações!$B$3="Simples",IF('Escala Simples'!AF45="Trabalho","TRAB",IF('Escala Simples'!AF45="Folga","FOLGA",IF('Escala Simples'!AF45="Atestado","ATEST",IF('Escala Simples'!AF45="Férias","FERIAS","")))),"")</f>
        <v/>
      </c>
      <c r="IZ45" s="71" t="str">
        <f>IF(Configurações!$B$3="Colunas",IF('Escala Colunas'!Q156="","",'Escala Colunas'!Q156),IF(Configurações!$B$3="Simples","",IF('Escala Linhas'!DX45="","",'Escala Linhas'!DX45)))</f>
        <v/>
      </c>
      <c r="JA45" s="71" t="str">
        <f>IF(Configurações!$B$3="Colunas",IF('Escala Colunas'!Q157="","",'Escala Colunas'!Q157),IF(Configurações!$B$3="Simples","",IF('Escala Linhas'!DY45="","",'Escala Linhas'!DY45)))</f>
        <v/>
      </c>
      <c r="JB45" s="71" t="str">
        <f>IF(Configurações!$B$3="Colunas",IF('Escala Colunas'!Q158="","",'Escala Colunas'!Q158),IF(Configurações!$B$3="Simples","",IF('Escala Linhas'!DZ45="","",'Escala Linhas'!DZ45)))</f>
        <v/>
      </c>
      <c r="JC45" s="71" t="str">
        <f>IF(Configurações!$B$3="Colunas",IF('Escala Colunas'!Q159="","",'Escala Colunas'!Q159),IF(Configurações!$B$3="Simples","",IF('Escala Linhas'!EA45="","",'Escala Linhas'!EA45)))</f>
        <v/>
      </c>
      <c r="JD45">
        <f>IF($B45="",0,IF(Configurações!$B$3="Simples",IF(OR(JJ45="TRAB",JJ45="ATEST"),1,0),IF(AND(IZ45&lt;&gt;"",JC45&lt;&gt;""),1,0)))</f>
        <v>0</v>
      </c>
      <c r="JE45" s="72">
        <f>IF(AND(JD45=1,Configurações!$B$3&lt;&gt;"Simples"),MOD(JC45-IZ45,1)-JF45,0)</f>
        <v>0</v>
      </c>
      <c r="JF45" s="72">
        <f t="shared" si="176"/>
        <v>0</v>
      </c>
      <c r="JG45">
        <f t="shared" si="177"/>
        <v>0</v>
      </c>
      <c r="JH45">
        <f t="shared" si="178"/>
        <v>0</v>
      </c>
      <c r="JI45" s="38" t="str">
        <f>IF(JD45=0,"",IF(JG45&gt;Configurações!$B$15,"7DIA ","")&amp;IF(AND(WEEKDAY(IZ$5)=1,JH45&gt;IF($D45="F",Configurações!$B$13,Configurações!$B$14)),"DOM ","")&amp;IF(Configurações!$B$3="Simples","",IF(ROUND(JE45*1440,0)&lt;=ROUND(Configurações!$B$11*1440,0),IF(ROUND(JF45*1440,0)&gt;0,"INT-INDEVIDO",""),IF(ROUND(JE45*1440,0)&lt;=ROUND(Configurações!$B$12*1440,0),IF(ROUND(JF45*1440,0)&lt;&gt;ROUND(Configurações!$B$8*1440,0),"INT-15MIN",""),IF(OR(ROUND(JF45*1440,0)&lt;ROUND(Configurações!$B$9*1440,0),ROUND(JF45*1440,0)&gt;ROUND(Configurações!$B$10*1440,0)),"INT-1H2H","")))))</f>
        <v/>
      </c>
      <c r="JJ45" t="str">
        <f>IF(Configurações!$B$3="Simples",IF('Escala Simples'!AG45="Trabalho","TRAB",IF('Escala Simples'!AG45="Folga","FOLGA",IF('Escala Simples'!AG45="Atestado","ATEST",IF('Escala Simples'!AG45="Férias","FERIAS","")))),"")</f>
        <v/>
      </c>
      <c r="JK45" s="71" t="str">
        <f>IF(Configurações!$B$3="Colunas",IF('Escala Colunas'!Q161="","",'Escala Colunas'!Q161),IF(Configurações!$B$3="Simples","",IF('Escala Linhas'!EC45="","",'Escala Linhas'!EC45)))</f>
        <v/>
      </c>
      <c r="JL45" s="71" t="str">
        <f>IF(Configurações!$B$3="Colunas",IF('Escala Colunas'!Q162="","",'Escala Colunas'!Q162),IF(Configurações!$B$3="Simples","",IF('Escala Linhas'!ED45="","",'Escala Linhas'!ED45)))</f>
        <v/>
      </c>
      <c r="JM45" s="71" t="str">
        <f>IF(Configurações!$B$3="Colunas",IF('Escala Colunas'!Q163="","",'Escala Colunas'!Q163),IF(Configurações!$B$3="Simples","",IF('Escala Linhas'!EE45="","",'Escala Linhas'!EE45)))</f>
        <v/>
      </c>
      <c r="JN45" s="71" t="str">
        <f>IF(Configurações!$B$3="Colunas",IF('Escala Colunas'!Q164="","",'Escala Colunas'!Q164),IF(Configurações!$B$3="Simples","",IF('Escala Linhas'!EF45="","",'Escala Linhas'!EF45)))</f>
        <v/>
      </c>
      <c r="JO45">
        <f>IF($B45="",0,IF(Configurações!$B$3="Simples",IF(OR(JU45="TRAB",JU45="ATEST"),1,0),IF(AND(JK45&lt;&gt;"",JN45&lt;&gt;""),1,0)))</f>
        <v>0</v>
      </c>
      <c r="JP45" s="72">
        <f>IF(AND(JO45=1,Configurações!$B$3&lt;&gt;"Simples"),MOD(JN45-JK45,1)-JQ45,0)</f>
        <v>0</v>
      </c>
      <c r="JQ45" s="72">
        <f t="shared" si="179"/>
        <v>0</v>
      </c>
      <c r="JR45">
        <f t="shared" si="180"/>
        <v>0</v>
      </c>
      <c r="JS45">
        <f t="shared" si="181"/>
        <v>0</v>
      </c>
      <c r="JT45" s="38" t="str">
        <f>IF(JO45=0,"",IF(JR45&gt;Configurações!$B$15,"7DIA ","")&amp;IF(AND(WEEKDAY(JK$5)=1,JS45&gt;IF($D45="F",Configurações!$B$13,Configurações!$B$14)),"DOM ","")&amp;IF(Configurações!$B$3="Simples","",IF(ROUND(JP45*1440,0)&lt;=ROUND(Configurações!$B$11*1440,0),IF(ROUND(JQ45*1440,0)&gt;0,"INT-INDEVIDO",""),IF(ROUND(JP45*1440,0)&lt;=ROUND(Configurações!$B$12*1440,0),IF(ROUND(JQ45*1440,0)&lt;&gt;ROUND(Configurações!$B$8*1440,0),"INT-15MIN",""),IF(OR(ROUND(JQ45*1440,0)&lt;ROUND(Configurações!$B$9*1440,0),ROUND(JQ45*1440,0)&gt;ROUND(Configurações!$B$10*1440,0)),"INT-1H2H","")))))</f>
        <v/>
      </c>
      <c r="JU45" t="str">
        <f>IF(Configurações!$B$3="Simples",IF('Escala Simples'!AH45="Trabalho","TRAB",IF('Escala Simples'!AH45="Folga","FOLGA",IF('Escala Simples'!AH45="Atestado","ATEST",IF('Escala Simples'!AH45="Férias","FERIAS","")))),"")</f>
        <v/>
      </c>
      <c r="JV45" s="71" t="str">
        <f>IF(Configurações!$B$3="Colunas",IF('Escala Colunas'!Q166="","",'Escala Colunas'!Q166),IF(Configurações!$B$3="Simples","",IF('Escala Linhas'!EH45="","",'Escala Linhas'!EH45)))</f>
        <v/>
      </c>
      <c r="JW45" s="71" t="str">
        <f>IF(Configurações!$B$3="Colunas",IF('Escala Colunas'!Q167="","",'Escala Colunas'!Q167),IF(Configurações!$B$3="Simples","",IF('Escala Linhas'!EI45="","",'Escala Linhas'!EI45)))</f>
        <v/>
      </c>
      <c r="JX45" s="71" t="str">
        <f>IF(Configurações!$B$3="Colunas",IF('Escala Colunas'!Q168="","",'Escala Colunas'!Q168),IF(Configurações!$B$3="Simples","",IF('Escala Linhas'!EJ45="","",'Escala Linhas'!EJ45)))</f>
        <v/>
      </c>
      <c r="JY45" s="71" t="str">
        <f>IF(Configurações!$B$3="Colunas",IF('Escala Colunas'!Q169="","",'Escala Colunas'!Q169),IF(Configurações!$B$3="Simples","",IF('Escala Linhas'!EK45="","",'Escala Linhas'!EK45)))</f>
        <v/>
      </c>
      <c r="JZ45">
        <f>IF($B45="",0,IF(Configurações!$B$3="Simples",IF(OR(KF45="TRAB",KF45="ATEST"),1,0),IF(AND(JV45&lt;&gt;"",JY45&lt;&gt;""),1,0)))</f>
        <v>0</v>
      </c>
      <c r="KA45" s="72">
        <f>IF(AND(JZ45=1,Configurações!$B$3&lt;&gt;"Simples"),MOD(JY45-JV45,1)-KB45,0)</f>
        <v>0</v>
      </c>
      <c r="KB45" s="72">
        <f t="shared" si="182"/>
        <v>0</v>
      </c>
      <c r="KC45">
        <f t="shared" si="183"/>
        <v>0</v>
      </c>
      <c r="KD45">
        <f t="shared" si="184"/>
        <v>0</v>
      </c>
      <c r="KE45" s="38" t="str">
        <f>IF(JZ45=0,"",IF(KC45&gt;Configurações!$B$15,"7DIA ","")&amp;IF(AND(WEEKDAY(JV$5)=1,KD45&gt;IF($D45="F",Configurações!$B$13,Configurações!$B$14)),"DOM ","")&amp;IF(Configurações!$B$3="Simples","",IF(ROUND(KA45*1440,0)&lt;=ROUND(Configurações!$B$11*1440,0),IF(ROUND(KB45*1440,0)&gt;0,"INT-INDEVIDO",""),IF(ROUND(KA45*1440,0)&lt;=ROUND(Configurações!$B$12*1440,0),IF(ROUND(KB45*1440,0)&lt;&gt;ROUND(Configurações!$B$8*1440,0),"INT-15MIN",""),IF(OR(ROUND(KB45*1440,0)&lt;ROUND(Configurações!$B$9*1440,0),ROUND(KB45*1440,0)&gt;ROUND(Configurações!$B$10*1440,0)),"INT-1H2H","")))))</f>
        <v/>
      </c>
      <c r="KF45" t="str">
        <f>IF(Configurações!$B$3="Simples",IF('Escala Simples'!AI45="Trabalho","TRAB",IF('Escala Simples'!AI45="Folga","FOLGA",IF('Escala Simples'!AI45="Atestado","ATEST",IF('Escala Simples'!AI45="Férias","FERIAS","")))),"")</f>
        <v/>
      </c>
      <c r="KG45" s="71" t="str">
        <f>IF(Configurações!$B$3="Colunas",IF('Escala Colunas'!Q171="","",'Escala Colunas'!Q171),IF(Configurações!$B$3="Simples","",IF('Escala Linhas'!EM45="","",'Escala Linhas'!EM45)))</f>
        <v/>
      </c>
      <c r="KH45" s="71" t="str">
        <f>IF(Configurações!$B$3="Colunas",IF('Escala Colunas'!Q172="","",'Escala Colunas'!Q172),IF(Configurações!$B$3="Simples","",IF('Escala Linhas'!EN45="","",'Escala Linhas'!EN45)))</f>
        <v/>
      </c>
      <c r="KI45" s="71" t="str">
        <f>IF(Configurações!$B$3="Colunas",IF('Escala Colunas'!Q173="","",'Escala Colunas'!Q173),IF(Configurações!$B$3="Simples","",IF('Escala Linhas'!EO45="","",'Escala Linhas'!EO45)))</f>
        <v/>
      </c>
      <c r="KJ45" s="71" t="str">
        <f>IF(Configurações!$B$3="Colunas",IF('Escala Colunas'!Q174="","",'Escala Colunas'!Q174),IF(Configurações!$B$3="Simples","",IF('Escala Linhas'!EP45="","",'Escala Linhas'!EP45)))</f>
        <v/>
      </c>
      <c r="KK45">
        <f>IF($B45="",0,IF(Configurações!$B$3="Simples",IF(OR(KQ45="TRAB",KQ45="ATEST"),1,0),IF(AND(KG45&lt;&gt;"",KJ45&lt;&gt;""),1,0)))</f>
        <v>0</v>
      </c>
      <c r="KL45" s="72">
        <f>IF(AND(KK45=1,Configurações!$B$3&lt;&gt;"Simples"),MOD(KJ45-KG45,1)-KM45,0)</f>
        <v>0</v>
      </c>
      <c r="KM45" s="72">
        <f t="shared" si="185"/>
        <v>0</v>
      </c>
      <c r="KN45">
        <f t="shared" si="186"/>
        <v>0</v>
      </c>
      <c r="KO45">
        <f t="shared" si="187"/>
        <v>0</v>
      </c>
      <c r="KP45" s="38" t="str">
        <f>IF(KK45=0,"",IF(KN45&gt;Configurações!$B$15,"7DIA ","")&amp;IF(AND(WEEKDAY(KG$5)=1,KO45&gt;IF($D45="F",Configurações!$B$13,Configurações!$B$14)),"DOM ","")&amp;IF(Configurações!$B$3="Simples","",IF(ROUND(KL45*1440,0)&lt;=ROUND(Configurações!$B$11*1440,0),IF(ROUND(KM45*1440,0)&gt;0,"INT-INDEVIDO",""),IF(ROUND(KL45*1440,0)&lt;=ROUND(Configurações!$B$12*1440,0),IF(ROUND(KM45*1440,0)&lt;&gt;ROUND(Configurações!$B$8*1440,0),"INT-15MIN",""),IF(OR(ROUND(KM45*1440,0)&lt;ROUND(Configurações!$B$9*1440,0),ROUND(KM45*1440,0)&gt;ROUND(Configurações!$B$10*1440,0)),"INT-1H2H","")))))</f>
        <v/>
      </c>
      <c r="KQ45" t="str">
        <f>IF(Configurações!$B$3="Simples",IF('Escala Simples'!AJ45="Trabalho","TRAB",IF('Escala Simples'!AJ45="Folga","FOLGA",IF('Escala Simples'!AJ45="Atestado","ATEST",IF('Escala Simples'!AJ45="Férias","FERIAS","")))),"")</f>
        <v/>
      </c>
      <c r="KR45" s="71" t="str">
        <f>IF(Configurações!$B$3="Colunas",IF('Escala Colunas'!Q176="","",'Escala Colunas'!Q176),IF(Configurações!$B$3="Simples","",IF('Escala Linhas'!ER45="","",'Escala Linhas'!ER45)))</f>
        <v/>
      </c>
      <c r="KS45" s="71" t="str">
        <f>IF(Configurações!$B$3="Colunas",IF('Escala Colunas'!Q177="","",'Escala Colunas'!Q177),IF(Configurações!$B$3="Simples","",IF('Escala Linhas'!ES45="","",'Escala Linhas'!ES45)))</f>
        <v/>
      </c>
      <c r="KT45" s="71" t="str">
        <f>IF(Configurações!$B$3="Colunas",IF('Escala Colunas'!Q178="","",'Escala Colunas'!Q178),IF(Configurações!$B$3="Simples","",IF('Escala Linhas'!ET45="","",'Escala Linhas'!ET45)))</f>
        <v/>
      </c>
      <c r="KU45" s="71" t="str">
        <f>IF(Configurações!$B$3="Colunas",IF('Escala Colunas'!Q179="","",'Escala Colunas'!Q179),IF(Configurações!$B$3="Simples","",IF('Escala Linhas'!EU45="","",'Escala Linhas'!EU45)))</f>
        <v/>
      </c>
      <c r="KV45">
        <f>IF($B45="",0,IF(Configurações!$B$3="Simples",IF(OR(LB45="TRAB",LB45="ATEST"),1,0),IF(AND(KR45&lt;&gt;"",KU45&lt;&gt;""),1,0)))</f>
        <v>0</v>
      </c>
      <c r="KW45" s="72">
        <f>IF(AND(KV45=1,Configurações!$B$3&lt;&gt;"Simples"),MOD(KU45-KR45,1)-KX45,0)</f>
        <v>0</v>
      </c>
      <c r="KX45" s="72">
        <f t="shared" si="188"/>
        <v>0</v>
      </c>
      <c r="KY45">
        <f t="shared" si="189"/>
        <v>0</v>
      </c>
      <c r="KZ45">
        <f t="shared" si="190"/>
        <v>0</v>
      </c>
      <c r="LA45" s="38" t="str">
        <f>IF(KV45=0,"",IF(KY45&gt;Configurações!$B$15,"7DIA ","")&amp;IF(AND(WEEKDAY(KR$5)=1,KZ45&gt;IF($D45="F",Configurações!$B$13,Configurações!$B$14)),"DOM ","")&amp;IF(Configurações!$B$3="Simples","",IF(ROUND(KW45*1440,0)&lt;=ROUND(Configurações!$B$11*1440,0),IF(ROUND(KX45*1440,0)&gt;0,"INT-INDEVIDO",""),IF(ROUND(KW45*1440,0)&lt;=ROUND(Configurações!$B$12*1440,0),IF(ROUND(KX45*1440,0)&lt;&gt;ROUND(Configurações!$B$8*1440,0),"INT-15MIN",""),IF(OR(ROUND(KX45*1440,0)&lt;ROUND(Configurações!$B$9*1440,0),ROUND(KX45*1440,0)&gt;ROUND(Configurações!$B$10*1440,0)),"INT-1H2H","")))))</f>
        <v/>
      </c>
      <c r="LB45" t="str">
        <f>IF(Configurações!$B$3="Simples",IF('Escala Simples'!AK45="Trabalho","TRAB",IF('Escala Simples'!AK45="Folga","FOLGA",IF('Escala Simples'!AK45="Atestado","ATEST",IF('Escala Simples'!AK45="Férias","FERIAS","")))),"")</f>
        <v/>
      </c>
      <c r="LC45" s="71" t="str">
        <f>IF(Configurações!$B$3="Colunas",IF('Escala Colunas'!Q184="","",'Escala Colunas'!Q184),IF(Configurações!$B$3="Simples","",IF('Escala Linhas'!EZ45="","",'Escala Linhas'!EZ45)))</f>
        <v/>
      </c>
      <c r="LD45" s="71" t="str">
        <f>IF(Configurações!$B$3="Colunas",IF('Escala Colunas'!Q185="","",'Escala Colunas'!Q185),IF(Configurações!$B$3="Simples","",IF('Escala Linhas'!FA45="","",'Escala Linhas'!FA45)))</f>
        <v/>
      </c>
      <c r="LE45" s="71" t="str">
        <f>IF(Configurações!$B$3="Colunas",IF('Escala Colunas'!Q186="","",'Escala Colunas'!Q186),IF(Configurações!$B$3="Simples","",IF('Escala Linhas'!FB45="","",'Escala Linhas'!FB45)))</f>
        <v/>
      </c>
      <c r="LF45" s="71" t="str">
        <f>IF(Configurações!$B$3="Colunas",IF('Escala Colunas'!Q187="","",'Escala Colunas'!Q187),IF(Configurações!$B$3="Simples","",IF('Escala Linhas'!FC45="","",'Escala Linhas'!FC45)))</f>
        <v/>
      </c>
      <c r="LG45">
        <f>IF($B45="",0,IF(Configurações!$B$3="Simples",IF(OR(LM45="TRAB",LM45="ATEST"),1,0),IF(AND(LC45&lt;&gt;"",LF45&lt;&gt;""),1,0)))</f>
        <v>0</v>
      </c>
      <c r="LH45" s="72">
        <f>IF(AND(LG45=1,Configurações!$B$3&lt;&gt;"Simples"),MOD(LF45-LC45,1)-LI45,0)</f>
        <v>0</v>
      </c>
      <c r="LI45" s="72">
        <f t="shared" si="191"/>
        <v>0</v>
      </c>
      <c r="LJ45">
        <f t="shared" si="192"/>
        <v>0</v>
      </c>
      <c r="LK45">
        <f t="shared" si="193"/>
        <v>0</v>
      </c>
      <c r="LL45" s="38" t="str">
        <f>IF(LG45=0,"",IF(LJ45&gt;Configurações!$B$15,"7DIA ","")&amp;IF(AND(WEEKDAY(LC$5)=1,LK45&gt;IF($D45="F",Configurações!$B$13,Configurações!$B$14)),"DOM ","")&amp;IF(Configurações!$B$3="Simples","",IF(ROUND(LH45*1440,0)&lt;=ROUND(Configurações!$B$11*1440,0),IF(ROUND(LI45*1440,0)&gt;0,"INT-INDEVIDO",""),IF(ROUND(LH45*1440,0)&lt;=ROUND(Configurações!$B$12*1440,0),IF(ROUND(LI45*1440,0)&lt;&gt;ROUND(Configurações!$B$8*1440,0),"INT-15MIN",""),IF(OR(ROUND(LI45*1440,0)&lt;ROUND(Configurações!$B$9*1440,0),ROUND(LI45*1440,0)&gt;ROUND(Configurações!$B$10*1440,0)),"INT-1H2H","")))))</f>
        <v/>
      </c>
      <c r="LM45" t="str">
        <f>IF(Configurações!$B$3="Simples",IF('Escala Simples'!AN45="Trabalho","TRAB",IF('Escala Simples'!AN45="Folga","FOLGA",IF('Escala Simples'!AN45="Atestado","ATEST",IF('Escala Simples'!AN45="Férias","FERIAS","")))),"")</f>
        <v/>
      </c>
      <c r="LN45" s="71" t="str">
        <f>IF(Configurações!$B$3="Colunas",IF('Escala Colunas'!Q189="","",'Escala Colunas'!Q189),IF(Configurações!$B$3="Simples","",IF('Escala Linhas'!FE45="","",'Escala Linhas'!FE45)))</f>
        <v/>
      </c>
      <c r="LO45" s="71" t="str">
        <f>IF(Configurações!$B$3="Colunas",IF('Escala Colunas'!Q190="","",'Escala Colunas'!Q190),IF(Configurações!$B$3="Simples","",IF('Escala Linhas'!FF45="","",'Escala Linhas'!FF45)))</f>
        <v/>
      </c>
      <c r="LP45" s="71" t="str">
        <f>IF(Configurações!$B$3="Colunas",IF('Escala Colunas'!Q191="","",'Escala Colunas'!Q191),IF(Configurações!$B$3="Simples","",IF('Escala Linhas'!FG45="","",'Escala Linhas'!FG45)))</f>
        <v/>
      </c>
      <c r="LQ45" s="71" t="str">
        <f>IF(Configurações!$B$3="Colunas",IF('Escala Colunas'!Q192="","",'Escala Colunas'!Q192),IF(Configurações!$B$3="Simples","",IF('Escala Linhas'!FH45="","",'Escala Linhas'!FH45)))</f>
        <v/>
      </c>
      <c r="LR45">
        <f>IF($B45="",0,IF(Configurações!$B$3="Simples",IF(OR(LX45="TRAB",LX45="ATEST"),1,0),IF(AND(LN45&lt;&gt;"",LQ45&lt;&gt;""),1,0)))</f>
        <v>0</v>
      </c>
      <c r="LS45" s="72">
        <f>IF(AND(LR45=1,Configurações!$B$3&lt;&gt;"Simples"),MOD(LQ45-LN45,1)-LT45,0)</f>
        <v>0</v>
      </c>
      <c r="LT45" s="72">
        <f t="shared" si="194"/>
        <v>0</v>
      </c>
      <c r="LU45">
        <f t="shared" si="195"/>
        <v>0</v>
      </c>
      <c r="LV45">
        <f t="shared" si="196"/>
        <v>0</v>
      </c>
      <c r="LW45" s="38" t="str">
        <f>IF(LR45=0,"",IF(LU45&gt;Configurações!$B$15,"7DIA ","")&amp;IF(AND(WEEKDAY(LN$5)=1,LV45&gt;IF($D45="F",Configurações!$B$13,Configurações!$B$14)),"DOM ","")&amp;IF(Configurações!$B$3="Simples","",IF(ROUND(LS45*1440,0)&lt;=ROUND(Configurações!$B$11*1440,0),IF(ROUND(LT45*1440,0)&gt;0,"INT-INDEVIDO",""),IF(ROUND(LS45*1440,0)&lt;=ROUND(Configurações!$B$12*1440,0),IF(ROUND(LT45*1440,0)&lt;&gt;ROUND(Configurações!$B$8*1440,0),"INT-15MIN",""),IF(OR(ROUND(LT45*1440,0)&lt;ROUND(Configurações!$B$9*1440,0),ROUND(LT45*1440,0)&gt;ROUND(Configurações!$B$10*1440,0)),"INT-1H2H","")))))</f>
        <v/>
      </c>
      <c r="LX45" t="str">
        <f>IF(Configurações!$B$3="Simples",IF('Escala Simples'!AO45="Trabalho","TRAB",IF('Escala Simples'!AO45="Folga","FOLGA",IF('Escala Simples'!AO45="Atestado","ATEST",IF('Escala Simples'!AO45="Férias","FERIAS","")))),"")</f>
        <v/>
      </c>
      <c r="LY45" s="71" t="str">
        <f>IF(Configurações!$B$3="Colunas",IF('Escala Colunas'!Q194="","",'Escala Colunas'!Q194),IF(Configurações!$B$3="Simples","",IF('Escala Linhas'!FJ45="","",'Escala Linhas'!FJ45)))</f>
        <v/>
      </c>
      <c r="LZ45" s="71" t="str">
        <f>IF(Configurações!$B$3="Colunas",IF('Escala Colunas'!Q195="","",'Escala Colunas'!Q195),IF(Configurações!$B$3="Simples","",IF('Escala Linhas'!FK45="","",'Escala Linhas'!FK45)))</f>
        <v/>
      </c>
      <c r="MA45" s="71" t="str">
        <f>IF(Configurações!$B$3="Colunas",IF('Escala Colunas'!Q196="","",'Escala Colunas'!Q196),IF(Configurações!$B$3="Simples","",IF('Escala Linhas'!FL45="","",'Escala Linhas'!FL45)))</f>
        <v/>
      </c>
      <c r="MB45" s="71" t="str">
        <f>IF(Configurações!$B$3="Colunas",IF('Escala Colunas'!Q197="","",'Escala Colunas'!Q197),IF(Configurações!$B$3="Simples","",IF('Escala Linhas'!FM45="","",'Escala Linhas'!FM45)))</f>
        <v/>
      </c>
      <c r="MC45">
        <f>IF($B45="",0,IF(Configurações!$B$3="Simples",IF(OR(MI45="TRAB",MI45="ATEST"),1,0),IF(AND(LY45&lt;&gt;"",MB45&lt;&gt;""),1,0)))</f>
        <v>0</v>
      </c>
      <c r="MD45" s="72">
        <f>IF(AND(MC45=1,Configurações!$B$3&lt;&gt;"Simples"),MOD(MB45-LY45,1)-ME45,0)</f>
        <v>0</v>
      </c>
      <c r="ME45" s="72">
        <f t="shared" si="197"/>
        <v>0</v>
      </c>
      <c r="MF45">
        <f t="shared" si="198"/>
        <v>0</v>
      </c>
      <c r="MG45">
        <f t="shared" si="199"/>
        <v>0</v>
      </c>
      <c r="MH45" s="38" t="str">
        <f>IF(MC45=0,"",IF(MF45&gt;Configurações!$B$15,"7DIA ","")&amp;IF(AND(WEEKDAY(LY$5)=1,MG45&gt;IF($D45="F",Configurações!$B$13,Configurações!$B$14)),"DOM ","")&amp;IF(Configurações!$B$3="Simples","",IF(ROUND(MD45*1440,0)&lt;=ROUND(Configurações!$B$11*1440,0),IF(ROUND(ME45*1440,0)&gt;0,"INT-INDEVIDO",""),IF(ROUND(MD45*1440,0)&lt;=ROUND(Configurações!$B$12*1440,0),IF(ROUND(ME45*1440,0)&lt;&gt;ROUND(Configurações!$B$8*1440,0),"INT-15MIN",""),IF(OR(ROUND(ME45*1440,0)&lt;ROUND(Configurações!$B$9*1440,0),ROUND(ME45*1440,0)&gt;ROUND(Configurações!$B$10*1440,0)),"INT-1H2H","")))))</f>
        <v/>
      </c>
      <c r="MI45" t="str">
        <f>IF(Configurações!$B$3="Simples",IF('Escala Simples'!AP45="Trabalho","TRAB",IF('Escala Simples'!AP45="Folga","FOLGA",IF('Escala Simples'!AP45="Atestado","ATEST",IF('Escala Simples'!AP45="Férias","FERIAS","")))),"")</f>
        <v/>
      </c>
      <c r="MJ45" s="71" t="str">
        <f>IF(Configurações!$B$3="Colunas",IF('Escala Colunas'!Q199="","",'Escala Colunas'!Q199),IF(Configurações!$B$3="Simples","",IF('Escala Linhas'!FO45="","",'Escala Linhas'!FO45)))</f>
        <v/>
      </c>
      <c r="MK45" s="71" t="str">
        <f>IF(Configurações!$B$3="Colunas",IF('Escala Colunas'!Q200="","",'Escala Colunas'!Q200),IF(Configurações!$B$3="Simples","",IF('Escala Linhas'!FP45="","",'Escala Linhas'!FP45)))</f>
        <v/>
      </c>
      <c r="ML45" s="71" t="str">
        <f>IF(Configurações!$B$3="Colunas",IF('Escala Colunas'!Q201="","",'Escala Colunas'!Q201),IF(Configurações!$B$3="Simples","",IF('Escala Linhas'!FQ45="","",'Escala Linhas'!FQ45)))</f>
        <v/>
      </c>
      <c r="MM45" s="71" t="str">
        <f>IF(Configurações!$B$3="Colunas",IF('Escala Colunas'!Q202="","",'Escala Colunas'!Q202),IF(Configurações!$B$3="Simples","",IF('Escala Linhas'!FR45="","",'Escala Linhas'!FR45)))</f>
        <v/>
      </c>
      <c r="MN45">
        <f>IF($B45="",0,IF(Configurações!$B$3="Simples",IF(OR(MT45="TRAB",MT45="ATEST"),1,0),IF(AND(MJ45&lt;&gt;"",MM45&lt;&gt;""),1,0)))</f>
        <v>0</v>
      </c>
      <c r="MO45" s="72">
        <f>IF(AND(MN45=1,Configurações!$B$3&lt;&gt;"Simples"),MOD(MM45-MJ45,1)-MP45,0)</f>
        <v>0</v>
      </c>
      <c r="MP45" s="72">
        <f t="shared" si="200"/>
        <v>0</v>
      </c>
      <c r="MQ45">
        <f t="shared" si="201"/>
        <v>0</v>
      </c>
      <c r="MR45">
        <f t="shared" si="202"/>
        <v>0</v>
      </c>
      <c r="MS45" s="38" t="str">
        <f>IF(MN45=0,"",IF(MQ45&gt;Configurações!$B$15,"7DIA ","")&amp;IF(AND(WEEKDAY(MJ$5)=1,MR45&gt;IF($D45="F",Configurações!$B$13,Configurações!$B$14)),"DOM ","")&amp;IF(Configurações!$B$3="Simples","",IF(ROUND(MO45*1440,0)&lt;=ROUND(Configurações!$B$11*1440,0),IF(ROUND(MP45*1440,0)&gt;0,"INT-INDEVIDO",""),IF(ROUND(MO45*1440,0)&lt;=ROUND(Configurações!$B$12*1440,0),IF(ROUND(MP45*1440,0)&lt;&gt;ROUND(Configurações!$B$8*1440,0),"INT-15MIN",""),IF(OR(ROUND(MP45*1440,0)&lt;ROUND(Configurações!$B$9*1440,0),ROUND(MP45*1440,0)&gt;ROUND(Configurações!$B$10*1440,0)),"INT-1H2H","")))))</f>
        <v/>
      </c>
      <c r="MT45" t="str">
        <f>IF(Configurações!$B$3="Simples",IF('Escala Simples'!AQ45="Trabalho","TRAB",IF('Escala Simples'!AQ45="Folga","FOLGA",IF('Escala Simples'!AQ45="Atestado","ATEST",IF('Escala Simples'!AQ45="Férias","FERIAS","")))),"")</f>
        <v/>
      </c>
      <c r="MU45" s="71" t="str">
        <f>IF(Configurações!$B$3="Colunas",IF('Escala Colunas'!Q204="","",'Escala Colunas'!Q204),IF(Configurações!$B$3="Simples","",IF('Escala Linhas'!FT45="","",'Escala Linhas'!FT45)))</f>
        <v/>
      </c>
      <c r="MV45" s="71" t="str">
        <f>IF(Configurações!$B$3="Colunas",IF('Escala Colunas'!Q205="","",'Escala Colunas'!Q205),IF(Configurações!$B$3="Simples","",IF('Escala Linhas'!FU45="","",'Escala Linhas'!FU45)))</f>
        <v/>
      </c>
      <c r="MW45" s="71" t="str">
        <f>IF(Configurações!$B$3="Colunas",IF('Escala Colunas'!Q206="","",'Escala Colunas'!Q206),IF(Configurações!$B$3="Simples","",IF('Escala Linhas'!FV45="","",'Escala Linhas'!FV45)))</f>
        <v/>
      </c>
      <c r="MX45" s="71" t="str">
        <f>IF(Configurações!$B$3="Colunas",IF('Escala Colunas'!Q207="","",'Escala Colunas'!Q207),IF(Configurações!$B$3="Simples","",IF('Escala Linhas'!FW45="","",'Escala Linhas'!FW45)))</f>
        <v/>
      </c>
      <c r="MY45">
        <f>IF($B45="",0,IF(Configurações!$B$3="Simples",IF(OR(NE45="TRAB",NE45="ATEST"),1,0),IF(AND(MU45&lt;&gt;"",MX45&lt;&gt;""),1,0)))</f>
        <v>0</v>
      </c>
      <c r="MZ45" s="72">
        <f>IF(AND(MY45=1,Configurações!$B$3&lt;&gt;"Simples"),MOD(MX45-MU45,1)-NA45,0)</f>
        <v>0</v>
      </c>
      <c r="NA45" s="72">
        <f t="shared" si="203"/>
        <v>0</v>
      </c>
      <c r="NB45">
        <f t="shared" si="204"/>
        <v>0</v>
      </c>
      <c r="NC45">
        <f t="shared" si="205"/>
        <v>0</v>
      </c>
      <c r="ND45" s="38" t="str">
        <f>IF(MY45=0,"",IF(NB45&gt;Configurações!$B$15,"7DIA ","")&amp;IF(AND(WEEKDAY(MU$5)=1,NC45&gt;IF($D45="F",Configurações!$B$13,Configurações!$B$14)),"DOM ","")&amp;IF(Configurações!$B$3="Simples","",IF(ROUND(MZ45*1440,0)&lt;=ROUND(Configurações!$B$11*1440,0),IF(ROUND(NA45*1440,0)&gt;0,"INT-INDEVIDO",""),IF(ROUND(MZ45*1440,0)&lt;=ROUND(Configurações!$B$12*1440,0),IF(ROUND(NA45*1440,0)&lt;&gt;ROUND(Configurações!$B$8*1440,0),"INT-15MIN",""),IF(OR(ROUND(NA45*1440,0)&lt;ROUND(Configurações!$B$9*1440,0),ROUND(NA45*1440,0)&gt;ROUND(Configurações!$B$10*1440,0)),"INT-1H2H","")))))</f>
        <v/>
      </c>
      <c r="NE45" t="str">
        <f>IF(Configurações!$B$3="Simples",IF('Escala Simples'!AR45="Trabalho","TRAB",IF('Escala Simples'!AR45="Folga","FOLGA",IF('Escala Simples'!AR45="Atestado","ATEST",IF('Escala Simples'!AR45="Férias","FERIAS","")))),"")</f>
        <v/>
      </c>
      <c r="NF45" s="71" t="str">
        <f>IF(Configurações!$B$3="Colunas",IF('Escala Colunas'!Q209="","",'Escala Colunas'!Q209),IF(Configurações!$B$3="Simples","",IF('Escala Linhas'!FY45="","",'Escala Linhas'!FY45)))</f>
        <v/>
      </c>
      <c r="NG45" s="71" t="str">
        <f>IF(Configurações!$B$3="Colunas",IF('Escala Colunas'!Q210="","",'Escala Colunas'!Q210),IF(Configurações!$B$3="Simples","",IF('Escala Linhas'!FZ45="","",'Escala Linhas'!FZ45)))</f>
        <v/>
      </c>
      <c r="NH45" s="71" t="str">
        <f>IF(Configurações!$B$3="Colunas",IF('Escala Colunas'!Q211="","",'Escala Colunas'!Q211),IF(Configurações!$B$3="Simples","",IF('Escala Linhas'!GA45="","",'Escala Linhas'!GA45)))</f>
        <v/>
      </c>
      <c r="NI45" s="71" t="str">
        <f>IF(Configurações!$B$3="Colunas",IF('Escala Colunas'!Q212="","",'Escala Colunas'!Q212),IF(Configurações!$B$3="Simples","",IF('Escala Linhas'!GB45="","",'Escala Linhas'!GB45)))</f>
        <v/>
      </c>
      <c r="NJ45">
        <f>IF($B45="",0,IF(Configurações!$B$3="Simples",IF(OR(NP45="TRAB",NP45="ATEST"),1,0),IF(AND(NF45&lt;&gt;"",NI45&lt;&gt;""),1,0)))</f>
        <v>0</v>
      </c>
      <c r="NK45" s="72">
        <f>IF(AND(NJ45=1,Configurações!$B$3&lt;&gt;"Simples"),MOD(NI45-NF45,1)-NL45,0)</f>
        <v>0</v>
      </c>
      <c r="NL45" s="72">
        <f t="shared" si="206"/>
        <v>0</v>
      </c>
      <c r="NM45">
        <f t="shared" si="207"/>
        <v>0</v>
      </c>
      <c r="NN45">
        <f t="shared" si="208"/>
        <v>0</v>
      </c>
      <c r="NO45" s="38" t="str">
        <f>IF(NJ45=0,"",IF(NM45&gt;Configurações!$B$15,"7DIA ","")&amp;IF(AND(WEEKDAY(NF$5)=1,NN45&gt;IF($D45="F",Configurações!$B$13,Configurações!$B$14)),"DOM ","")&amp;IF(Configurações!$B$3="Simples","",IF(ROUND(NK45*1440,0)&lt;=ROUND(Configurações!$B$11*1440,0),IF(ROUND(NL45*1440,0)&gt;0,"INT-INDEVIDO",""),IF(ROUND(NK45*1440,0)&lt;=ROUND(Configurações!$B$12*1440,0),IF(ROUND(NL45*1440,0)&lt;&gt;ROUND(Configurações!$B$8*1440,0),"INT-15MIN",""),IF(OR(ROUND(NL45*1440,0)&lt;ROUND(Configurações!$B$9*1440,0),ROUND(NL45*1440,0)&gt;ROUND(Configurações!$B$10*1440,0)),"INT-1H2H","")))))</f>
        <v/>
      </c>
      <c r="NP45" t="str">
        <f>IF(Configurações!$B$3="Simples",IF('Escala Simples'!AS45="Trabalho","TRAB",IF('Escala Simples'!AS45="Folga","FOLGA",IF('Escala Simples'!AS45="Atestado","ATEST",IF('Escala Simples'!AS45="Férias","FERIAS","")))),"")</f>
        <v/>
      </c>
      <c r="NQ45" s="71" t="str">
        <f>IF(Configurações!$B$3="Colunas",IF('Escala Colunas'!Q214="","",'Escala Colunas'!Q214),IF(Configurações!$B$3="Simples","",IF('Escala Linhas'!GD45="","",'Escala Linhas'!GD45)))</f>
        <v/>
      </c>
      <c r="NR45" s="71" t="str">
        <f>IF(Configurações!$B$3="Colunas",IF('Escala Colunas'!Q215="","",'Escala Colunas'!Q215),IF(Configurações!$B$3="Simples","",IF('Escala Linhas'!GE45="","",'Escala Linhas'!GE45)))</f>
        <v/>
      </c>
      <c r="NS45" s="71" t="str">
        <f>IF(Configurações!$B$3="Colunas",IF('Escala Colunas'!Q216="","",'Escala Colunas'!Q216),IF(Configurações!$B$3="Simples","",IF('Escala Linhas'!GF45="","",'Escala Linhas'!GF45)))</f>
        <v/>
      </c>
      <c r="NT45" s="71" t="str">
        <f>IF(Configurações!$B$3="Colunas",IF('Escala Colunas'!Q217="","",'Escala Colunas'!Q217),IF(Configurações!$B$3="Simples","",IF('Escala Linhas'!GG45="","",'Escala Linhas'!GG45)))</f>
        <v/>
      </c>
      <c r="NU45">
        <f>IF($B45="",0,IF(Configurações!$B$3="Simples",IF(OR(OA45="TRAB",OA45="ATEST"),1,0),IF(AND(NQ45&lt;&gt;"",NT45&lt;&gt;""),1,0)))</f>
        <v>0</v>
      </c>
      <c r="NV45" s="72">
        <f>IF(AND(NU45=1,Configurações!$B$3&lt;&gt;"Simples"),MOD(NT45-NQ45,1)-NW45,0)</f>
        <v>0</v>
      </c>
      <c r="NW45" s="72">
        <f t="shared" si="209"/>
        <v>0</v>
      </c>
      <c r="NX45">
        <f t="shared" si="210"/>
        <v>0</v>
      </c>
      <c r="NY45">
        <f t="shared" si="211"/>
        <v>0</v>
      </c>
      <c r="NZ45" s="38" t="str">
        <f>IF(NU45=0,"",IF(NX45&gt;Configurações!$B$15,"7DIA ","")&amp;IF(AND(WEEKDAY(NQ$5)=1,NY45&gt;IF($D45="F",Configurações!$B$13,Configurações!$B$14)),"DOM ","")&amp;IF(Configurações!$B$3="Simples","",IF(ROUND(NV45*1440,0)&lt;=ROUND(Configurações!$B$11*1440,0),IF(ROUND(NW45*1440,0)&gt;0,"INT-INDEVIDO",""),IF(ROUND(NV45*1440,0)&lt;=ROUND(Configurações!$B$12*1440,0),IF(ROUND(NW45*1440,0)&lt;&gt;ROUND(Configurações!$B$8*1440,0),"INT-15MIN",""),IF(OR(ROUND(NW45*1440,0)&lt;ROUND(Configurações!$B$9*1440,0),ROUND(NW45*1440,0)&gt;ROUND(Configurações!$B$10*1440,0)),"INT-1H2H","")))))</f>
        <v/>
      </c>
      <c r="OA45" t="str">
        <f>IF(Configurações!$B$3="Simples",IF('Escala Simples'!AT45="Trabalho","TRAB",IF('Escala Simples'!AT45="Folga","FOLGA",IF('Escala Simples'!AT45="Atestado","ATEST",IF('Escala Simples'!AT45="Férias","FERIAS","")))),"")</f>
        <v/>
      </c>
      <c r="OB45" s="72">
        <f>SUMIFS(Cálculos!$G45:$OA45,Cálculos!$G$4:$OA$4,"H",Cálculos!$G$3:$OA$3,1)</f>
        <v>0</v>
      </c>
      <c r="OC45">
        <f>SUMIFS(Cálculos!$G45:$OA45,Cálculos!$G$4:$OA$4,"T",Cálculos!$G$3:$OA$3,1)</f>
        <v>0</v>
      </c>
      <c r="OD45" s="69" t="str">
        <f>IF($B45="","",IF(AND(Configurações!$B$3&lt;&gt;"Simples",ISNUMBER($C45),ROUND(OB45*1440,0)&gt;$C45*60),"Jornada semanal excedida: "&amp;TEXT(OB45,"[h]:mm")&amp;" (contratada "&amp;$C45&amp;"h) • ","")&amp;IF(IF(Configurações!$B$6="Sim",OC45&gt;6,OC45&gt;Configurações!$B$5),IF(Configurações!$B$6="Sim","Semana inteira sem folga — mínimo 1 folga (CCT/ACT) • ","Mais de "&amp;Configurações!$B$5&amp;" dias trabalhados — obrigatórias 2 folgas semanais • "),"")&amp;IF(COUNTIF(G45:CD45,"*7DIA*")&gt;0,"7º dia consecutivo de trabalho • ","")&amp;IF(COUNTIF(G45:CD45,"*DOM*")&gt;0,"Domingos consecutivos acima do permitido • ","")&amp;IF(COUNTIF(G45:CD45,"*INT-INDEVIDO*")&gt;0,"Intervalo indevido em jornada até 4h • ","")&amp;IF(COUNTIF(G45:CD45,"*INT-15MIN*")&gt;0,"Intervalo deve ser de 15 min (jornada 4h01–6h) • ","")&amp;IF(COUNTIF(G45:CD45,"*INT-1H2H*")&gt;0,"Intervalo fora de 1h–2h (jornada acima de 6h) • ",""))</f>
        <v/>
      </c>
      <c r="OE45">
        <f>IF($B45="",0,IF(AND(Configurações!$B$3&lt;&gt;"Simples",ISNUMBER($C45),ROUND(OB45*1440,0)&gt;$C45*60),1,0))</f>
        <v>0</v>
      </c>
      <c r="OF45">
        <f>IF($B45="",0,IF(IF(Configurações!$B$6="Sim",OC45&gt;6,OC45&gt;Configurações!$B$5),1,0))</f>
        <v>0</v>
      </c>
      <c r="OG45" s="72">
        <f>SUMIFS(Cálculos!$G45:$OA45,Cálculos!$G$4:$OA$4,"H",Cálculos!$G$3:$OA$3,2)</f>
        <v>0</v>
      </c>
      <c r="OH45">
        <f>SUMIFS(Cálculos!$G45:$OA45,Cálculos!$G$4:$OA$4,"T",Cálculos!$G$3:$OA$3,2)</f>
        <v>0</v>
      </c>
      <c r="OI45" s="69" t="str">
        <f>IF($B45="","",IF(AND(Configurações!$B$3&lt;&gt;"Simples",ISNUMBER($C45),ROUND(OG45*1440,0)&gt;$C45*60),"Jornada semanal excedida: "&amp;TEXT(OG45,"[h]:mm")&amp;" (contratada "&amp;$C45&amp;"h) • ","")&amp;IF(IF(Configurações!$B$6="Sim",OH45&gt;6,OH45&gt;Configurações!$B$5),IF(Configurações!$B$6="Sim","Semana inteira sem folga — mínimo 1 folga (CCT/ACT) • ","Mais de "&amp;Configurações!$B$5&amp;" dias trabalhados — obrigatórias 2 folgas semanais • "),"")&amp;IF(COUNTIF(CF45:FC45,"*7DIA*")&gt;0,"7º dia consecutivo de trabalho • ","")&amp;IF(COUNTIF(CF45:FC45,"*DOM*")&gt;0,"Domingos consecutivos acima do permitido • ","")&amp;IF(COUNTIF(CF45:FC45,"*INT-INDEVIDO*")&gt;0,"Intervalo indevido em jornada até 4h • ","")&amp;IF(COUNTIF(CF45:FC45,"*INT-15MIN*")&gt;0,"Intervalo deve ser de 15 min (jornada 4h01–6h) • ","")&amp;IF(COUNTIF(CF45:FC45,"*INT-1H2H*")&gt;0,"Intervalo fora de 1h–2h (jornada acima de 6h) • ",""))</f>
        <v/>
      </c>
      <c r="OJ45">
        <f>IF($B45="",0,IF(AND(Configurações!$B$3&lt;&gt;"Simples",ISNUMBER($C45),ROUND(OG45*1440,0)&gt;$C45*60),1,0))</f>
        <v>0</v>
      </c>
      <c r="OK45">
        <f>IF($B45="",0,IF(IF(Configurações!$B$6="Sim",OH45&gt;6,OH45&gt;Configurações!$B$5),1,0))</f>
        <v>0</v>
      </c>
      <c r="OL45" s="72">
        <f>SUMIFS(Cálculos!$G45:$OA45,Cálculos!$G$4:$OA$4,"H",Cálculos!$G$3:$OA$3,3)</f>
        <v>0</v>
      </c>
      <c r="OM45">
        <f>SUMIFS(Cálculos!$G45:$OA45,Cálculos!$G$4:$OA$4,"T",Cálculos!$G$3:$OA$3,3)</f>
        <v>0</v>
      </c>
      <c r="ON45" s="69" t="str">
        <f>IF($B45="","",IF(AND(Configurações!$B$3&lt;&gt;"Simples",ISNUMBER($C45),ROUND(OL45*1440,0)&gt;$C45*60),"Jornada semanal excedida: "&amp;TEXT(OL45,"[h]:mm")&amp;" (contratada "&amp;$C45&amp;"h) • ","")&amp;IF(IF(Configurações!$B$6="Sim",OM45&gt;6,OM45&gt;Configurações!$B$5),IF(Configurações!$B$6="Sim","Semana inteira sem folga — mínimo 1 folga (CCT/ACT) • ","Mais de "&amp;Configurações!$B$5&amp;" dias trabalhados — obrigatórias 2 folgas semanais • "),"")&amp;IF(COUNTIF(FE45:IB45,"*7DIA*")&gt;0,"7º dia consecutivo de trabalho • ","")&amp;IF(COUNTIF(FE45:IB45,"*DOM*")&gt;0,"Domingos consecutivos acima do permitido • ","")&amp;IF(COUNTIF(FE45:IB45,"*INT-INDEVIDO*")&gt;0,"Intervalo indevido em jornada até 4h • ","")&amp;IF(COUNTIF(FE45:IB45,"*INT-15MIN*")&gt;0,"Intervalo deve ser de 15 min (jornada 4h01–6h) • ","")&amp;IF(COUNTIF(FE45:IB45,"*INT-1H2H*")&gt;0,"Intervalo fora de 1h–2h (jornada acima de 6h) • ",""))</f>
        <v/>
      </c>
      <c r="OO45">
        <f>IF($B45="",0,IF(AND(Configurações!$B$3&lt;&gt;"Simples",ISNUMBER($C45),ROUND(OL45*1440,0)&gt;$C45*60),1,0))</f>
        <v>0</v>
      </c>
      <c r="OP45">
        <f>IF($B45="",0,IF(IF(Configurações!$B$6="Sim",OM45&gt;6,OM45&gt;Configurações!$B$5),1,0))</f>
        <v>0</v>
      </c>
      <c r="OQ45" s="72">
        <f>SUMIFS(Cálculos!$G45:$OA45,Cálculos!$G$4:$OA$4,"H",Cálculos!$G$3:$OA$3,4)</f>
        <v>0</v>
      </c>
      <c r="OR45">
        <f>SUMIFS(Cálculos!$G45:$OA45,Cálculos!$G$4:$OA$4,"T",Cálculos!$G$3:$OA$3,4)</f>
        <v>0</v>
      </c>
      <c r="OS45" s="69" t="str">
        <f>IF($B45="","",IF(AND(Configurações!$B$3&lt;&gt;"Simples",ISNUMBER($C45),ROUND(OQ45*1440,0)&gt;$C45*60),"Jornada semanal excedida: "&amp;TEXT(OQ45,"[h]:mm")&amp;" (contratada "&amp;$C45&amp;"h) • ","")&amp;IF(IF(Configurações!$B$6="Sim",OR45&gt;6,OR45&gt;Configurações!$B$5),IF(Configurações!$B$6="Sim","Semana inteira sem folga — mínimo 1 folga (CCT/ACT) • ","Mais de "&amp;Configurações!$B$5&amp;" dias trabalhados — obrigatórias 2 folgas semanais • "),"")&amp;IF(COUNTIF(ID45:LA45,"*7DIA*")&gt;0,"7º dia consecutivo de trabalho • ","")&amp;IF(COUNTIF(ID45:LA45,"*DOM*")&gt;0,"Domingos consecutivos acima do permitido • ","")&amp;IF(COUNTIF(ID45:LA45,"*INT-INDEVIDO*")&gt;0,"Intervalo indevido em jornada até 4h • ","")&amp;IF(COUNTIF(ID45:LA45,"*INT-15MIN*")&gt;0,"Intervalo deve ser de 15 min (jornada 4h01–6h) • ","")&amp;IF(COUNTIF(ID45:LA45,"*INT-1H2H*")&gt;0,"Intervalo fora de 1h–2h (jornada acima de 6h) • ",""))</f>
        <v/>
      </c>
      <c r="OT45">
        <f>IF($B45="",0,IF(AND(Configurações!$B$3&lt;&gt;"Simples",ISNUMBER($C45),ROUND(OQ45*1440,0)&gt;$C45*60),1,0))</f>
        <v>0</v>
      </c>
      <c r="OU45">
        <f>IF($B45="",0,IF(IF(Configurações!$B$6="Sim",OR45&gt;6,OR45&gt;Configurações!$B$5),1,0))</f>
        <v>0</v>
      </c>
      <c r="OV45" s="72">
        <f>SUMIFS(Cálculos!$G45:$OA45,Cálculos!$G$4:$OA$4,"H",Cálculos!$G$3:$OA$3,5)</f>
        <v>0</v>
      </c>
      <c r="OW45">
        <f>SUMIFS(Cálculos!$G45:$OA45,Cálculos!$G$4:$OA$4,"T",Cálculos!$G$3:$OA$3,5)</f>
        <v>0</v>
      </c>
      <c r="OX45" s="69" t="str">
        <f>IF($B45="","",IF(AND(Configurações!$B$3&lt;&gt;"Simples",ISNUMBER($C45),ROUND(OV45*1440,0)&gt;$C45*60),"Jornada semanal excedida: "&amp;TEXT(OV45,"[h]:mm")&amp;" (contratada "&amp;$C45&amp;"h) • ","")&amp;IF(IF(Configurações!$B$6="Sim",OW45&gt;6,OW45&gt;Configurações!$B$5),IF(Configurações!$B$6="Sim","Semana inteira sem folga — mínimo 1 folga (CCT/ACT) • ","Mais de "&amp;Configurações!$B$5&amp;" dias trabalhados — obrigatórias 2 folgas semanais • "),"")&amp;IF(COUNTIF(LC45:NZ45,"*7DIA*")&gt;0,"7º dia consecutivo de trabalho • ","")&amp;IF(COUNTIF(LC45:NZ45,"*DOM*")&gt;0,"Domingos consecutivos acima do permitido • ","")&amp;IF(COUNTIF(LC45:NZ45,"*INT-INDEVIDO*")&gt;0,"Intervalo indevido em jornada até 4h • ","")&amp;IF(COUNTIF(LC45:NZ45,"*INT-15MIN*")&gt;0,"Intervalo deve ser de 15 min (jornada 4h01–6h) • ","")&amp;IF(COUNTIF(LC45:NZ45,"*INT-1H2H*")&gt;0,"Intervalo fora de 1h–2h (jornada acima de 6h) • ",""))</f>
        <v/>
      </c>
      <c r="OY45">
        <f>IF($B45="",0,IF(AND(Configurações!$B$3&lt;&gt;"Simples",ISNUMBER($C45),ROUND(OV45*1440,0)&gt;$C45*60),1,0))</f>
        <v>0</v>
      </c>
      <c r="OZ45">
        <f>IF($B45="",0,IF(IF(Configurações!$B$6="Sim",OW45&gt;6,OW45&gt;Configurações!$B$5),1,0))</f>
        <v>0</v>
      </c>
      <c r="PA45">
        <f>IF($B45="",0,SUMPRODUCT((Cálculos!$G$4:$OA$4="T")*(Cálculos!$G$5:$OA$5&gt;=$PA$5)*(Cálculos!$G$5:$OA$5&lt;=$PB$5))-PE45)</f>
        <v>0</v>
      </c>
      <c r="PB45">
        <f>IF($B45="",0,PA45-SUMIFS(Cálculos!$G45:$OA45,Cálculos!$G$4:$OA$4,"T",Cálculos!$G$5:$OA$5,"&gt;="&amp;$PA$5,Cálculos!$G$5:$OA$5,"&lt;="&amp;$PB$5))</f>
        <v>0</v>
      </c>
      <c r="PC45">
        <f>ROUND(PA45*Configurações!$B$7/7,0)</f>
        <v>0</v>
      </c>
      <c r="PD45">
        <f>IF(AND(Configurações!$B$6="Sim",PA45&gt;0,PB45&lt;PC45),1,0)</f>
        <v>0</v>
      </c>
      <c r="PE45">
        <f>IF($B45="",0,COUNTIFS(Cálculos!$G$4:$OA$4,"ST",Cálculos!$G$5:$OA$5,"&gt;="&amp;$PA$5,Cálculos!$G$5:$OA$5,"&lt;="&amp;$PB$5,Cálculos!$G45:$OA45,"FERIAS"))</f>
        <v>0</v>
      </c>
      <c r="PF45">
        <f>IF($B45="",0,SUMPRODUCT((Cálculos!$G$4:$OA$4="T")*(Cálculos!$G$5:$OA$5&gt;=$PF$5)*(Cálculos!$G$5:$OA$5&lt;=$PG$5))-PJ45)</f>
        <v>0</v>
      </c>
      <c r="PG45">
        <f>IF($B45="",0,PF45-SUMIFS(Cálculos!$G45:$OA45,Cálculos!$G$4:$OA$4,"T",Cálculos!$G$5:$OA$5,"&gt;="&amp;$PF$5,Cálculos!$G$5:$OA$5,"&lt;="&amp;$PG$5))</f>
        <v>0</v>
      </c>
      <c r="PH45">
        <f>ROUND(PF45*Configurações!$B$7/7,0)</f>
        <v>0</v>
      </c>
      <c r="PI45">
        <f>IF(AND(Configurações!$B$6="Sim",PF45&gt;0,PG45&lt;PH45),1,0)</f>
        <v>0</v>
      </c>
      <c r="PJ45">
        <f>IF($B45="",0,COUNTIFS(Cálculos!$G$4:$OA$4,"ST",Cálculos!$G$5:$OA$5,"&gt;="&amp;$PF$5,Cálculos!$G$5:$OA$5,"&lt;="&amp;$PG$5,Cálculos!$G45:$OA45,"FERIAS"))</f>
        <v>0</v>
      </c>
      <c r="PK45">
        <f>IF($B45="",0,SUMPRODUCT((Cálculos!$G$4:$OA$4="T")*(Cálculos!$G$5:$OA$5&gt;=$PK$5)*(Cálculos!$G$5:$OA$5&lt;=$PL$5))-PO45)</f>
        <v>0</v>
      </c>
      <c r="PL45">
        <f>IF($B45="",0,PK45-SUMIFS(Cálculos!$G45:$OA45,Cálculos!$G$4:$OA$4,"T",Cálculos!$G$5:$OA$5,"&gt;="&amp;$PK$5,Cálculos!$G$5:$OA$5,"&lt;="&amp;$PL$5))</f>
        <v>0</v>
      </c>
      <c r="PM45">
        <f>ROUND(PK45*Configurações!$B$7/7,0)</f>
        <v>0</v>
      </c>
      <c r="PN45">
        <f>IF(AND(Configurações!$B$6="Sim",PK45&gt;0,PL45&lt;PM45),1,0)</f>
        <v>0</v>
      </c>
      <c r="PO45">
        <f>IF($B45="",0,COUNTIFS(Cálculos!$G$4:$OA$4,"ST",Cálculos!$G$5:$OA$5,"&gt;="&amp;$PK$5,Cálculos!$G$5:$OA$5,"&lt;="&amp;$PL$5,Cálculos!$G45:$OA45,"FERIAS"))</f>
        <v>0</v>
      </c>
      <c r="PP45" s="69" t="str">
        <f t="shared" si="212"/>
        <v/>
      </c>
    </row>
    <row r="46" spans="1:432" x14ac:dyDescent="0.25">
      <c r="A46" s="68" t="str">
        <f t="shared" si="106"/>
        <v/>
      </c>
      <c r="B46" s="69" t="str">
        <f>IF(Configurações!$B$3="Colunas",IF('Escala Colunas'!Q$4="","",'Escala Colunas'!Q$4),IF(Configurações!$B$3="Simples",IF('Escala Simples'!$B46="","",'Escala Simples'!$B46),IF('Escala Linhas'!$B46="","",'Escala Linhas'!$B46)))</f>
        <v/>
      </c>
      <c r="C46" s="70" t="str">
        <f>IF($B46="","",IFERROR(INDEX(Funcionários!$D$5:$D$84,MATCH($B46,Funcionários!$B$5:$B$84,0)),""))</f>
        <v/>
      </c>
      <c r="D46" t="str">
        <f>IF($B46="","",IFERROR(INDEX(Funcionários!$C$5:$C$84,MATCH($B46,Funcionários!$B$5:$B$84,0)),""))</f>
        <v/>
      </c>
      <c r="E46">
        <f>IF($B46="",0,IFERROR(N(INDEX(Funcionários!$E$5:$E$84,MATCH($B46,Funcionários!$B$5:$B$84,0))),0))</f>
        <v>0</v>
      </c>
      <c r="F46">
        <f>IF($B46="",0,IFERROR(N(INDEX(Funcionários!$F$5:$F$84,MATCH($B46,Funcionários!$B$5:$B$84,0))),0))</f>
        <v>0</v>
      </c>
      <c r="G46" s="71" t="str">
        <f>IF(Configurações!$B$3="Colunas",IF('Escala Colunas'!Q33="","",'Escala Colunas'!Q33),IF(Configurações!$B$3="Simples","",IF('Escala Linhas'!D46="","",'Escala Linhas'!D46)))</f>
        <v/>
      </c>
      <c r="H46" s="71" t="str">
        <f>IF(Configurações!$B$3="Colunas",IF('Escala Colunas'!Q34="","",'Escala Colunas'!Q34),IF(Configurações!$B$3="Simples","",IF('Escala Linhas'!E46="","",'Escala Linhas'!E46)))</f>
        <v/>
      </c>
      <c r="I46" s="71" t="str">
        <f>IF(Configurações!$B$3="Colunas",IF('Escala Colunas'!Q35="","",'Escala Colunas'!Q35),IF(Configurações!$B$3="Simples","",IF('Escala Linhas'!F46="","",'Escala Linhas'!F46)))</f>
        <v/>
      </c>
      <c r="J46" s="71" t="str">
        <f>IF(Configurações!$B$3="Colunas",IF('Escala Colunas'!Q36="","",'Escala Colunas'!Q36),IF(Configurações!$B$3="Simples","",IF('Escala Linhas'!G46="","",'Escala Linhas'!G46)))</f>
        <v/>
      </c>
      <c r="K46">
        <f>IF($B46="",0,IF(Configurações!$B$3="Simples",IF(OR(Q46="TRAB",Q46="ATEST"),1,0),IF(AND(G46&lt;&gt;"",J46&lt;&gt;""),1,0)))</f>
        <v>0</v>
      </c>
      <c r="L46" s="72">
        <f>IF(AND(K46=1,Configurações!$B$3&lt;&gt;"Simples"),MOD(J46-G46,1)-M46,0)</f>
        <v>0</v>
      </c>
      <c r="M46" s="72">
        <f t="shared" si="107"/>
        <v>0</v>
      </c>
      <c r="N46">
        <f t="shared" si="108"/>
        <v>0</v>
      </c>
      <c r="O46">
        <f t="shared" si="109"/>
        <v>0</v>
      </c>
      <c r="P46" s="38" t="str">
        <f>IF(K46=0,"",IF(N46&gt;Configurações!$B$15,"7DIA ","")&amp;IF(AND(WEEKDAY(G$5)=1,O46&gt;IF($D46="F",Configurações!$B$13,Configurações!$B$14)),"DOM ","")&amp;IF(Configurações!$B$3="Simples","",IF(ROUND(L46*1440,0)&lt;=ROUND(Configurações!$B$11*1440,0),IF(ROUND(M46*1440,0)&gt;0,"INT-INDEVIDO",""),IF(ROUND(L46*1440,0)&lt;=ROUND(Configurações!$B$12*1440,0),IF(ROUND(M46*1440,0)&lt;&gt;ROUND(Configurações!$B$8*1440,0),"INT-15MIN",""),IF(OR(ROUND(M46*1440,0)&lt;ROUND(Configurações!$B$9*1440,0),ROUND(M46*1440,0)&gt;ROUND(Configurações!$B$10*1440,0)),"INT-1H2H","")))))</f>
        <v/>
      </c>
      <c r="Q46" t="str">
        <f>IF(Configurações!$B$3="Simples",IF('Escala Simples'!D46="Trabalho","TRAB",IF('Escala Simples'!D46="Folga","FOLGA",IF('Escala Simples'!D46="Atestado","ATEST",IF('Escala Simples'!D46="Férias","FERIAS","")))),"")</f>
        <v/>
      </c>
      <c r="R46" s="71" t="str">
        <f>IF(Configurações!$B$3="Colunas",IF('Escala Colunas'!Q38="","",'Escala Colunas'!Q38),IF(Configurações!$B$3="Simples","",IF('Escala Linhas'!I46="","",'Escala Linhas'!I46)))</f>
        <v/>
      </c>
      <c r="S46" s="71" t="str">
        <f>IF(Configurações!$B$3="Colunas",IF('Escala Colunas'!Q39="","",'Escala Colunas'!Q39),IF(Configurações!$B$3="Simples","",IF('Escala Linhas'!J46="","",'Escala Linhas'!J46)))</f>
        <v/>
      </c>
      <c r="T46" s="71" t="str">
        <f>IF(Configurações!$B$3="Colunas",IF('Escala Colunas'!Q40="","",'Escala Colunas'!Q40),IF(Configurações!$B$3="Simples","",IF('Escala Linhas'!K46="","",'Escala Linhas'!K46)))</f>
        <v/>
      </c>
      <c r="U46" s="71" t="str">
        <f>IF(Configurações!$B$3="Colunas",IF('Escala Colunas'!Q41="","",'Escala Colunas'!Q41),IF(Configurações!$B$3="Simples","",IF('Escala Linhas'!L46="","",'Escala Linhas'!L46)))</f>
        <v/>
      </c>
      <c r="V46">
        <f>IF($B46="",0,IF(Configurações!$B$3="Simples",IF(OR(AB46="TRAB",AB46="ATEST"),1,0),IF(AND(R46&lt;&gt;"",U46&lt;&gt;""),1,0)))</f>
        <v>0</v>
      </c>
      <c r="W46" s="72">
        <f>IF(AND(V46=1,Configurações!$B$3&lt;&gt;"Simples"),MOD(U46-R46,1)-X46,0)</f>
        <v>0</v>
      </c>
      <c r="X46" s="72">
        <f t="shared" si="110"/>
        <v>0</v>
      </c>
      <c r="Y46">
        <f t="shared" si="111"/>
        <v>0</v>
      </c>
      <c r="Z46">
        <f t="shared" si="112"/>
        <v>0</v>
      </c>
      <c r="AA46" s="38" t="str">
        <f>IF(V46=0,"",IF(Y46&gt;Configurações!$B$15,"7DIA ","")&amp;IF(AND(WEEKDAY(R$5)=1,Z46&gt;IF($D46="F",Configurações!$B$13,Configurações!$B$14)),"DOM ","")&amp;IF(Configurações!$B$3="Simples","",IF(ROUND(W46*1440,0)&lt;=ROUND(Configurações!$B$11*1440,0),IF(ROUND(X46*1440,0)&gt;0,"INT-INDEVIDO",""),IF(ROUND(W46*1440,0)&lt;=ROUND(Configurações!$B$12*1440,0),IF(ROUND(X46*1440,0)&lt;&gt;ROUND(Configurações!$B$8*1440,0),"INT-15MIN",""),IF(OR(ROUND(X46*1440,0)&lt;ROUND(Configurações!$B$9*1440,0),ROUND(X46*1440,0)&gt;ROUND(Configurações!$B$10*1440,0)),"INT-1H2H","")))))</f>
        <v/>
      </c>
      <c r="AB46" t="str">
        <f>IF(Configurações!$B$3="Simples",IF('Escala Simples'!E46="Trabalho","TRAB",IF('Escala Simples'!E46="Folga","FOLGA",IF('Escala Simples'!E46="Atestado","ATEST",IF('Escala Simples'!E46="Férias","FERIAS","")))),"")</f>
        <v/>
      </c>
      <c r="AC46" s="71" t="str">
        <f>IF(Configurações!$B$3="Colunas",IF('Escala Colunas'!Q43="","",'Escala Colunas'!Q43),IF(Configurações!$B$3="Simples","",IF('Escala Linhas'!N46="","",'Escala Linhas'!N46)))</f>
        <v/>
      </c>
      <c r="AD46" s="71" t="str">
        <f>IF(Configurações!$B$3="Colunas",IF('Escala Colunas'!Q44="","",'Escala Colunas'!Q44),IF(Configurações!$B$3="Simples","",IF('Escala Linhas'!O46="","",'Escala Linhas'!O46)))</f>
        <v/>
      </c>
      <c r="AE46" s="71" t="str">
        <f>IF(Configurações!$B$3="Colunas",IF('Escala Colunas'!Q45="","",'Escala Colunas'!Q45),IF(Configurações!$B$3="Simples","",IF('Escala Linhas'!P46="","",'Escala Linhas'!P46)))</f>
        <v/>
      </c>
      <c r="AF46" s="71" t="str">
        <f>IF(Configurações!$B$3="Colunas",IF('Escala Colunas'!Q46="","",'Escala Colunas'!Q46),IF(Configurações!$B$3="Simples","",IF('Escala Linhas'!Q46="","",'Escala Linhas'!Q46)))</f>
        <v/>
      </c>
      <c r="AG46">
        <f>IF($B46="",0,IF(Configurações!$B$3="Simples",IF(OR(AM46="TRAB",AM46="ATEST"),1,0),IF(AND(AC46&lt;&gt;"",AF46&lt;&gt;""),1,0)))</f>
        <v>0</v>
      </c>
      <c r="AH46" s="72">
        <f>IF(AND(AG46=1,Configurações!$B$3&lt;&gt;"Simples"),MOD(AF46-AC46,1)-AI46,0)</f>
        <v>0</v>
      </c>
      <c r="AI46" s="72">
        <f t="shared" si="113"/>
        <v>0</v>
      </c>
      <c r="AJ46">
        <f t="shared" si="114"/>
        <v>0</v>
      </c>
      <c r="AK46">
        <f t="shared" si="115"/>
        <v>0</v>
      </c>
      <c r="AL46" s="38" t="str">
        <f>IF(AG46=0,"",IF(AJ46&gt;Configurações!$B$15,"7DIA ","")&amp;IF(AND(WEEKDAY(AC$5)=1,AK46&gt;IF($D46="F",Configurações!$B$13,Configurações!$B$14)),"DOM ","")&amp;IF(Configurações!$B$3="Simples","",IF(ROUND(AH46*1440,0)&lt;=ROUND(Configurações!$B$11*1440,0),IF(ROUND(AI46*1440,0)&gt;0,"INT-INDEVIDO",""),IF(ROUND(AH46*1440,0)&lt;=ROUND(Configurações!$B$12*1440,0),IF(ROUND(AI46*1440,0)&lt;&gt;ROUND(Configurações!$B$8*1440,0),"INT-15MIN",""),IF(OR(ROUND(AI46*1440,0)&lt;ROUND(Configurações!$B$9*1440,0),ROUND(AI46*1440,0)&gt;ROUND(Configurações!$B$10*1440,0)),"INT-1H2H","")))))</f>
        <v/>
      </c>
      <c r="AM46" t="str">
        <f>IF(Configurações!$B$3="Simples",IF('Escala Simples'!F46="Trabalho","TRAB",IF('Escala Simples'!F46="Folga","FOLGA",IF('Escala Simples'!F46="Atestado","ATEST",IF('Escala Simples'!F46="Férias","FERIAS","")))),"")</f>
        <v/>
      </c>
      <c r="AN46" s="71" t="str">
        <f>IF(Configurações!$B$3="Colunas",IF('Escala Colunas'!Q48="","",'Escala Colunas'!Q48),IF(Configurações!$B$3="Simples","",IF('Escala Linhas'!S46="","",'Escala Linhas'!S46)))</f>
        <v/>
      </c>
      <c r="AO46" s="71" t="str">
        <f>IF(Configurações!$B$3="Colunas",IF('Escala Colunas'!Q49="","",'Escala Colunas'!Q49),IF(Configurações!$B$3="Simples","",IF('Escala Linhas'!T46="","",'Escala Linhas'!T46)))</f>
        <v/>
      </c>
      <c r="AP46" s="71" t="str">
        <f>IF(Configurações!$B$3="Colunas",IF('Escala Colunas'!Q50="","",'Escala Colunas'!Q50),IF(Configurações!$B$3="Simples","",IF('Escala Linhas'!U46="","",'Escala Linhas'!U46)))</f>
        <v/>
      </c>
      <c r="AQ46" s="71" t="str">
        <f>IF(Configurações!$B$3="Colunas",IF('Escala Colunas'!Q51="","",'Escala Colunas'!Q51),IF(Configurações!$B$3="Simples","",IF('Escala Linhas'!V46="","",'Escala Linhas'!V46)))</f>
        <v/>
      </c>
      <c r="AR46">
        <f>IF($B46="",0,IF(Configurações!$B$3="Simples",IF(OR(AX46="TRAB",AX46="ATEST"),1,0),IF(AND(AN46&lt;&gt;"",AQ46&lt;&gt;""),1,0)))</f>
        <v>0</v>
      </c>
      <c r="AS46" s="72">
        <f>IF(AND(AR46=1,Configurações!$B$3&lt;&gt;"Simples"),MOD(AQ46-AN46,1)-AT46,0)</f>
        <v>0</v>
      </c>
      <c r="AT46" s="72">
        <f t="shared" si="116"/>
        <v>0</v>
      </c>
      <c r="AU46">
        <f t="shared" si="117"/>
        <v>0</v>
      </c>
      <c r="AV46">
        <f t="shared" si="118"/>
        <v>0</v>
      </c>
      <c r="AW46" s="38" t="str">
        <f>IF(AR46=0,"",IF(AU46&gt;Configurações!$B$15,"7DIA ","")&amp;IF(AND(WEEKDAY(AN$5)=1,AV46&gt;IF($D46="F",Configurações!$B$13,Configurações!$B$14)),"DOM ","")&amp;IF(Configurações!$B$3="Simples","",IF(ROUND(AS46*1440,0)&lt;=ROUND(Configurações!$B$11*1440,0),IF(ROUND(AT46*1440,0)&gt;0,"INT-INDEVIDO",""),IF(ROUND(AS46*1440,0)&lt;=ROUND(Configurações!$B$12*1440,0),IF(ROUND(AT46*1440,0)&lt;&gt;ROUND(Configurações!$B$8*1440,0),"INT-15MIN",""),IF(OR(ROUND(AT46*1440,0)&lt;ROUND(Configurações!$B$9*1440,0),ROUND(AT46*1440,0)&gt;ROUND(Configurações!$B$10*1440,0)),"INT-1H2H","")))))</f>
        <v/>
      </c>
      <c r="AX46" t="str">
        <f>IF(Configurações!$B$3="Simples",IF('Escala Simples'!G46="Trabalho","TRAB",IF('Escala Simples'!G46="Folga","FOLGA",IF('Escala Simples'!G46="Atestado","ATEST",IF('Escala Simples'!G46="Férias","FERIAS","")))),"")</f>
        <v/>
      </c>
      <c r="AY46" s="71" t="str">
        <f>IF(Configurações!$B$3="Colunas",IF('Escala Colunas'!Q53="","",'Escala Colunas'!Q53),IF(Configurações!$B$3="Simples","",IF('Escala Linhas'!X46="","",'Escala Linhas'!X46)))</f>
        <v/>
      </c>
      <c r="AZ46" s="71" t="str">
        <f>IF(Configurações!$B$3="Colunas",IF('Escala Colunas'!Q54="","",'Escala Colunas'!Q54),IF(Configurações!$B$3="Simples","",IF('Escala Linhas'!Y46="","",'Escala Linhas'!Y46)))</f>
        <v/>
      </c>
      <c r="BA46" s="71" t="str">
        <f>IF(Configurações!$B$3="Colunas",IF('Escala Colunas'!Q55="","",'Escala Colunas'!Q55),IF(Configurações!$B$3="Simples","",IF('Escala Linhas'!Z46="","",'Escala Linhas'!Z46)))</f>
        <v/>
      </c>
      <c r="BB46" s="71" t="str">
        <f>IF(Configurações!$B$3="Colunas",IF('Escala Colunas'!Q56="","",'Escala Colunas'!Q56),IF(Configurações!$B$3="Simples","",IF('Escala Linhas'!AA46="","",'Escala Linhas'!AA46)))</f>
        <v/>
      </c>
      <c r="BC46">
        <f>IF($B46="",0,IF(Configurações!$B$3="Simples",IF(OR(BI46="TRAB",BI46="ATEST"),1,0),IF(AND(AY46&lt;&gt;"",BB46&lt;&gt;""),1,0)))</f>
        <v>0</v>
      </c>
      <c r="BD46" s="72">
        <f>IF(AND(BC46=1,Configurações!$B$3&lt;&gt;"Simples"),MOD(BB46-AY46,1)-BE46,0)</f>
        <v>0</v>
      </c>
      <c r="BE46" s="72">
        <f t="shared" si="119"/>
        <v>0</v>
      </c>
      <c r="BF46">
        <f t="shared" si="120"/>
        <v>0</v>
      </c>
      <c r="BG46">
        <f t="shared" si="121"/>
        <v>0</v>
      </c>
      <c r="BH46" s="38" t="str">
        <f>IF(BC46=0,"",IF(BF46&gt;Configurações!$B$15,"7DIA ","")&amp;IF(AND(WEEKDAY(AY$5)=1,BG46&gt;IF($D46="F",Configurações!$B$13,Configurações!$B$14)),"DOM ","")&amp;IF(Configurações!$B$3="Simples","",IF(ROUND(BD46*1440,0)&lt;=ROUND(Configurações!$B$11*1440,0),IF(ROUND(BE46*1440,0)&gt;0,"INT-INDEVIDO",""),IF(ROUND(BD46*1440,0)&lt;=ROUND(Configurações!$B$12*1440,0),IF(ROUND(BE46*1440,0)&lt;&gt;ROUND(Configurações!$B$8*1440,0),"INT-15MIN",""),IF(OR(ROUND(BE46*1440,0)&lt;ROUND(Configurações!$B$9*1440,0),ROUND(BE46*1440,0)&gt;ROUND(Configurações!$B$10*1440,0)),"INT-1H2H","")))))</f>
        <v/>
      </c>
      <c r="BI46" t="str">
        <f>IF(Configurações!$B$3="Simples",IF('Escala Simples'!H46="Trabalho","TRAB",IF('Escala Simples'!H46="Folga","FOLGA",IF('Escala Simples'!H46="Atestado","ATEST",IF('Escala Simples'!H46="Férias","FERIAS","")))),"")</f>
        <v/>
      </c>
      <c r="BJ46" s="71" t="str">
        <f>IF(Configurações!$B$3="Colunas",IF('Escala Colunas'!Q58="","",'Escala Colunas'!Q58),IF(Configurações!$B$3="Simples","",IF('Escala Linhas'!AC46="","",'Escala Linhas'!AC46)))</f>
        <v/>
      </c>
      <c r="BK46" s="71" t="str">
        <f>IF(Configurações!$B$3="Colunas",IF('Escala Colunas'!Q59="","",'Escala Colunas'!Q59),IF(Configurações!$B$3="Simples","",IF('Escala Linhas'!AD46="","",'Escala Linhas'!AD46)))</f>
        <v/>
      </c>
      <c r="BL46" s="71" t="str">
        <f>IF(Configurações!$B$3="Colunas",IF('Escala Colunas'!Q60="","",'Escala Colunas'!Q60),IF(Configurações!$B$3="Simples","",IF('Escala Linhas'!AE46="","",'Escala Linhas'!AE46)))</f>
        <v/>
      </c>
      <c r="BM46" s="71" t="str">
        <f>IF(Configurações!$B$3="Colunas",IF('Escala Colunas'!Q61="","",'Escala Colunas'!Q61),IF(Configurações!$B$3="Simples","",IF('Escala Linhas'!AF46="","",'Escala Linhas'!AF46)))</f>
        <v/>
      </c>
      <c r="BN46">
        <f>IF($B46="",0,IF(Configurações!$B$3="Simples",IF(OR(BT46="TRAB",BT46="ATEST"),1,0),IF(AND(BJ46&lt;&gt;"",BM46&lt;&gt;""),1,0)))</f>
        <v>0</v>
      </c>
      <c r="BO46" s="72">
        <f>IF(AND(BN46=1,Configurações!$B$3&lt;&gt;"Simples"),MOD(BM46-BJ46,1)-BP46,0)</f>
        <v>0</v>
      </c>
      <c r="BP46" s="72">
        <f t="shared" si="122"/>
        <v>0</v>
      </c>
      <c r="BQ46">
        <f t="shared" si="123"/>
        <v>0</v>
      </c>
      <c r="BR46">
        <f t="shared" si="124"/>
        <v>0</v>
      </c>
      <c r="BS46" s="38" t="str">
        <f>IF(BN46=0,"",IF(BQ46&gt;Configurações!$B$15,"7DIA ","")&amp;IF(AND(WEEKDAY(BJ$5)=1,BR46&gt;IF($D46="F",Configurações!$B$13,Configurações!$B$14)),"DOM ","")&amp;IF(Configurações!$B$3="Simples","",IF(ROUND(BO46*1440,0)&lt;=ROUND(Configurações!$B$11*1440,0),IF(ROUND(BP46*1440,0)&gt;0,"INT-INDEVIDO",""),IF(ROUND(BO46*1440,0)&lt;=ROUND(Configurações!$B$12*1440,0),IF(ROUND(BP46*1440,0)&lt;&gt;ROUND(Configurações!$B$8*1440,0),"INT-15MIN",""),IF(OR(ROUND(BP46*1440,0)&lt;ROUND(Configurações!$B$9*1440,0),ROUND(BP46*1440,0)&gt;ROUND(Configurações!$B$10*1440,0)),"INT-1H2H","")))))</f>
        <v/>
      </c>
      <c r="BT46" t="str">
        <f>IF(Configurações!$B$3="Simples",IF('Escala Simples'!I46="Trabalho","TRAB",IF('Escala Simples'!I46="Folga","FOLGA",IF('Escala Simples'!I46="Atestado","ATEST",IF('Escala Simples'!I46="Férias","FERIAS","")))),"")</f>
        <v/>
      </c>
      <c r="BU46" s="71" t="str">
        <f>IF(Configurações!$B$3="Colunas",IF('Escala Colunas'!Q63="","",'Escala Colunas'!Q63),IF(Configurações!$B$3="Simples","",IF('Escala Linhas'!AH46="","",'Escala Linhas'!AH46)))</f>
        <v/>
      </c>
      <c r="BV46" s="71" t="str">
        <f>IF(Configurações!$B$3="Colunas",IF('Escala Colunas'!Q64="","",'Escala Colunas'!Q64),IF(Configurações!$B$3="Simples","",IF('Escala Linhas'!AI46="","",'Escala Linhas'!AI46)))</f>
        <v/>
      </c>
      <c r="BW46" s="71" t="str">
        <f>IF(Configurações!$B$3="Colunas",IF('Escala Colunas'!Q65="","",'Escala Colunas'!Q65),IF(Configurações!$B$3="Simples","",IF('Escala Linhas'!AJ46="","",'Escala Linhas'!AJ46)))</f>
        <v/>
      </c>
      <c r="BX46" s="71" t="str">
        <f>IF(Configurações!$B$3="Colunas",IF('Escala Colunas'!Q66="","",'Escala Colunas'!Q66),IF(Configurações!$B$3="Simples","",IF('Escala Linhas'!AK46="","",'Escala Linhas'!AK46)))</f>
        <v/>
      </c>
      <c r="BY46">
        <f>IF($B46="",0,IF(Configurações!$B$3="Simples",IF(OR(CE46="TRAB",CE46="ATEST"),1,0),IF(AND(BU46&lt;&gt;"",BX46&lt;&gt;""),1,0)))</f>
        <v>0</v>
      </c>
      <c r="BZ46" s="72">
        <f>IF(AND(BY46=1,Configurações!$B$3&lt;&gt;"Simples"),MOD(BX46-BU46,1)-CA46,0)</f>
        <v>0</v>
      </c>
      <c r="CA46" s="72">
        <f t="shared" si="125"/>
        <v>0</v>
      </c>
      <c r="CB46">
        <f t="shared" si="126"/>
        <v>0</v>
      </c>
      <c r="CC46">
        <f t="shared" si="127"/>
        <v>0</v>
      </c>
      <c r="CD46" s="38" t="str">
        <f>IF(BY46=0,"",IF(CB46&gt;Configurações!$B$15,"7DIA ","")&amp;IF(AND(WEEKDAY(BU$5)=1,CC46&gt;IF($D46="F",Configurações!$B$13,Configurações!$B$14)),"DOM ","")&amp;IF(Configurações!$B$3="Simples","",IF(ROUND(BZ46*1440,0)&lt;=ROUND(Configurações!$B$11*1440,0),IF(ROUND(CA46*1440,0)&gt;0,"INT-INDEVIDO",""),IF(ROUND(BZ46*1440,0)&lt;=ROUND(Configurações!$B$12*1440,0),IF(ROUND(CA46*1440,0)&lt;&gt;ROUND(Configurações!$B$8*1440,0),"INT-15MIN",""),IF(OR(ROUND(CA46*1440,0)&lt;ROUND(Configurações!$B$9*1440,0),ROUND(CA46*1440,0)&gt;ROUND(Configurações!$B$10*1440,0)),"INT-1H2H","")))))</f>
        <v/>
      </c>
      <c r="CE46" t="str">
        <f>IF(Configurações!$B$3="Simples",IF('Escala Simples'!J46="Trabalho","TRAB",IF('Escala Simples'!J46="Folga","FOLGA",IF('Escala Simples'!J46="Atestado","ATEST",IF('Escala Simples'!J46="Férias","FERIAS","")))),"")</f>
        <v/>
      </c>
      <c r="CF46" s="71" t="str">
        <f>IF(Configurações!$B$3="Colunas",IF('Escala Colunas'!Q71="","",'Escala Colunas'!Q71),IF(Configurações!$B$3="Simples","",IF('Escala Linhas'!AP46="","",'Escala Linhas'!AP46)))</f>
        <v/>
      </c>
      <c r="CG46" s="71" t="str">
        <f>IF(Configurações!$B$3="Colunas",IF('Escala Colunas'!Q72="","",'Escala Colunas'!Q72),IF(Configurações!$B$3="Simples","",IF('Escala Linhas'!AQ46="","",'Escala Linhas'!AQ46)))</f>
        <v/>
      </c>
      <c r="CH46" s="71" t="str">
        <f>IF(Configurações!$B$3="Colunas",IF('Escala Colunas'!Q73="","",'Escala Colunas'!Q73),IF(Configurações!$B$3="Simples","",IF('Escala Linhas'!AR46="","",'Escala Linhas'!AR46)))</f>
        <v/>
      </c>
      <c r="CI46" s="71" t="str">
        <f>IF(Configurações!$B$3="Colunas",IF('Escala Colunas'!Q74="","",'Escala Colunas'!Q74),IF(Configurações!$B$3="Simples","",IF('Escala Linhas'!AS46="","",'Escala Linhas'!AS46)))</f>
        <v/>
      </c>
      <c r="CJ46">
        <f>IF($B46="",0,IF(Configurações!$B$3="Simples",IF(OR(CP46="TRAB",CP46="ATEST"),1,0),IF(AND(CF46&lt;&gt;"",CI46&lt;&gt;""),1,0)))</f>
        <v>0</v>
      </c>
      <c r="CK46" s="72">
        <f>IF(AND(CJ46=1,Configurações!$B$3&lt;&gt;"Simples"),MOD(CI46-CF46,1)-CL46,0)</f>
        <v>0</v>
      </c>
      <c r="CL46" s="72">
        <f t="shared" si="128"/>
        <v>0</v>
      </c>
      <c r="CM46">
        <f t="shared" si="129"/>
        <v>0</v>
      </c>
      <c r="CN46">
        <f t="shared" si="130"/>
        <v>0</v>
      </c>
      <c r="CO46" s="38" t="str">
        <f>IF(CJ46=0,"",IF(CM46&gt;Configurações!$B$15,"7DIA ","")&amp;IF(AND(WEEKDAY(CF$5)=1,CN46&gt;IF($D46="F",Configurações!$B$13,Configurações!$B$14)),"DOM ","")&amp;IF(Configurações!$B$3="Simples","",IF(ROUND(CK46*1440,0)&lt;=ROUND(Configurações!$B$11*1440,0),IF(ROUND(CL46*1440,0)&gt;0,"INT-INDEVIDO",""),IF(ROUND(CK46*1440,0)&lt;=ROUND(Configurações!$B$12*1440,0),IF(ROUND(CL46*1440,0)&lt;&gt;ROUND(Configurações!$B$8*1440,0),"INT-15MIN",""),IF(OR(ROUND(CL46*1440,0)&lt;ROUND(Configurações!$B$9*1440,0),ROUND(CL46*1440,0)&gt;ROUND(Configurações!$B$10*1440,0)),"INT-1H2H","")))))</f>
        <v/>
      </c>
      <c r="CP46" t="str">
        <f>IF(Configurações!$B$3="Simples",IF('Escala Simples'!M46="Trabalho","TRAB",IF('Escala Simples'!M46="Folga","FOLGA",IF('Escala Simples'!M46="Atestado","ATEST",IF('Escala Simples'!M46="Férias","FERIAS","")))),"")</f>
        <v/>
      </c>
      <c r="CQ46" s="71" t="str">
        <f>IF(Configurações!$B$3="Colunas",IF('Escala Colunas'!Q76="","",'Escala Colunas'!Q76),IF(Configurações!$B$3="Simples","",IF('Escala Linhas'!AU46="","",'Escala Linhas'!AU46)))</f>
        <v/>
      </c>
      <c r="CR46" s="71" t="str">
        <f>IF(Configurações!$B$3="Colunas",IF('Escala Colunas'!Q77="","",'Escala Colunas'!Q77),IF(Configurações!$B$3="Simples","",IF('Escala Linhas'!AV46="","",'Escala Linhas'!AV46)))</f>
        <v/>
      </c>
      <c r="CS46" s="71" t="str">
        <f>IF(Configurações!$B$3="Colunas",IF('Escala Colunas'!Q78="","",'Escala Colunas'!Q78),IF(Configurações!$B$3="Simples","",IF('Escala Linhas'!AW46="","",'Escala Linhas'!AW46)))</f>
        <v/>
      </c>
      <c r="CT46" s="71" t="str">
        <f>IF(Configurações!$B$3="Colunas",IF('Escala Colunas'!Q79="","",'Escala Colunas'!Q79),IF(Configurações!$B$3="Simples","",IF('Escala Linhas'!AX46="","",'Escala Linhas'!AX46)))</f>
        <v/>
      </c>
      <c r="CU46">
        <f>IF($B46="",0,IF(Configurações!$B$3="Simples",IF(OR(DA46="TRAB",DA46="ATEST"),1,0),IF(AND(CQ46&lt;&gt;"",CT46&lt;&gt;""),1,0)))</f>
        <v>0</v>
      </c>
      <c r="CV46" s="72">
        <f>IF(AND(CU46=1,Configurações!$B$3&lt;&gt;"Simples"),MOD(CT46-CQ46,1)-CW46,0)</f>
        <v>0</v>
      </c>
      <c r="CW46" s="72">
        <f t="shared" si="131"/>
        <v>0</v>
      </c>
      <c r="CX46">
        <f t="shared" si="132"/>
        <v>0</v>
      </c>
      <c r="CY46">
        <f t="shared" si="133"/>
        <v>0</v>
      </c>
      <c r="CZ46" s="38" t="str">
        <f>IF(CU46=0,"",IF(CX46&gt;Configurações!$B$15,"7DIA ","")&amp;IF(AND(WEEKDAY(CQ$5)=1,CY46&gt;IF($D46="F",Configurações!$B$13,Configurações!$B$14)),"DOM ","")&amp;IF(Configurações!$B$3="Simples","",IF(ROUND(CV46*1440,0)&lt;=ROUND(Configurações!$B$11*1440,0),IF(ROUND(CW46*1440,0)&gt;0,"INT-INDEVIDO",""),IF(ROUND(CV46*1440,0)&lt;=ROUND(Configurações!$B$12*1440,0),IF(ROUND(CW46*1440,0)&lt;&gt;ROUND(Configurações!$B$8*1440,0),"INT-15MIN",""),IF(OR(ROUND(CW46*1440,0)&lt;ROUND(Configurações!$B$9*1440,0),ROUND(CW46*1440,0)&gt;ROUND(Configurações!$B$10*1440,0)),"INT-1H2H","")))))</f>
        <v/>
      </c>
      <c r="DA46" t="str">
        <f>IF(Configurações!$B$3="Simples",IF('Escala Simples'!N46="Trabalho","TRAB",IF('Escala Simples'!N46="Folga","FOLGA",IF('Escala Simples'!N46="Atestado","ATEST",IF('Escala Simples'!N46="Férias","FERIAS","")))),"")</f>
        <v/>
      </c>
      <c r="DB46" s="71" t="str">
        <f>IF(Configurações!$B$3="Colunas",IF('Escala Colunas'!Q81="","",'Escala Colunas'!Q81),IF(Configurações!$B$3="Simples","",IF('Escala Linhas'!AZ46="","",'Escala Linhas'!AZ46)))</f>
        <v/>
      </c>
      <c r="DC46" s="71" t="str">
        <f>IF(Configurações!$B$3="Colunas",IF('Escala Colunas'!Q82="","",'Escala Colunas'!Q82),IF(Configurações!$B$3="Simples","",IF('Escala Linhas'!BA46="","",'Escala Linhas'!BA46)))</f>
        <v/>
      </c>
      <c r="DD46" s="71" t="str">
        <f>IF(Configurações!$B$3="Colunas",IF('Escala Colunas'!Q83="","",'Escala Colunas'!Q83),IF(Configurações!$B$3="Simples","",IF('Escala Linhas'!BB46="","",'Escala Linhas'!BB46)))</f>
        <v/>
      </c>
      <c r="DE46" s="71" t="str">
        <f>IF(Configurações!$B$3="Colunas",IF('Escala Colunas'!Q84="","",'Escala Colunas'!Q84),IF(Configurações!$B$3="Simples","",IF('Escala Linhas'!BC46="","",'Escala Linhas'!BC46)))</f>
        <v/>
      </c>
      <c r="DF46">
        <f>IF($B46="",0,IF(Configurações!$B$3="Simples",IF(OR(DL46="TRAB",DL46="ATEST"),1,0),IF(AND(DB46&lt;&gt;"",DE46&lt;&gt;""),1,0)))</f>
        <v>0</v>
      </c>
      <c r="DG46" s="72">
        <f>IF(AND(DF46=1,Configurações!$B$3&lt;&gt;"Simples"),MOD(DE46-DB46,1)-DH46,0)</f>
        <v>0</v>
      </c>
      <c r="DH46" s="72">
        <f t="shared" si="134"/>
        <v>0</v>
      </c>
      <c r="DI46">
        <f t="shared" si="135"/>
        <v>0</v>
      </c>
      <c r="DJ46">
        <f t="shared" si="136"/>
        <v>0</v>
      </c>
      <c r="DK46" s="38" t="str">
        <f>IF(DF46=0,"",IF(DI46&gt;Configurações!$B$15,"7DIA ","")&amp;IF(AND(WEEKDAY(DB$5)=1,DJ46&gt;IF($D46="F",Configurações!$B$13,Configurações!$B$14)),"DOM ","")&amp;IF(Configurações!$B$3="Simples","",IF(ROUND(DG46*1440,0)&lt;=ROUND(Configurações!$B$11*1440,0),IF(ROUND(DH46*1440,0)&gt;0,"INT-INDEVIDO",""),IF(ROUND(DG46*1440,0)&lt;=ROUND(Configurações!$B$12*1440,0),IF(ROUND(DH46*1440,0)&lt;&gt;ROUND(Configurações!$B$8*1440,0),"INT-15MIN",""),IF(OR(ROUND(DH46*1440,0)&lt;ROUND(Configurações!$B$9*1440,0),ROUND(DH46*1440,0)&gt;ROUND(Configurações!$B$10*1440,0)),"INT-1H2H","")))))</f>
        <v/>
      </c>
      <c r="DL46" t="str">
        <f>IF(Configurações!$B$3="Simples",IF('Escala Simples'!O46="Trabalho","TRAB",IF('Escala Simples'!O46="Folga","FOLGA",IF('Escala Simples'!O46="Atestado","ATEST",IF('Escala Simples'!O46="Férias","FERIAS","")))),"")</f>
        <v/>
      </c>
      <c r="DM46" s="71" t="str">
        <f>IF(Configurações!$B$3="Colunas",IF('Escala Colunas'!Q86="","",'Escala Colunas'!Q86),IF(Configurações!$B$3="Simples","",IF('Escala Linhas'!BE46="","",'Escala Linhas'!BE46)))</f>
        <v/>
      </c>
      <c r="DN46" s="71" t="str">
        <f>IF(Configurações!$B$3="Colunas",IF('Escala Colunas'!Q87="","",'Escala Colunas'!Q87),IF(Configurações!$B$3="Simples","",IF('Escala Linhas'!BF46="","",'Escala Linhas'!BF46)))</f>
        <v/>
      </c>
      <c r="DO46" s="71" t="str">
        <f>IF(Configurações!$B$3="Colunas",IF('Escala Colunas'!Q88="","",'Escala Colunas'!Q88),IF(Configurações!$B$3="Simples","",IF('Escala Linhas'!BG46="","",'Escala Linhas'!BG46)))</f>
        <v/>
      </c>
      <c r="DP46" s="71" t="str">
        <f>IF(Configurações!$B$3="Colunas",IF('Escala Colunas'!Q89="","",'Escala Colunas'!Q89),IF(Configurações!$B$3="Simples","",IF('Escala Linhas'!BH46="","",'Escala Linhas'!BH46)))</f>
        <v/>
      </c>
      <c r="DQ46">
        <f>IF($B46="",0,IF(Configurações!$B$3="Simples",IF(OR(DW46="TRAB",DW46="ATEST"),1,0),IF(AND(DM46&lt;&gt;"",DP46&lt;&gt;""),1,0)))</f>
        <v>0</v>
      </c>
      <c r="DR46" s="72">
        <f>IF(AND(DQ46=1,Configurações!$B$3&lt;&gt;"Simples"),MOD(DP46-DM46,1)-DS46,0)</f>
        <v>0</v>
      </c>
      <c r="DS46" s="72">
        <f t="shared" si="137"/>
        <v>0</v>
      </c>
      <c r="DT46">
        <f t="shared" si="138"/>
        <v>0</v>
      </c>
      <c r="DU46">
        <f t="shared" si="139"/>
        <v>0</v>
      </c>
      <c r="DV46" s="38" t="str">
        <f>IF(DQ46=0,"",IF(DT46&gt;Configurações!$B$15,"7DIA ","")&amp;IF(AND(WEEKDAY(DM$5)=1,DU46&gt;IF($D46="F",Configurações!$B$13,Configurações!$B$14)),"DOM ","")&amp;IF(Configurações!$B$3="Simples","",IF(ROUND(DR46*1440,0)&lt;=ROUND(Configurações!$B$11*1440,0),IF(ROUND(DS46*1440,0)&gt;0,"INT-INDEVIDO",""),IF(ROUND(DR46*1440,0)&lt;=ROUND(Configurações!$B$12*1440,0),IF(ROUND(DS46*1440,0)&lt;&gt;ROUND(Configurações!$B$8*1440,0),"INT-15MIN",""),IF(OR(ROUND(DS46*1440,0)&lt;ROUND(Configurações!$B$9*1440,0),ROUND(DS46*1440,0)&gt;ROUND(Configurações!$B$10*1440,0)),"INT-1H2H","")))))</f>
        <v/>
      </c>
      <c r="DW46" t="str">
        <f>IF(Configurações!$B$3="Simples",IF('Escala Simples'!P46="Trabalho","TRAB",IF('Escala Simples'!P46="Folga","FOLGA",IF('Escala Simples'!P46="Atestado","ATEST",IF('Escala Simples'!P46="Férias","FERIAS","")))),"")</f>
        <v/>
      </c>
      <c r="DX46" s="71" t="str">
        <f>IF(Configurações!$B$3="Colunas",IF('Escala Colunas'!Q91="","",'Escala Colunas'!Q91),IF(Configurações!$B$3="Simples","",IF('Escala Linhas'!BJ46="","",'Escala Linhas'!BJ46)))</f>
        <v/>
      </c>
      <c r="DY46" s="71" t="str">
        <f>IF(Configurações!$B$3="Colunas",IF('Escala Colunas'!Q92="","",'Escala Colunas'!Q92),IF(Configurações!$B$3="Simples","",IF('Escala Linhas'!BK46="","",'Escala Linhas'!BK46)))</f>
        <v/>
      </c>
      <c r="DZ46" s="71" t="str">
        <f>IF(Configurações!$B$3="Colunas",IF('Escala Colunas'!Q93="","",'Escala Colunas'!Q93),IF(Configurações!$B$3="Simples","",IF('Escala Linhas'!BL46="","",'Escala Linhas'!BL46)))</f>
        <v/>
      </c>
      <c r="EA46" s="71" t="str">
        <f>IF(Configurações!$B$3="Colunas",IF('Escala Colunas'!Q94="","",'Escala Colunas'!Q94),IF(Configurações!$B$3="Simples","",IF('Escala Linhas'!BM46="","",'Escala Linhas'!BM46)))</f>
        <v/>
      </c>
      <c r="EB46">
        <f>IF($B46="",0,IF(Configurações!$B$3="Simples",IF(OR(EH46="TRAB",EH46="ATEST"),1,0),IF(AND(DX46&lt;&gt;"",EA46&lt;&gt;""),1,0)))</f>
        <v>0</v>
      </c>
      <c r="EC46" s="72">
        <f>IF(AND(EB46=1,Configurações!$B$3&lt;&gt;"Simples"),MOD(EA46-DX46,1)-ED46,0)</f>
        <v>0</v>
      </c>
      <c r="ED46" s="72">
        <f t="shared" si="140"/>
        <v>0</v>
      </c>
      <c r="EE46">
        <f t="shared" si="141"/>
        <v>0</v>
      </c>
      <c r="EF46">
        <f t="shared" si="142"/>
        <v>0</v>
      </c>
      <c r="EG46" s="38" t="str">
        <f>IF(EB46=0,"",IF(EE46&gt;Configurações!$B$15,"7DIA ","")&amp;IF(AND(WEEKDAY(DX$5)=1,EF46&gt;IF($D46="F",Configurações!$B$13,Configurações!$B$14)),"DOM ","")&amp;IF(Configurações!$B$3="Simples","",IF(ROUND(EC46*1440,0)&lt;=ROUND(Configurações!$B$11*1440,0),IF(ROUND(ED46*1440,0)&gt;0,"INT-INDEVIDO",""),IF(ROUND(EC46*1440,0)&lt;=ROUND(Configurações!$B$12*1440,0),IF(ROUND(ED46*1440,0)&lt;&gt;ROUND(Configurações!$B$8*1440,0),"INT-15MIN",""),IF(OR(ROUND(ED46*1440,0)&lt;ROUND(Configurações!$B$9*1440,0),ROUND(ED46*1440,0)&gt;ROUND(Configurações!$B$10*1440,0)),"INT-1H2H","")))))</f>
        <v/>
      </c>
      <c r="EH46" t="str">
        <f>IF(Configurações!$B$3="Simples",IF('Escala Simples'!Q46="Trabalho","TRAB",IF('Escala Simples'!Q46="Folga","FOLGA",IF('Escala Simples'!Q46="Atestado","ATEST",IF('Escala Simples'!Q46="Férias","FERIAS","")))),"")</f>
        <v/>
      </c>
      <c r="EI46" s="71" t="str">
        <f>IF(Configurações!$B$3="Colunas",IF('Escala Colunas'!Q96="","",'Escala Colunas'!Q96),IF(Configurações!$B$3="Simples","",IF('Escala Linhas'!BO46="","",'Escala Linhas'!BO46)))</f>
        <v/>
      </c>
      <c r="EJ46" s="71" t="str">
        <f>IF(Configurações!$B$3="Colunas",IF('Escala Colunas'!Q97="","",'Escala Colunas'!Q97),IF(Configurações!$B$3="Simples","",IF('Escala Linhas'!BP46="","",'Escala Linhas'!BP46)))</f>
        <v/>
      </c>
      <c r="EK46" s="71" t="str">
        <f>IF(Configurações!$B$3="Colunas",IF('Escala Colunas'!Q98="","",'Escala Colunas'!Q98),IF(Configurações!$B$3="Simples","",IF('Escala Linhas'!BQ46="","",'Escala Linhas'!BQ46)))</f>
        <v/>
      </c>
      <c r="EL46" s="71" t="str">
        <f>IF(Configurações!$B$3="Colunas",IF('Escala Colunas'!Q99="","",'Escala Colunas'!Q99),IF(Configurações!$B$3="Simples","",IF('Escala Linhas'!BR46="","",'Escala Linhas'!BR46)))</f>
        <v/>
      </c>
      <c r="EM46">
        <f>IF($B46="",0,IF(Configurações!$B$3="Simples",IF(OR(ES46="TRAB",ES46="ATEST"),1,0),IF(AND(EI46&lt;&gt;"",EL46&lt;&gt;""),1,0)))</f>
        <v>0</v>
      </c>
      <c r="EN46" s="72">
        <f>IF(AND(EM46=1,Configurações!$B$3&lt;&gt;"Simples"),MOD(EL46-EI46,1)-EO46,0)</f>
        <v>0</v>
      </c>
      <c r="EO46" s="72">
        <f t="shared" si="143"/>
        <v>0</v>
      </c>
      <c r="EP46">
        <f t="shared" si="144"/>
        <v>0</v>
      </c>
      <c r="EQ46">
        <f t="shared" si="145"/>
        <v>0</v>
      </c>
      <c r="ER46" s="38" t="str">
        <f>IF(EM46=0,"",IF(EP46&gt;Configurações!$B$15,"7DIA ","")&amp;IF(AND(WEEKDAY(EI$5)=1,EQ46&gt;IF($D46="F",Configurações!$B$13,Configurações!$B$14)),"DOM ","")&amp;IF(Configurações!$B$3="Simples","",IF(ROUND(EN46*1440,0)&lt;=ROUND(Configurações!$B$11*1440,0),IF(ROUND(EO46*1440,0)&gt;0,"INT-INDEVIDO",""),IF(ROUND(EN46*1440,0)&lt;=ROUND(Configurações!$B$12*1440,0),IF(ROUND(EO46*1440,0)&lt;&gt;ROUND(Configurações!$B$8*1440,0),"INT-15MIN",""),IF(OR(ROUND(EO46*1440,0)&lt;ROUND(Configurações!$B$9*1440,0),ROUND(EO46*1440,0)&gt;ROUND(Configurações!$B$10*1440,0)),"INT-1H2H","")))))</f>
        <v/>
      </c>
      <c r="ES46" t="str">
        <f>IF(Configurações!$B$3="Simples",IF('Escala Simples'!R46="Trabalho","TRAB",IF('Escala Simples'!R46="Folga","FOLGA",IF('Escala Simples'!R46="Atestado","ATEST",IF('Escala Simples'!R46="Férias","FERIAS","")))),"")</f>
        <v/>
      </c>
      <c r="ET46" s="71" t="str">
        <f>IF(Configurações!$B$3="Colunas",IF('Escala Colunas'!Q101="","",'Escala Colunas'!Q101),IF(Configurações!$B$3="Simples","",IF('Escala Linhas'!BT46="","",'Escala Linhas'!BT46)))</f>
        <v/>
      </c>
      <c r="EU46" s="71" t="str">
        <f>IF(Configurações!$B$3="Colunas",IF('Escala Colunas'!Q102="","",'Escala Colunas'!Q102),IF(Configurações!$B$3="Simples","",IF('Escala Linhas'!BU46="","",'Escala Linhas'!BU46)))</f>
        <v/>
      </c>
      <c r="EV46" s="71" t="str">
        <f>IF(Configurações!$B$3="Colunas",IF('Escala Colunas'!Q103="","",'Escala Colunas'!Q103),IF(Configurações!$B$3="Simples","",IF('Escala Linhas'!BV46="","",'Escala Linhas'!BV46)))</f>
        <v/>
      </c>
      <c r="EW46" s="71" t="str">
        <f>IF(Configurações!$B$3="Colunas",IF('Escala Colunas'!Q104="","",'Escala Colunas'!Q104),IF(Configurações!$B$3="Simples","",IF('Escala Linhas'!BW46="","",'Escala Linhas'!BW46)))</f>
        <v/>
      </c>
      <c r="EX46">
        <f>IF($B46="",0,IF(Configurações!$B$3="Simples",IF(OR(FD46="TRAB",FD46="ATEST"),1,0),IF(AND(ET46&lt;&gt;"",EW46&lt;&gt;""),1,0)))</f>
        <v>0</v>
      </c>
      <c r="EY46" s="72">
        <f>IF(AND(EX46=1,Configurações!$B$3&lt;&gt;"Simples"),MOD(EW46-ET46,1)-EZ46,0)</f>
        <v>0</v>
      </c>
      <c r="EZ46" s="72">
        <f t="shared" si="146"/>
        <v>0</v>
      </c>
      <c r="FA46">
        <f t="shared" si="147"/>
        <v>0</v>
      </c>
      <c r="FB46">
        <f t="shared" si="148"/>
        <v>0</v>
      </c>
      <c r="FC46" s="38" t="str">
        <f>IF(EX46=0,"",IF(FA46&gt;Configurações!$B$15,"7DIA ","")&amp;IF(AND(WEEKDAY(ET$5)=1,FB46&gt;IF($D46="F",Configurações!$B$13,Configurações!$B$14)),"DOM ","")&amp;IF(Configurações!$B$3="Simples","",IF(ROUND(EY46*1440,0)&lt;=ROUND(Configurações!$B$11*1440,0),IF(ROUND(EZ46*1440,0)&gt;0,"INT-INDEVIDO",""),IF(ROUND(EY46*1440,0)&lt;=ROUND(Configurações!$B$12*1440,0),IF(ROUND(EZ46*1440,0)&lt;&gt;ROUND(Configurações!$B$8*1440,0),"INT-15MIN",""),IF(OR(ROUND(EZ46*1440,0)&lt;ROUND(Configurações!$B$9*1440,0),ROUND(EZ46*1440,0)&gt;ROUND(Configurações!$B$10*1440,0)),"INT-1H2H","")))))</f>
        <v/>
      </c>
      <c r="FD46" t="str">
        <f>IF(Configurações!$B$3="Simples",IF('Escala Simples'!S46="Trabalho","TRAB",IF('Escala Simples'!S46="Folga","FOLGA",IF('Escala Simples'!S46="Atestado","ATEST",IF('Escala Simples'!S46="Férias","FERIAS","")))),"")</f>
        <v/>
      </c>
      <c r="FE46" s="71" t="str">
        <f>IF(Configurações!$B$3="Colunas",IF('Escala Colunas'!Q109="","",'Escala Colunas'!Q109),IF(Configurações!$B$3="Simples","",IF('Escala Linhas'!CB46="","",'Escala Linhas'!CB46)))</f>
        <v/>
      </c>
      <c r="FF46" s="71" t="str">
        <f>IF(Configurações!$B$3="Colunas",IF('Escala Colunas'!Q110="","",'Escala Colunas'!Q110),IF(Configurações!$B$3="Simples","",IF('Escala Linhas'!CC46="","",'Escala Linhas'!CC46)))</f>
        <v/>
      </c>
      <c r="FG46" s="71" t="str">
        <f>IF(Configurações!$B$3="Colunas",IF('Escala Colunas'!Q111="","",'Escala Colunas'!Q111),IF(Configurações!$B$3="Simples","",IF('Escala Linhas'!CD46="","",'Escala Linhas'!CD46)))</f>
        <v/>
      </c>
      <c r="FH46" s="71" t="str">
        <f>IF(Configurações!$B$3="Colunas",IF('Escala Colunas'!Q112="","",'Escala Colunas'!Q112),IF(Configurações!$B$3="Simples","",IF('Escala Linhas'!CE46="","",'Escala Linhas'!CE46)))</f>
        <v/>
      </c>
      <c r="FI46">
        <f>IF($B46="",0,IF(Configurações!$B$3="Simples",IF(OR(FO46="TRAB",FO46="ATEST"),1,0),IF(AND(FE46&lt;&gt;"",FH46&lt;&gt;""),1,0)))</f>
        <v>0</v>
      </c>
      <c r="FJ46" s="72">
        <f>IF(AND(FI46=1,Configurações!$B$3&lt;&gt;"Simples"),MOD(FH46-FE46,1)-FK46,0)</f>
        <v>0</v>
      </c>
      <c r="FK46" s="72">
        <f t="shared" si="149"/>
        <v>0</v>
      </c>
      <c r="FL46">
        <f t="shared" si="150"/>
        <v>0</v>
      </c>
      <c r="FM46">
        <f t="shared" si="151"/>
        <v>0</v>
      </c>
      <c r="FN46" s="38" t="str">
        <f>IF(FI46=0,"",IF(FL46&gt;Configurações!$B$15,"7DIA ","")&amp;IF(AND(WEEKDAY(FE$5)=1,FM46&gt;IF($D46="F",Configurações!$B$13,Configurações!$B$14)),"DOM ","")&amp;IF(Configurações!$B$3="Simples","",IF(ROUND(FJ46*1440,0)&lt;=ROUND(Configurações!$B$11*1440,0),IF(ROUND(FK46*1440,0)&gt;0,"INT-INDEVIDO",""),IF(ROUND(FJ46*1440,0)&lt;=ROUND(Configurações!$B$12*1440,0),IF(ROUND(FK46*1440,0)&lt;&gt;ROUND(Configurações!$B$8*1440,0),"INT-15MIN",""),IF(OR(ROUND(FK46*1440,0)&lt;ROUND(Configurações!$B$9*1440,0),ROUND(FK46*1440,0)&gt;ROUND(Configurações!$B$10*1440,0)),"INT-1H2H","")))))</f>
        <v/>
      </c>
      <c r="FO46" t="str">
        <f>IF(Configurações!$B$3="Simples",IF('Escala Simples'!V46="Trabalho","TRAB",IF('Escala Simples'!V46="Folga","FOLGA",IF('Escala Simples'!V46="Atestado","ATEST",IF('Escala Simples'!V46="Férias","FERIAS","")))),"")</f>
        <v/>
      </c>
      <c r="FP46" s="71" t="str">
        <f>IF(Configurações!$B$3="Colunas",IF('Escala Colunas'!Q114="","",'Escala Colunas'!Q114),IF(Configurações!$B$3="Simples","",IF('Escala Linhas'!CG46="","",'Escala Linhas'!CG46)))</f>
        <v/>
      </c>
      <c r="FQ46" s="71" t="str">
        <f>IF(Configurações!$B$3="Colunas",IF('Escala Colunas'!Q115="","",'Escala Colunas'!Q115),IF(Configurações!$B$3="Simples","",IF('Escala Linhas'!CH46="","",'Escala Linhas'!CH46)))</f>
        <v/>
      </c>
      <c r="FR46" s="71" t="str">
        <f>IF(Configurações!$B$3="Colunas",IF('Escala Colunas'!Q116="","",'Escala Colunas'!Q116),IF(Configurações!$B$3="Simples","",IF('Escala Linhas'!CI46="","",'Escala Linhas'!CI46)))</f>
        <v/>
      </c>
      <c r="FS46" s="71" t="str">
        <f>IF(Configurações!$B$3="Colunas",IF('Escala Colunas'!Q117="","",'Escala Colunas'!Q117),IF(Configurações!$B$3="Simples","",IF('Escala Linhas'!CJ46="","",'Escala Linhas'!CJ46)))</f>
        <v/>
      </c>
      <c r="FT46">
        <f>IF($B46="",0,IF(Configurações!$B$3="Simples",IF(OR(FZ46="TRAB",FZ46="ATEST"),1,0),IF(AND(FP46&lt;&gt;"",FS46&lt;&gt;""),1,0)))</f>
        <v>0</v>
      </c>
      <c r="FU46" s="72">
        <f>IF(AND(FT46=1,Configurações!$B$3&lt;&gt;"Simples"),MOD(FS46-FP46,1)-FV46,0)</f>
        <v>0</v>
      </c>
      <c r="FV46" s="72">
        <f t="shared" si="152"/>
        <v>0</v>
      </c>
      <c r="FW46">
        <f t="shared" si="153"/>
        <v>0</v>
      </c>
      <c r="FX46">
        <f t="shared" si="154"/>
        <v>0</v>
      </c>
      <c r="FY46" s="38" t="str">
        <f>IF(FT46=0,"",IF(FW46&gt;Configurações!$B$15,"7DIA ","")&amp;IF(AND(WEEKDAY(FP$5)=1,FX46&gt;IF($D46="F",Configurações!$B$13,Configurações!$B$14)),"DOM ","")&amp;IF(Configurações!$B$3="Simples","",IF(ROUND(FU46*1440,0)&lt;=ROUND(Configurações!$B$11*1440,0),IF(ROUND(FV46*1440,0)&gt;0,"INT-INDEVIDO",""),IF(ROUND(FU46*1440,0)&lt;=ROUND(Configurações!$B$12*1440,0),IF(ROUND(FV46*1440,0)&lt;&gt;ROUND(Configurações!$B$8*1440,0),"INT-15MIN",""),IF(OR(ROUND(FV46*1440,0)&lt;ROUND(Configurações!$B$9*1440,0),ROUND(FV46*1440,0)&gt;ROUND(Configurações!$B$10*1440,0)),"INT-1H2H","")))))</f>
        <v/>
      </c>
      <c r="FZ46" t="str">
        <f>IF(Configurações!$B$3="Simples",IF('Escala Simples'!W46="Trabalho","TRAB",IF('Escala Simples'!W46="Folga","FOLGA",IF('Escala Simples'!W46="Atestado","ATEST",IF('Escala Simples'!W46="Férias","FERIAS","")))),"")</f>
        <v/>
      </c>
      <c r="GA46" s="71" t="str">
        <f>IF(Configurações!$B$3="Colunas",IF('Escala Colunas'!Q119="","",'Escala Colunas'!Q119),IF(Configurações!$B$3="Simples","",IF('Escala Linhas'!CL46="","",'Escala Linhas'!CL46)))</f>
        <v/>
      </c>
      <c r="GB46" s="71" t="str">
        <f>IF(Configurações!$B$3="Colunas",IF('Escala Colunas'!Q120="","",'Escala Colunas'!Q120),IF(Configurações!$B$3="Simples","",IF('Escala Linhas'!CM46="","",'Escala Linhas'!CM46)))</f>
        <v/>
      </c>
      <c r="GC46" s="71" t="str">
        <f>IF(Configurações!$B$3="Colunas",IF('Escala Colunas'!Q121="","",'Escala Colunas'!Q121),IF(Configurações!$B$3="Simples","",IF('Escala Linhas'!CN46="","",'Escala Linhas'!CN46)))</f>
        <v/>
      </c>
      <c r="GD46" s="71" t="str">
        <f>IF(Configurações!$B$3="Colunas",IF('Escala Colunas'!Q122="","",'Escala Colunas'!Q122),IF(Configurações!$B$3="Simples","",IF('Escala Linhas'!CO46="","",'Escala Linhas'!CO46)))</f>
        <v/>
      </c>
      <c r="GE46">
        <f>IF($B46="",0,IF(Configurações!$B$3="Simples",IF(OR(GK46="TRAB",GK46="ATEST"),1,0),IF(AND(GA46&lt;&gt;"",GD46&lt;&gt;""),1,0)))</f>
        <v>0</v>
      </c>
      <c r="GF46" s="72">
        <f>IF(AND(GE46=1,Configurações!$B$3&lt;&gt;"Simples"),MOD(GD46-GA46,1)-GG46,0)</f>
        <v>0</v>
      </c>
      <c r="GG46" s="72">
        <f t="shared" si="155"/>
        <v>0</v>
      </c>
      <c r="GH46">
        <f t="shared" si="156"/>
        <v>0</v>
      </c>
      <c r="GI46">
        <f t="shared" si="157"/>
        <v>0</v>
      </c>
      <c r="GJ46" s="38" t="str">
        <f>IF(GE46=0,"",IF(GH46&gt;Configurações!$B$15,"7DIA ","")&amp;IF(AND(WEEKDAY(GA$5)=1,GI46&gt;IF($D46="F",Configurações!$B$13,Configurações!$B$14)),"DOM ","")&amp;IF(Configurações!$B$3="Simples","",IF(ROUND(GF46*1440,0)&lt;=ROUND(Configurações!$B$11*1440,0),IF(ROUND(GG46*1440,0)&gt;0,"INT-INDEVIDO",""),IF(ROUND(GF46*1440,0)&lt;=ROUND(Configurações!$B$12*1440,0),IF(ROUND(GG46*1440,0)&lt;&gt;ROUND(Configurações!$B$8*1440,0),"INT-15MIN",""),IF(OR(ROUND(GG46*1440,0)&lt;ROUND(Configurações!$B$9*1440,0),ROUND(GG46*1440,0)&gt;ROUND(Configurações!$B$10*1440,0)),"INT-1H2H","")))))</f>
        <v/>
      </c>
      <c r="GK46" t="str">
        <f>IF(Configurações!$B$3="Simples",IF('Escala Simples'!X46="Trabalho","TRAB",IF('Escala Simples'!X46="Folga","FOLGA",IF('Escala Simples'!X46="Atestado","ATEST",IF('Escala Simples'!X46="Férias","FERIAS","")))),"")</f>
        <v/>
      </c>
      <c r="GL46" s="71" t="str">
        <f>IF(Configurações!$B$3="Colunas",IF('Escala Colunas'!Q124="","",'Escala Colunas'!Q124),IF(Configurações!$B$3="Simples","",IF('Escala Linhas'!CQ46="","",'Escala Linhas'!CQ46)))</f>
        <v/>
      </c>
      <c r="GM46" s="71" t="str">
        <f>IF(Configurações!$B$3="Colunas",IF('Escala Colunas'!Q125="","",'Escala Colunas'!Q125),IF(Configurações!$B$3="Simples","",IF('Escala Linhas'!CR46="","",'Escala Linhas'!CR46)))</f>
        <v/>
      </c>
      <c r="GN46" s="71" t="str">
        <f>IF(Configurações!$B$3="Colunas",IF('Escala Colunas'!Q126="","",'Escala Colunas'!Q126),IF(Configurações!$B$3="Simples","",IF('Escala Linhas'!CS46="","",'Escala Linhas'!CS46)))</f>
        <v/>
      </c>
      <c r="GO46" s="71" t="str">
        <f>IF(Configurações!$B$3="Colunas",IF('Escala Colunas'!Q127="","",'Escala Colunas'!Q127),IF(Configurações!$B$3="Simples","",IF('Escala Linhas'!CT46="","",'Escala Linhas'!CT46)))</f>
        <v/>
      </c>
      <c r="GP46">
        <f>IF($B46="",0,IF(Configurações!$B$3="Simples",IF(OR(GV46="TRAB",GV46="ATEST"),1,0),IF(AND(GL46&lt;&gt;"",GO46&lt;&gt;""),1,0)))</f>
        <v>0</v>
      </c>
      <c r="GQ46" s="72">
        <f>IF(AND(GP46=1,Configurações!$B$3&lt;&gt;"Simples"),MOD(GO46-GL46,1)-GR46,0)</f>
        <v>0</v>
      </c>
      <c r="GR46" s="72">
        <f t="shared" si="158"/>
        <v>0</v>
      </c>
      <c r="GS46">
        <f t="shared" si="159"/>
        <v>0</v>
      </c>
      <c r="GT46">
        <f t="shared" si="160"/>
        <v>0</v>
      </c>
      <c r="GU46" s="38" t="str">
        <f>IF(GP46=0,"",IF(GS46&gt;Configurações!$B$15,"7DIA ","")&amp;IF(AND(WEEKDAY(GL$5)=1,GT46&gt;IF($D46="F",Configurações!$B$13,Configurações!$B$14)),"DOM ","")&amp;IF(Configurações!$B$3="Simples","",IF(ROUND(GQ46*1440,0)&lt;=ROUND(Configurações!$B$11*1440,0),IF(ROUND(GR46*1440,0)&gt;0,"INT-INDEVIDO",""),IF(ROUND(GQ46*1440,0)&lt;=ROUND(Configurações!$B$12*1440,0),IF(ROUND(GR46*1440,0)&lt;&gt;ROUND(Configurações!$B$8*1440,0),"INT-15MIN",""),IF(OR(ROUND(GR46*1440,0)&lt;ROUND(Configurações!$B$9*1440,0),ROUND(GR46*1440,0)&gt;ROUND(Configurações!$B$10*1440,0)),"INT-1H2H","")))))</f>
        <v/>
      </c>
      <c r="GV46" t="str">
        <f>IF(Configurações!$B$3="Simples",IF('Escala Simples'!Y46="Trabalho","TRAB",IF('Escala Simples'!Y46="Folga","FOLGA",IF('Escala Simples'!Y46="Atestado","ATEST",IF('Escala Simples'!Y46="Férias","FERIAS","")))),"")</f>
        <v/>
      </c>
      <c r="GW46" s="71" t="str">
        <f>IF(Configurações!$B$3="Colunas",IF('Escala Colunas'!Q129="","",'Escala Colunas'!Q129),IF(Configurações!$B$3="Simples","",IF('Escala Linhas'!CV46="","",'Escala Linhas'!CV46)))</f>
        <v/>
      </c>
      <c r="GX46" s="71" t="str">
        <f>IF(Configurações!$B$3="Colunas",IF('Escala Colunas'!Q130="","",'Escala Colunas'!Q130),IF(Configurações!$B$3="Simples","",IF('Escala Linhas'!CW46="","",'Escala Linhas'!CW46)))</f>
        <v/>
      </c>
      <c r="GY46" s="71" t="str">
        <f>IF(Configurações!$B$3="Colunas",IF('Escala Colunas'!Q131="","",'Escala Colunas'!Q131),IF(Configurações!$B$3="Simples","",IF('Escala Linhas'!CX46="","",'Escala Linhas'!CX46)))</f>
        <v/>
      </c>
      <c r="GZ46" s="71" t="str">
        <f>IF(Configurações!$B$3="Colunas",IF('Escala Colunas'!Q132="","",'Escala Colunas'!Q132),IF(Configurações!$B$3="Simples","",IF('Escala Linhas'!CY46="","",'Escala Linhas'!CY46)))</f>
        <v/>
      </c>
      <c r="HA46">
        <f>IF($B46="",0,IF(Configurações!$B$3="Simples",IF(OR(HG46="TRAB",HG46="ATEST"),1,0),IF(AND(GW46&lt;&gt;"",GZ46&lt;&gt;""),1,0)))</f>
        <v>0</v>
      </c>
      <c r="HB46" s="72">
        <f>IF(AND(HA46=1,Configurações!$B$3&lt;&gt;"Simples"),MOD(GZ46-GW46,1)-HC46,0)</f>
        <v>0</v>
      </c>
      <c r="HC46" s="72">
        <f t="shared" si="161"/>
        <v>0</v>
      </c>
      <c r="HD46">
        <f t="shared" si="162"/>
        <v>0</v>
      </c>
      <c r="HE46">
        <f t="shared" si="163"/>
        <v>0</v>
      </c>
      <c r="HF46" s="38" t="str">
        <f>IF(HA46=0,"",IF(HD46&gt;Configurações!$B$15,"7DIA ","")&amp;IF(AND(WEEKDAY(GW$5)=1,HE46&gt;IF($D46="F",Configurações!$B$13,Configurações!$B$14)),"DOM ","")&amp;IF(Configurações!$B$3="Simples","",IF(ROUND(HB46*1440,0)&lt;=ROUND(Configurações!$B$11*1440,0),IF(ROUND(HC46*1440,0)&gt;0,"INT-INDEVIDO",""),IF(ROUND(HB46*1440,0)&lt;=ROUND(Configurações!$B$12*1440,0),IF(ROUND(HC46*1440,0)&lt;&gt;ROUND(Configurações!$B$8*1440,0),"INT-15MIN",""),IF(OR(ROUND(HC46*1440,0)&lt;ROUND(Configurações!$B$9*1440,0),ROUND(HC46*1440,0)&gt;ROUND(Configurações!$B$10*1440,0)),"INT-1H2H","")))))</f>
        <v/>
      </c>
      <c r="HG46" t="str">
        <f>IF(Configurações!$B$3="Simples",IF('Escala Simples'!Z46="Trabalho","TRAB",IF('Escala Simples'!Z46="Folga","FOLGA",IF('Escala Simples'!Z46="Atestado","ATEST",IF('Escala Simples'!Z46="Férias","FERIAS","")))),"")</f>
        <v/>
      </c>
      <c r="HH46" s="71" t="str">
        <f>IF(Configurações!$B$3="Colunas",IF('Escala Colunas'!Q134="","",'Escala Colunas'!Q134),IF(Configurações!$B$3="Simples","",IF('Escala Linhas'!DA46="","",'Escala Linhas'!DA46)))</f>
        <v/>
      </c>
      <c r="HI46" s="71" t="str">
        <f>IF(Configurações!$B$3="Colunas",IF('Escala Colunas'!Q135="","",'Escala Colunas'!Q135),IF(Configurações!$B$3="Simples","",IF('Escala Linhas'!DB46="","",'Escala Linhas'!DB46)))</f>
        <v/>
      </c>
      <c r="HJ46" s="71" t="str">
        <f>IF(Configurações!$B$3="Colunas",IF('Escala Colunas'!Q136="","",'Escala Colunas'!Q136),IF(Configurações!$B$3="Simples","",IF('Escala Linhas'!DC46="","",'Escala Linhas'!DC46)))</f>
        <v/>
      </c>
      <c r="HK46" s="71" t="str">
        <f>IF(Configurações!$B$3="Colunas",IF('Escala Colunas'!Q137="","",'Escala Colunas'!Q137),IF(Configurações!$B$3="Simples","",IF('Escala Linhas'!DD46="","",'Escala Linhas'!DD46)))</f>
        <v/>
      </c>
      <c r="HL46">
        <f>IF($B46="",0,IF(Configurações!$B$3="Simples",IF(OR(HR46="TRAB",HR46="ATEST"),1,0),IF(AND(HH46&lt;&gt;"",HK46&lt;&gt;""),1,0)))</f>
        <v>0</v>
      </c>
      <c r="HM46" s="72">
        <f>IF(AND(HL46=1,Configurações!$B$3&lt;&gt;"Simples"),MOD(HK46-HH46,1)-HN46,0)</f>
        <v>0</v>
      </c>
      <c r="HN46" s="72">
        <f t="shared" si="164"/>
        <v>0</v>
      </c>
      <c r="HO46">
        <f t="shared" si="165"/>
        <v>0</v>
      </c>
      <c r="HP46">
        <f t="shared" si="166"/>
        <v>0</v>
      </c>
      <c r="HQ46" s="38" t="str">
        <f>IF(HL46=0,"",IF(HO46&gt;Configurações!$B$15,"7DIA ","")&amp;IF(AND(WEEKDAY(HH$5)=1,HP46&gt;IF($D46="F",Configurações!$B$13,Configurações!$B$14)),"DOM ","")&amp;IF(Configurações!$B$3="Simples","",IF(ROUND(HM46*1440,0)&lt;=ROUND(Configurações!$B$11*1440,0),IF(ROUND(HN46*1440,0)&gt;0,"INT-INDEVIDO",""),IF(ROUND(HM46*1440,0)&lt;=ROUND(Configurações!$B$12*1440,0),IF(ROUND(HN46*1440,0)&lt;&gt;ROUND(Configurações!$B$8*1440,0),"INT-15MIN",""),IF(OR(ROUND(HN46*1440,0)&lt;ROUND(Configurações!$B$9*1440,0),ROUND(HN46*1440,0)&gt;ROUND(Configurações!$B$10*1440,0)),"INT-1H2H","")))))</f>
        <v/>
      </c>
      <c r="HR46" t="str">
        <f>IF(Configurações!$B$3="Simples",IF('Escala Simples'!AA46="Trabalho","TRAB",IF('Escala Simples'!AA46="Folga","FOLGA",IF('Escala Simples'!AA46="Atestado","ATEST",IF('Escala Simples'!AA46="Férias","FERIAS","")))),"")</f>
        <v/>
      </c>
      <c r="HS46" s="71" t="str">
        <f>IF(Configurações!$B$3="Colunas",IF('Escala Colunas'!Q139="","",'Escala Colunas'!Q139),IF(Configurações!$B$3="Simples","",IF('Escala Linhas'!DF46="","",'Escala Linhas'!DF46)))</f>
        <v/>
      </c>
      <c r="HT46" s="71" t="str">
        <f>IF(Configurações!$B$3="Colunas",IF('Escala Colunas'!Q140="","",'Escala Colunas'!Q140),IF(Configurações!$B$3="Simples","",IF('Escala Linhas'!DG46="","",'Escala Linhas'!DG46)))</f>
        <v/>
      </c>
      <c r="HU46" s="71" t="str">
        <f>IF(Configurações!$B$3="Colunas",IF('Escala Colunas'!Q141="","",'Escala Colunas'!Q141),IF(Configurações!$B$3="Simples","",IF('Escala Linhas'!DH46="","",'Escala Linhas'!DH46)))</f>
        <v/>
      </c>
      <c r="HV46" s="71" t="str">
        <f>IF(Configurações!$B$3="Colunas",IF('Escala Colunas'!Q142="","",'Escala Colunas'!Q142),IF(Configurações!$B$3="Simples","",IF('Escala Linhas'!DI46="","",'Escala Linhas'!DI46)))</f>
        <v/>
      </c>
      <c r="HW46">
        <f>IF($B46="",0,IF(Configurações!$B$3="Simples",IF(OR(IC46="TRAB",IC46="ATEST"),1,0),IF(AND(HS46&lt;&gt;"",HV46&lt;&gt;""),1,0)))</f>
        <v>0</v>
      </c>
      <c r="HX46" s="72">
        <f>IF(AND(HW46=1,Configurações!$B$3&lt;&gt;"Simples"),MOD(HV46-HS46,1)-HY46,0)</f>
        <v>0</v>
      </c>
      <c r="HY46" s="72">
        <f t="shared" si="167"/>
        <v>0</v>
      </c>
      <c r="HZ46">
        <f t="shared" si="168"/>
        <v>0</v>
      </c>
      <c r="IA46">
        <f t="shared" si="169"/>
        <v>0</v>
      </c>
      <c r="IB46" s="38" t="str">
        <f>IF(HW46=0,"",IF(HZ46&gt;Configurações!$B$15,"7DIA ","")&amp;IF(AND(WEEKDAY(HS$5)=1,IA46&gt;IF($D46="F",Configurações!$B$13,Configurações!$B$14)),"DOM ","")&amp;IF(Configurações!$B$3="Simples","",IF(ROUND(HX46*1440,0)&lt;=ROUND(Configurações!$B$11*1440,0),IF(ROUND(HY46*1440,0)&gt;0,"INT-INDEVIDO",""),IF(ROUND(HX46*1440,0)&lt;=ROUND(Configurações!$B$12*1440,0),IF(ROUND(HY46*1440,0)&lt;&gt;ROUND(Configurações!$B$8*1440,0),"INT-15MIN",""),IF(OR(ROUND(HY46*1440,0)&lt;ROUND(Configurações!$B$9*1440,0),ROUND(HY46*1440,0)&gt;ROUND(Configurações!$B$10*1440,0)),"INT-1H2H","")))))</f>
        <v/>
      </c>
      <c r="IC46" t="str">
        <f>IF(Configurações!$B$3="Simples",IF('Escala Simples'!AB46="Trabalho","TRAB",IF('Escala Simples'!AB46="Folga","FOLGA",IF('Escala Simples'!AB46="Atestado","ATEST",IF('Escala Simples'!AB46="Férias","FERIAS","")))),"")</f>
        <v/>
      </c>
      <c r="ID46" s="71" t="str">
        <f>IF(Configurações!$B$3="Colunas",IF('Escala Colunas'!Q147="","",'Escala Colunas'!Q147),IF(Configurações!$B$3="Simples","",IF('Escala Linhas'!DN46="","",'Escala Linhas'!DN46)))</f>
        <v/>
      </c>
      <c r="IE46" s="71" t="str">
        <f>IF(Configurações!$B$3="Colunas",IF('Escala Colunas'!Q148="","",'Escala Colunas'!Q148),IF(Configurações!$B$3="Simples","",IF('Escala Linhas'!DO46="","",'Escala Linhas'!DO46)))</f>
        <v/>
      </c>
      <c r="IF46" s="71" t="str">
        <f>IF(Configurações!$B$3="Colunas",IF('Escala Colunas'!Q149="","",'Escala Colunas'!Q149),IF(Configurações!$B$3="Simples","",IF('Escala Linhas'!DP46="","",'Escala Linhas'!DP46)))</f>
        <v/>
      </c>
      <c r="IG46" s="71" t="str">
        <f>IF(Configurações!$B$3="Colunas",IF('Escala Colunas'!Q150="","",'Escala Colunas'!Q150),IF(Configurações!$B$3="Simples","",IF('Escala Linhas'!DQ46="","",'Escala Linhas'!DQ46)))</f>
        <v/>
      </c>
      <c r="IH46">
        <f>IF($B46="",0,IF(Configurações!$B$3="Simples",IF(OR(IN46="TRAB",IN46="ATEST"),1,0),IF(AND(ID46&lt;&gt;"",IG46&lt;&gt;""),1,0)))</f>
        <v>0</v>
      </c>
      <c r="II46" s="72">
        <f>IF(AND(IH46=1,Configurações!$B$3&lt;&gt;"Simples"),MOD(IG46-ID46,1)-IJ46,0)</f>
        <v>0</v>
      </c>
      <c r="IJ46" s="72">
        <f t="shared" si="170"/>
        <v>0</v>
      </c>
      <c r="IK46">
        <f t="shared" si="171"/>
        <v>0</v>
      </c>
      <c r="IL46">
        <f t="shared" si="172"/>
        <v>0</v>
      </c>
      <c r="IM46" s="38" t="str">
        <f>IF(IH46=0,"",IF(IK46&gt;Configurações!$B$15,"7DIA ","")&amp;IF(AND(WEEKDAY(ID$5)=1,IL46&gt;IF($D46="F",Configurações!$B$13,Configurações!$B$14)),"DOM ","")&amp;IF(Configurações!$B$3="Simples","",IF(ROUND(II46*1440,0)&lt;=ROUND(Configurações!$B$11*1440,0),IF(ROUND(IJ46*1440,0)&gt;0,"INT-INDEVIDO",""),IF(ROUND(II46*1440,0)&lt;=ROUND(Configurações!$B$12*1440,0),IF(ROUND(IJ46*1440,0)&lt;&gt;ROUND(Configurações!$B$8*1440,0),"INT-15MIN",""),IF(OR(ROUND(IJ46*1440,0)&lt;ROUND(Configurações!$B$9*1440,0),ROUND(IJ46*1440,0)&gt;ROUND(Configurações!$B$10*1440,0)),"INT-1H2H","")))))</f>
        <v/>
      </c>
      <c r="IN46" t="str">
        <f>IF(Configurações!$B$3="Simples",IF('Escala Simples'!AE46="Trabalho","TRAB",IF('Escala Simples'!AE46="Folga","FOLGA",IF('Escala Simples'!AE46="Atestado","ATEST",IF('Escala Simples'!AE46="Férias","FERIAS","")))),"")</f>
        <v/>
      </c>
      <c r="IO46" s="71" t="str">
        <f>IF(Configurações!$B$3="Colunas",IF('Escala Colunas'!Q152="","",'Escala Colunas'!Q152),IF(Configurações!$B$3="Simples","",IF('Escala Linhas'!DS46="","",'Escala Linhas'!DS46)))</f>
        <v/>
      </c>
      <c r="IP46" s="71" t="str">
        <f>IF(Configurações!$B$3="Colunas",IF('Escala Colunas'!Q153="","",'Escala Colunas'!Q153),IF(Configurações!$B$3="Simples","",IF('Escala Linhas'!DT46="","",'Escala Linhas'!DT46)))</f>
        <v/>
      </c>
      <c r="IQ46" s="71" t="str">
        <f>IF(Configurações!$B$3="Colunas",IF('Escala Colunas'!Q154="","",'Escala Colunas'!Q154),IF(Configurações!$B$3="Simples","",IF('Escala Linhas'!DU46="","",'Escala Linhas'!DU46)))</f>
        <v/>
      </c>
      <c r="IR46" s="71" t="str">
        <f>IF(Configurações!$B$3="Colunas",IF('Escala Colunas'!Q155="","",'Escala Colunas'!Q155),IF(Configurações!$B$3="Simples","",IF('Escala Linhas'!DV46="","",'Escala Linhas'!DV46)))</f>
        <v/>
      </c>
      <c r="IS46">
        <f>IF($B46="",0,IF(Configurações!$B$3="Simples",IF(OR(IY46="TRAB",IY46="ATEST"),1,0),IF(AND(IO46&lt;&gt;"",IR46&lt;&gt;""),1,0)))</f>
        <v>0</v>
      </c>
      <c r="IT46" s="72">
        <f>IF(AND(IS46=1,Configurações!$B$3&lt;&gt;"Simples"),MOD(IR46-IO46,1)-IU46,0)</f>
        <v>0</v>
      </c>
      <c r="IU46" s="72">
        <f t="shared" si="173"/>
        <v>0</v>
      </c>
      <c r="IV46">
        <f t="shared" si="174"/>
        <v>0</v>
      </c>
      <c r="IW46">
        <f t="shared" si="175"/>
        <v>0</v>
      </c>
      <c r="IX46" s="38" t="str">
        <f>IF(IS46=0,"",IF(IV46&gt;Configurações!$B$15,"7DIA ","")&amp;IF(AND(WEEKDAY(IO$5)=1,IW46&gt;IF($D46="F",Configurações!$B$13,Configurações!$B$14)),"DOM ","")&amp;IF(Configurações!$B$3="Simples","",IF(ROUND(IT46*1440,0)&lt;=ROUND(Configurações!$B$11*1440,0),IF(ROUND(IU46*1440,0)&gt;0,"INT-INDEVIDO",""),IF(ROUND(IT46*1440,0)&lt;=ROUND(Configurações!$B$12*1440,0),IF(ROUND(IU46*1440,0)&lt;&gt;ROUND(Configurações!$B$8*1440,0),"INT-15MIN",""),IF(OR(ROUND(IU46*1440,0)&lt;ROUND(Configurações!$B$9*1440,0),ROUND(IU46*1440,0)&gt;ROUND(Configurações!$B$10*1440,0)),"INT-1H2H","")))))</f>
        <v/>
      </c>
      <c r="IY46" t="str">
        <f>IF(Configurações!$B$3="Simples",IF('Escala Simples'!AF46="Trabalho","TRAB",IF('Escala Simples'!AF46="Folga","FOLGA",IF('Escala Simples'!AF46="Atestado","ATEST",IF('Escala Simples'!AF46="Férias","FERIAS","")))),"")</f>
        <v/>
      </c>
      <c r="IZ46" s="71" t="str">
        <f>IF(Configurações!$B$3="Colunas",IF('Escala Colunas'!Q157="","",'Escala Colunas'!Q157),IF(Configurações!$B$3="Simples","",IF('Escala Linhas'!DX46="","",'Escala Linhas'!DX46)))</f>
        <v/>
      </c>
      <c r="JA46" s="71" t="str">
        <f>IF(Configurações!$B$3="Colunas",IF('Escala Colunas'!Q158="","",'Escala Colunas'!Q158),IF(Configurações!$B$3="Simples","",IF('Escala Linhas'!DY46="","",'Escala Linhas'!DY46)))</f>
        <v/>
      </c>
      <c r="JB46" s="71" t="str">
        <f>IF(Configurações!$B$3="Colunas",IF('Escala Colunas'!Q159="","",'Escala Colunas'!Q159),IF(Configurações!$B$3="Simples","",IF('Escala Linhas'!DZ46="","",'Escala Linhas'!DZ46)))</f>
        <v/>
      </c>
      <c r="JC46" s="71" t="str">
        <f>IF(Configurações!$B$3="Colunas",IF('Escala Colunas'!Q160="","",'Escala Colunas'!Q160),IF(Configurações!$B$3="Simples","",IF('Escala Linhas'!EA46="","",'Escala Linhas'!EA46)))</f>
        <v/>
      </c>
      <c r="JD46">
        <f>IF($B46="",0,IF(Configurações!$B$3="Simples",IF(OR(JJ46="TRAB",JJ46="ATEST"),1,0),IF(AND(IZ46&lt;&gt;"",JC46&lt;&gt;""),1,0)))</f>
        <v>0</v>
      </c>
      <c r="JE46" s="72">
        <f>IF(AND(JD46=1,Configurações!$B$3&lt;&gt;"Simples"),MOD(JC46-IZ46,1)-JF46,0)</f>
        <v>0</v>
      </c>
      <c r="JF46" s="72">
        <f t="shared" si="176"/>
        <v>0</v>
      </c>
      <c r="JG46">
        <f t="shared" si="177"/>
        <v>0</v>
      </c>
      <c r="JH46">
        <f t="shared" si="178"/>
        <v>0</v>
      </c>
      <c r="JI46" s="38" t="str">
        <f>IF(JD46=0,"",IF(JG46&gt;Configurações!$B$15,"7DIA ","")&amp;IF(AND(WEEKDAY(IZ$5)=1,JH46&gt;IF($D46="F",Configurações!$B$13,Configurações!$B$14)),"DOM ","")&amp;IF(Configurações!$B$3="Simples","",IF(ROUND(JE46*1440,0)&lt;=ROUND(Configurações!$B$11*1440,0),IF(ROUND(JF46*1440,0)&gt;0,"INT-INDEVIDO",""),IF(ROUND(JE46*1440,0)&lt;=ROUND(Configurações!$B$12*1440,0),IF(ROUND(JF46*1440,0)&lt;&gt;ROUND(Configurações!$B$8*1440,0),"INT-15MIN",""),IF(OR(ROUND(JF46*1440,0)&lt;ROUND(Configurações!$B$9*1440,0),ROUND(JF46*1440,0)&gt;ROUND(Configurações!$B$10*1440,0)),"INT-1H2H","")))))</f>
        <v/>
      </c>
      <c r="JJ46" t="str">
        <f>IF(Configurações!$B$3="Simples",IF('Escala Simples'!AG46="Trabalho","TRAB",IF('Escala Simples'!AG46="Folga","FOLGA",IF('Escala Simples'!AG46="Atestado","ATEST",IF('Escala Simples'!AG46="Férias","FERIAS","")))),"")</f>
        <v/>
      </c>
      <c r="JK46" s="71" t="str">
        <f>IF(Configurações!$B$3="Colunas",IF('Escala Colunas'!Q162="","",'Escala Colunas'!Q162),IF(Configurações!$B$3="Simples","",IF('Escala Linhas'!EC46="","",'Escala Linhas'!EC46)))</f>
        <v/>
      </c>
      <c r="JL46" s="71" t="str">
        <f>IF(Configurações!$B$3="Colunas",IF('Escala Colunas'!Q163="","",'Escala Colunas'!Q163),IF(Configurações!$B$3="Simples","",IF('Escala Linhas'!ED46="","",'Escala Linhas'!ED46)))</f>
        <v/>
      </c>
      <c r="JM46" s="71" t="str">
        <f>IF(Configurações!$B$3="Colunas",IF('Escala Colunas'!Q164="","",'Escala Colunas'!Q164),IF(Configurações!$B$3="Simples","",IF('Escala Linhas'!EE46="","",'Escala Linhas'!EE46)))</f>
        <v/>
      </c>
      <c r="JN46" s="71" t="str">
        <f>IF(Configurações!$B$3="Colunas",IF('Escala Colunas'!Q165="","",'Escala Colunas'!Q165),IF(Configurações!$B$3="Simples","",IF('Escala Linhas'!EF46="","",'Escala Linhas'!EF46)))</f>
        <v/>
      </c>
      <c r="JO46">
        <f>IF($B46="",0,IF(Configurações!$B$3="Simples",IF(OR(JU46="TRAB",JU46="ATEST"),1,0),IF(AND(JK46&lt;&gt;"",JN46&lt;&gt;""),1,0)))</f>
        <v>0</v>
      </c>
      <c r="JP46" s="72">
        <f>IF(AND(JO46=1,Configurações!$B$3&lt;&gt;"Simples"),MOD(JN46-JK46,1)-JQ46,0)</f>
        <v>0</v>
      </c>
      <c r="JQ46" s="72">
        <f t="shared" si="179"/>
        <v>0</v>
      </c>
      <c r="JR46">
        <f t="shared" si="180"/>
        <v>0</v>
      </c>
      <c r="JS46">
        <f t="shared" si="181"/>
        <v>0</v>
      </c>
      <c r="JT46" s="38" t="str">
        <f>IF(JO46=0,"",IF(JR46&gt;Configurações!$B$15,"7DIA ","")&amp;IF(AND(WEEKDAY(JK$5)=1,JS46&gt;IF($D46="F",Configurações!$B$13,Configurações!$B$14)),"DOM ","")&amp;IF(Configurações!$B$3="Simples","",IF(ROUND(JP46*1440,0)&lt;=ROUND(Configurações!$B$11*1440,0),IF(ROUND(JQ46*1440,0)&gt;0,"INT-INDEVIDO",""),IF(ROUND(JP46*1440,0)&lt;=ROUND(Configurações!$B$12*1440,0),IF(ROUND(JQ46*1440,0)&lt;&gt;ROUND(Configurações!$B$8*1440,0),"INT-15MIN",""),IF(OR(ROUND(JQ46*1440,0)&lt;ROUND(Configurações!$B$9*1440,0),ROUND(JQ46*1440,0)&gt;ROUND(Configurações!$B$10*1440,0)),"INT-1H2H","")))))</f>
        <v/>
      </c>
      <c r="JU46" t="str">
        <f>IF(Configurações!$B$3="Simples",IF('Escala Simples'!AH46="Trabalho","TRAB",IF('Escala Simples'!AH46="Folga","FOLGA",IF('Escala Simples'!AH46="Atestado","ATEST",IF('Escala Simples'!AH46="Férias","FERIAS","")))),"")</f>
        <v/>
      </c>
      <c r="JV46" s="71" t="str">
        <f>IF(Configurações!$B$3="Colunas",IF('Escala Colunas'!Q167="","",'Escala Colunas'!Q167),IF(Configurações!$B$3="Simples","",IF('Escala Linhas'!EH46="","",'Escala Linhas'!EH46)))</f>
        <v/>
      </c>
      <c r="JW46" s="71" t="str">
        <f>IF(Configurações!$B$3="Colunas",IF('Escala Colunas'!Q168="","",'Escala Colunas'!Q168),IF(Configurações!$B$3="Simples","",IF('Escala Linhas'!EI46="","",'Escala Linhas'!EI46)))</f>
        <v/>
      </c>
      <c r="JX46" s="71" t="str">
        <f>IF(Configurações!$B$3="Colunas",IF('Escala Colunas'!Q169="","",'Escala Colunas'!Q169),IF(Configurações!$B$3="Simples","",IF('Escala Linhas'!EJ46="","",'Escala Linhas'!EJ46)))</f>
        <v/>
      </c>
      <c r="JY46" s="71" t="str">
        <f>IF(Configurações!$B$3="Colunas",IF('Escala Colunas'!Q170="","",'Escala Colunas'!Q170),IF(Configurações!$B$3="Simples","",IF('Escala Linhas'!EK46="","",'Escala Linhas'!EK46)))</f>
        <v/>
      </c>
      <c r="JZ46">
        <f>IF($B46="",0,IF(Configurações!$B$3="Simples",IF(OR(KF46="TRAB",KF46="ATEST"),1,0),IF(AND(JV46&lt;&gt;"",JY46&lt;&gt;""),1,0)))</f>
        <v>0</v>
      </c>
      <c r="KA46" s="72">
        <f>IF(AND(JZ46=1,Configurações!$B$3&lt;&gt;"Simples"),MOD(JY46-JV46,1)-KB46,0)</f>
        <v>0</v>
      </c>
      <c r="KB46" s="72">
        <f t="shared" si="182"/>
        <v>0</v>
      </c>
      <c r="KC46">
        <f t="shared" si="183"/>
        <v>0</v>
      </c>
      <c r="KD46">
        <f t="shared" si="184"/>
        <v>0</v>
      </c>
      <c r="KE46" s="38" t="str">
        <f>IF(JZ46=0,"",IF(KC46&gt;Configurações!$B$15,"7DIA ","")&amp;IF(AND(WEEKDAY(JV$5)=1,KD46&gt;IF($D46="F",Configurações!$B$13,Configurações!$B$14)),"DOM ","")&amp;IF(Configurações!$B$3="Simples","",IF(ROUND(KA46*1440,0)&lt;=ROUND(Configurações!$B$11*1440,0),IF(ROUND(KB46*1440,0)&gt;0,"INT-INDEVIDO",""),IF(ROUND(KA46*1440,0)&lt;=ROUND(Configurações!$B$12*1440,0),IF(ROUND(KB46*1440,0)&lt;&gt;ROUND(Configurações!$B$8*1440,0),"INT-15MIN",""),IF(OR(ROUND(KB46*1440,0)&lt;ROUND(Configurações!$B$9*1440,0),ROUND(KB46*1440,0)&gt;ROUND(Configurações!$B$10*1440,0)),"INT-1H2H","")))))</f>
        <v/>
      </c>
      <c r="KF46" t="str">
        <f>IF(Configurações!$B$3="Simples",IF('Escala Simples'!AI46="Trabalho","TRAB",IF('Escala Simples'!AI46="Folga","FOLGA",IF('Escala Simples'!AI46="Atestado","ATEST",IF('Escala Simples'!AI46="Férias","FERIAS","")))),"")</f>
        <v/>
      </c>
      <c r="KG46" s="71" t="str">
        <f>IF(Configurações!$B$3="Colunas",IF('Escala Colunas'!Q172="","",'Escala Colunas'!Q172),IF(Configurações!$B$3="Simples","",IF('Escala Linhas'!EM46="","",'Escala Linhas'!EM46)))</f>
        <v/>
      </c>
      <c r="KH46" s="71" t="str">
        <f>IF(Configurações!$B$3="Colunas",IF('Escala Colunas'!Q173="","",'Escala Colunas'!Q173),IF(Configurações!$B$3="Simples","",IF('Escala Linhas'!EN46="","",'Escala Linhas'!EN46)))</f>
        <v/>
      </c>
      <c r="KI46" s="71" t="str">
        <f>IF(Configurações!$B$3="Colunas",IF('Escala Colunas'!Q174="","",'Escala Colunas'!Q174),IF(Configurações!$B$3="Simples","",IF('Escala Linhas'!EO46="","",'Escala Linhas'!EO46)))</f>
        <v/>
      </c>
      <c r="KJ46" s="71" t="str">
        <f>IF(Configurações!$B$3="Colunas",IF('Escala Colunas'!Q175="","",'Escala Colunas'!Q175),IF(Configurações!$B$3="Simples","",IF('Escala Linhas'!EP46="","",'Escala Linhas'!EP46)))</f>
        <v/>
      </c>
      <c r="KK46">
        <f>IF($B46="",0,IF(Configurações!$B$3="Simples",IF(OR(KQ46="TRAB",KQ46="ATEST"),1,0),IF(AND(KG46&lt;&gt;"",KJ46&lt;&gt;""),1,0)))</f>
        <v>0</v>
      </c>
      <c r="KL46" s="72">
        <f>IF(AND(KK46=1,Configurações!$B$3&lt;&gt;"Simples"),MOD(KJ46-KG46,1)-KM46,0)</f>
        <v>0</v>
      </c>
      <c r="KM46" s="72">
        <f t="shared" si="185"/>
        <v>0</v>
      </c>
      <c r="KN46">
        <f t="shared" si="186"/>
        <v>0</v>
      </c>
      <c r="KO46">
        <f t="shared" si="187"/>
        <v>0</v>
      </c>
      <c r="KP46" s="38" t="str">
        <f>IF(KK46=0,"",IF(KN46&gt;Configurações!$B$15,"7DIA ","")&amp;IF(AND(WEEKDAY(KG$5)=1,KO46&gt;IF($D46="F",Configurações!$B$13,Configurações!$B$14)),"DOM ","")&amp;IF(Configurações!$B$3="Simples","",IF(ROUND(KL46*1440,0)&lt;=ROUND(Configurações!$B$11*1440,0),IF(ROUND(KM46*1440,0)&gt;0,"INT-INDEVIDO",""),IF(ROUND(KL46*1440,0)&lt;=ROUND(Configurações!$B$12*1440,0),IF(ROUND(KM46*1440,0)&lt;&gt;ROUND(Configurações!$B$8*1440,0),"INT-15MIN",""),IF(OR(ROUND(KM46*1440,0)&lt;ROUND(Configurações!$B$9*1440,0),ROUND(KM46*1440,0)&gt;ROUND(Configurações!$B$10*1440,0)),"INT-1H2H","")))))</f>
        <v/>
      </c>
      <c r="KQ46" t="str">
        <f>IF(Configurações!$B$3="Simples",IF('Escala Simples'!AJ46="Trabalho","TRAB",IF('Escala Simples'!AJ46="Folga","FOLGA",IF('Escala Simples'!AJ46="Atestado","ATEST",IF('Escala Simples'!AJ46="Férias","FERIAS","")))),"")</f>
        <v/>
      </c>
      <c r="KR46" s="71" t="str">
        <f>IF(Configurações!$B$3="Colunas",IF('Escala Colunas'!Q177="","",'Escala Colunas'!Q177),IF(Configurações!$B$3="Simples","",IF('Escala Linhas'!ER46="","",'Escala Linhas'!ER46)))</f>
        <v/>
      </c>
      <c r="KS46" s="71" t="str">
        <f>IF(Configurações!$B$3="Colunas",IF('Escala Colunas'!Q178="","",'Escala Colunas'!Q178),IF(Configurações!$B$3="Simples","",IF('Escala Linhas'!ES46="","",'Escala Linhas'!ES46)))</f>
        <v/>
      </c>
      <c r="KT46" s="71" t="str">
        <f>IF(Configurações!$B$3="Colunas",IF('Escala Colunas'!Q179="","",'Escala Colunas'!Q179),IF(Configurações!$B$3="Simples","",IF('Escala Linhas'!ET46="","",'Escala Linhas'!ET46)))</f>
        <v/>
      </c>
      <c r="KU46" s="71" t="str">
        <f>IF(Configurações!$B$3="Colunas",IF('Escala Colunas'!Q180="","",'Escala Colunas'!Q180),IF(Configurações!$B$3="Simples","",IF('Escala Linhas'!EU46="","",'Escala Linhas'!EU46)))</f>
        <v/>
      </c>
      <c r="KV46">
        <f>IF($B46="",0,IF(Configurações!$B$3="Simples",IF(OR(LB46="TRAB",LB46="ATEST"),1,0),IF(AND(KR46&lt;&gt;"",KU46&lt;&gt;""),1,0)))</f>
        <v>0</v>
      </c>
      <c r="KW46" s="72">
        <f>IF(AND(KV46=1,Configurações!$B$3&lt;&gt;"Simples"),MOD(KU46-KR46,1)-KX46,0)</f>
        <v>0</v>
      </c>
      <c r="KX46" s="72">
        <f t="shared" si="188"/>
        <v>0</v>
      </c>
      <c r="KY46">
        <f t="shared" si="189"/>
        <v>0</v>
      </c>
      <c r="KZ46">
        <f t="shared" si="190"/>
        <v>0</v>
      </c>
      <c r="LA46" s="38" t="str">
        <f>IF(KV46=0,"",IF(KY46&gt;Configurações!$B$15,"7DIA ","")&amp;IF(AND(WEEKDAY(KR$5)=1,KZ46&gt;IF($D46="F",Configurações!$B$13,Configurações!$B$14)),"DOM ","")&amp;IF(Configurações!$B$3="Simples","",IF(ROUND(KW46*1440,0)&lt;=ROUND(Configurações!$B$11*1440,0),IF(ROUND(KX46*1440,0)&gt;0,"INT-INDEVIDO",""),IF(ROUND(KW46*1440,0)&lt;=ROUND(Configurações!$B$12*1440,0),IF(ROUND(KX46*1440,0)&lt;&gt;ROUND(Configurações!$B$8*1440,0),"INT-15MIN",""),IF(OR(ROUND(KX46*1440,0)&lt;ROUND(Configurações!$B$9*1440,0),ROUND(KX46*1440,0)&gt;ROUND(Configurações!$B$10*1440,0)),"INT-1H2H","")))))</f>
        <v/>
      </c>
      <c r="LB46" t="str">
        <f>IF(Configurações!$B$3="Simples",IF('Escala Simples'!AK46="Trabalho","TRAB",IF('Escala Simples'!AK46="Folga","FOLGA",IF('Escala Simples'!AK46="Atestado","ATEST",IF('Escala Simples'!AK46="Férias","FERIAS","")))),"")</f>
        <v/>
      </c>
      <c r="LC46" s="71" t="str">
        <f>IF(Configurações!$B$3="Colunas",IF('Escala Colunas'!Q185="","",'Escala Colunas'!Q185),IF(Configurações!$B$3="Simples","",IF('Escala Linhas'!EZ46="","",'Escala Linhas'!EZ46)))</f>
        <v/>
      </c>
      <c r="LD46" s="71" t="str">
        <f>IF(Configurações!$B$3="Colunas",IF('Escala Colunas'!Q186="","",'Escala Colunas'!Q186),IF(Configurações!$B$3="Simples","",IF('Escala Linhas'!FA46="","",'Escala Linhas'!FA46)))</f>
        <v/>
      </c>
      <c r="LE46" s="71" t="str">
        <f>IF(Configurações!$B$3="Colunas",IF('Escala Colunas'!Q187="","",'Escala Colunas'!Q187),IF(Configurações!$B$3="Simples","",IF('Escala Linhas'!FB46="","",'Escala Linhas'!FB46)))</f>
        <v/>
      </c>
      <c r="LF46" s="71" t="str">
        <f>IF(Configurações!$B$3="Colunas",IF('Escala Colunas'!Q188="","",'Escala Colunas'!Q188),IF(Configurações!$B$3="Simples","",IF('Escala Linhas'!FC46="","",'Escala Linhas'!FC46)))</f>
        <v/>
      </c>
      <c r="LG46">
        <f>IF($B46="",0,IF(Configurações!$B$3="Simples",IF(OR(LM46="TRAB",LM46="ATEST"),1,0),IF(AND(LC46&lt;&gt;"",LF46&lt;&gt;""),1,0)))</f>
        <v>0</v>
      </c>
      <c r="LH46" s="72">
        <f>IF(AND(LG46=1,Configurações!$B$3&lt;&gt;"Simples"),MOD(LF46-LC46,1)-LI46,0)</f>
        <v>0</v>
      </c>
      <c r="LI46" s="72">
        <f t="shared" si="191"/>
        <v>0</v>
      </c>
      <c r="LJ46">
        <f t="shared" si="192"/>
        <v>0</v>
      </c>
      <c r="LK46">
        <f t="shared" si="193"/>
        <v>0</v>
      </c>
      <c r="LL46" s="38" t="str">
        <f>IF(LG46=0,"",IF(LJ46&gt;Configurações!$B$15,"7DIA ","")&amp;IF(AND(WEEKDAY(LC$5)=1,LK46&gt;IF($D46="F",Configurações!$B$13,Configurações!$B$14)),"DOM ","")&amp;IF(Configurações!$B$3="Simples","",IF(ROUND(LH46*1440,0)&lt;=ROUND(Configurações!$B$11*1440,0),IF(ROUND(LI46*1440,0)&gt;0,"INT-INDEVIDO",""),IF(ROUND(LH46*1440,0)&lt;=ROUND(Configurações!$B$12*1440,0),IF(ROUND(LI46*1440,0)&lt;&gt;ROUND(Configurações!$B$8*1440,0),"INT-15MIN",""),IF(OR(ROUND(LI46*1440,0)&lt;ROUND(Configurações!$B$9*1440,0),ROUND(LI46*1440,0)&gt;ROUND(Configurações!$B$10*1440,0)),"INT-1H2H","")))))</f>
        <v/>
      </c>
      <c r="LM46" t="str">
        <f>IF(Configurações!$B$3="Simples",IF('Escala Simples'!AN46="Trabalho","TRAB",IF('Escala Simples'!AN46="Folga","FOLGA",IF('Escala Simples'!AN46="Atestado","ATEST",IF('Escala Simples'!AN46="Férias","FERIAS","")))),"")</f>
        <v/>
      </c>
      <c r="LN46" s="71" t="str">
        <f>IF(Configurações!$B$3="Colunas",IF('Escala Colunas'!Q190="","",'Escala Colunas'!Q190),IF(Configurações!$B$3="Simples","",IF('Escala Linhas'!FE46="","",'Escala Linhas'!FE46)))</f>
        <v/>
      </c>
      <c r="LO46" s="71" t="str">
        <f>IF(Configurações!$B$3="Colunas",IF('Escala Colunas'!Q191="","",'Escala Colunas'!Q191),IF(Configurações!$B$3="Simples","",IF('Escala Linhas'!FF46="","",'Escala Linhas'!FF46)))</f>
        <v/>
      </c>
      <c r="LP46" s="71" t="str">
        <f>IF(Configurações!$B$3="Colunas",IF('Escala Colunas'!Q192="","",'Escala Colunas'!Q192),IF(Configurações!$B$3="Simples","",IF('Escala Linhas'!FG46="","",'Escala Linhas'!FG46)))</f>
        <v/>
      </c>
      <c r="LQ46" s="71" t="str">
        <f>IF(Configurações!$B$3="Colunas",IF('Escala Colunas'!Q193="","",'Escala Colunas'!Q193),IF(Configurações!$B$3="Simples","",IF('Escala Linhas'!FH46="","",'Escala Linhas'!FH46)))</f>
        <v/>
      </c>
      <c r="LR46">
        <f>IF($B46="",0,IF(Configurações!$B$3="Simples",IF(OR(LX46="TRAB",LX46="ATEST"),1,0),IF(AND(LN46&lt;&gt;"",LQ46&lt;&gt;""),1,0)))</f>
        <v>0</v>
      </c>
      <c r="LS46" s="72">
        <f>IF(AND(LR46=1,Configurações!$B$3&lt;&gt;"Simples"),MOD(LQ46-LN46,1)-LT46,0)</f>
        <v>0</v>
      </c>
      <c r="LT46" s="72">
        <f t="shared" si="194"/>
        <v>0</v>
      </c>
      <c r="LU46">
        <f t="shared" si="195"/>
        <v>0</v>
      </c>
      <c r="LV46">
        <f t="shared" si="196"/>
        <v>0</v>
      </c>
      <c r="LW46" s="38" t="str">
        <f>IF(LR46=0,"",IF(LU46&gt;Configurações!$B$15,"7DIA ","")&amp;IF(AND(WEEKDAY(LN$5)=1,LV46&gt;IF($D46="F",Configurações!$B$13,Configurações!$B$14)),"DOM ","")&amp;IF(Configurações!$B$3="Simples","",IF(ROUND(LS46*1440,0)&lt;=ROUND(Configurações!$B$11*1440,0),IF(ROUND(LT46*1440,0)&gt;0,"INT-INDEVIDO",""),IF(ROUND(LS46*1440,0)&lt;=ROUND(Configurações!$B$12*1440,0),IF(ROUND(LT46*1440,0)&lt;&gt;ROUND(Configurações!$B$8*1440,0),"INT-15MIN",""),IF(OR(ROUND(LT46*1440,0)&lt;ROUND(Configurações!$B$9*1440,0),ROUND(LT46*1440,0)&gt;ROUND(Configurações!$B$10*1440,0)),"INT-1H2H","")))))</f>
        <v/>
      </c>
      <c r="LX46" t="str">
        <f>IF(Configurações!$B$3="Simples",IF('Escala Simples'!AO46="Trabalho","TRAB",IF('Escala Simples'!AO46="Folga","FOLGA",IF('Escala Simples'!AO46="Atestado","ATEST",IF('Escala Simples'!AO46="Férias","FERIAS","")))),"")</f>
        <v/>
      </c>
      <c r="LY46" s="71" t="str">
        <f>IF(Configurações!$B$3="Colunas",IF('Escala Colunas'!Q195="","",'Escala Colunas'!Q195),IF(Configurações!$B$3="Simples","",IF('Escala Linhas'!FJ46="","",'Escala Linhas'!FJ46)))</f>
        <v/>
      </c>
      <c r="LZ46" s="71" t="str">
        <f>IF(Configurações!$B$3="Colunas",IF('Escala Colunas'!Q196="","",'Escala Colunas'!Q196),IF(Configurações!$B$3="Simples","",IF('Escala Linhas'!FK46="","",'Escala Linhas'!FK46)))</f>
        <v/>
      </c>
      <c r="MA46" s="71" t="str">
        <f>IF(Configurações!$B$3="Colunas",IF('Escala Colunas'!Q197="","",'Escala Colunas'!Q197),IF(Configurações!$B$3="Simples","",IF('Escala Linhas'!FL46="","",'Escala Linhas'!FL46)))</f>
        <v/>
      </c>
      <c r="MB46" s="71" t="str">
        <f>IF(Configurações!$B$3="Colunas",IF('Escala Colunas'!Q198="","",'Escala Colunas'!Q198),IF(Configurações!$B$3="Simples","",IF('Escala Linhas'!FM46="","",'Escala Linhas'!FM46)))</f>
        <v/>
      </c>
      <c r="MC46">
        <f>IF($B46="",0,IF(Configurações!$B$3="Simples",IF(OR(MI46="TRAB",MI46="ATEST"),1,0),IF(AND(LY46&lt;&gt;"",MB46&lt;&gt;""),1,0)))</f>
        <v>0</v>
      </c>
      <c r="MD46" s="72">
        <f>IF(AND(MC46=1,Configurações!$B$3&lt;&gt;"Simples"),MOD(MB46-LY46,1)-ME46,0)</f>
        <v>0</v>
      </c>
      <c r="ME46" s="72">
        <f t="shared" si="197"/>
        <v>0</v>
      </c>
      <c r="MF46">
        <f t="shared" si="198"/>
        <v>0</v>
      </c>
      <c r="MG46">
        <f t="shared" si="199"/>
        <v>0</v>
      </c>
      <c r="MH46" s="38" t="str">
        <f>IF(MC46=0,"",IF(MF46&gt;Configurações!$B$15,"7DIA ","")&amp;IF(AND(WEEKDAY(LY$5)=1,MG46&gt;IF($D46="F",Configurações!$B$13,Configurações!$B$14)),"DOM ","")&amp;IF(Configurações!$B$3="Simples","",IF(ROUND(MD46*1440,0)&lt;=ROUND(Configurações!$B$11*1440,0),IF(ROUND(ME46*1440,0)&gt;0,"INT-INDEVIDO",""),IF(ROUND(MD46*1440,0)&lt;=ROUND(Configurações!$B$12*1440,0),IF(ROUND(ME46*1440,0)&lt;&gt;ROUND(Configurações!$B$8*1440,0),"INT-15MIN",""),IF(OR(ROUND(ME46*1440,0)&lt;ROUND(Configurações!$B$9*1440,0),ROUND(ME46*1440,0)&gt;ROUND(Configurações!$B$10*1440,0)),"INT-1H2H","")))))</f>
        <v/>
      </c>
      <c r="MI46" t="str">
        <f>IF(Configurações!$B$3="Simples",IF('Escala Simples'!AP46="Trabalho","TRAB",IF('Escala Simples'!AP46="Folga","FOLGA",IF('Escala Simples'!AP46="Atestado","ATEST",IF('Escala Simples'!AP46="Férias","FERIAS","")))),"")</f>
        <v/>
      </c>
      <c r="MJ46" s="71" t="str">
        <f>IF(Configurações!$B$3="Colunas",IF('Escala Colunas'!Q200="","",'Escala Colunas'!Q200),IF(Configurações!$B$3="Simples","",IF('Escala Linhas'!FO46="","",'Escala Linhas'!FO46)))</f>
        <v/>
      </c>
      <c r="MK46" s="71" t="str">
        <f>IF(Configurações!$B$3="Colunas",IF('Escala Colunas'!Q201="","",'Escala Colunas'!Q201),IF(Configurações!$B$3="Simples","",IF('Escala Linhas'!FP46="","",'Escala Linhas'!FP46)))</f>
        <v/>
      </c>
      <c r="ML46" s="71" t="str">
        <f>IF(Configurações!$B$3="Colunas",IF('Escala Colunas'!Q202="","",'Escala Colunas'!Q202),IF(Configurações!$B$3="Simples","",IF('Escala Linhas'!FQ46="","",'Escala Linhas'!FQ46)))</f>
        <v/>
      </c>
      <c r="MM46" s="71" t="str">
        <f>IF(Configurações!$B$3="Colunas",IF('Escala Colunas'!Q203="","",'Escala Colunas'!Q203),IF(Configurações!$B$3="Simples","",IF('Escala Linhas'!FR46="","",'Escala Linhas'!FR46)))</f>
        <v/>
      </c>
      <c r="MN46">
        <f>IF($B46="",0,IF(Configurações!$B$3="Simples",IF(OR(MT46="TRAB",MT46="ATEST"),1,0),IF(AND(MJ46&lt;&gt;"",MM46&lt;&gt;""),1,0)))</f>
        <v>0</v>
      </c>
      <c r="MO46" s="72">
        <f>IF(AND(MN46=1,Configurações!$B$3&lt;&gt;"Simples"),MOD(MM46-MJ46,1)-MP46,0)</f>
        <v>0</v>
      </c>
      <c r="MP46" s="72">
        <f t="shared" si="200"/>
        <v>0</v>
      </c>
      <c r="MQ46">
        <f t="shared" si="201"/>
        <v>0</v>
      </c>
      <c r="MR46">
        <f t="shared" si="202"/>
        <v>0</v>
      </c>
      <c r="MS46" s="38" t="str">
        <f>IF(MN46=0,"",IF(MQ46&gt;Configurações!$B$15,"7DIA ","")&amp;IF(AND(WEEKDAY(MJ$5)=1,MR46&gt;IF($D46="F",Configurações!$B$13,Configurações!$B$14)),"DOM ","")&amp;IF(Configurações!$B$3="Simples","",IF(ROUND(MO46*1440,0)&lt;=ROUND(Configurações!$B$11*1440,0),IF(ROUND(MP46*1440,0)&gt;0,"INT-INDEVIDO",""),IF(ROUND(MO46*1440,0)&lt;=ROUND(Configurações!$B$12*1440,0),IF(ROUND(MP46*1440,0)&lt;&gt;ROUND(Configurações!$B$8*1440,0),"INT-15MIN",""),IF(OR(ROUND(MP46*1440,0)&lt;ROUND(Configurações!$B$9*1440,0),ROUND(MP46*1440,0)&gt;ROUND(Configurações!$B$10*1440,0)),"INT-1H2H","")))))</f>
        <v/>
      </c>
      <c r="MT46" t="str">
        <f>IF(Configurações!$B$3="Simples",IF('Escala Simples'!AQ46="Trabalho","TRAB",IF('Escala Simples'!AQ46="Folga","FOLGA",IF('Escala Simples'!AQ46="Atestado","ATEST",IF('Escala Simples'!AQ46="Férias","FERIAS","")))),"")</f>
        <v/>
      </c>
      <c r="MU46" s="71" t="str">
        <f>IF(Configurações!$B$3="Colunas",IF('Escala Colunas'!Q205="","",'Escala Colunas'!Q205),IF(Configurações!$B$3="Simples","",IF('Escala Linhas'!FT46="","",'Escala Linhas'!FT46)))</f>
        <v/>
      </c>
      <c r="MV46" s="71" t="str">
        <f>IF(Configurações!$B$3="Colunas",IF('Escala Colunas'!Q206="","",'Escala Colunas'!Q206),IF(Configurações!$B$3="Simples","",IF('Escala Linhas'!FU46="","",'Escala Linhas'!FU46)))</f>
        <v/>
      </c>
      <c r="MW46" s="71" t="str">
        <f>IF(Configurações!$B$3="Colunas",IF('Escala Colunas'!Q207="","",'Escala Colunas'!Q207),IF(Configurações!$B$3="Simples","",IF('Escala Linhas'!FV46="","",'Escala Linhas'!FV46)))</f>
        <v/>
      </c>
      <c r="MX46" s="71" t="str">
        <f>IF(Configurações!$B$3="Colunas",IF('Escala Colunas'!Q208="","",'Escala Colunas'!Q208),IF(Configurações!$B$3="Simples","",IF('Escala Linhas'!FW46="","",'Escala Linhas'!FW46)))</f>
        <v/>
      </c>
      <c r="MY46">
        <f>IF($B46="",0,IF(Configurações!$B$3="Simples",IF(OR(NE46="TRAB",NE46="ATEST"),1,0),IF(AND(MU46&lt;&gt;"",MX46&lt;&gt;""),1,0)))</f>
        <v>0</v>
      </c>
      <c r="MZ46" s="72">
        <f>IF(AND(MY46=1,Configurações!$B$3&lt;&gt;"Simples"),MOD(MX46-MU46,1)-NA46,0)</f>
        <v>0</v>
      </c>
      <c r="NA46" s="72">
        <f t="shared" si="203"/>
        <v>0</v>
      </c>
      <c r="NB46">
        <f t="shared" si="204"/>
        <v>0</v>
      </c>
      <c r="NC46">
        <f t="shared" si="205"/>
        <v>0</v>
      </c>
      <c r="ND46" s="38" t="str">
        <f>IF(MY46=0,"",IF(NB46&gt;Configurações!$B$15,"7DIA ","")&amp;IF(AND(WEEKDAY(MU$5)=1,NC46&gt;IF($D46="F",Configurações!$B$13,Configurações!$B$14)),"DOM ","")&amp;IF(Configurações!$B$3="Simples","",IF(ROUND(MZ46*1440,0)&lt;=ROUND(Configurações!$B$11*1440,0),IF(ROUND(NA46*1440,0)&gt;0,"INT-INDEVIDO",""),IF(ROUND(MZ46*1440,0)&lt;=ROUND(Configurações!$B$12*1440,0),IF(ROUND(NA46*1440,0)&lt;&gt;ROUND(Configurações!$B$8*1440,0),"INT-15MIN",""),IF(OR(ROUND(NA46*1440,0)&lt;ROUND(Configurações!$B$9*1440,0),ROUND(NA46*1440,0)&gt;ROUND(Configurações!$B$10*1440,0)),"INT-1H2H","")))))</f>
        <v/>
      </c>
      <c r="NE46" t="str">
        <f>IF(Configurações!$B$3="Simples",IF('Escala Simples'!AR46="Trabalho","TRAB",IF('Escala Simples'!AR46="Folga","FOLGA",IF('Escala Simples'!AR46="Atestado","ATEST",IF('Escala Simples'!AR46="Férias","FERIAS","")))),"")</f>
        <v/>
      </c>
      <c r="NF46" s="71" t="str">
        <f>IF(Configurações!$B$3="Colunas",IF('Escala Colunas'!Q210="","",'Escala Colunas'!Q210),IF(Configurações!$B$3="Simples","",IF('Escala Linhas'!FY46="","",'Escala Linhas'!FY46)))</f>
        <v/>
      </c>
      <c r="NG46" s="71" t="str">
        <f>IF(Configurações!$B$3="Colunas",IF('Escala Colunas'!Q211="","",'Escala Colunas'!Q211),IF(Configurações!$B$3="Simples","",IF('Escala Linhas'!FZ46="","",'Escala Linhas'!FZ46)))</f>
        <v/>
      </c>
      <c r="NH46" s="71" t="str">
        <f>IF(Configurações!$B$3="Colunas",IF('Escala Colunas'!Q212="","",'Escala Colunas'!Q212),IF(Configurações!$B$3="Simples","",IF('Escala Linhas'!GA46="","",'Escala Linhas'!GA46)))</f>
        <v/>
      </c>
      <c r="NI46" s="71" t="str">
        <f>IF(Configurações!$B$3="Colunas",IF('Escala Colunas'!Q213="","",'Escala Colunas'!Q213),IF(Configurações!$B$3="Simples","",IF('Escala Linhas'!GB46="","",'Escala Linhas'!GB46)))</f>
        <v/>
      </c>
      <c r="NJ46">
        <f>IF($B46="",0,IF(Configurações!$B$3="Simples",IF(OR(NP46="TRAB",NP46="ATEST"),1,0),IF(AND(NF46&lt;&gt;"",NI46&lt;&gt;""),1,0)))</f>
        <v>0</v>
      </c>
      <c r="NK46" s="72">
        <f>IF(AND(NJ46=1,Configurações!$B$3&lt;&gt;"Simples"),MOD(NI46-NF46,1)-NL46,0)</f>
        <v>0</v>
      </c>
      <c r="NL46" s="72">
        <f t="shared" si="206"/>
        <v>0</v>
      </c>
      <c r="NM46">
        <f t="shared" si="207"/>
        <v>0</v>
      </c>
      <c r="NN46">
        <f t="shared" si="208"/>
        <v>0</v>
      </c>
      <c r="NO46" s="38" t="str">
        <f>IF(NJ46=0,"",IF(NM46&gt;Configurações!$B$15,"7DIA ","")&amp;IF(AND(WEEKDAY(NF$5)=1,NN46&gt;IF($D46="F",Configurações!$B$13,Configurações!$B$14)),"DOM ","")&amp;IF(Configurações!$B$3="Simples","",IF(ROUND(NK46*1440,0)&lt;=ROUND(Configurações!$B$11*1440,0),IF(ROUND(NL46*1440,0)&gt;0,"INT-INDEVIDO",""),IF(ROUND(NK46*1440,0)&lt;=ROUND(Configurações!$B$12*1440,0),IF(ROUND(NL46*1440,0)&lt;&gt;ROUND(Configurações!$B$8*1440,0),"INT-15MIN",""),IF(OR(ROUND(NL46*1440,0)&lt;ROUND(Configurações!$B$9*1440,0),ROUND(NL46*1440,0)&gt;ROUND(Configurações!$B$10*1440,0)),"INT-1H2H","")))))</f>
        <v/>
      </c>
      <c r="NP46" t="str">
        <f>IF(Configurações!$B$3="Simples",IF('Escala Simples'!AS46="Trabalho","TRAB",IF('Escala Simples'!AS46="Folga","FOLGA",IF('Escala Simples'!AS46="Atestado","ATEST",IF('Escala Simples'!AS46="Férias","FERIAS","")))),"")</f>
        <v/>
      </c>
      <c r="NQ46" s="71" t="str">
        <f>IF(Configurações!$B$3="Colunas",IF('Escala Colunas'!Q215="","",'Escala Colunas'!Q215),IF(Configurações!$B$3="Simples","",IF('Escala Linhas'!GD46="","",'Escala Linhas'!GD46)))</f>
        <v/>
      </c>
      <c r="NR46" s="71" t="str">
        <f>IF(Configurações!$B$3="Colunas",IF('Escala Colunas'!Q216="","",'Escala Colunas'!Q216),IF(Configurações!$B$3="Simples","",IF('Escala Linhas'!GE46="","",'Escala Linhas'!GE46)))</f>
        <v/>
      </c>
      <c r="NS46" s="71" t="str">
        <f>IF(Configurações!$B$3="Colunas",IF('Escala Colunas'!Q217="","",'Escala Colunas'!Q217),IF(Configurações!$B$3="Simples","",IF('Escala Linhas'!GF46="","",'Escala Linhas'!GF46)))</f>
        <v/>
      </c>
      <c r="NT46" s="71" t="str">
        <f>IF(Configurações!$B$3="Colunas",IF('Escala Colunas'!Q218="","",'Escala Colunas'!Q218),IF(Configurações!$B$3="Simples","",IF('Escala Linhas'!GG46="","",'Escala Linhas'!GG46)))</f>
        <v/>
      </c>
      <c r="NU46">
        <f>IF($B46="",0,IF(Configurações!$B$3="Simples",IF(OR(OA46="TRAB",OA46="ATEST"),1,0),IF(AND(NQ46&lt;&gt;"",NT46&lt;&gt;""),1,0)))</f>
        <v>0</v>
      </c>
      <c r="NV46" s="72">
        <f>IF(AND(NU46=1,Configurações!$B$3&lt;&gt;"Simples"),MOD(NT46-NQ46,1)-NW46,0)</f>
        <v>0</v>
      </c>
      <c r="NW46" s="72">
        <f t="shared" si="209"/>
        <v>0</v>
      </c>
      <c r="NX46">
        <f t="shared" si="210"/>
        <v>0</v>
      </c>
      <c r="NY46">
        <f t="shared" si="211"/>
        <v>0</v>
      </c>
      <c r="NZ46" s="38" t="str">
        <f>IF(NU46=0,"",IF(NX46&gt;Configurações!$B$15,"7DIA ","")&amp;IF(AND(WEEKDAY(NQ$5)=1,NY46&gt;IF($D46="F",Configurações!$B$13,Configurações!$B$14)),"DOM ","")&amp;IF(Configurações!$B$3="Simples","",IF(ROUND(NV46*1440,0)&lt;=ROUND(Configurações!$B$11*1440,0),IF(ROUND(NW46*1440,0)&gt;0,"INT-INDEVIDO",""),IF(ROUND(NV46*1440,0)&lt;=ROUND(Configurações!$B$12*1440,0),IF(ROUND(NW46*1440,0)&lt;&gt;ROUND(Configurações!$B$8*1440,0),"INT-15MIN",""),IF(OR(ROUND(NW46*1440,0)&lt;ROUND(Configurações!$B$9*1440,0),ROUND(NW46*1440,0)&gt;ROUND(Configurações!$B$10*1440,0)),"INT-1H2H","")))))</f>
        <v/>
      </c>
      <c r="OA46" t="str">
        <f>IF(Configurações!$B$3="Simples",IF('Escala Simples'!AT46="Trabalho","TRAB",IF('Escala Simples'!AT46="Folga","FOLGA",IF('Escala Simples'!AT46="Atestado","ATEST",IF('Escala Simples'!AT46="Férias","FERIAS","")))),"")</f>
        <v/>
      </c>
      <c r="OB46" s="72">
        <f>SUMIFS(Cálculos!$G46:$OA46,Cálculos!$G$4:$OA$4,"H",Cálculos!$G$3:$OA$3,1)</f>
        <v>0</v>
      </c>
      <c r="OC46">
        <f>SUMIFS(Cálculos!$G46:$OA46,Cálculos!$G$4:$OA$4,"T",Cálculos!$G$3:$OA$3,1)</f>
        <v>0</v>
      </c>
      <c r="OD46" s="69" t="str">
        <f>IF($B46="","",IF(AND(Configurações!$B$3&lt;&gt;"Simples",ISNUMBER($C46),ROUND(OB46*1440,0)&gt;$C46*60),"Jornada semanal excedida: "&amp;TEXT(OB46,"[h]:mm")&amp;" (contratada "&amp;$C46&amp;"h) • ","")&amp;IF(IF(Configurações!$B$6="Sim",OC46&gt;6,OC46&gt;Configurações!$B$5),IF(Configurações!$B$6="Sim","Semana inteira sem folga — mínimo 1 folga (CCT/ACT) • ","Mais de "&amp;Configurações!$B$5&amp;" dias trabalhados — obrigatórias 2 folgas semanais • "),"")&amp;IF(COUNTIF(G46:CD46,"*7DIA*")&gt;0,"7º dia consecutivo de trabalho • ","")&amp;IF(COUNTIF(G46:CD46,"*DOM*")&gt;0,"Domingos consecutivos acima do permitido • ","")&amp;IF(COUNTIF(G46:CD46,"*INT-INDEVIDO*")&gt;0,"Intervalo indevido em jornada até 4h • ","")&amp;IF(COUNTIF(G46:CD46,"*INT-15MIN*")&gt;0,"Intervalo deve ser de 15 min (jornada 4h01–6h) • ","")&amp;IF(COUNTIF(G46:CD46,"*INT-1H2H*")&gt;0,"Intervalo fora de 1h–2h (jornada acima de 6h) • ",""))</f>
        <v/>
      </c>
      <c r="OE46">
        <f>IF($B46="",0,IF(AND(Configurações!$B$3&lt;&gt;"Simples",ISNUMBER($C46),ROUND(OB46*1440,0)&gt;$C46*60),1,0))</f>
        <v>0</v>
      </c>
      <c r="OF46">
        <f>IF($B46="",0,IF(IF(Configurações!$B$6="Sim",OC46&gt;6,OC46&gt;Configurações!$B$5),1,0))</f>
        <v>0</v>
      </c>
      <c r="OG46" s="72">
        <f>SUMIFS(Cálculos!$G46:$OA46,Cálculos!$G$4:$OA$4,"H",Cálculos!$G$3:$OA$3,2)</f>
        <v>0</v>
      </c>
      <c r="OH46">
        <f>SUMIFS(Cálculos!$G46:$OA46,Cálculos!$G$4:$OA$4,"T",Cálculos!$G$3:$OA$3,2)</f>
        <v>0</v>
      </c>
      <c r="OI46" s="69" t="str">
        <f>IF($B46="","",IF(AND(Configurações!$B$3&lt;&gt;"Simples",ISNUMBER($C46),ROUND(OG46*1440,0)&gt;$C46*60),"Jornada semanal excedida: "&amp;TEXT(OG46,"[h]:mm")&amp;" (contratada "&amp;$C46&amp;"h) • ","")&amp;IF(IF(Configurações!$B$6="Sim",OH46&gt;6,OH46&gt;Configurações!$B$5),IF(Configurações!$B$6="Sim","Semana inteira sem folga — mínimo 1 folga (CCT/ACT) • ","Mais de "&amp;Configurações!$B$5&amp;" dias trabalhados — obrigatórias 2 folgas semanais • "),"")&amp;IF(COUNTIF(CF46:FC46,"*7DIA*")&gt;0,"7º dia consecutivo de trabalho • ","")&amp;IF(COUNTIF(CF46:FC46,"*DOM*")&gt;0,"Domingos consecutivos acima do permitido • ","")&amp;IF(COUNTIF(CF46:FC46,"*INT-INDEVIDO*")&gt;0,"Intervalo indevido em jornada até 4h • ","")&amp;IF(COUNTIF(CF46:FC46,"*INT-15MIN*")&gt;0,"Intervalo deve ser de 15 min (jornada 4h01–6h) • ","")&amp;IF(COUNTIF(CF46:FC46,"*INT-1H2H*")&gt;0,"Intervalo fora de 1h–2h (jornada acima de 6h) • ",""))</f>
        <v/>
      </c>
      <c r="OJ46">
        <f>IF($B46="",0,IF(AND(Configurações!$B$3&lt;&gt;"Simples",ISNUMBER($C46),ROUND(OG46*1440,0)&gt;$C46*60),1,0))</f>
        <v>0</v>
      </c>
      <c r="OK46">
        <f>IF($B46="",0,IF(IF(Configurações!$B$6="Sim",OH46&gt;6,OH46&gt;Configurações!$B$5),1,0))</f>
        <v>0</v>
      </c>
      <c r="OL46" s="72">
        <f>SUMIFS(Cálculos!$G46:$OA46,Cálculos!$G$4:$OA$4,"H",Cálculos!$G$3:$OA$3,3)</f>
        <v>0</v>
      </c>
      <c r="OM46">
        <f>SUMIFS(Cálculos!$G46:$OA46,Cálculos!$G$4:$OA$4,"T",Cálculos!$G$3:$OA$3,3)</f>
        <v>0</v>
      </c>
      <c r="ON46" s="69" t="str">
        <f>IF($B46="","",IF(AND(Configurações!$B$3&lt;&gt;"Simples",ISNUMBER($C46),ROUND(OL46*1440,0)&gt;$C46*60),"Jornada semanal excedida: "&amp;TEXT(OL46,"[h]:mm")&amp;" (contratada "&amp;$C46&amp;"h) • ","")&amp;IF(IF(Configurações!$B$6="Sim",OM46&gt;6,OM46&gt;Configurações!$B$5),IF(Configurações!$B$6="Sim","Semana inteira sem folga — mínimo 1 folga (CCT/ACT) • ","Mais de "&amp;Configurações!$B$5&amp;" dias trabalhados — obrigatórias 2 folgas semanais • "),"")&amp;IF(COUNTIF(FE46:IB46,"*7DIA*")&gt;0,"7º dia consecutivo de trabalho • ","")&amp;IF(COUNTIF(FE46:IB46,"*DOM*")&gt;0,"Domingos consecutivos acima do permitido • ","")&amp;IF(COUNTIF(FE46:IB46,"*INT-INDEVIDO*")&gt;0,"Intervalo indevido em jornada até 4h • ","")&amp;IF(COUNTIF(FE46:IB46,"*INT-15MIN*")&gt;0,"Intervalo deve ser de 15 min (jornada 4h01–6h) • ","")&amp;IF(COUNTIF(FE46:IB46,"*INT-1H2H*")&gt;0,"Intervalo fora de 1h–2h (jornada acima de 6h) • ",""))</f>
        <v/>
      </c>
      <c r="OO46">
        <f>IF($B46="",0,IF(AND(Configurações!$B$3&lt;&gt;"Simples",ISNUMBER($C46),ROUND(OL46*1440,0)&gt;$C46*60),1,0))</f>
        <v>0</v>
      </c>
      <c r="OP46">
        <f>IF($B46="",0,IF(IF(Configurações!$B$6="Sim",OM46&gt;6,OM46&gt;Configurações!$B$5),1,0))</f>
        <v>0</v>
      </c>
      <c r="OQ46" s="72">
        <f>SUMIFS(Cálculos!$G46:$OA46,Cálculos!$G$4:$OA$4,"H",Cálculos!$G$3:$OA$3,4)</f>
        <v>0</v>
      </c>
      <c r="OR46">
        <f>SUMIFS(Cálculos!$G46:$OA46,Cálculos!$G$4:$OA$4,"T",Cálculos!$G$3:$OA$3,4)</f>
        <v>0</v>
      </c>
      <c r="OS46" s="69" t="str">
        <f>IF($B46="","",IF(AND(Configurações!$B$3&lt;&gt;"Simples",ISNUMBER($C46),ROUND(OQ46*1440,0)&gt;$C46*60),"Jornada semanal excedida: "&amp;TEXT(OQ46,"[h]:mm")&amp;" (contratada "&amp;$C46&amp;"h) • ","")&amp;IF(IF(Configurações!$B$6="Sim",OR46&gt;6,OR46&gt;Configurações!$B$5),IF(Configurações!$B$6="Sim","Semana inteira sem folga — mínimo 1 folga (CCT/ACT) • ","Mais de "&amp;Configurações!$B$5&amp;" dias trabalhados — obrigatórias 2 folgas semanais • "),"")&amp;IF(COUNTIF(ID46:LA46,"*7DIA*")&gt;0,"7º dia consecutivo de trabalho • ","")&amp;IF(COUNTIF(ID46:LA46,"*DOM*")&gt;0,"Domingos consecutivos acima do permitido • ","")&amp;IF(COUNTIF(ID46:LA46,"*INT-INDEVIDO*")&gt;0,"Intervalo indevido em jornada até 4h • ","")&amp;IF(COUNTIF(ID46:LA46,"*INT-15MIN*")&gt;0,"Intervalo deve ser de 15 min (jornada 4h01–6h) • ","")&amp;IF(COUNTIF(ID46:LA46,"*INT-1H2H*")&gt;0,"Intervalo fora de 1h–2h (jornada acima de 6h) • ",""))</f>
        <v/>
      </c>
      <c r="OT46">
        <f>IF($B46="",0,IF(AND(Configurações!$B$3&lt;&gt;"Simples",ISNUMBER($C46),ROUND(OQ46*1440,0)&gt;$C46*60),1,0))</f>
        <v>0</v>
      </c>
      <c r="OU46">
        <f>IF($B46="",0,IF(IF(Configurações!$B$6="Sim",OR46&gt;6,OR46&gt;Configurações!$B$5),1,0))</f>
        <v>0</v>
      </c>
      <c r="OV46" s="72">
        <f>SUMIFS(Cálculos!$G46:$OA46,Cálculos!$G$4:$OA$4,"H",Cálculos!$G$3:$OA$3,5)</f>
        <v>0</v>
      </c>
      <c r="OW46">
        <f>SUMIFS(Cálculos!$G46:$OA46,Cálculos!$G$4:$OA$4,"T",Cálculos!$G$3:$OA$3,5)</f>
        <v>0</v>
      </c>
      <c r="OX46" s="69" t="str">
        <f>IF($B46="","",IF(AND(Configurações!$B$3&lt;&gt;"Simples",ISNUMBER($C46),ROUND(OV46*1440,0)&gt;$C46*60),"Jornada semanal excedida: "&amp;TEXT(OV46,"[h]:mm")&amp;" (contratada "&amp;$C46&amp;"h) • ","")&amp;IF(IF(Configurações!$B$6="Sim",OW46&gt;6,OW46&gt;Configurações!$B$5),IF(Configurações!$B$6="Sim","Semana inteira sem folga — mínimo 1 folga (CCT/ACT) • ","Mais de "&amp;Configurações!$B$5&amp;" dias trabalhados — obrigatórias 2 folgas semanais • "),"")&amp;IF(COUNTIF(LC46:NZ46,"*7DIA*")&gt;0,"7º dia consecutivo de trabalho • ","")&amp;IF(COUNTIF(LC46:NZ46,"*DOM*")&gt;0,"Domingos consecutivos acima do permitido • ","")&amp;IF(COUNTIF(LC46:NZ46,"*INT-INDEVIDO*")&gt;0,"Intervalo indevido em jornada até 4h • ","")&amp;IF(COUNTIF(LC46:NZ46,"*INT-15MIN*")&gt;0,"Intervalo deve ser de 15 min (jornada 4h01–6h) • ","")&amp;IF(COUNTIF(LC46:NZ46,"*INT-1H2H*")&gt;0,"Intervalo fora de 1h–2h (jornada acima de 6h) • ",""))</f>
        <v/>
      </c>
      <c r="OY46">
        <f>IF($B46="",0,IF(AND(Configurações!$B$3&lt;&gt;"Simples",ISNUMBER($C46),ROUND(OV46*1440,0)&gt;$C46*60),1,0))</f>
        <v>0</v>
      </c>
      <c r="OZ46">
        <f>IF($B46="",0,IF(IF(Configurações!$B$6="Sim",OW46&gt;6,OW46&gt;Configurações!$B$5),1,0))</f>
        <v>0</v>
      </c>
      <c r="PA46">
        <f>IF($B46="",0,SUMPRODUCT((Cálculos!$G$4:$OA$4="T")*(Cálculos!$G$5:$OA$5&gt;=$PA$5)*(Cálculos!$G$5:$OA$5&lt;=$PB$5))-PE46)</f>
        <v>0</v>
      </c>
      <c r="PB46">
        <f>IF($B46="",0,PA46-SUMIFS(Cálculos!$G46:$OA46,Cálculos!$G$4:$OA$4,"T",Cálculos!$G$5:$OA$5,"&gt;="&amp;$PA$5,Cálculos!$G$5:$OA$5,"&lt;="&amp;$PB$5))</f>
        <v>0</v>
      </c>
      <c r="PC46">
        <f>ROUND(PA46*Configurações!$B$7/7,0)</f>
        <v>0</v>
      </c>
      <c r="PD46">
        <f>IF(AND(Configurações!$B$6="Sim",PA46&gt;0,PB46&lt;PC46),1,0)</f>
        <v>0</v>
      </c>
      <c r="PE46">
        <f>IF($B46="",0,COUNTIFS(Cálculos!$G$4:$OA$4,"ST",Cálculos!$G$5:$OA$5,"&gt;="&amp;$PA$5,Cálculos!$G$5:$OA$5,"&lt;="&amp;$PB$5,Cálculos!$G46:$OA46,"FERIAS"))</f>
        <v>0</v>
      </c>
      <c r="PF46">
        <f>IF($B46="",0,SUMPRODUCT((Cálculos!$G$4:$OA$4="T")*(Cálculos!$G$5:$OA$5&gt;=$PF$5)*(Cálculos!$G$5:$OA$5&lt;=$PG$5))-PJ46)</f>
        <v>0</v>
      </c>
      <c r="PG46">
        <f>IF($B46="",0,PF46-SUMIFS(Cálculos!$G46:$OA46,Cálculos!$G$4:$OA$4,"T",Cálculos!$G$5:$OA$5,"&gt;="&amp;$PF$5,Cálculos!$G$5:$OA$5,"&lt;="&amp;$PG$5))</f>
        <v>0</v>
      </c>
      <c r="PH46">
        <f>ROUND(PF46*Configurações!$B$7/7,0)</f>
        <v>0</v>
      </c>
      <c r="PI46">
        <f>IF(AND(Configurações!$B$6="Sim",PF46&gt;0,PG46&lt;PH46),1,0)</f>
        <v>0</v>
      </c>
      <c r="PJ46">
        <f>IF($B46="",0,COUNTIFS(Cálculos!$G$4:$OA$4,"ST",Cálculos!$G$5:$OA$5,"&gt;="&amp;$PF$5,Cálculos!$G$5:$OA$5,"&lt;="&amp;$PG$5,Cálculos!$G46:$OA46,"FERIAS"))</f>
        <v>0</v>
      </c>
      <c r="PK46">
        <f>IF($B46="",0,SUMPRODUCT((Cálculos!$G$4:$OA$4="T")*(Cálculos!$G$5:$OA$5&gt;=$PK$5)*(Cálculos!$G$5:$OA$5&lt;=$PL$5))-PO46)</f>
        <v>0</v>
      </c>
      <c r="PL46">
        <f>IF($B46="",0,PK46-SUMIFS(Cálculos!$G46:$OA46,Cálculos!$G$4:$OA$4,"T",Cálculos!$G$5:$OA$5,"&gt;="&amp;$PK$5,Cálculos!$G$5:$OA$5,"&lt;="&amp;$PL$5))</f>
        <v>0</v>
      </c>
      <c r="PM46">
        <f>ROUND(PK46*Configurações!$B$7/7,0)</f>
        <v>0</v>
      </c>
      <c r="PN46">
        <f>IF(AND(Configurações!$B$6="Sim",PK46&gt;0,PL46&lt;PM46),1,0)</f>
        <v>0</v>
      </c>
      <c r="PO46">
        <f>IF($B46="",0,COUNTIFS(Cálculos!$G$4:$OA$4,"ST",Cálculos!$G$5:$OA$5,"&gt;="&amp;$PK$5,Cálculos!$G$5:$OA$5,"&lt;="&amp;$PL$5,Cálculos!$G46:$OA46,"FERIAS"))</f>
        <v>0</v>
      </c>
      <c r="PP46" s="69" t="str">
        <f t="shared" si="212"/>
        <v/>
      </c>
    </row>
    <row r="47" spans="1:432" x14ac:dyDescent="0.25">
      <c r="A47" s="68" t="str">
        <f t="shared" si="106"/>
        <v/>
      </c>
      <c r="B47" s="69" t="str">
        <f>IF(Configurações!$B$3="Colunas",IF('Escala Colunas'!Q$4="","",'Escala Colunas'!Q$4),IF(Configurações!$B$3="Simples",IF('Escala Simples'!$B47="","",'Escala Simples'!$B47),IF('Escala Linhas'!$B47="","",'Escala Linhas'!$B47)))</f>
        <v/>
      </c>
      <c r="C47" s="70" t="str">
        <f>IF($B47="","",IFERROR(INDEX(Funcionários!$D$5:$D$84,MATCH($B47,Funcionários!$B$5:$B$84,0)),""))</f>
        <v/>
      </c>
      <c r="D47" t="str">
        <f>IF($B47="","",IFERROR(INDEX(Funcionários!$C$5:$C$84,MATCH($B47,Funcionários!$B$5:$B$84,0)),""))</f>
        <v/>
      </c>
      <c r="E47">
        <f>IF($B47="",0,IFERROR(N(INDEX(Funcionários!$E$5:$E$84,MATCH($B47,Funcionários!$B$5:$B$84,0))),0))</f>
        <v>0</v>
      </c>
      <c r="F47">
        <f>IF($B47="",0,IFERROR(N(INDEX(Funcionários!$F$5:$F$84,MATCH($B47,Funcionários!$B$5:$B$84,0))),0))</f>
        <v>0</v>
      </c>
      <c r="G47" s="71" t="str">
        <f>IF(Configurações!$B$3="Colunas",IF('Escala Colunas'!Q34="","",'Escala Colunas'!Q34),IF(Configurações!$B$3="Simples","",IF('Escala Linhas'!D47="","",'Escala Linhas'!D47)))</f>
        <v/>
      </c>
      <c r="H47" s="71" t="str">
        <f>IF(Configurações!$B$3="Colunas",IF('Escala Colunas'!Q35="","",'Escala Colunas'!Q35),IF(Configurações!$B$3="Simples","",IF('Escala Linhas'!E47="","",'Escala Linhas'!E47)))</f>
        <v/>
      </c>
      <c r="I47" s="71" t="str">
        <f>IF(Configurações!$B$3="Colunas",IF('Escala Colunas'!Q36="","",'Escala Colunas'!Q36),IF(Configurações!$B$3="Simples","",IF('Escala Linhas'!F47="","",'Escala Linhas'!F47)))</f>
        <v/>
      </c>
      <c r="J47" s="71" t="str">
        <f>IF(Configurações!$B$3="Colunas",IF('Escala Colunas'!Q37="","",'Escala Colunas'!Q37),IF(Configurações!$B$3="Simples","",IF('Escala Linhas'!G47="","",'Escala Linhas'!G47)))</f>
        <v/>
      </c>
      <c r="K47">
        <f>IF($B47="",0,IF(Configurações!$B$3="Simples",IF(OR(Q47="TRAB",Q47="ATEST"),1,0),IF(AND(G47&lt;&gt;"",J47&lt;&gt;""),1,0)))</f>
        <v>0</v>
      </c>
      <c r="L47" s="72">
        <f>IF(AND(K47=1,Configurações!$B$3&lt;&gt;"Simples"),MOD(J47-G47,1)-M47,0)</f>
        <v>0</v>
      </c>
      <c r="M47" s="72">
        <f t="shared" si="107"/>
        <v>0</v>
      </c>
      <c r="N47">
        <f t="shared" si="108"/>
        <v>0</v>
      </c>
      <c r="O47">
        <f t="shared" si="109"/>
        <v>0</v>
      </c>
      <c r="P47" s="38" t="str">
        <f>IF(K47=0,"",IF(N47&gt;Configurações!$B$15,"7DIA ","")&amp;IF(AND(WEEKDAY(G$5)=1,O47&gt;IF($D47="F",Configurações!$B$13,Configurações!$B$14)),"DOM ","")&amp;IF(Configurações!$B$3="Simples","",IF(ROUND(L47*1440,0)&lt;=ROUND(Configurações!$B$11*1440,0),IF(ROUND(M47*1440,0)&gt;0,"INT-INDEVIDO",""),IF(ROUND(L47*1440,0)&lt;=ROUND(Configurações!$B$12*1440,0),IF(ROUND(M47*1440,0)&lt;&gt;ROUND(Configurações!$B$8*1440,0),"INT-15MIN",""),IF(OR(ROUND(M47*1440,0)&lt;ROUND(Configurações!$B$9*1440,0),ROUND(M47*1440,0)&gt;ROUND(Configurações!$B$10*1440,0)),"INT-1H2H","")))))</f>
        <v/>
      </c>
      <c r="Q47" t="str">
        <f>IF(Configurações!$B$3="Simples",IF('Escala Simples'!D47="Trabalho","TRAB",IF('Escala Simples'!D47="Folga","FOLGA",IF('Escala Simples'!D47="Atestado","ATEST",IF('Escala Simples'!D47="Férias","FERIAS","")))),"")</f>
        <v/>
      </c>
      <c r="R47" s="71" t="str">
        <f>IF(Configurações!$B$3="Colunas",IF('Escala Colunas'!Q39="","",'Escala Colunas'!Q39),IF(Configurações!$B$3="Simples","",IF('Escala Linhas'!I47="","",'Escala Linhas'!I47)))</f>
        <v/>
      </c>
      <c r="S47" s="71" t="str">
        <f>IF(Configurações!$B$3="Colunas",IF('Escala Colunas'!Q40="","",'Escala Colunas'!Q40),IF(Configurações!$B$3="Simples","",IF('Escala Linhas'!J47="","",'Escala Linhas'!J47)))</f>
        <v/>
      </c>
      <c r="T47" s="71" t="str">
        <f>IF(Configurações!$B$3="Colunas",IF('Escala Colunas'!Q41="","",'Escala Colunas'!Q41),IF(Configurações!$B$3="Simples","",IF('Escala Linhas'!K47="","",'Escala Linhas'!K47)))</f>
        <v/>
      </c>
      <c r="U47" s="71" t="str">
        <f>IF(Configurações!$B$3="Colunas",IF('Escala Colunas'!Q42="","",'Escala Colunas'!Q42),IF(Configurações!$B$3="Simples","",IF('Escala Linhas'!L47="","",'Escala Linhas'!L47)))</f>
        <v/>
      </c>
      <c r="V47">
        <f>IF($B47="",0,IF(Configurações!$B$3="Simples",IF(OR(AB47="TRAB",AB47="ATEST"),1,0),IF(AND(R47&lt;&gt;"",U47&lt;&gt;""),1,0)))</f>
        <v>0</v>
      </c>
      <c r="W47" s="72">
        <f>IF(AND(V47=1,Configurações!$B$3&lt;&gt;"Simples"),MOD(U47-R47,1)-X47,0)</f>
        <v>0</v>
      </c>
      <c r="X47" s="72">
        <f t="shared" si="110"/>
        <v>0</v>
      </c>
      <c r="Y47">
        <f t="shared" si="111"/>
        <v>0</v>
      </c>
      <c r="Z47">
        <f t="shared" si="112"/>
        <v>0</v>
      </c>
      <c r="AA47" s="38" t="str">
        <f>IF(V47=0,"",IF(Y47&gt;Configurações!$B$15,"7DIA ","")&amp;IF(AND(WEEKDAY(R$5)=1,Z47&gt;IF($D47="F",Configurações!$B$13,Configurações!$B$14)),"DOM ","")&amp;IF(Configurações!$B$3="Simples","",IF(ROUND(W47*1440,0)&lt;=ROUND(Configurações!$B$11*1440,0),IF(ROUND(X47*1440,0)&gt;0,"INT-INDEVIDO",""),IF(ROUND(W47*1440,0)&lt;=ROUND(Configurações!$B$12*1440,0),IF(ROUND(X47*1440,0)&lt;&gt;ROUND(Configurações!$B$8*1440,0),"INT-15MIN",""),IF(OR(ROUND(X47*1440,0)&lt;ROUND(Configurações!$B$9*1440,0),ROUND(X47*1440,0)&gt;ROUND(Configurações!$B$10*1440,0)),"INT-1H2H","")))))</f>
        <v/>
      </c>
      <c r="AB47" t="str">
        <f>IF(Configurações!$B$3="Simples",IF('Escala Simples'!E47="Trabalho","TRAB",IF('Escala Simples'!E47="Folga","FOLGA",IF('Escala Simples'!E47="Atestado","ATEST",IF('Escala Simples'!E47="Férias","FERIAS","")))),"")</f>
        <v/>
      </c>
      <c r="AC47" s="71" t="str">
        <f>IF(Configurações!$B$3="Colunas",IF('Escala Colunas'!Q44="","",'Escala Colunas'!Q44),IF(Configurações!$B$3="Simples","",IF('Escala Linhas'!N47="","",'Escala Linhas'!N47)))</f>
        <v/>
      </c>
      <c r="AD47" s="71" t="str">
        <f>IF(Configurações!$B$3="Colunas",IF('Escala Colunas'!Q45="","",'Escala Colunas'!Q45),IF(Configurações!$B$3="Simples","",IF('Escala Linhas'!O47="","",'Escala Linhas'!O47)))</f>
        <v/>
      </c>
      <c r="AE47" s="71" t="str">
        <f>IF(Configurações!$B$3="Colunas",IF('Escala Colunas'!Q46="","",'Escala Colunas'!Q46),IF(Configurações!$B$3="Simples","",IF('Escala Linhas'!P47="","",'Escala Linhas'!P47)))</f>
        <v/>
      </c>
      <c r="AF47" s="71" t="str">
        <f>IF(Configurações!$B$3="Colunas",IF('Escala Colunas'!Q47="","",'Escala Colunas'!Q47),IF(Configurações!$B$3="Simples","",IF('Escala Linhas'!Q47="","",'Escala Linhas'!Q47)))</f>
        <v/>
      </c>
      <c r="AG47">
        <f>IF($B47="",0,IF(Configurações!$B$3="Simples",IF(OR(AM47="TRAB",AM47="ATEST"),1,0),IF(AND(AC47&lt;&gt;"",AF47&lt;&gt;""),1,0)))</f>
        <v>0</v>
      </c>
      <c r="AH47" s="72">
        <f>IF(AND(AG47=1,Configurações!$B$3&lt;&gt;"Simples"),MOD(AF47-AC47,1)-AI47,0)</f>
        <v>0</v>
      </c>
      <c r="AI47" s="72">
        <f t="shared" si="113"/>
        <v>0</v>
      </c>
      <c r="AJ47">
        <f t="shared" si="114"/>
        <v>0</v>
      </c>
      <c r="AK47">
        <f t="shared" si="115"/>
        <v>0</v>
      </c>
      <c r="AL47" s="38" t="str">
        <f>IF(AG47=0,"",IF(AJ47&gt;Configurações!$B$15,"7DIA ","")&amp;IF(AND(WEEKDAY(AC$5)=1,AK47&gt;IF($D47="F",Configurações!$B$13,Configurações!$B$14)),"DOM ","")&amp;IF(Configurações!$B$3="Simples","",IF(ROUND(AH47*1440,0)&lt;=ROUND(Configurações!$B$11*1440,0),IF(ROUND(AI47*1440,0)&gt;0,"INT-INDEVIDO",""),IF(ROUND(AH47*1440,0)&lt;=ROUND(Configurações!$B$12*1440,0),IF(ROUND(AI47*1440,0)&lt;&gt;ROUND(Configurações!$B$8*1440,0),"INT-15MIN",""),IF(OR(ROUND(AI47*1440,0)&lt;ROUND(Configurações!$B$9*1440,0),ROUND(AI47*1440,0)&gt;ROUND(Configurações!$B$10*1440,0)),"INT-1H2H","")))))</f>
        <v/>
      </c>
      <c r="AM47" t="str">
        <f>IF(Configurações!$B$3="Simples",IF('Escala Simples'!F47="Trabalho","TRAB",IF('Escala Simples'!F47="Folga","FOLGA",IF('Escala Simples'!F47="Atestado","ATEST",IF('Escala Simples'!F47="Férias","FERIAS","")))),"")</f>
        <v/>
      </c>
      <c r="AN47" s="71" t="str">
        <f>IF(Configurações!$B$3="Colunas",IF('Escala Colunas'!Q49="","",'Escala Colunas'!Q49),IF(Configurações!$B$3="Simples","",IF('Escala Linhas'!S47="","",'Escala Linhas'!S47)))</f>
        <v/>
      </c>
      <c r="AO47" s="71" t="str">
        <f>IF(Configurações!$B$3="Colunas",IF('Escala Colunas'!Q50="","",'Escala Colunas'!Q50),IF(Configurações!$B$3="Simples","",IF('Escala Linhas'!T47="","",'Escala Linhas'!T47)))</f>
        <v/>
      </c>
      <c r="AP47" s="71" t="str">
        <f>IF(Configurações!$B$3="Colunas",IF('Escala Colunas'!Q51="","",'Escala Colunas'!Q51),IF(Configurações!$B$3="Simples","",IF('Escala Linhas'!U47="","",'Escala Linhas'!U47)))</f>
        <v/>
      </c>
      <c r="AQ47" s="71" t="str">
        <f>IF(Configurações!$B$3="Colunas",IF('Escala Colunas'!Q52="","",'Escala Colunas'!Q52),IF(Configurações!$B$3="Simples","",IF('Escala Linhas'!V47="","",'Escala Linhas'!V47)))</f>
        <v/>
      </c>
      <c r="AR47">
        <f>IF($B47="",0,IF(Configurações!$B$3="Simples",IF(OR(AX47="TRAB",AX47="ATEST"),1,0),IF(AND(AN47&lt;&gt;"",AQ47&lt;&gt;""),1,0)))</f>
        <v>0</v>
      </c>
      <c r="AS47" s="72">
        <f>IF(AND(AR47=1,Configurações!$B$3&lt;&gt;"Simples"),MOD(AQ47-AN47,1)-AT47,0)</f>
        <v>0</v>
      </c>
      <c r="AT47" s="72">
        <f t="shared" si="116"/>
        <v>0</v>
      </c>
      <c r="AU47">
        <f t="shared" si="117"/>
        <v>0</v>
      </c>
      <c r="AV47">
        <f t="shared" si="118"/>
        <v>0</v>
      </c>
      <c r="AW47" s="38" t="str">
        <f>IF(AR47=0,"",IF(AU47&gt;Configurações!$B$15,"7DIA ","")&amp;IF(AND(WEEKDAY(AN$5)=1,AV47&gt;IF($D47="F",Configurações!$B$13,Configurações!$B$14)),"DOM ","")&amp;IF(Configurações!$B$3="Simples","",IF(ROUND(AS47*1440,0)&lt;=ROUND(Configurações!$B$11*1440,0),IF(ROUND(AT47*1440,0)&gt;0,"INT-INDEVIDO",""),IF(ROUND(AS47*1440,0)&lt;=ROUND(Configurações!$B$12*1440,0),IF(ROUND(AT47*1440,0)&lt;&gt;ROUND(Configurações!$B$8*1440,0),"INT-15MIN",""),IF(OR(ROUND(AT47*1440,0)&lt;ROUND(Configurações!$B$9*1440,0),ROUND(AT47*1440,0)&gt;ROUND(Configurações!$B$10*1440,0)),"INT-1H2H","")))))</f>
        <v/>
      </c>
      <c r="AX47" t="str">
        <f>IF(Configurações!$B$3="Simples",IF('Escala Simples'!G47="Trabalho","TRAB",IF('Escala Simples'!G47="Folga","FOLGA",IF('Escala Simples'!G47="Atestado","ATEST",IF('Escala Simples'!G47="Férias","FERIAS","")))),"")</f>
        <v/>
      </c>
      <c r="AY47" s="71" t="str">
        <f>IF(Configurações!$B$3="Colunas",IF('Escala Colunas'!Q54="","",'Escala Colunas'!Q54),IF(Configurações!$B$3="Simples","",IF('Escala Linhas'!X47="","",'Escala Linhas'!X47)))</f>
        <v/>
      </c>
      <c r="AZ47" s="71" t="str">
        <f>IF(Configurações!$B$3="Colunas",IF('Escala Colunas'!Q55="","",'Escala Colunas'!Q55),IF(Configurações!$B$3="Simples","",IF('Escala Linhas'!Y47="","",'Escala Linhas'!Y47)))</f>
        <v/>
      </c>
      <c r="BA47" s="71" t="str">
        <f>IF(Configurações!$B$3="Colunas",IF('Escala Colunas'!Q56="","",'Escala Colunas'!Q56),IF(Configurações!$B$3="Simples","",IF('Escala Linhas'!Z47="","",'Escala Linhas'!Z47)))</f>
        <v/>
      </c>
      <c r="BB47" s="71" t="str">
        <f>IF(Configurações!$B$3="Colunas",IF('Escala Colunas'!Q57="","",'Escala Colunas'!Q57),IF(Configurações!$B$3="Simples","",IF('Escala Linhas'!AA47="","",'Escala Linhas'!AA47)))</f>
        <v/>
      </c>
      <c r="BC47">
        <f>IF($B47="",0,IF(Configurações!$B$3="Simples",IF(OR(BI47="TRAB",BI47="ATEST"),1,0),IF(AND(AY47&lt;&gt;"",BB47&lt;&gt;""),1,0)))</f>
        <v>0</v>
      </c>
      <c r="BD47" s="72">
        <f>IF(AND(BC47=1,Configurações!$B$3&lt;&gt;"Simples"),MOD(BB47-AY47,1)-BE47,0)</f>
        <v>0</v>
      </c>
      <c r="BE47" s="72">
        <f t="shared" si="119"/>
        <v>0</v>
      </c>
      <c r="BF47">
        <f t="shared" si="120"/>
        <v>0</v>
      </c>
      <c r="BG47">
        <f t="shared" si="121"/>
        <v>0</v>
      </c>
      <c r="BH47" s="38" t="str">
        <f>IF(BC47=0,"",IF(BF47&gt;Configurações!$B$15,"7DIA ","")&amp;IF(AND(WEEKDAY(AY$5)=1,BG47&gt;IF($D47="F",Configurações!$B$13,Configurações!$B$14)),"DOM ","")&amp;IF(Configurações!$B$3="Simples","",IF(ROUND(BD47*1440,0)&lt;=ROUND(Configurações!$B$11*1440,0),IF(ROUND(BE47*1440,0)&gt;0,"INT-INDEVIDO",""),IF(ROUND(BD47*1440,0)&lt;=ROUND(Configurações!$B$12*1440,0),IF(ROUND(BE47*1440,0)&lt;&gt;ROUND(Configurações!$B$8*1440,0),"INT-15MIN",""),IF(OR(ROUND(BE47*1440,0)&lt;ROUND(Configurações!$B$9*1440,0),ROUND(BE47*1440,0)&gt;ROUND(Configurações!$B$10*1440,0)),"INT-1H2H","")))))</f>
        <v/>
      </c>
      <c r="BI47" t="str">
        <f>IF(Configurações!$B$3="Simples",IF('Escala Simples'!H47="Trabalho","TRAB",IF('Escala Simples'!H47="Folga","FOLGA",IF('Escala Simples'!H47="Atestado","ATEST",IF('Escala Simples'!H47="Férias","FERIAS","")))),"")</f>
        <v/>
      </c>
      <c r="BJ47" s="71" t="str">
        <f>IF(Configurações!$B$3="Colunas",IF('Escala Colunas'!Q59="","",'Escala Colunas'!Q59),IF(Configurações!$B$3="Simples","",IF('Escala Linhas'!AC47="","",'Escala Linhas'!AC47)))</f>
        <v/>
      </c>
      <c r="BK47" s="71" t="str">
        <f>IF(Configurações!$B$3="Colunas",IF('Escala Colunas'!Q60="","",'Escala Colunas'!Q60),IF(Configurações!$B$3="Simples","",IF('Escala Linhas'!AD47="","",'Escala Linhas'!AD47)))</f>
        <v/>
      </c>
      <c r="BL47" s="71" t="str">
        <f>IF(Configurações!$B$3="Colunas",IF('Escala Colunas'!Q61="","",'Escala Colunas'!Q61),IF(Configurações!$B$3="Simples","",IF('Escala Linhas'!AE47="","",'Escala Linhas'!AE47)))</f>
        <v/>
      </c>
      <c r="BM47" s="71" t="str">
        <f>IF(Configurações!$B$3="Colunas",IF('Escala Colunas'!Q62="","",'Escala Colunas'!Q62),IF(Configurações!$B$3="Simples","",IF('Escala Linhas'!AF47="","",'Escala Linhas'!AF47)))</f>
        <v/>
      </c>
      <c r="BN47">
        <f>IF($B47="",0,IF(Configurações!$B$3="Simples",IF(OR(BT47="TRAB",BT47="ATEST"),1,0),IF(AND(BJ47&lt;&gt;"",BM47&lt;&gt;""),1,0)))</f>
        <v>0</v>
      </c>
      <c r="BO47" s="72">
        <f>IF(AND(BN47=1,Configurações!$B$3&lt;&gt;"Simples"),MOD(BM47-BJ47,1)-BP47,0)</f>
        <v>0</v>
      </c>
      <c r="BP47" s="72">
        <f t="shared" si="122"/>
        <v>0</v>
      </c>
      <c r="BQ47">
        <f t="shared" si="123"/>
        <v>0</v>
      </c>
      <c r="BR47">
        <f t="shared" si="124"/>
        <v>0</v>
      </c>
      <c r="BS47" s="38" t="str">
        <f>IF(BN47=0,"",IF(BQ47&gt;Configurações!$B$15,"7DIA ","")&amp;IF(AND(WEEKDAY(BJ$5)=1,BR47&gt;IF($D47="F",Configurações!$B$13,Configurações!$B$14)),"DOM ","")&amp;IF(Configurações!$B$3="Simples","",IF(ROUND(BO47*1440,0)&lt;=ROUND(Configurações!$B$11*1440,0),IF(ROUND(BP47*1440,0)&gt;0,"INT-INDEVIDO",""),IF(ROUND(BO47*1440,0)&lt;=ROUND(Configurações!$B$12*1440,0),IF(ROUND(BP47*1440,0)&lt;&gt;ROUND(Configurações!$B$8*1440,0),"INT-15MIN",""),IF(OR(ROUND(BP47*1440,0)&lt;ROUND(Configurações!$B$9*1440,0),ROUND(BP47*1440,0)&gt;ROUND(Configurações!$B$10*1440,0)),"INT-1H2H","")))))</f>
        <v/>
      </c>
      <c r="BT47" t="str">
        <f>IF(Configurações!$B$3="Simples",IF('Escala Simples'!I47="Trabalho","TRAB",IF('Escala Simples'!I47="Folga","FOLGA",IF('Escala Simples'!I47="Atestado","ATEST",IF('Escala Simples'!I47="Férias","FERIAS","")))),"")</f>
        <v/>
      </c>
      <c r="BU47" s="71" t="str">
        <f>IF(Configurações!$B$3="Colunas",IF('Escala Colunas'!Q64="","",'Escala Colunas'!Q64),IF(Configurações!$B$3="Simples","",IF('Escala Linhas'!AH47="","",'Escala Linhas'!AH47)))</f>
        <v/>
      </c>
      <c r="BV47" s="71" t="str">
        <f>IF(Configurações!$B$3="Colunas",IF('Escala Colunas'!Q65="","",'Escala Colunas'!Q65),IF(Configurações!$B$3="Simples","",IF('Escala Linhas'!AI47="","",'Escala Linhas'!AI47)))</f>
        <v/>
      </c>
      <c r="BW47" s="71" t="str">
        <f>IF(Configurações!$B$3="Colunas",IF('Escala Colunas'!Q66="","",'Escala Colunas'!Q66),IF(Configurações!$B$3="Simples","",IF('Escala Linhas'!AJ47="","",'Escala Linhas'!AJ47)))</f>
        <v/>
      </c>
      <c r="BX47" s="71" t="str">
        <f>IF(Configurações!$B$3="Colunas",IF('Escala Colunas'!Q67="","",'Escala Colunas'!Q67),IF(Configurações!$B$3="Simples","",IF('Escala Linhas'!AK47="","",'Escala Linhas'!AK47)))</f>
        <v/>
      </c>
      <c r="BY47">
        <f>IF($B47="",0,IF(Configurações!$B$3="Simples",IF(OR(CE47="TRAB",CE47="ATEST"),1,0),IF(AND(BU47&lt;&gt;"",BX47&lt;&gt;""),1,0)))</f>
        <v>0</v>
      </c>
      <c r="BZ47" s="72">
        <f>IF(AND(BY47=1,Configurações!$B$3&lt;&gt;"Simples"),MOD(BX47-BU47,1)-CA47,0)</f>
        <v>0</v>
      </c>
      <c r="CA47" s="72">
        <f t="shared" si="125"/>
        <v>0</v>
      </c>
      <c r="CB47">
        <f t="shared" si="126"/>
        <v>0</v>
      </c>
      <c r="CC47">
        <f t="shared" si="127"/>
        <v>0</v>
      </c>
      <c r="CD47" s="38" t="str">
        <f>IF(BY47=0,"",IF(CB47&gt;Configurações!$B$15,"7DIA ","")&amp;IF(AND(WEEKDAY(BU$5)=1,CC47&gt;IF($D47="F",Configurações!$B$13,Configurações!$B$14)),"DOM ","")&amp;IF(Configurações!$B$3="Simples","",IF(ROUND(BZ47*1440,0)&lt;=ROUND(Configurações!$B$11*1440,0),IF(ROUND(CA47*1440,0)&gt;0,"INT-INDEVIDO",""),IF(ROUND(BZ47*1440,0)&lt;=ROUND(Configurações!$B$12*1440,0),IF(ROUND(CA47*1440,0)&lt;&gt;ROUND(Configurações!$B$8*1440,0),"INT-15MIN",""),IF(OR(ROUND(CA47*1440,0)&lt;ROUND(Configurações!$B$9*1440,0),ROUND(CA47*1440,0)&gt;ROUND(Configurações!$B$10*1440,0)),"INT-1H2H","")))))</f>
        <v/>
      </c>
      <c r="CE47" t="str">
        <f>IF(Configurações!$B$3="Simples",IF('Escala Simples'!J47="Trabalho","TRAB",IF('Escala Simples'!J47="Folga","FOLGA",IF('Escala Simples'!J47="Atestado","ATEST",IF('Escala Simples'!J47="Férias","FERIAS","")))),"")</f>
        <v/>
      </c>
      <c r="CF47" s="71" t="str">
        <f>IF(Configurações!$B$3="Colunas",IF('Escala Colunas'!Q72="","",'Escala Colunas'!Q72),IF(Configurações!$B$3="Simples","",IF('Escala Linhas'!AP47="","",'Escala Linhas'!AP47)))</f>
        <v/>
      </c>
      <c r="CG47" s="71" t="str">
        <f>IF(Configurações!$B$3="Colunas",IF('Escala Colunas'!Q73="","",'Escala Colunas'!Q73),IF(Configurações!$B$3="Simples","",IF('Escala Linhas'!AQ47="","",'Escala Linhas'!AQ47)))</f>
        <v/>
      </c>
      <c r="CH47" s="71" t="str">
        <f>IF(Configurações!$B$3="Colunas",IF('Escala Colunas'!Q74="","",'Escala Colunas'!Q74),IF(Configurações!$B$3="Simples","",IF('Escala Linhas'!AR47="","",'Escala Linhas'!AR47)))</f>
        <v/>
      </c>
      <c r="CI47" s="71" t="str">
        <f>IF(Configurações!$B$3="Colunas",IF('Escala Colunas'!Q75="","",'Escala Colunas'!Q75),IF(Configurações!$B$3="Simples","",IF('Escala Linhas'!AS47="","",'Escala Linhas'!AS47)))</f>
        <v/>
      </c>
      <c r="CJ47">
        <f>IF($B47="",0,IF(Configurações!$B$3="Simples",IF(OR(CP47="TRAB",CP47="ATEST"),1,0),IF(AND(CF47&lt;&gt;"",CI47&lt;&gt;""),1,0)))</f>
        <v>0</v>
      </c>
      <c r="CK47" s="72">
        <f>IF(AND(CJ47=1,Configurações!$B$3&lt;&gt;"Simples"),MOD(CI47-CF47,1)-CL47,0)</f>
        <v>0</v>
      </c>
      <c r="CL47" s="72">
        <f t="shared" si="128"/>
        <v>0</v>
      </c>
      <c r="CM47">
        <f t="shared" si="129"/>
        <v>0</v>
      </c>
      <c r="CN47">
        <f t="shared" si="130"/>
        <v>0</v>
      </c>
      <c r="CO47" s="38" t="str">
        <f>IF(CJ47=0,"",IF(CM47&gt;Configurações!$B$15,"7DIA ","")&amp;IF(AND(WEEKDAY(CF$5)=1,CN47&gt;IF($D47="F",Configurações!$B$13,Configurações!$B$14)),"DOM ","")&amp;IF(Configurações!$B$3="Simples","",IF(ROUND(CK47*1440,0)&lt;=ROUND(Configurações!$B$11*1440,0),IF(ROUND(CL47*1440,0)&gt;0,"INT-INDEVIDO",""),IF(ROUND(CK47*1440,0)&lt;=ROUND(Configurações!$B$12*1440,0),IF(ROUND(CL47*1440,0)&lt;&gt;ROUND(Configurações!$B$8*1440,0),"INT-15MIN",""),IF(OR(ROUND(CL47*1440,0)&lt;ROUND(Configurações!$B$9*1440,0),ROUND(CL47*1440,0)&gt;ROUND(Configurações!$B$10*1440,0)),"INT-1H2H","")))))</f>
        <v/>
      </c>
      <c r="CP47" t="str">
        <f>IF(Configurações!$B$3="Simples",IF('Escala Simples'!M47="Trabalho","TRAB",IF('Escala Simples'!M47="Folga","FOLGA",IF('Escala Simples'!M47="Atestado","ATEST",IF('Escala Simples'!M47="Férias","FERIAS","")))),"")</f>
        <v/>
      </c>
      <c r="CQ47" s="71" t="str">
        <f>IF(Configurações!$B$3="Colunas",IF('Escala Colunas'!Q77="","",'Escala Colunas'!Q77),IF(Configurações!$B$3="Simples","",IF('Escala Linhas'!AU47="","",'Escala Linhas'!AU47)))</f>
        <v/>
      </c>
      <c r="CR47" s="71" t="str">
        <f>IF(Configurações!$B$3="Colunas",IF('Escala Colunas'!Q78="","",'Escala Colunas'!Q78),IF(Configurações!$B$3="Simples","",IF('Escala Linhas'!AV47="","",'Escala Linhas'!AV47)))</f>
        <v/>
      </c>
      <c r="CS47" s="71" t="str">
        <f>IF(Configurações!$B$3="Colunas",IF('Escala Colunas'!Q79="","",'Escala Colunas'!Q79),IF(Configurações!$B$3="Simples","",IF('Escala Linhas'!AW47="","",'Escala Linhas'!AW47)))</f>
        <v/>
      </c>
      <c r="CT47" s="71" t="str">
        <f>IF(Configurações!$B$3="Colunas",IF('Escala Colunas'!Q80="","",'Escala Colunas'!Q80),IF(Configurações!$B$3="Simples","",IF('Escala Linhas'!AX47="","",'Escala Linhas'!AX47)))</f>
        <v/>
      </c>
      <c r="CU47">
        <f>IF($B47="",0,IF(Configurações!$B$3="Simples",IF(OR(DA47="TRAB",DA47="ATEST"),1,0),IF(AND(CQ47&lt;&gt;"",CT47&lt;&gt;""),1,0)))</f>
        <v>0</v>
      </c>
      <c r="CV47" s="72">
        <f>IF(AND(CU47=1,Configurações!$B$3&lt;&gt;"Simples"),MOD(CT47-CQ47,1)-CW47,0)</f>
        <v>0</v>
      </c>
      <c r="CW47" s="72">
        <f t="shared" si="131"/>
        <v>0</v>
      </c>
      <c r="CX47">
        <f t="shared" si="132"/>
        <v>0</v>
      </c>
      <c r="CY47">
        <f t="shared" si="133"/>
        <v>0</v>
      </c>
      <c r="CZ47" s="38" t="str">
        <f>IF(CU47=0,"",IF(CX47&gt;Configurações!$B$15,"7DIA ","")&amp;IF(AND(WEEKDAY(CQ$5)=1,CY47&gt;IF($D47="F",Configurações!$B$13,Configurações!$B$14)),"DOM ","")&amp;IF(Configurações!$B$3="Simples","",IF(ROUND(CV47*1440,0)&lt;=ROUND(Configurações!$B$11*1440,0),IF(ROUND(CW47*1440,0)&gt;0,"INT-INDEVIDO",""),IF(ROUND(CV47*1440,0)&lt;=ROUND(Configurações!$B$12*1440,0),IF(ROUND(CW47*1440,0)&lt;&gt;ROUND(Configurações!$B$8*1440,0),"INT-15MIN",""),IF(OR(ROUND(CW47*1440,0)&lt;ROUND(Configurações!$B$9*1440,0),ROUND(CW47*1440,0)&gt;ROUND(Configurações!$B$10*1440,0)),"INT-1H2H","")))))</f>
        <v/>
      </c>
      <c r="DA47" t="str">
        <f>IF(Configurações!$B$3="Simples",IF('Escala Simples'!N47="Trabalho","TRAB",IF('Escala Simples'!N47="Folga","FOLGA",IF('Escala Simples'!N47="Atestado","ATEST",IF('Escala Simples'!N47="Férias","FERIAS","")))),"")</f>
        <v/>
      </c>
      <c r="DB47" s="71" t="str">
        <f>IF(Configurações!$B$3="Colunas",IF('Escala Colunas'!Q82="","",'Escala Colunas'!Q82),IF(Configurações!$B$3="Simples","",IF('Escala Linhas'!AZ47="","",'Escala Linhas'!AZ47)))</f>
        <v/>
      </c>
      <c r="DC47" s="71" t="str">
        <f>IF(Configurações!$B$3="Colunas",IF('Escala Colunas'!Q83="","",'Escala Colunas'!Q83),IF(Configurações!$B$3="Simples","",IF('Escala Linhas'!BA47="","",'Escala Linhas'!BA47)))</f>
        <v/>
      </c>
      <c r="DD47" s="71" t="str">
        <f>IF(Configurações!$B$3="Colunas",IF('Escala Colunas'!Q84="","",'Escala Colunas'!Q84),IF(Configurações!$B$3="Simples","",IF('Escala Linhas'!BB47="","",'Escala Linhas'!BB47)))</f>
        <v/>
      </c>
      <c r="DE47" s="71" t="str">
        <f>IF(Configurações!$B$3="Colunas",IF('Escala Colunas'!Q85="","",'Escala Colunas'!Q85),IF(Configurações!$B$3="Simples","",IF('Escala Linhas'!BC47="","",'Escala Linhas'!BC47)))</f>
        <v/>
      </c>
      <c r="DF47">
        <f>IF($B47="",0,IF(Configurações!$B$3="Simples",IF(OR(DL47="TRAB",DL47="ATEST"),1,0),IF(AND(DB47&lt;&gt;"",DE47&lt;&gt;""),1,0)))</f>
        <v>0</v>
      </c>
      <c r="DG47" s="72">
        <f>IF(AND(DF47=1,Configurações!$B$3&lt;&gt;"Simples"),MOD(DE47-DB47,1)-DH47,0)</f>
        <v>0</v>
      </c>
      <c r="DH47" s="72">
        <f t="shared" si="134"/>
        <v>0</v>
      </c>
      <c r="DI47">
        <f t="shared" si="135"/>
        <v>0</v>
      </c>
      <c r="DJ47">
        <f t="shared" si="136"/>
        <v>0</v>
      </c>
      <c r="DK47" s="38" t="str">
        <f>IF(DF47=0,"",IF(DI47&gt;Configurações!$B$15,"7DIA ","")&amp;IF(AND(WEEKDAY(DB$5)=1,DJ47&gt;IF($D47="F",Configurações!$B$13,Configurações!$B$14)),"DOM ","")&amp;IF(Configurações!$B$3="Simples","",IF(ROUND(DG47*1440,0)&lt;=ROUND(Configurações!$B$11*1440,0),IF(ROUND(DH47*1440,0)&gt;0,"INT-INDEVIDO",""),IF(ROUND(DG47*1440,0)&lt;=ROUND(Configurações!$B$12*1440,0),IF(ROUND(DH47*1440,0)&lt;&gt;ROUND(Configurações!$B$8*1440,0),"INT-15MIN",""),IF(OR(ROUND(DH47*1440,0)&lt;ROUND(Configurações!$B$9*1440,0),ROUND(DH47*1440,0)&gt;ROUND(Configurações!$B$10*1440,0)),"INT-1H2H","")))))</f>
        <v/>
      </c>
      <c r="DL47" t="str">
        <f>IF(Configurações!$B$3="Simples",IF('Escala Simples'!O47="Trabalho","TRAB",IF('Escala Simples'!O47="Folga","FOLGA",IF('Escala Simples'!O47="Atestado","ATEST",IF('Escala Simples'!O47="Férias","FERIAS","")))),"")</f>
        <v/>
      </c>
      <c r="DM47" s="71" t="str">
        <f>IF(Configurações!$B$3="Colunas",IF('Escala Colunas'!Q87="","",'Escala Colunas'!Q87),IF(Configurações!$B$3="Simples","",IF('Escala Linhas'!BE47="","",'Escala Linhas'!BE47)))</f>
        <v/>
      </c>
      <c r="DN47" s="71" t="str">
        <f>IF(Configurações!$B$3="Colunas",IF('Escala Colunas'!Q88="","",'Escala Colunas'!Q88),IF(Configurações!$B$3="Simples","",IF('Escala Linhas'!BF47="","",'Escala Linhas'!BF47)))</f>
        <v/>
      </c>
      <c r="DO47" s="71" t="str">
        <f>IF(Configurações!$B$3="Colunas",IF('Escala Colunas'!Q89="","",'Escala Colunas'!Q89),IF(Configurações!$B$3="Simples","",IF('Escala Linhas'!BG47="","",'Escala Linhas'!BG47)))</f>
        <v/>
      </c>
      <c r="DP47" s="71" t="str">
        <f>IF(Configurações!$B$3="Colunas",IF('Escala Colunas'!Q90="","",'Escala Colunas'!Q90),IF(Configurações!$B$3="Simples","",IF('Escala Linhas'!BH47="","",'Escala Linhas'!BH47)))</f>
        <v/>
      </c>
      <c r="DQ47">
        <f>IF($B47="",0,IF(Configurações!$B$3="Simples",IF(OR(DW47="TRAB",DW47="ATEST"),1,0),IF(AND(DM47&lt;&gt;"",DP47&lt;&gt;""),1,0)))</f>
        <v>0</v>
      </c>
      <c r="DR47" s="72">
        <f>IF(AND(DQ47=1,Configurações!$B$3&lt;&gt;"Simples"),MOD(DP47-DM47,1)-DS47,0)</f>
        <v>0</v>
      </c>
      <c r="DS47" s="72">
        <f t="shared" si="137"/>
        <v>0</v>
      </c>
      <c r="DT47">
        <f t="shared" si="138"/>
        <v>0</v>
      </c>
      <c r="DU47">
        <f t="shared" si="139"/>
        <v>0</v>
      </c>
      <c r="DV47" s="38" t="str">
        <f>IF(DQ47=0,"",IF(DT47&gt;Configurações!$B$15,"7DIA ","")&amp;IF(AND(WEEKDAY(DM$5)=1,DU47&gt;IF($D47="F",Configurações!$B$13,Configurações!$B$14)),"DOM ","")&amp;IF(Configurações!$B$3="Simples","",IF(ROUND(DR47*1440,0)&lt;=ROUND(Configurações!$B$11*1440,0),IF(ROUND(DS47*1440,0)&gt;0,"INT-INDEVIDO",""),IF(ROUND(DR47*1440,0)&lt;=ROUND(Configurações!$B$12*1440,0),IF(ROUND(DS47*1440,0)&lt;&gt;ROUND(Configurações!$B$8*1440,0),"INT-15MIN",""),IF(OR(ROUND(DS47*1440,0)&lt;ROUND(Configurações!$B$9*1440,0),ROUND(DS47*1440,0)&gt;ROUND(Configurações!$B$10*1440,0)),"INT-1H2H","")))))</f>
        <v/>
      </c>
      <c r="DW47" t="str">
        <f>IF(Configurações!$B$3="Simples",IF('Escala Simples'!P47="Trabalho","TRAB",IF('Escala Simples'!P47="Folga","FOLGA",IF('Escala Simples'!P47="Atestado","ATEST",IF('Escala Simples'!P47="Férias","FERIAS","")))),"")</f>
        <v/>
      </c>
      <c r="DX47" s="71" t="str">
        <f>IF(Configurações!$B$3="Colunas",IF('Escala Colunas'!Q92="","",'Escala Colunas'!Q92),IF(Configurações!$B$3="Simples","",IF('Escala Linhas'!BJ47="","",'Escala Linhas'!BJ47)))</f>
        <v/>
      </c>
      <c r="DY47" s="71" t="str">
        <f>IF(Configurações!$B$3="Colunas",IF('Escala Colunas'!Q93="","",'Escala Colunas'!Q93),IF(Configurações!$B$3="Simples","",IF('Escala Linhas'!BK47="","",'Escala Linhas'!BK47)))</f>
        <v/>
      </c>
      <c r="DZ47" s="71" t="str">
        <f>IF(Configurações!$B$3="Colunas",IF('Escala Colunas'!Q94="","",'Escala Colunas'!Q94),IF(Configurações!$B$3="Simples","",IF('Escala Linhas'!BL47="","",'Escala Linhas'!BL47)))</f>
        <v/>
      </c>
      <c r="EA47" s="71" t="str">
        <f>IF(Configurações!$B$3="Colunas",IF('Escala Colunas'!Q95="","",'Escala Colunas'!Q95),IF(Configurações!$B$3="Simples","",IF('Escala Linhas'!BM47="","",'Escala Linhas'!BM47)))</f>
        <v/>
      </c>
      <c r="EB47">
        <f>IF($B47="",0,IF(Configurações!$B$3="Simples",IF(OR(EH47="TRAB",EH47="ATEST"),1,0),IF(AND(DX47&lt;&gt;"",EA47&lt;&gt;""),1,0)))</f>
        <v>0</v>
      </c>
      <c r="EC47" s="72">
        <f>IF(AND(EB47=1,Configurações!$B$3&lt;&gt;"Simples"),MOD(EA47-DX47,1)-ED47,0)</f>
        <v>0</v>
      </c>
      <c r="ED47" s="72">
        <f t="shared" si="140"/>
        <v>0</v>
      </c>
      <c r="EE47">
        <f t="shared" si="141"/>
        <v>0</v>
      </c>
      <c r="EF47">
        <f t="shared" si="142"/>
        <v>0</v>
      </c>
      <c r="EG47" s="38" t="str">
        <f>IF(EB47=0,"",IF(EE47&gt;Configurações!$B$15,"7DIA ","")&amp;IF(AND(WEEKDAY(DX$5)=1,EF47&gt;IF($D47="F",Configurações!$B$13,Configurações!$B$14)),"DOM ","")&amp;IF(Configurações!$B$3="Simples","",IF(ROUND(EC47*1440,0)&lt;=ROUND(Configurações!$B$11*1440,0),IF(ROUND(ED47*1440,0)&gt;0,"INT-INDEVIDO",""),IF(ROUND(EC47*1440,0)&lt;=ROUND(Configurações!$B$12*1440,0),IF(ROUND(ED47*1440,0)&lt;&gt;ROUND(Configurações!$B$8*1440,0),"INT-15MIN",""),IF(OR(ROUND(ED47*1440,0)&lt;ROUND(Configurações!$B$9*1440,0),ROUND(ED47*1440,0)&gt;ROUND(Configurações!$B$10*1440,0)),"INT-1H2H","")))))</f>
        <v/>
      </c>
      <c r="EH47" t="str">
        <f>IF(Configurações!$B$3="Simples",IF('Escala Simples'!Q47="Trabalho","TRAB",IF('Escala Simples'!Q47="Folga","FOLGA",IF('Escala Simples'!Q47="Atestado","ATEST",IF('Escala Simples'!Q47="Férias","FERIAS","")))),"")</f>
        <v/>
      </c>
      <c r="EI47" s="71" t="str">
        <f>IF(Configurações!$B$3="Colunas",IF('Escala Colunas'!Q97="","",'Escala Colunas'!Q97),IF(Configurações!$B$3="Simples","",IF('Escala Linhas'!BO47="","",'Escala Linhas'!BO47)))</f>
        <v/>
      </c>
      <c r="EJ47" s="71" t="str">
        <f>IF(Configurações!$B$3="Colunas",IF('Escala Colunas'!Q98="","",'Escala Colunas'!Q98),IF(Configurações!$B$3="Simples","",IF('Escala Linhas'!BP47="","",'Escala Linhas'!BP47)))</f>
        <v/>
      </c>
      <c r="EK47" s="71" t="str">
        <f>IF(Configurações!$B$3="Colunas",IF('Escala Colunas'!Q99="","",'Escala Colunas'!Q99),IF(Configurações!$B$3="Simples","",IF('Escala Linhas'!BQ47="","",'Escala Linhas'!BQ47)))</f>
        <v/>
      </c>
      <c r="EL47" s="71" t="str">
        <f>IF(Configurações!$B$3="Colunas",IF('Escala Colunas'!Q100="","",'Escala Colunas'!Q100),IF(Configurações!$B$3="Simples","",IF('Escala Linhas'!BR47="","",'Escala Linhas'!BR47)))</f>
        <v/>
      </c>
      <c r="EM47">
        <f>IF($B47="",0,IF(Configurações!$B$3="Simples",IF(OR(ES47="TRAB",ES47="ATEST"),1,0),IF(AND(EI47&lt;&gt;"",EL47&lt;&gt;""),1,0)))</f>
        <v>0</v>
      </c>
      <c r="EN47" s="72">
        <f>IF(AND(EM47=1,Configurações!$B$3&lt;&gt;"Simples"),MOD(EL47-EI47,1)-EO47,0)</f>
        <v>0</v>
      </c>
      <c r="EO47" s="72">
        <f t="shared" si="143"/>
        <v>0</v>
      </c>
      <c r="EP47">
        <f t="shared" si="144"/>
        <v>0</v>
      </c>
      <c r="EQ47">
        <f t="shared" si="145"/>
        <v>0</v>
      </c>
      <c r="ER47" s="38" t="str">
        <f>IF(EM47=0,"",IF(EP47&gt;Configurações!$B$15,"7DIA ","")&amp;IF(AND(WEEKDAY(EI$5)=1,EQ47&gt;IF($D47="F",Configurações!$B$13,Configurações!$B$14)),"DOM ","")&amp;IF(Configurações!$B$3="Simples","",IF(ROUND(EN47*1440,0)&lt;=ROUND(Configurações!$B$11*1440,0),IF(ROUND(EO47*1440,0)&gt;0,"INT-INDEVIDO",""),IF(ROUND(EN47*1440,0)&lt;=ROUND(Configurações!$B$12*1440,0),IF(ROUND(EO47*1440,0)&lt;&gt;ROUND(Configurações!$B$8*1440,0),"INT-15MIN",""),IF(OR(ROUND(EO47*1440,0)&lt;ROUND(Configurações!$B$9*1440,0),ROUND(EO47*1440,0)&gt;ROUND(Configurações!$B$10*1440,0)),"INT-1H2H","")))))</f>
        <v/>
      </c>
      <c r="ES47" t="str">
        <f>IF(Configurações!$B$3="Simples",IF('Escala Simples'!R47="Trabalho","TRAB",IF('Escala Simples'!R47="Folga","FOLGA",IF('Escala Simples'!R47="Atestado","ATEST",IF('Escala Simples'!R47="Férias","FERIAS","")))),"")</f>
        <v/>
      </c>
      <c r="ET47" s="71" t="str">
        <f>IF(Configurações!$B$3="Colunas",IF('Escala Colunas'!Q102="","",'Escala Colunas'!Q102),IF(Configurações!$B$3="Simples","",IF('Escala Linhas'!BT47="","",'Escala Linhas'!BT47)))</f>
        <v/>
      </c>
      <c r="EU47" s="71" t="str">
        <f>IF(Configurações!$B$3="Colunas",IF('Escala Colunas'!Q103="","",'Escala Colunas'!Q103),IF(Configurações!$B$3="Simples","",IF('Escala Linhas'!BU47="","",'Escala Linhas'!BU47)))</f>
        <v/>
      </c>
      <c r="EV47" s="71" t="str">
        <f>IF(Configurações!$B$3="Colunas",IF('Escala Colunas'!Q104="","",'Escala Colunas'!Q104),IF(Configurações!$B$3="Simples","",IF('Escala Linhas'!BV47="","",'Escala Linhas'!BV47)))</f>
        <v/>
      </c>
      <c r="EW47" s="71" t="str">
        <f>IF(Configurações!$B$3="Colunas",IF('Escala Colunas'!Q105="","",'Escala Colunas'!Q105),IF(Configurações!$B$3="Simples","",IF('Escala Linhas'!BW47="","",'Escala Linhas'!BW47)))</f>
        <v/>
      </c>
      <c r="EX47">
        <f>IF($B47="",0,IF(Configurações!$B$3="Simples",IF(OR(FD47="TRAB",FD47="ATEST"),1,0),IF(AND(ET47&lt;&gt;"",EW47&lt;&gt;""),1,0)))</f>
        <v>0</v>
      </c>
      <c r="EY47" s="72">
        <f>IF(AND(EX47=1,Configurações!$B$3&lt;&gt;"Simples"),MOD(EW47-ET47,1)-EZ47,0)</f>
        <v>0</v>
      </c>
      <c r="EZ47" s="72">
        <f t="shared" si="146"/>
        <v>0</v>
      </c>
      <c r="FA47">
        <f t="shared" si="147"/>
        <v>0</v>
      </c>
      <c r="FB47">
        <f t="shared" si="148"/>
        <v>0</v>
      </c>
      <c r="FC47" s="38" t="str">
        <f>IF(EX47=0,"",IF(FA47&gt;Configurações!$B$15,"7DIA ","")&amp;IF(AND(WEEKDAY(ET$5)=1,FB47&gt;IF($D47="F",Configurações!$B$13,Configurações!$B$14)),"DOM ","")&amp;IF(Configurações!$B$3="Simples","",IF(ROUND(EY47*1440,0)&lt;=ROUND(Configurações!$B$11*1440,0),IF(ROUND(EZ47*1440,0)&gt;0,"INT-INDEVIDO",""),IF(ROUND(EY47*1440,0)&lt;=ROUND(Configurações!$B$12*1440,0),IF(ROUND(EZ47*1440,0)&lt;&gt;ROUND(Configurações!$B$8*1440,0),"INT-15MIN",""),IF(OR(ROUND(EZ47*1440,0)&lt;ROUND(Configurações!$B$9*1440,0),ROUND(EZ47*1440,0)&gt;ROUND(Configurações!$B$10*1440,0)),"INT-1H2H","")))))</f>
        <v/>
      </c>
      <c r="FD47" t="str">
        <f>IF(Configurações!$B$3="Simples",IF('Escala Simples'!S47="Trabalho","TRAB",IF('Escala Simples'!S47="Folga","FOLGA",IF('Escala Simples'!S47="Atestado","ATEST",IF('Escala Simples'!S47="Férias","FERIAS","")))),"")</f>
        <v/>
      </c>
      <c r="FE47" s="71" t="str">
        <f>IF(Configurações!$B$3="Colunas",IF('Escala Colunas'!Q110="","",'Escala Colunas'!Q110),IF(Configurações!$B$3="Simples","",IF('Escala Linhas'!CB47="","",'Escala Linhas'!CB47)))</f>
        <v/>
      </c>
      <c r="FF47" s="71" t="str">
        <f>IF(Configurações!$B$3="Colunas",IF('Escala Colunas'!Q111="","",'Escala Colunas'!Q111),IF(Configurações!$B$3="Simples","",IF('Escala Linhas'!CC47="","",'Escala Linhas'!CC47)))</f>
        <v/>
      </c>
      <c r="FG47" s="71" t="str">
        <f>IF(Configurações!$B$3="Colunas",IF('Escala Colunas'!Q112="","",'Escala Colunas'!Q112),IF(Configurações!$B$3="Simples","",IF('Escala Linhas'!CD47="","",'Escala Linhas'!CD47)))</f>
        <v/>
      </c>
      <c r="FH47" s="71" t="str">
        <f>IF(Configurações!$B$3="Colunas",IF('Escala Colunas'!Q113="","",'Escala Colunas'!Q113),IF(Configurações!$B$3="Simples","",IF('Escala Linhas'!CE47="","",'Escala Linhas'!CE47)))</f>
        <v/>
      </c>
      <c r="FI47">
        <f>IF($B47="",0,IF(Configurações!$B$3="Simples",IF(OR(FO47="TRAB",FO47="ATEST"),1,0),IF(AND(FE47&lt;&gt;"",FH47&lt;&gt;""),1,0)))</f>
        <v>0</v>
      </c>
      <c r="FJ47" s="72">
        <f>IF(AND(FI47=1,Configurações!$B$3&lt;&gt;"Simples"),MOD(FH47-FE47,1)-FK47,0)</f>
        <v>0</v>
      </c>
      <c r="FK47" s="72">
        <f t="shared" si="149"/>
        <v>0</v>
      </c>
      <c r="FL47">
        <f t="shared" si="150"/>
        <v>0</v>
      </c>
      <c r="FM47">
        <f t="shared" si="151"/>
        <v>0</v>
      </c>
      <c r="FN47" s="38" t="str">
        <f>IF(FI47=0,"",IF(FL47&gt;Configurações!$B$15,"7DIA ","")&amp;IF(AND(WEEKDAY(FE$5)=1,FM47&gt;IF($D47="F",Configurações!$B$13,Configurações!$B$14)),"DOM ","")&amp;IF(Configurações!$B$3="Simples","",IF(ROUND(FJ47*1440,0)&lt;=ROUND(Configurações!$B$11*1440,0),IF(ROUND(FK47*1440,0)&gt;0,"INT-INDEVIDO",""),IF(ROUND(FJ47*1440,0)&lt;=ROUND(Configurações!$B$12*1440,0),IF(ROUND(FK47*1440,0)&lt;&gt;ROUND(Configurações!$B$8*1440,0),"INT-15MIN",""),IF(OR(ROUND(FK47*1440,0)&lt;ROUND(Configurações!$B$9*1440,0),ROUND(FK47*1440,0)&gt;ROUND(Configurações!$B$10*1440,0)),"INT-1H2H","")))))</f>
        <v/>
      </c>
      <c r="FO47" t="str">
        <f>IF(Configurações!$B$3="Simples",IF('Escala Simples'!V47="Trabalho","TRAB",IF('Escala Simples'!V47="Folga","FOLGA",IF('Escala Simples'!V47="Atestado","ATEST",IF('Escala Simples'!V47="Férias","FERIAS","")))),"")</f>
        <v/>
      </c>
      <c r="FP47" s="71" t="str">
        <f>IF(Configurações!$B$3="Colunas",IF('Escala Colunas'!Q115="","",'Escala Colunas'!Q115),IF(Configurações!$B$3="Simples","",IF('Escala Linhas'!CG47="","",'Escala Linhas'!CG47)))</f>
        <v/>
      </c>
      <c r="FQ47" s="71" t="str">
        <f>IF(Configurações!$B$3="Colunas",IF('Escala Colunas'!Q116="","",'Escala Colunas'!Q116),IF(Configurações!$B$3="Simples","",IF('Escala Linhas'!CH47="","",'Escala Linhas'!CH47)))</f>
        <v/>
      </c>
      <c r="FR47" s="71" t="str">
        <f>IF(Configurações!$B$3="Colunas",IF('Escala Colunas'!Q117="","",'Escala Colunas'!Q117),IF(Configurações!$B$3="Simples","",IF('Escala Linhas'!CI47="","",'Escala Linhas'!CI47)))</f>
        <v/>
      </c>
      <c r="FS47" s="71" t="str">
        <f>IF(Configurações!$B$3="Colunas",IF('Escala Colunas'!Q118="","",'Escala Colunas'!Q118),IF(Configurações!$B$3="Simples","",IF('Escala Linhas'!CJ47="","",'Escala Linhas'!CJ47)))</f>
        <v/>
      </c>
      <c r="FT47">
        <f>IF($B47="",0,IF(Configurações!$B$3="Simples",IF(OR(FZ47="TRAB",FZ47="ATEST"),1,0),IF(AND(FP47&lt;&gt;"",FS47&lt;&gt;""),1,0)))</f>
        <v>0</v>
      </c>
      <c r="FU47" s="72">
        <f>IF(AND(FT47=1,Configurações!$B$3&lt;&gt;"Simples"),MOD(FS47-FP47,1)-FV47,0)</f>
        <v>0</v>
      </c>
      <c r="FV47" s="72">
        <f t="shared" si="152"/>
        <v>0</v>
      </c>
      <c r="FW47">
        <f t="shared" si="153"/>
        <v>0</v>
      </c>
      <c r="FX47">
        <f t="shared" si="154"/>
        <v>0</v>
      </c>
      <c r="FY47" s="38" t="str">
        <f>IF(FT47=0,"",IF(FW47&gt;Configurações!$B$15,"7DIA ","")&amp;IF(AND(WEEKDAY(FP$5)=1,FX47&gt;IF($D47="F",Configurações!$B$13,Configurações!$B$14)),"DOM ","")&amp;IF(Configurações!$B$3="Simples","",IF(ROUND(FU47*1440,0)&lt;=ROUND(Configurações!$B$11*1440,0),IF(ROUND(FV47*1440,0)&gt;0,"INT-INDEVIDO",""),IF(ROUND(FU47*1440,0)&lt;=ROUND(Configurações!$B$12*1440,0),IF(ROUND(FV47*1440,0)&lt;&gt;ROUND(Configurações!$B$8*1440,0),"INT-15MIN",""),IF(OR(ROUND(FV47*1440,0)&lt;ROUND(Configurações!$B$9*1440,0),ROUND(FV47*1440,0)&gt;ROUND(Configurações!$B$10*1440,0)),"INT-1H2H","")))))</f>
        <v/>
      </c>
      <c r="FZ47" t="str">
        <f>IF(Configurações!$B$3="Simples",IF('Escala Simples'!W47="Trabalho","TRAB",IF('Escala Simples'!W47="Folga","FOLGA",IF('Escala Simples'!W47="Atestado","ATEST",IF('Escala Simples'!W47="Férias","FERIAS","")))),"")</f>
        <v/>
      </c>
      <c r="GA47" s="71" t="str">
        <f>IF(Configurações!$B$3="Colunas",IF('Escala Colunas'!Q120="","",'Escala Colunas'!Q120),IF(Configurações!$B$3="Simples","",IF('Escala Linhas'!CL47="","",'Escala Linhas'!CL47)))</f>
        <v/>
      </c>
      <c r="GB47" s="71" t="str">
        <f>IF(Configurações!$B$3="Colunas",IF('Escala Colunas'!Q121="","",'Escala Colunas'!Q121),IF(Configurações!$B$3="Simples","",IF('Escala Linhas'!CM47="","",'Escala Linhas'!CM47)))</f>
        <v/>
      </c>
      <c r="GC47" s="71" t="str">
        <f>IF(Configurações!$B$3="Colunas",IF('Escala Colunas'!Q122="","",'Escala Colunas'!Q122),IF(Configurações!$B$3="Simples","",IF('Escala Linhas'!CN47="","",'Escala Linhas'!CN47)))</f>
        <v/>
      </c>
      <c r="GD47" s="71" t="str">
        <f>IF(Configurações!$B$3="Colunas",IF('Escala Colunas'!Q123="","",'Escala Colunas'!Q123),IF(Configurações!$B$3="Simples","",IF('Escala Linhas'!CO47="","",'Escala Linhas'!CO47)))</f>
        <v/>
      </c>
      <c r="GE47">
        <f>IF($B47="",0,IF(Configurações!$B$3="Simples",IF(OR(GK47="TRAB",GK47="ATEST"),1,0),IF(AND(GA47&lt;&gt;"",GD47&lt;&gt;""),1,0)))</f>
        <v>0</v>
      </c>
      <c r="GF47" s="72">
        <f>IF(AND(GE47=1,Configurações!$B$3&lt;&gt;"Simples"),MOD(GD47-GA47,1)-GG47,0)</f>
        <v>0</v>
      </c>
      <c r="GG47" s="72">
        <f t="shared" si="155"/>
        <v>0</v>
      </c>
      <c r="GH47">
        <f t="shared" si="156"/>
        <v>0</v>
      </c>
      <c r="GI47">
        <f t="shared" si="157"/>
        <v>0</v>
      </c>
      <c r="GJ47" s="38" t="str">
        <f>IF(GE47=0,"",IF(GH47&gt;Configurações!$B$15,"7DIA ","")&amp;IF(AND(WEEKDAY(GA$5)=1,GI47&gt;IF($D47="F",Configurações!$B$13,Configurações!$B$14)),"DOM ","")&amp;IF(Configurações!$B$3="Simples","",IF(ROUND(GF47*1440,0)&lt;=ROUND(Configurações!$B$11*1440,0),IF(ROUND(GG47*1440,0)&gt;0,"INT-INDEVIDO",""),IF(ROUND(GF47*1440,0)&lt;=ROUND(Configurações!$B$12*1440,0),IF(ROUND(GG47*1440,0)&lt;&gt;ROUND(Configurações!$B$8*1440,0),"INT-15MIN",""),IF(OR(ROUND(GG47*1440,0)&lt;ROUND(Configurações!$B$9*1440,0),ROUND(GG47*1440,0)&gt;ROUND(Configurações!$B$10*1440,0)),"INT-1H2H","")))))</f>
        <v/>
      </c>
      <c r="GK47" t="str">
        <f>IF(Configurações!$B$3="Simples",IF('Escala Simples'!X47="Trabalho","TRAB",IF('Escala Simples'!X47="Folga","FOLGA",IF('Escala Simples'!X47="Atestado","ATEST",IF('Escala Simples'!X47="Férias","FERIAS","")))),"")</f>
        <v/>
      </c>
      <c r="GL47" s="71" t="str">
        <f>IF(Configurações!$B$3="Colunas",IF('Escala Colunas'!Q125="","",'Escala Colunas'!Q125),IF(Configurações!$B$3="Simples","",IF('Escala Linhas'!CQ47="","",'Escala Linhas'!CQ47)))</f>
        <v/>
      </c>
      <c r="GM47" s="71" t="str">
        <f>IF(Configurações!$B$3="Colunas",IF('Escala Colunas'!Q126="","",'Escala Colunas'!Q126),IF(Configurações!$B$3="Simples","",IF('Escala Linhas'!CR47="","",'Escala Linhas'!CR47)))</f>
        <v/>
      </c>
      <c r="GN47" s="71" t="str">
        <f>IF(Configurações!$B$3="Colunas",IF('Escala Colunas'!Q127="","",'Escala Colunas'!Q127),IF(Configurações!$B$3="Simples","",IF('Escala Linhas'!CS47="","",'Escala Linhas'!CS47)))</f>
        <v/>
      </c>
      <c r="GO47" s="71" t="str">
        <f>IF(Configurações!$B$3="Colunas",IF('Escala Colunas'!Q128="","",'Escala Colunas'!Q128),IF(Configurações!$B$3="Simples","",IF('Escala Linhas'!CT47="","",'Escala Linhas'!CT47)))</f>
        <v/>
      </c>
      <c r="GP47">
        <f>IF($B47="",0,IF(Configurações!$B$3="Simples",IF(OR(GV47="TRAB",GV47="ATEST"),1,0),IF(AND(GL47&lt;&gt;"",GO47&lt;&gt;""),1,0)))</f>
        <v>0</v>
      </c>
      <c r="GQ47" s="72">
        <f>IF(AND(GP47=1,Configurações!$B$3&lt;&gt;"Simples"),MOD(GO47-GL47,1)-GR47,0)</f>
        <v>0</v>
      </c>
      <c r="GR47" s="72">
        <f t="shared" si="158"/>
        <v>0</v>
      </c>
      <c r="GS47">
        <f t="shared" si="159"/>
        <v>0</v>
      </c>
      <c r="GT47">
        <f t="shared" si="160"/>
        <v>0</v>
      </c>
      <c r="GU47" s="38" t="str">
        <f>IF(GP47=0,"",IF(GS47&gt;Configurações!$B$15,"7DIA ","")&amp;IF(AND(WEEKDAY(GL$5)=1,GT47&gt;IF($D47="F",Configurações!$B$13,Configurações!$B$14)),"DOM ","")&amp;IF(Configurações!$B$3="Simples","",IF(ROUND(GQ47*1440,0)&lt;=ROUND(Configurações!$B$11*1440,0),IF(ROUND(GR47*1440,0)&gt;0,"INT-INDEVIDO",""),IF(ROUND(GQ47*1440,0)&lt;=ROUND(Configurações!$B$12*1440,0),IF(ROUND(GR47*1440,0)&lt;&gt;ROUND(Configurações!$B$8*1440,0),"INT-15MIN",""),IF(OR(ROUND(GR47*1440,0)&lt;ROUND(Configurações!$B$9*1440,0),ROUND(GR47*1440,0)&gt;ROUND(Configurações!$B$10*1440,0)),"INT-1H2H","")))))</f>
        <v/>
      </c>
      <c r="GV47" t="str">
        <f>IF(Configurações!$B$3="Simples",IF('Escala Simples'!Y47="Trabalho","TRAB",IF('Escala Simples'!Y47="Folga","FOLGA",IF('Escala Simples'!Y47="Atestado","ATEST",IF('Escala Simples'!Y47="Férias","FERIAS","")))),"")</f>
        <v/>
      </c>
      <c r="GW47" s="71" t="str">
        <f>IF(Configurações!$B$3="Colunas",IF('Escala Colunas'!Q130="","",'Escala Colunas'!Q130),IF(Configurações!$B$3="Simples","",IF('Escala Linhas'!CV47="","",'Escala Linhas'!CV47)))</f>
        <v/>
      </c>
      <c r="GX47" s="71" t="str">
        <f>IF(Configurações!$B$3="Colunas",IF('Escala Colunas'!Q131="","",'Escala Colunas'!Q131),IF(Configurações!$B$3="Simples","",IF('Escala Linhas'!CW47="","",'Escala Linhas'!CW47)))</f>
        <v/>
      </c>
      <c r="GY47" s="71" t="str">
        <f>IF(Configurações!$B$3="Colunas",IF('Escala Colunas'!Q132="","",'Escala Colunas'!Q132),IF(Configurações!$B$3="Simples","",IF('Escala Linhas'!CX47="","",'Escala Linhas'!CX47)))</f>
        <v/>
      </c>
      <c r="GZ47" s="71" t="str">
        <f>IF(Configurações!$B$3="Colunas",IF('Escala Colunas'!Q133="","",'Escala Colunas'!Q133),IF(Configurações!$B$3="Simples","",IF('Escala Linhas'!CY47="","",'Escala Linhas'!CY47)))</f>
        <v/>
      </c>
      <c r="HA47">
        <f>IF($B47="",0,IF(Configurações!$B$3="Simples",IF(OR(HG47="TRAB",HG47="ATEST"),1,0),IF(AND(GW47&lt;&gt;"",GZ47&lt;&gt;""),1,0)))</f>
        <v>0</v>
      </c>
      <c r="HB47" s="72">
        <f>IF(AND(HA47=1,Configurações!$B$3&lt;&gt;"Simples"),MOD(GZ47-GW47,1)-HC47,0)</f>
        <v>0</v>
      </c>
      <c r="HC47" s="72">
        <f t="shared" si="161"/>
        <v>0</v>
      </c>
      <c r="HD47">
        <f t="shared" si="162"/>
        <v>0</v>
      </c>
      <c r="HE47">
        <f t="shared" si="163"/>
        <v>0</v>
      </c>
      <c r="HF47" s="38" t="str">
        <f>IF(HA47=0,"",IF(HD47&gt;Configurações!$B$15,"7DIA ","")&amp;IF(AND(WEEKDAY(GW$5)=1,HE47&gt;IF($D47="F",Configurações!$B$13,Configurações!$B$14)),"DOM ","")&amp;IF(Configurações!$B$3="Simples","",IF(ROUND(HB47*1440,0)&lt;=ROUND(Configurações!$B$11*1440,0),IF(ROUND(HC47*1440,0)&gt;0,"INT-INDEVIDO",""),IF(ROUND(HB47*1440,0)&lt;=ROUND(Configurações!$B$12*1440,0),IF(ROUND(HC47*1440,0)&lt;&gt;ROUND(Configurações!$B$8*1440,0),"INT-15MIN",""),IF(OR(ROUND(HC47*1440,0)&lt;ROUND(Configurações!$B$9*1440,0),ROUND(HC47*1440,0)&gt;ROUND(Configurações!$B$10*1440,0)),"INT-1H2H","")))))</f>
        <v/>
      </c>
      <c r="HG47" t="str">
        <f>IF(Configurações!$B$3="Simples",IF('Escala Simples'!Z47="Trabalho","TRAB",IF('Escala Simples'!Z47="Folga","FOLGA",IF('Escala Simples'!Z47="Atestado","ATEST",IF('Escala Simples'!Z47="Férias","FERIAS","")))),"")</f>
        <v/>
      </c>
      <c r="HH47" s="71" t="str">
        <f>IF(Configurações!$B$3="Colunas",IF('Escala Colunas'!Q135="","",'Escala Colunas'!Q135),IF(Configurações!$B$3="Simples","",IF('Escala Linhas'!DA47="","",'Escala Linhas'!DA47)))</f>
        <v/>
      </c>
      <c r="HI47" s="71" t="str">
        <f>IF(Configurações!$B$3="Colunas",IF('Escala Colunas'!Q136="","",'Escala Colunas'!Q136),IF(Configurações!$B$3="Simples","",IF('Escala Linhas'!DB47="","",'Escala Linhas'!DB47)))</f>
        <v/>
      </c>
      <c r="HJ47" s="71" t="str">
        <f>IF(Configurações!$B$3="Colunas",IF('Escala Colunas'!Q137="","",'Escala Colunas'!Q137),IF(Configurações!$B$3="Simples","",IF('Escala Linhas'!DC47="","",'Escala Linhas'!DC47)))</f>
        <v/>
      </c>
      <c r="HK47" s="71" t="str">
        <f>IF(Configurações!$B$3="Colunas",IF('Escala Colunas'!Q138="","",'Escala Colunas'!Q138),IF(Configurações!$B$3="Simples","",IF('Escala Linhas'!DD47="","",'Escala Linhas'!DD47)))</f>
        <v/>
      </c>
      <c r="HL47">
        <f>IF($B47="",0,IF(Configurações!$B$3="Simples",IF(OR(HR47="TRAB",HR47="ATEST"),1,0),IF(AND(HH47&lt;&gt;"",HK47&lt;&gt;""),1,0)))</f>
        <v>0</v>
      </c>
      <c r="HM47" s="72">
        <f>IF(AND(HL47=1,Configurações!$B$3&lt;&gt;"Simples"),MOD(HK47-HH47,1)-HN47,0)</f>
        <v>0</v>
      </c>
      <c r="HN47" s="72">
        <f t="shared" si="164"/>
        <v>0</v>
      </c>
      <c r="HO47">
        <f t="shared" si="165"/>
        <v>0</v>
      </c>
      <c r="HP47">
        <f t="shared" si="166"/>
        <v>0</v>
      </c>
      <c r="HQ47" s="38" t="str">
        <f>IF(HL47=0,"",IF(HO47&gt;Configurações!$B$15,"7DIA ","")&amp;IF(AND(WEEKDAY(HH$5)=1,HP47&gt;IF($D47="F",Configurações!$B$13,Configurações!$B$14)),"DOM ","")&amp;IF(Configurações!$B$3="Simples","",IF(ROUND(HM47*1440,0)&lt;=ROUND(Configurações!$B$11*1440,0),IF(ROUND(HN47*1440,0)&gt;0,"INT-INDEVIDO",""),IF(ROUND(HM47*1440,0)&lt;=ROUND(Configurações!$B$12*1440,0),IF(ROUND(HN47*1440,0)&lt;&gt;ROUND(Configurações!$B$8*1440,0),"INT-15MIN",""),IF(OR(ROUND(HN47*1440,0)&lt;ROUND(Configurações!$B$9*1440,0),ROUND(HN47*1440,0)&gt;ROUND(Configurações!$B$10*1440,0)),"INT-1H2H","")))))</f>
        <v/>
      </c>
      <c r="HR47" t="str">
        <f>IF(Configurações!$B$3="Simples",IF('Escala Simples'!AA47="Trabalho","TRAB",IF('Escala Simples'!AA47="Folga","FOLGA",IF('Escala Simples'!AA47="Atestado","ATEST",IF('Escala Simples'!AA47="Férias","FERIAS","")))),"")</f>
        <v/>
      </c>
      <c r="HS47" s="71" t="str">
        <f>IF(Configurações!$B$3="Colunas",IF('Escala Colunas'!Q140="","",'Escala Colunas'!Q140),IF(Configurações!$B$3="Simples","",IF('Escala Linhas'!DF47="","",'Escala Linhas'!DF47)))</f>
        <v/>
      </c>
      <c r="HT47" s="71" t="str">
        <f>IF(Configurações!$B$3="Colunas",IF('Escala Colunas'!Q141="","",'Escala Colunas'!Q141),IF(Configurações!$B$3="Simples","",IF('Escala Linhas'!DG47="","",'Escala Linhas'!DG47)))</f>
        <v/>
      </c>
      <c r="HU47" s="71" t="str">
        <f>IF(Configurações!$B$3="Colunas",IF('Escala Colunas'!Q142="","",'Escala Colunas'!Q142),IF(Configurações!$B$3="Simples","",IF('Escala Linhas'!DH47="","",'Escala Linhas'!DH47)))</f>
        <v/>
      </c>
      <c r="HV47" s="71" t="str">
        <f>IF(Configurações!$B$3="Colunas",IF('Escala Colunas'!Q143="","",'Escala Colunas'!Q143),IF(Configurações!$B$3="Simples","",IF('Escala Linhas'!DI47="","",'Escala Linhas'!DI47)))</f>
        <v/>
      </c>
      <c r="HW47">
        <f>IF($B47="",0,IF(Configurações!$B$3="Simples",IF(OR(IC47="TRAB",IC47="ATEST"),1,0),IF(AND(HS47&lt;&gt;"",HV47&lt;&gt;""),1,0)))</f>
        <v>0</v>
      </c>
      <c r="HX47" s="72">
        <f>IF(AND(HW47=1,Configurações!$B$3&lt;&gt;"Simples"),MOD(HV47-HS47,1)-HY47,0)</f>
        <v>0</v>
      </c>
      <c r="HY47" s="72">
        <f t="shared" si="167"/>
        <v>0</v>
      </c>
      <c r="HZ47">
        <f t="shared" si="168"/>
        <v>0</v>
      </c>
      <c r="IA47">
        <f t="shared" si="169"/>
        <v>0</v>
      </c>
      <c r="IB47" s="38" t="str">
        <f>IF(HW47=0,"",IF(HZ47&gt;Configurações!$B$15,"7DIA ","")&amp;IF(AND(WEEKDAY(HS$5)=1,IA47&gt;IF($D47="F",Configurações!$B$13,Configurações!$B$14)),"DOM ","")&amp;IF(Configurações!$B$3="Simples","",IF(ROUND(HX47*1440,0)&lt;=ROUND(Configurações!$B$11*1440,0),IF(ROUND(HY47*1440,0)&gt;0,"INT-INDEVIDO",""),IF(ROUND(HX47*1440,0)&lt;=ROUND(Configurações!$B$12*1440,0),IF(ROUND(HY47*1440,0)&lt;&gt;ROUND(Configurações!$B$8*1440,0),"INT-15MIN",""),IF(OR(ROUND(HY47*1440,0)&lt;ROUND(Configurações!$B$9*1440,0),ROUND(HY47*1440,0)&gt;ROUND(Configurações!$B$10*1440,0)),"INT-1H2H","")))))</f>
        <v/>
      </c>
      <c r="IC47" t="str">
        <f>IF(Configurações!$B$3="Simples",IF('Escala Simples'!AB47="Trabalho","TRAB",IF('Escala Simples'!AB47="Folga","FOLGA",IF('Escala Simples'!AB47="Atestado","ATEST",IF('Escala Simples'!AB47="Férias","FERIAS","")))),"")</f>
        <v/>
      </c>
      <c r="ID47" s="71" t="str">
        <f>IF(Configurações!$B$3="Colunas",IF('Escala Colunas'!Q148="","",'Escala Colunas'!Q148),IF(Configurações!$B$3="Simples","",IF('Escala Linhas'!DN47="","",'Escala Linhas'!DN47)))</f>
        <v/>
      </c>
      <c r="IE47" s="71" t="str">
        <f>IF(Configurações!$B$3="Colunas",IF('Escala Colunas'!Q149="","",'Escala Colunas'!Q149),IF(Configurações!$B$3="Simples","",IF('Escala Linhas'!DO47="","",'Escala Linhas'!DO47)))</f>
        <v/>
      </c>
      <c r="IF47" s="71" t="str">
        <f>IF(Configurações!$B$3="Colunas",IF('Escala Colunas'!Q150="","",'Escala Colunas'!Q150),IF(Configurações!$B$3="Simples","",IF('Escala Linhas'!DP47="","",'Escala Linhas'!DP47)))</f>
        <v/>
      </c>
      <c r="IG47" s="71" t="str">
        <f>IF(Configurações!$B$3="Colunas",IF('Escala Colunas'!Q151="","",'Escala Colunas'!Q151),IF(Configurações!$B$3="Simples","",IF('Escala Linhas'!DQ47="","",'Escala Linhas'!DQ47)))</f>
        <v/>
      </c>
      <c r="IH47">
        <f>IF($B47="",0,IF(Configurações!$B$3="Simples",IF(OR(IN47="TRAB",IN47="ATEST"),1,0),IF(AND(ID47&lt;&gt;"",IG47&lt;&gt;""),1,0)))</f>
        <v>0</v>
      </c>
      <c r="II47" s="72">
        <f>IF(AND(IH47=1,Configurações!$B$3&lt;&gt;"Simples"),MOD(IG47-ID47,1)-IJ47,0)</f>
        <v>0</v>
      </c>
      <c r="IJ47" s="72">
        <f t="shared" si="170"/>
        <v>0</v>
      </c>
      <c r="IK47">
        <f t="shared" si="171"/>
        <v>0</v>
      </c>
      <c r="IL47">
        <f t="shared" si="172"/>
        <v>0</v>
      </c>
      <c r="IM47" s="38" t="str">
        <f>IF(IH47=0,"",IF(IK47&gt;Configurações!$B$15,"7DIA ","")&amp;IF(AND(WEEKDAY(ID$5)=1,IL47&gt;IF($D47="F",Configurações!$B$13,Configurações!$B$14)),"DOM ","")&amp;IF(Configurações!$B$3="Simples","",IF(ROUND(II47*1440,0)&lt;=ROUND(Configurações!$B$11*1440,0),IF(ROUND(IJ47*1440,0)&gt;0,"INT-INDEVIDO",""),IF(ROUND(II47*1440,0)&lt;=ROUND(Configurações!$B$12*1440,0),IF(ROUND(IJ47*1440,0)&lt;&gt;ROUND(Configurações!$B$8*1440,0),"INT-15MIN",""),IF(OR(ROUND(IJ47*1440,0)&lt;ROUND(Configurações!$B$9*1440,0),ROUND(IJ47*1440,0)&gt;ROUND(Configurações!$B$10*1440,0)),"INT-1H2H","")))))</f>
        <v/>
      </c>
      <c r="IN47" t="str">
        <f>IF(Configurações!$B$3="Simples",IF('Escala Simples'!AE47="Trabalho","TRAB",IF('Escala Simples'!AE47="Folga","FOLGA",IF('Escala Simples'!AE47="Atestado","ATEST",IF('Escala Simples'!AE47="Férias","FERIAS","")))),"")</f>
        <v/>
      </c>
      <c r="IO47" s="71" t="str">
        <f>IF(Configurações!$B$3="Colunas",IF('Escala Colunas'!Q153="","",'Escala Colunas'!Q153),IF(Configurações!$B$3="Simples","",IF('Escala Linhas'!DS47="","",'Escala Linhas'!DS47)))</f>
        <v/>
      </c>
      <c r="IP47" s="71" t="str">
        <f>IF(Configurações!$B$3="Colunas",IF('Escala Colunas'!Q154="","",'Escala Colunas'!Q154),IF(Configurações!$B$3="Simples","",IF('Escala Linhas'!DT47="","",'Escala Linhas'!DT47)))</f>
        <v/>
      </c>
      <c r="IQ47" s="71" t="str">
        <f>IF(Configurações!$B$3="Colunas",IF('Escala Colunas'!Q155="","",'Escala Colunas'!Q155),IF(Configurações!$B$3="Simples","",IF('Escala Linhas'!DU47="","",'Escala Linhas'!DU47)))</f>
        <v/>
      </c>
      <c r="IR47" s="71" t="str">
        <f>IF(Configurações!$B$3="Colunas",IF('Escala Colunas'!Q156="","",'Escala Colunas'!Q156),IF(Configurações!$B$3="Simples","",IF('Escala Linhas'!DV47="","",'Escala Linhas'!DV47)))</f>
        <v/>
      </c>
      <c r="IS47">
        <f>IF($B47="",0,IF(Configurações!$B$3="Simples",IF(OR(IY47="TRAB",IY47="ATEST"),1,0),IF(AND(IO47&lt;&gt;"",IR47&lt;&gt;""),1,0)))</f>
        <v>0</v>
      </c>
      <c r="IT47" s="72">
        <f>IF(AND(IS47=1,Configurações!$B$3&lt;&gt;"Simples"),MOD(IR47-IO47,1)-IU47,0)</f>
        <v>0</v>
      </c>
      <c r="IU47" s="72">
        <f t="shared" si="173"/>
        <v>0</v>
      </c>
      <c r="IV47">
        <f t="shared" si="174"/>
        <v>0</v>
      </c>
      <c r="IW47">
        <f t="shared" si="175"/>
        <v>0</v>
      </c>
      <c r="IX47" s="38" t="str">
        <f>IF(IS47=0,"",IF(IV47&gt;Configurações!$B$15,"7DIA ","")&amp;IF(AND(WEEKDAY(IO$5)=1,IW47&gt;IF($D47="F",Configurações!$B$13,Configurações!$B$14)),"DOM ","")&amp;IF(Configurações!$B$3="Simples","",IF(ROUND(IT47*1440,0)&lt;=ROUND(Configurações!$B$11*1440,0),IF(ROUND(IU47*1440,0)&gt;0,"INT-INDEVIDO",""),IF(ROUND(IT47*1440,0)&lt;=ROUND(Configurações!$B$12*1440,0),IF(ROUND(IU47*1440,0)&lt;&gt;ROUND(Configurações!$B$8*1440,0),"INT-15MIN",""),IF(OR(ROUND(IU47*1440,0)&lt;ROUND(Configurações!$B$9*1440,0),ROUND(IU47*1440,0)&gt;ROUND(Configurações!$B$10*1440,0)),"INT-1H2H","")))))</f>
        <v/>
      </c>
      <c r="IY47" t="str">
        <f>IF(Configurações!$B$3="Simples",IF('Escala Simples'!AF47="Trabalho","TRAB",IF('Escala Simples'!AF47="Folga","FOLGA",IF('Escala Simples'!AF47="Atestado","ATEST",IF('Escala Simples'!AF47="Férias","FERIAS","")))),"")</f>
        <v/>
      </c>
      <c r="IZ47" s="71" t="str">
        <f>IF(Configurações!$B$3="Colunas",IF('Escala Colunas'!Q158="","",'Escala Colunas'!Q158),IF(Configurações!$B$3="Simples","",IF('Escala Linhas'!DX47="","",'Escala Linhas'!DX47)))</f>
        <v/>
      </c>
      <c r="JA47" s="71" t="str">
        <f>IF(Configurações!$B$3="Colunas",IF('Escala Colunas'!Q159="","",'Escala Colunas'!Q159),IF(Configurações!$B$3="Simples","",IF('Escala Linhas'!DY47="","",'Escala Linhas'!DY47)))</f>
        <v/>
      </c>
      <c r="JB47" s="71" t="str">
        <f>IF(Configurações!$B$3="Colunas",IF('Escala Colunas'!Q160="","",'Escala Colunas'!Q160),IF(Configurações!$B$3="Simples","",IF('Escala Linhas'!DZ47="","",'Escala Linhas'!DZ47)))</f>
        <v/>
      </c>
      <c r="JC47" s="71" t="str">
        <f>IF(Configurações!$B$3="Colunas",IF('Escala Colunas'!Q161="","",'Escala Colunas'!Q161),IF(Configurações!$B$3="Simples","",IF('Escala Linhas'!EA47="","",'Escala Linhas'!EA47)))</f>
        <v/>
      </c>
      <c r="JD47">
        <f>IF($B47="",0,IF(Configurações!$B$3="Simples",IF(OR(JJ47="TRAB",JJ47="ATEST"),1,0),IF(AND(IZ47&lt;&gt;"",JC47&lt;&gt;""),1,0)))</f>
        <v>0</v>
      </c>
      <c r="JE47" s="72">
        <f>IF(AND(JD47=1,Configurações!$B$3&lt;&gt;"Simples"),MOD(JC47-IZ47,1)-JF47,0)</f>
        <v>0</v>
      </c>
      <c r="JF47" s="72">
        <f t="shared" si="176"/>
        <v>0</v>
      </c>
      <c r="JG47">
        <f t="shared" si="177"/>
        <v>0</v>
      </c>
      <c r="JH47">
        <f t="shared" si="178"/>
        <v>0</v>
      </c>
      <c r="JI47" s="38" t="str">
        <f>IF(JD47=0,"",IF(JG47&gt;Configurações!$B$15,"7DIA ","")&amp;IF(AND(WEEKDAY(IZ$5)=1,JH47&gt;IF($D47="F",Configurações!$B$13,Configurações!$B$14)),"DOM ","")&amp;IF(Configurações!$B$3="Simples","",IF(ROUND(JE47*1440,0)&lt;=ROUND(Configurações!$B$11*1440,0),IF(ROUND(JF47*1440,0)&gt;0,"INT-INDEVIDO",""),IF(ROUND(JE47*1440,0)&lt;=ROUND(Configurações!$B$12*1440,0),IF(ROUND(JF47*1440,0)&lt;&gt;ROUND(Configurações!$B$8*1440,0),"INT-15MIN",""),IF(OR(ROUND(JF47*1440,0)&lt;ROUND(Configurações!$B$9*1440,0),ROUND(JF47*1440,0)&gt;ROUND(Configurações!$B$10*1440,0)),"INT-1H2H","")))))</f>
        <v/>
      </c>
      <c r="JJ47" t="str">
        <f>IF(Configurações!$B$3="Simples",IF('Escala Simples'!AG47="Trabalho","TRAB",IF('Escala Simples'!AG47="Folga","FOLGA",IF('Escala Simples'!AG47="Atestado","ATEST",IF('Escala Simples'!AG47="Férias","FERIAS","")))),"")</f>
        <v/>
      </c>
      <c r="JK47" s="71" t="str">
        <f>IF(Configurações!$B$3="Colunas",IF('Escala Colunas'!Q163="","",'Escala Colunas'!Q163),IF(Configurações!$B$3="Simples","",IF('Escala Linhas'!EC47="","",'Escala Linhas'!EC47)))</f>
        <v/>
      </c>
      <c r="JL47" s="71" t="str">
        <f>IF(Configurações!$B$3="Colunas",IF('Escala Colunas'!Q164="","",'Escala Colunas'!Q164),IF(Configurações!$B$3="Simples","",IF('Escala Linhas'!ED47="","",'Escala Linhas'!ED47)))</f>
        <v/>
      </c>
      <c r="JM47" s="71" t="str">
        <f>IF(Configurações!$B$3="Colunas",IF('Escala Colunas'!Q165="","",'Escala Colunas'!Q165),IF(Configurações!$B$3="Simples","",IF('Escala Linhas'!EE47="","",'Escala Linhas'!EE47)))</f>
        <v/>
      </c>
      <c r="JN47" s="71" t="str">
        <f>IF(Configurações!$B$3="Colunas",IF('Escala Colunas'!Q166="","",'Escala Colunas'!Q166),IF(Configurações!$B$3="Simples","",IF('Escala Linhas'!EF47="","",'Escala Linhas'!EF47)))</f>
        <v/>
      </c>
      <c r="JO47">
        <f>IF($B47="",0,IF(Configurações!$B$3="Simples",IF(OR(JU47="TRAB",JU47="ATEST"),1,0),IF(AND(JK47&lt;&gt;"",JN47&lt;&gt;""),1,0)))</f>
        <v>0</v>
      </c>
      <c r="JP47" s="72">
        <f>IF(AND(JO47=1,Configurações!$B$3&lt;&gt;"Simples"),MOD(JN47-JK47,1)-JQ47,0)</f>
        <v>0</v>
      </c>
      <c r="JQ47" s="72">
        <f t="shared" si="179"/>
        <v>0</v>
      </c>
      <c r="JR47">
        <f t="shared" si="180"/>
        <v>0</v>
      </c>
      <c r="JS47">
        <f t="shared" si="181"/>
        <v>0</v>
      </c>
      <c r="JT47" s="38" t="str">
        <f>IF(JO47=0,"",IF(JR47&gt;Configurações!$B$15,"7DIA ","")&amp;IF(AND(WEEKDAY(JK$5)=1,JS47&gt;IF($D47="F",Configurações!$B$13,Configurações!$B$14)),"DOM ","")&amp;IF(Configurações!$B$3="Simples","",IF(ROUND(JP47*1440,0)&lt;=ROUND(Configurações!$B$11*1440,0),IF(ROUND(JQ47*1440,0)&gt;0,"INT-INDEVIDO",""),IF(ROUND(JP47*1440,0)&lt;=ROUND(Configurações!$B$12*1440,0),IF(ROUND(JQ47*1440,0)&lt;&gt;ROUND(Configurações!$B$8*1440,0),"INT-15MIN",""),IF(OR(ROUND(JQ47*1440,0)&lt;ROUND(Configurações!$B$9*1440,0),ROUND(JQ47*1440,0)&gt;ROUND(Configurações!$B$10*1440,0)),"INT-1H2H","")))))</f>
        <v/>
      </c>
      <c r="JU47" t="str">
        <f>IF(Configurações!$B$3="Simples",IF('Escala Simples'!AH47="Trabalho","TRAB",IF('Escala Simples'!AH47="Folga","FOLGA",IF('Escala Simples'!AH47="Atestado","ATEST",IF('Escala Simples'!AH47="Férias","FERIAS","")))),"")</f>
        <v/>
      </c>
      <c r="JV47" s="71" t="str">
        <f>IF(Configurações!$B$3="Colunas",IF('Escala Colunas'!Q168="","",'Escala Colunas'!Q168),IF(Configurações!$B$3="Simples","",IF('Escala Linhas'!EH47="","",'Escala Linhas'!EH47)))</f>
        <v/>
      </c>
      <c r="JW47" s="71" t="str">
        <f>IF(Configurações!$B$3="Colunas",IF('Escala Colunas'!Q169="","",'Escala Colunas'!Q169),IF(Configurações!$B$3="Simples","",IF('Escala Linhas'!EI47="","",'Escala Linhas'!EI47)))</f>
        <v/>
      </c>
      <c r="JX47" s="71" t="str">
        <f>IF(Configurações!$B$3="Colunas",IF('Escala Colunas'!Q170="","",'Escala Colunas'!Q170),IF(Configurações!$B$3="Simples","",IF('Escala Linhas'!EJ47="","",'Escala Linhas'!EJ47)))</f>
        <v/>
      </c>
      <c r="JY47" s="71" t="str">
        <f>IF(Configurações!$B$3="Colunas",IF('Escala Colunas'!Q171="","",'Escala Colunas'!Q171),IF(Configurações!$B$3="Simples","",IF('Escala Linhas'!EK47="","",'Escala Linhas'!EK47)))</f>
        <v/>
      </c>
      <c r="JZ47">
        <f>IF($B47="",0,IF(Configurações!$B$3="Simples",IF(OR(KF47="TRAB",KF47="ATEST"),1,0),IF(AND(JV47&lt;&gt;"",JY47&lt;&gt;""),1,0)))</f>
        <v>0</v>
      </c>
      <c r="KA47" s="72">
        <f>IF(AND(JZ47=1,Configurações!$B$3&lt;&gt;"Simples"),MOD(JY47-JV47,1)-KB47,0)</f>
        <v>0</v>
      </c>
      <c r="KB47" s="72">
        <f t="shared" si="182"/>
        <v>0</v>
      </c>
      <c r="KC47">
        <f t="shared" si="183"/>
        <v>0</v>
      </c>
      <c r="KD47">
        <f t="shared" si="184"/>
        <v>0</v>
      </c>
      <c r="KE47" s="38" t="str">
        <f>IF(JZ47=0,"",IF(KC47&gt;Configurações!$B$15,"7DIA ","")&amp;IF(AND(WEEKDAY(JV$5)=1,KD47&gt;IF($D47="F",Configurações!$B$13,Configurações!$B$14)),"DOM ","")&amp;IF(Configurações!$B$3="Simples","",IF(ROUND(KA47*1440,0)&lt;=ROUND(Configurações!$B$11*1440,0),IF(ROUND(KB47*1440,0)&gt;0,"INT-INDEVIDO",""),IF(ROUND(KA47*1440,0)&lt;=ROUND(Configurações!$B$12*1440,0),IF(ROUND(KB47*1440,0)&lt;&gt;ROUND(Configurações!$B$8*1440,0),"INT-15MIN",""),IF(OR(ROUND(KB47*1440,0)&lt;ROUND(Configurações!$B$9*1440,0),ROUND(KB47*1440,0)&gt;ROUND(Configurações!$B$10*1440,0)),"INT-1H2H","")))))</f>
        <v/>
      </c>
      <c r="KF47" t="str">
        <f>IF(Configurações!$B$3="Simples",IF('Escala Simples'!AI47="Trabalho","TRAB",IF('Escala Simples'!AI47="Folga","FOLGA",IF('Escala Simples'!AI47="Atestado","ATEST",IF('Escala Simples'!AI47="Férias","FERIAS","")))),"")</f>
        <v/>
      </c>
      <c r="KG47" s="71" t="str">
        <f>IF(Configurações!$B$3="Colunas",IF('Escala Colunas'!Q173="","",'Escala Colunas'!Q173),IF(Configurações!$B$3="Simples","",IF('Escala Linhas'!EM47="","",'Escala Linhas'!EM47)))</f>
        <v/>
      </c>
      <c r="KH47" s="71" t="str">
        <f>IF(Configurações!$B$3="Colunas",IF('Escala Colunas'!Q174="","",'Escala Colunas'!Q174),IF(Configurações!$B$3="Simples","",IF('Escala Linhas'!EN47="","",'Escala Linhas'!EN47)))</f>
        <v/>
      </c>
      <c r="KI47" s="71" t="str">
        <f>IF(Configurações!$B$3="Colunas",IF('Escala Colunas'!Q175="","",'Escala Colunas'!Q175),IF(Configurações!$B$3="Simples","",IF('Escala Linhas'!EO47="","",'Escala Linhas'!EO47)))</f>
        <v/>
      </c>
      <c r="KJ47" s="71" t="str">
        <f>IF(Configurações!$B$3="Colunas",IF('Escala Colunas'!Q176="","",'Escala Colunas'!Q176),IF(Configurações!$B$3="Simples","",IF('Escala Linhas'!EP47="","",'Escala Linhas'!EP47)))</f>
        <v/>
      </c>
      <c r="KK47">
        <f>IF($B47="",0,IF(Configurações!$B$3="Simples",IF(OR(KQ47="TRAB",KQ47="ATEST"),1,0),IF(AND(KG47&lt;&gt;"",KJ47&lt;&gt;""),1,0)))</f>
        <v>0</v>
      </c>
      <c r="KL47" s="72">
        <f>IF(AND(KK47=1,Configurações!$B$3&lt;&gt;"Simples"),MOD(KJ47-KG47,1)-KM47,0)</f>
        <v>0</v>
      </c>
      <c r="KM47" s="72">
        <f t="shared" si="185"/>
        <v>0</v>
      </c>
      <c r="KN47">
        <f t="shared" si="186"/>
        <v>0</v>
      </c>
      <c r="KO47">
        <f t="shared" si="187"/>
        <v>0</v>
      </c>
      <c r="KP47" s="38" t="str">
        <f>IF(KK47=0,"",IF(KN47&gt;Configurações!$B$15,"7DIA ","")&amp;IF(AND(WEEKDAY(KG$5)=1,KO47&gt;IF($D47="F",Configurações!$B$13,Configurações!$B$14)),"DOM ","")&amp;IF(Configurações!$B$3="Simples","",IF(ROUND(KL47*1440,0)&lt;=ROUND(Configurações!$B$11*1440,0),IF(ROUND(KM47*1440,0)&gt;0,"INT-INDEVIDO",""),IF(ROUND(KL47*1440,0)&lt;=ROUND(Configurações!$B$12*1440,0),IF(ROUND(KM47*1440,0)&lt;&gt;ROUND(Configurações!$B$8*1440,0),"INT-15MIN",""),IF(OR(ROUND(KM47*1440,0)&lt;ROUND(Configurações!$B$9*1440,0),ROUND(KM47*1440,0)&gt;ROUND(Configurações!$B$10*1440,0)),"INT-1H2H","")))))</f>
        <v/>
      </c>
      <c r="KQ47" t="str">
        <f>IF(Configurações!$B$3="Simples",IF('Escala Simples'!AJ47="Trabalho","TRAB",IF('Escala Simples'!AJ47="Folga","FOLGA",IF('Escala Simples'!AJ47="Atestado","ATEST",IF('Escala Simples'!AJ47="Férias","FERIAS","")))),"")</f>
        <v/>
      </c>
      <c r="KR47" s="71" t="str">
        <f>IF(Configurações!$B$3="Colunas",IF('Escala Colunas'!Q178="","",'Escala Colunas'!Q178),IF(Configurações!$B$3="Simples","",IF('Escala Linhas'!ER47="","",'Escala Linhas'!ER47)))</f>
        <v/>
      </c>
      <c r="KS47" s="71" t="str">
        <f>IF(Configurações!$B$3="Colunas",IF('Escala Colunas'!Q179="","",'Escala Colunas'!Q179),IF(Configurações!$B$3="Simples","",IF('Escala Linhas'!ES47="","",'Escala Linhas'!ES47)))</f>
        <v/>
      </c>
      <c r="KT47" s="71" t="str">
        <f>IF(Configurações!$B$3="Colunas",IF('Escala Colunas'!Q180="","",'Escala Colunas'!Q180),IF(Configurações!$B$3="Simples","",IF('Escala Linhas'!ET47="","",'Escala Linhas'!ET47)))</f>
        <v/>
      </c>
      <c r="KU47" s="71" t="str">
        <f>IF(Configurações!$B$3="Colunas",IF('Escala Colunas'!Q181="","",'Escala Colunas'!Q181),IF(Configurações!$B$3="Simples","",IF('Escala Linhas'!EU47="","",'Escala Linhas'!EU47)))</f>
        <v/>
      </c>
      <c r="KV47">
        <f>IF($B47="",0,IF(Configurações!$B$3="Simples",IF(OR(LB47="TRAB",LB47="ATEST"),1,0),IF(AND(KR47&lt;&gt;"",KU47&lt;&gt;""),1,0)))</f>
        <v>0</v>
      </c>
      <c r="KW47" s="72">
        <f>IF(AND(KV47=1,Configurações!$B$3&lt;&gt;"Simples"),MOD(KU47-KR47,1)-KX47,0)</f>
        <v>0</v>
      </c>
      <c r="KX47" s="72">
        <f t="shared" si="188"/>
        <v>0</v>
      </c>
      <c r="KY47">
        <f t="shared" si="189"/>
        <v>0</v>
      </c>
      <c r="KZ47">
        <f t="shared" si="190"/>
        <v>0</v>
      </c>
      <c r="LA47" s="38" t="str">
        <f>IF(KV47=0,"",IF(KY47&gt;Configurações!$B$15,"7DIA ","")&amp;IF(AND(WEEKDAY(KR$5)=1,KZ47&gt;IF($D47="F",Configurações!$B$13,Configurações!$B$14)),"DOM ","")&amp;IF(Configurações!$B$3="Simples","",IF(ROUND(KW47*1440,0)&lt;=ROUND(Configurações!$B$11*1440,0),IF(ROUND(KX47*1440,0)&gt;0,"INT-INDEVIDO",""),IF(ROUND(KW47*1440,0)&lt;=ROUND(Configurações!$B$12*1440,0),IF(ROUND(KX47*1440,0)&lt;&gt;ROUND(Configurações!$B$8*1440,0),"INT-15MIN",""),IF(OR(ROUND(KX47*1440,0)&lt;ROUND(Configurações!$B$9*1440,0),ROUND(KX47*1440,0)&gt;ROUND(Configurações!$B$10*1440,0)),"INT-1H2H","")))))</f>
        <v/>
      </c>
      <c r="LB47" t="str">
        <f>IF(Configurações!$B$3="Simples",IF('Escala Simples'!AK47="Trabalho","TRAB",IF('Escala Simples'!AK47="Folga","FOLGA",IF('Escala Simples'!AK47="Atestado","ATEST",IF('Escala Simples'!AK47="Férias","FERIAS","")))),"")</f>
        <v/>
      </c>
      <c r="LC47" s="71" t="str">
        <f>IF(Configurações!$B$3="Colunas",IF('Escala Colunas'!Q186="","",'Escala Colunas'!Q186),IF(Configurações!$B$3="Simples","",IF('Escala Linhas'!EZ47="","",'Escala Linhas'!EZ47)))</f>
        <v/>
      </c>
      <c r="LD47" s="71" t="str">
        <f>IF(Configurações!$B$3="Colunas",IF('Escala Colunas'!Q187="","",'Escala Colunas'!Q187),IF(Configurações!$B$3="Simples","",IF('Escala Linhas'!FA47="","",'Escala Linhas'!FA47)))</f>
        <v/>
      </c>
      <c r="LE47" s="71" t="str">
        <f>IF(Configurações!$B$3="Colunas",IF('Escala Colunas'!Q188="","",'Escala Colunas'!Q188),IF(Configurações!$B$3="Simples","",IF('Escala Linhas'!FB47="","",'Escala Linhas'!FB47)))</f>
        <v/>
      </c>
      <c r="LF47" s="71" t="str">
        <f>IF(Configurações!$B$3="Colunas",IF('Escala Colunas'!Q189="","",'Escala Colunas'!Q189),IF(Configurações!$B$3="Simples","",IF('Escala Linhas'!FC47="","",'Escala Linhas'!FC47)))</f>
        <v/>
      </c>
      <c r="LG47">
        <f>IF($B47="",0,IF(Configurações!$B$3="Simples",IF(OR(LM47="TRAB",LM47="ATEST"),1,0),IF(AND(LC47&lt;&gt;"",LF47&lt;&gt;""),1,0)))</f>
        <v>0</v>
      </c>
      <c r="LH47" s="72">
        <f>IF(AND(LG47=1,Configurações!$B$3&lt;&gt;"Simples"),MOD(LF47-LC47,1)-LI47,0)</f>
        <v>0</v>
      </c>
      <c r="LI47" s="72">
        <f t="shared" si="191"/>
        <v>0</v>
      </c>
      <c r="LJ47">
        <f t="shared" si="192"/>
        <v>0</v>
      </c>
      <c r="LK47">
        <f t="shared" si="193"/>
        <v>0</v>
      </c>
      <c r="LL47" s="38" t="str">
        <f>IF(LG47=0,"",IF(LJ47&gt;Configurações!$B$15,"7DIA ","")&amp;IF(AND(WEEKDAY(LC$5)=1,LK47&gt;IF($D47="F",Configurações!$B$13,Configurações!$B$14)),"DOM ","")&amp;IF(Configurações!$B$3="Simples","",IF(ROUND(LH47*1440,0)&lt;=ROUND(Configurações!$B$11*1440,0),IF(ROUND(LI47*1440,0)&gt;0,"INT-INDEVIDO",""),IF(ROUND(LH47*1440,0)&lt;=ROUND(Configurações!$B$12*1440,0),IF(ROUND(LI47*1440,0)&lt;&gt;ROUND(Configurações!$B$8*1440,0),"INT-15MIN",""),IF(OR(ROUND(LI47*1440,0)&lt;ROUND(Configurações!$B$9*1440,0),ROUND(LI47*1440,0)&gt;ROUND(Configurações!$B$10*1440,0)),"INT-1H2H","")))))</f>
        <v/>
      </c>
      <c r="LM47" t="str">
        <f>IF(Configurações!$B$3="Simples",IF('Escala Simples'!AN47="Trabalho","TRAB",IF('Escala Simples'!AN47="Folga","FOLGA",IF('Escala Simples'!AN47="Atestado","ATEST",IF('Escala Simples'!AN47="Férias","FERIAS","")))),"")</f>
        <v/>
      </c>
      <c r="LN47" s="71" t="str">
        <f>IF(Configurações!$B$3="Colunas",IF('Escala Colunas'!Q191="","",'Escala Colunas'!Q191),IF(Configurações!$B$3="Simples","",IF('Escala Linhas'!FE47="","",'Escala Linhas'!FE47)))</f>
        <v/>
      </c>
      <c r="LO47" s="71" t="str">
        <f>IF(Configurações!$B$3="Colunas",IF('Escala Colunas'!Q192="","",'Escala Colunas'!Q192),IF(Configurações!$B$3="Simples","",IF('Escala Linhas'!FF47="","",'Escala Linhas'!FF47)))</f>
        <v/>
      </c>
      <c r="LP47" s="71" t="str">
        <f>IF(Configurações!$B$3="Colunas",IF('Escala Colunas'!Q193="","",'Escala Colunas'!Q193),IF(Configurações!$B$3="Simples","",IF('Escala Linhas'!FG47="","",'Escala Linhas'!FG47)))</f>
        <v/>
      </c>
      <c r="LQ47" s="71" t="str">
        <f>IF(Configurações!$B$3="Colunas",IF('Escala Colunas'!Q194="","",'Escala Colunas'!Q194),IF(Configurações!$B$3="Simples","",IF('Escala Linhas'!FH47="","",'Escala Linhas'!FH47)))</f>
        <v/>
      </c>
      <c r="LR47">
        <f>IF($B47="",0,IF(Configurações!$B$3="Simples",IF(OR(LX47="TRAB",LX47="ATEST"),1,0),IF(AND(LN47&lt;&gt;"",LQ47&lt;&gt;""),1,0)))</f>
        <v>0</v>
      </c>
      <c r="LS47" s="72">
        <f>IF(AND(LR47=1,Configurações!$B$3&lt;&gt;"Simples"),MOD(LQ47-LN47,1)-LT47,0)</f>
        <v>0</v>
      </c>
      <c r="LT47" s="72">
        <f t="shared" si="194"/>
        <v>0</v>
      </c>
      <c r="LU47">
        <f t="shared" si="195"/>
        <v>0</v>
      </c>
      <c r="LV47">
        <f t="shared" si="196"/>
        <v>0</v>
      </c>
      <c r="LW47" s="38" t="str">
        <f>IF(LR47=0,"",IF(LU47&gt;Configurações!$B$15,"7DIA ","")&amp;IF(AND(WEEKDAY(LN$5)=1,LV47&gt;IF($D47="F",Configurações!$B$13,Configurações!$B$14)),"DOM ","")&amp;IF(Configurações!$B$3="Simples","",IF(ROUND(LS47*1440,0)&lt;=ROUND(Configurações!$B$11*1440,0),IF(ROUND(LT47*1440,0)&gt;0,"INT-INDEVIDO",""),IF(ROUND(LS47*1440,0)&lt;=ROUND(Configurações!$B$12*1440,0),IF(ROUND(LT47*1440,0)&lt;&gt;ROUND(Configurações!$B$8*1440,0),"INT-15MIN",""),IF(OR(ROUND(LT47*1440,0)&lt;ROUND(Configurações!$B$9*1440,0),ROUND(LT47*1440,0)&gt;ROUND(Configurações!$B$10*1440,0)),"INT-1H2H","")))))</f>
        <v/>
      </c>
      <c r="LX47" t="str">
        <f>IF(Configurações!$B$3="Simples",IF('Escala Simples'!AO47="Trabalho","TRAB",IF('Escala Simples'!AO47="Folga","FOLGA",IF('Escala Simples'!AO47="Atestado","ATEST",IF('Escala Simples'!AO47="Férias","FERIAS","")))),"")</f>
        <v/>
      </c>
      <c r="LY47" s="71" t="str">
        <f>IF(Configurações!$B$3="Colunas",IF('Escala Colunas'!Q196="","",'Escala Colunas'!Q196),IF(Configurações!$B$3="Simples","",IF('Escala Linhas'!FJ47="","",'Escala Linhas'!FJ47)))</f>
        <v/>
      </c>
      <c r="LZ47" s="71" t="str">
        <f>IF(Configurações!$B$3="Colunas",IF('Escala Colunas'!Q197="","",'Escala Colunas'!Q197),IF(Configurações!$B$3="Simples","",IF('Escala Linhas'!FK47="","",'Escala Linhas'!FK47)))</f>
        <v/>
      </c>
      <c r="MA47" s="71" t="str">
        <f>IF(Configurações!$B$3="Colunas",IF('Escala Colunas'!Q198="","",'Escala Colunas'!Q198),IF(Configurações!$B$3="Simples","",IF('Escala Linhas'!FL47="","",'Escala Linhas'!FL47)))</f>
        <v/>
      </c>
      <c r="MB47" s="71" t="str">
        <f>IF(Configurações!$B$3="Colunas",IF('Escala Colunas'!Q199="","",'Escala Colunas'!Q199),IF(Configurações!$B$3="Simples","",IF('Escala Linhas'!FM47="","",'Escala Linhas'!FM47)))</f>
        <v/>
      </c>
      <c r="MC47">
        <f>IF($B47="",0,IF(Configurações!$B$3="Simples",IF(OR(MI47="TRAB",MI47="ATEST"),1,0),IF(AND(LY47&lt;&gt;"",MB47&lt;&gt;""),1,0)))</f>
        <v>0</v>
      </c>
      <c r="MD47" s="72">
        <f>IF(AND(MC47=1,Configurações!$B$3&lt;&gt;"Simples"),MOD(MB47-LY47,1)-ME47,0)</f>
        <v>0</v>
      </c>
      <c r="ME47" s="72">
        <f t="shared" si="197"/>
        <v>0</v>
      </c>
      <c r="MF47">
        <f t="shared" si="198"/>
        <v>0</v>
      </c>
      <c r="MG47">
        <f t="shared" si="199"/>
        <v>0</v>
      </c>
      <c r="MH47" s="38" t="str">
        <f>IF(MC47=0,"",IF(MF47&gt;Configurações!$B$15,"7DIA ","")&amp;IF(AND(WEEKDAY(LY$5)=1,MG47&gt;IF($D47="F",Configurações!$B$13,Configurações!$B$14)),"DOM ","")&amp;IF(Configurações!$B$3="Simples","",IF(ROUND(MD47*1440,0)&lt;=ROUND(Configurações!$B$11*1440,0),IF(ROUND(ME47*1440,0)&gt;0,"INT-INDEVIDO",""),IF(ROUND(MD47*1440,0)&lt;=ROUND(Configurações!$B$12*1440,0),IF(ROUND(ME47*1440,0)&lt;&gt;ROUND(Configurações!$B$8*1440,0),"INT-15MIN",""),IF(OR(ROUND(ME47*1440,0)&lt;ROUND(Configurações!$B$9*1440,0),ROUND(ME47*1440,0)&gt;ROUND(Configurações!$B$10*1440,0)),"INT-1H2H","")))))</f>
        <v/>
      </c>
      <c r="MI47" t="str">
        <f>IF(Configurações!$B$3="Simples",IF('Escala Simples'!AP47="Trabalho","TRAB",IF('Escala Simples'!AP47="Folga","FOLGA",IF('Escala Simples'!AP47="Atestado","ATEST",IF('Escala Simples'!AP47="Férias","FERIAS","")))),"")</f>
        <v/>
      </c>
      <c r="MJ47" s="71" t="str">
        <f>IF(Configurações!$B$3="Colunas",IF('Escala Colunas'!Q201="","",'Escala Colunas'!Q201),IF(Configurações!$B$3="Simples","",IF('Escala Linhas'!FO47="","",'Escala Linhas'!FO47)))</f>
        <v/>
      </c>
      <c r="MK47" s="71" t="str">
        <f>IF(Configurações!$B$3="Colunas",IF('Escala Colunas'!Q202="","",'Escala Colunas'!Q202),IF(Configurações!$B$3="Simples","",IF('Escala Linhas'!FP47="","",'Escala Linhas'!FP47)))</f>
        <v/>
      </c>
      <c r="ML47" s="71" t="str">
        <f>IF(Configurações!$B$3="Colunas",IF('Escala Colunas'!Q203="","",'Escala Colunas'!Q203),IF(Configurações!$B$3="Simples","",IF('Escala Linhas'!FQ47="","",'Escala Linhas'!FQ47)))</f>
        <v/>
      </c>
      <c r="MM47" s="71" t="str">
        <f>IF(Configurações!$B$3="Colunas",IF('Escala Colunas'!Q204="","",'Escala Colunas'!Q204),IF(Configurações!$B$3="Simples","",IF('Escala Linhas'!FR47="","",'Escala Linhas'!FR47)))</f>
        <v/>
      </c>
      <c r="MN47">
        <f>IF($B47="",0,IF(Configurações!$B$3="Simples",IF(OR(MT47="TRAB",MT47="ATEST"),1,0),IF(AND(MJ47&lt;&gt;"",MM47&lt;&gt;""),1,0)))</f>
        <v>0</v>
      </c>
      <c r="MO47" s="72">
        <f>IF(AND(MN47=1,Configurações!$B$3&lt;&gt;"Simples"),MOD(MM47-MJ47,1)-MP47,0)</f>
        <v>0</v>
      </c>
      <c r="MP47" s="72">
        <f t="shared" si="200"/>
        <v>0</v>
      </c>
      <c r="MQ47">
        <f t="shared" si="201"/>
        <v>0</v>
      </c>
      <c r="MR47">
        <f t="shared" si="202"/>
        <v>0</v>
      </c>
      <c r="MS47" s="38" t="str">
        <f>IF(MN47=0,"",IF(MQ47&gt;Configurações!$B$15,"7DIA ","")&amp;IF(AND(WEEKDAY(MJ$5)=1,MR47&gt;IF($D47="F",Configurações!$B$13,Configurações!$B$14)),"DOM ","")&amp;IF(Configurações!$B$3="Simples","",IF(ROUND(MO47*1440,0)&lt;=ROUND(Configurações!$B$11*1440,0),IF(ROUND(MP47*1440,0)&gt;0,"INT-INDEVIDO",""),IF(ROUND(MO47*1440,0)&lt;=ROUND(Configurações!$B$12*1440,0),IF(ROUND(MP47*1440,0)&lt;&gt;ROUND(Configurações!$B$8*1440,0),"INT-15MIN",""),IF(OR(ROUND(MP47*1440,0)&lt;ROUND(Configurações!$B$9*1440,0),ROUND(MP47*1440,0)&gt;ROUND(Configurações!$B$10*1440,0)),"INT-1H2H","")))))</f>
        <v/>
      </c>
      <c r="MT47" t="str">
        <f>IF(Configurações!$B$3="Simples",IF('Escala Simples'!AQ47="Trabalho","TRAB",IF('Escala Simples'!AQ47="Folga","FOLGA",IF('Escala Simples'!AQ47="Atestado","ATEST",IF('Escala Simples'!AQ47="Férias","FERIAS","")))),"")</f>
        <v/>
      </c>
      <c r="MU47" s="71" t="str">
        <f>IF(Configurações!$B$3="Colunas",IF('Escala Colunas'!Q206="","",'Escala Colunas'!Q206),IF(Configurações!$B$3="Simples","",IF('Escala Linhas'!FT47="","",'Escala Linhas'!FT47)))</f>
        <v/>
      </c>
      <c r="MV47" s="71" t="str">
        <f>IF(Configurações!$B$3="Colunas",IF('Escala Colunas'!Q207="","",'Escala Colunas'!Q207),IF(Configurações!$B$3="Simples","",IF('Escala Linhas'!FU47="","",'Escala Linhas'!FU47)))</f>
        <v/>
      </c>
      <c r="MW47" s="71" t="str">
        <f>IF(Configurações!$B$3="Colunas",IF('Escala Colunas'!Q208="","",'Escala Colunas'!Q208),IF(Configurações!$B$3="Simples","",IF('Escala Linhas'!FV47="","",'Escala Linhas'!FV47)))</f>
        <v/>
      </c>
      <c r="MX47" s="71" t="str">
        <f>IF(Configurações!$B$3="Colunas",IF('Escala Colunas'!Q209="","",'Escala Colunas'!Q209),IF(Configurações!$B$3="Simples","",IF('Escala Linhas'!FW47="","",'Escala Linhas'!FW47)))</f>
        <v/>
      </c>
      <c r="MY47">
        <f>IF($B47="",0,IF(Configurações!$B$3="Simples",IF(OR(NE47="TRAB",NE47="ATEST"),1,0),IF(AND(MU47&lt;&gt;"",MX47&lt;&gt;""),1,0)))</f>
        <v>0</v>
      </c>
      <c r="MZ47" s="72">
        <f>IF(AND(MY47=1,Configurações!$B$3&lt;&gt;"Simples"),MOD(MX47-MU47,1)-NA47,0)</f>
        <v>0</v>
      </c>
      <c r="NA47" s="72">
        <f t="shared" si="203"/>
        <v>0</v>
      </c>
      <c r="NB47">
        <f t="shared" si="204"/>
        <v>0</v>
      </c>
      <c r="NC47">
        <f t="shared" si="205"/>
        <v>0</v>
      </c>
      <c r="ND47" s="38" t="str">
        <f>IF(MY47=0,"",IF(NB47&gt;Configurações!$B$15,"7DIA ","")&amp;IF(AND(WEEKDAY(MU$5)=1,NC47&gt;IF($D47="F",Configurações!$B$13,Configurações!$B$14)),"DOM ","")&amp;IF(Configurações!$B$3="Simples","",IF(ROUND(MZ47*1440,0)&lt;=ROUND(Configurações!$B$11*1440,0),IF(ROUND(NA47*1440,0)&gt;0,"INT-INDEVIDO",""),IF(ROUND(MZ47*1440,0)&lt;=ROUND(Configurações!$B$12*1440,0),IF(ROUND(NA47*1440,0)&lt;&gt;ROUND(Configurações!$B$8*1440,0),"INT-15MIN",""),IF(OR(ROUND(NA47*1440,0)&lt;ROUND(Configurações!$B$9*1440,0),ROUND(NA47*1440,0)&gt;ROUND(Configurações!$B$10*1440,0)),"INT-1H2H","")))))</f>
        <v/>
      </c>
      <c r="NE47" t="str">
        <f>IF(Configurações!$B$3="Simples",IF('Escala Simples'!AR47="Trabalho","TRAB",IF('Escala Simples'!AR47="Folga","FOLGA",IF('Escala Simples'!AR47="Atestado","ATEST",IF('Escala Simples'!AR47="Férias","FERIAS","")))),"")</f>
        <v/>
      </c>
      <c r="NF47" s="71" t="str">
        <f>IF(Configurações!$B$3="Colunas",IF('Escala Colunas'!Q211="","",'Escala Colunas'!Q211),IF(Configurações!$B$3="Simples","",IF('Escala Linhas'!FY47="","",'Escala Linhas'!FY47)))</f>
        <v/>
      </c>
      <c r="NG47" s="71" t="str">
        <f>IF(Configurações!$B$3="Colunas",IF('Escala Colunas'!Q212="","",'Escala Colunas'!Q212),IF(Configurações!$B$3="Simples","",IF('Escala Linhas'!FZ47="","",'Escala Linhas'!FZ47)))</f>
        <v/>
      </c>
      <c r="NH47" s="71" t="str">
        <f>IF(Configurações!$B$3="Colunas",IF('Escala Colunas'!Q213="","",'Escala Colunas'!Q213),IF(Configurações!$B$3="Simples","",IF('Escala Linhas'!GA47="","",'Escala Linhas'!GA47)))</f>
        <v/>
      </c>
      <c r="NI47" s="71" t="str">
        <f>IF(Configurações!$B$3="Colunas",IF('Escala Colunas'!Q214="","",'Escala Colunas'!Q214),IF(Configurações!$B$3="Simples","",IF('Escala Linhas'!GB47="","",'Escala Linhas'!GB47)))</f>
        <v/>
      </c>
      <c r="NJ47">
        <f>IF($B47="",0,IF(Configurações!$B$3="Simples",IF(OR(NP47="TRAB",NP47="ATEST"),1,0),IF(AND(NF47&lt;&gt;"",NI47&lt;&gt;""),1,0)))</f>
        <v>0</v>
      </c>
      <c r="NK47" s="72">
        <f>IF(AND(NJ47=1,Configurações!$B$3&lt;&gt;"Simples"),MOD(NI47-NF47,1)-NL47,0)</f>
        <v>0</v>
      </c>
      <c r="NL47" s="72">
        <f t="shared" si="206"/>
        <v>0</v>
      </c>
      <c r="NM47">
        <f t="shared" si="207"/>
        <v>0</v>
      </c>
      <c r="NN47">
        <f t="shared" si="208"/>
        <v>0</v>
      </c>
      <c r="NO47" s="38" t="str">
        <f>IF(NJ47=0,"",IF(NM47&gt;Configurações!$B$15,"7DIA ","")&amp;IF(AND(WEEKDAY(NF$5)=1,NN47&gt;IF($D47="F",Configurações!$B$13,Configurações!$B$14)),"DOM ","")&amp;IF(Configurações!$B$3="Simples","",IF(ROUND(NK47*1440,0)&lt;=ROUND(Configurações!$B$11*1440,0),IF(ROUND(NL47*1440,0)&gt;0,"INT-INDEVIDO",""),IF(ROUND(NK47*1440,0)&lt;=ROUND(Configurações!$B$12*1440,0),IF(ROUND(NL47*1440,0)&lt;&gt;ROUND(Configurações!$B$8*1440,0),"INT-15MIN",""),IF(OR(ROUND(NL47*1440,0)&lt;ROUND(Configurações!$B$9*1440,0),ROUND(NL47*1440,0)&gt;ROUND(Configurações!$B$10*1440,0)),"INT-1H2H","")))))</f>
        <v/>
      </c>
      <c r="NP47" t="str">
        <f>IF(Configurações!$B$3="Simples",IF('Escala Simples'!AS47="Trabalho","TRAB",IF('Escala Simples'!AS47="Folga","FOLGA",IF('Escala Simples'!AS47="Atestado","ATEST",IF('Escala Simples'!AS47="Férias","FERIAS","")))),"")</f>
        <v/>
      </c>
      <c r="NQ47" s="71" t="str">
        <f>IF(Configurações!$B$3="Colunas",IF('Escala Colunas'!Q216="","",'Escala Colunas'!Q216),IF(Configurações!$B$3="Simples","",IF('Escala Linhas'!GD47="","",'Escala Linhas'!GD47)))</f>
        <v/>
      </c>
      <c r="NR47" s="71" t="str">
        <f>IF(Configurações!$B$3="Colunas",IF('Escala Colunas'!Q217="","",'Escala Colunas'!Q217),IF(Configurações!$B$3="Simples","",IF('Escala Linhas'!GE47="","",'Escala Linhas'!GE47)))</f>
        <v/>
      </c>
      <c r="NS47" s="71" t="str">
        <f>IF(Configurações!$B$3="Colunas",IF('Escala Colunas'!Q218="","",'Escala Colunas'!Q218),IF(Configurações!$B$3="Simples","",IF('Escala Linhas'!GF47="","",'Escala Linhas'!GF47)))</f>
        <v/>
      </c>
      <c r="NT47" s="71" t="str">
        <f>IF(Configurações!$B$3="Colunas",IF('Escala Colunas'!Q219="","",'Escala Colunas'!Q219),IF(Configurações!$B$3="Simples","",IF('Escala Linhas'!GG47="","",'Escala Linhas'!GG47)))</f>
        <v/>
      </c>
      <c r="NU47">
        <f>IF($B47="",0,IF(Configurações!$B$3="Simples",IF(OR(OA47="TRAB",OA47="ATEST"),1,0),IF(AND(NQ47&lt;&gt;"",NT47&lt;&gt;""),1,0)))</f>
        <v>0</v>
      </c>
      <c r="NV47" s="72">
        <f>IF(AND(NU47=1,Configurações!$B$3&lt;&gt;"Simples"),MOD(NT47-NQ47,1)-NW47,0)</f>
        <v>0</v>
      </c>
      <c r="NW47" s="72">
        <f t="shared" si="209"/>
        <v>0</v>
      </c>
      <c r="NX47">
        <f t="shared" si="210"/>
        <v>0</v>
      </c>
      <c r="NY47">
        <f t="shared" si="211"/>
        <v>0</v>
      </c>
      <c r="NZ47" s="38" t="str">
        <f>IF(NU47=0,"",IF(NX47&gt;Configurações!$B$15,"7DIA ","")&amp;IF(AND(WEEKDAY(NQ$5)=1,NY47&gt;IF($D47="F",Configurações!$B$13,Configurações!$B$14)),"DOM ","")&amp;IF(Configurações!$B$3="Simples","",IF(ROUND(NV47*1440,0)&lt;=ROUND(Configurações!$B$11*1440,0),IF(ROUND(NW47*1440,0)&gt;0,"INT-INDEVIDO",""),IF(ROUND(NV47*1440,0)&lt;=ROUND(Configurações!$B$12*1440,0),IF(ROUND(NW47*1440,0)&lt;&gt;ROUND(Configurações!$B$8*1440,0),"INT-15MIN",""),IF(OR(ROUND(NW47*1440,0)&lt;ROUND(Configurações!$B$9*1440,0),ROUND(NW47*1440,0)&gt;ROUND(Configurações!$B$10*1440,0)),"INT-1H2H","")))))</f>
        <v/>
      </c>
      <c r="OA47" t="str">
        <f>IF(Configurações!$B$3="Simples",IF('Escala Simples'!AT47="Trabalho","TRAB",IF('Escala Simples'!AT47="Folga","FOLGA",IF('Escala Simples'!AT47="Atestado","ATEST",IF('Escala Simples'!AT47="Férias","FERIAS","")))),"")</f>
        <v/>
      </c>
      <c r="OB47" s="72">
        <f>SUMIFS(Cálculos!$G47:$OA47,Cálculos!$G$4:$OA$4,"H",Cálculos!$G$3:$OA$3,1)</f>
        <v>0</v>
      </c>
      <c r="OC47">
        <f>SUMIFS(Cálculos!$G47:$OA47,Cálculos!$G$4:$OA$4,"T",Cálculos!$G$3:$OA$3,1)</f>
        <v>0</v>
      </c>
      <c r="OD47" s="69" t="str">
        <f>IF($B47="","",IF(AND(Configurações!$B$3&lt;&gt;"Simples",ISNUMBER($C47),ROUND(OB47*1440,0)&gt;$C47*60),"Jornada semanal excedida: "&amp;TEXT(OB47,"[h]:mm")&amp;" (contratada "&amp;$C47&amp;"h) • ","")&amp;IF(IF(Configurações!$B$6="Sim",OC47&gt;6,OC47&gt;Configurações!$B$5),IF(Configurações!$B$6="Sim","Semana inteira sem folga — mínimo 1 folga (CCT/ACT) • ","Mais de "&amp;Configurações!$B$5&amp;" dias trabalhados — obrigatórias 2 folgas semanais • "),"")&amp;IF(COUNTIF(G47:CD47,"*7DIA*")&gt;0,"7º dia consecutivo de trabalho • ","")&amp;IF(COUNTIF(G47:CD47,"*DOM*")&gt;0,"Domingos consecutivos acima do permitido • ","")&amp;IF(COUNTIF(G47:CD47,"*INT-INDEVIDO*")&gt;0,"Intervalo indevido em jornada até 4h • ","")&amp;IF(COUNTIF(G47:CD47,"*INT-15MIN*")&gt;0,"Intervalo deve ser de 15 min (jornada 4h01–6h) • ","")&amp;IF(COUNTIF(G47:CD47,"*INT-1H2H*")&gt;0,"Intervalo fora de 1h–2h (jornada acima de 6h) • ",""))</f>
        <v/>
      </c>
      <c r="OE47">
        <f>IF($B47="",0,IF(AND(Configurações!$B$3&lt;&gt;"Simples",ISNUMBER($C47),ROUND(OB47*1440,0)&gt;$C47*60),1,0))</f>
        <v>0</v>
      </c>
      <c r="OF47">
        <f>IF($B47="",0,IF(IF(Configurações!$B$6="Sim",OC47&gt;6,OC47&gt;Configurações!$B$5),1,0))</f>
        <v>0</v>
      </c>
      <c r="OG47" s="72">
        <f>SUMIFS(Cálculos!$G47:$OA47,Cálculos!$G$4:$OA$4,"H",Cálculos!$G$3:$OA$3,2)</f>
        <v>0</v>
      </c>
      <c r="OH47">
        <f>SUMIFS(Cálculos!$G47:$OA47,Cálculos!$G$4:$OA$4,"T",Cálculos!$G$3:$OA$3,2)</f>
        <v>0</v>
      </c>
      <c r="OI47" s="69" t="str">
        <f>IF($B47="","",IF(AND(Configurações!$B$3&lt;&gt;"Simples",ISNUMBER($C47),ROUND(OG47*1440,0)&gt;$C47*60),"Jornada semanal excedida: "&amp;TEXT(OG47,"[h]:mm")&amp;" (contratada "&amp;$C47&amp;"h) • ","")&amp;IF(IF(Configurações!$B$6="Sim",OH47&gt;6,OH47&gt;Configurações!$B$5),IF(Configurações!$B$6="Sim","Semana inteira sem folga — mínimo 1 folga (CCT/ACT) • ","Mais de "&amp;Configurações!$B$5&amp;" dias trabalhados — obrigatórias 2 folgas semanais • "),"")&amp;IF(COUNTIF(CF47:FC47,"*7DIA*")&gt;0,"7º dia consecutivo de trabalho • ","")&amp;IF(COUNTIF(CF47:FC47,"*DOM*")&gt;0,"Domingos consecutivos acima do permitido • ","")&amp;IF(COUNTIF(CF47:FC47,"*INT-INDEVIDO*")&gt;0,"Intervalo indevido em jornada até 4h • ","")&amp;IF(COUNTIF(CF47:FC47,"*INT-15MIN*")&gt;0,"Intervalo deve ser de 15 min (jornada 4h01–6h) • ","")&amp;IF(COUNTIF(CF47:FC47,"*INT-1H2H*")&gt;0,"Intervalo fora de 1h–2h (jornada acima de 6h) • ",""))</f>
        <v/>
      </c>
      <c r="OJ47">
        <f>IF($B47="",0,IF(AND(Configurações!$B$3&lt;&gt;"Simples",ISNUMBER($C47),ROUND(OG47*1440,0)&gt;$C47*60),1,0))</f>
        <v>0</v>
      </c>
      <c r="OK47">
        <f>IF($B47="",0,IF(IF(Configurações!$B$6="Sim",OH47&gt;6,OH47&gt;Configurações!$B$5),1,0))</f>
        <v>0</v>
      </c>
      <c r="OL47" s="72">
        <f>SUMIFS(Cálculos!$G47:$OA47,Cálculos!$G$4:$OA$4,"H",Cálculos!$G$3:$OA$3,3)</f>
        <v>0</v>
      </c>
      <c r="OM47">
        <f>SUMIFS(Cálculos!$G47:$OA47,Cálculos!$G$4:$OA$4,"T",Cálculos!$G$3:$OA$3,3)</f>
        <v>0</v>
      </c>
      <c r="ON47" s="69" t="str">
        <f>IF($B47="","",IF(AND(Configurações!$B$3&lt;&gt;"Simples",ISNUMBER($C47),ROUND(OL47*1440,0)&gt;$C47*60),"Jornada semanal excedida: "&amp;TEXT(OL47,"[h]:mm")&amp;" (contratada "&amp;$C47&amp;"h) • ","")&amp;IF(IF(Configurações!$B$6="Sim",OM47&gt;6,OM47&gt;Configurações!$B$5),IF(Configurações!$B$6="Sim","Semana inteira sem folga — mínimo 1 folga (CCT/ACT) • ","Mais de "&amp;Configurações!$B$5&amp;" dias trabalhados — obrigatórias 2 folgas semanais • "),"")&amp;IF(COUNTIF(FE47:IB47,"*7DIA*")&gt;0,"7º dia consecutivo de trabalho • ","")&amp;IF(COUNTIF(FE47:IB47,"*DOM*")&gt;0,"Domingos consecutivos acima do permitido • ","")&amp;IF(COUNTIF(FE47:IB47,"*INT-INDEVIDO*")&gt;0,"Intervalo indevido em jornada até 4h • ","")&amp;IF(COUNTIF(FE47:IB47,"*INT-15MIN*")&gt;0,"Intervalo deve ser de 15 min (jornada 4h01–6h) • ","")&amp;IF(COUNTIF(FE47:IB47,"*INT-1H2H*")&gt;0,"Intervalo fora de 1h–2h (jornada acima de 6h) • ",""))</f>
        <v/>
      </c>
      <c r="OO47">
        <f>IF($B47="",0,IF(AND(Configurações!$B$3&lt;&gt;"Simples",ISNUMBER($C47),ROUND(OL47*1440,0)&gt;$C47*60),1,0))</f>
        <v>0</v>
      </c>
      <c r="OP47">
        <f>IF($B47="",0,IF(IF(Configurações!$B$6="Sim",OM47&gt;6,OM47&gt;Configurações!$B$5),1,0))</f>
        <v>0</v>
      </c>
      <c r="OQ47" s="72">
        <f>SUMIFS(Cálculos!$G47:$OA47,Cálculos!$G$4:$OA$4,"H",Cálculos!$G$3:$OA$3,4)</f>
        <v>0</v>
      </c>
      <c r="OR47">
        <f>SUMIFS(Cálculos!$G47:$OA47,Cálculos!$G$4:$OA$4,"T",Cálculos!$G$3:$OA$3,4)</f>
        <v>0</v>
      </c>
      <c r="OS47" s="69" t="str">
        <f>IF($B47="","",IF(AND(Configurações!$B$3&lt;&gt;"Simples",ISNUMBER($C47),ROUND(OQ47*1440,0)&gt;$C47*60),"Jornada semanal excedida: "&amp;TEXT(OQ47,"[h]:mm")&amp;" (contratada "&amp;$C47&amp;"h) • ","")&amp;IF(IF(Configurações!$B$6="Sim",OR47&gt;6,OR47&gt;Configurações!$B$5),IF(Configurações!$B$6="Sim","Semana inteira sem folga — mínimo 1 folga (CCT/ACT) • ","Mais de "&amp;Configurações!$B$5&amp;" dias trabalhados — obrigatórias 2 folgas semanais • "),"")&amp;IF(COUNTIF(ID47:LA47,"*7DIA*")&gt;0,"7º dia consecutivo de trabalho • ","")&amp;IF(COUNTIF(ID47:LA47,"*DOM*")&gt;0,"Domingos consecutivos acima do permitido • ","")&amp;IF(COUNTIF(ID47:LA47,"*INT-INDEVIDO*")&gt;0,"Intervalo indevido em jornada até 4h • ","")&amp;IF(COUNTIF(ID47:LA47,"*INT-15MIN*")&gt;0,"Intervalo deve ser de 15 min (jornada 4h01–6h) • ","")&amp;IF(COUNTIF(ID47:LA47,"*INT-1H2H*")&gt;0,"Intervalo fora de 1h–2h (jornada acima de 6h) • ",""))</f>
        <v/>
      </c>
      <c r="OT47">
        <f>IF($B47="",0,IF(AND(Configurações!$B$3&lt;&gt;"Simples",ISNUMBER($C47),ROUND(OQ47*1440,0)&gt;$C47*60),1,0))</f>
        <v>0</v>
      </c>
      <c r="OU47">
        <f>IF($B47="",0,IF(IF(Configurações!$B$6="Sim",OR47&gt;6,OR47&gt;Configurações!$B$5),1,0))</f>
        <v>0</v>
      </c>
      <c r="OV47" s="72">
        <f>SUMIFS(Cálculos!$G47:$OA47,Cálculos!$G$4:$OA$4,"H",Cálculos!$G$3:$OA$3,5)</f>
        <v>0</v>
      </c>
      <c r="OW47">
        <f>SUMIFS(Cálculos!$G47:$OA47,Cálculos!$G$4:$OA$4,"T",Cálculos!$G$3:$OA$3,5)</f>
        <v>0</v>
      </c>
      <c r="OX47" s="69" t="str">
        <f>IF($B47="","",IF(AND(Configurações!$B$3&lt;&gt;"Simples",ISNUMBER($C47),ROUND(OV47*1440,0)&gt;$C47*60),"Jornada semanal excedida: "&amp;TEXT(OV47,"[h]:mm")&amp;" (contratada "&amp;$C47&amp;"h) • ","")&amp;IF(IF(Configurações!$B$6="Sim",OW47&gt;6,OW47&gt;Configurações!$B$5),IF(Configurações!$B$6="Sim","Semana inteira sem folga — mínimo 1 folga (CCT/ACT) • ","Mais de "&amp;Configurações!$B$5&amp;" dias trabalhados — obrigatórias 2 folgas semanais • "),"")&amp;IF(COUNTIF(LC47:NZ47,"*7DIA*")&gt;0,"7º dia consecutivo de trabalho • ","")&amp;IF(COUNTIF(LC47:NZ47,"*DOM*")&gt;0,"Domingos consecutivos acima do permitido • ","")&amp;IF(COUNTIF(LC47:NZ47,"*INT-INDEVIDO*")&gt;0,"Intervalo indevido em jornada até 4h • ","")&amp;IF(COUNTIF(LC47:NZ47,"*INT-15MIN*")&gt;0,"Intervalo deve ser de 15 min (jornada 4h01–6h) • ","")&amp;IF(COUNTIF(LC47:NZ47,"*INT-1H2H*")&gt;0,"Intervalo fora de 1h–2h (jornada acima de 6h) • ",""))</f>
        <v/>
      </c>
      <c r="OY47">
        <f>IF($B47="",0,IF(AND(Configurações!$B$3&lt;&gt;"Simples",ISNUMBER($C47),ROUND(OV47*1440,0)&gt;$C47*60),1,0))</f>
        <v>0</v>
      </c>
      <c r="OZ47">
        <f>IF($B47="",0,IF(IF(Configurações!$B$6="Sim",OW47&gt;6,OW47&gt;Configurações!$B$5),1,0))</f>
        <v>0</v>
      </c>
      <c r="PA47">
        <f>IF($B47="",0,SUMPRODUCT((Cálculos!$G$4:$OA$4="T")*(Cálculos!$G$5:$OA$5&gt;=$PA$5)*(Cálculos!$G$5:$OA$5&lt;=$PB$5))-PE47)</f>
        <v>0</v>
      </c>
      <c r="PB47">
        <f>IF($B47="",0,PA47-SUMIFS(Cálculos!$G47:$OA47,Cálculos!$G$4:$OA$4,"T",Cálculos!$G$5:$OA$5,"&gt;="&amp;$PA$5,Cálculos!$G$5:$OA$5,"&lt;="&amp;$PB$5))</f>
        <v>0</v>
      </c>
      <c r="PC47">
        <f>ROUND(PA47*Configurações!$B$7/7,0)</f>
        <v>0</v>
      </c>
      <c r="PD47">
        <f>IF(AND(Configurações!$B$6="Sim",PA47&gt;0,PB47&lt;PC47),1,0)</f>
        <v>0</v>
      </c>
      <c r="PE47">
        <f>IF($B47="",0,COUNTIFS(Cálculos!$G$4:$OA$4,"ST",Cálculos!$G$5:$OA$5,"&gt;="&amp;$PA$5,Cálculos!$G$5:$OA$5,"&lt;="&amp;$PB$5,Cálculos!$G47:$OA47,"FERIAS"))</f>
        <v>0</v>
      </c>
      <c r="PF47">
        <f>IF($B47="",0,SUMPRODUCT((Cálculos!$G$4:$OA$4="T")*(Cálculos!$G$5:$OA$5&gt;=$PF$5)*(Cálculos!$G$5:$OA$5&lt;=$PG$5))-PJ47)</f>
        <v>0</v>
      </c>
      <c r="PG47">
        <f>IF($B47="",0,PF47-SUMIFS(Cálculos!$G47:$OA47,Cálculos!$G$4:$OA$4,"T",Cálculos!$G$5:$OA$5,"&gt;="&amp;$PF$5,Cálculos!$G$5:$OA$5,"&lt;="&amp;$PG$5))</f>
        <v>0</v>
      </c>
      <c r="PH47">
        <f>ROUND(PF47*Configurações!$B$7/7,0)</f>
        <v>0</v>
      </c>
      <c r="PI47">
        <f>IF(AND(Configurações!$B$6="Sim",PF47&gt;0,PG47&lt;PH47),1,0)</f>
        <v>0</v>
      </c>
      <c r="PJ47">
        <f>IF($B47="",0,COUNTIFS(Cálculos!$G$4:$OA$4,"ST",Cálculos!$G$5:$OA$5,"&gt;="&amp;$PF$5,Cálculos!$G$5:$OA$5,"&lt;="&amp;$PG$5,Cálculos!$G47:$OA47,"FERIAS"))</f>
        <v>0</v>
      </c>
      <c r="PK47">
        <f>IF($B47="",0,SUMPRODUCT((Cálculos!$G$4:$OA$4="T")*(Cálculos!$G$5:$OA$5&gt;=$PK$5)*(Cálculos!$G$5:$OA$5&lt;=$PL$5))-PO47)</f>
        <v>0</v>
      </c>
      <c r="PL47">
        <f>IF($B47="",0,PK47-SUMIFS(Cálculos!$G47:$OA47,Cálculos!$G$4:$OA$4,"T",Cálculos!$G$5:$OA$5,"&gt;="&amp;$PK$5,Cálculos!$G$5:$OA$5,"&lt;="&amp;$PL$5))</f>
        <v>0</v>
      </c>
      <c r="PM47">
        <f>ROUND(PK47*Configurações!$B$7/7,0)</f>
        <v>0</v>
      </c>
      <c r="PN47">
        <f>IF(AND(Configurações!$B$6="Sim",PK47&gt;0,PL47&lt;PM47),1,0)</f>
        <v>0</v>
      </c>
      <c r="PO47">
        <f>IF($B47="",0,COUNTIFS(Cálculos!$G$4:$OA$4,"ST",Cálculos!$G$5:$OA$5,"&gt;="&amp;$PK$5,Cálculos!$G$5:$OA$5,"&lt;="&amp;$PL$5,Cálculos!$G47:$OA47,"FERIAS"))</f>
        <v>0</v>
      </c>
      <c r="PP47" s="69" t="str">
        <f t="shared" si="212"/>
        <v/>
      </c>
    </row>
    <row r="48" spans="1:432" x14ac:dyDescent="0.25">
      <c r="A48" s="68" t="str">
        <f t="shared" si="106"/>
        <v/>
      </c>
      <c r="B48" s="69" t="str">
        <f>IF(Configurações!$B$3="Colunas",IF('Escala Colunas'!Q$4="","",'Escala Colunas'!Q$4),IF(Configurações!$B$3="Simples",IF('Escala Simples'!$B48="","",'Escala Simples'!$B48),IF('Escala Linhas'!$B48="","",'Escala Linhas'!$B48)))</f>
        <v/>
      </c>
      <c r="C48" s="70" t="str">
        <f>IF($B48="","",IFERROR(INDEX(Funcionários!$D$5:$D$84,MATCH($B48,Funcionários!$B$5:$B$84,0)),""))</f>
        <v/>
      </c>
      <c r="D48" t="str">
        <f>IF($B48="","",IFERROR(INDEX(Funcionários!$C$5:$C$84,MATCH($B48,Funcionários!$B$5:$B$84,0)),""))</f>
        <v/>
      </c>
      <c r="E48">
        <f>IF($B48="",0,IFERROR(N(INDEX(Funcionários!$E$5:$E$84,MATCH($B48,Funcionários!$B$5:$B$84,0))),0))</f>
        <v>0</v>
      </c>
      <c r="F48">
        <f>IF($B48="",0,IFERROR(N(INDEX(Funcionários!$F$5:$F$84,MATCH($B48,Funcionários!$B$5:$B$84,0))),0))</f>
        <v>0</v>
      </c>
      <c r="G48" s="71" t="str">
        <f>IF(Configurações!$B$3="Colunas",IF('Escala Colunas'!Q35="","",'Escala Colunas'!Q35),IF(Configurações!$B$3="Simples","",IF('Escala Linhas'!D48="","",'Escala Linhas'!D48)))</f>
        <v/>
      </c>
      <c r="H48" s="71" t="str">
        <f>IF(Configurações!$B$3="Colunas",IF('Escala Colunas'!Q36="","",'Escala Colunas'!Q36),IF(Configurações!$B$3="Simples","",IF('Escala Linhas'!E48="","",'Escala Linhas'!E48)))</f>
        <v/>
      </c>
      <c r="I48" s="71" t="str">
        <f>IF(Configurações!$B$3="Colunas",IF('Escala Colunas'!Q37="","",'Escala Colunas'!Q37),IF(Configurações!$B$3="Simples","",IF('Escala Linhas'!F48="","",'Escala Linhas'!F48)))</f>
        <v/>
      </c>
      <c r="J48" s="71" t="str">
        <f>IF(Configurações!$B$3="Colunas",IF('Escala Colunas'!Q38="","",'Escala Colunas'!Q38),IF(Configurações!$B$3="Simples","",IF('Escala Linhas'!G48="","",'Escala Linhas'!G48)))</f>
        <v/>
      </c>
      <c r="K48">
        <f>IF($B48="",0,IF(Configurações!$B$3="Simples",IF(OR(Q48="TRAB",Q48="ATEST"),1,0),IF(AND(G48&lt;&gt;"",J48&lt;&gt;""),1,0)))</f>
        <v>0</v>
      </c>
      <c r="L48" s="72">
        <f>IF(AND(K48=1,Configurações!$B$3&lt;&gt;"Simples"),MOD(J48-G48,1)-M48,0)</f>
        <v>0</v>
      </c>
      <c r="M48" s="72">
        <f t="shared" si="107"/>
        <v>0</v>
      </c>
      <c r="N48">
        <f t="shared" si="108"/>
        <v>0</v>
      </c>
      <c r="O48">
        <f t="shared" si="109"/>
        <v>0</v>
      </c>
      <c r="P48" s="38" t="str">
        <f>IF(K48=0,"",IF(N48&gt;Configurações!$B$15,"7DIA ","")&amp;IF(AND(WEEKDAY(G$5)=1,O48&gt;IF($D48="F",Configurações!$B$13,Configurações!$B$14)),"DOM ","")&amp;IF(Configurações!$B$3="Simples","",IF(ROUND(L48*1440,0)&lt;=ROUND(Configurações!$B$11*1440,0),IF(ROUND(M48*1440,0)&gt;0,"INT-INDEVIDO",""),IF(ROUND(L48*1440,0)&lt;=ROUND(Configurações!$B$12*1440,0),IF(ROUND(M48*1440,0)&lt;&gt;ROUND(Configurações!$B$8*1440,0),"INT-15MIN",""),IF(OR(ROUND(M48*1440,0)&lt;ROUND(Configurações!$B$9*1440,0),ROUND(M48*1440,0)&gt;ROUND(Configurações!$B$10*1440,0)),"INT-1H2H","")))))</f>
        <v/>
      </c>
      <c r="Q48" t="str">
        <f>IF(Configurações!$B$3="Simples",IF('Escala Simples'!D48="Trabalho","TRAB",IF('Escala Simples'!D48="Folga","FOLGA",IF('Escala Simples'!D48="Atestado","ATEST",IF('Escala Simples'!D48="Férias","FERIAS","")))),"")</f>
        <v/>
      </c>
      <c r="R48" s="71" t="str">
        <f>IF(Configurações!$B$3="Colunas",IF('Escala Colunas'!Q40="","",'Escala Colunas'!Q40),IF(Configurações!$B$3="Simples","",IF('Escala Linhas'!I48="","",'Escala Linhas'!I48)))</f>
        <v/>
      </c>
      <c r="S48" s="71" t="str">
        <f>IF(Configurações!$B$3="Colunas",IF('Escala Colunas'!Q41="","",'Escala Colunas'!Q41),IF(Configurações!$B$3="Simples","",IF('Escala Linhas'!J48="","",'Escala Linhas'!J48)))</f>
        <v/>
      </c>
      <c r="T48" s="71" t="str">
        <f>IF(Configurações!$B$3="Colunas",IF('Escala Colunas'!Q42="","",'Escala Colunas'!Q42),IF(Configurações!$B$3="Simples","",IF('Escala Linhas'!K48="","",'Escala Linhas'!K48)))</f>
        <v/>
      </c>
      <c r="U48" s="71" t="str">
        <f>IF(Configurações!$B$3="Colunas",IF('Escala Colunas'!Q43="","",'Escala Colunas'!Q43),IF(Configurações!$B$3="Simples","",IF('Escala Linhas'!L48="","",'Escala Linhas'!L48)))</f>
        <v/>
      </c>
      <c r="V48">
        <f>IF($B48="",0,IF(Configurações!$B$3="Simples",IF(OR(AB48="TRAB",AB48="ATEST"),1,0),IF(AND(R48&lt;&gt;"",U48&lt;&gt;""),1,0)))</f>
        <v>0</v>
      </c>
      <c r="W48" s="72">
        <f>IF(AND(V48=1,Configurações!$B$3&lt;&gt;"Simples"),MOD(U48-R48,1)-X48,0)</f>
        <v>0</v>
      </c>
      <c r="X48" s="72">
        <f t="shared" si="110"/>
        <v>0</v>
      </c>
      <c r="Y48">
        <f t="shared" si="111"/>
        <v>0</v>
      </c>
      <c r="Z48">
        <f t="shared" si="112"/>
        <v>0</v>
      </c>
      <c r="AA48" s="38" t="str">
        <f>IF(V48=0,"",IF(Y48&gt;Configurações!$B$15,"7DIA ","")&amp;IF(AND(WEEKDAY(R$5)=1,Z48&gt;IF($D48="F",Configurações!$B$13,Configurações!$B$14)),"DOM ","")&amp;IF(Configurações!$B$3="Simples","",IF(ROUND(W48*1440,0)&lt;=ROUND(Configurações!$B$11*1440,0),IF(ROUND(X48*1440,0)&gt;0,"INT-INDEVIDO",""),IF(ROUND(W48*1440,0)&lt;=ROUND(Configurações!$B$12*1440,0),IF(ROUND(X48*1440,0)&lt;&gt;ROUND(Configurações!$B$8*1440,0),"INT-15MIN",""),IF(OR(ROUND(X48*1440,0)&lt;ROUND(Configurações!$B$9*1440,0),ROUND(X48*1440,0)&gt;ROUND(Configurações!$B$10*1440,0)),"INT-1H2H","")))))</f>
        <v/>
      </c>
      <c r="AB48" t="str">
        <f>IF(Configurações!$B$3="Simples",IF('Escala Simples'!E48="Trabalho","TRAB",IF('Escala Simples'!E48="Folga","FOLGA",IF('Escala Simples'!E48="Atestado","ATEST",IF('Escala Simples'!E48="Férias","FERIAS","")))),"")</f>
        <v/>
      </c>
      <c r="AC48" s="71" t="str">
        <f>IF(Configurações!$B$3="Colunas",IF('Escala Colunas'!Q45="","",'Escala Colunas'!Q45),IF(Configurações!$B$3="Simples","",IF('Escala Linhas'!N48="","",'Escala Linhas'!N48)))</f>
        <v/>
      </c>
      <c r="AD48" s="71" t="str">
        <f>IF(Configurações!$B$3="Colunas",IF('Escala Colunas'!Q46="","",'Escala Colunas'!Q46),IF(Configurações!$B$3="Simples","",IF('Escala Linhas'!O48="","",'Escala Linhas'!O48)))</f>
        <v/>
      </c>
      <c r="AE48" s="71" t="str">
        <f>IF(Configurações!$B$3="Colunas",IF('Escala Colunas'!Q47="","",'Escala Colunas'!Q47),IF(Configurações!$B$3="Simples","",IF('Escala Linhas'!P48="","",'Escala Linhas'!P48)))</f>
        <v/>
      </c>
      <c r="AF48" s="71" t="str">
        <f>IF(Configurações!$B$3="Colunas",IF('Escala Colunas'!Q48="","",'Escala Colunas'!Q48),IF(Configurações!$B$3="Simples","",IF('Escala Linhas'!Q48="","",'Escala Linhas'!Q48)))</f>
        <v/>
      </c>
      <c r="AG48">
        <f>IF($B48="",0,IF(Configurações!$B$3="Simples",IF(OR(AM48="TRAB",AM48="ATEST"),1,0),IF(AND(AC48&lt;&gt;"",AF48&lt;&gt;""),1,0)))</f>
        <v>0</v>
      </c>
      <c r="AH48" s="72">
        <f>IF(AND(AG48=1,Configurações!$B$3&lt;&gt;"Simples"),MOD(AF48-AC48,1)-AI48,0)</f>
        <v>0</v>
      </c>
      <c r="AI48" s="72">
        <f t="shared" si="113"/>
        <v>0</v>
      </c>
      <c r="AJ48">
        <f t="shared" si="114"/>
        <v>0</v>
      </c>
      <c r="AK48">
        <f t="shared" si="115"/>
        <v>0</v>
      </c>
      <c r="AL48" s="38" t="str">
        <f>IF(AG48=0,"",IF(AJ48&gt;Configurações!$B$15,"7DIA ","")&amp;IF(AND(WEEKDAY(AC$5)=1,AK48&gt;IF($D48="F",Configurações!$B$13,Configurações!$B$14)),"DOM ","")&amp;IF(Configurações!$B$3="Simples","",IF(ROUND(AH48*1440,0)&lt;=ROUND(Configurações!$B$11*1440,0),IF(ROUND(AI48*1440,0)&gt;0,"INT-INDEVIDO",""),IF(ROUND(AH48*1440,0)&lt;=ROUND(Configurações!$B$12*1440,0),IF(ROUND(AI48*1440,0)&lt;&gt;ROUND(Configurações!$B$8*1440,0),"INT-15MIN",""),IF(OR(ROUND(AI48*1440,0)&lt;ROUND(Configurações!$B$9*1440,0),ROUND(AI48*1440,0)&gt;ROUND(Configurações!$B$10*1440,0)),"INT-1H2H","")))))</f>
        <v/>
      </c>
      <c r="AM48" t="str">
        <f>IF(Configurações!$B$3="Simples",IF('Escala Simples'!F48="Trabalho","TRAB",IF('Escala Simples'!F48="Folga","FOLGA",IF('Escala Simples'!F48="Atestado","ATEST",IF('Escala Simples'!F48="Férias","FERIAS","")))),"")</f>
        <v/>
      </c>
      <c r="AN48" s="71" t="str">
        <f>IF(Configurações!$B$3="Colunas",IF('Escala Colunas'!Q50="","",'Escala Colunas'!Q50),IF(Configurações!$B$3="Simples","",IF('Escala Linhas'!S48="","",'Escala Linhas'!S48)))</f>
        <v/>
      </c>
      <c r="AO48" s="71" t="str">
        <f>IF(Configurações!$B$3="Colunas",IF('Escala Colunas'!Q51="","",'Escala Colunas'!Q51),IF(Configurações!$B$3="Simples","",IF('Escala Linhas'!T48="","",'Escala Linhas'!T48)))</f>
        <v/>
      </c>
      <c r="AP48" s="71" t="str">
        <f>IF(Configurações!$B$3="Colunas",IF('Escala Colunas'!Q52="","",'Escala Colunas'!Q52),IF(Configurações!$B$3="Simples","",IF('Escala Linhas'!U48="","",'Escala Linhas'!U48)))</f>
        <v/>
      </c>
      <c r="AQ48" s="71" t="str">
        <f>IF(Configurações!$B$3="Colunas",IF('Escala Colunas'!Q53="","",'Escala Colunas'!Q53),IF(Configurações!$B$3="Simples","",IF('Escala Linhas'!V48="","",'Escala Linhas'!V48)))</f>
        <v/>
      </c>
      <c r="AR48">
        <f>IF($B48="",0,IF(Configurações!$B$3="Simples",IF(OR(AX48="TRAB",AX48="ATEST"),1,0),IF(AND(AN48&lt;&gt;"",AQ48&lt;&gt;""),1,0)))</f>
        <v>0</v>
      </c>
      <c r="AS48" s="72">
        <f>IF(AND(AR48=1,Configurações!$B$3&lt;&gt;"Simples"),MOD(AQ48-AN48,1)-AT48,0)</f>
        <v>0</v>
      </c>
      <c r="AT48" s="72">
        <f t="shared" si="116"/>
        <v>0</v>
      </c>
      <c r="AU48">
        <f t="shared" si="117"/>
        <v>0</v>
      </c>
      <c r="AV48">
        <f t="shared" si="118"/>
        <v>0</v>
      </c>
      <c r="AW48" s="38" t="str">
        <f>IF(AR48=0,"",IF(AU48&gt;Configurações!$B$15,"7DIA ","")&amp;IF(AND(WEEKDAY(AN$5)=1,AV48&gt;IF($D48="F",Configurações!$B$13,Configurações!$B$14)),"DOM ","")&amp;IF(Configurações!$B$3="Simples","",IF(ROUND(AS48*1440,0)&lt;=ROUND(Configurações!$B$11*1440,0),IF(ROUND(AT48*1440,0)&gt;0,"INT-INDEVIDO",""),IF(ROUND(AS48*1440,0)&lt;=ROUND(Configurações!$B$12*1440,0),IF(ROUND(AT48*1440,0)&lt;&gt;ROUND(Configurações!$B$8*1440,0),"INT-15MIN",""),IF(OR(ROUND(AT48*1440,0)&lt;ROUND(Configurações!$B$9*1440,0),ROUND(AT48*1440,0)&gt;ROUND(Configurações!$B$10*1440,0)),"INT-1H2H","")))))</f>
        <v/>
      </c>
      <c r="AX48" t="str">
        <f>IF(Configurações!$B$3="Simples",IF('Escala Simples'!G48="Trabalho","TRAB",IF('Escala Simples'!G48="Folga","FOLGA",IF('Escala Simples'!G48="Atestado","ATEST",IF('Escala Simples'!G48="Férias","FERIAS","")))),"")</f>
        <v/>
      </c>
      <c r="AY48" s="71" t="str">
        <f>IF(Configurações!$B$3="Colunas",IF('Escala Colunas'!Q55="","",'Escala Colunas'!Q55),IF(Configurações!$B$3="Simples","",IF('Escala Linhas'!X48="","",'Escala Linhas'!X48)))</f>
        <v/>
      </c>
      <c r="AZ48" s="71" t="str">
        <f>IF(Configurações!$B$3="Colunas",IF('Escala Colunas'!Q56="","",'Escala Colunas'!Q56),IF(Configurações!$B$3="Simples","",IF('Escala Linhas'!Y48="","",'Escala Linhas'!Y48)))</f>
        <v/>
      </c>
      <c r="BA48" s="71" t="str">
        <f>IF(Configurações!$B$3="Colunas",IF('Escala Colunas'!Q57="","",'Escala Colunas'!Q57),IF(Configurações!$B$3="Simples","",IF('Escala Linhas'!Z48="","",'Escala Linhas'!Z48)))</f>
        <v/>
      </c>
      <c r="BB48" s="71" t="str">
        <f>IF(Configurações!$B$3="Colunas",IF('Escala Colunas'!Q58="","",'Escala Colunas'!Q58),IF(Configurações!$B$3="Simples","",IF('Escala Linhas'!AA48="","",'Escala Linhas'!AA48)))</f>
        <v/>
      </c>
      <c r="BC48">
        <f>IF($B48="",0,IF(Configurações!$B$3="Simples",IF(OR(BI48="TRAB",BI48="ATEST"),1,0),IF(AND(AY48&lt;&gt;"",BB48&lt;&gt;""),1,0)))</f>
        <v>0</v>
      </c>
      <c r="BD48" s="72">
        <f>IF(AND(BC48=1,Configurações!$B$3&lt;&gt;"Simples"),MOD(BB48-AY48,1)-BE48,0)</f>
        <v>0</v>
      </c>
      <c r="BE48" s="72">
        <f t="shared" si="119"/>
        <v>0</v>
      </c>
      <c r="BF48">
        <f t="shared" si="120"/>
        <v>0</v>
      </c>
      <c r="BG48">
        <f t="shared" si="121"/>
        <v>0</v>
      </c>
      <c r="BH48" s="38" t="str">
        <f>IF(BC48=0,"",IF(BF48&gt;Configurações!$B$15,"7DIA ","")&amp;IF(AND(WEEKDAY(AY$5)=1,BG48&gt;IF($D48="F",Configurações!$B$13,Configurações!$B$14)),"DOM ","")&amp;IF(Configurações!$B$3="Simples","",IF(ROUND(BD48*1440,0)&lt;=ROUND(Configurações!$B$11*1440,0),IF(ROUND(BE48*1440,0)&gt;0,"INT-INDEVIDO",""),IF(ROUND(BD48*1440,0)&lt;=ROUND(Configurações!$B$12*1440,0),IF(ROUND(BE48*1440,0)&lt;&gt;ROUND(Configurações!$B$8*1440,0),"INT-15MIN",""),IF(OR(ROUND(BE48*1440,0)&lt;ROUND(Configurações!$B$9*1440,0),ROUND(BE48*1440,0)&gt;ROUND(Configurações!$B$10*1440,0)),"INT-1H2H","")))))</f>
        <v/>
      </c>
      <c r="BI48" t="str">
        <f>IF(Configurações!$B$3="Simples",IF('Escala Simples'!H48="Trabalho","TRAB",IF('Escala Simples'!H48="Folga","FOLGA",IF('Escala Simples'!H48="Atestado","ATEST",IF('Escala Simples'!H48="Férias","FERIAS","")))),"")</f>
        <v/>
      </c>
      <c r="BJ48" s="71" t="str">
        <f>IF(Configurações!$B$3="Colunas",IF('Escala Colunas'!Q60="","",'Escala Colunas'!Q60),IF(Configurações!$B$3="Simples","",IF('Escala Linhas'!AC48="","",'Escala Linhas'!AC48)))</f>
        <v/>
      </c>
      <c r="BK48" s="71" t="str">
        <f>IF(Configurações!$B$3="Colunas",IF('Escala Colunas'!Q61="","",'Escala Colunas'!Q61),IF(Configurações!$B$3="Simples","",IF('Escala Linhas'!AD48="","",'Escala Linhas'!AD48)))</f>
        <v/>
      </c>
      <c r="BL48" s="71" t="str">
        <f>IF(Configurações!$B$3="Colunas",IF('Escala Colunas'!Q62="","",'Escala Colunas'!Q62),IF(Configurações!$B$3="Simples","",IF('Escala Linhas'!AE48="","",'Escala Linhas'!AE48)))</f>
        <v/>
      </c>
      <c r="BM48" s="71" t="str">
        <f>IF(Configurações!$B$3="Colunas",IF('Escala Colunas'!Q63="","",'Escala Colunas'!Q63),IF(Configurações!$B$3="Simples","",IF('Escala Linhas'!AF48="","",'Escala Linhas'!AF48)))</f>
        <v/>
      </c>
      <c r="BN48">
        <f>IF($B48="",0,IF(Configurações!$B$3="Simples",IF(OR(BT48="TRAB",BT48="ATEST"),1,0),IF(AND(BJ48&lt;&gt;"",BM48&lt;&gt;""),1,0)))</f>
        <v>0</v>
      </c>
      <c r="BO48" s="72">
        <f>IF(AND(BN48=1,Configurações!$B$3&lt;&gt;"Simples"),MOD(BM48-BJ48,1)-BP48,0)</f>
        <v>0</v>
      </c>
      <c r="BP48" s="72">
        <f t="shared" si="122"/>
        <v>0</v>
      </c>
      <c r="BQ48">
        <f t="shared" si="123"/>
        <v>0</v>
      </c>
      <c r="BR48">
        <f t="shared" si="124"/>
        <v>0</v>
      </c>
      <c r="BS48" s="38" t="str">
        <f>IF(BN48=0,"",IF(BQ48&gt;Configurações!$B$15,"7DIA ","")&amp;IF(AND(WEEKDAY(BJ$5)=1,BR48&gt;IF($D48="F",Configurações!$B$13,Configurações!$B$14)),"DOM ","")&amp;IF(Configurações!$B$3="Simples","",IF(ROUND(BO48*1440,0)&lt;=ROUND(Configurações!$B$11*1440,0),IF(ROUND(BP48*1440,0)&gt;0,"INT-INDEVIDO",""),IF(ROUND(BO48*1440,0)&lt;=ROUND(Configurações!$B$12*1440,0),IF(ROUND(BP48*1440,0)&lt;&gt;ROUND(Configurações!$B$8*1440,0),"INT-15MIN",""),IF(OR(ROUND(BP48*1440,0)&lt;ROUND(Configurações!$B$9*1440,0),ROUND(BP48*1440,0)&gt;ROUND(Configurações!$B$10*1440,0)),"INT-1H2H","")))))</f>
        <v/>
      </c>
      <c r="BT48" t="str">
        <f>IF(Configurações!$B$3="Simples",IF('Escala Simples'!I48="Trabalho","TRAB",IF('Escala Simples'!I48="Folga","FOLGA",IF('Escala Simples'!I48="Atestado","ATEST",IF('Escala Simples'!I48="Férias","FERIAS","")))),"")</f>
        <v/>
      </c>
      <c r="BU48" s="71" t="str">
        <f>IF(Configurações!$B$3="Colunas",IF('Escala Colunas'!Q65="","",'Escala Colunas'!Q65),IF(Configurações!$B$3="Simples","",IF('Escala Linhas'!AH48="","",'Escala Linhas'!AH48)))</f>
        <v/>
      </c>
      <c r="BV48" s="71" t="str">
        <f>IF(Configurações!$B$3="Colunas",IF('Escala Colunas'!Q66="","",'Escala Colunas'!Q66),IF(Configurações!$B$3="Simples","",IF('Escala Linhas'!AI48="","",'Escala Linhas'!AI48)))</f>
        <v/>
      </c>
      <c r="BW48" s="71" t="str">
        <f>IF(Configurações!$B$3="Colunas",IF('Escala Colunas'!Q67="","",'Escala Colunas'!Q67),IF(Configurações!$B$3="Simples","",IF('Escala Linhas'!AJ48="","",'Escala Linhas'!AJ48)))</f>
        <v/>
      </c>
      <c r="BX48" s="71" t="str">
        <f>IF(Configurações!$B$3="Colunas",IF('Escala Colunas'!Q68="","",'Escala Colunas'!Q68),IF(Configurações!$B$3="Simples","",IF('Escala Linhas'!AK48="","",'Escala Linhas'!AK48)))</f>
        <v/>
      </c>
      <c r="BY48">
        <f>IF($B48="",0,IF(Configurações!$B$3="Simples",IF(OR(CE48="TRAB",CE48="ATEST"),1,0),IF(AND(BU48&lt;&gt;"",BX48&lt;&gt;""),1,0)))</f>
        <v>0</v>
      </c>
      <c r="BZ48" s="72">
        <f>IF(AND(BY48=1,Configurações!$B$3&lt;&gt;"Simples"),MOD(BX48-BU48,1)-CA48,0)</f>
        <v>0</v>
      </c>
      <c r="CA48" s="72">
        <f t="shared" si="125"/>
        <v>0</v>
      </c>
      <c r="CB48">
        <f t="shared" si="126"/>
        <v>0</v>
      </c>
      <c r="CC48">
        <f t="shared" si="127"/>
        <v>0</v>
      </c>
      <c r="CD48" s="38" t="str">
        <f>IF(BY48=0,"",IF(CB48&gt;Configurações!$B$15,"7DIA ","")&amp;IF(AND(WEEKDAY(BU$5)=1,CC48&gt;IF($D48="F",Configurações!$B$13,Configurações!$B$14)),"DOM ","")&amp;IF(Configurações!$B$3="Simples","",IF(ROUND(BZ48*1440,0)&lt;=ROUND(Configurações!$B$11*1440,0),IF(ROUND(CA48*1440,0)&gt;0,"INT-INDEVIDO",""),IF(ROUND(BZ48*1440,0)&lt;=ROUND(Configurações!$B$12*1440,0),IF(ROUND(CA48*1440,0)&lt;&gt;ROUND(Configurações!$B$8*1440,0),"INT-15MIN",""),IF(OR(ROUND(CA48*1440,0)&lt;ROUND(Configurações!$B$9*1440,0),ROUND(CA48*1440,0)&gt;ROUND(Configurações!$B$10*1440,0)),"INT-1H2H","")))))</f>
        <v/>
      </c>
      <c r="CE48" t="str">
        <f>IF(Configurações!$B$3="Simples",IF('Escala Simples'!J48="Trabalho","TRAB",IF('Escala Simples'!J48="Folga","FOLGA",IF('Escala Simples'!J48="Atestado","ATEST",IF('Escala Simples'!J48="Férias","FERIAS","")))),"")</f>
        <v/>
      </c>
      <c r="CF48" s="71" t="str">
        <f>IF(Configurações!$B$3="Colunas",IF('Escala Colunas'!Q73="","",'Escala Colunas'!Q73),IF(Configurações!$B$3="Simples","",IF('Escala Linhas'!AP48="","",'Escala Linhas'!AP48)))</f>
        <v/>
      </c>
      <c r="CG48" s="71" t="str">
        <f>IF(Configurações!$B$3="Colunas",IF('Escala Colunas'!Q74="","",'Escala Colunas'!Q74),IF(Configurações!$B$3="Simples","",IF('Escala Linhas'!AQ48="","",'Escala Linhas'!AQ48)))</f>
        <v/>
      </c>
      <c r="CH48" s="71" t="str">
        <f>IF(Configurações!$B$3="Colunas",IF('Escala Colunas'!Q75="","",'Escala Colunas'!Q75),IF(Configurações!$B$3="Simples","",IF('Escala Linhas'!AR48="","",'Escala Linhas'!AR48)))</f>
        <v/>
      </c>
      <c r="CI48" s="71" t="str">
        <f>IF(Configurações!$B$3="Colunas",IF('Escala Colunas'!Q76="","",'Escala Colunas'!Q76),IF(Configurações!$B$3="Simples","",IF('Escala Linhas'!AS48="","",'Escala Linhas'!AS48)))</f>
        <v/>
      </c>
      <c r="CJ48">
        <f>IF($B48="",0,IF(Configurações!$B$3="Simples",IF(OR(CP48="TRAB",CP48="ATEST"),1,0),IF(AND(CF48&lt;&gt;"",CI48&lt;&gt;""),1,0)))</f>
        <v>0</v>
      </c>
      <c r="CK48" s="72">
        <f>IF(AND(CJ48=1,Configurações!$B$3&lt;&gt;"Simples"),MOD(CI48-CF48,1)-CL48,0)</f>
        <v>0</v>
      </c>
      <c r="CL48" s="72">
        <f t="shared" si="128"/>
        <v>0</v>
      </c>
      <c r="CM48">
        <f t="shared" si="129"/>
        <v>0</v>
      </c>
      <c r="CN48">
        <f t="shared" si="130"/>
        <v>0</v>
      </c>
      <c r="CO48" s="38" t="str">
        <f>IF(CJ48=0,"",IF(CM48&gt;Configurações!$B$15,"7DIA ","")&amp;IF(AND(WEEKDAY(CF$5)=1,CN48&gt;IF($D48="F",Configurações!$B$13,Configurações!$B$14)),"DOM ","")&amp;IF(Configurações!$B$3="Simples","",IF(ROUND(CK48*1440,0)&lt;=ROUND(Configurações!$B$11*1440,0),IF(ROUND(CL48*1440,0)&gt;0,"INT-INDEVIDO",""),IF(ROUND(CK48*1440,0)&lt;=ROUND(Configurações!$B$12*1440,0),IF(ROUND(CL48*1440,0)&lt;&gt;ROUND(Configurações!$B$8*1440,0),"INT-15MIN",""),IF(OR(ROUND(CL48*1440,0)&lt;ROUND(Configurações!$B$9*1440,0),ROUND(CL48*1440,0)&gt;ROUND(Configurações!$B$10*1440,0)),"INT-1H2H","")))))</f>
        <v/>
      </c>
      <c r="CP48" t="str">
        <f>IF(Configurações!$B$3="Simples",IF('Escala Simples'!M48="Trabalho","TRAB",IF('Escala Simples'!M48="Folga","FOLGA",IF('Escala Simples'!M48="Atestado","ATEST",IF('Escala Simples'!M48="Férias","FERIAS","")))),"")</f>
        <v/>
      </c>
      <c r="CQ48" s="71" t="str">
        <f>IF(Configurações!$B$3="Colunas",IF('Escala Colunas'!Q78="","",'Escala Colunas'!Q78),IF(Configurações!$B$3="Simples","",IF('Escala Linhas'!AU48="","",'Escala Linhas'!AU48)))</f>
        <v/>
      </c>
      <c r="CR48" s="71" t="str">
        <f>IF(Configurações!$B$3="Colunas",IF('Escala Colunas'!Q79="","",'Escala Colunas'!Q79),IF(Configurações!$B$3="Simples","",IF('Escala Linhas'!AV48="","",'Escala Linhas'!AV48)))</f>
        <v/>
      </c>
      <c r="CS48" s="71" t="str">
        <f>IF(Configurações!$B$3="Colunas",IF('Escala Colunas'!Q80="","",'Escala Colunas'!Q80),IF(Configurações!$B$3="Simples","",IF('Escala Linhas'!AW48="","",'Escala Linhas'!AW48)))</f>
        <v/>
      </c>
      <c r="CT48" s="71" t="str">
        <f>IF(Configurações!$B$3="Colunas",IF('Escala Colunas'!Q81="","",'Escala Colunas'!Q81),IF(Configurações!$B$3="Simples","",IF('Escala Linhas'!AX48="","",'Escala Linhas'!AX48)))</f>
        <v/>
      </c>
      <c r="CU48">
        <f>IF($B48="",0,IF(Configurações!$B$3="Simples",IF(OR(DA48="TRAB",DA48="ATEST"),1,0),IF(AND(CQ48&lt;&gt;"",CT48&lt;&gt;""),1,0)))</f>
        <v>0</v>
      </c>
      <c r="CV48" s="72">
        <f>IF(AND(CU48=1,Configurações!$B$3&lt;&gt;"Simples"),MOD(CT48-CQ48,1)-CW48,0)</f>
        <v>0</v>
      </c>
      <c r="CW48" s="72">
        <f t="shared" si="131"/>
        <v>0</v>
      </c>
      <c r="CX48">
        <f t="shared" si="132"/>
        <v>0</v>
      </c>
      <c r="CY48">
        <f t="shared" si="133"/>
        <v>0</v>
      </c>
      <c r="CZ48" s="38" t="str">
        <f>IF(CU48=0,"",IF(CX48&gt;Configurações!$B$15,"7DIA ","")&amp;IF(AND(WEEKDAY(CQ$5)=1,CY48&gt;IF($D48="F",Configurações!$B$13,Configurações!$B$14)),"DOM ","")&amp;IF(Configurações!$B$3="Simples","",IF(ROUND(CV48*1440,0)&lt;=ROUND(Configurações!$B$11*1440,0),IF(ROUND(CW48*1440,0)&gt;0,"INT-INDEVIDO",""),IF(ROUND(CV48*1440,0)&lt;=ROUND(Configurações!$B$12*1440,0),IF(ROUND(CW48*1440,0)&lt;&gt;ROUND(Configurações!$B$8*1440,0),"INT-15MIN",""),IF(OR(ROUND(CW48*1440,0)&lt;ROUND(Configurações!$B$9*1440,0),ROUND(CW48*1440,0)&gt;ROUND(Configurações!$B$10*1440,0)),"INT-1H2H","")))))</f>
        <v/>
      </c>
      <c r="DA48" t="str">
        <f>IF(Configurações!$B$3="Simples",IF('Escala Simples'!N48="Trabalho","TRAB",IF('Escala Simples'!N48="Folga","FOLGA",IF('Escala Simples'!N48="Atestado","ATEST",IF('Escala Simples'!N48="Férias","FERIAS","")))),"")</f>
        <v/>
      </c>
      <c r="DB48" s="71" t="str">
        <f>IF(Configurações!$B$3="Colunas",IF('Escala Colunas'!Q83="","",'Escala Colunas'!Q83),IF(Configurações!$B$3="Simples","",IF('Escala Linhas'!AZ48="","",'Escala Linhas'!AZ48)))</f>
        <v/>
      </c>
      <c r="DC48" s="71" t="str">
        <f>IF(Configurações!$B$3="Colunas",IF('Escala Colunas'!Q84="","",'Escala Colunas'!Q84),IF(Configurações!$B$3="Simples","",IF('Escala Linhas'!BA48="","",'Escala Linhas'!BA48)))</f>
        <v/>
      </c>
      <c r="DD48" s="71" t="str">
        <f>IF(Configurações!$B$3="Colunas",IF('Escala Colunas'!Q85="","",'Escala Colunas'!Q85),IF(Configurações!$B$3="Simples","",IF('Escala Linhas'!BB48="","",'Escala Linhas'!BB48)))</f>
        <v/>
      </c>
      <c r="DE48" s="71" t="str">
        <f>IF(Configurações!$B$3="Colunas",IF('Escala Colunas'!Q86="","",'Escala Colunas'!Q86),IF(Configurações!$B$3="Simples","",IF('Escala Linhas'!BC48="","",'Escala Linhas'!BC48)))</f>
        <v/>
      </c>
      <c r="DF48">
        <f>IF($B48="",0,IF(Configurações!$B$3="Simples",IF(OR(DL48="TRAB",DL48="ATEST"),1,0),IF(AND(DB48&lt;&gt;"",DE48&lt;&gt;""),1,0)))</f>
        <v>0</v>
      </c>
      <c r="DG48" s="72">
        <f>IF(AND(DF48=1,Configurações!$B$3&lt;&gt;"Simples"),MOD(DE48-DB48,1)-DH48,0)</f>
        <v>0</v>
      </c>
      <c r="DH48" s="72">
        <f t="shared" si="134"/>
        <v>0</v>
      </c>
      <c r="DI48">
        <f t="shared" si="135"/>
        <v>0</v>
      </c>
      <c r="DJ48">
        <f t="shared" si="136"/>
        <v>0</v>
      </c>
      <c r="DK48" s="38" t="str">
        <f>IF(DF48=0,"",IF(DI48&gt;Configurações!$B$15,"7DIA ","")&amp;IF(AND(WEEKDAY(DB$5)=1,DJ48&gt;IF($D48="F",Configurações!$B$13,Configurações!$B$14)),"DOM ","")&amp;IF(Configurações!$B$3="Simples","",IF(ROUND(DG48*1440,0)&lt;=ROUND(Configurações!$B$11*1440,0),IF(ROUND(DH48*1440,0)&gt;0,"INT-INDEVIDO",""),IF(ROUND(DG48*1440,0)&lt;=ROUND(Configurações!$B$12*1440,0),IF(ROUND(DH48*1440,0)&lt;&gt;ROUND(Configurações!$B$8*1440,0),"INT-15MIN",""),IF(OR(ROUND(DH48*1440,0)&lt;ROUND(Configurações!$B$9*1440,0),ROUND(DH48*1440,0)&gt;ROUND(Configurações!$B$10*1440,0)),"INT-1H2H","")))))</f>
        <v/>
      </c>
      <c r="DL48" t="str">
        <f>IF(Configurações!$B$3="Simples",IF('Escala Simples'!O48="Trabalho","TRAB",IF('Escala Simples'!O48="Folga","FOLGA",IF('Escala Simples'!O48="Atestado","ATEST",IF('Escala Simples'!O48="Férias","FERIAS","")))),"")</f>
        <v/>
      </c>
      <c r="DM48" s="71" t="str">
        <f>IF(Configurações!$B$3="Colunas",IF('Escala Colunas'!Q88="","",'Escala Colunas'!Q88),IF(Configurações!$B$3="Simples","",IF('Escala Linhas'!BE48="","",'Escala Linhas'!BE48)))</f>
        <v/>
      </c>
      <c r="DN48" s="71" t="str">
        <f>IF(Configurações!$B$3="Colunas",IF('Escala Colunas'!Q89="","",'Escala Colunas'!Q89),IF(Configurações!$B$3="Simples","",IF('Escala Linhas'!BF48="","",'Escala Linhas'!BF48)))</f>
        <v/>
      </c>
      <c r="DO48" s="71" t="str">
        <f>IF(Configurações!$B$3="Colunas",IF('Escala Colunas'!Q90="","",'Escala Colunas'!Q90),IF(Configurações!$B$3="Simples","",IF('Escala Linhas'!BG48="","",'Escala Linhas'!BG48)))</f>
        <v/>
      </c>
      <c r="DP48" s="71" t="str">
        <f>IF(Configurações!$B$3="Colunas",IF('Escala Colunas'!Q91="","",'Escala Colunas'!Q91),IF(Configurações!$B$3="Simples","",IF('Escala Linhas'!BH48="","",'Escala Linhas'!BH48)))</f>
        <v/>
      </c>
      <c r="DQ48">
        <f>IF($B48="",0,IF(Configurações!$B$3="Simples",IF(OR(DW48="TRAB",DW48="ATEST"),1,0),IF(AND(DM48&lt;&gt;"",DP48&lt;&gt;""),1,0)))</f>
        <v>0</v>
      </c>
      <c r="DR48" s="72">
        <f>IF(AND(DQ48=1,Configurações!$B$3&lt;&gt;"Simples"),MOD(DP48-DM48,1)-DS48,0)</f>
        <v>0</v>
      </c>
      <c r="DS48" s="72">
        <f t="shared" si="137"/>
        <v>0</v>
      </c>
      <c r="DT48">
        <f t="shared" si="138"/>
        <v>0</v>
      </c>
      <c r="DU48">
        <f t="shared" si="139"/>
        <v>0</v>
      </c>
      <c r="DV48" s="38" t="str">
        <f>IF(DQ48=0,"",IF(DT48&gt;Configurações!$B$15,"7DIA ","")&amp;IF(AND(WEEKDAY(DM$5)=1,DU48&gt;IF($D48="F",Configurações!$B$13,Configurações!$B$14)),"DOM ","")&amp;IF(Configurações!$B$3="Simples","",IF(ROUND(DR48*1440,0)&lt;=ROUND(Configurações!$B$11*1440,0),IF(ROUND(DS48*1440,0)&gt;0,"INT-INDEVIDO",""),IF(ROUND(DR48*1440,0)&lt;=ROUND(Configurações!$B$12*1440,0),IF(ROUND(DS48*1440,0)&lt;&gt;ROUND(Configurações!$B$8*1440,0),"INT-15MIN",""),IF(OR(ROUND(DS48*1440,0)&lt;ROUND(Configurações!$B$9*1440,0),ROUND(DS48*1440,0)&gt;ROUND(Configurações!$B$10*1440,0)),"INT-1H2H","")))))</f>
        <v/>
      </c>
      <c r="DW48" t="str">
        <f>IF(Configurações!$B$3="Simples",IF('Escala Simples'!P48="Trabalho","TRAB",IF('Escala Simples'!P48="Folga","FOLGA",IF('Escala Simples'!P48="Atestado","ATEST",IF('Escala Simples'!P48="Férias","FERIAS","")))),"")</f>
        <v/>
      </c>
      <c r="DX48" s="71" t="str">
        <f>IF(Configurações!$B$3="Colunas",IF('Escala Colunas'!Q93="","",'Escala Colunas'!Q93),IF(Configurações!$B$3="Simples","",IF('Escala Linhas'!BJ48="","",'Escala Linhas'!BJ48)))</f>
        <v/>
      </c>
      <c r="DY48" s="71" t="str">
        <f>IF(Configurações!$B$3="Colunas",IF('Escala Colunas'!Q94="","",'Escala Colunas'!Q94),IF(Configurações!$B$3="Simples","",IF('Escala Linhas'!BK48="","",'Escala Linhas'!BK48)))</f>
        <v/>
      </c>
      <c r="DZ48" s="71" t="str">
        <f>IF(Configurações!$B$3="Colunas",IF('Escala Colunas'!Q95="","",'Escala Colunas'!Q95),IF(Configurações!$B$3="Simples","",IF('Escala Linhas'!BL48="","",'Escala Linhas'!BL48)))</f>
        <v/>
      </c>
      <c r="EA48" s="71" t="str">
        <f>IF(Configurações!$B$3="Colunas",IF('Escala Colunas'!Q96="","",'Escala Colunas'!Q96),IF(Configurações!$B$3="Simples","",IF('Escala Linhas'!BM48="","",'Escala Linhas'!BM48)))</f>
        <v/>
      </c>
      <c r="EB48">
        <f>IF($B48="",0,IF(Configurações!$B$3="Simples",IF(OR(EH48="TRAB",EH48="ATEST"),1,0),IF(AND(DX48&lt;&gt;"",EA48&lt;&gt;""),1,0)))</f>
        <v>0</v>
      </c>
      <c r="EC48" s="72">
        <f>IF(AND(EB48=1,Configurações!$B$3&lt;&gt;"Simples"),MOD(EA48-DX48,1)-ED48,0)</f>
        <v>0</v>
      </c>
      <c r="ED48" s="72">
        <f t="shared" si="140"/>
        <v>0</v>
      </c>
      <c r="EE48">
        <f t="shared" si="141"/>
        <v>0</v>
      </c>
      <c r="EF48">
        <f t="shared" si="142"/>
        <v>0</v>
      </c>
      <c r="EG48" s="38" t="str">
        <f>IF(EB48=0,"",IF(EE48&gt;Configurações!$B$15,"7DIA ","")&amp;IF(AND(WEEKDAY(DX$5)=1,EF48&gt;IF($D48="F",Configurações!$B$13,Configurações!$B$14)),"DOM ","")&amp;IF(Configurações!$B$3="Simples","",IF(ROUND(EC48*1440,0)&lt;=ROUND(Configurações!$B$11*1440,0),IF(ROUND(ED48*1440,0)&gt;0,"INT-INDEVIDO",""),IF(ROUND(EC48*1440,0)&lt;=ROUND(Configurações!$B$12*1440,0),IF(ROUND(ED48*1440,0)&lt;&gt;ROUND(Configurações!$B$8*1440,0),"INT-15MIN",""),IF(OR(ROUND(ED48*1440,0)&lt;ROUND(Configurações!$B$9*1440,0),ROUND(ED48*1440,0)&gt;ROUND(Configurações!$B$10*1440,0)),"INT-1H2H","")))))</f>
        <v/>
      </c>
      <c r="EH48" t="str">
        <f>IF(Configurações!$B$3="Simples",IF('Escala Simples'!Q48="Trabalho","TRAB",IF('Escala Simples'!Q48="Folga","FOLGA",IF('Escala Simples'!Q48="Atestado","ATEST",IF('Escala Simples'!Q48="Férias","FERIAS","")))),"")</f>
        <v/>
      </c>
      <c r="EI48" s="71" t="str">
        <f>IF(Configurações!$B$3="Colunas",IF('Escala Colunas'!Q98="","",'Escala Colunas'!Q98),IF(Configurações!$B$3="Simples","",IF('Escala Linhas'!BO48="","",'Escala Linhas'!BO48)))</f>
        <v/>
      </c>
      <c r="EJ48" s="71" t="str">
        <f>IF(Configurações!$B$3="Colunas",IF('Escala Colunas'!Q99="","",'Escala Colunas'!Q99),IF(Configurações!$B$3="Simples","",IF('Escala Linhas'!BP48="","",'Escala Linhas'!BP48)))</f>
        <v/>
      </c>
      <c r="EK48" s="71" t="str">
        <f>IF(Configurações!$B$3="Colunas",IF('Escala Colunas'!Q100="","",'Escala Colunas'!Q100),IF(Configurações!$B$3="Simples","",IF('Escala Linhas'!BQ48="","",'Escala Linhas'!BQ48)))</f>
        <v/>
      </c>
      <c r="EL48" s="71" t="str">
        <f>IF(Configurações!$B$3="Colunas",IF('Escala Colunas'!Q101="","",'Escala Colunas'!Q101),IF(Configurações!$B$3="Simples","",IF('Escala Linhas'!BR48="","",'Escala Linhas'!BR48)))</f>
        <v/>
      </c>
      <c r="EM48">
        <f>IF($B48="",0,IF(Configurações!$B$3="Simples",IF(OR(ES48="TRAB",ES48="ATEST"),1,0),IF(AND(EI48&lt;&gt;"",EL48&lt;&gt;""),1,0)))</f>
        <v>0</v>
      </c>
      <c r="EN48" s="72">
        <f>IF(AND(EM48=1,Configurações!$B$3&lt;&gt;"Simples"),MOD(EL48-EI48,1)-EO48,0)</f>
        <v>0</v>
      </c>
      <c r="EO48" s="72">
        <f t="shared" si="143"/>
        <v>0</v>
      </c>
      <c r="EP48">
        <f t="shared" si="144"/>
        <v>0</v>
      </c>
      <c r="EQ48">
        <f t="shared" si="145"/>
        <v>0</v>
      </c>
      <c r="ER48" s="38" t="str">
        <f>IF(EM48=0,"",IF(EP48&gt;Configurações!$B$15,"7DIA ","")&amp;IF(AND(WEEKDAY(EI$5)=1,EQ48&gt;IF($D48="F",Configurações!$B$13,Configurações!$B$14)),"DOM ","")&amp;IF(Configurações!$B$3="Simples","",IF(ROUND(EN48*1440,0)&lt;=ROUND(Configurações!$B$11*1440,0),IF(ROUND(EO48*1440,0)&gt;0,"INT-INDEVIDO",""),IF(ROUND(EN48*1440,0)&lt;=ROUND(Configurações!$B$12*1440,0),IF(ROUND(EO48*1440,0)&lt;&gt;ROUND(Configurações!$B$8*1440,0),"INT-15MIN",""),IF(OR(ROUND(EO48*1440,0)&lt;ROUND(Configurações!$B$9*1440,0),ROUND(EO48*1440,0)&gt;ROUND(Configurações!$B$10*1440,0)),"INT-1H2H","")))))</f>
        <v/>
      </c>
      <c r="ES48" t="str">
        <f>IF(Configurações!$B$3="Simples",IF('Escala Simples'!R48="Trabalho","TRAB",IF('Escala Simples'!R48="Folga","FOLGA",IF('Escala Simples'!R48="Atestado","ATEST",IF('Escala Simples'!R48="Férias","FERIAS","")))),"")</f>
        <v/>
      </c>
      <c r="ET48" s="71" t="str">
        <f>IF(Configurações!$B$3="Colunas",IF('Escala Colunas'!Q103="","",'Escala Colunas'!Q103),IF(Configurações!$B$3="Simples","",IF('Escala Linhas'!BT48="","",'Escala Linhas'!BT48)))</f>
        <v/>
      </c>
      <c r="EU48" s="71" t="str">
        <f>IF(Configurações!$B$3="Colunas",IF('Escala Colunas'!Q104="","",'Escala Colunas'!Q104),IF(Configurações!$B$3="Simples","",IF('Escala Linhas'!BU48="","",'Escala Linhas'!BU48)))</f>
        <v/>
      </c>
      <c r="EV48" s="71" t="str">
        <f>IF(Configurações!$B$3="Colunas",IF('Escala Colunas'!Q105="","",'Escala Colunas'!Q105),IF(Configurações!$B$3="Simples","",IF('Escala Linhas'!BV48="","",'Escala Linhas'!BV48)))</f>
        <v/>
      </c>
      <c r="EW48" s="71" t="str">
        <f>IF(Configurações!$B$3="Colunas",IF('Escala Colunas'!Q106="","",'Escala Colunas'!Q106),IF(Configurações!$B$3="Simples","",IF('Escala Linhas'!BW48="","",'Escala Linhas'!BW48)))</f>
        <v/>
      </c>
      <c r="EX48">
        <f>IF($B48="",0,IF(Configurações!$B$3="Simples",IF(OR(FD48="TRAB",FD48="ATEST"),1,0),IF(AND(ET48&lt;&gt;"",EW48&lt;&gt;""),1,0)))</f>
        <v>0</v>
      </c>
      <c r="EY48" s="72">
        <f>IF(AND(EX48=1,Configurações!$B$3&lt;&gt;"Simples"),MOD(EW48-ET48,1)-EZ48,0)</f>
        <v>0</v>
      </c>
      <c r="EZ48" s="72">
        <f t="shared" si="146"/>
        <v>0</v>
      </c>
      <c r="FA48">
        <f t="shared" si="147"/>
        <v>0</v>
      </c>
      <c r="FB48">
        <f t="shared" si="148"/>
        <v>0</v>
      </c>
      <c r="FC48" s="38" t="str">
        <f>IF(EX48=0,"",IF(FA48&gt;Configurações!$B$15,"7DIA ","")&amp;IF(AND(WEEKDAY(ET$5)=1,FB48&gt;IF($D48="F",Configurações!$B$13,Configurações!$B$14)),"DOM ","")&amp;IF(Configurações!$B$3="Simples","",IF(ROUND(EY48*1440,0)&lt;=ROUND(Configurações!$B$11*1440,0),IF(ROUND(EZ48*1440,0)&gt;0,"INT-INDEVIDO",""),IF(ROUND(EY48*1440,0)&lt;=ROUND(Configurações!$B$12*1440,0),IF(ROUND(EZ48*1440,0)&lt;&gt;ROUND(Configurações!$B$8*1440,0),"INT-15MIN",""),IF(OR(ROUND(EZ48*1440,0)&lt;ROUND(Configurações!$B$9*1440,0),ROUND(EZ48*1440,0)&gt;ROUND(Configurações!$B$10*1440,0)),"INT-1H2H","")))))</f>
        <v/>
      </c>
      <c r="FD48" t="str">
        <f>IF(Configurações!$B$3="Simples",IF('Escala Simples'!S48="Trabalho","TRAB",IF('Escala Simples'!S48="Folga","FOLGA",IF('Escala Simples'!S48="Atestado","ATEST",IF('Escala Simples'!S48="Férias","FERIAS","")))),"")</f>
        <v/>
      </c>
      <c r="FE48" s="71" t="str">
        <f>IF(Configurações!$B$3="Colunas",IF('Escala Colunas'!Q111="","",'Escala Colunas'!Q111),IF(Configurações!$B$3="Simples","",IF('Escala Linhas'!CB48="","",'Escala Linhas'!CB48)))</f>
        <v/>
      </c>
      <c r="FF48" s="71" t="str">
        <f>IF(Configurações!$B$3="Colunas",IF('Escala Colunas'!Q112="","",'Escala Colunas'!Q112),IF(Configurações!$B$3="Simples","",IF('Escala Linhas'!CC48="","",'Escala Linhas'!CC48)))</f>
        <v/>
      </c>
      <c r="FG48" s="71" t="str">
        <f>IF(Configurações!$B$3="Colunas",IF('Escala Colunas'!Q113="","",'Escala Colunas'!Q113),IF(Configurações!$B$3="Simples","",IF('Escala Linhas'!CD48="","",'Escala Linhas'!CD48)))</f>
        <v/>
      </c>
      <c r="FH48" s="71" t="str">
        <f>IF(Configurações!$B$3="Colunas",IF('Escala Colunas'!Q114="","",'Escala Colunas'!Q114),IF(Configurações!$B$3="Simples","",IF('Escala Linhas'!CE48="","",'Escala Linhas'!CE48)))</f>
        <v/>
      </c>
      <c r="FI48">
        <f>IF($B48="",0,IF(Configurações!$B$3="Simples",IF(OR(FO48="TRAB",FO48="ATEST"),1,0),IF(AND(FE48&lt;&gt;"",FH48&lt;&gt;""),1,0)))</f>
        <v>0</v>
      </c>
      <c r="FJ48" s="72">
        <f>IF(AND(FI48=1,Configurações!$B$3&lt;&gt;"Simples"),MOD(FH48-FE48,1)-FK48,0)</f>
        <v>0</v>
      </c>
      <c r="FK48" s="72">
        <f t="shared" si="149"/>
        <v>0</v>
      </c>
      <c r="FL48">
        <f t="shared" si="150"/>
        <v>0</v>
      </c>
      <c r="FM48">
        <f t="shared" si="151"/>
        <v>0</v>
      </c>
      <c r="FN48" s="38" t="str">
        <f>IF(FI48=0,"",IF(FL48&gt;Configurações!$B$15,"7DIA ","")&amp;IF(AND(WEEKDAY(FE$5)=1,FM48&gt;IF($D48="F",Configurações!$B$13,Configurações!$B$14)),"DOM ","")&amp;IF(Configurações!$B$3="Simples","",IF(ROUND(FJ48*1440,0)&lt;=ROUND(Configurações!$B$11*1440,0),IF(ROUND(FK48*1440,0)&gt;0,"INT-INDEVIDO",""),IF(ROUND(FJ48*1440,0)&lt;=ROUND(Configurações!$B$12*1440,0),IF(ROUND(FK48*1440,0)&lt;&gt;ROUND(Configurações!$B$8*1440,0),"INT-15MIN",""),IF(OR(ROUND(FK48*1440,0)&lt;ROUND(Configurações!$B$9*1440,0),ROUND(FK48*1440,0)&gt;ROUND(Configurações!$B$10*1440,0)),"INT-1H2H","")))))</f>
        <v/>
      </c>
      <c r="FO48" t="str">
        <f>IF(Configurações!$B$3="Simples",IF('Escala Simples'!V48="Trabalho","TRAB",IF('Escala Simples'!V48="Folga","FOLGA",IF('Escala Simples'!V48="Atestado","ATEST",IF('Escala Simples'!V48="Férias","FERIAS","")))),"")</f>
        <v/>
      </c>
      <c r="FP48" s="71" t="str">
        <f>IF(Configurações!$B$3="Colunas",IF('Escala Colunas'!Q116="","",'Escala Colunas'!Q116),IF(Configurações!$B$3="Simples","",IF('Escala Linhas'!CG48="","",'Escala Linhas'!CG48)))</f>
        <v/>
      </c>
      <c r="FQ48" s="71" t="str">
        <f>IF(Configurações!$B$3="Colunas",IF('Escala Colunas'!Q117="","",'Escala Colunas'!Q117),IF(Configurações!$B$3="Simples","",IF('Escala Linhas'!CH48="","",'Escala Linhas'!CH48)))</f>
        <v/>
      </c>
      <c r="FR48" s="71" t="str">
        <f>IF(Configurações!$B$3="Colunas",IF('Escala Colunas'!Q118="","",'Escala Colunas'!Q118),IF(Configurações!$B$3="Simples","",IF('Escala Linhas'!CI48="","",'Escala Linhas'!CI48)))</f>
        <v/>
      </c>
      <c r="FS48" s="71" t="str">
        <f>IF(Configurações!$B$3="Colunas",IF('Escala Colunas'!Q119="","",'Escala Colunas'!Q119),IF(Configurações!$B$3="Simples","",IF('Escala Linhas'!CJ48="","",'Escala Linhas'!CJ48)))</f>
        <v/>
      </c>
      <c r="FT48">
        <f>IF($B48="",0,IF(Configurações!$B$3="Simples",IF(OR(FZ48="TRAB",FZ48="ATEST"),1,0),IF(AND(FP48&lt;&gt;"",FS48&lt;&gt;""),1,0)))</f>
        <v>0</v>
      </c>
      <c r="FU48" s="72">
        <f>IF(AND(FT48=1,Configurações!$B$3&lt;&gt;"Simples"),MOD(FS48-FP48,1)-FV48,0)</f>
        <v>0</v>
      </c>
      <c r="FV48" s="72">
        <f t="shared" si="152"/>
        <v>0</v>
      </c>
      <c r="FW48">
        <f t="shared" si="153"/>
        <v>0</v>
      </c>
      <c r="FX48">
        <f t="shared" si="154"/>
        <v>0</v>
      </c>
      <c r="FY48" s="38" t="str">
        <f>IF(FT48=0,"",IF(FW48&gt;Configurações!$B$15,"7DIA ","")&amp;IF(AND(WEEKDAY(FP$5)=1,FX48&gt;IF($D48="F",Configurações!$B$13,Configurações!$B$14)),"DOM ","")&amp;IF(Configurações!$B$3="Simples","",IF(ROUND(FU48*1440,0)&lt;=ROUND(Configurações!$B$11*1440,0),IF(ROUND(FV48*1440,0)&gt;0,"INT-INDEVIDO",""),IF(ROUND(FU48*1440,0)&lt;=ROUND(Configurações!$B$12*1440,0),IF(ROUND(FV48*1440,0)&lt;&gt;ROUND(Configurações!$B$8*1440,0),"INT-15MIN",""),IF(OR(ROUND(FV48*1440,0)&lt;ROUND(Configurações!$B$9*1440,0),ROUND(FV48*1440,0)&gt;ROUND(Configurações!$B$10*1440,0)),"INT-1H2H","")))))</f>
        <v/>
      </c>
      <c r="FZ48" t="str">
        <f>IF(Configurações!$B$3="Simples",IF('Escala Simples'!W48="Trabalho","TRAB",IF('Escala Simples'!W48="Folga","FOLGA",IF('Escala Simples'!W48="Atestado","ATEST",IF('Escala Simples'!W48="Férias","FERIAS","")))),"")</f>
        <v/>
      </c>
      <c r="GA48" s="71" t="str">
        <f>IF(Configurações!$B$3="Colunas",IF('Escala Colunas'!Q121="","",'Escala Colunas'!Q121),IF(Configurações!$B$3="Simples","",IF('Escala Linhas'!CL48="","",'Escala Linhas'!CL48)))</f>
        <v/>
      </c>
      <c r="GB48" s="71" t="str">
        <f>IF(Configurações!$B$3="Colunas",IF('Escala Colunas'!Q122="","",'Escala Colunas'!Q122),IF(Configurações!$B$3="Simples","",IF('Escala Linhas'!CM48="","",'Escala Linhas'!CM48)))</f>
        <v/>
      </c>
      <c r="GC48" s="71" t="str">
        <f>IF(Configurações!$B$3="Colunas",IF('Escala Colunas'!Q123="","",'Escala Colunas'!Q123),IF(Configurações!$B$3="Simples","",IF('Escala Linhas'!CN48="","",'Escala Linhas'!CN48)))</f>
        <v/>
      </c>
      <c r="GD48" s="71" t="str">
        <f>IF(Configurações!$B$3="Colunas",IF('Escala Colunas'!Q124="","",'Escala Colunas'!Q124),IF(Configurações!$B$3="Simples","",IF('Escala Linhas'!CO48="","",'Escala Linhas'!CO48)))</f>
        <v/>
      </c>
      <c r="GE48">
        <f>IF($B48="",0,IF(Configurações!$B$3="Simples",IF(OR(GK48="TRAB",GK48="ATEST"),1,0),IF(AND(GA48&lt;&gt;"",GD48&lt;&gt;""),1,0)))</f>
        <v>0</v>
      </c>
      <c r="GF48" s="72">
        <f>IF(AND(GE48=1,Configurações!$B$3&lt;&gt;"Simples"),MOD(GD48-GA48,1)-GG48,0)</f>
        <v>0</v>
      </c>
      <c r="GG48" s="72">
        <f t="shared" si="155"/>
        <v>0</v>
      </c>
      <c r="GH48">
        <f t="shared" si="156"/>
        <v>0</v>
      </c>
      <c r="GI48">
        <f t="shared" si="157"/>
        <v>0</v>
      </c>
      <c r="GJ48" s="38" t="str">
        <f>IF(GE48=0,"",IF(GH48&gt;Configurações!$B$15,"7DIA ","")&amp;IF(AND(WEEKDAY(GA$5)=1,GI48&gt;IF($D48="F",Configurações!$B$13,Configurações!$B$14)),"DOM ","")&amp;IF(Configurações!$B$3="Simples","",IF(ROUND(GF48*1440,0)&lt;=ROUND(Configurações!$B$11*1440,0),IF(ROUND(GG48*1440,0)&gt;0,"INT-INDEVIDO",""),IF(ROUND(GF48*1440,0)&lt;=ROUND(Configurações!$B$12*1440,0),IF(ROUND(GG48*1440,0)&lt;&gt;ROUND(Configurações!$B$8*1440,0),"INT-15MIN",""),IF(OR(ROUND(GG48*1440,0)&lt;ROUND(Configurações!$B$9*1440,0),ROUND(GG48*1440,0)&gt;ROUND(Configurações!$B$10*1440,0)),"INT-1H2H","")))))</f>
        <v/>
      </c>
      <c r="GK48" t="str">
        <f>IF(Configurações!$B$3="Simples",IF('Escala Simples'!X48="Trabalho","TRAB",IF('Escala Simples'!X48="Folga","FOLGA",IF('Escala Simples'!X48="Atestado","ATEST",IF('Escala Simples'!X48="Férias","FERIAS","")))),"")</f>
        <v/>
      </c>
      <c r="GL48" s="71" t="str">
        <f>IF(Configurações!$B$3="Colunas",IF('Escala Colunas'!Q126="","",'Escala Colunas'!Q126),IF(Configurações!$B$3="Simples","",IF('Escala Linhas'!CQ48="","",'Escala Linhas'!CQ48)))</f>
        <v/>
      </c>
      <c r="GM48" s="71" t="str">
        <f>IF(Configurações!$B$3="Colunas",IF('Escala Colunas'!Q127="","",'Escala Colunas'!Q127),IF(Configurações!$B$3="Simples","",IF('Escala Linhas'!CR48="","",'Escala Linhas'!CR48)))</f>
        <v/>
      </c>
      <c r="GN48" s="71" t="str">
        <f>IF(Configurações!$B$3="Colunas",IF('Escala Colunas'!Q128="","",'Escala Colunas'!Q128),IF(Configurações!$B$3="Simples","",IF('Escala Linhas'!CS48="","",'Escala Linhas'!CS48)))</f>
        <v/>
      </c>
      <c r="GO48" s="71" t="str">
        <f>IF(Configurações!$B$3="Colunas",IF('Escala Colunas'!Q129="","",'Escala Colunas'!Q129),IF(Configurações!$B$3="Simples","",IF('Escala Linhas'!CT48="","",'Escala Linhas'!CT48)))</f>
        <v/>
      </c>
      <c r="GP48">
        <f>IF($B48="",0,IF(Configurações!$B$3="Simples",IF(OR(GV48="TRAB",GV48="ATEST"),1,0),IF(AND(GL48&lt;&gt;"",GO48&lt;&gt;""),1,0)))</f>
        <v>0</v>
      </c>
      <c r="GQ48" s="72">
        <f>IF(AND(GP48=1,Configurações!$B$3&lt;&gt;"Simples"),MOD(GO48-GL48,1)-GR48,0)</f>
        <v>0</v>
      </c>
      <c r="GR48" s="72">
        <f t="shared" si="158"/>
        <v>0</v>
      </c>
      <c r="GS48">
        <f t="shared" si="159"/>
        <v>0</v>
      </c>
      <c r="GT48">
        <f t="shared" si="160"/>
        <v>0</v>
      </c>
      <c r="GU48" s="38" t="str">
        <f>IF(GP48=0,"",IF(GS48&gt;Configurações!$B$15,"7DIA ","")&amp;IF(AND(WEEKDAY(GL$5)=1,GT48&gt;IF($D48="F",Configurações!$B$13,Configurações!$B$14)),"DOM ","")&amp;IF(Configurações!$B$3="Simples","",IF(ROUND(GQ48*1440,0)&lt;=ROUND(Configurações!$B$11*1440,0),IF(ROUND(GR48*1440,0)&gt;0,"INT-INDEVIDO",""),IF(ROUND(GQ48*1440,0)&lt;=ROUND(Configurações!$B$12*1440,0),IF(ROUND(GR48*1440,0)&lt;&gt;ROUND(Configurações!$B$8*1440,0),"INT-15MIN",""),IF(OR(ROUND(GR48*1440,0)&lt;ROUND(Configurações!$B$9*1440,0),ROUND(GR48*1440,0)&gt;ROUND(Configurações!$B$10*1440,0)),"INT-1H2H","")))))</f>
        <v/>
      </c>
      <c r="GV48" t="str">
        <f>IF(Configurações!$B$3="Simples",IF('Escala Simples'!Y48="Trabalho","TRAB",IF('Escala Simples'!Y48="Folga","FOLGA",IF('Escala Simples'!Y48="Atestado","ATEST",IF('Escala Simples'!Y48="Férias","FERIAS","")))),"")</f>
        <v/>
      </c>
      <c r="GW48" s="71" t="str">
        <f>IF(Configurações!$B$3="Colunas",IF('Escala Colunas'!Q131="","",'Escala Colunas'!Q131),IF(Configurações!$B$3="Simples","",IF('Escala Linhas'!CV48="","",'Escala Linhas'!CV48)))</f>
        <v/>
      </c>
      <c r="GX48" s="71" t="str">
        <f>IF(Configurações!$B$3="Colunas",IF('Escala Colunas'!Q132="","",'Escala Colunas'!Q132),IF(Configurações!$B$3="Simples","",IF('Escala Linhas'!CW48="","",'Escala Linhas'!CW48)))</f>
        <v/>
      </c>
      <c r="GY48" s="71" t="str">
        <f>IF(Configurações!$B$3="Colunas",IF('Escala Colunas'!Q133="","",'Escala Colunas'!Q133),IF(Configurações!$B$3="Simples","",IF('Escala Linhas'!CX48="","",'Escala Linhas'!CX48)))</f>
        <v/>
      </c>
      <c r="GZ48" s="71" t="str">
        <f>IF(Configurações!$B$3="Colunas",IF('Escala Colunas'!Q134="","",'Escala Colunas'!Q134),IF(Configurações!$B$3="Simples","",IF('Escala Linhas'!CY48="","",'Escala Linhas'!CY48)))</f>
        <v/>
      </c>
      <c r="HA48">
        <f>IF($B48="",0,IF(Configurações!$B$3="Simples",IF(OR(HG48="TRAB",HG48="ATEST"),1,0),IF(AND(GW48&lt;&gt;"",GZ48&lt;&gt;""),1,0)))</f>
        <v>0</v>
      </c>
      <c r="HB48" s="72">
        <f>IF(AND(HA48=1,Configurações!$B$3&lt;&gt;"Simples"),MOD(GZ48-GW48,1)-HC48,0)</f>
        <v>0</v>
      </c>
      <c r="HC48" s="72">
        <f t="shared" si="161"/>
        <v>0</v>
      </c>
      <c r="HD48">
        <f t="shared" si="162"/>
        <v>0</v>
      </c>
      <c r="HE48">
        <f t="shared" si="163"/>
        <v>0</v>
      </c>
      <c r="HF48" s="38" t="str">
        <f>IF(HA48=0,"",IF(HD48&gt;Configurações!$B$15,"7DIA ","")&amp;IF(AND(WEEKDAY(GW$5)=1,HE48&gt;IF($D48="F",Configurações!$B$13,Configurações!$B$14)),"DOM ","")&amp;IF(Configurações!$B$3="Simples","",IF(ROUND(HB48*1440,0)&lt;=ROUND(Configurações!$B$11*1440,0),IF(ROUND(HC48*1440,0)&gt;0,"INT-INDEVIDO",""),IF(ROUND(HB48*1440,0)&lt;=ROUND(Configurações!$B$12*1440,0),IF(ROUND(HC48*1440,0)&lt;&gt;ROUND(Configurações!$B$8*1440,0),"INT-15MIN",""),IF(OR(ROUND(HC48*1440,0)&lt;ROUND(Configurações!$B$9*1440,0),ROUND(HC48*1440,0)&gt;ROUND(Configurações!$B$10*1440,0)),"INT-1H2H","")))))</f>
        <v/>
      </c>
      <c r="HG48" t="str">
        <f>IF(Configurações!$B$3="Simples",IF('Escala Simples'!Z48="Trabalho","TRAB",IF('Escala Simples'!Z48="Folga","FOLGA",IF('Escala Simples'!Z48="Atestado","ATEST",IF('Escala Simples'!Z48="Férias","FERIAS","")))),"")</f>
        <v/>
      </c>
      <c r="HH48" s="71" t="str">
        <f>IF(Configurações!$B$3="Colunas",IF('Escala Colunas'!Q136="","",'Escala Colunas'!Q136),IF(Configurações!$B$3="Simples","",IF('Escala Linhas'!DA48="","",'Escala Linhas'!DA48)))</f>
        <v/>
      </c>
      <c r="HI48" s="71" t="str">
        <f>IF(Configurações!$B$3="Colunas",IF('Escala Colunas'!Q137="","",'Escala Colunas'!Q137),IF(Configurações!$B$3="Simples","",IF('Escala Linhas'!DB48="","",'Escala Linhas'!DB48)))</f>
        <v/>
      </c>
      <c r="HJ48" s="71" t="str">
        <f>IF(Configurações!$B$3="Colunas",IF('Escala Colunas'!Q138="","",'Escala Colunas'!Q138),IF(Configurações!$B$3="Simples","",IF('Escala Linhas'!DC48="","",'Escala Linhas'!DC48)))</f>
        <v/>
      </c>
      <c r="HK48" s="71" t="str">
        <f>IF(Configurações!$B$3="Colunas",IF('Escala Colunas'!Q139="","",'Escala Colunas'!Q139),IF(Configurações!$B$3="Simples","",IF('Escala Linhas'!DD48="","",'Escala Linhas'!DD48)))</f>
        <v/>
      </c>
      <c r="HL48">
        <f>IF($B48="",0,IF(Configurações!$B$3="Simples",IF(OR(HR48="TRAB",HR48="ATEST"),1,0),IF(AND(HH48&lt;&gt;"",HK48&lt;&gt;""),1,0)))</f>
        <v>0</v>
      </c>
      <c r="HM48" s="72">
        <f>IF(AND(HL48=1,Configurações!$B$3&lt;&gt;"Simples"),MOD(HK48-HH48,1)-HN48,0)</f>
        <v>0</v>
      </c>
      <c r="HN48" s="72">
        <f t="shared" si="164"/>
        <v>0</v>
      </c>
      <c r="HO48">
        <f t="shared" si="165"/>
        <v>0</v>
      </c>
      <c r="HP48">
        <f t="shared" si="166"/>
        <v>0</v>
      </c>
      <c r="HQ48" s="38" t="str">
        <f>IF(HL48=0,"",IF(HO48&gt;Configurações!$B$15,"7DIA ","")&amp;IF(AND(WEEKDAY(HH$5)=1,HP48&gt;IF($D48="F",Configurações!$B$13,Configurações!$B$14)),"DOM ","")&amp;IF(Configurações!$B$3="Simples","",IF(ROUND(HM48*1440,0)&lt;=ROUND(Configurações!$B$11*1440,0),IF(ROUND(HN48*1440,0)&gt;0,"INT-INDEVIDO",""),IF(ROUND(HM48*1440,0)&lt;=ROUND(Configurações!$B$12*1440,0),IF(ROUND(HN48*1440,0)&lt;&gt;ROUND(Configurações!$B$8*1440,0),"INT-15MIN",""),IF(OR(ROUND(HN48*1440,0)&lt;ROUND(Configurações!$B$9*1440,0),ROUND(HN48*1440,0)&gt;ROUND(Configurações!$B$10*1440,0)),"INT-1H2H","")))))</f>
        <v/>
      </c>
      <c r="HR48" t="str">
        <f>IF(Configurações!$B$3="Simples",IF('Escala Simples'!AA48="Trabalho","TRAB",IF('Escala Simples'!AA48="Folga","FOLGA",IF('Escala Simples'!AA48="Atestado","ATEST",IF('Escala Simples'!AA48="Férias","FERIAS","")))),"")</f>
        <v/>
      </c>
      <c r="HS48" s="71" t="str">
        <f>IF(Configurações!$B$3="Colunas",IF('Escala Colunas'!Q141="","",'Escala Colunas'!Q141),IF(Configurações!$B$3="Simples","",IF('Escala Linhas'!DF48="","",'Escala Linhas'!DF48)))</f>
        <v/>
      </c>
      <c r="HT48" s="71" t="str">
        <f>IF(Configurações!$B$3="Colunas",IF('Escala Colunas'!Q142="","",'Escala Colunas'!Q142),IF(Configurações!$B$3="Simples","",IF('Escala Linhas'!DG48="","",'Escala Linhas'!DG48)))</f>
        <v/>
      </c>
      <c r="HU48" s="71" t="str">
        <f>IF(Configurações!$B$3="Colunas",IF('Escala Colunas'!Q143="","",'Escala Colunas'!Q143),IF(Configurações!$B$3="Simples","",IF('Escala Linhas'!DH48="","",'Escala Linhas'!DH48)))</f>
        <v/>
      </c>
      <c r="HV48" s="71" t="str">
        <f>IF(Configurações!$B$3="Colunas",IF('Escala Colunas'!Q144="","",'Escala Colunas'!Q144),IF(Configurações!$B$3="Simples","",IF('Escala Linhas'!DI48="","",'Escala Linhas'!DI48)))</f>
        <v/>
      </c>
      <c r="HW48">
        <f>IF($B48="",0,IF(Configurações!$B$3="Simples",IF(OR(IC48="TRAB",IC48="ATEST"),1,0),IF(AND(HS48&lt;&gt;"",HV48&lt;&gt;""),1,0)))</f>
        <v>0</v>
      </c>
      <c r="HX48" s="72">
        <f>IF(AND(HW48=1,Configurações!$B$3&lt;&gt;"Simples"),MOD(HV48-HS48,1)-HY48,0)</f>
        <v>0</v>
      </c>
      <c r="HY48" s="72">
        <f t="shared" si="167"/>
        <v>0</v>
      </c>
      <c r="HZ48">
        <f t="shared" si="168"/>
        <v>0</v>
      </c>
      <c r="IA48">
        <f t="shared" si="169"/>
        <v>0</v>
      </c>
      <c r="IB48" s="38" t="str">
        <f>IF(HW48=0,"",IF(HZ48&gt;Configurações!$B$15,"7DIA ","")&amp;IF(AND(WEEKDAY(HS$5)=1,IA48&gt;IF($D48="F",Configurações!$B$13,Configurações!$B$14)),"DOM ","")&amp;IF(Configurações!$B$3="Simples","",IF(ROUND(HX48*1440,0)&lt;=ROUND(Configurações!$B$11*1440,0),IF(ROUND(HY48*1440,0)&gt;0,"INT-INDEVIDO",""),IF(ROUND(HX48*1440,0)&lt;=ROUND(Configurações!$B$12*1440,0),IF(ROUND(HY48*1440,0)&lt;&gt;ROUND(Configurações!$B$8*1440,0),"INT-15MIN",""),IF(OR(ROUND(HY48*1440,0)&lt;ROUND(Configurações!$B$9*1440,0),ROUND(HY48*1440,0)&gt;ROUND(Configurações!$B$10*1440,0)),"INT-1H2H","")))))</f>
        <v/>
      </c>
      <c r="IC48" t="str">
        <f>IF(Configurações!$B$3="Simples",IF('Escala Simples'!AB48="Trabalho","TRAB",IF('Escala Simples'!AB48="Folga","FOLGA",IF('Escala Simples'!AB48="Atestado","ATEST",IF('Escala Simples'!AB48="Férias","FERIAS","")))),"")</f>
        <v/>
      </c>
      <c r="ID48" s="71" t="str">
        <f>IF(Configurações!$B$3="Colunas",IF('Escala Colunas'!Q149="","",'Escala Colunas'!Q149),IF(Configurações!$B$3="Simples","",IF('Escala Linhas'!DN48="","",'Escala Linhas'!DN48)))</f>
        <v/>
      </c>
      <c r="IE48" s="71" t="str">
        <f>IF(Configurações!$B$3="Colunas",IF('Escala Colunas'!Q150="","",'Escala Colunas'!Q150),IF(Configurações!$B$3="Simples","",IF('Escala Linhas'!DO48="","",'Escala Linhas'!DO48)))</f>
        <v/>
      </c>
      <c r="IF48" s="71" t="str">
        <f>IF(Configurações!$B$3="Colunas",IF('Escala Colunas'!Q151="","",'Escala Colunas'!Q151),IF(Configurações!$B$3="Simples","",IF('Escala Linhas'!DP48="","",'Escala Linhas'!DP48)))</f>
        <v/>
      </c>
      <c r="IG48" s="71" t="str">
        <f>IF(Configurações!$B$3="Colunas",IF('Escala Colunas'!Q152="","",'Escala Colunas'!Q152),IF(Configurações!$B$3="Simples","",IF('Escala Linhas'!DQ48="","",'Escala Linhas'!DQ48)))</f>
        <v/>
      </c>
      <c r="IH48">
        <f>IF($B48="",0,IF(Configurações!$B$3="Simples",IF(OR(IN48="TRAB",IN48="ATEST"),1,0),IF(AND(ID48&lt;&gt;"",IG48&lt;&gt;""),1,0)))</f>
        <v>0</v>
      </c>
      <c r="II48" s="72">
        <f>IF(AND(IH48=1,Configurações!$B$3&lt;&gt;"Simples"),MOD(IG48-ID48,1)-IJ48,0)</f>
        <v>0</v>
      </c>
      <c r="IJ48" s="72">
        <f t="shared" si="170"/>
        <v>0</v>
      </c>
      <c r="IK48">
        <f t="shared" si="171"/>
        <v>0</v>
      </c>
      <c r="IL48">
        <f t="shared" si="172"/>
        <v>0</v>
      </c>
      <c r="IM48" s="38" t="str">
        <f>IF(IH48=0,"",IF(IK48&gt;Configurações!$B$15,"7DIA ","")&amp;IF(AND(WEEKDAY(ID$5)=1,IL48&gt;IF($D48="F",Configurações!$B$13,Configurações!$B$14)),"DOM ","")&amp;IF(Configurações!$B$3="Simples","",IF(ROUND(II48*1440,0)&lt;=ROUND(Configurações!$B$11*1440,0),IF(ROUND(IJ48*1440,0)&gt;0,"INT-INDEVIDO",""),IF(ROUND(II48*1440,0)&lt;=ROUND(Configurações!$B$12*1440,0),IF(ROUND(IJ48*1440,0)&lt;&gt;ROUND(Configurações!$B$8*1440,0),"INT-15MIN",""),IF(OR(ROUND(IJ48*1440,0)&lt;ROUND(Configurações!$B$9*1440,0),ROUND(IJ48*1440,0)&gt;ROUND(Configurações!$B$10*1440,0)),"INT-1H2H","")))))</f>
        <v/>
      </c>
      <c r="IN48" t="str">
        <f>IF(Configurações!$B$3="Simples",IF('Escala Simples'!AE48="Trabalho","TRAB",IF('Escala Simples'!AE48="Folga","FOLGA",IF('Escala Simples'!AE48="Atestado","ATEST",IF('Escala Simples'!AE48="Férias","FERIAS","")))),"")</f>
        <v/>
      </c>
      <c r="IO48" s="71" t="str">
        <f>IF(Configurações!$B$3="Colunas",IF('Escala Colunas'!Q154="","",'Escala Colunas'!Q154),IF(Configurações!$B$3="Simples","",IF('Escala Linhas'!DS48="","",'Escala Linhas'!DS48)))</f>
        <v/>
      </c>
      <c r="IP48" s="71" t="str">
        <f>IF(Configurações!$B$3="Colunas",IF('Escala Colunas'!Q155="","",'Escala Colunas'!Q155),IF(Configurações!$B$3="Simples","",IF('Escala Linhas'!DT48="","",'Escala Linhas'!DT48)))</f>
        <v/>
      </c>
      <c r="IQ48" s="71" t="str">
        <f>IF(Configurações!$B$3="Colunas",IF('Escala Colunas'!Q156="","",'Escala Colunas'!Q156),IF(Configurações!$B$3="Simples","",IF('Escala Linhas'!DU48="","",'Escala Linhas'!DU48)))</f>
        <v/>
      </c>
      <c r="IR48" s="71" t="str">
        <f>IF(Configurações!$B$3="Colunas",IF('Escala Colunas'!Q157="","",'Escala Colunas'!Q157),IF(Configurações!$B$3="Simples","",IF('Escala Linhas'!DV48="","",'Escala Linhas'!DV48)))</f>
        <v/>
      </c>
      <c r="IS48">
        <f>IF($B48="",0,IF(Configurações!$B$3="Simples",IF(OR(IY48="TRAB",IY48="ATEST"),1,0),IF(AND(IO48&lt;&gt;"",IR48&lt;&gt;""),1,0)))</f>
        <v>0</v>
      </c>
      <c r="IT48" s="72">
        <f>IF(AND(IS48=1,Configurações!$B$3&lt;&gt;"Simples"),MOD(IR48-IO48,1)-IU48,0)</f>
        <v>0</v>
      </c>
      <c r="IU48" s="72">
        <f t="shared" si="173"/>
        <v>0</v>
      </c>
      <c r="IV48">
        <f t="shared" si="174"/>
        <v>0</v>
      </c>
      <c r="IW48">
        <f t="shared" si="175"/>
        <v>0</v>
      </c>
      <c r="IX48" s="38" t="str">
        <f>IF(IS48=0,"",IF(IV48&gt;Configurações!$B$15,"7DIA ","")&amp;IF(AND(WEEKDAY(IO$5)=1,IW48&gt;IF($D48="F",Configurações!$B$13,Configurações!$B$14)),"DOM ","")&amp;IF(Configurações!$B$3="Simples","",IF(ROUND(IT48*1440,0)&lt;=ROUND(Configurações!$B$11*1440,0),IF(ROUND(IU48*1440,0)&gt;0,"INT-INDEVIDO",""),IF(ROUND(IT48*1440,0)&lt;=ROUND(Configurações!$B$12*1440,0),IF(ROUND(IU48*1440,0)&lt;&gt;ROUND(Configurações!$B$8*1440,0),"INT-15MIN",""),IF(OR(ROUND(IU48*1440,0)&lt;ROUND(Configurações!$B$9*1440,0),ROUND(IU48*1440,0)&gt;ROUND(Configurações!$B$10*1440,0)),"INT-1H2H","")))))</f>
        <v/>
      </c>
      <c r="IY48" t="str">
        <f>IF(Configurações!$B$3="Simples",IF('Escala Simples'!AF48="Trabalho","TRAB",IF('Escala Simples'!AF48="Folga","FOLGA",IF('Escala Simples'!AF48="Atestado","ATEST",IF('Escala Simples'!AF48="Férias","FERIAS","")))),"")</f>
        <v/>
      </c>
      <c r="IZ48" s="71" t="str">
        <f>IF(Configurações!$B$3="Colunas",IF('Escala Colunas'!Q159="","",'Escala Colunas'!Q159),IF(Configurações!$B$3="Simples","",IF('Escala Linhas'!DX48="","",'Escala Linhas'!DX48)))</f>
        <v/>
      </c>
      <c r="JA48" s="71" t="str">
        <f>IF(Configurações!$B$3="Colunas",IF('Escala Colunas'!Q160="","",'Escala Colunas'!Q160),IF(Configurações!$B$3="Simples","",IF('Escala Linhas'!DY48="","",'Escala Linhas'!DY48)))</f>
        <v/>
      </c>
      <c r="JB48" s="71" t="str">
        <f>IF(Configurações!$B$3="Colunas",IF('Escala Colunas'!Q161="","",'Escala Colunas'!Q161),IF(Configurações!$B$3="Simples","",IF('Escala Linhas'!DZ48="","",'Escala Linhas'!DZ48)))</f>
        <v/>
      </c>
      <c r="JC48" s="71" t="str">
        <f>IF(Configurações!$B$3="Colunas",IF('Escala Colunas'!Q162="","",'Escala Colunas'!Q162),IF(Configurações!$B$3="Simples","",IF('Escala Linhas'!EA48="","",'Escala Linhas'!EA48)))</f>
        <v/>
      </c>
      <c r="JD48">
        <f>IF($B48="",0,IF(Configurações!$B$3="Simples",IF(OR(JJ48="TRAB",JJ48="ATEST"),1,0),IF(AND(IZ48&lt;&gt;"",JC48&lt;&gt;""),1,0)))</f>
        <v>0</v>
      </c>
      <c r="JE48" s="72">
        <f>IF(AND(JD48=1,Configurações!$B$3&lt;&gt;"Simples"),MOD(JC48-IZ48,1)-JF48,0)</f>
        <v>0</v>
      </c>
      <c r="JF48" s="72">
        <f t="shared" si="176"/>
        <v>0</v>
      </c>
      <c r="JG48">
        <f t="shared" si="177"/>
        <v>0</v>
      </c>
      <c r="JH48">
        <f t="shared" si="178"/>
        <v>0</v>
      </c>
      <c r="JI48" s="38" t="str">
        <f>IF(JD48=0,"",IF(JG48&gt;Configurações!$B$15,"7DIA ","")&amp;IF(AND(WEEKDAY(IZ$5)=1,JH48&gt;IF($D48="F",Configurações!$B$13,Configurações!$B$14)),"DOM ","")&amp;IF(Configurações!$B$3="Simples","",IF(ROUND(JE48*1440,0)&lt;=ROUND(Configurações!$B$11*1440,0),IF(ROUND(JF48*1440,0)&gt;0,"INT-INDEVIDO",""),IF(ROUND(JE48*1440,0)&lt;=ROUND(Configurações!$B$12*1440,0),IF(ROUND(JF48*1440,0)&lt;&gt;ROUND(Configurações!$B$8*1440,0),"INT-15MIN",""),IF(OR(ROUND(JF48*1440,0)&lt;ROUND(Configurações!$B$9*1440,0),ROUND(JF48*1440,0)&gt;ROUND(Configurações!$B$10*1440,0)),"INT-1H2H","")))))</f>
        <v/>
      </c>
      <c r="JJ48" t="str">
        <f>IF(Configurações!$B$3="Simples",IF('Escala Simples'!AG48="Trabalho","TRAB",IF('Escala Simples'!AG48="Folga","FOLGA",IF('Escala Simples'!AG48="Atestado","ATEST",IF('Escala Simples'!AG48="Férias","FERIAS","")))),"")</f>
        <v/>
      </c>
      <c r="JK48" s="71" t="str">
        <f>IF(Configurações!$B$3="Colunas",IF('Escala Colunas'!Q164="","",'Escala Colunas'!Q164),IF(Configurações!$B$3="Simples","",IF('Escala Linhas'!EC48="","",'Escala Linhas'!EC48)))</f>
        <v/>
      </c>
      <c r="JL48" s="71" t="str">
        <f>IF(Configurações!$B$3="Colunas",IF('Escala Colunas'!Q165="","",'Escala Colunas'!Q165),IF(Configurações!$B$3="Simples","",IF('Escala Linhas'!ED48="","",'Escala Linhas'!ED48)))</f>
        <v/>
      </c>
      <c r="JM48" s="71" t="str">
        <f>IF(Configurações!$B$3="Colunas",IF('Escala Colunas'!Q166="","",'Escala Colunas'!Q166),IF(Configurações!$B$3="Simples","",IF('Escala Linhas'!EE48="","",'Escala Linhas'!EE48)))</f>
        <v/>
      </c>
      <c r="JN48" s="71" t="str">
        <f>IF(Configurações!$B$3="Colunas",IF('Escala Colunas'!Q167="","",'Escala Colunas'!Q167),IF(Configurações!$B$3="Simples","",IF('Escala Linhas'!EF48="","",'Escala Linhas'!EF48)))</f>
        <v/>
      </c>
      <c r="JO48">
        <f>IF($B48="",0,IF(Configurações!$B$3="Simples",IF(OR(JU48="TRAB",JU48="ATEST"),1,0),IF(AND(JK48&lt;&gt;"",JN48&lt;&gt;""),1,0)))</f>
        <v>0</v>
      </c>
      <c r="JP48" s="72">
        <f>IF(AND(JO48=1,Configurações!$B$3&lt;&gt;"Simples"),MOD(JN48-JK48,1)-JQ48,0)</f>
        <v>0</v>
      </c>
      <c r="JQ48" s="72">
        <f t="shared" si="179"/>
        <v>0</v>
      </c>
      <c r="JR48">
        <f t="shared" si="180"/>
        <v>0</v>
      </c>
      <c r="JS48">
        <f t="shared" si="181"/>
        <v>0</v>
      </c>
      <c r="JT48" s="38" t="str">
        <f>IF(JO48=0,"",IF(JR48&gt;Configurações!$B$15,"7DIA ","")&amp;IF(AND(WEEKDAY(JK$5)=1,JS48&gt;IF($D48="F",Configurações!$B$13,Configurações!$B$14)),"DOM ","")&amp;IF(Configurações!$B$3="Simples","",IF(ROUND(JP48*1440,0)&lt;=ROUND(Configurações!$B$11*1440,0),IF(ROUND(JQ48*1440,0)&gt;0,"INT-INDEVIDO",""),IF(ROUND(JP48*1440,0)&lt;=ROUND(Configurações!$B$12*1440,0),IF(ROUND(JQ48*1440,0)&lt;&gt;ROUND(Configurações!$B$8*1440,0),"INT-15MIN",""),IF(OR(ROUND(JQ48*1440,0)&lt;ROUND(Configurações!$B$9*1440,0),ROUND(JQ48*1440,0)&gt;ROUND(Configurações!$B$10*1440,0)),"INT-1H2H","")))))</f>
        <v/>
      </c>
      <c r="JU48" t="str">
        <f>IF(Configurações!$B$3="Simples",IF('Escala Simples'!AH48="Trabalho","TRAB",IF('Escala Simples'!AH48="Folga","FOLGA",IF('Escala Simples'!AH48="Atestado","ATEST",IF('Escala Simples'!AH48="Férias","FERIAS","")))),"")</f>
        <v/>
      </c>
      <c r="JV48" s="71" t="str">
        <f>IF(Configurações!$B$3="Colunas",IF('Escala Colunas'!Q169="","",'Escala Colunas'!Q169),IF(Configurações!$B$3="Simples","",IF('Escala Linhas'!EH48="","",'Escala Linhas'!EH48)))</f>
        <v/>
      </c>
      <c r="JW48" s="71" t="str">
        <f>IF(Configurações!$B$3="Colunas",IF('Escala Colunas'!Q170="","",'Escala Colunas'!Q170),IF(Configurações!$B$3="Simples","",IF('Escala Linhas'!EI48="","",'Escala Linhas'!EI48)))</f>
        <v/>
      </c>
      <c r="JX48" s="71" t="str">
        <f>IF(Configurações!$B$3="Colunas",IF('Escala Colunas'!Q171="","",'Escala Colunas'!Q171),IF(Configurações!$B$3="Simples","",IF('Escala Linhas'!EJ48="","",'Escala Linhas'!EJ48)))</f>
        <v/>
      </c>
      <c r="JY48" s="71" t="str">
        <f>IF(Configurações!$B$3="Colunas",IF('Escala Colunas'!Q172="","",'Escala Colunas'!Q172),IF(Configurações!$B$3="Simples","",IF('Escala Linhas'!EK48="","",'Escala Linhas'!EK48)))</f>
        <v/>
      </c>
      <c r="JZ48">
        <f>IF($B48="",0,IF(Configurações!$B$3="Simples",IF(OR(KF48="TRAB",KF48="ATEST"),1,0),IF(AND(JV48&lt;&gt;"",JY48&lt;&gt;""),1,0)))</f>
        <v>0</v>
      </c>
      <c r="KA48" s="72">
        <f>IF(AND(JZ48=1,Configurações!$B$3&lt;&gt;"Simples"),MOD(JY48-JV48,1)-KB48,0)</f>
        <v>0</v>
      </c>
      <c r="KB48" s="72">
        <f t="shared" si="182"/>
        <v>0</v>
      </c>
      <c r="KC48">
        <f t="shared" si="183"/>
        <v>0</v>
      </c>
      <c r="KD48">
        <f t="shared" si="184"/>
        <v>0</v>
      </c>
      <c r="KE48" s="38" t="str">
        <f>IF(JZ48=0,"",IF(KC48&gt;Configurações!$B$15,"7DIA ","")&amp;IF(AND(WEEKDAY(JV$5)=1,KD48&gt;IF($D48="F",Configurações!$B$13,Configurações!$B$14)),"DOM ","")&amp;IF(Configurações!$B$3="Simples","",IF(ROUND(KA48*1440,0)&lt;=ROUND(Configurações!$B$11*1440,0),IF(ROUND(KB48*1440,0)&gt;0,"INT-INDEVIDO",""),IF(ROUND(KA48*1440,0)&lt;=ROUND(Configurações!$B$12*1440,0),IF(ROUND(KB48*1440,0)&lt;&gt;ROUND(Configurações!$B$8*1440,0),"INT-15MIN",""),IF(OR(ROUND(KB48*1440,0)&lt;ROUND(Configurações!$B$9*1440,0),ROUND(KB48*1440,0)&gt;ROUND(Configurações!$B$10*1440,0)),"INT-1H2H","")))))</f>
        <v/>
      </c>
      <c r="KF48" t="str">
        <f>IF(Configurações!$B$3="Simples",IF('Escala Simples'!AI48="Trabalho","TRAB",IF('Escala Simples'!AI48="Folga","FOLGA",IF('Escala Simples'!AI48="Atestado","ATEST",IF('Escala Simples'!AI48="Férias","FERIAS","")))),"")</f>
        <v/>
      </c>
      <c r="KG48" s="71" t="str">
        <f>IF(Configurações!$B$3="Colunas",IF('Escala Colunas'!Q174="","",'Escala Colunas'!Q174),IF(Configurações!$B$3="Simples","",IF('Escala Linhas'!EM48="","",'Escala Linhas'!EM48)))</f>
        <v/>
      </c>
      <c r="KH48" s="71" t="str">
        <f>IF(Configurações!$B$3="Colunas",IF('Escala Colunas'!Q175="","",'Escala Colunas'!Q175),IF(Configurações!$B$3="Simples","",IF('Escala Linhas'!EN48="","",'Escala Linhas'!EN48)))</f>
        <v/>
      </c>
      <c r="KI48" s="71" t="str">
        <f>IF(Configurações!$B$3="Colunas",IF('Escala Colunas'!Q176="","",'Escala Colunas'!Q176),IF(Configurações!$B$3="Simples","",IF('Escala Linhas'!EO48="","",'Escala Linhas'!EO48)))</f>
        <v/>
      </c>
      <c r="KJ48" s="71" t="str">
        <f>IF(Configurações!$B$3="Colunas",IF('Escala Colunas'!Q177="","",'Escala Colunas'!Q177),IF(Configurações!$B$3="Simples","",IF('Escala Linhas'!EP48="","",'Escala Linhas'!EP48)))</f>
        <v/>
      </c>
      <c r="KK48">
        <f>IF($B48="",0,IF(Configurações!$B$3="Simples",IF(OR(KQ48="TRAB",KQ48="ATEST"),1,0),IF(AND(KG48&lt;&gt;"",KJ48&lt;&gt;""),1,0)))</f>
        <v>0</v>
      </c>
      <c r="KL48" s="72">
        <f>IF(AND(KK48=1,Configurações!$B$3&lt;&gt;"Simples"),MOD(KJ48-KG48,1)-KM48,0)</f>
        <v>0</v>
      </c>
      <c r="KM48" s="72">
        <f t="shared" si="185"/>
        <v>0</v>
      </c>
      <c r="KN48">
        <f t="shared" si="186"/>
        <v>0</v>
      </c>
      <c r="KO48">
        <f t="shared" si="187"/>
        <v>0</v>
      </c>
      <c r="KP48" s="38" t="str">
        <f>IF(KK48=0,"",IF(KN48&gt;Configurações!$B$15,"7DIA ","")&amp;IF(AND(WEEKDAY(KG$5)=1,KO48&gt;IF($D48="F",Configurações!$B$13,Configurações!$B$14)),"DOM ","")&amp;IF(Configurações!$B$3="Simples","",IF(ROUND(KL48*1440,0)&lt;=ROUND(Configurações!$B$11*1440,0),IF(ROUND(KM48*1440,0)&gt;0,"INT-INDEVIDO",""),IF(ROUND(KL48*1440,0)&lt;=ROUND(Configurações!$B$12*1440,0),IF(ROUND(KM48*1440,0)&lt;&gt;ROUND(Configurações!$B$8*1440,0),"INT-15MIN",""),IF(OR(ROUND(KM48*1440,0)&lt;ROUND(Configurações!$B$9*1440,0),ROUND(KM48*1440,0)&gt;ROUND(Configurações!$B$10*1440,0)),"INT-1H2H","")))))</f>
        <v/>
      </c>
      <c r="KQ48" t="str">
        <f>IF(Configurações!$B$3="Simples",IF('Escala Simples'!AJ48="Trabalho","TRAB",IF('Escala Simples'!AJ48="Folga","FOLGA",IF('Escala Simples'!AJ48="Atestado","ATEST",IF('Escala Simples'!AJ48="Férias","FERIAS","")))),"")</f>
        <v/>
      </c>
      <c r="KR48" s="71" t="str">
        <f>IF(Configurações!$B$3="Colunas",IF('Escala Colunas'!Q179="","",'Escala Colunas'!Q179),IF(Configurações!$B$3="Simples","",IF('Escala Linhas'!ER48="","",'Escala Linhas'!ER48)))</f>
        <v/>
      </c>
      <c r="KS48" s="71" t="str">
        <f>IF(Configurações!$B$3="Colunas",IF('Escala Colunas'!Q180="","",'Escala Colunas'!Q180),IF(Configurações!$B$3="Simples","",IF('Escala Linhas'!ES48="","",'Escala Linhas'!ES48)))</f>
        <v/>
      </c>
      <c r="KT48" s="71" t="str">
        <f>IF(Configurações!$B$3="Colunas",IF('Escala Colunas'!Q181="","",'Escala Colunas'!Q181),IF(Configurações!$B$3="Simples","",IF('Escala Linhas'!ET48="","",'Escala Linhas'!ET48)))</f>
        <v/>
      </c>
      <c r="KU48" s="71" t="str">
        <f>IF(Configurações!$B$3="Colunas",IF('Escala Colunas'!Q182="","",'Escala Colunas'!Q182),IF(Configurações!$B$3="Simples","",IF('Escala Linhas'!EU48="","",'Escala Linhas'!EU48)))</f>
        <v/>
      </c>
      <c r="KV48">
        <f>IF($B48="",0,IF(Configurações!$B$3="Simples",IF(OR(LB48="TRAB",LB48="ATEST"),1,0),IF(AND(KR48&lt;&gt;"",KU48&lt;&gt;""),1,0)))</f>
        <v>0</v>
      </c>
      <c r="KW48" s="72">
        <f>IF(AND(KV48=1,Configurações!$B$3&lt;&gt;"Simples"),MOD(KU48-KR48,1)-KX48,0)</f>
        <v>0</v>
      </c>
      <c r="KX48" s="72">
        <f t="shared" si="188"/>
        <v>0</v>
      </c>
      <c r="KY48">
        <f t="shared" si="189"/>
        <v>0</v>
      </c>
      <c r="KZ48">
        <f t="shared" si="190"/>
        <v>0</v>
      </c>
      <c r="LA48" s="38" t="str">
        <f>IF(KV48=0,"",IF(KY48&gt;Configurações!$B$15,"7DIA ","")&amp;IF(AND(WEEKDAY(KR$5)=1,KZ48&gt;IF($D48="F",Configurações!$B$13,Configurações!$B$14)),"DOM ","")&amp;IF(Configurações!$B$3="Simples","",IF(ROUND(KW48*1440,0)&lt;=ROUND(Configurações!$B$11*1440,0),IF(ROUND(KX48*1440,0)&gt;0,"INT-INDEVIDO",""),IF(ROUND(KW48*1440,0)&lt;=ROUND(Configurações!$B$12*1440,0),IF(ROUND(KX48*1440,0)&lt;&gt;ROUND(Configurações!$B$8*1440,0),"INT-15MIN",""),IF(OR(ROUND(KX48*1440,0)&lt;ROUND(Configurações!$B$9*1440,0),ROUND(KX48*1440,0)&gt;ROUND(Configurações!$B$10*1440,0)),"INT-1H2H","")))))</f>
        <v/>
      </c>
      <c r="LB48" t="str">
        <f>IF(Configurações!$B$3="Simples",IF('Escala Simples'!AK48="Trabalho","TRAB",IF('Escala Simples'!AK48="Folga","FOLGA",IF('Escala Simples'!AK48="Atestado","ATEST",IF('Escala Simples'!AK48="Férias","FERIAS","")))),"")</f>
        <v/>
      </c>
      <c r="LC48" s="71" t="str">
        <f>IF(Configurações!$B$3="Colunas",IF('Escala Colunas'!Q187="","",'Escala Colunas'!Q187),IF(Configurações!$B$3="Simples","",IF('Escala Linhas'!EZ48="","",'Escala Linhas'!EZ48)))</f>
        <v/>
      </c>
      <c r="LD48" s="71" t="str">
        <f>IF(Configurações!$B$3="Colunas",IF('Escala Colunas'!Q188="","",'Escala Colunas'!Q188),IF(Configurações!$B$3="Simples","",IF('Escala Linhas'!FA48="","",'Escala Linhas'!FA48)))</f>
        <v/>
      </c>
      <c r="LE48" s="71" t="str">
        <f>IF(Configurações!$B$3="Colunas",IF('Escala Colunas'!Q189="","",'Escala Colunas'!Q189),IF(Configurações!$B$3="Simples","",IF('Escala Linhas'!FB48="","",'Escala Linhas'!FB48)))</f>
        <v/>
      </c>
      <c r="LF48" s="71" t="str">
        <f>IF(Configurações!$B$3="Colunas",IF('Escala Colunas'!Q190="","",'Escala Colunas'!Q190),IF(Configurações!$B$3="Simples","",IF('Escala Linhas'!FC48="","",'Escala Linhas'!FC48)))</f>
        <v/>
      </c>
      <c r="LG48">
        <f>IF($B48="",0,IF(Configurações!$B$3="Simples",IF(OR(LM48="TRAB",LM48="ATEST"),1,0),IF(AND(LC48&lt;&gt;"",LF48&lt;&gt;""),1,0)))</f>
        <v>0</v>
      </c>
      <c r="LH48" s="72">
        <f>IF(AND(LG48=1,Configurações!$B$3&lt;&gt;"Simples"),MOD(LF48-LC48,1)-LI48,0)</f>
        <v>0</v>
      </c>
      <c r="LI48" s="72">
        <f t="shared" si="191"/>
        <v>0</v>
      </c>
      <c r="LJ48">
        <f t="shared" si="192"/>
        <v>0</v>
      </c>
      <c r="LK48">
        <f t="shared" si="193"/>
        <v>0</v>
      </c>
      <c r="LL48" s="38" t="str">
        <f>IF(LG48=0,"",IF(LJ48&gt;Configurações!$B$15,"7DIA ","")&amp;IF(AND(WEEKDAY(LC$5)=1,LK48&gt;IF($D48="F",Configurações!$B$13,Configurações!$B$14)),"DOM ","")&amp;IF(Configurações!$B$3="Simples","",IF(ROUND(LH48*1440,0)&lt;=ROUND(Configurações!$B$11*1440,0),IF(ROUND(LI48*1440,0)&gt;0,"INT-INDEVIDO",""),IF(ROUND(LH48*1440,0)&lt;=ROUND(Configurações!$B$12*1440,0),IF(ROUND(LI48*1440,0)&lt;&gt;ROUND(Configurações!$B$8*1440,0),"INT-15MIN",""),IF(OR(ROUND(LI48*1440,0)&lt;ROUND(Configurações!$B$9*1440,0),ROUND(LI48*1440,0)&gt;ROUND(Configurações!$B$10*1440,0)),"INT-1H2H","")))))</f>
        <v/>
      </c>
      <c r="LM48" t="str">
        <f>IF(Configurações!$B$3="Simples",IF('Escala Simples'!AN48="Trabalho","TRAB",IF('Escala Simples'!AN48="Folga","FOLGA",IF('Escala Simples'!AN48="Atestado","ATEST",IF('Escala Simples'!AN48="Férias","FERIAS","")))),"")</f>
        <v/>
      </c>
      <c r="LN48" s="71" t="str">
        <f>IF(Configurações!$B$3="Colunas",IF('Escala Colunas'!Q192="","",'Escala Colunas'!Q192),IF(Configurações!$B$3="Simples","",IF('Escala Linhas'!FE48="","",'Escala Linhas'!FE48)))</f>
        <v/>
      </c>
      <c r="LO48" s="71" t="str">
        <f>IF(Configurações!$B$3="Colunas",IF('Escala Colunas'!Q193="","",'Escala Colunas'!Q193),IF(Configurações!$B$3="Simples","",IF('Escala Linhas'!FF48="","",'Escala Linhas'!FF48)))</f>
        <v/>
      </c>
      <c r="LP48" s="71" t="str">
        <f>IF(Configurações!$B$3="Colunas",IF('Escala Colunas'!Q194="","",'Escala Colunas'!Q194),IF(Configurações!$B$3="Simples","",IF('Escala Linhas'!FG48="","",'Escala Linhas'!FG48)))</f>
        <v/>
      </c>
      <c r="LQ48" s="71" t="str">
        <f>IF(Configurações!$B$3="Colunas",IF('Escala Colunas'!Q195="","",'Escala Colunas'!Q195),IF(Configurações!$B$3="Simples","",IF('Escala Linhas'!FH48="","",'Escala Linhas'!FH48)))</f>
        <v/>
      </c>
      <c r="LR48">
        <f>IF($B48="",0,IF(Configurações!$B$3="Simples",IF(OR(LX48="TRAB",LX48="ATEST"),1,0),IF(AND(LN48&lt;&gt;"",LQ48&lt;&gt;""),1,0)))</f>
        <v>0</v>
      </c>
      <c r="LS48" s="72">
        <f>IF(AND(LR48=1,Configurações!$B$3&lt;&gt;"Simples"),MOD(LQ48-LN48,1)-LT48,0)</f>
        <v>0</v>
      </c>
      <c r="LT48" s="72">
        <f t="shared" si="194"/>
        <v>0</v>
      </c>
      <c r="LU48">
        <f t="shared" si="195"/>
        <v>0</v>
      </c>
      <c r="LV48">
        <f t="shared" si="196"/>
        <v>0</v>
      </c>
      <c r="LW48" s="38" t="str">
        <f>IF(LR48=0,"",IF(LU48&gt;Configurações!$B$15,"7DIA ","")&amp;IF(AND(WEEKDAY(LN$5)=1,LV48&gt;IF($D48="F",Configurações!$B$13,Configurações!$B$14)),"DOM ","")&amp;IF(Configurações!$B$3="Simples","",IF(ROUND(LS48*1440,0)&lt;=ROUND(Configurações!$B$11*1440,0),IF(ROUND(LT48*1440,0)&gt;0,"INT-INDEVIDO",""),IF(ROUND(LS48*1440,0)&lt;=ROUND(Configurações!$B$12*1440,0),IF(ROUND(LT48*1440,0)&lt;&gt;ROUND(Configurações!$B$8*1440,0),"INT-15MIN",""),IF(OR(ROUND(LT48*1440,0)&lt;ROUND(Configurações!$B$9*1440,0),ROUND(LT48*1440,0)&gt;ROUND(Configurações!$B$10*1440,0)),"INT-1H2H","")))))</f>
        <v/>
      </c>
      <c r="LX48" t="str">
        <f>IF(Configurações!$B$3="Simples",IF('Escala Simples'!AO48="Trabalho","TRAB",IF('Escala Simples'!AO48="Folga","FOLGA",IF('Escala Simples'!AO48="Atestado","ATEST",IF('Escala Simples'!AO48="Férias","FERIAS","")))),"")</f>
        <v/>
      </c>
      <c r="LY48" s="71" t="str">
        <f>IF(Configurações!$B$3="Colunas",IF('Escala Colunas'!Q197="","",'Escala Colunas'!Q197),IF(Configurações!$B$3="Simples","",IF('Escala Linhas'!FJ48="","",'Escala Linhas'!FJ48)))</f>
        <v/>
      </c>
      <c r="LZ48" s="71" t="str">
        <f>IF(Configurações!$B$3="Colunas",IF('Escala Colunas'!Q198="","",'Escala Colunas'!Q198),IF(Configurações!$B$3="Simples","",IF('Escala Linhas'!FK48="","",'Escala Linhas'!FK48)))</f>
        <v/>
      </c>
      <c r="MA48" s="71" t="str">
        <f>IF(Configurações!$B$3="Colunas",IF('Escala Colunas'!Q199="","",'Escala Colunas'!Q199),IF(Configurações!$B$3="Simples","",IF('Escala Linhas'!FL48="","",'Escala Linhas'!FL48)))</f>
        <v/>
      </c>
      <c r="MB48" s="71" t="str">
        <f>IF(Configurações!$B$3="Colunas",IF('Escala Colunas'!Q200="","",'Escala Colunas'!Q200),IF(Configurações!$B$3="Simples","",IF('Escala Linhas'!FM48="","",'Escala Linhas'!FM48)))</f>
        <v/>
      </c>
      <c r="MC48">
        <f>IF($B48="",0,IF(Configurações!$B$3="Simples",IF(OR(MI48="TRAB",MI48="ATEST"),1,0),IF(AND(LY48&lt;&gt;"",MB48&lt;&gt;""),1,0)))</f>
        <v>0</v>
      </c>
      <c r="MD48" s="72">
        <f>IF(AND(MC48=1,Configurações!$B$3&lt;&gt;"Simples"),MOD(MB48-LY48,1)-ME48,0)</f>
        <v>0</v>
      </c>
      <c r="ME48" s="72">
        <f t="shared" si="197"/>
        <v>0</v>
      </c>
      <c r="MF48">
        <f t="shared" si="198"/>
        <v>0</v>
      </c>
      <c r="MG48">
        <f t="shared" si="199"/>
        <v>0</v>
      </c>
      <c r="MH48" s="38" t="str">
        <f>IF(MC48=0,"",IF(MF48&gt;Configurações!$B$15,"7DIA ","")&amp;IF(AND(WEEKDAY(LY$5)=1,MG48&gt;IF($D48="F",Configurações!$B$13,Configurações!$B$14)),"DOM ","")&amp;IF(Configurações!$B$3="Simples","",IF(ROUND(MD48*1440,0)&lt;=ROUND(Configurações!$B$11*1440,0),IF(ROUND(ME48*1440,0)&gt;0,"INT-INDEVIDO",""),IF(ROUND(MD48*1440,0)&lt;=ROUND(Configurações!$B$12*1440,0),IF(ROUND(ME48*1440,0)&lt;&gt;ROUND(Configurações!$B$8*1440,0),"INT-15MIN",""),IF(OR(ROUND(ME48*1440,0)&lt;ROUND(Configurações!$B$9*1440,0),ROUND(ME48*1440,0)&gt;ROUND(Configurações!$B$10*1440,0)),"INT-1H2H","")))))</f>
        <v/>
      </c>
      <c r="MI48" t="str">
        <f>IF(Configurações!$B$3="Simples",IF('Escala Simples'!AP48="Trabalho","TRAB",IF('Escala Simples'!AP48="Folga","FOLGA",IF('Escala Simples'!AP48="Atestado","ATEST",IF('Escala Simples'!AP48="Férias","FERIAS","")))),"")</f>
        <v/>
      </c>
      <c r="MJ48" s="71" t="str">
        <f>IF(Configurações!$B$3="Colunas",IF('Escala Colunas'!Q202="","",'Escala Colunas'!Q202),IF(Configurações!$B$3="Simples","",IF('Escala Linhas'!FO48="","",'Escala Linhas'!FO48)))</f>
        <v/>
      </c>
      <c r="MK48" s="71" t="str">
        <f>IF(Configurações!$B$3="Colunas",IF('Escala Colunas'!Q203="","",'Escala Colunas'!Q203),IF(Configurações!$B$3="Simples","",IF('Escala Linhas'!FP48="","",'Escala Linhas'!FP48)))</f>
        <v/>
      </c>
      <c r="ML48" s="71" t="str">
        <f>IF(Configurações!$B$3="Colunas",IF('Escala Colunas'!Q204="","",'Escala Colunas'!Q204),IF(Configurações!$B$3="Simples","",IF('Escala Linhas'!FQ48="","",'Escala Linhas'!FQ48)))</f>
        <v/>
      </c>
      <c r="MM48" s="71" t="str">
        <f>IF(Configurações!$B$3="Colunas",IF('Escala Colunas'!Q205="","",'Escala Colunas'!Q205),IF(Configurações!$B$3="Simples","",IF('Escala Linhas'!FR48="","",'Escala Linhas'!FR48)))</f>
        <v/>
      </c>
      <c r="MN48">
        <f>IF($B48="",0,IF(Configurações!$B$3="Simples",IF(OR(MT48="TRAB",MT48="ATEST"),1,0),IF(AND(MJ48&lt;&gt;"",MM48&lt;&gt;""),1,0)))</f>
        <v>0</v>
      </c>
      <c r="MO48" s="72">
        <f>IF(AND(MN48=1,Configurações!$B$3&lt;&gt;"Simples"),MOD(MM48-MJ48,1)-MP48,0)</f>
        <v>0</v>
      </c>
      <c r="MP48" s="72">
        <f t="shared" si="200"/>
        <v>0</v>
      </c>
      <c r="MQ48">
        <f t="shared" si="201"/>
        <v>0</v>
      </c>
      <c r="MR48">
        <f t="shared" si="202"/>
        <v>0</v>
      </c>
      <c r="MS48" s="38" t="str">
        <f>IF(MN48=0,"",IF(MQ48&gt;Configurações!$B$15,"7DIA ","")&amp;IF(AND(WEEKDAY(MJ$5)=1,MR48&gt;IF($D48="F",Configurações!$B$13,Configurações!$B$14)),"DOM ","")&amp;IF(Configurações!$B$3="Simples","",IF(ROUND(MO48*1440,0)&lt;=ROUND(Configurações!$B$11*1440,0),IF(ROUND(MP48*1440,0)&gt;0,"INT-INDEVIDO",""),IF(ROUND(MO48*1440,0)&lt;=ROUND(Configurações!$B$12*1440,0),IF(ROUND(MP48*1440,0)&lt;&gt;ROUND(Configurações!$B$8*1440,0),"INT-15MIN",""),IF(OR(ROUND(MP48*1440,0)&lt;ROUND(Configurações!$B$9*1440,0),ROUND(MP48*1440,0)&gt;ROUND(Configurações!$B$10*1440,0)),"INT-1H2H","")))))</f>
        <v/>
      </c>
      <c r="MT48" t="str">
        <f>IF(Configurações!$B$3="Simples",IF('Escala Simples'!AQ48="Trabalho","TRAB",IF('Escala Simples'!AQ48="Folga","FOLGA",IF('Escala Simples'!AQ48="Atestado","ATEST",IF('Escala Simples'!AQ48="Férias","FERIAS","")))),"")</f>
        <v/>
      </c>
      <c r="MU48" s="71" t="str">
        <f>IF(Configurações!$B$3="Colunas",IF('Escala Colunas'!Q207="","",'Escala Colunas'!Q207),IF(Configurações!$B$3="Simples","",IF('Escala Linhas'!FT48="","",'Escala Linhas'!FT48)))</f>
        <v/>
      </c>
      <c r="MV48" s="71" t="str">
        <f>IF(Configurações!$B$3="Colunas",IF('Escala Colunas'!Q208="","",'Escala Colunas'!Q208),IF(Configurações!$B$3="Simples","",IF('Escala Linhas'!FU48="","",'Escala Linhas'!FU48)))</f>
        <v/>
      </c>
      <c r="MW48" s="71" t="str">
        <f>IF(Configurações!$B$3="Colunas",IF('Escala Colunas'!Q209="","",'Escala Colunas'!Q209),IF(Configurações!$B$3="Simples","",IF('Escala Linhas'!FV48="","",'Escala Linhas'!FV48)))</f>
        <v/>
      </c>
      <c r="MX48" s="71" t="str">
        <f>IF(Configurações!$B$3="Colunas",IF('Escala Colunas'!Q210="","",'Escala Colunas'!Q210),IF(Configurações!$B$3="Simples","",IF('Escala Linhas'!FW48="","",'Escala Linhas'!FW48)))</f>
        <v/>
      </c>
      <c r="MY48">
        <f>IF($B48="",0,IF(Configurações!$B$3="Simples",IF(OR(NE48="TRAB",NE48="ATEST"),1,0),IF(AND(MU48&lt;&gt;"",MX48&lt;&gt;""),1,0)))</f>
        <v>0</v>
      </c>
      <c r="MZ48" s="72">
        <f>IF(AND(MY48=1,Configurações!$B$3&lt;&gt;"Simples"),MOD(MX48-MU48,1)-NA48,0)</f>
        <v>0</v>
      </c>
      <c r="NA48" s="72">
        <f t="shared" si="203"/>
        <v>0</v>
      </c>
      <c r="NB48">
        <f t="shared" si="204"/>
        <v>0</v>
      </c>
      <c r="NC48">
        <f t="shared" si="205"/>
        <v>0</v>
      </c>
      <c r="ND48" s="38" t="str">
        <f>IF(MY48=0,"",IF(NB48&gt;Configurações!$B$15,"7DIA ","")&amp;IF(AND(WEEKDAY(MU$5)=1,NC48&gt;IF($D48="F",Configurações!$B$13,Configurações!$B$14)),"DOM ","")&amp;IF(Configurações!$B$3="Simples","",IF(ROUND(MZ48*1440,0)&lt;=ROUND(Configurações!$B$11*1440,0),IF(ROUND(NA48*1440,0)&gt;0,"INT-INDEVIDO",""),IF(ROUND(MZ48*1440,0)&lt;=ROUND(Configurações!$B$12*1440,0),IF(ROUND(NA48*1440,0)&lt;&gt;ROUND(Configurações!$B$8*1440,0),"INT-15MIN",""),IF(OR(ROUND(NA48*1440,0)&lt;ROUND(Configurações!$B$9*1440,0),ROUND(NA48*1440,0)&gt;ROUND(Configurações!$B$10*1440,0)),"INT-1H2H","")))))</f>
        <v/>
      </c>
      <c r="NE48" t="str">
        <f>IF(Configurações!$B$3="Simples",IF('Escala Simples'!AR48="Trabalho","TRAB",IF('Escala Simples'!AR48="Folga","FOLGA",IF('Escala Simples'!AR48="Atestado","ATEST",IF('Escala Simples'!AR48="Férias","FERIAS","")))),"")</f>
        <v/>
      </c>
      <c r="NF48" s="71" t="str">
        <f>IF(Configurações!$B$3="Colunas",IF('Escala Colunas'!Q212="","",'Escala Colunas'!Q212),IF(Configurações!$B$3="Simples","",IF('Escala Linhas'!FY48="","",'Escala Linhas'!FY48)))</f>
        <v/>
      </c>
      <c r="NG48" s="71" t="str">
        <f>IF(Configurações!$B$3="Colunas",IF('Escala Colunas'!Q213="","",'Escala Colunas'!Q213),IF(Configurações!$B$3="Simples","",IF('Escala Linhas'!FZ48="","",'Escala Linhas'!FZ48)))</f>
        <v/>
      </c>
      <c r="NH48" s="71" t="str">
        <f>IF(Configurações!$B$3="Colunas",IF('Escala Colunas'!Q214="","",'Escala Colunas'!Q214),IF(Configurações!$B$3="Simples","",IF('Escala Linhas'!GA48="","",'Escala Linhas'!GA48)))</f>
        <v/>
      </c>
      <c r="NI48" s="71" t="str">
        <f>IF(Configurações!$B$3="Colunas",IF('Escala Colunas'!Q215="","",'Escala Colunas'!Q215),IF(Configurações!$B$3="Simples","",IF('Escala Linhas'!GB48="","",'Escala Linhas'!GB48)))</f>
        <v/>
      </c>
      <c r="NJ48">
        <f>IF($B48="",0,IF(Configurações!$B$3="Simples",IF(OR(NP48="TRAB",NP48="ATEST"),1,0),IF(AND(NF48&lt;&gt;"",NI48&lt;&gt;""),1,0)))</f>
        <v>0</v>
      </c>
      <c r="NK48" s="72">
        <f>IF(AND(NJ48=1,Configurações!$B$3&lt;&gt;"Simples"),MOD(NI48-NF48,1)-NL48,0)</f>
        <v>0</v>
      </c>
      <c r="NL48" s="72">
        <f t="shared" si="206"/>
        <v>0</v>
      </c>
      <c r="NM48">
        <f t="shared" si="207"/>
        <v>0</v>
      </c>
      <c r="NN48">
        <f t="shared" si="208"/>
        <v>0</v>
      </c>
      <c r="NO48" s="38" t="str">
        <f>IF(NJ48=0,"",IF(NM48&gt;Configurações!$B$15,"7DIA ","")&amp;IF(AND(WEEKDAY(NF$5)=1,NN48&gt;IF($D48="F",Configurações!$B$13,Configurações!$B$14)),"DOM ","")&amp;IF(Configurações!$B$3="Simples","",IF(ROUND(NK48*1440,0)&lt;=ROUND(Configurações!$B$11*1440,0),IF(ROUND(NL48*1440,0)&gt;0,"INT-INDEVIDO",""),IF(ROUND(NK48*1440,0)&lt;=ROUND(Configurações!$B$12*1440,0),IF(ROUND(NL48*1440,0)&lt;&gt;ROUND(Configurações!$B$8*1440,0),"INT-15MIN",""),IF(OR(ROUND(NL48*1440,0)&lt;ROUND(Configurações!$B$9*1440,0),ROUND(NL48*1440,0)&gt;ROUND(Configurações!$B$10*1440,0)),"INT-1H2H","")))))</f>
        <v/>
      </c>
      <c r="NP48" t="str">
        <f>IF(Configurações!$B$3="Simples",IF('Escala Simples'!AS48="Trabalho","TRAB",IF('Escala Simples'!AS48="Folga","FOLGA",IF('Escala Simples'!AS48="Atestado","ATEST",IF('Escala Simples'!AS48="Férias","FERIAS","")))),"")</f>
        <v/>
      </c>
      <c r="NQ48" s="71" t="str">
        <f>IF(Configurações!$B$3="Colunas",IF('Escala Colunas'!Q217="","",'Escala Colunas'!Q217),IF(Configurações!$B$3="Simples","",IF('Escala Linhas'!GD48="","",'Escala Linhas'!GD48)))</f>
        <v/>
      </c>
      <c r="NR48" s="71" t="str">
        <f>IF(Configurações!$B$3="Colunas",IF('Escala Colunas'!Q218="","",'Escala Colunas'!Q218),IF(Configurações!$B$3="Simples","",IF('Escala Linhas'!GE48="","",'Escala Linhas'!GE48)))</f>
        <v/>
      </c>
      <c r="NS48" s="71" t="str">
        <f>IF(Configurações!$B$3="Colunas",IF('Escala Colunas'!Q219="","",'Escala Colunas'!Q219),IF(Configurações!$B$3="Simples","",IF('Escala Linhas'!GF48="","",'Escala Linhas'!GF48)))</f>
        <v/>
      </c>
      <c r="NT48" s="71" t="str">
        <f>IF(Configurações!$B$3="Colunas",IF('Escala Colunas'!Q220="","",'Escala Colunas'!Q220),IF(Configurações!$B$3="Simples","",IF('Escala Linhas'!GG48="","",'Escala Linhas'!GG48)))</f>
        <v/>
      </c>
      <c r="NU48">
        <f>IF($B48="",0,IF(Configurações!$B$3="Simples",IF(OR(OA48="TRAB",OA48="ATEST"),1,0),IF(AND(NQ48&lt;&gt;"",NT48&lt;&gt;""),1,0)))</f>
        <v>0</v>
      </c>
      <c r="NV48" s="72">
        <f>IF(AND(NU48=1,Configurações!$B$3&lt;&gt;"Simples"),MOD(NT48-NQ48,1)-NW48,0)</f>
        <v>0</v>
      </c>
      <c r="NW48" s="72">
        <f t="shared" si="209"/>
        <v>0</v>
      </c>
      <c r="NX48">
        <f t="shared" si="210"/>
        <v>0</v>
      </c>
      <c r="NY48">
        <f t="shared" si="211"/>
        <v>0</v>
      </c>
      <c r="NZ48" s="38" t="str">
        <f>IF(NU48=0,"",IF(NX48&gt;Configurações!$B$15,"7DIA ","")&amp;IF(AND(WEEKDAY(NQ$5)=1,NY48&gt;IF($D48="F",Configurações!$B$13,Configurações!$B$14)),"DOM ","")&amp;IF(Configurações!$B$3="Simples","",IF(ROUND(NV48*1440,0)&lt;=ROUND(Configurações!$B$11*1440,0),IF(ROUND(NW48*1440,0)&gt;0,"INT-INDEVIDO",""),IF(ROUND(NV48*1440,0)&lt;=ROUND(Configurações!$B$12*1440,0),IF(ROUND(NW48*1440,0)&lt;&gt;ROUND(Configurações!$B$8*1440,0),"INT-15MIN",""),IF(OR(ROUND(NW48*1440,0)&lt;ROUND(Configurações!$B$9*1440,0),ROUND(NW48*1440,0)&gt;ROUND(Configurações!$B$10*1440,0)),"INT-1H2H","")))))</f>
        <v/>
      </c>
      <c r="OA48" t="str">
        <f>IF(Configurações!$B$3="Simples",IF('Escala Simples'!AT48="Trabalho","TRAB",IF('Escala Simples'!AT48="Folga","FOLGA",IF('Escala Simples'!AT48="Atestado","ATEST",IF('Escala Simples'!AT48="Férias","FERIAS","")))),"")</f>
        <v/>
      </c>
      <c r="OB48" s="72">
        <f>SUMIFS(Cálculos!$G48:$OA48,Cálculos!$G$4:$OA$4,"H",Cálculos!$G$3:$OA$3,1)</f>
        <v>0</v>
      </c>
      <c r="OC48">
        <f>SUMIFS(Cálculos!$G48:$OA48,Cálculos!$G$4:$OA$4,"T",Cálculos!$G$3:$OA$3,1)</f>
        <v>0</v>
      </c>
      <c r="OD48" s="69" t="str">
        <f>IF($B48="","",IF(AND(Configurações!$B$3&lt;&gt;"Simples",ISNUMBER($C48),ROUND(OB48*1440,0)&gt;$C48*60),"Jornada semanal excedida: "&amp;TEXT(OB48,"[h]:mm")&amp;" (contratada "&amp;$C48&amp;"h) • ","")&amp;IF(IF(Configurações!$B$6="Sim",OC48&gt;6,OC48&gt;Configurações!$B$5),IF(Configurações!$B$6="Sim","Semana inteira sem folga — mínimo 1 folga (CCT/ACT) • ","Mais de "&amp;Configurações!$B$5&amp;" dias trabalhados — obrigatórias 2 folgas semanais • "),"")&amp;IF(COUNTIF(G48:CD48,"*7DIA*")&gt;0,"7º dia consecutivo de trabalho • ","")&amp;IF(COUNTIF(G48:CD48,"*DOM*")&gt;0,"Domingos consecutivos acima do permitido • ","")&amp;IF(COUNTIF(G48:CD48,"*INT-INDEVIDO*")&gt;0,"Intervalo indevido em jornada até 4h • ","")&amp;IF(COUNTIF(G48:CD48,"*INT-15MIN*")&gt;0,"Intervalo deve ser de 15 min (jornada 4h01–6h) • ","")&amp;IF(COUNTIF(G48:CD48,"*INT-1H2H*")&gt;0,"Intervalo fora de 1h–2h (jornada acima de 6h) • ",""))</f>
        <v/>
      </c>
      <c r="OE48">
        <f>IF($B48="",0,IF(AND(Configurações!$B$3&lt;&gt;"Simples",ISNUMBER($C48),ROUND(OB48*1440,0)&gt;$C48*60),1,0))</f>
        <v>0</v>
      </c>
      <c r="OF48">
        <f>IF($B48="",0,IF(IF(Configurações!$B$6="Sim",OC48&gt;6,OC48&gt;Configurações!$B$5),1,0))</f>
        <v>0</v>
      </c>
      <c r="OG48" s="72">
        <f>SUMIFS(Cálculos!$G48:$OA48,Cálculos!$G$4:$OA$4,"H",Cálculos!$G$3:$OA$3,2)</f>
        <v>0</v>
      </c>
      <c r="OH48">
        <f>SUMIFS(Cálculos!$G48:$OA48,Cálculos!$G$4:$OA$4,"T",Cálculos!$G$3:$OA$3,2)</f>
        <v>0</v>
      </c>
      <c r="OI48" s="69" t="str">
        <f>IF($B48="","",IF(AND(Configurações!$B$3&lt;&gt;"Simples",ISNUMBER($C48),ROUND(OG48*1440,0)&gt;$C48*60),"Jornada semanal excedida: "&amp;TEXT(OG48,"[h]:mm")&amp;" (contratada "&amp;$C48&amp;"h) • ","")&amp;IF(IF(Configurações!$B$6="Sim",OH48&gt;6,OH48&gt;Configurações!$B$5),IF(Configurações!$B$6="Sim","Semana inteira sem folga — mínimo 1 folga (CCT/ACT) • ","Mais de "&amp;Configurações!$B$5&amp;" dias trabalhados — obrigatórias 2 folgas semanais • "),"")&amp;IF(COUNTIF(CF48:FC48,"*7DIA*")&gt;0,"7º dia consecutivo de trabalho • ","")&amp;IF(COUNTIF(CF48:FC48,"*DOM*")&gt;0,"Domingos consecutivos acima do permitido • ","")&amp;IF(COUNTIF(CF48:FC48,"*INT-INDEVIDO*")&gt;0,"Intervalo indevido em jornada até 4h • ","")&amp;IF(COUNTIF(CF48:FC48,"*INT-15MIN*")&gt;0,"Intervalo deve ser de 15 min (jornada 4h01–6h) • ","")&amp;IF(COUNTIF(CF48:FC48,"*INT-1H2H*")&gt;0,"Intervalo fora de 1h–2h (jornada acima de 6h) • ",""))</f>
        <v/>
      </c>
      <c r="OJ48">
        <f>IF($B48="",0,IF(AND(Configurações!$B$3&lt;&gt;"Simples",ISNUMBER($C48),ROUND(OG48*1440,0)&gt;$C48*60),1,0))</f>
        <v>0</v>
      </c>
      <c r="OK48">
        <f>IF($B48="",0,IF(IF(Configurações!$B$6="Sim",OH48&gt;6,OH48&gt;Configurações!$B$5),1,0))</f>
        <v>0</v>
      </c>
      <c r="OL48" s="72">
        <f>SUMIFS(Cálculos!$G48:$OA48,Cálculos!$G$4:$OA$4,"H",Cálculos!$G$3:$OA$3,3)</f>
        <v>0</v>
      </c>
      <c r="OM48">
        <f>SUMIFS(Cálculos!$G48:$OA48,Cálculos!$G$4:$OA$4,"T",Cálculos!$G$3:$OA$3,3)</f>
        <v>0</v>
      </c>
      <c r="ON48" s="69" t="str">
        <f>IF($B48="","",IF(AND(Configurações!$B$3&lt;&gt;"Simples",ISNUMBER($C48),ROUND(OL48*1440,0)&gt;$C48*60),"Jornada semanal excedida: "&amp;TEXT(OL48,"[h]:mm")&amp;" (contratada "&amp;$C48&amp;"h) • ","")&amp;IF(IF(Configurações!$B$6="Sim",OM48&gt;6,OM48&gt;Configurações!$B$5),IF(Configurações!$B$6="Sim","Semana inteira sem folga — mínimo 1 folga (CCT/ACT) • ","Mais de "&amp;Configurações!$B$5&amp;" dias trabalhados — obrigatórias 2 folgas semanais • "),"")&amp;IF(COUNTIF(FE48:IB48,"*7DIA*")&gt;0,"7º dia consecutivo de trabalho • ","")&amp;IF(COUNTIF(FE48:IB48,"*DOM*")&gt;0,"Domingos consecutivos acima do permitido • ","")&amp;IF(COUNTIF(FE48:IB48,"*INT-INDEVIDO*")&gt;0,"Intervalo indevido em jornada até 4h • ","")&amp;IF(COUNTIF(FE48:IB48,"*INT-15MIN*")&gt;0,"Intervalo deve ser de 15 min (jornada 4h01–6h) • ","")&amp;IF(COUNTIF(FE48:IB48,"*INT-1H2H*")&gt;0,"Intervalo fora de 1h–2h (jornada acima de 6h) • ",""))</f>
        <v/>
      </c>
      <c r="OO48">
        <f>IF($B48="",0,IF(AND(Configurações!$B$3&lt;&gt;"Simples",ISNUMBER($C48),ROUND(OL48*1440,0)&gt;$C48*60),1,0))</f>
        <v>0</v>
      </c>
      <c r="OP48">
        <f>IF($B48="",0,IF(IF(Configurações!$B$6="Sim",OM48&gt;6,OM48&gt;Configurações!$B$5),1,0))</f>
        <v>0</v>
      </c>
      <c r="OQ48" s="72">
        <f>SUMIFS(Cálculos!$G48:$OA48,Cálculos!$G$4:$OA$4,"H",Cálculos!$G$3:$OA$3,4)</f>
        <v>0</v>
      </c>
      <c r="OR48">
        <f>SUMIFS(Cálculos!$G48:$OA48,Cálculos!$G$4:$OA$4,"T",Cálculos!$G$3:$OA$3,4)</f>
        <v>0</v>
      </c>
      <c r="OS48" s="69" t="str">
        <f>IF($B48="","",IF(AND(Configurações!$B$3&lt;&gt;"Simples",ISNUMBER($C48),ROUND(OQ48*1440,0)&gt;$C48*60),"Jornada semanal excedida: "&amp;TEXT(OQ48,"[h]:mm")&amp;" (contratada "&amp;$C48&amp;"h) • ","")&amp;IF(IF(Configurações!$B$6="Sim",OR48&gt;6,OR48&gt;Configurações!$B$5),IF(Configurações!$B$6="Sim","Semana inteira sem folga — mínimo 1 folga (CCT/ACT) • ","Mais de "&amp;Configurações!$B$5&amp;" dias trabalhados — obrigatórias 2 folgas semanais • "),"")&amp;IF(COUNTIF(ID48:LA48,"*7DIA*")&gt;0,"7º dia consecutivo de trabalho • ","")&amp;IF(COUNTIF(ID48:LA48,"*DOM*")&gt;0,"Domingos consecutivos acima do permitido • ","")&amp;IF(COUNTIF(ID48:LA48,"*INT-INDEVIDO*")&gt;0,"Intervalo indevido em jornada até 4h • ","")&amp;IF(COUNTIF(ID48:LA48,"*INT-15MIN*")&gt;0,"Intervalo deve ser de 15 min (jornada 4h01–6h) • ","")&amp;IF(COUNTIF(ID48:LA48,"*INT-1H2H*")&gt;0,"Intervalo fora de 1h–2h (jornada acima de 6h) • ",""))</f>
        <v/>
      </c>
      <c r="OT48">
        <f>IF($B48="",0,IF(AND(Configurações!$B$3&lt;&gt;"Simples",ISNUMBER($C48),ROUND(OQ48*1440,0)&gt;$C48*60),1,0))</f>
        <v>0</v>
      </c>
      <c r="OU48">
        <f>IF($B48="",0,IF(IF(Configurações!$B$6="Sim",OR48&gt;6,OR48&gt;Configurações!$B$5),1,0))</f>
        <v>0</v>
      </c>
      <c r="OV48" s="72">
        <f>SUMIFS(Cálculos!$G48:$OA48,Cálculos!$G$4:$OA$4,"H",Cálculos!$G$3:$OA$3,5)</f>
        <v>0</v>
      </c>
      <c r="OW48">
        <f>SUMIFS(Cálculos!$G48:$OA48,Cálculos!$G$4:$OA$4,"T",Cálculos!$G$3:$OA$3,5)</f>
        <v>0</v>
      </c>
      <c r="OX48" s="69" t="str">
        <f>IF($B48="","",IF(AND(Configurações!$B$3&lt;&gt;"Simples",ISNUMBER($C48),ROUND(OV48*1440,0)&gt;$C48*60),"Jornada semanal excedida: "&amp;TEXT(OV48,"[h]:mm")&amp;" (contratada "&amp;$C48&amp;"h) • ","")&amp;IF(IF(Configurações!$B$6="Sim",OW48&gt;6,OW48&gt;Configurações!$B$5),IF(Configurações!$B$6="Sim","Semana inteira sem folga — mínimo 1 folga (CCT/ACT) • ","Mais de "&amp;Configurações!$B$5&amp;" dias trabalhados — obrigatórias 2 folgas semanais • "),"")&amp;IF(COUNTIF(LC48:NZ48,"*7DIA*")&gt;0,"7º dia consecutivo de trabalho • ","")&amp;IF(COUNTIF(LC48:NZ48,"*DOM*")&gt;0,"Domingos consecutivos acima do permitido • ","")&amp;IF(COUNTIF(LC48:NZ48,"*INT-INDEVIDO*")&gt;0,"Intervalo indevido em jornada até 4h • ","")&amp;IF(COUNTIF(LC48:NZ48,"*INT-15MIN*")&gt;0,"Intervalo deve ser de 15 min (jornada 4h01–6h) • ","")&amp;IF(COUNTIF(LC48:NZ48,"*INT-1H2H*")&gt;0,"Intervalo fora de 1h–2h (jornada acima de 6h) • ",""))</f>
        <v/>
      </c>
      <c r="OY48">
        <f>IF($B48="",0,IF(AND(Configurações!$B$3&lt;&gt;"Simples",ISNUMBER($C48),ROUND(OV48*1440,0)&gt;$C48*60),1,0))</f>
        <v>0</v>
      </c>
      <c r="OZ48">
        <f>IF($B48="",0,IF(IF(Configurações!$B$6="Sim",OW48&gt;6,OW48&gt;Configurações!$B$5),1,0))</f>
        <v>0</v>
      </c>
      <c r="PA48">
        <f>IF($B48="",0,SUMPRODUCT((Cálculos!$G$4:$OA$4="T")*(Cálculos!$G$5:$OA$5&gt;=$PA$5)*(Cálculos!$G$5:$OA$5&lt;=$PB$5))-PE48)</f>
        <v>0</v>
      </c>
      <c r="PB48">
        <f>IF($B48="",0,PA48-SUMIFS(Cálculos!$G48:$OA48,Cálculos!$G$4:$OA$4,"T",Cálculos!$G$5:$OA$5,"&gt;="&amp;$PA$5,Cálculos!$G$5:$OA$5,"&lt;="&amp;$PB$5))</f>
        <v>0</v>
      </c>
      <c r="PC48">
        <f>ROUND(PA48*Configurações!$B$7/7,0)</f>
        <v>0</v>
      </c>
      <c r="PD48">
        <f>IF(AND(Configurações!$B$6="Sim",PA48&gt;0,PB48&lt;PC48),1,0)</f>
        <v>0</v>
      </c>
      <c r="PE48">
        <f>IF($B48="",0,COUNTIFS(Cálculos!$G$4:$OA$4,"ST",Cálculos!$G$5:$OA$5,"&gt;="&amp;$PA$5,Cálculos!$G$5:$OA$5,"&lt;="&amp;$PB$5,Cálculos!$G48:$OA48,"FERIAS"))</f>
        <v>0</v>
      </c>
      <c r="PF48">
        <f>IF($B48="",0,SUMPRODUCT((Cálculos!$G$4:$OA$4="T")*(Cálculos!$G$5:$OA$5&gt;=$PF$5)*(Cálculos!$G$5:$OA$5&lt;=$PG$5))-PJ48)</f>
        <v>0</v>
      </c>
      <c r="PG48">
        <f>IF($B48="",0,PF48-SUMIFS(Cálculos!$G48:$OA48,Cálculos!$G$4:$OA$4,"T",Cálculos!$G$5:$OA$5,"&gt;="&amp;$PF$5,Cálculos!$G$5:$OA$5,"&lt;="&amp;$PG$5))</f>
        <v>0</v>
      </c>
      <c r="PH48">
        <f>ROUND(PF48*Configurações!$B$7/7,0)</f>
        <v>0</v>
      </c>
      <c r="PI48">
        <f>IF(AND(Configurações!$B$6="Sim",PF48&gt;0,PG48&lt;PH48),1,0)</f>
        <v>0</v>
      </c>
      <c r="PJ48">
        <f>IF($B48="",0,COUNTIFS(Cálculos!$G$4:$OA$4,"ST",Cálculos!$G$5:$OA$5,"&gt;="&amp;$PF$5,Cálculos!$G$5:$OA$5,"&lt;="&amp;$PG$5,Cálculos!$G48:$OA48,"FERIAS"))</f>
        <v>0</v>
      </c>
      <c r="PK48">
        <f>IF($B48="",0,SUMPRODUCT((Cálculos!$G$4:$OA$4="T")*(Cálculos!$G$5:$OA$5&gt;=$PK$5)*(Cálculos!$G$5:$OA$5&lt;=$PL$5))-PO48)</f>
        <v>0</v>
      </c>
      <c r="PL48">
        <f>IF($B48="",0,PK48-SUMIFS(Cálculos!$G48:$OA48,Cálculos!$G$4:$OA$4,"T",Cálculos!$G$5:$OA$5,"&gt;="&amp;$PK$5,Cálculos!$G$5:$OA$5,"&lt;="&amp;$PL$5))</f>
        <v>0</v>
      </c>
      <c r="PM48">
        <f>ROUND(PK48*Configurações!$B$7/7,0)</f>
        <v>0</v>
      </c>
      <c r="PN48">
        <f>IF(AND(Configurações!$B$6="Sim",PK48&gt;0,PL48&lt;PM48),1,0)</f>
        <v>0</v>
      </c>
      <c r="PO48">
        <f>IF($B48="",0,COUNTIFS(Cálculos!$G$4:$OA$4,"ST",Cálculos!$G$5:$OA$5,"&gt;="&amp;$PK$5,Cálculos!$G$5:$OA$5,"&lt;="&amp;$PL$5,Cálculos!$G48:$OA48,"FERIAS"))</f>
        <v>0</v>
      </c>
      <c r="PP48" s="69" t="str">
        <f t="shared" si="212"/>
        <v/>
      </c>
    </row>
    <row r="49" spans="1:432" x14ac:dyDescent="0.25">
      <c r="A49" s="68" t="str">
        <f t="shared" si="106"/>
        <v/>
      </c>
      <c r="B49" s="69" t="str">
        <f>IF(Configurações!$B$3="Colunas",IF('Escala Colunas'!Q$4="","",'Escala Colunas'!Q$4),IF(Configurações!$B$3="Simples",IF('Escala Simples'!$B49="","",'Escala Simples'!$B49),IF('Escala Linhas'!$B49="","",'Escala Linhas'!$B49)))</f>
        <v/>
      </c>
      <c r="C49" s="70" t="str">
        <f>IF($B49="","",IFERROR(INDEX(Funcionários!$D$5:$D$84,MATCH($B49,Funcionários!$B$5:$B$84,0)),""))</f>
        <v/>
      </c>
      <c r="D49" t="str">
        <f>IF($B49="","",IFERROR(INDEX(Funcionários!$C$5:$C$84,MATCH($B49,Funcionários!$B$5:$B$84,0)),""))</f>
        <v/>
      </c>
      <c r="E49">
        <f>IF($B49="",0,IFERROR(N(INDEX(Funcionários!$E$5:$E$84,MATCH($B49,Funcionários!$B$5:$B$84,0))),0))</f>
        <v>0</v>
      </c>
      <c r="F49">
        <f>IF($B49="",0,IFERROR(N(INDEX(Funcionários!$F$5:$F$84,MATCH($B49,Funcionários!$B$5:$B$84,0))),0))</f>
        <v>0</v>
      </c>
      <c r="G49" s="71" t="str">
        <f>IF(Configurações!$B$3="Colunas",IF('Escala Colunas'!Q36="","",'Escala Colunas'!Q36),IF(Configurações!$B$3="Simples","",IF('Escala Linhas'!D49="","",'Escala Linhas'!D49)))</f>
        <v/>
      </c>
      <c r="H49" s="71" t="str">
        <f>IF(Configurações!$B$3="Colunas",IF('Escala Colunas'!Q37="","",'Escala Colunas'!Q37),IF(Configurações!$B$3="Simples","",IF('Escala Linhas'!E49="","",'Escala Linhas'!E49)))</f>
        <v/>
      </c>
      <c r="I49" s="71" t="str">
        <f>IF(Configurações!$B$3="Colunas",IF('Escala Colunas'!Q38="","",'Escala Colunas'!Q38),IF(Configurações!$B$3="Simples","",IF('Escala Linhas'!F49="","",'Escala Linhas'!F49)))</f>
        <v/>
      </c>
      <c r="J49" s="71" t="str">
        <f>IF(Configurações!$B$3="Colunas",IF('Escala Colunas'!Q39="","",'Escala Colunas'!Q39),IF(Configurações!$B$3="Simples","",IF('Escala Linhas'!G49="","",'Escala Linhas'!G49)))</f>
        <v/>
      </c>
      <c r="K49">
        <f>IF($B49="",0,IF(Configurações!$B$3="Simples",IF(OR(Q49="TRAB",Q49="ATEST"),1,0),IF(AND(G49&lt;&gt;"",J49&lt;&gt;""),1,0)))</f>
        <v>0</v>
      </c>
      <c r="L49" s="72">
        <f>IF(AND(K49=1,Configurações!$B$3&lt;&gt;"Simples"),MOD(J49-G49,1)-M49,0)</f>
        <v>0</v>
      </c>
      <c r="M49" s="72">
        <f t="shared" si="107"/>
        <v>0</v>
      </c>
      <c r="N49">
        <f t="shared" si="108"/>
        <v>0</v>
      </c>
      <c r="O49">
        <f t="shared" si="109"/>
        <v>0</v>
      </c>
      <c r="P49" s="38" t="str">
        <f>IF(K49=0,"",IF(N49&gt;Configurações!$B$15,"7DIA ","")&amp;IF(AND(WEEKDAY(G$5)=1,O49&gt;IF($D49="F",Configurações!$B$13,Configurações!$B$14)),"DOM ","")&amp;IF(Configurações!$B$3="Simples","",IF(ROUND(L49*1440,0)&lt;=ROUND(Configurações!$B$11*1440,0),IF(ROUND(M49*1440,0)&gt;0,"INT-INDEVIDO",""),IF(ROUND(L49*1440,0)&lt;=ROUND(Configurações!$B$12*1440,0),IF(ROUND(M49*1440,0)&lt;&gt;ROUND(Configurações!$B$8*1440,0),"INT-15MIN",""),IF(OR(ROUND(M49*1440,0)&lt;ROUND(Configurações!$B$9*1440,0),ROUND(M49*1440,0)&gt;ROUND(Configurações!$B$10*1440,0)),"INT-1H2H","")))))</f>
        <v/>
      </c>
      <c r="Q49" t="str">
        <f>IF(Configurações!$B$3="Simples",IF('Escala Simples'!D49="Trabalho","TRAB",IF('Escala Simples'!D49="Folga","FOLGA",IF('Escala Simples'!D49="Atestado","ATEST",IF('Escala Simples'!D49="Férias","FERIAS","")))),"")</f>
        <v/>
      </c>
      <c r="R49" s="71" t="str">
        <f>IF(Configurações!$B$3="Colunas",IF('Escala Colunas'!Q41="","",'Escala Colunas'!Q41),IF(Configurações!$B$3="Simples","",IF('Escala Linhas'!I49="","",'Escala Linhas'!I49)))</f>
        <v/>
      </c>
      <c r="S49" s="71" t="str">
        <f>IF(Configurações!$B$3="Colunas",IF('Escala Colunas'!Q42="","",'Escala Colunas'!Q42),IF(Configurações!$B$3="Simples","",IF('Escala Linhas'!J49="","",'Escala Linhas'!J49)))</f>
        <v/>
      </c>
      <c r="T49" s="71" t="str">
        <f>IF(Configurações!$B$3="Colunas",IF('Escala Colunas'!Q43="","",'Escala Colunas'!Q43),IF(Configurações!$B$3="Simples","",IF('Escala Linhas'!K49="","",'Escala Linhas'!K49)))</f>
        <v/>
      </c>
      <c r="U49" s="71" t="str">
        <f>IF(Configurações!$B$3="Colunas",IF('Escala Colunas'!Q44="","",'Escala Colunas'!Q44),IF(Configurações!$B$3="Simples","",IF('Escala Linhas'!L49="","",'Escala Linhas'!L49)))</f>
        <v/>
      </c>
      <c r="V49">
        <f>IF($B49="",0,IF(Configurações!$B$3="Simples",IF(OR(AB49="TRAB",AB49="ATEST"),1,0),IF(AND(R49&lt;&gt;"",U49&lt;&gt;""),1,0)))</f>
        <v>0</v>
      </c>
      <c r="W49" s="72">
        <f>IF(AND(V49=1,Configurações!$B$3&lt;&gt;"Simples"),MOD(U49-R49,1)-X49,0)</f>
        <v>0</v>
      </c>
      <c r="X49" s="72">
        <f t="shared" si="110"/>
        <v>0</v>
      </c>
      <c r="Y49">
        <f t="shared" si="111"/>
        <v>0</v>
      </c>
      <c r="Z49">
        <f t="shared" si="112"/>
        <v>0</v>
      </c>
      <c r="AA49" s="38" t="str">
        <f>IF(V49=0,"",IF(Y49&gt;Configurações!$B$15,"7DIA ","")&amp;IF(AND(WEEKDAY(R$5)=1,Z49&gt;IF($D49="F",Configurações!$B$13,Configurações!$B$14)),"DOM ","")&amp;IF(Configurações!$B$3="Simples","",IF(ROUND(W49*1440,0)&lt;=ROUND(Configurações!$B$11*1440,0),IF(ROUND(X49*1440,0)&gt;0,"INT-INDEVIDO",""),IF(ROUND(W49*1440,0)&lt;=ROUND(Configurações!$B$12*1440,0),IF(ROUND(X49*1440,0)&lt;&gt;ROUND(Configurações!$B$8*1440,0),"INT-15MIN",""),IF(OR(ROUND(X49*1440,0)&lt;ROUND(Configurações!$B$9*1440,0),ROUND(X49*1440,0)&gt;ROUND(Configurações!$B$10*1440,0)),"INT-1H2H","")))))</f>
        <v/>
      </c>
      <c r="AB49" t="str">
        <f>IF(Configurações!$B$3="Simples",IF('Escala Simples'!E49="Trabalho","TRAB",IF('Escala Simples'!E49="Folga","FOLGA",IF('Escala Simples'!E49="Atestado","ATEST",IF('Escala Simples'!E49="Férias","FERIAS","")))),"")</f>
        <v/>
      </c>
      <c r="AC49" s="71" t="str">
        <f>IF(Configurações!$B$3="Colunas",IF('Escala Colunas'!Q46="","",'Escala Colunas'!Q46),IF(Configurações!$B$3="Simples","",IF('Escala Linhas'!N49="","",'Escala Linhas'!N49)))</f>
        <v/>
      </c>
      <c r="AD49" s="71" t="str">
        <f>IF(Configurações!$B$3="Colunas",IF('Escala Colunas'!Q47="","",'Escala Colunas'!Q47),IF(Configurações!$B$3="Simples","",IF('Escala Linhas'!O49="","",'Escala Linhas'!O49)))</f>
        <v/>
      </c>
      <c r="AE49" s="71" t="str">
        <f>IF(Configurações!$B$3="Colunas",IF('Escala Colunas'!Q48="","",'Escala Colunas'!Q48),IF(Configurações!$B$3="Simples","",IF('Escala Linhas'!P49="","",'Escala Linhas'!P49)))</f>
        <v/>
      </c>
      <c r="AF49" s="71" t="str">
        <f>IF(Configurações!$B$3="Colunas",IF('Escala Colunas'!Q49="","",'Escala Colunas'!Q49),IF(Configurações!$B$3="Simples","",IF('Escala Linhas'!Q49="","",'Escala Linhas'!Q49)))</f>
        <v/>
      </c>
      <c r="AG49">
        <f>IF($B49="",0,IF(Configurações!$B$3="Simples",IF(OR(AM49="TRAB",AM49="ATEST"),1,0),IF(AND(AC49&lt;&gt;"",AF49&lt;&gt;""),1,0)))</f>
        <v>0</v>
      </c>
      <c r="AH49" s="72">
        <f>IF(AND(AG49=1,Configurações!$B$3&lt;&gt;"Simples"),MOD(AF49-AC49,1)-AI49,0)</f>
        <v>0</v>
      </c>
      <c r="AI49" s="72">
        <f t="shared" si="113"/>
        <v>0</v>
      </c>
      <c r="AJ49">
        <f t="shared" si="114"/>
        <v>0</v>
      </c>
      <c r="AK49">
        <f t="shared" si="115"/>
        <v>0</v>
      </c>
      <c r="AL49" s="38" t="str">
        <f>IF(AG49=0,"",IF(AJ49&gt;Configurações!$B$15,"7DIA ","")&amp;IF(AND(WEEKDAY(AC$5)=1,AK49&gt;IF($D49="F",Configurações!$B$13,Configurações!$B$14)),"DOM ","")&amp;IF(Configurações!$B$3="Simples","",IF(ROUND(AH49*1440,0)&lt;=ROUND(Configurações!$B$11*1440,0),IF(ROUND(AI49*1440,0)&gt;0,"INT-INDEVIDO",""),IF(ROUND(AH49*1440,0)&lt;=ROUND(Configurações!$B$12*1440,0),IF(ROUND(AI49*1440,0)&lt;&gt;ROUND(Configurações!$B$8*1440,0),"INT-15MIN",""),IF(OR(ROUND(AI49*1440,0)&lt;ROUND(Configurações!$B$9*1440,0),ROUND(AI49*1440,0)&gt;ROUND(Configurações!$B$10*1440,0)),"INT-1H2H","")))))</f>
        <v/>
      </c>
      <c r="AM49" t="str">
        <f>IF(Configurações!$B$3="Simples",IF('Escala Simples'!F49="Trabalho","TRAB",IF('Escala Simples'!F49="Folga","FOLGA",IF('Escala Simples'!F49="Atestado","ATEST",IF('Escala Simples'!F49="Férias","FERIAS","")))),"")</f>
        <v/>
      </c>
      <c r="AN49" s="71" t="str">
        <f>IF(Configurações!$B$3="Colunas",IF('Escala Colunas'!Q51="","",'Escala Colunas'!Q51),IF(Configurações!$B$3="Simples","",IF('Escala Linhas'!S49="","",'Escala Linhas'!S49)))</f>
        <v/>
      </c>
      <c r="AO49" s="71" t="str">
        <f>IF(Configurações!$B$3="Colunas",IF('Escala Colunas'!Q52="","",'Escala Colunas'!Q52),IF(Configurações!$B$3="Simples","",IF('Escala Linhas'!T49="","",'Escala Linhas'!T49)))</f>
        <v/>
      </c>
      <c r="AP49" s="71" t="str">
        <f>IF(Configurações!$B$3="Colunas",IF('Escala Colunas'!Q53="","",'Escala Colunas'!Q53),IF(Configurações!$B$3="Simples","",IF('Escala Linhas'!U49="","",'Escala Linhas'!U49)))</f>
        <v/>
      </c>
      <c r="AQ49" s="71" t="str">
        <f>IF(Configurações!$B$3="Colunas",IF('Escala Colunas'!Q54="","",'Escala Colunas'!Q54),IF(Configurações!$B$3="Simples","",IF('Escala Linhas'!V49="","",'Escala Linhas'!V49)))</f>
        <v/>
      </c>
      <c r="AR49">
        <f>IF($B49="",0,IF(Configurações!$B$3="Simples",IF(OR(AX49="TRAB",AX49="ATEST"),1,0),IF(AND(AN49&lt;&gt;"",AQ49&lt;&gt;""),1,0)))</f>
        <v>0</v>
      </c>
      <c r="AS49" s="72">
        <f>IF(AND(AR49=1,Configurações!$B$3&lt;&gt;"Simples"),MOD(AQ49-AN49,1)-AT49,0)</f>
        <v>0</v>
      </c>
      <c r="AT49" s="72">
        <f t="shared" si="116"/>
        <v>0</v>
      </c>
      <c r="AU49">
        <f t="shared" si="117"/>
        <v>0</v>
      </c>
      <c r="AV49">
        <f t="shared" si="118"/>
        <v>0</v>
      </c>
      <c r="AW49" s="38" t="str">
        <f>IF(AR49=0,"",IF(AU49&gt;Configurações!$B$15,"7DIA ","")&amp;IF(AND(WEEKDAY(AN$5)=1,AV49&gt;IF($D49="F",Configurações!$B$13,Configurações!$B$14)),"DOM ","")&amp;IF(Configurações!$B$3="Simples","",IF(ROUND(AS49*1440,0)&lt;=ROUND(Configurações!$B$11*1440,0),IF(ROUND(AT49*1440,0)&gt;0,"INT-INDEVIDO",""),IF(ROUND(AS49*1440,0)&lt;=ROUND(Configurações!$B$12*1440,0),IF(ROUND(AT49*1440,0)&lt;&gt;ROUND(Configurações!$B$8*1440,0),"INT-15MIN",""),IF(OR(ROUND(AT49*1440,0)&lt;ROUND(Configurações!$B$9*1440,0),ROUND(AT49*1440,0)&gt;ROUND(Configurações!$B$10*1440,0)),"INT-1H2H","")))))</f>
        <v/>
      </c>
      <c r="AX49" t="str">
        <f>IF(Configurações!$B$3="Simples",IF('Escala Simples'!G49="Trabalho","TRAB",IF('Escala Simples'!G49="Folga","FOLGA",IF('Escala Simples'!G49="Atestado","ATEST",IF('Escala Simples'!G49="Férias","FERIAS","")))),"")</f>
        <v/>
      </c>
      <c r="AY49" s="71" t="str">
        <f>IF(Configurações!$B$3="Colunas",IF('Escala Colunas'!Q56="","",'Escala Colunas'!Q56),IF(Configurações!$B$3="Simples","",IF('Escala Linhas'!X49="","",'Escala Linhas'!X49)))</f>
        <v/>
      </c>
      <c r="AZ49" s="71" t="str">
        <f>IF(Configurações!$B$3="Colunas",IF('Escala Colunas'!Q57="","",'Escala Colunas'!Q57),IF(Configurações!$B$3="Simples","",IF('Escala Linhas'!Y49="","",'Escala Linhas'!Y49)))</f>
        <v/>
      </c>
      <c r="BA49" s="71" t="str">
        <f>IF(Configurações!$B$3="Colunas",IF('Escala Colunas'!Q58="","",'Escala Colunas'!Q58),IF(Configurações!$B$3="Simples","",IF('Escala Linhas'!Z49="","",'Escala Linhas'!Z49)))</f>
        <v/>
      </c>
      <c r="BB49" s="71" t="str">
        <f>IF(Configurações!$B$3="Colunas",IF('Escala Colunas'!Q59="","",'Escala Colunas'!Q59),IF(Configurações!$B$3="Simples","",IF('Escala Linhas'!AA49="","",'Escala Linhas'!AA49)))</f>
        <v/>
      </c>
      <c r="BC49">
        <f>IF($B49="",0,IF(Configurações!$B$3="Simples",IF(OR(BI49="TRAB",BI49="ATEST"),1,0),IF(AND(AY49&lt;&gt;"",BB49&lt;&gt;""),1,0)))</f>
        <v>0</v>
      </c>
      <c r="BD49" s="72">
        <f>IF(AND(BC49=1,Configurações!$B$3&lt;&gt;"Simples"),MOD(BB49-AY49,1)-BE49,0)</f>
        <v>0</v>
      </c>
      <c r="BE49" s="72">
        <f t="shared" si="119"/>
        <v>0</v>
      </c>
      <c r="BF49">
        <f t="shared" si="120"/>
        <v>0</v>
      </c>
      <c r="BG49">
        <f t="shared" si="121"/>
        <v>0</v>
      </c>
      <c r="BH49" s="38" t="str">
        <f>IF(BC49=0,"",IF(BF49&gt;Configurações!$B$15,"7DIA ","")&amp;IF(AND(WEEKDAY(AY$5)=1,BG49&gt;IF($D49="F",Configurações!$B$13,Configurações!$B$14)),"DOM ","")&amp;IF(Configurações!$B$3="Simples","",IF(ROUND(BD49*1440,0)&lt;=ROUND(Configurações!$B$11*1440,0),IF(ROUND(BE49*1440,0)&gt;0,"INT-INDEVIDO",""),IF(ROUND(BD49*1440,0)&lt;=ROUND(Configurações!$B$12*1440,0),IF(ROUND(BE49*1440,0)&lt;&gt;ROUND(Configurações!$B$8*1440,0),"INT-15MIN",""),IF(OR(ROUND(BE49*1440,0)&lt;ROUND(Configurações!$B$9*1440,0),ROUND(BE49*1440,0)&gt;ROUND(Configurações!$B$10*1440,0)),"INT-1H2H","")))))</f>
        <v/>
      </c>
      <c r="BI49" t="str">
        <f>IF(Configurações!$B$3="Simples",IF('Escala Simples'!H49="Trabalho","TRAB",IF('Escala Simples'!H49="Folga","FOLGA",IF('Escala Simples'!H49="Atestado","ATEST",IF('Escala Simples'!H49="Férias","FERIAS","")))),"")</f>
        <v/>
      </c>
      <c r="BJ49" s="71" t="str">
        <f>IF(Configurações!$B$3="Colunas",IF('Escala Colunas'!Q61="","",'Escala Colunas'!Q61),IF(Configurações!$B$3="Simples","",IF('Escala Linhas'!AC49="","",'Escala Linhas'!AC49)))</f>
        <v/>
      </c>
      <c r="BK49" s="71" t="str">
        <f>IF(Configurações!$B$3="Colunas",IF('Escala Colunas'!Q62="","",'Escala Colunas'!Q62),IF(Configurações!$B$3="Simples","",IF('Escala Linhas'!AD49="","",'Escala Linhas'!AD49)))</f>
        <v/>
      </c>
      <c r="BL49" s="71" t="str">
        <f>IF(Configurações!$B$3="Colunas",IF('Escala Colunas'!Q63="","",'Escala Colunas'!Q63),IF(Configurações!$B$3="Simples","",IF('Escala Linhas'!AE49="","",'Escala Linhas'!AE49)))</f>
        <v/>
      </c>
      <c r="BM49" s="71" t="str">
        <f>IF(Configurações!$B$3="Colunas",IF('Escala Colunas'!Q64="","",'Escala Colunas'!Q64),IF(Configurações!$B$3="Simples","",IF('Escala Linhas'!AF49="","",'Escala Linhas'!AF49)))</f>
        <v/>
      </c>
      <c r="BN49">
        <f>IF($B49="",0,IF(Configurações!$B$3="Simples",IF(OR(BT49="TRAB",BT49="ATEST"),1,0),IF(AND(BJ49&lt;&gt;"",BM49&lt;&gt;""),1,0)))</f>
        <v>0</v>
      </c>
      <c r="BO49" s="72">
        <f>IF(AND(BN49=1,Configurações!$B$3&lt;&gt;"Simples"),MOD(BM49-BJ49,1)-BP49,0)</f>
        <v>0</v>
      </c>
      <c r="BP49" s="72">
        <f t="shared" si="122"/>
        <v>0</v>
      </c>
      <c r="BQ49">
        <f t="shared" si="123"/>
        <v>0</v>
      </c>
      <c r="BR49">
        <f t="shared" si="124"/>
        <v>0</v>
      </c>
      <c r="BS49" s="38" t="str">
        <f>IF(BN49=0,"",IF(BQ49&gt;Configurações!$B$15,"7DIA ","")&amp;IF(AND(WEEKDAY(BJ$5)=1,BR49&gt;IF($D49="F",Configurações!$B$13,Configurações!$B$14)),"DOM ","")&amp;IF(Configurações!$B$3="Simples","",IF(ROUND(BO49*1440,0)&lt;=ROUND(Configurações!$B$11*1440,0),IF(ROUND(BP49*1440,0)&gt;0,"INT-INDEVIDO",""),IF(ROUND(BO49*1440,0)&lt;=ROUND(Configurações!$B$12*1440,0),IF(ROUND(BP49*1440,0)&lt;&gt;ROUND(Configurações!$B$8*1440,0),"INT-15MIN",""),IF(OR(ROUND(BP49*1440,0)&lt;ROUND(Configurações!$B$9*1440,0),ROUND(BP49*1440,0)&gt;ROUND(Configurações!$B$10*1440,0)),"INT-1H2H","")))))</f>
        <v/>
      </c>
      <c r="BT49" t="str">
        <f>IF(Configurações!$B$3="Simples",IF('Escala Simples'!I49="Trabalho","TRAB",IF('Escala Simples'!I49="Folga","FOLGA",IF('Escala Simples'!I49="Atestado","ATEST",IF('Escala Simples'!I49="Férias","FERIAS","")))),"")</f>
        <v/>
      </c>
      <c r="BU49" s="71" t="str">
        <f>IF(Configurações!$B$3="Colunas",IF('Escala Colunas'!Q66="","",'Escala Colunas'!Q66),IF(Configurações!$B$3="Simples","",IF('Escala Linhas'!AH49="","",'Escala Linhas'!AH49)))</f>
        <v/>
      </c>
      <c r="BV49" s="71" t="str">
        <f>IF(Configurações!$B$3="Colunas",IF('Escala Colunas'!Q67="","",'Escala Colunas'!Q67),IF(Configurações!$B$3="Simples","",IF('Escala Linhas'!AI49="","",'Escala Linhas'!AI49)))</f>
        <v/>
      </c>
      <c r="BW49" s="71" t="str">
        <f>IF(Configurações!$B$3="Colunas",IF('Escala Colunas'!Q68="","",'Escala Colunas'!Q68),IF(Configurações!$B$3="Simples","",IF('Escala Linhas'!AJ49="","",'Escala Linhas'!AJ49)))</f>
        <v/>
      </c>
      <c r="BX49" s="71" t="str">
        <f>IF(Configurações!$B$3="Colunas",IF('Escala Colunas'!Q69="","",'Escala Colunas'!Q69),IF(Configurações!$B$3="Simples","",IF('Escala Linhas'!AK49="","",'Escala Linhas'!AK49)))</f>
        <v/>
      </c>
      <c r="BY49">
        <f>IF($B49="",0,IF(Configurações!$B$3="Simples",IF(OR(CE49="TRAB",CE49="ATEST"),1,0),IF(AND(BU49&lt;&gt;"",BX49&lt;&gt;""),1,0)))</f>
        <v>0</v>
      </c>
      <c r="BZ49" s="72">
        <f>IF(AND(BY49=1,Configurações!$B$3&lt;&gt;"Simples"),MOD(BX49-BU49,1)-CA49,0)</f>
        <v>0</v>
      </c>
      <c r="CA49" s="72">
        <f t="shared" si="125"/>
        <v>0</v>
      </c>
      <c r="CB49">
        <f t="shared" si="126"/>
        <v>0</v>
      </c>
      <c r="CC49">
        <f t="shared" si="127"/>
        <v>0</v>
      </c>
      <c r="CD49" s="38" t="str">
        <f>IF(BY49=0,"",IF(CB49&gt;Configurações!$B$15,"7DIA ","")&amp;IF(AND(WEEKDAY(BU$5)=1,CC49&gt;IF($D49="F",Configurações!$B$13,Configurações!$B$14)),"DOM ","")&amp;IF(Configurações!$B$3="Simples","",IF(ROUND(BZ49*1440,0)&lt;=ROUND(Configurações!$B$11*1440,0),IF(ROUND(CA49*1440,0)&gt;0,"INT-INDEVIDO",""),IF(ROUND(BZ49*1440,0)&lt;=ROUND(Configurações!$B$12*1440,0),IF(ROUND(CA49*1440,0)&lt;&gt;ROUND(Configurações!$B$8*1440,0),"INT-15MIN",""),IF(OR(ROUND(CA49*1440,0)&lt;ROUND(Configurações!$B$9*1440,0),ROUND(CA49*1440,0)&gt;ROUND(Configurações!$B$10*1440,0)),"INT-1H2H","")))))</f>
        <v/>
      </c>
      <c r="CE49" t="str">
        <f>IF(Configurações!$B$3="Simples",IF('Escala Simples'!J49="Trabalho","TRAB",IF('Escala Simples'!J49="Folga","FOLGA",IF('Escala Simples'!J49="Atestado","ATEST",IF('Escala Simples'!J49="Férias","FERIAS","")))),"")</f>
        <v/>
      </c>
      <c r="CF49" s="71" t="str">
        <f>IF(Configurações!$B$3="Colunas",IF('Escala Colunas'!Q74="","",'Escala Colunas'!Q74),IF(Configurações!$B$3="Simples","",IF('Escala Linhas'!AP49="","",'Escala Linhas'!AP49)))</f>
        <v/>
      </c>
      <c r="CG49" s="71" t="str">
        <f>IF(Configurações!$B$3="Colunas",IF('Escala Colunas'!Q75="","",'Escala Colunas'!Q75),IF(Configurações!$B$3="Simples","",IF('Escala Linhas'!AQ49="","",'Escala Linhas'!AQ49)))</f>
        <v/>
      </c>
      <c r="CH49" s="71" t="str">
        <f>IF(Configurações!$B$3="Colunas",IF('Escala Colunas'!Q76="","",'Escala Colunas'!Q76),IF(Configurações!$B$3="Simples","",IF('Escala Linhas'!AR49="","",'Escala Linhas'!AR49)))</f>
        <v/>
      </c>
      <c r="CI49" s="71" t="str">
        <f>IF(Configurações!$B$3="Colunas",IF('Escala Colunas'!Q77="","",'Escala Colunas'!Q77),IF(Configurações!$B$3="Simples","",IF('Escala Linhas'!AS49="","",'Escala Linhas'!AS49)))</f>
        <v/>
      </c>
      <c r="CJ49">
        <f>IF($B49="",0,IF(Configurações!$B$3="Simples",IF(OR(CP49="TRAB",CP49="ATEST"),1,0),IF(AND(CF49&lt;&gt;"",CI49&lt;&gt;""),1,0)))</f>
        <v>0</v>
      </c>
      <c r="CK49" s="72">
        <f>IF(AND(CJ49=1,Configurações!$B$3&lt;&gt;"Simples"),MOD(CI49-CF49,1)-CL49,0)</f>
        <v>0</v>
      </c>
      <c r="CL49" s="72">
        <f t="shared" si="128"/>
        <v>0</v>
      </c>
      <c r="CM49">
        <f t="shared" si="129"/>
        <v>0</v>
      </c>
      <c r="CN49">
        <f t="shared" si="130"/>
        <v>0</v>
      </c>
      <c r="CO49" s="38" t="str">
        <f>IF(CJ49=0,"",IF(CM49&gt;Configurações!$B$15,"7DIA ","")&amp;IF(AND(WEEKDAY(CF$5)=1,CN49&gt;IF($D49="F",Configurações!$B$13,Configurações!$B$14)),"DOM ","")&amp;IF(Configurações!$B$3="Simples","",IF(ROUND(CK49*1440,0)&lt;=ROUND(Configurações!$B$11*1440,0),IF(ROUND(CL49*1440,0)&gt;0,"INT-INDEVIDO",""),IF(ROUND(CK49*1440,0)&lt;=ROUND(Configurações!$B$12*1440,0),IF(ROUND(CL49*1440,0)&lt;&gt;ROUND(Configurações!$B$8*1440,0),"INT-15MIN",""),IF(OR(ROUND(CL49*1440,0)&lt;ROUND(Configurações!$B$9*1440,0),ROUND(CL49*1440,0)&gt;ROUND(Configurações!$B$10*1440,0)),"INT-1H2H","")))))</f>
        <v/>
      </c>
      <c r="CP49" t="str">
        <f>IF(Configurações!$B$3="Simples",IF('Escala Simples'!M49="Trabalho","TRAB",IF('Escala Simples'!M49="Folga","FOLGA",IF('Escala Simples'!M49="Atestado","ATEST",IF('Escala Simples'!M49="Férias","FERIAS","")))),"")</f>
        <v/>
      </c>
      <c r="CQ49" s="71" t="str">
        <f>IF(Configurações!$B$3="Colunas",IF('Escala Colunas'!Q79="","",'Escala Colunas'!Q79),IF(Configurações!$B$3="Simples","",IF('Escala Linhas'!AU49="","",'Escala Linhas'!AU49)))</f>
        <v/>
      </c>
      <c r="CR49" s="71" t="str">
        <f>IF(Configurações!$B$3="Colunas",IF('Escala Colunas'!Q80="","",'Escala Colunas'!Q80),IF(Configurações!$B$3="Simples","",IF('Escala Linhas'!AV49="","",'Escala Linhas'!AV49)))</f>
        <v/>
      </c>
      <c r="CS49" s="71" t="str">
        <f>IF(Configurações!$B$3="Colunas",IF('Escala Colunas'!Q81="","",'Escala Colunas'!Q81),IF(Configurações!$B$3="Simples","",IF('Escala Linhas'!AW49="","",'Escala Linhas'!AW49)))</f>
        <v/>
      </c>
      <c r="CT49" s="71" t="str">
        <f>IF(Configurações!$B$3="Colunas",IF('Escala Colunas'!Q82="","",'Escala Colunas'!Q82),IF(Configurações!$B$3="Simples","",IF('Escala Linhas'!AX49="","",'Escala Linhas'!AX49)))</f>
        <v/>
      </c>
      <c r="CU49">
        <f>IF($B49="",0,IF(Configurações!$B$3="Simples",IF(OR(DA49="TRAB",DA49="ATEST"),1,0),IF(AND(CQ49&lt;&gt;"",CT49&lt;&gt;""),1,0)))</f>
        <v>0</v>
      </c>
      <c r="CV49" s="72">
        <f>IF(AND(CU49=1,Configurações!$B$3&lt;&gt;"Simples"),MOD(CT49-CQ49,1)-CW49,0)</f>
        <v>0</v>
      </c>
      <c r="CW49" s="72">
        <f t="shared" si="131"/>
        <v>0</v>
      </c>
      <c r="CX49">
        <f t="shared" si="132"/>
        <v>0</v>
      </c>
      <c r="CY49">
        <f t="shared" si="133"/>
        <v>0</v>
      </c>
      <c r="CZ49" s="38" t="str">
        <f>IF(CU49=0,"",IF(CX49&gt;Configurações!$B$15,"7DIA ","")&amp;IF(AND(WEEKDAY(CQ$5)=1,CY49&gt;IF($D49="F",Configurações!$B$13,Configurações!$B$14)),"DOM ","")&amp;IF(Configurações!$B$3="Simples","",IF(ROUND(CV49*1440,0)&lt;=ROUND(Configurações!$B$11*1440,0),IF(ROUND(CW49*1440,0)&gt;0,"INT-INDEVIDO",""),IF(ROUND(CV49*1440,0)&lt;=ROUND(Configurações!$B$12*1440,0),IF(ROUND(CW49*1440,0)&lt;&gt;ROUND(Configurações!$B$8*1440,0),"INT-15MIN",""),IF(OR(ROUND(CW49*1440,0)&lt;ROUND(Configurações!$B$9*1440,0),ROUND(CW49*1440,0)&gt;ROUND(Configurações!$B$10*1440,0)),"INT-1H2H","")))))</f>
        <v/>
      </c>
      <c r="DA49" t="str">
        <f>IF(Configurações!$B$3="Simples",IF('Escala Simples'!N49="Trabalho","TRAB",IF('Escala Simples'!N49="Folga","FOLGA",IF('Escala Simples'!N49="Atestado","ATEST",IF('Escala Simples'!N49="Férias","FERIAS","")))),"")</f>
        <v/>
      </c>
      <c r="DB49" s="71" t="str">
        <f>IF(Configurações!$B$3="Colunas",IF('Escala Colunas'!Q84="","",'Escala Colunas'!Q84),IF(Configurações!$B$3="Simples","",IF('Escala Linhas'!AZ49="","",'Escala Linhas'!AZ49)))</f>
        <v/>
      </c>
      <c r="DC49" s="71" t="str">
        <f>IF(Configurações!$B$3="Colunas",IF('Escala Colunas'!Q85="","",'Escala Colunas'!Q85),IF(Configurações!$B$3="Simples","",IF('Escala Linhas'!BA49="","",'Escala Linhas'!BA49)))</f>
        <v/>
      </c>
      <c r="DD49" s="71" t="str">
        <f>IF(Configurações!$B$3="Colunas",IF('Escala Colunas'!Q86="","",'Escala Colunas'!Q86),IF(Configurações!$B$3="Simples","",IF('Escala Linhas'!BB49="","",'Escala Linhas'!BB49)))</f>
        <v/>
      </c>
      <c r="DE49" s="71" t="str">
        <f>IF(Configurações!$B$3="Colunas",IF('Escala Colunas'!Q87="","",'Escala Colunas'!Q87),IF(Configurações!$B$3="Simples","",IF('Escala Linhas'!BC49="","",'Escala Linhas'!BC49)))</f>
        <v/>
      </c>
      <c r="DF49">
        <f>IF($B49="",0,IF(Configurações!$B$3="Simples",IF(OR(DL49="TRAB",DL49="ATEST"),1,0),IF(AND(DB49&lt;&gt;"",DE49&lt;&gt;""),1,0)))</f>
        <v>0</v>
      </c>
      <c r="DG49" s="72">
        <f>IF(AND(DF49=1,Configurações!$B$3&lt;&gt;"Simples"),MOD(DE49-DB49,1)-DH49,0)</f>
        <v>0</v>
      </c>
      <c r="DH49" s="72">
        <f t="shared" si="134"/>
        <v>0</v>
      </c>
      <c r="DI49">
        <f t="shared" si="135"/>
        <v>0</v>
      </c>
      <c r="DJ49">
        <f t="shared" si="136"/>
        <v>0</v>
      </c>
      <c r="DK49" s="38" t="str">
        <f>IF(DF49=0,"",IF(DI49&gt;Configurações!$B$15,"7DIA ","")&amp;IF(AND(WEEKDAY(DB$5)=1,DJ49&gt;IF($D49="F",Configurações!$B$13,Configurações!$B$14)),"DOM ","")&amp;IF(Configurações!$B$3="Simples","",IF(ROUND(DG49*1440,0)&lt;=ROUND(Configurações!$B$11*1440,0),IF(ROUND(DH49*1440,0)&gt;0,"INT-INDEVIDO",""),IF(ROUND(DG49*1440,0)&lt;=ROUND(Configurações!$B$12*1440,0),IF(ROUND(DH49*1440,0)&lt;&gt;ROUND(Configurações!$B$8*1440,0),"INT-15MIN",""),IF(OR(ROUND(DH49*1440,0)&lt;ROUND(Configurações!$B$9*1440,0),ROUND(DH49*1440,0)&gt;ROUND(Configurações!$B$10*1440,0)),"INT-1H2H","")))))</f>
        <v/>
      </c>
      <c r="DL49" t="str">
        <f>IF(Configurações!$B$3="Simples",IF('Escala Simples'!O49="Trabalho","TRAB",IF('Escala Simples'!O49="Folga","FOLGA",IF('Escala Simples'!O49="Atestado","ATEST",IF('Escala Simples'!O49="Férias","FERIAS","")))),"")</f>
        <v/>
      </c>
      <c r="DM49" s="71" t="str">
        <f>IF(Configurações!$B$3="Colunas",IF('Escala Colunas'!Q89="","",'Escala Colunas'!Q89),IF(Configurações!$B$3="Simples","",IF('Escala Linhas'!BE49="","",'Escala Linhas'!BE49)))</f>
        <v/>
      </c>
      <c r="DN49" s="71" t="str">
        <f>IF(Configurações!$B$3="Colunas",IF('Escala Colunas'!Q90="","",'Escala Colunas'!Q90),IF(Configurações!$B$3="Simples","",IF('Escala Linhas'!BF49="","",'Escala Linhas'!BF49)))</f>
        <v/>
      </c>
      <c r="DO49" s="71" t="str">
        <f>IF(Configurações!$B$3="Colunas",IF('Escala Colunas'!Q91="","",'Escala Colunas'!Q91),IF(Configurações!$B$3="Simples","",IF('Escala Linhas'!BG49="","",'Escala Linhas'!BG49)))</f>
        <v/>
      </c>
      <c r="DP49" s="71" t="str">
        <f>IF(Configurações!$B$3="Colunas",IF('Escala Colunas'!Q92="","",'Escala Colunas'!Q92),IF(Configurações!$B$3="Simples","",IF('Escala Linhas'!BH49="","",'Escala Linhas'!BH49)))</f>
        <v/>
      </c>
      <c r="DQ49">
        <f>IF($B49="",0,IF(Configurações!$B$3="Simples",IF(OR(DW49="TRAB",DW49="ATEST"),1,0),IF(AND(DM49&lt;&gt;"",DP49&lt;&gt;""),1,0)))</f>
        <v>0</v>
      </c>
      <c r="DR49" s="72">
        <f>IF(AND(DQ49=1,Configurações!$B$3&lt;&gt;"Simples"),MOD(DP49-DM49,1)-DS49,0)</f>
        <v>0</v>
      </c>
      <c r="DS49" s="72">
        <f t="shared" si="137"/>
        <v>0</v>
      </c>
      <c r="DT49">
        <f t="shared" si="138"/>
        <v>0</v>
      </c>
      <c r="DU49">
        <f t="shared" si="139"/>
        <v>0</v>
      </c>
      <c r="DV49" s="38" t="str">
        <f>IF(DQ49=0,"",IF(DT49&gt;Configurações!$B$15,"7DIA ","")&amp;IF(AND(WEEKDAY(DM$5)=1,DU49&gt;IF($D49="F",Configurações!$B$13,Configurações!$B$14)),"DOM ","")&amp;IF(Configurações!$B$3="Simples","",IF(ROUND(DR49*1440,0)&lt;=ROUND(Configurações!$B$11*1440,0),IF(ROUND(DS49*1440,0)&gt;0,"INT-INDEVIDO",""),IF(ROUND(DR49*1440,0)&lt;=ROUND(Configurações!$B$12*1440,0),IF(ROUND(DS49*1440,0)&lt;&gt;ROUND(Configurações!$B$8*1440,0),"INT-15MIN",""),IF(OR(ROUND(DS49*1440,0)&lt;ROUND(Configurações!$B$9*1440,0),ROUND(DS49*1440,0)&gt;ROUND(Configurações!$B$10*1440,0)),"INT-1H2H","")))))</f>
        <v/>
      </c>
      <c r="DW49" t="str">
        <f>IF(Configurações!$B$3="Simples",IF('Escala Simples'!P49="Trabalho","TRAB",IF('Escala Simples'!P49="Folga","FOLGA",IF('Escala Simples'!P49="Atestado","ATEST",IF('Escala Simples'!P49="Férias","FERIAS","")))),"")</f>
        <v/>
      </c>
      <c r="DX49" s="71" t="str">
        <f>IF(Configurações!$B$3="Colunas",IF('Escala Colunas'!Q94="","",'Escala Colunas'!Q94),IF(Configurações!$B$3="Simples","",IF('Escala Linhas'!BJ49="","",'Escala Linhas'!BJ49)))</f>
        <v/>
      </c>
      <c r="DY49" s="71" t="str">
        <f>IF(Configurações!$B$3="Colunas",IF('Escala Colunas'!Q95="","",'Escala Colunas'!Q95),IF(Configurações!$B$3="Simples","",IF('Escala Linhas'!BK49="","",'Escala Linhas'!BK49)))</f>
        <v/>
      </c>
      <c r="DZ49" s="71" t="str">
        <f>IF(Configurações!$B$3="Colunas",IF('Escala Colunas'!Q96="","",'Escala Colunas'!Q96),IF(Configurações!$B$3="Simples","",IF('Escala Linhas'!BL49="","",'Escala Linhas'!BL49)))</f>
        <v/>
      </c>
      <c r="EA49" s="71" t="str">
        <f>IF(Configurações!$B$3="Colunas",IF('Escala Colunas'!Q97="","",'Escala Colunas'!Q97),IF(Configurações!$B$3="Simples","",IF('Escala Linhas'!BM49="","",'Escala Linhas'!BM49)))</f>
        <v/>
      </c>
      <c r="EB49">
        <f>IF($B49="",0,IF(Configurações!$B$3="Simples",IF(OR(EH49="TRAB",EH49="ATEST"),1,0),IF(AND(DX49&lt;&gt;"",EA49&lt;&gt;""),1,0)))</f>
        <v>0</v>
      </c>
      <c r="EC49" s="72">
        <f>IF(AND(EB49=1,Configurações!$B$3&lt;&gt;"Simples"),MOD(EA49-DX49,1)-ED49,0)</f>
        <v>0</v>
      </c>
      <c r="ED49" s="72">
        <f t="shared" si="140"/>
        <v>0</v>
      </c>
      <c r="EE49">
        <f t="shared" si="141"/>
        <v>0</v>
      </c>
      <c r="EF49">
        <f t="shared" si="142"/>
        <v>0</v>
      </c>
      <c r="EG49" s="38" t="str">
        <f>IF(EB49=0,"",IF(EE49&gt;Configurações!$B$15,"7DIA ","")&amp;IF(AND(WEEKDAY(DX$5)=1,EF49&gt;IF($D49="F",Configurações!$B$13,Configurações!$B$14)),"DOM ","")&amp;IF(Configurações!$B$3="Simples","",IF(ROUND(EC49*1440,0)&lt;=ROUND(Configurações!$B$11*1440,0),IF(ROUND(ED49*1440,0)&gt;0,"INT-INDEVIDO",""),IF(ROUND(EC49*1440,0)&lt;=ROUND(Configurações!$B$12*1440,0),IF(ROUND(ED49*1440,0)&lt;&gt;ROUND(Configurações!$B$8*1440,0),"INT-15MIN",""),IF(OR(ROUND(ED49*1440,0)&lt;ROUND(Configurações!$B$9*1440,0),ROUND(ED49*1440,0)&gt;ROUND(Configurações!$B$10*1440,0)),"INT-1H2H","")))))</f>
        <v/>
      </c>
      <c r="EH49" t="str">
        <f>IF(Configurações!$B$3="Simples",IF('Escala Simples'!Q49="Trabalho","TRAB",IF('Escala Simples'!Q49="Folga","FOLGA",IF('Escala Simples'!Q49="Atestado","ATEST",IF('Escala Simples'!Q49="Férias","FERIAS","")))),"")</f>
        <v/>
      </c>
      <c r="EI49" s="71" t="str">
        <f>IF(Configurações!$B$3="Colunas",IF('Escala Colunas'!Q99="","",'Escala Colunas'!Q99),IF(Configurações!$B$3="Simples","",IF('Escala Linhas'!BO49="","",'Escala Linhas'!BO49)))</f>
        <v/>
      </c>
      <c r="EJ49" s="71" t="str">
        <f>IF(Configurações!$B$3="Colunas",IF('Escala Colunas'!Q100="","",'Escala Colunas'!Q100),IF(Configurações!$B$3="Simples","",IF('Escala Linhas'!BP49="","",'Escala Linhas'!BP49)))</f>
        <v/>
      </c>
      <c r="EK49" s="71" t="str">
        <f>IF(Configurações!$B$3="Colunas",IF('Escala Colunas'!Q101="","",'Escala Colunas'!Q101),IF(Configurações!$B$3="Simples","",IF('Escala Linhas'!BQ49="","",'Escala Linhas'!BQ49)))</f>
        <v/>
      </c>
      <c r="EL49" s="71" t="str">
        <f>IF(Configurações!$B$3="Colunas",IF('Escala Colunas'!Q102="","",'Escala Colunas'!Q102),IF(Configurações!$B$3="Simples","",IF('Escala Linhas'!BR49="","",'Escala Linhas'!BR49)))</f>
        <v/>
      </c>
      <c r="EM49">
        <f>IF($B49="",0,IF(Configurações!$B$3="Simples",IF(OR(ES49="TRAB",ES49="ATEST"),1,0),IF(AND(EI49&lt;&gt;"",EL49&lt;&gt;""),1,0)))</f>
        <v>0</v>
      </c>
      <c r="EN49" s="72">
        <f>IF(AND(EM49=1,Configurações!$B$3&lt;&gt;"Simples"),MOD(EL49-EI49,1)-EO49,0)</f>
        <v>0</v>
      </c>
      <c r="EO49" s="72">
        <f t="shared" si="143"/>
        <v>0</v>
      </c>
      <c r="EP49">
        <f t="shared" si="144"/>
        <v>0</v>
      </c>
      <c r="EQ49">
        <f t="shared" si="145"/>
        <v>0</v>
      </c>
      <c r="ER49" s="38" t="str">
        <f>IF(EM49=0,"",IF(EP49&gt;Configurações!$B$15,"7DIA ","")&amp;IF(AND(WEEKDAY(EI$5)=1,EQ49&gt;IF($D49="F",Configurações!$B$13,Configurações!$B$14)),"DOM ","")&amp;IF(Configurações!$B$3="Simples","",IF(ROUND(EN49*1440,0)&lt;=ROUND(Configurações!$B$11*1440,0),IF(ROUND(EO49*1440,0)&gt;0,"INT-INDEVIDO",""),IF(ROUND(EN49*1440,0)&lt;=ROUND(Configurações!$B$12*1440,0),IF(ROUND(EO49*1440,0)&lt;&gt;ROUND(Configurações!$B$8*1440,0),"INT-15MIN",""),IF(OR(ROUND(EO49*1440,0)&lt;ROUND(Configurações!$B$9*1440,0),ROUND(EO49*1440,0)&gt;ROUND(Configurações!$B$10*1440,0)),"INT-1H2H","")))))</f>
        <v/>
      </c>
      <c r="ES49" t="str">
        <f>IF(Configurações!$B$3="Simples",IF('Escala Simples'!R49="Trabalho","TRAB",IF('Escala Simples'!R49="Folga","FOLGA",IF('Escala Simples'!R49="Atestado","ATEST",IF('Escala Simples'!R49="Férias","FERIAS","")))),"")</f>
        <v/>
      </c>
      <c r="ET49" s="71" t="str">
        <f>IF(Configurações!$B$3="Colunas",IF('Escala Colunas'!Q104="","",'Escala Colunas'!Q104),IF(Configurações!$B$3="Simples","",IF('Escala Linhas'!BT49="","",'Escala Linhas'!BT49)))</f>
        <v/>
      </c>
      <c r="EU49" s="71" t="str">
        <f>IF(Configurações!$B$3="Colunas",IF('Escala Colunas'!Q105="","",'Escala Colunas'!Q105),IF(Configurações!$B$3="Simples","",IF('Escala Linhas'!BU49="","",'Escala Linhas'!BU49)))</f>
        <v/>
      </c>
      <c r="EV49" s="71" t="str">
        <f>IF(Configurações!$B$3="Colunas",IF('Escala Colunas'!Q106="","",'Escala Colunas'!Q106),IF(Configurações!$B$3="Simples","",IF('Escala Linhas'!BV49="","",'Escala Linhas'!BV49)))</f>
        <v/>
      </c>
      <c r="EW49" s="71" t="str">
        <f>IF(Configurações!$B$3="Colunas",IF('Escala Colunas'!Q107="","",'Escala Colunas'!Q107),IF(Configurações!$B$3="Simples","",IF('Escala Linhas'!BW49="","",'Escala Linhas'!BW49)))</f>
        <v/>
      </c>
      <c r="EX49">
        <f>IF($B49="",0,IF(Configurações!$B$3="Simples",IF(OR(FD49="TRAB",FD49="ATEST"),1,0),IF(AND(ET49&lt;&gt;"",EW49&lt;&gt;""),1,0)))</f>
        <v>0</v>
      </c>
      <c r="EY49" s="72">
        <f>IF(AND(EX49=1,Configurações!$B$3&lt;&gt;"Simples"),MOD(EW49-ET49,1)-EZ49,0)</f>
        <v>0</v>
      </c>
      <c r="EZ49" s="72">
        <f t="shared" si="146"/>
        <v>0</v>
      </c>
      <c r="FA49">
        <f t="shared" si="147"/>
        <v>0</v>
      </c>
      <c r="FB49">
        <f t="shared" si="148"/>
        <v>0</v>
      </c>
      <c r="FC49" s="38" t="str">
        <f>IF(EX49=0,"",IF(FA49&gt;Configurações!$B$15,"7DIA ","")&amp;IF(AND(WEEKDAY(ET$5)=1,FB49&gt;IF($D49="F",Configurações!$B$13,Configurações!$B$14)),"DOM ","")&amp;IF(Configurações!$B$3="Simples","",IF(ROUND(EY49*1440,0)&lt;=ROUND(Configurações!$B$11*1440,0),IF(ROUND(EZ49*1440,0)&gt;0,"INT-INDEVIDO",""),IF(ROUND(EY49*1440,0)&lt;=ROUND(Configurações!$B$12*1440,0),IF(ROUND(EZ49*1440,0)&lt;&gt;ROUND(Configurações!$B$8*1440,0),"INT-15MIN",""),IF(OR(ROUND(EZ49*1440,0)&lt;ROUND(Configurações!$B$9*1440,0),ROUND(EZ49*1440,0)&gt;ROUND(Configurações!$B$10*1440,0)),"INT-1H2H","")))))</f>
        <v/>
      </c>
      <c r="FD49" t="str">
        <f>IF(Configurações!$B$3="Simples",IF('Escala Simples'!S49="Trabalho","TRAB",IF('Escala Simples'!S49="Folga","FOLGA",IF('Escala Simples'!S49="Atestado","ATEST",IF('Escala Simples'!S49="Férias","FERIAS","")))),"")</f>
        <v/>
      </c>
      <c r="FE49" s="71" t="str">
        <f>IF(Configurações!$B$3="Colunas",IF('Escala Colunas'!Q112="","",'Escala Colunas'!Q112),IF(Configurações!$B$3="Simples","",IF('Escala Linhas'!CB49="","",'Escala Linhas'!CB49)))</f>
        <v/>
      </c>
      <c r="FF49" s="71" t="str">
        <f>IF(Configurações!$B$3="Colunas",IF('Escala Colunas'!Q113="","",'Escala Colunas'!Q113),IF(Configurações!$B$3="Simples","",IF('Escala Linhas'!CC49="","",'Escala Linhas'!CC49)))</f>
        <v/>
      </c>
      <c r="FG49" s="71" t="str">
        <f>IF(Configurações!$B$3="Colunas",IF('Escala Colunas'!Q114="","",'Escala Colunas'!Q114),IF(Configurações!$B$3="Simples","",IF('Escala Linhas'!CD49="","",'Escala Linhas'!CD49)))</f>
        <v/>
      </c>
      <c r="FH49" s="71" t="str">
        <f>IF(Configurações!$B$3="Colunas",IF('Escala Colunas'!Q115="","",'Escala Colunas'!Q115),IF(Configurações!$B$3="Simples","",IF('Escala Linhas'!CE49="","",'Escala Linhas'!CE49)))</f>
        <v/>
      </c>
      <c r="FI49">
        <f>IF($B49="",0,IF(Configurações!$B$3="Simples",IF(OR(FO49="TRAB",FO49="ATEST"),1,0),IF(AND(FE49&lt;&gt;"",FH49&lt;&gt;""),1,0)))</f>
        <v>0</v>
      </c>
      <c r="FJ49" s="72">
        <f>IF(AND(FI49=1,Configurações!$B$3&lt;&gt;"Simples"),MOD(FH49-FE49,1)-FK49,0)</f>
        <v>0</v>
      </c>
      <c r="FK49" s="72">
        <f t="shared" si="149"/>
        <v>0</v>
      </c>
      <c r="FL49">
        <f t="shared" si="150"/>
        <v>0</v>
      </c>
      <c r="FM49">
        <f t="shared" si="151"/>
        <v>0</v>
      </c>
      <c r="FN49" s="38" t="str">
        <f>IF(FI49=0,"",IF(FL49&gt;Configurações!$B$15,"7DIA ","")&amp;IF(AND(WEEKDAY(FE$5)=1,FM49&gt;IF($D49="F",Configurações!$B$13,Configurações!$B$14)),"DOM ","")&amp;IF(Configurações!$B$3="Simples","",IF(ROUND(FJ49*1440,0)&lt;=ROUND(Configurações!$B$11*1440,0),IF(ROUND(FK49*1440,0)&gt;0,"INT-INDEVIDO",""),IF(ROUND(FJ49*1440,0)&lt;=ROUND(Configurações!$B$12*1440,0),IF(ROUND(FK49*1440,0)&lt;&gt;ROUND(Configurações!$B$8*1440,0),"INT-15MIN",""),IF(OR(ROUND(FK49*1440,0)&lt;ROUND(Configurações!$B$9*1440,0),ROUND(FK49*1440,0)&gt;ROUND(Configurações!$B$10*1440,0)),"INT-1H2H","")))))</f>
        <v/>
      </c>
      <c r="FO49" t="str">
        <f>IF(Configurações!$B$3="Simples",IF('Escala Simples'!V49="Trabalho","TRAB",IF('Escala Simples'!V49="Folga","FOLGA",IF('Escala Simples'!V49="Atestado","ATEST",IF('Escala Simples'!V49="Férias","FERIAS","")))),"")</f>
        <v/>
      </c>
      <c r="FP49" s="71" t="str">
        <f>IF(Configurações!$B$3="Colunas",IF('Escala Colunas'!Q117="","",'Escala Colunas'!Q117),IF(Configurações!$B$3="Simples","",IF('Escala Linhas'!CG49="","",'Escala Linhas'!CG49)))</f>
        <v/>
      </c>
      <c r="FQ49" s="71" t="str">
        <f>IF(Configurações!$B$3="Colunas",IF('Escala Colunas'!Q118="","",'Escala Colunas'!Q118),IF(Configurações!$B$3="Simples","",IF('Escala Linhas'!CH49="","",'Escala Linhas'!CH49)))</f>
        <v/>
      </c>
      <c r="FR49" s="71" t="str">
        <f>IF(Configurações!$B$3="Colunas",IF('Escala Colunas'!Q119="","",'Escala Colunas'!Q119),IF(Configurações!$B$3="Simples","",IF('Escala Linhas'!CI49="","",'Escala Linhas'!CI49)))</f>
        <v/>
      </c>
      <c r="FS49" s="71" t="str">
        <f>IF(Configurações!$B$3="Colunas",IF('Escala Colunas'!Q120="","",'Escala Colunas'!Q120),IF(Configurações!$B$3="Simples","",IF('Escala Linhas'!CJ49="","",'Escala Linhas'!CJ49)))</f>
        <v/>
      </c>
      <c r="FT49">
        <f>IF($B49="",0,IF(Configurações!$B$3="Simples",IF(OR(FZ49="TRAB",FZ49="ATEST"),1,0),IF(AND(FP49&lt;&gt;"",FS49&lt;&gt;""),1,0)))</f>
        <v>0</v>
      </c>
      <c r="FU49" s="72">
        <f>IF(AND(FT49=1,Configurações!$B$3&lt;&gt;"Simples"),MOD(FS49-FP49,1)-FV49,0)</f>
        <v>0</v>
      </c>
      <c r="FV49" s="72">
        <f t="shared" si="152"/>
        <v>0</v>
      </c>
      <c r="FW49">
        <f t="shared" si="153"/>
        <v>0</v>
      </c>
      <c r="FX49">
        <f t="shared" si="154"/>
        <v>0</v>
      </c>
      <c r="FY49" s="38" t="str">
        <f>IF(FT49=0,"",IF(FW49&gt;Configurações!$B$15,"7DIA ","")&amp;IF(AND(WEEKDAY(FP$5)=1,FX49&gt;IF($D49="F",Configurações!$B$13,Configurações!$B$14)),"DOM ","")&amp;IF(Configurações!$B$3="Simples","",IF(ROUND(FU49*1440,0)&lt;=ROUND(Configurações!$B$11*1440,0),IF(ROUND(FV49*1440,0)&gt;0,"INT-INDEVIDO",""),IF(ROUND(FU49*1440,0)&lt;=ROUND(Configurações!$B$12*1440,0),IF(ROUND(FV49*1440,0)&lt;&gt;ROUND(Configurações!$B$8*1440,0),"INT-15MIN",""),IF(OR(ROUND(FV49*1440,0)&lt;ROUND(Configurações!$B$9*1440,0),ROUND(FV49*1440,0)&gt;ROUND(Configurações!$B$10*1440,0)),"INT-1H2H","")))))</f>
        <v/>
      </c>
      <c r="FZ49" t="str">
        <f>IF(Configurações!$B$3="Simples",IF('Escala Simples'!W49="Trabalho","TRAB",IF('Escala Simples'!W49="Folga","FOLGA",IF('Escala Simples'!W49="Atestado","ATEST",IF('Escala Simples'!W49="Férias","FERIAS","")))),"")</f>
        <v/>
      </c>
      <c r="GA49" s="71" t="str">
        <f>IF(Configurações!$B$3="Colunas",IF('Escala Colunas'!Q122="","",'Escala Colunas'!Q122),IF(Configurações!$B$3="Simples","",IF('Escala Linhas'!CL49="","",'Escala Linhas'!CL49)))</f>
        <v/>
      </c>
      <c r="GB49" s="71" t="str">
        <f>IF(Configurações!$B$3="Colunas",IF('Escala Colunas'!Q123="","",'Escala Colunas'!Q123),IF(Configurações!$B$3="Simples","",IF('Escala Linhas'!CM49="","",'Escala Linhas'!CM49)))</f>
        <v/>
      </c>
      <c r="GC49" s="71" t="str">
        <f>IF(Configurações!$B$3="Colunas",IF('Escala Colunas'!Q124="","",'Escala Colunas'!Q124),IF(Configurações!$B$3="Simples","",IF('Escala Linhas'!CN49="","",'Escala Linhas'!CN49)))</f>
        <v/>
      </c>
      <c r="GD49" s="71" t="str">
        <f>IF(Configurações!$B$3="Colunas",IF('Escala Colunas'!Q125="","",'Escala Colunas'!Q125),IF(Configurações!$B$3="Simples","",IF('Escala Linhas'!CO49="","",'Escala Linhas'!CO49)))</f>
        <v/>
      </c>
      <c r="GE49">
        <f>IF($B49="",0,IF(Configurações!$B$3="Simples",IF(OR(GK49="TRAB",GK49="ATEST"),1,0),IF(AND(GA49&lt;&gt;"",GD49&lt;&gt;""),1,0)))</f>
        <v>0</v>
      </c>
      <c r="GF49" s="72">
        <f>IF(AND(GE49=1,Configurações!$B$3&lt;&gt;"Simples"),MOD(GD49-GA49,1)-GG49,0)</f>
        <v>0</v>
      </c>
      <c r="GG49" s="72">
        <f t="shared" si="155"/>
        <v>0</v>
      </c>
      <c r="GH49">
        <f t="shared" si="156"/>
        <v>0</v>
      </c>
      <c r="GI49">
        <f t="shared" si="157"/>
        <v>0</v>
      </c>
      <c r="GJ49" s="38" t="str">
        <f>IF(GE49=0,"",IF(GH49&gt;Configurações!$B$15,"7DIA ","")&amp;IF(AND(WEEKDAY(GA$5)=1,GI49&gt;IF($D49="F",Configurações!$B$13,Configurações!$B$14)),"DOM ","")&amp;IF(Configurações!$B$3="Simples","",IF(ROUND(GF49*1440,0)&lt;=ROUND(Configurações!$B$11*1440,0),IF(ROUND(GG49*1440,0)&gt;0,"INT-INDEVIDO",""),IF(ROUND(GF49*1440,0)&lt;=ROUND(Configurações!$B$12*1440,0),IF(ROUND(GG49*1440,0)&lt;&gt;ROUND(Configurações!$B$8*1440,0),"INT-15MIN",""),IF(OR(ROUND(GG49*1440,0)&lt;ROUND(Configurações!$B$9*1440,0),ROUND(GG49*1440,0)&gt;ROUND(Configurações!$B$10*1440,0)),"INT-1H2H","")))))</f>
        <v/>
      </c>
      <c r="GK49" t="str">
        <f>IF(Configurações!$B$3="Simples",IF('Escala Simples'!X49="Trabalho","TRAB",IF('Escala Simples'!X49="Folga","FOLGA",IF('Escala Simples'!X49="Atestado","ATEST",IF('Escala Simples'!X49="Férias","FERIAS","")))),"")</f>
        <v/>
      </c>
      <c r="GL49" s="71" t="str">
        <f>IF(Configurações!$B$3="Colunas",IF('Escala Colunas'!Q127="","",'Escala Colunas'!Q127),IF(Configurações!$B$3="Simples","",IF('Escala Linhas'!CQ49="","",'Escala Linhas'!CQ49)))</f>
        <v/>
      </c>
      <c r="GM49" s="71" t="str">
        <f>IF(Configurações!$B$3="Colunas",IF('Escala Colunas'!Q128="","",'Escala Colunas'!Q128),IF(Configurações!$B$3="Simples","",IF('Escala Linhas'!CR49="","",'Escala Linhas'!CR49)))</f>
        <v/>
      </c>
      <c r="GN49" s="71" t="str">
        <f>IF(Configurações!$B$3="Colunas",IF('Escala Colunas'!Q129="","",'Escala Colunas'!Q129),IF(Configurações!$B$3="Simples","",IF('Escala Linhas'!CS49="","",'Escala Linhas'!CS49)))</f>
        <v/>
      </c>
      <c r="GO49" s="71" t="str">
        <f>IF(Configurações!$B$3="Colunas",IF('Escala Colunas'!Q130="","",'Escala Colunas'!Q130),IF(Configurações!$B$3="Simples","",IF('Escala Linhas'!CT49="","",'Escala Linhas'!CT49)))</f>
        <v/>
      </c>
      <c r="GP49">
        <f>IF($B49="",0,IF(Configurações!$B$3="Simples",IF(OR(GV49="TRAB",GV49="ATEST"),1,0),IF(AND(GL49&lt;&gt;"",GO49&lt;&gt;""),1,0)))</f>
        <v>0</v>
      </c>
      <c r="GQ49" s="72">
        <f>IF(AND(GP49=1,Configurações!$B$3&lt;&gt;"Simples"),MOD(GO49-GL49,1)-GR49,0)</f>
        <v>0</v>
      </c>
      <c r="GR49" s="72">
        <f t="shared" si="158"/>
        <v>0</v>
      </c>
      <c r="GS49">
        <f t="shared" si="159"/>
        <v>0</v>
      </c>
      <c r="GT49">
        <f t="shared" si="160"/>
        <v>0</v>
      </c>
      <c r="GU49" s="38" t="str">
        <f>IF(GP49=0,"",IF(GS49&gt;Configurações!$B$15,"7DIA ","")&amp;IF(AND(WEEKDAY(GL$5)=1,GT49&gt;IF($D49="F",Configurações!$B$13,Configurações!$B$14)),"DOM ","")&amp;IF(Configurações!$B$3="Simples","",IF(ROUND(GQ49*1440,0)&lt;=ROUND(Configurações!$B$11*1440,0),IF(ROUND(GR49*1440,0)&gt;0,"INT-INDEVIDO",""),IF(ROUND(GQ49*1440,0)&lt;=ROUND(Configurações!$B$12*1440,0),IF(ROUND(GR49*1440,0)&lt;&gt;ROUND(Configurações!$B$8*1440,0),"INT-15MIN",""),IF(OR(ROUND(GR49*1440,0)&lt;ROUND(Configurações!$B$9*1440,0),ROUND(GR49*1440,0)&gt;ROUND(Configurações!$B$10*1440,0)),"INT-1H2H","")))))</f>
        <v/>
      </c>
      <c r="GV49" t="str">
        <f>IF(Configurações!$B$3="Simples",IF('Escala Simples'!Y49="Trabalho","TRAB",IF('Escala Simples'!Y49="Folga","FOLGA",IF('Escala Simples'!Y49="Atestado","ATEST",IF('Escala Simples'!Y49="Férias","FERIAS","")))),"")</f>
        <v/>
      </c>
      <c r="GW49" s="71" t="str">
        <f>IF(Configurações!$B$3="Colunas",IF('Escala Colunas'!Q132="","",'Escala Colunas'!Q132),IF(Configurações!$B$3="Simples","",IF('Escala Linhas'!CV49="","",'Escala Linhas'!CV49)))</f>
        <v/>
      </c>
      <c r="GX49" s="71" t="str">
        <f>IF(Configurações!$B$3="Colunas",IF('Escala Colunas'!Q133="","",'Escala Colunas'!Q133),IF(Configurações!$B$3="Simples","",IF('Escala Linhas'!CW49="","",'Escala Linhas'!CW49)))</f>
        <v/>
      </c>
      <c r="GY49" s="71" t="str">
        <f>IF(Configurações!$B$3="Colunas",IF('Escala Colunas'!Q134="","",'Escala Colunas'!Q134),IF(Configurações!$B$3="Simples","",IF('Escala Linhas'!CX49="","",'Escala Linhas'!CX49)))</f>
        <v/>
      </c>
      <c r="GZ49" s="71" t="str">
        <f>IF(Configurações!$B$3="Colunas",IF('Escala Colunas'!Q135="","",'Escala Colunas'!Q135),IF(Configurações!$B$3="Simples","",IF('Escala Linhas'!CY49="","",'Escala Linhas'!CY49)))</f>
        <v/>
      </c>
      <c r="HA49">
        <f>IF($B49="",0,IF(Configurações!$B$3="Simples",IF(OR(HG49="TRAB",HG49="ATEST"),1,0),IF(AND(GW49&lt;&gt;"",GZ49&lt;&gt;""),1,0)))</f>
        <v>0</v>
      </c>
      <c r="HB49" s="72">
        <f>IF(AND(HA49=1,Configurações!$B$3&lt;&gt;"Simples"),MOD(GZ49-GW49,1)-HC49,0)</f>
        <v>0</v>
      </c>
      <c r="HC49" s="72">
        <f t="shared" si="161"/>
        <v>0</v>
      </c>
      <c r="HD49">
        <f t="shared" si="162"/>
        <v>0</v>
      </c>
      <c r="HE49">
        <f t="shared" si="163"/>
        <v>0</v>
      </c>
      <c r="HF49" s="38" t="str">
        <f>IF(HA49=0,"",IF(HD49&gt;Configurações!$B$15,"7DIA ","")&amp;IF(AND(WEEKDAY(GW$5)=1,HE49&gt;IF($D49="F",Configurações!$B$13,Configurações!$B$14)),"DOM ","")&amp;IF(Configurações!$B$3="Simples","",IF(ROUND(HB49*1440,0)&lt;=ROUND(Configurações!$B$11*1440,0),IF(ROUND(HC49*1440,0)&gt;0,"INT-INDEVIDO",""),IF(ROUND(HB49*1440,0)&lt;=ROUND(Configurações!$B$12*1440,0),IF(ROUND(HC49*1440,0)&lt;&gt;ROUND(Configurações!$B$8*1440,0),"INT-15MIN",""),IF(OR(ROUND(HC49*1440,0)&lt;ROUND(Configurações!$B$9*1440,0),ROUND(HC49*1440,0)&gt;ROUND(Configurações!$B$10*1440,0)),"INT-1H2H","")))))</f>
        <v/>
      </c>
      <c r="HG49" t="str">
        <f>IF(Configurações!$B$3="Simples",IF('Escala Simples'!Z49="Trabalho","TRAB",IF('Escala Simples'!Z49="Folga","FOLGA",IF('Escala Simples'!Z49="Atestado","ATEST",IF('Escala Simples'!Z49="Férias","FERIAS","")))),"")</f>
        <v/>
      </c>
      <c r="HH49" s="71" t="str">
        <f>IF(Configurações!$B$3="Colunas",IF('Escala Colunas'!Q137="","",'Escala Colunas'!Q137),IF(Configurações!$B$3="Simples","",IF('Escala Linhas'!DA49="","",'Escala Linhas'!DA49)))</f>
        <v/>
      </c>
      <c r="HI49" s="71" t="str">
        <f>IF(Configurações!$B$3="Colunas",IF('Escala Colunas'!Q138="","",'Escala Colunas'!Q138),IF(Configurações!$B$3="Simples","",IF('Escala Linhas'!DB49="","",'Escala Linhas'!DB49)))</f>
        <v/>
      </c>
      <c r="HJ49" s="71" t="str">
        <f>IF(Configurações!$B$3="Colunas",IF('Escala Colunas'!Q139="","",'Escala Colunas'!Q139),IF(Configurações!$B$3="Simples","",IF('Escala Linhas'!DC49="","",'Escala Linhas'!DC49)))</f>
        <v/>
      </c>
      <c r="HK49" s="71" t="str">
        <f>IF(Configurações!$B$3="Colunas",IF('Escala Colunas'!Q140="","",'Escala Colunas'!Q140),IF(Configurações!$B$3="Simples","",IF('Escala Linhas'!DD49="","",'Escala Linhas'!DD49)))</f>
        <v/>
      </c>
      <c r="HL49">
        <f>IF($B49="",0,IF(Configurações!$B$3="Simples",IF(OR(HR49="TRAB",HR49="ATEST"),1,0),IF(AND(HH49&lt;&gt;"",HK49&lt;&gt;""),1,0)))</f>
        <v>0</v>
      </c>
      <c r="HM49" s="72">
        <f>IF(AND(HL49=1,Configurações!$B$3&lt;&gt;"Simples"),MOD(HK49-HH49,1)-HN49,0)</f>
        <v>0</v>
      </c>
      <c r="HN49" s="72">
        <f t="shared" si="164"/>
        <v>0</v>
      </c>
      <c r="HO49">
        <f t="shared" si="165"/>
        <v>0</v>
      </c>
      <c r="HP49">
        <f t="shared" si="166"/>
        <v>0</v>
      </c>
      <c r="HQ49" s="38" t="str">
        <f>IF(HL49=0,"",IF(HO49&gt;Configurações!$B$15,"7DIA ","")&amp;IF(AND(WEEKDAY(HH$5)=1,HP49&gt;IF($D49="F",Configurações!$B$13,Configurações!$B$14)),"DOM ","")&amp;IF(Configurações!$B$3="Simples","",IF(ROUND(HM49*1440,0)&lt;=ROUND(Configurações!$B$11*1440,0),IF(ROUND(HN49*1440,0)&gt;0,"INT-INDEVIDO",""),IF(ROUND(HM49*1440,0)&lt;=ROUND(Configurações!$B$12*1440,0),IF(ROUND(HN49*1440,0)&lt;&gt;ROUND(Configurações!$B$8*1440,0),"INT-15MIN",""),IF(OR(ROUND(HN49*1440,0)&lt;ROUND(Configurações!$B$9*1440,0),ROUND(HN49*1440,0)&gt;ROUND(Configurações!$B$10*1440,0)),"INT-1H2H","")))))</f>
        <v/>
      </c>
      <c r="HR49" t="str">
        <f>IF(Configurações!$B$3="Simples",IF('Escala Simples'!AA49="Trabalho","TRAB",IF('Escala Simples'!AA49="Folga","FOLGA",IF('Escala Simples'!AA49="Atestado","ATEST",IF('Escala Simples'!AA49="Férias","FERIAS","")))),"")</f>
        <v/>
      </c>
      <c r="HS49" s="71" t="str">
        <f>IF(Configurações!$B$3="Colunas",IF('Escala Colunas'!Q142="","",'Escala Colunas'!Q142),IF(Configurações!$B$3="Simples","",IF('Escala Linhas'!DF49="","",'Escala Linhas'!DF49)))</f>
        <v/>
      </c>
      <c r="HT49" s="71" t="str">
        <f>IF(Configurações!$B$3="Colunas",IF('Escala Colunas'!Q143="","",'Escala Colunas'!Q143),IF(Configurações!$B$3="Simples","",IF('Escala Linhas'!DG49="","",'Escala Linhas'!DG49)))</f>
        <v/>
      </c>
      <c r="HU49" s="71" t="str">
        <f>IF(Configurações!$B$3="Colunas",IF('Escala Colunas'!Q144="","",'Escala Colunas'!Q144),IF(Configurações!$B$3="Simples","",IF('Escala Linhas'!DH49="","",'Escala Linhas'!DH49)))</f>
        <v/>
      </c>
      <c r="HV49" s="71" t="str">
        <f>IF(Configurações!$B$3="Colunas",IF('Escala Colunas'!Q145="","",'Escala Colunas'!Q145),IF(Configurações!$B$3="Simples","",IF('Escala Linhas'!DI49="","",'Escala Linhas'!DI49)))</f>
        <v/>
      </c>
      <c r="HW49">
        <f>IF($B49="",0,IF(Configurações!$B$3="Simples",IF(OR(IC49="TRAB",IC49="ATEST"),1,0),IF(AND(HS49&lt;&gt;"",HV49&lt;&gt;""),1,0)))</f>
        <v>0</v>
      </c>
      <c r="HX49" s="72">
        <f>IF(AND(HW49=1,Configurações!$B$3&lt;&gt;"Simples"),MOD(HV49-HS49,1)-HY49,0)</f>
        <v>0</v>
      </c>
      <c r="HY49" s="72">
        <f t="shared" si="167"/>
        <v>0</v>
      </c>
      <c r="HZ49">
        <f t="shared" si="168"/>
        <v>0</v>
      </c>
      <c r="IA49">
        <f t="shared" si="169"/>
        <v>0</v>
      </c>
      <c r="IB49" s="38" t="str">
        <f>IF(HW49=0,"",IF(HZ49&gt;Configurações!$B$15,"7DIA ","")&amp;IF(AND(WEEKDAY(HS$5)=1,IA49&gt;IF($D49="F",Configurações!$B$13,Configurações!$B$14)),"DOM ","")&amp;IF(Configurações!$B$3="Simples","",IF(ROUND(HX49*1440,0)&lt;=ROUND(Configurações!$B$11*1440,0),IF(ROUND(HY49*1440,0)&gt;0,"INT-INDEVIDO",""),IF(ROUND(HX49*1440,0)&lt;=ROUND(Configurações!$B$12*1440,0),IF(ROUND(HY49*1440,0)&lt;&gt;ROUND(Configurações!$B$8*1440,0),"INT-15MIN",""),IF(OR(ROUND(HY49*1440,0)&lt;ROUND(Configurações!$B$9*1440,0),ROUND(HY49*1440,0)&gt;ROUND(Configurações!$B$10*1440,0)),"INT-1H2H","")))))</f>
        <v/>
      </c>
      <c r="IC49" t="str">
        <f>IF(Configurações!$B$3="Simples",IF('Escala Simples'!AB49="Trabalho","TRAB",IF('Escala Simples'!AB49="Folga","FOLGA",IF('Escala Simples'!AB49="Atestado","ATEST",IF('Escala Simples'!AB49="Férias","FERIAS","")))),"")</f>
        <v/>
      </c>
      <c r="ID49" s="71" t="str">
        <f>IF(Configurações!$B$3="Colunas",IF('Escala Colunas'!Q150="","",'Escala Colunas'!Q150),IF(Configurações!$B$3="Simples","",IF('Escala Linhas'!DN49="","",'Escala Linhas'!DN49)))</f>
        <v/>
      </c>
      <c r="IE49" s="71" t="str">
        <f>IF(Configurações!$B$3="Colunas",IF('Escala Colunas'!Q151="","",'Escala Colunas'!Q151),IF(Configurações!$B$3="Simples","",IF('Escala Linhas'!DO49="","",'Escala Linhas'!DO49)))</f>
        <v/>
      </c>
      <c r="IF49" s="71" t="str">
        <f>IF(Configurações!$B$3="Colunas",IF('Escala Colunas'!Q152="","",'Escala Colunas'!Q152),IF(Configurações!$B$3="Simples","",IF('Escala Linhas'!DP49="","",'Escala Linhas'!DP49)))</f>
        <v/>
      </c>
      <c r="IG49" s="71" t="str">
        <f>IF(Configurações!$B$3="Colunas",IF('Escala Colunas'!Q153="","",'Escala Colunas'!Q153),IF(Configurações!$B$3="Simples","",IF('Escala Linhas'!DQ49="","",'Escala Linhas'!DQ49)))</f>
        <v/>
      </c>
      <c r="IH49">
        <f>IF($B49="",0,IF(Configurações!$B$3="Simples",IF(OR(IN49="TRAB",IN49="ATEST"),1,0),IF(AND(ID49&lt;&gt;"",IG49&lt;&gt;""),1,0)))</f>
        <v>0</v>
      </c>
      <c r="II49" s="72">
        <f>IF(AND(IH49=1,Configurações!$B$3&lt;&gt;"Simples"),MOD(IG49-ID49,1)-IJ49,0)</f>
        <v>0</v>
      </c>
      <c r="IJ49" s="72">
        <f t="shared" si="170"/>
        <v>0</v>
      </c>
      <c r="IK49">
        <f t="shared" si="171"/>
        <v>0</v>
      </c>
      <c r="IL49">
        <f t="shared" si="172"/>
        <v>0</v>
      </c>
      <c r="IM49" s="38" t="str">
        <f>IF(IH49=0,"",IF(IK49&gt;Configurações!$B$15,"7DIA ","")&amp;IF(AND(WEEKDAY(ID$5)=1,IL49&gt;IF($D49="F",Configurações!$B$13,Configurações!$B$14)),"DOM ","")&amp;IF(Configurações!$B$3="Simples","",IF(ROUND(II49*1440,0)&lt;=ROUND(Configurações!$B$11*1440,0),IF(ROUND(IJ49*1440,0)&gt;0,"INT-INDEVIDO",""),IF(ROUND(II49*1440,0)&lt;=ROUND(Configurações!$B$12*1440,0),IF(ROUND(IJ49*1440,0)&lt;&gt;ROUND(Configurações!$B$8*1440,0),"INT-15MIN",""),IF(OR(ROUND(IJ49*1440,0)&lt;ROUND(Configurações!$B$9*1440,0),ROUND(IJ49*1440,0)&gt;ROUND(Configurações!$B$10*1440,0)),"INT-1H2H","")))))</f>
        <v/>
      </c>
      <c r="IN49" t="str">
        <f>IF(Configurações!$B$3="Simples",IF('Escala Simples'!AE49="Trabalho","TRAB",IF('Escala Simples'!AE49="Folga","FOLGA",IF('Escala Simples'!AE49="Atestado","ATEST",IF('Escala Simples'!AE49="Férias","FERIAS","")))),"")</f>
        <v/>
      </c>
      <c r="IO49" s="71" t="str">
        <f>IF(Configurações!$B$3="Colunas",IF('Escala Colunas'!Q155="","",'Escala Colunas'!Q155),IF(Configurações!$B$3="Simples","",IF('Escala Linhas'!DS49="","",'Escala Linhas'!DS49)))</f>
        <v/>
      </c>
      <c r="IP49" s="71" t="str">
        <f>IF(Configurações!$B$3="Colunas",IF('Escala Colunas'!Q156="","",'Escala Colunas'!Q156),IF(Configurações!$B$3="Simples","",IF('Escala Linhas'!DT49="","",'Escala Linhas'!DT49)))</f>
        <v/>
      </c>
      <c r="IQ49" s="71" t="str">
        <f>IF(Configurações!$B$3="Colunas",IF('Escala Colunas'!Q157="","",'Escala Colunas'!Q157),IF(Configurações!$B$3="Simples","",IF('Escala Linhas'!DU49="","",'Escala Linhas'!DU49)))</f>
        <v/>
      </c>
      <c r="IR49" s="71" t="str">
        <f>IF(Configurações!$B$3="Colunas",IF('Escala Colunas'!Q158="","",'Escala Colunas'!Q158),IF(Configurações!$B$3="Simples","",IF('Escala Linhas'!DV49="","",'Escala Linhas'!DV49)))</f>
        <v/>
      </c>
      <c r="IS49">
        <f>IF($B49="",0,IF(Configurações!$B$3="Simples",IF(OR(IY49="TRAB",IY49="ATEST"),1,0),IF(AND(IO49&lt;&gt;"",IR49&lt;&gt;""),1,0)))</f>
        <v>0</v>
      </c>
      <c r="IT49" s="72">
        <f>IF(AND(IS49=1,Configurações!$B$3&lt;&gt;"Simples"),MOD(IR49-IO49,1)-IU49,0)</f>
        <v>0</v>
      </c>
      <c r="IU49" s="72">
        <f t="shared" si="173"/>
        <v>0</v>
      </c>
      <c r="IV49">
        <f t="shared" si="174"/>
        <v>0</v>
      </c>
      <c r="IW49">
        <f t="shared" si="175"/>
        <v>0</v>
      </c>
      <c r="IX49" s="38" t="str">
        <f>IF(IS49=0,"",IF(IV49&gt;Configurações!$B$15,"7DIA ","")&amp;IF(AND(WEEKDAY(IO$5)=1,IW49&gt;IF($D49="F",Configurações!$B$13,Configurações!$B$14)),"DOM ","")&amp;IF(Configurações!$B$3="Simples","",IF(ROUND(IT49*1440,0)&lt;=ROUND(Configurações!$B$11*1440,0),IF(ROUND(IU49*1440,0)&gt;0,"INT-INDEVIDO",""),IF(ROUND(IT49*1440,0)&lt;=ROUND(Configurações!$B$12*1440,0),IF(ROUND(IU49*1440,0)&lt;&gt;ROUND(Configurações!$B$8*1440,0),"INT-15MIN",""),IF(OR(ROUND(IU49*1440,0)&lt;ROUND(Configurações!$B$9*1440,0),ROUND(IU49*1440,0)&gt;ROUND(Configurações!$B$10*1440,0)),"INT-1H2H","")))))</f>
        <v/>
      </c>
      <c r="IY49" t="str">
        <f>IF(Configurações!$B$3="Simples",IF('Escala Simples'!AF49="Trabalho","TRAB",IF('Escala Simples'!AF49="Folga","FOLGA",IF('Escala Simples'!AF49="Atestado","ATEST",IF('Escala Simples'!AF49="Férias","FERIAS","")))),"")</f>
        <v/>
      </c>
      <c r="IZ49" s="71" t="str">
        <f>IF(Configurações!$B$3="Colunas",IF('Escala Colunas'!Q160="","",'Escala Colunas'!Q160),IF(Configurações!$B$3="Simples","",IF('Escala Linhas'!DX49="","",'Escala Linhas'!DX49)))</f>
        <v/>
      </c>
      <c r="JA49" s="71" t="str">
        <f>IF(Configurações!$B$3="Colunas",IF('Escala Colunas'!Q161="","",'Escala Colunas'!Q161),IF(Configurações!$B$3="Simples","",IF('Escala Linhas'!DY49="","",'Escala Linhas'!DY49)))</f>
        <v/>
      </c>
      <c r="JB49" s="71" t="str">
        <f>IF(Configurações!$B$3="Colunas",IF('Escala Colunas'!Q162="","",'Escala Colunas'!Q162),IF(Configurações!$B$3="Simples","",IF('Escala Linhas'!DZ49="","",'Escala Linhas'!DZ49)))</f>
        <v/>
      </c>
      <c r="JC49" s="71" t="str">
        <f>IF(Configurações!$B$3="Colunas",IF('Escala Colunas'!Q163="","",'Escala Colunas'!Q163),IF(Configurações!$B$3="Simples","",IF('Escala Linhas'!EA49="","",'Escala Linhas'!EA49)))</f>
        <v/>
      </c>
      <c r="JD49">
        <f>IF($B49="",0,IF(Configurações!$B$3="Simples",IF(OR(JJ49="TRAB",JJ49="ATEST"),1,0),IF(AND(IZ49&lt;&gt;"",JC49&lt;&gt;""),1,0)))</f>
        <v>0</v>
      </c>
      <c r="JE49" s="72">
        <f>IF(AND(JD49=1,Configurações!$B$3&lt;&gt;"Simples"),MOD(JC49-IZ49,1)-JF49,0)</f>
        <v>0</v>
      </c>
      <c r="JF49" s="72">
        <f t="shared" si="176"/>
        <v>0</v>
      </c>
      <c r="JG49">
        <f t="shared" si="177"/>
        <v>0</v>
      </c>
      <c r="JH49">
        <f t="shared" si="178"/>
        <v>0</v>
      </c>
      <c r="JI49" s="38" t="str">
        <f>IF(JD49=0,"",IF(JG49&gt;Configurações!$B$15,"7DIA ","")&amp;IF(AND(WEEKDAY(IZ$5)=1,JH49&gt;IF($D49="F",Configurações!$B$13,Configurações!$B$14)),"DOM ","")&amp;IF(Configurações!$B$3="Simples","",IF(ROUND(JE49*1440,0)&lt;=ROUND(Configurações!$B$11*1440,0),IF(ROUND(JF49*1440,0)&gt;0,"INT-INDEVIDO",""),IF(ROUND(JE49*1440,0)&lt;=ROUND(Configurações!$B$12*1440,0),IF(ROUND(JF49*1440,0)&lt;&gt;ROUND(Configurações!$B$8*1440,0),"INT-15MIN",""),IF(OR(ROUND(JF49*1440,0)&lt;ROUND(Configurações!$B$9*1440,0),ROUND(JF49*1440,0)&gt;ROUND(Configurações!$B$10*1440,0)),"INT-1H2H","")))))</f>
        <v/>
      </c>
      <c r="JJ49" t="str">
        <f>IF(Configurações!$B$3="Simples",IF('Escala Simples'!AG49="Trabalho","TRAB",IF('Escala Simples'!AG49="Folga","FOLGA",IF('Escala Simples'!AG49="Atestado","ATEST",IF('Escala Simples'!AG49="Férias","FERIAS","")))),"")</f>
        <v/>
      </c>
      <c r="JK49" s="71" t="str">
        <f>IF(Configurações!$B$3="Colunas",IF('Escala Colunas'!Q165="","",'Escala Colunas'!Q165),IF(Configurações!$B$3="Simples","",IF('Escala Linhas'!EC49="","",'Escala Linhas'!EC49)))</f>
        <v/>
      </c>
      <c r="JL49" s="71" t="str">
        <f>IF(Configurações!$B$3="Colunas",IF('Escala Colunas'!Q166="","",'Escala Colunas'!Q166),IF(Configurações!$B$3="Simples","",IF('Escala Linhas'!ED49="","",'Escala Linhas'!ED49)))</f>
        <v/>
      </c>
      <c r="JM49" s="71" t="str">
        <f>IF(Configurações!$B$3="Colunas",IF('Escala Colunas'!Q167="","",'Escala Colunas'!Q167),IF(Configurações!$B$3="Simples","",IF('Escala Linhas'!EE49="","",'Escala Linhas'!EE49)))</f>
        <v/>
      </c>
      <c r="JN49" s="71" t="str">
        <f>IF(Configurações!$B$3="Colunas",IF('Escala Colunas'!Q168="","",'Escala Colunas'!Q168),IF(Configurações!$B$3="Simples","",IF('Escala Linhas'!EF49="","",'Escala Linhas'!EF49)))</f>
        <v/>
      </c>
      <c r="JO49">
        <f>IF($B49="",0,IF(Configurações!$B$3="Simples",IF(OR(JU49="TRAB",JU49="ATEST"),1,0),IF(AND(JK49&lt;&gt;"",JN49&lt;&gt;""),1,0)))</f>
        <v>0</v>
      </c>
      <c r="JP49" s="72">
        <f>IF(AND(JO49=1,Configurações!$B$3&lt;&gt;"Simples"),MOD(JN49-JK49,1)-JQ49,0)</f>
        <v>0</v>
      </c>
      <c r="JQ49" s="72">
        <f t="shared" si="179"/>
        <v>0</v>
      </c>
      <c r="JR49">
        <f t="shared" si="180"/>
        <v>0</v>
      </c>
      <c r="JS49">
        <f t="shared" si="181"/>
        <v>0</v>
      </c>
      <c r="JT49" s="38" t="str">
        <f>IF(JO49=0,"",IF(JR49&gt;Configurações!$B$15,"7DIA ","")&amp;IF(AND(WEEKDAY(JK$5)=1,JS49&gt;IF($D49="F",Configurações!$B$13,Configurações!$B$14)),"DOM ","")&amp;IF(Configurações!$B$3="Simples","",IF(ROUND(JP49*1440,0)&lt;=ROUND(Configurações!$B$11*1440,0),IF(ROUND(JQ49*1440,0)&gt;0,"INT-INDEVIDO",""),IF(ROUND(JP49*1440,0)&lt;=ROUND(Configurações!$B$12*1440,0),IF(ROUND(JQ49*1440,0)&lt;&gt;ROUND(Configurações!$B$8*1440,0),"INT-15MIN",""),IF(OR(ROUND(JQ49*1440,0)&lt;ROUND(Configurações!$B$9*1440,0),ROUND(JQ49*1440,0)&gt;ROUND(Configurações!$B$10*1440,0)),"INT-1H2H","")))))</f>
        <v/>
      </c>
      <c r="JU49" t="str">
        <f>IF(Configurações!$B$3="Simples",IF('Escala Simples'!AH49="Trabalho","TRAB",IF('Escala Simples'!AH49="Folga","FOLGA",IF('Escala Simples'!AH49="Atestado","ATEST",IF('Escala Simples'!AH49="Férias","FERIAS","")))),"")</f>
        <v/>
      </c>
      <c r="JV49" s="71" t="str">
        <f>IF(Configurações!$B$3="Colunas",IF('Escala Colunas'!Q170="","",'Escala Colunas'!Q170),IF(Configurações!$B$3="Simples","",IF('Escala Linhas'!EH49="","",'Escala Linhas'!EH49)))</f>
        <v/>
      </c>
      <c r="JW49" s="71" t="str">
        <f>IF(Configurações!$B$3="Colunas",IF('Escala Colunas'!Q171="","",'Escala Colunas'!Q171),IF(Configurações!$B$3="Simples","",IF('Escala Linhas'!EI49="","",'Escala Linhas'!EI49)))</f>
        <v/>
      </c>
      <c r="JX49" s="71" t="str">
        <f>IF(Configurações!$B$3="Colunas",IF('Escala Colunas'!Q172="","",'Escala Colunas'!Q172),IF(Configurações!$B$3="Simples","",IF('Escala Linhas'!EJ49="","",'Escala Linhas'!EJ49)))</f>
        <v/>
      </c>
      <c r="JY49" s="71" t="str">
        <f>IF(Configurações!$B$3="Colunas",IF('Escala Colunas'!Q173="","",'Escala Colunas'!Q173),IF(Configurações!$B$3="Simples","",IF('Escala Linhas'!EK49="","",'Escala Linhas'!EK49)))</f>
        <v/>
      </c>
      <c r="JZ49">
        <f>IF($B49="",0,IF(Configurações!$B$3="Simples",IF(OR(KF49="TRAB",KF49="ATEST"),1,0),IF(AND(JV49&lt;&gt;"",JY49&lt;&gt;""),1,0)))</f>
        <v>0</v>
      </c>
      <c r="KA49" s="72">
        <f>IF(AND(JZ49=1,Configurações!$B$3&lt;&gt;"Simples"),MOD(JY49-JV49,1)-KB49,0)</f>
        <v>0</v>
      </c>
      <c r="KB49" s="72">
        <f t="shared" si="182"/>
        <v>0</v>
      </c>
      <c r="KC49">
        <f t="shared" si="183"/>
        <v>0</v>
      </c>
      <c r="KD49">
        <f t="shared" si="184"/>
        <v>0</v>
      </c>
      <c r="KE49" s="38" t="str">
        <f>IF(JZ49=0,"",IF(KC49&gt;Configurações!$B$15,"7DIA ","")&amp;IF(AND(WEEKDAY(JV$5)=1,KD49&gt;IF($D49="F",Configurações!$B$13,Configurações!$B$14)),"DOM ","")&amp;IF(Configurações!$B$3="Simples","",IF(ROUND(KA49*1440,0)&lt;=ROUND(Configurações!$B$11*1440,0),IF(ROUND(KB49*1440,0)&gt;0,"INT-INDEVIDO",""),IF(ROUND(KA49*1440,0)&lt;=ROUND(Configurações!$B$12*1440,0),IF(ROUND(KB49*1440,0)&lt;&gt;ROUND(Configurações!$B$8*1440,0),"INT-15MIN",""),IF(OR(ROUND(KB49*1440,0)&lt;ROUND(Configurações!$B$9*1440,0),ROUND(KB49*1440,0)&gt;ROUND(Configurações!$B$10*1440,0)),"INT-1H2H","")))))</f>
        <v/>
      </c>
      <c r="KF49" t="str">
        <f>IF(Configurações!$B$3="Simples",IF('Escala Simples'!AI49="Trabalho","TRAB",IF('Escala Simples'!AI49="Folga","FOLGA",IF('Escala Simples'!AI49="Atestado","ATEST",IF('Escala Simples'!AI49="Férias","FERIAS","")))),"")</f>
        <v/>
      </c>
      <c r="KG49" s="71" t="str">
        <f>IF(Configurações!$B$3="Colunas",IF('Escala Colunas'!Q175="","",'Escala Colunas'!Q175),IF(Configurações!$B$3="Simples","",IF('Escala Linhas'!EM49="","",'Escala Linhas'!EM49)))</f>
        <v/>
      </c>
      <c r="KH49" s="71" t="str">
        <f>IF(Configurações!$B$3="Colunas",IF('Escala Colunas'!Q176="","",'Escala Colunas'!Q176),IF(Configurações!$B$3="Simples","",IF('Escala Linhas'!EN49="","",'Escala Linhas'!EN49)))</f>
        <v/>
      </c>
      <c r="KI49" s="71" t="str">
        <f>IF(Configurações!$B$3="Colunas",IF('Escala Colunas'!Q177="","",'Escala Colunas'!Q177),IF(Configurações!$B$3="Simples","",IF('Escala Linhas'!EO49="","",'Escala Linhas'!EO49)))</f>
        <v/>
      </c>
      <c r="KJ49" s="71" t="str">
        <f>IF(Configurações!$B$3="Colunas",IF('Escala Colunas'!Q178="","",'Escala Colunas'!Q178),IF(Configurações!$B$3="Simples","",IF('Escala Linhas'!EP49="","",'Escala Linhas'!EP49)))</f>
        <v/>
      </c>
      <c r="KK49">
        <f>IF($B49="",0,IF(Configurações!$B$3="Simples",IF(OR(KQ49="TRAB",KQ49="ATEST"),1,0),IF(AND(KG49&lt;&gt;"",KJ49&lt;&gt;""),1,0)))</f>
        <v>0</v>
      </c>
      <c r="KL49" s="72">
        <f>IF(AND(KK49=1,Configurações!$B$3&lt;&gt;"Simples"),MOD(KJ49-KG49,1)-KM49,0)</f>
        <v>0</v>
      </c>
      <c r="KM49" s="72">
        <f t="shared" si="185"/>
        <v>0</v>
      </c>
      <c r="KN49">
        <f t="shared" si="186"/>
        <v>0</v>
      </c>
      <c r="KO49">
        <f t="shared" si="187"/>
        <v>0</v>
      </c>
      <c r="KP49" s="38" t="str">
        <f>IF(KK49=0,"",IF(KN49&gt;Configurações!$B$15,"7DIA ","")&amp;IF(AND(WEEKDAY(KG$5)=1,KO49&gt;IF($D49="F",Configurações!$B$13,Configurações!$B$14)),"DOM ","")&amp;IF(Configurações!$B$3="Simples","",IF(ROUND(KL49*1440,0)&lt;=ROUND(Configurações!$B$11*1440,0),IF(ROUND(KM49*1440,0)&gt;0,"INT-INDEVIDO",""),IF(ROUND(KL49*1440,0)&lt;=ROUND(Configurações!$B$12*1440,0),IF(ROUND(KM49*1440,0)&lt;&gt;ROUND(Configurações!$B$8*1440,0),"INT-15MIN",""),IF(OR(ROUND(KM49*1440,0)&lt;ROUND(Configurações!$B$9*1440,0),ROUND(KM49*1440,0)&gt;ROUND(Configurações!$B$10*1440,0)),"INT-1H2H","")))))</f>
        <v/>
      </c>
      <c r="KQ49" t="str">
        <f>IF(Configurações!$B$3="Simples",IF('Escala Simples'!AJ49="Trabalho","TRAB",IF('Escala Simples'!AJ49="Folga","FOLGA",IF('Escala Simples'!AJ49="Atestado","ATEST",IF('Escala Simples'!AJ49="Férias","FERIAS","")))),"")</f>
        <v/>
      </c>
      <c r="KR49" s="71" t="str">
        <f>IF(Configurações!$B$3="Colunas",IF('Escala Colunas'!Q180="","",'Escala Colunas'!Q180),IF(Configurações!$B$3="Simples","",IF('Escala Linhas'!ER49="","",'Escala Linhas'!ER49)))</f>
        <v/>
      </c>
      <c r="KS49" s="71" t="str">
        <f>IF(Configurações!$B$3="Colunas",IF('Escala Colunas'!Q181="","",'Escala Colunas'!Q181),IF(Configurações!$B$3="Simples","",IF('Escala Linhas'!ES49="","",'Escala Linhas'!ES49)))</f>
        <v/>
      </c>
      <c r="KT49" s="71" t="str">
        <f>IF(Configurações!$B$3="Colunas",IF('Escala Colunas'!Q182="","",'Escala Colunas'!Q182),IF(Configurações!$B$3="Simples","",IF('Escala Linhas'!ET49="","",'Escala Linhas'!ET49)))</f>
        <v/>
      </c>
      <c r="KU49" s="71" t="str">
        <f>IF(Configurações!$B$3="Colunas",IF('Escala Colunas'!Q183="","",'Escala Colunas'!Q183),IF(Configurações!$B$3="Simples","",IF('Escala Linhas'!EU49="","",'Escala Linhas'!EU49)))</f>
        <v/>
      </c>
      <c r="KV49">
        <f>IF($B49="",0,IF(Configurações!$B$3="Simples",IF(OR(LB49="TRAB",LB49="ATEST"),1,0),IF(AND(KR49&lt;&gt;"",KU49&lt;&gt;""),1,0)))</f>
        <v>0</v>
      </c>
      <c r="KW49" s="72">
        <f>IF(AND(KV49=1,Configurações!$B$3&lt;&gt;"Simples"),MOD(KU49-KR49,1)-KX49,0)</f>
        <v>0</v>
      </c>
      <c r="KX49" s="72">
        <f t="shared" si="188"/>
        <v>0</v>
      </c>
      <c r="KY49">
        <f t="shared" si="189"/>
        <v>0</v>
      </c>
      <c r="KZ49">
        <f t="shared" si="190"/>
        <v>0</v>
      </c>
      <c r="LA49" s="38" t="str">
        <f>IF(KV49=0,"",IF(KY49&gt;Configurações!$B$15,"7DIA ","")&amp;IF(AND(WEEKDAY(KR$5)=1,KZ49&gt;IF($D49="F",Configurações!$B$13,Configurações!$B$14)),"DOM ","")&amp;IF(Configurações!$B$3="Simples","",IF(ROUND(KW49*1440,0)&lt;=ROUND(Configurações!$B$11*1440,0),IF(ROUND(KX49*1440,0)&gt;0,"INT-INDEVIDO",""),IF(ROUND(KW49*1440,0)&lt;=ROUND(Configurações!$B$12*1440,0),IF(ROUND(KX49*1440,0)&lt;&gt;ROUND(Configurações!$B$8*1440,0),"INT-15MIN",""),IF(OR(ROUND(KX49*1440,0)&lt;ROUND(Configurações!$B$9*1440,0),ROUND(KX49*1440,0)&gt;ROUND(Configurações!$B$10*1440,0)),"INT-1H2H","")))))</f>
        <v/>
      </c>
      <c r="LB49" t="str">
        <f>IF(Configurações!$B$3="Simples",IF('Escala Simples'!AK49="Trabalho","TRAB",IF('Escala Simples'!AK49="Folga","FOLGA",IF('Escala Simples'!AK49="Atestado","ATEST",IF('Escala Simples'!AK49="Férias","FERIAS","")))),"")</f>
        <v/>
      </c>
      <c r="LC49" s="71" t="str">
        <f>IF(Configurações!$B$3="Colunas",IF('Escala Colunas'!Q188="","",'Escala Colunas'!Q188),IF(Configurações!$B$3="Simples","",IF('Escala Linhas'!EZ49="","",'Escala Linhas'!EZ49)))</f>
        <v/>
      </c>
      <c r="LD49" s="71" t="str">
        <f>IF(Configurações!$B$3="Colunas",IF('Escala Colunas'!Q189="","",'Escala Colunas'!Q189),IF(Configurações!$B$3="Simples","",IF('Escala Linhas'!FA49="","",'Escala Linhas'!FA49)))</f>
        <v/>
      </c>
      <c r="LE49" s="71" t="str">
        <f>IF(Configurações!$B$3="Colunas",IF('Escala Colunas'!Q190="","",'Escala Colunas'!Q190),IF(Configurações!$B$3="Simples","",IF('Escala Linhas'!FB49="","",'Escala Linhas'!FB49)))</f>
        <v/>
      </c>
      <c r="LF49" s="71" t="str">
        <f>IF(Configurações!$B$3="Colunas",IF('Escala Colunas'!Q191="","",'Escala Colunas'!Q191),IF(Configurações!$B$3="Simples","",IF('Escala Linhas'!FC49="","",'Escala Linhas'!FC49)))</f>
        <v/>
      </c>
      <c r="LG49">
        <f>IF($B49="",0,IF(Configurações!$B$3="Simples",IF(OR(LM49="TRAB",LM49="ATEST"),1,0),IF(AND(LC49&lt;&gt;"",LF49&lt;&gt;""),1,0)))</f>
        <v>0</v>
      </c>
      <c r="LH49" s="72">
        <f>IF(AND(LG49=1,Configurações!$B$3&lt;&gt;"Simples"),MOD(LF49-LC49,1)-LI49,0)</f>
        <v>0</v>
      </c>
      <c r="LI49" s="72">
        <f t="shared" si="191"/>
        <v>0</v>
      </c>
      <c r="LJ49">
        <f t="shared" si="192"/>
        <v>0</v>
      </c>
      <c r="LK49">
        <f t="shared" si="193"/>
        <v>0</v>
      </c>
      <c r="LL49" s="38" t="str">
        <f>IF(LG49=0,"",IF(LJ49&gt;Configurações!$B$15,"7DIA ","")&amp;IF(AND(WEEKDAY(LC$5)=1,LK49&gt;IF($D49="F",Configurações!$B$13,Configurações!$B$14)),"DOM ","")&amp;IF(Configurações!$B$3="Simples","",IF(ROUND(LH49*1440,0)&lt;=ROUND(Configurações!$B$11*1440,0),IF(ROUND(LI49*1440,0)&gt;0,"INT-INDEVIDO",""),IF(ROUND(LH49*1440,0)&lt;=ROUND(Configurações!$B$12*1440,0),IF(ROUND(LI49*1440,0)&lt;&gt;ROUND(Configurações!$B$8*1440,0),"INT-15MIN",""),IF(OR(ROUND(LI49*1440,0)&lt;ROUND(Configurações!$B$9*1440,0),ROUND(LI49*1440,0)&gt;ROUND(Configurações!$B$10*1440,0)),"INT-1H2H","")))))</f>
        <v/>
      </c>
      <c r="LM49" t="str">
        <f>IF(Configurações!$B$3="Simples",IF('Escala Simples'!AN49="Trabalho","TRAB",IF('Escala Simples'!AN49="Folga","FOLGA",IF('Escala Simples'!AN49="Atestado","ATEST",IF('Escala Simples'!AN49="Férias","FERIAS","")))),"")</f>
        <v/>
      </c>
      <c r="LN49" s="71" t="str">
        <f>IF(Configurações!$B$3="Colunas",IF('Escala Colunas'!Q193="","",'Escala Colunas'!Q193),IF(Configurações!$B$3="Simples","",IF('Escala Linhas'!FE49="","",'Escala Linhas'!FE49)))</f>
        <v/>
      </c>
      <c r="LO49" s="71" t="str">
        <f>IF(Configurações!$B$3="Colunas",IF('Escala Colunas'!Q194="","",'Escala Colunas'!Q194),IF(Configurações!$B$3="Simples","",IF('Escala Linhas'!FF49="","",'Escala Linhas'!FF49)))</f>
        <v/>
      </c>
      <c r="LP49" s="71" t="str">
        <f>IF(Configurações!$B$3="Colunas",IF('Escala Colunas'!Q195="","",'Escala Colunas'!Q195),IF(Configurações!$B$3="Simples","",IF('Escala Linhas'!FG49="","",'Escala Linhas'!FG49)))</f>
        <v/>
      </c>
      <c r="LQ49" s="71" t="str">
        <f>IF(Configurações!$B$3="Colunas",IF('Escala Colunas'!Q196="","",'Escala Colunas'!Q196),IF(Configurações!$B$3="Simples","",IF('Escala Linhas'!FH49="","",'Escala Linhas'!FH49)))</f>
        <v/>
      </c>
      <c r="LR49">
        <f>IF($B49="",0,IF(Configurações!$B$3="Simples",IF(OR(LX49="TRAB",LX49="ATEST"),1,0),IF(AND(LN49&lt;&gt;"",LQ49&lt;&gt;""),1,0)))</f>
        <v>0</v>
      </c>
      <c r="LS49" s="72">
        <f>IF(AND(LR49=1,Configurações!$B$3&lt;&gt;"Simples"),MOD(LQ49-LN49,1)-LT49,0)</f>
        <v>0</v>
      </c>
      <c r="LT49" s="72">
        <f t="shared" si="194"/>
        <v>0</v>
      </c>
      <c r="LU49">
        <f t="shared" si="195"/>
        <v>0</v>
      </c>
      <c r="LV49">
        <f t="shared" si="196"/>
        <v>0</v>
      </c>
      <c r="LW49" s="38" t="str">
        <f>IF(LR49=0,"",IF(LU49&gt;Configurações!$B$15,"7DIA ","")&amp;IF(AND(WEEKDAY(LN$5)=1,LV49&gt;IF($D49="F",Configurações!$B$13,Configurações!$B$14)),"DOM ","")&amp;IF(Configurações!$B$3="Simples","",IF(ROUND(LS49*1440,0)&lt;=ROUND(Configurações!$B$11*1440,0),IF(ROUND(LT49*1440,0)&gt;0,"INT-INDEVIDO",""),IF(ROUND(LS49*1440,0)&lt;=ROUND(Configurações!$B$12*1440,0),IF(ROUND(LT49*1440,0)&lt;&gt;ROUND(Configurações!$B$8*1440,0),"INT-15MIN",""),IF(OR(ROUND(LT49*1440,0)&lt;ROUND(Configurações!$B$9*1440,0),ROUND(LT49*1440,0)&gt;ROUND(Configurações!$B$10*1440,0)),"INT-1H2H","")))))</f>
        <v/>
      </c>
      <c r="LX49" t="str">
        <f>IF(Configurações!$B$3="Simples",IF('Escala Simples'!AO49="Trabalho","TRAB",IF('Escala Simples'!AO49="Folga","FOLGA",IF('Escala Simples'!AO49="Atestado","ATEST",IF('Escala Simples'!AO49="Férias","FERIAS","")))),"")</f>
        <v/>
      </c>
      <c r="LY49" s="71" t="str">
        <f>IF(Configurações!$B$3="Colunas",IF('Escala Colunas'!Q198="","",'Escala Colunas'!Q198),IF(Configurações!$B$3="Simples","",IF('Escala Linhas'!FJ49="","",'Escala Linhas'!FJ49)))</f>
        <v/>
      </c>
      <c r="LZ49" s="71" t="str">
        <f>IF(Configurações!$B$3="Colunas",IF('Escala Colunas'!Q199="","",'Escala Colunas'!Q199),IF(Configurações!$B$3="Simples","",IF('Escala Linhas'!FK49="","",'Escala Linhas'!FK49)))</f>
        <v/>
      </c>
      <c r="MA49" s="71" t="str">
        <f>IF(Configurações!$B$3="Colunas",IF('Escala Colunas'!Q200="","",'Escala Colunas'!Q200),IF(Configurações!$B$3="Simples","",IF('Escala Linhas'!FL49="","",'Escala Linhas'!FL49)))</f>
        <v/>
      </c>
      <c r="MB49" s="71" t="str">
        <f>IF(Configurações!$B$3="Colunas",IF('Escala Colunas'!Q201="","",'Escala Colunas'!Q201),IF(Configurações!$B$3="Simples","",IF('Escala Linhas'!FM49="","",'Escala Linhas'!FM49)))</f>
        <v/>
      </c>
      <c r="MC49">
        <f>IF($B49="",0,IF(Configurações!$B$3="Simples",IF(OR(MI49="TRAB",MI49="ATEST"),1,0),IF(AND(LY49&lt;&gt;"",MB49&lt;&gt;""),1,0)))</f>
        <v>0</v>
      </c>
      <c r="MD49" s="72">
        <f>IF(AND(MC49=1,Configurações!$B$3&lt;&gt;"Simples"),MOD(MB49-LY49,1)-ME49,0)</f>
        <v>0</v>
      </c>
      <c r="ME49" s="72">
        <f t="shared" si="197"/>
        <v>0</v>
      </c>
      <c r="MF49">
        <f t="shared" si="198"/>
        <v>0</v>
      </c>
      <c r="MG49">
        <f t="shared" si="199"/>
        <v>0</v>
      </c>
      <c r="MH49" s="38" t="str">
        <f>IF(MC49=0,"",IF(MF49&gt;Configurações!$B$15,"7DIA ","")&amp;IF(AND(WEEKDAY(LY$5)=1,MG49&gt;IF($D49="F",Configurações!$B$13,Configurações!$B$14)),"DOM ","")&amp;IF(Configurações!$B$3="Simples","",IF(ROUND(MD49*1440,0)&lt;=ROUND(Configurações!$B$11*1440,0),IF(ROUND(ME49*1440,0)&gt;0,"INT-INDEVIDO",""),IF(ROUND(MD49*1440,0)&lt;=ROUND(Configurações!$B$12*1440,0),IF(ROUND(ME49*1440,0)&lt;&gt;ROUND(Configurações!$B$8*1440,0),"INT-15MIN",""),IF(OR(ROUND(ME49*1440,0)&lt;ROUND(Configurações!$B$9*1440,0),ROUND(ME49*1440,0)&gt;ROUND(Configurações!$B$10*1440,0)),"INT-1H2H","")))))</f>
        <v/>
      </c>
      <c r="MI49" t="str">
        <f>IF(Configurações!$B$3="Simples",IF('Escala Simples'!AP49="Trabalho","TRAB",IF('Escala Simples'!AP49="Folga","FOLGA",IF('Escala Simples'!AP49="Atestado","ATEST",IF('Escala Simples'!AP49="Férias","FERIAS","")))),"")</f>
        <v/>
      </c>
      <c r="MJ49" s="71" t="str">
        <f>IF(Configurações!$B$3="Colunas",IF('Escala Colunas'!Q203="","",'Escala Colunas'!Q203),IF(Configurações!$B$3="Simples","",IF('Escala Linhas'!FO49="","",'Escala Linhas'!FO49)))</f>
        <v/>
      </c>
      <c r="MK49" s="71" t="str">
        <f>IF(Configurações!$B$3="Colunas",IF('Escala Colunas'!Q204="","",'Escala Colunas'!Q204),IF(Configurações!$B$3="Simples","",IF('Escala Linhas'!FP49="","",'Escala Linhas'!FP49)))</f>
        <v/>
      </c>
      <c r="ML49" s="71" t="str">
        <f>IF(Configurações!$B$3="Colunas",IF('Escala Colunas'!Q205="","",'Escala Colunas'!Q205),IF(Configurações!$B$3="Simples","",IF('Escala Linhas'!FQ49="","",'Escala Linhas'!FQ49)))</f>
        <v/>
      </c>
      <c r="MM49" s="71" t="str">
        <f>IF(Configurações!$B$3="Colunas",IF('Escala Colunas'!Q206="","",'Escala Colunas'!Q206),IF(Configurações!$B$3="Simples","",IF('Escala Linhas'!FR49="","",'Escala Linhas'!FR49)))</f>
        <v/>
      </c>
      <c r="MN49">
        <f>IF($B49="",0,IF(Configurações!$B$3="Simples",IF(OR(MT49="TRAB",MT49="ATEST"),1,0),IF(AND(MJ49&lt;&gt;"",MM49&lt;&gt;""),1,0)))</f>
        <v>0</v>
      </c>
      <c r="MO49" s="72">
        <f>IF(AND(MN49=1,Configurações!$B$3&lt;&gt;"Simples"),MOD(MM49-MJ49,1)-MP49,0)</f>
        <v>0</v>
      </c>
      <c r="MP49" s="72">
        <f t="shared" si="200"/>
        <v>0</v>
      </c>
      <c r="MQ49">
        <f t="shared" si="201"/>
        <v>0</v>
      </c>
      <c r="MR49">
        <f t="shared" si="202"/>
        <v>0</v>
      </c>
      <c r="MS49" s="38" t="str">
        <f>IF(MN49=0,"",IF(MQ49&gt;Configurações!$B$15,"7DIA ","")&amp;IF(AND(WEEKDAY(MJ$5)=1,MR49&gt;IF($D49="F",Configurações!$B$13,Configurações!$B$14)),"DOM ","")&amp;IF(Configurações!$B$3="Simples","",IF(ROUND(MO49*1440,0)&lt;=ROUND(Configurações!$B$11*1440,0),IF(ROUND(MP49*1440,0)&gt;0,"INT-INDEVIDO",""),IF(ROUND(MO49*1440,0)&lt;=ROUND(Configurações!$B$12*1440,0),IF(ROUND(MP49*1440,0)&lt;&gt;ROUND(Configurações!$B$8*1440,0),"INT-15MIN",""),IF(OR(ROUND(MP49*1440,0)&lt;ROUND(Configurações!$B$9*1440,0),ROUND(MP49*1440,0)&gt;ROUND(Configurações!$B$10*1440,0)),"INT-1H2H","")))))</f>
        <v/>
      </c>
      <c r="MT49" t="str">
        <f>IF(Configurações!$B$3="Simples",IF('Escala Simples'!AQ49="Trabalho","TRAB",IF('Escala Simples'!AQ49="Folga","FOLGA",IF('Escala Simples'!AQ49="Atestado","ATEST",IF('Escala Simples'!AQ49="Férias","FERIAS","")))),"")</f>
        <v/>
      </c>
      <c r="MU49" s="71" t="str">
        <f>IF(Configurações!$B$3="Colunas",IF('Escala Colunas'!Q208="","",'Escala Colunas'!Q208),IF(Configurações!$B$3="Simples","",IF('Escala Linhas'!FT49="","",'Escala Linhas'!FT49)))</f>
        <v/>
      </c>
      <c r="MV49" s="71" t="str">
        <f>IF(Configurações!$B$3="Colunas",IF('Escala Colunas'!Q209="","",'Escala Colunas'!Q209),IF(Configurações!$B$3="Simples","",IF('Escala Linhas'!FU49="","",'Escala Linhas'!FU49)))</f>
        <v/>
      </c>
      <c r="MW49" s="71" t="str">
        <f>IF(Configurações!$B$3="Colunas",IF('Escala Colunas'!Q210="","",'Escala Colunas'!Q210),IF(Configurações!$B$3="Simples","",IF('Escala Linhas'!FV49="","",'Escala Linhas'!FV49)))</f>
        <v/>
      </c>
      <c r="MX49" s="71" t="str">
        <f>IF(Configurações!$B$3="Colunas",IF('Escala Colunas'!Q211="","",'Escala Colunas'!Q211),IF(Configurações!$B$3="Simples","",IF('Escala Linhas'!FW49="","",'Escala Linhas'!FW49)))</f>
        <v/>
      </c>
      <c r="MY49">
        <f>IF($B49="",0,IF(Configurações!$B$3="Simples",IF(OR(NE49="TRAB",NE49="ATEST"),1,0),IF(AND(MU49&lt;&gt;"",MX49&lt;&gt;""),1,0)))</f>
        <v>0</v>
      </c>
      <c r="MZ49" s="72">
        <f>IF(AND(MY49=1,Configurações!$B$3&lt;&gt;"Simples"),MOD(MX49-MU49,1)-NA49,0)</f>
        <v>0</v>
      </c>
      <c r="NA49" s="72">
        <f t="shared" si="203"/>
        <v>0</v>
      </c>
      <c r="NB49">
        <f t="shared" si="204"/>
        <v>0</v>
      </c>
      <c r="NC49">
        <f t="shared" si="205"/>
        <v>0</v>
      </c>
      <c r="ND49" s="38" t="str">
        <f>IF(MY49=0,"",IF(NB49&gt;Configurações!$B$15,"7DIA ","")&amp;IF(AND(WEEKDAY(MU$5)=1,NC49&gt;IF($D49="F",Configurações!$B$13,Configurações!$B$14)),"DOM ","")&amp;IF(Configurações!$B$3="Simples","",IF(ROUND(MZ49*1440,0)&lt;=ROUND(Configurações!$B$11*1440,0),IF(ROUND(NA49*1440,0)&gt;0,"INT-INDEVIDO",""),IF(ROUND(MZ49*1440,0)&lt;=ROUND(Configurações!$B$12*1440,0),IF(ROUND(NA49*1440,0)&lt;&gt;ROUND(Configurações!$B$8*1440,0),"INT-15MIN",""),IF(OR(ROUND(NA49*1440,0)&lt;ROUND(Configurações!$B$9*1440,0),ROUND(NA49*1440,0)&gt;ROUND(Configurações!$B$10*1440,0)),"INT-1H2H","")))))</f>
        <v/>
      </c>
      <c r="NE49" t="str">
        <f>IF(Configurações!$B$3="Simples",IF('Escala Simples'!AR49="Trabalho","TRAB",IF('Escala Simples'!AR49="Folga","FOLGA",IF('Escala Simples'!AR49="Atestado","ATEST",IF('Escala Simples'!AR49="Férias","FERIAS","")))),"")</f>
        <v/>
      </c>
      <c r="NF49" s="71" t="str">
        <f>IF(Configurações!$B$3="Colunas",IF('Escala Colunas'!Q213="","",'Escala Colunas'!Q213),IF(Configurações!$B$3="Simples","",IF('Escala Linhas'!FY49="","",'Escala Linhas'!FY49)))</f>
        <v/>
      </c>
      <c r="NG49" s="71" t="str">
        <f>IF(Configurações!$B$3="Colunas",IF('Escala Colunas'!Q214="","",'Escala Colunas'!Q214),IF(Configurações!$B$3="Simples","",IF('Escala Linhas'!FZ49="","",'Escala Linhas'!FZ49)))</f>
        <v/>
      </c>
      <c r="NH49" s="71" t="str">
        <f>IF(Configurações!$B$3="Colunas",IF('Escala Colunas'!Q215="","",'Escala Colunas'!Q215),IF(Configurações!$B$3="Simples","",IF('Escala Linhas'!GA49="","",'Escala Linhas'!GA49)))</f>
        <v/>
      </c>
      <c r="NI49" s="71" t="str">
        <f>IF(Configurações!$B$3="Colunas",IF('Escala Colunas'!Q216="","",'Escala Colunas'!Q216),IF(Configurações!$B$3="Simples","",IF('Escala Linhas'!GB49="","",'Escala Linhas'!GB49)))</f>
        <v/>
      </c>
      <c r="NJ49">
        <f>IF($B49="",0,IF(Configurações!$B$3="Simples",IF(OR(NP49="TRAB",NP49="ATEST"),1,0),IF(AND(NF49&lt;&gt;"",NI49&lt;&gt;""),1,0)))</f>
        <v>0</v>
      </c>
      <c r="NK49" s="72">
        <f>IF(AND(NJ49=1,Configurações!$B$3&lt;&gt;"Simples"),MOD(NI49-NF49,1)-NL49,0)</f>
        <v>0</v>
      </c>
      <c r="NL49" s="72">
        <f t="shared" si="206"/>
        <v>0</v>
      </c>
      <c r="NM49">
        <f t="shared" si="207"/>
        <v>0</v>
      </c>
      <c r="NN49">
        <f t="shared" si="208"/>
        <v>0</v>
      </c>
      <c r="NO49" s="38" t="str">
        <f>IF(NJ49=0,"",IF(NM49&gt;Configurações!$B$15,"7DIA ","")&amp;IF(AND(WEEKDAY(NF$5)=1,NN49&gt;IF($D49="F",Configurações!$B$13,Configurações!$B$14)),"DOM ","")&amp;IF(Configurações!$B$3="Simples","",IF(ROUND(NK49*1440,0)&lt;=ROUND(Configurações!$B$11*1440,0),IF(ROUND(NL49*1440,0)&gt;0,"INT-INDEVIDO",""),IF(ROUND(NK49*1440,0)&lt;=ROUND(Configurações!$B$12*1440,0),IF(ROUND(NL49*1440,0)&lt;&gt;ROUND(Configurações!$B$8*1440,0),"INT-15MIN",""),IF(OR(ROUND(NL49*1440,0)&lt;ROUND(Configurações!$B$9*1440,0),ROUND(NL49*1440,0)&gt;ROUND(Configurações!$B$10*1440,0)),"INT-1H2H","")))))</f>
        <v/>
      </c>
      <c r="NP49" t="str">
        <f>IF(Configurações!$B$3="Simples",IF('Escala Simples'!AS49="Trabalho","TRAB",IF('Escala Simples'!AS49="Folga","FOLGA",IF('Escala Simples'!AS49="Atestado","ATEST",IF('Escala Simples'!AS49="Férias","FERIAS","")))),"")</f>
        <v/>
      </c>
      <c r="NQ49" s="71" t="str">
        <f>IF(Configurações!$B$3="Colunas",IF('Escala Colunas'!Q218="","",'Escala Colunas'!Q218),IF(Configurações!$B$3="Simples","",IF('Escala Linhas'!GD49="","",'Escala Linhas'!GD49)))</f>
        <v/>
      </c>
      <c r="NR49" s="71" t="str">
        <f>IF(Configurações!$B$3="Colunas",IF('Escala Colunas'!Q219="","",'Escala Colunas'!Q219),IF(Configurações!$B$3="Simples","",IF('Escala Linhas'!GE49="","",'Escala Linhas'!GE49)))</f>
        <v/>
      </c>
      <c r="NS49" s="71" t="str">
        <f>IF(Configurações!$B$3="Colunas",IF('Escala Colunas'!Q220="","",'Escala Colunas'!Q220),IF(Configurações!$B$3="Simples","",IF('Escala Linhas'!GF49="","",'Escala Linhas'!GF49)))</f>
        <v/>
      </c>
      <c r="NT49" s="71" t="str">
        <f>IF(Configurações!$B$3="Colunas",IF('Escala Colunas'!Q221="","",'Escala Colunas'!Q221),IF(Configurações!$B$3="Simples","",IF('Escala Linhas'!GG49="","",'Escala Linhas'!GG49)))</f>
        <v/>
      </c>
      <c r="NU49">
        <f>IF($B49="",0,IF(Configurações!$B$3="Simples",IF(OR(OA49="TRAB",OA49="ATEST"),1,0),IF(AND(NQ49&lt;&gt;"",NT49&lt;&gt;""),1,0)))</f>
        <v>0</v>
      </c>
      <c r="NV49" s="72">
        <f>IF(AND(NU49=1,Configurações!$B$3&lt;&gt;"Simples"),MOD(NT49-NQ49,1)-NW49,0)</f>
        <v>0</v>
      </c>
      <c r="NW49" s="72">
        <f t="shared" si="209"/>
        <v>0</v>
      </c>
      <c r="NX49">
        <f t="shared" si="210"/>
        <v>0</v>
      </c>
      <c r="NY49">
        <f t="shared" si="211"/>
        <v>0</v>
      </c>
      <c r="NZ49" s="38" t="str">
        <f>IF(NU49=0,"",IF(NX49&gt;Configurações!$B$15,"7DIA ","")&amp;IF(AND(WEEKDAY(NQ$5)=1,NY49&gt;IF($D49="F",Configurações!$B$13,Configurações!$B$14)),"DOM ","")&amp;IF(Configurações!$B$3="Simples","",IF(ROUND(NV49*1440,0)&lt;=ROUND(Configurações!$B$11*1440,0),IF(ROUND(NW49*1440,0)&gt;0,"INT-INDEVIDO",""),IF(ROUND(NV49*1440,0)&lt;=ROUND(Configurações!$B$12*1440,0),IF(ROUND(NW49*1440,0)&lt;&gt;ROUND(Configurações!$B$8*1440,0),"INT-15MIN",""),IF(OR(ROUND(NW49*1440,0)&lt;ROUND(Configurações!$B$9*1440,0),ROUND(NW49*1440,0)&gt;ROUND(Configurações!$B$10*1440,0)),"INT-1H2H","")))))</f>
        <v/>
      </c>
      <c r="OA49" t="str">
        <f>IF(Configurações!$B$3="Simples",IF('Escala Simples'!AT49="Trabalho","TRAB",IF('Escala Simples'!AT49="Folga","FOLGA",IF('Escala Simples'!AT49="Atestado","ATEST",IF('Escala Simples'!AT49="Férias","FERIAS","")))),"")</f>
        <v/>
      </c>
      <c r="OB49" s="72">
        <f>SUMIFS(Cálculos!$G49:$OA49,Cálculos!$G$4:$OA$4,"H",Cálculos!$G$3:$OA$3,1)</f>
        <v>0</v>
      </c>
      <c r="OC49">
        <f>SUMIFS(Cálculos!$G49:$OA49,Cálculos!$G$4:$OA$4,"T",Cálculos!$G$3:$OA$3,1)</f>
        <v>0</v>
      </c>
      <c r="OD49" s="69" t="str">
        <f>IF($B49="","",IF(AND(Configurações!$B$3&lt;&gt;"Simples",ISNUMBER($C49),ROUND(OB49*1440,0)&gt;$C49*60),"Jornada semanal excedida: "&amp;TEXT(OB49,"[h]:mm")&amp;" (contratada "&amp;$C49&amp;"h) • ","")&amp;IF(IF(Configurações!$B$6="Sim",OC49&gt;6,OC49&gt;Configurações!$B$5),IF(Configurações!$B$6="Sim","Semana inteira sem folga — mínimo 1 folga (CCT/ACT) • ","Mais de "&amp;Configurações!$B$5&amp;" dias trabalhados — obrigatórias 2 folgas semanais • "),"")&amp;IF(COUNTIF(G49:CD49,"*7DIA*")&gt;0,"7º dia consecutivo de trabalho • ","")&amp;IF(COUNTIF(G49:CD49,"*DOM*")&gt;0,"Domingos consecutivos acima do permitido • ","")&amp;IF(COUNTIF(G49:CD49,"*INT-INDEVIDO*")&gt;0,"Intervalo indevido em jornada até 4h • ","")&amp;IF(COUNTIF(G49:CD49,"*INT-15MIN*")&gt;0,"Intervalo deve ser de 15 min (jornada 4h01–6h) • ","")&amp;IF(COUNTIF(G49:CD49,"*INT-1H2H*")&gt;0,"Intervalo fora de 1h–2h (jornada acima de 6h) • ",""))</f>
        <v/>
      </c>
      <c r="OE49">
        <f>IF($B49="",0,IF(AND(Configurações!$B$3&lt;&gt;"Simples",ISNUMBER($C49),ROUND(OB49*1440,0)&gt;$C49*60),1,0))</f>
        <v>0</v>
      </c>
      <c r="OF49">
        <f>IF($B49="",0,IF(IF(Configurações!$B$6="Sim",OC49&gt;6,OC49&gt;Configurações!$B$5),1,0))</f>
        <v>0</v>
      </c>
      <c r="OG49" s="72">
        <f>SUMIFS(Cálculos!$G49:$OA49,Cálculos!$G$4:$OA$4,"H",Cálculos!$G$3:$OA$3,2)</f>
        <v>0</v>
      </c>
      <c r="OH49">
        <f>SUMIFS(Cálculos!$G49:$OA49,Cálculos!$G$4:$OA$4,"T",Cálculos!$G$3:$OA$3,2)</f>
        <v>0</v>
      </c>
      <c r="OI49" s="69" t="str">
        <f>IF($B49="","",IF(AND(Configurações!$B$3&lt;&gt;"Simples",ISNUMBER($C49),ROUND(OG49*1440,0)&gt;$C49*60),"Jornada semanal excedida: "&amp;TEXT(OG49,"[h]:mm")&amp;" (contratada "&amp;$C49&amp;"h) • ","")&amp;IF(IF(Configurações!$B$6="Sim",OH49&gt;6,OH49&gt;Configurações!$B$5),IF(Configurações!$B$6="Sim","Semana inteira sem folga — mínimo 1 folga (CCT/ACT) • ","Mais de "&amp;Configurações!$B$5&amp;" dias trabalhados — obrigatórias 2 folgas semanais • "),"")&amp;IF(COUNTIF(CF49:FC49,"*7DIA*")&gt;0,"7º dia consecutivo de trabalho • ","")&amp;IF(COUNTIF(CF49:FC49,"*DOM*")&gt;0,"Domingos consecutivos acima do permitido • ","")&amp;IF(COUNTIF(CF49:FC49,"*INT-INDEVIDO*")&gt;0,"Intervalo indevido em jornada até 4h • ","")&amp;IF(COUNTIF(CF49:FC49,"*INT-15MIN*")&gt;0,"Intervalo deve ser de 15 min (jornada 4h01–6h) • ","")&amp;IF(COUNTIF(CF49:FC49,"*INT-1H2H*")&gt;0,"Intervalo fora de 1h–2h (jornada acima de 6h) • ",""))</f>
        <v/>
      </c>
      <c r="OJ49">
        <f>IF($B49="",0,IF(AND(Configurações!$B$3&lt;&gt;"Simples",ISNUMBER($C49),ROUND(OG49*1440,0)&gt;$C49*60),1,0))</f>
        <v>0</v>
      </c>
      <c r="OK49">
        <f>IF($B49="",0,IF(IF(Configurações!$B$6="Sim",OH49&gt;6,OH49&gt;Configurações!$B$5),1,0))</f>
        <v>0</v>
      </c>
      <c r="OL49" s="72">
        <f>SUMIFS(Cálculos!$G49:$OA49,Cálculos!$G$4:$OA$4,"H",Cálculos!$G$3:$OA$3,3)</f>
        <v>0</v>
      </c>
      <c r="OM49">
        <f>SUMIFS(Cálculos!$G49:$OA49,Cálculos!$G$4:$OA$4,"T",Cálculos!$G$3:$OA$3,3)</f>
        <v>0</v>
      </c>
      <c r="ON49" s="69" t="str">
        <f>IF($B49="","",IF(AND(Configurações!$B$3&lt;&gt;"Simples",ISNUMBER($C49),ROUND(OL49*1440,0)&gt;$C49*60),"Jornada semanal excedida: "&amp;TEXT(OL49,"[h]:mm")&amp;" (contratada "&amp;$C49&amp;"h) • ","")&amp;IF(IF(Configurações!$B$6="Sim",OM49&gt;6,OM49&gt;Configurações!$B$5),IF(Configurações!$B$6="Sim","Semana inteira sem folga — mínimo 1 folga (CCT/ACT) • ","Mais de "&amp;Configurações!$B$5&amp;" dias trabalhados — obrigatórias 2 folgas semanais • "),"")&amp;IF(COUNTIF(FE49:IB49,"*7DIA*")&gt;0,"7º dia consecutivo de trabalho • ","")&amp;IF(COUNTIF(FE49:IB49,"*DOM*")&gt;0,"Domingos consecutivos acima do permitido • ","")&amp;IF(COUNTIF(FE49:IB49,"*INT-INDEVIDO*")&gt;0,"Intervalo indevido em jornada até 4h • ","")&amp;IF(COUNTIF(FE49:IB49,"*INT-15MIN*")&gt;0,"Intervalo deve ser de 15 min (jornada 4h01–6h) • ","")&amp;IF(COUNTIF(FE49:IB49,"*INT-1H2H*")&gt;0,"Intervalo fora de 1h–2h (jornada acima de 6h) • ",""))</f>
        <v/>
      </c>
      <c r="OO49">
        <f>IF($B49="",0,IF(AND(Configurações!$B$3&lt;&gt;"Simples",ISNUMBER($C49),ROUND(OL49*1440,0)&gt;$C49*60),1,0))</f>
        <v>0</v>
      </c>
      <c r="OP49">
        <f>IF($B49="",0,IF(IF(Configurações!$B$6="Sim",OM49&gt;6,OM49&gt;Configurações!$B$5),1,0))</f>
        <v>0</v>
      </c>
      <c r="OQ49" s="72">
        <f>SUMIFS(Cálculos!$G49:$OA49,Cálculos!$G$4:$OA$4,"H",Cálculos!$G$3:$OA$3,4)</f>
        <v>0</v>
      </c>
      <c r="OR49">
        <f>SUMIFS(Cálculos!$G49:$OA49,Cálculos!$G$4:$OA$4,"T",Cálculos!$G$3:$OA$3,4)</f>
        <v>0</v>
      </c>
      <c r="OS49" s="69" t="str">
        <f>IF($B49="","",IF(AND(Configurações!$B$3&lt;&gt;"Simples",ISNUMBER($C49),ROUND(OQ49*1440,0)&gt;$C49*60),"Jornada semanal excedida: "&amp;TEXT(OQ49,"[h]:mm")&amp;" (contratada "&amp;$C49&amp;"h) • ","")&amp;IF(IF(Configurações!$B$6="Sim",OR49&gt;6,OR49&gt;Configurações!$B$5),IF(Configurações!$B$6="Sim","Semana inteira sem folga — mínimo 1 folga (CCT/ACT) • ","Mais de "&amp;Configurações!$B$5&amp;" dias trabalhados — obrigatórias 2 folgas semanais • "),"")&amp;IF(COUNTIF(ID49:LA49,"*7DIA*")&gt;0,"7º dia consecutivo de trabalho • ","")&amp;IF(COUNTIF(ID49:LA49,"*DOM*")&gt;0,"Domingos consecutivos acima do permitido • ","")&amp;IF(COUNTIF(ID49:LA49,"*INT-INDEVIDO*")&gt;0,"Intervalo indevido em jornada até 4h • ","")&amp;IF(COUNTIF(ID49:LA49,"*INT-15MIN*")&gt;0,"Intervalo deve ser de 15 min (jornada 4h01–6h) • ","")&amp;IF(COUNTIF(ID49:LA49,"*INT-1H2H*")&gt;0,"Intervalo fora de 1h–2h (jornada acima de 6h) • ",""))</f>
        <v/>
      </c>
      <c r="OT49">
        <f>IF($B49="",0,IF(AND(Configurações!$B$3&lt;&gt;"Simples",ISNUMBER($C49),ROUND(OQ49*1440,0)&gt;$C49*60),1,0))</f>
        <v>0</v>
      </c>
      <c r="OU49">
        <f>IF($B49="",0,IF(IF(Configurações!$B$6="Sim",OR49&gt;6,OR49&gt;Configurações!$B$5),1,0))</f>
        <v>0</v>
      </c>
      <c r="OV49" s="72">
        <f>SUMIFS(Cálculos!$G49:$OA49,Cálculos!$G$4:$OA$4,"H",Cálculos!$G$3:$OA$3,5)</f>
        <v>0</v>
      </c>
      <c r="OW49">
        <f>SUMIFS(Cálculos!$G49:$OA49,Cálculos!$G$4:$OA$4,"T",Cálculos!$G$3:$OA$3,5)</f>
        <v>0</v>
      </c>
      <c r="OX49" s="69" t="str">
        <f>IF($B49="","",IF(AND(Configurações!$B$3&lt;&gt;"Simples",ISNUMBER($C49),ROUND(OV49*1440,0)&gt;$C49*60),"Jornada semanal excedida: "&amp;TEXT(OV49,"[h]:mm")&amp;" (contratada "&amp;$C49&amp;"h) • ","")&amp;IF(IF(Configurações!$B$6="Sim",OW49&gt;6,OW49&gt;Configurações!$B$5),IF(Configurações!$B$6="Sim","Semana inteira sem folga — mínimo 1 folga (CCT/ACT) • ","Mais de "&amp;Configurações!$B$5&amp;" dias trabalhados — obrigatórias 2 folgas semanais • "),"")&amp;IF(COUNTIF(LC49:NZ49,"*7DIA*")&gt;0,"7º dia consecutivo de trabalho • ","")&amp;IF(COUNTIF(LC49:NZ49,"*DOM*")&gt;0,"Domingos consecutivos acima do permitido • ","")&amp;IF(COUNTIF(LC49:NZ49,"*INT-INDEVIDO*")&gt;0,"Intervalo indevido em jornada até 4h • ","")&amp;IF(COUNTIF(LC49:NZ49,"*INT-15MIN*")&gt;0,"Intervalo deve ser de 15 min (jornada 4h01–6h) • ","")&amp;IF(COUNTIF(LC49:NZ49,"*INT-1H2H*")&gt;0,"Intervalo fora de 1h–2h (jornada acima de 6h) • ",""))</f>
        <v/>
      </c>
      <c r="OY49">
        <f>IF($B49="",0,IF(AND(Configurações!$B$3&lt;&gt;"Simples",ISNUMBER($C49),ROUND(OV49*1440,0)&gt;$C49*60),1,0))</f>
        <v>0</v>
      </c>
      <c r="OZ49">
        <f>IF($B49="",0,IF(IF(Configurações!$B$6="Sim",OW49&gt;6,OW49&gt;Configurações!$B$5),1,0))</f>
        <v>0</v>
      </c>
      <c r="PA49">
        <f>IF($B49="",0,SUMPRODUCT((Cálculos!$G$4:$OA$4="T")*(Cálculos!$G$5:$OA$5&gt;=$PA$5)*(Cálculos!$G$5:$OA$5&lt;=$PB$5))-PE49)</f>
        <v>0</v>
      </c>
      <c r="PB49">
        <f>IF($B49="",0,PA49-SUMIFS(Cálculos!$G49:$OA49,Cálculos!$G$4:$OA$4,"T",Cálculos!$G$5:$OA$5,"&gt;="&amp;$PA$5,Cálculos!$G$5:$OA$5,"&lt;="&amp;$PB$5))</f>
        <v>0</v>
      </c>
      <c r="PC49">
        <f>ROUND(PA49*Configurações!$B$7/7,0)</f>
        <v>0</v>
      </c>
      <c r="PD49">
        <f>IF(AND(Configurações!$B$6="Sim",PA49&gt;0,PB49&lt;PC49),1,0)</f>
        <v>0</v>
      </c>
      <c r="PE49">
        <f>IF($B49="",0,COUNTIFS(Cálculos!$G$4:$OA$4,"ST",Cálculos!$G$5:$OA$5,"&gt;="&amp;$PA$5,Cálculos!$G$5:$OA$5,"&lt;="&amp;$PB$5,Cálculos!$G49:$OA49,"FERIAS"))</f>
        <v>0</v>
      </c>
      <c r="PF49">
        <f>IF($B49="",0,SUMPRODUCT((Cálculos!$G$4:$OA$4="T")*(Cálculos!$G$5:$OA$5&gt;=$PF$5)*(Cálculos!$G$5:$OA$5&lt;=$PG$5))-PJ49)</f>
        <v>0</v>
      </c>
      <c r="PG49">
        <f>IF($B49="",0,PF49-SUMIFS(Cálculos!$G49:$OA49,Cálculos!$G$4:$OA$4,"T",Cálculos!$G$5:$OA$5,"&gt;="&amp;$PF$5,Cálculos!$G$5:$OA$5,"&lt;="&amp;$PG$5))</f>
        <v>0</v>
      </c>
      <c r="PH49">
        <f>ROUND(PF49*Configurações!$B$7/7,0)</f>
        <v>0</v>
      </c>
      <c r="PI49">
        <f>IF(AND(Configurações!$B$6="Sim",PF49&gt;0,PG49&lt;PH49),1,0)</f>
        <v>0</v>
      </c>
      <c r="PJ49">
        <f>IF($B49="",0,COUNTIFS(Cálculos!$G$4:$OA$4,"ST",Cálculos!$G$5:$OA$5,"&gt;="&amp;$PF$5,Cálculos!$G$5:$OA$5,"&lt;="&amp;$PG$5,Cálculos!$G49:$OA49,"FERIAS"))</f>
        <v>0</v>
      </c>
      <c r="PK49">
        <f>IF($B49="",0,SUMPRODUCT((Cálculos!$G$4:$OA$4="T")*(Cálculos!$G$5:$OA$5&gt;=$PK$5)*(Cálculos!$G$5:$OA$5&lt;=$PL$5))-PO49)</f>
        <v>0</v>
      </c>
      <c r="PL49">
        <f>IF($B49="",0,PK49-SUMIFS(Cálculos!$G49:$OA49,Cálculos!$G$4:$OA$4,"T",Cálculos!$G$5:$OA$5,"&gt;="&amp;$PK$5,Cálculos!$G$5:$OA$5,"&lt;="&amp;$PL$5))</f>
        <v>0</v>
      </c>
      <c r="PM49">
        <f>ROUND(PK49*Configurações!$B$7/7,0)</f>
        <v>0</v>
      </c>
      <c r="PN49">
        <f>IF(AND(Configurações!$B$6="Sim",PK49&gt;0,PL49&lt;PM49),1,0)</f>
        <v>0</v>
      </c>
      <c r="PO49">
        <f>IF($B49="",0,COUNTIFS(Cálculos!$G$4:$OA$4,"ST",Cálculos!$G$5:$OA$5,"&gt;="&amp;$PK$5,Cálculos!$G$5:$OA$5,"&lt;="&amp;$PL$5,Cálculos!$G49:$OA49,"FERIAS"))</f>
        <v>0</v>
      </c>
      <c r="PP49" s="69" t="str">
        <f t="shared" si="212"/>
        <v/>
      </c>
    </row>
    <row r="50" spans="1:432" x14ac:dyDescent="0.25">
      <c r="A50" s="68" t="str">
        <f t="shared" si="106"/>
        <v/>
      </c>
      <c r="B50" s="69" t="str">
        <f>IF(Configurações!$B$3="Colunas",IF('Escala Colunas'!Q$4="","",'Escala Colunas'!Q$4),IF(Configurações!$B$3="Simples",IF('Escala Simples'!$B50="","",'Escala Simples'!$B50),IF('Escala Linhas'!$B50="","",'Escala Linhas'!$B50)))</f>
        <v/>
      </c>
      <c r="C50" s="70" t="str">
        <f>IF($B50="","",IFERROR(INDEX(Funcionários!$D$5:$D$84,MATCH($B50,Funcionários!$B$5:$B$84,0)),""))</f>
        <v/>
      </c>
      <c r="D50" t="str">
        <f>IF($B50="","",IFERROR(INDEX(Funcionários!$C$5:$C$84,MATCH($B50,Funcionários!$B$5:$B$84,0)),""))</f>
        <v/>
      </c>
      <c r="E50">
        <f>IF($B50="",0,IFERROR(N(INDEX(Funcionários!$E$5:$E$84,MATCH($B50,Funcionários!$B$5:$B$84,0))),0))</f>
        <v>0</v>
      </c>
      <c r="F50">
        <f>IF($B50="",0,IFERROR(N(INDEX(Funcionários!$F$5:$F$84,MATCH($B50,Funcionários!$B$5:$B$84,0))),0))</f>
        <v>0</v>
      </c>
      <c r="G50" s="71" t="str">
        <f>IF(Configurações!$B$3="Colunas",IF('Escala Colunas'!Q37="","",'Escala Colunas'!Q37),IF(Configurações!$B$3="Simples","",IF('Escala Linhas'!D50="","",'Escala Linhas'!D50)))</f>
        <v/>
      </c>
      <c r="H50" s="71" t="str">
        <f>IF(Configurações!$B$3="Colunas",IF('Escala Colunas'!Q38="","",'Escala Colunas'!Q38),IF(Configurações!$B$3="Simples","",IF('Escala Linhas'!E50="","",'Escala Linhas'!E50)))</f>
        <v/>
      </c>
      <c r="I50" s="71" t="str">
        <f>IF(Configurações!$B$3="Colunas",IF('Escala Colunas'!Q39="","",'Escala Colunas'!Q39),IF(Configurações!$B$3="Simples","",IF('Escala Linhas'!F50="","",'Escala Linhas'!F50)))</f>
        <v/>
      </c>
      <c r="J50" s="71" t="str">
        <f>IF(Configurações!$B$3="Colunas",IF('Escala Colunas'!Q40="","",'Escala Colunas'!Q40),IF(Configurações!$B$3="Simples","",IF('Escala Linhas'!G50="","",'Escala Linhas'!G50)))</f>
        <v/>
      </c>
      <c r="K50">
        <f>IF($B50="",0,IF(Configurações!$B$3="Simples",IF(OR(Q50="TRAB",Q50="ATEST"),1,0),IF(AND(G50&lt;&gt;"",J50&lt;&gt;""),1,0)))</f>
        <v>0</v>
      </c>
      <c r="L50" s="72">
        <f>IF(AND(K50=1,Configurações!$B$3&lt;&gt;"Simples"),MOD(J50-G50,1)-M50,0)</f>
        <v>0</v>
      </c>
      <c r="M50" s="72">
        <f t="shared" si="107"/>
        <v>0</v>
      </c>
      <c r="N50">
        <f t="shared" si="108"/>
        <v>0</v>
      </c>
      <c r="O50">
        <f t="shared" si="109"/>
        <v>0</v>
      </c>
      <c r="P50" s="38" t="str">
        <f>IF(K50=0,"",IF(N50&gt;Configurações!$B$15,"7DIA ","")&amp;IF(AND(WEEKDAY(G$5)=1,O50&gt;IF($D50="F",Configurações!$B$13,Configurações!$B$14)),"DOM ","")&amp;IF(Configurações!$B$3="Simples","",IF(ROUND(L50*1440,0)&lt;=ROUND(Configurações!$B$11*1440,0),IF(ROUND(M50*1440,0)&gt;0,"INT-INDEVIDO",""),IF(ROUND(L50*1440,0)&lt;=ROUND(Configurações!$B$12*1440,0),IF(ROUND(M50*1440,0)&lt;&gt;ROUND(Configurações!$B$8*1440,0),"INT-15MIN",""),IF(OR(ROUND(M50*1440,0)&lt;ROUND(Configurações!$B$9*1440,0),ROUND(M50*1440,0)&gt;ROUND(Configurações!$B$10*1440,0)),"INT-1H2H","")))))</f>
        <v/>
      </c>
      <c r="Q50" t="str">
        <f>IF(Configurações!$B$3="Simples",IF('Escala Simples'!D50="Trabalho","TRAB",IF('Escala Simples'!D50="Folga","FOLGA",IF('Escala Simples'!D50="Atestado","ATEST",IF('Escala Simples'!D50="Férias","FERIAS","")))),"")</f>
        <v/>
      </c>
      <c r="R50" s="71" t="str">
        <f>IF(Configurações!$B$3="Colunas",IF('Escala Colunas'!Q42="","",'Escala Colunas'!Q42),IF(Configurações!$B$3="Simples","",IF('Escala Linhas'!I50="","",'Escala Linhas'!I50)))</f>
        <v/>
      </c>
      <c r="S50" s="71" t="str">
        <f>IF(Configurações!$B$3="Colunas",IF('Escala Colunas'!Q43="","",'Escala Colunas'!Q43),IF(Configurações!$B$3="Simples","",IF('Escala Linhas'!J50="","",'Escala Linhas'!J50)))</f>
        <v/>
      </c>
      <c r="T50" s="71" t="str">
        <f>IF(Configurações!$B$3="Colunas",IF('Escala Colunas'!Q44="","",'Escala Colunas'!Q44),IF(Configurações!$B$3="Simples","",IF('Escala Linhas'!K50="","",'Escala Linhas'!K50)))</f>
        <v/>
      </c>
      <c r="U50" s="71" t="str">
        <f>IF(Configurações!$B$3="Colunas",IF('Escala Colunas'!Q45="","",'Escala Colunas'!Q45),IF(Configurações!$B$3="Simples","",IF('Escala Linhas'!L50="","",'Escala Linhas'!L50)))</f>
        <v/>
      </c>
      <c r="V50">
        <f>IF($B50="",0,IF(Configurações!$B$3="Simples",IF(OR(AB50="TRAB",AB50="ATEST"),1,0),IF(AND(R50&lt;&gt;"",U50&lt;&gt;""),1,0)))</f>
        <v>0</v>
      </c>
      <c r="W50" s="72">
        <f>IF(AND(V50=1,Configurações!$B$3&lt;&gt;"Simples"),MOD(U50-R50,1)-X50,0)</f>
        <v>0</v>
      </c>
      <c r="X50" s="72">
        <f t="shared" si="110"/>
        <v>0</v>
      </c>
      <c r="Y50">
        <f t="shared" si="111"/>
        <v>0</v>
      </c>
      <c r="Z50">
        <f t="shared" si="112"/>
        <v>0</v>
      </c>
      <c r="AA50" s="38" t="str">
        <f>IF(V50=0,"",IF(Y50&gt;Configurações!$B$15,"7DIA ","")&amp;IF(AND(WEEKDAY(R$5)=1,Z50&gt;IF($D50="F",Configurações!$B$13,Configurações!$B$14)),"DOM ","")&amp;IF(Configurações!$B$3="Simples","",IF(ROUND(W50*1440,0)&lt;=ROUND(Configurações!$B$11*1440,0),IF(ROUND(X50*1440,0)&gt;0,"INT-INDEVIDO",""),IF(ROUND(W50*1440,0)&lt;=ROUND(Configurações!$B$12*1440,0),IF(ROUND(X50*1440,0)&lt;&gt;ROUND(Configurações!$B$8*1440,0),"INT-15MIN",""),IF(OR(ROUND(X50*1440,0)&lt;ROUND(Configurações!$B$9*1440,0),ROUND(X50*1440,0)&gt;ROUND(Configurações!$B$10*1440,0)),"INT-1H2H","")))))</f>
        <v/>
      </c>
      <c r="AB50" t="str">
        <f>IF(Configurações!$B$3="Simples",IF('Escala Simples'!E50="Trabalho","TRAB",IF('Escala Simples'!E50="Folga","FOLGA",IF('Escala Simples'!E50="Atestado","ATEST",IF('Escala Simples'!E50="Férias","FERIAS","")))),"")</f>
        <v/>
      </c>
      <c r="AC50" s="71" t="str">
        <f>IF(Configurações!$B$3="Colunas",IF('Escala Colunas'!Q47="","",'Escala Colunas'!Q47),IF(Configurações!$B$3="Simples","",IF('Escala Linhas'!N50="","",'Escala Linhas'!N50)))</f>
        <v/>
      </c>
      <c r="AD50" s="71" t="str">
        <f>IF(Configurações!$B$3="Colunas",IF('Escala Colunas'!Q48="","",'Escala Colunas'!Q48),IF(Configurações!$B$3="Simples","",IF('Escala Linhas'!O50="","",'Escala Linhas'!O50)))</f>
        <v/>
      </c>
      <c r="AE50" s="71" t="str">
        <f>IF(Configurações!$B$3="Colunas",IF('Escala Colunas'!Q49="","",'Escala Colunas'!Q49),IF(Configurações!$B$3="Simples","",IF('Escala Linhas'!P50="","",'Escala Linhas'!P50)))</f>
        <v/>
      </c>
      <c r="AF50" s="71" t="str">
        <f>IF(Configurações!$B$3="Colunas",IF('Escala Colunas'!Q50="","",'Escala Colunas'!Q50),IF(Configurações!$B$3="Simples","",IF('Escala Linhas'!Q50="","",'Escala Linhas'!Q50)))</f>
        <v/>
      </c>
      <c r="AG50">
        <f>IF($B50="",0,IF(Configurações!$B$3="Simples",IF(OR(AM50="TRAB",AM50="ATEST"),1,0),IF(AND(AC50&lt;&gt;"",AF50&lt;&gt;""),1,0)))</f>
        <v>0</v>
      </c>
      <c r="AH50" s="72">
        <f>IF(AND(AG50=1,Configurações!$B$3&lt;&gt;"Simples"),MOD(AF50-AC50,1)-AI50,0)</f>
        <v>0</v>
      </c>
      <c r="AI50" s="72">
        <f t="shared" si="113"/>
        <v>0</v>
      </c>
      <c r="AJ50">
        <f t="shared" si="114"/>
        <v>0</v>
      </c>
      <c r="AK50">
        <f t="shared" si="115"/>
        <v>0</v>
      </c>
      <c r="AL50" s="38" t="str">
        <f>IF(AG50=0,"",IF(AJ50&gt;Configurações!$B$15,"7DIA ","")&amp;IF(AND(WEEKDAY(AC$5)=1,AK50&gt;IF($D50="F",Configurações!$B$13,Configurações!$B$14)),"DOM ","")&amp;IF(Configurações!$B$3="Simples","",IF(ROUND(AH50*1440,0)&lt;=ROUND(Configurações!$B$11*1440,0),IF(ROUND(AI50*1440,0)&gt;0,"INT-INDEVIDO",""),IF(ROUND(AH50*1440,0)&lt;=ROUND(Configurações!$B$12*1440,0),IF(ROUND(AI50*1440,0)&lt;&gt;ROUND(Configurações!$B$8*1440,0),"INT-15MIN",""),IF(OR(ROUND(AI50*1440,0)&lt;ROUND(Configurações!$B$9*1440,0),ROUND(AI50*1440,0)&gt;ROUND(Configurações!$B$10*1440,0)),"INT-1H2H","")))))</f>
        <v/>
      </c>
      <c r="AM50" t="str">
        <f>IF(Configurações!$B$3="Simples",IF('Escala Simples'!F50="Trabalho","TRAB",IF('Escala Simples'!F50="Folga","FOLGA",IF('Escala Simples'!F50="Atestado","ATEST",IF('Escala Simples'!F50="Férias","FERIAS","")))),"")</f>
        <v/>
      </c>
      <c r="AN50" s="71" t="str">
        <f>IF(Configurações!$B$3="Colunas",IF('Escala Colunas'!Q52="","",'Escala Colunas'!Q52),IF(Configurações!$B$3="Simples","",IF('Escala Linhas'!S50="","",'Escala Linhas'!S50)))</f>
        <v/>
      </c>
      <c r="AO50" s="71" t="str">
        <f>IF(Configurações!$B$3="Colunas",IF('Escala Colunas'!Q53="","",'Escala Colunas'!Q53),IF(Configurações!$B$3="Simples","",IF('Escala Linhas'!T50="","",'Escala Linhas'!T50)))</f>
        <v/>
      </c>
      <c r="AP50" s="71" t="str">
        <f>IF(Configurações!$B$3="Colunas",IF('Escala Colunas'!Q54="","",'Escala Colunas'!Q54),IF(Configurações!$B$3="Simples","",IF('Escala Linhas'!U50="","",'Escala Linhas'!U50)))</f>
        <v/>
      </c>
      <c r="AQ50" s="71" t="str">
        <f>IF(Configurações!$B$3="Colunas",IF('Escala Colunas'!Q55="","",'Escala Colunas'!Q55),IF(Configurações!$B$3="Simples","",IF('Escala Linhas'!V50="","",'Escala Linhas'!V50)))</f>
        <v/>
      </c>
      <c r="AR50">
        <f>IF($B50="",0,IF(Configurações!$B$3="Simples",IF(OR(AX50="TRAB",AX50="ATEST"),1,0),IF(AND(AN50&lt;&gt;"",AQ50&lt;&gt;""),1,0)))</f>
        <v>0</v>
      </c>
      <c r="AS50" s="72">
        <f>IF(AND(AR50=1,Configurações!$B$3&lt;&gt;"Simples"),MOD(AQ50-AN50,1)-AT50,0)</f>
        <v>0</v>
      </c>
      <c r="AT50" s="72">
        <f t="shared" si="116"/>
        <v>0</v>
      </c>
      <c r="AU50">
        <f t="shared" si="117"/>
        <v>0</v>
      </c>
      <c r="AV50">
        <f t="shared" si="118"/>
        <v>0</v>
      </c>
      <c r="AW50" s="38" t="str">
        <f>IF(AR50=0,"",IF(AU50&gt;Configurações!$B$15,"7DIA ","")&amp;IF(AND(WEEKDAY(AN$5)=1,AV50&gt;IF($D50="F",Configurações!$B$13,Configurações!$B$14)),"DOM ","")&amp;IF(Configurações!$B$3="Simples","",IF(ROUND(AS50*1440,0)&lt;=ROUND(Configurações!$B$11*1440,0),IF(ROUND(AT50*1440,0)&gt;0,"INT-INDEVIDO",""),IF(ROUND(AS50*1440,0)&lt;=ROUND(Configurações!$B$12*1440,0),IF(ROUND(AT50*1440,0)&lt;&gt;ROUND(Configurações!$B$8*1440,0),"INT-15MIN",""),IF(OR(ROUND(AT50*1440,0)&lt;ROUND(Configurações!$B$9*1440,0),ROUND(AT50*1440,0)&gt;ROUND(Configurações!$B$10*1440,0)),"INT-1H2H","")))))</f>
        <v/>
      </c>
      <c r="AX50" t="str">
        <f>IF(Configurações!$B$3="Simples",IF('Escala Simples'!G50="Trabalho","TRAB",IF('Escala Simples'!G50="Folga","FOLGA",IF('Escala Simples'!G50="Atestado","ATEST",IF('Escala Simples'!G50="Férias","FERIAS","")))),"")</f>
        <v/>
      </c>
      <c r="AY50" s="71" t="str">
        <f>IF(Configurações!$B$3="Colunas",IF('Escala Colunas'!Q57="","",'Escala Colunas'!Q57),IF(Configurações!$B$3="Simples","",IF('Escala Linhas'!X50="","",'Escala Linhas'!X50)))</f>
        <v/>
      </c>
      <c r="AZ50" s="71" t="str">
        <f>IF(Configurações!$B$3="Colunas",IF('Escala Colunas'!Q58="","",'Escala Colunas'!Q58),IF(Configurações!$B$3="Simples","",IF('Escala Linhas'!Y50="","",'Escala Linhas'!Y50)))</f>
        <v/>
      </c>
      <c r="BA50" s="71" t="str">
        <f>IF(Configurações!$B$3="Colunas",IF('Escala Colunas'!Q59="","",'Escala Colunas'!Q59),IF(Configurações!$B$3="Simples","",IF('Escala Linhas'!Z50="","",'Escala Linhas'!Z50)))</f>
        <v/>
      </c>
      <c r="BB50" s="71" t="str">
        <f>IF(Configurações!$B$3="Colunas",IF('Escala Colunas'!Q60="","",'Escala Colunas'!Q60),IF(Configurações!$B$3="Simples","",IF('Escala Linhas'!AA50="","",'Escala Linhas'!AA50)))</f>
        <v/>
      </c>
      <c r="BC50">
        <f>IF($B50="",0,IF(Configurações!$B$3="Simples",IF(OR(BI50="TRAB",BI50="ATEST"),1,0),IF(AND(AY50&lt;&gt;"",BB50&lt;&gt;""),1,0)))</f>
        <v>0</v>
      </c>
      <c r="BD50" s="72">
        <f>IF(AND(BC50=1,Configurações!$B$3&lt;&gt;"Simples"),MOD(BB50-AY50,1)-BE50,0)</f>
        <v>0</v>
      </c>
      <c r="BE50" s="72">
        <f t="shared" si="119"/>
        <v>0</v>
      </c>
      <c r="BF50">
        <f t="shared" si="120"/>
        <v>0</v>
      </c>
      <c r="BG50">
        <f t="shared" si="121"/>
        <v>0</v>
      </c>
      <c r="BH50" s="38" t="str">
        <f>IF(BC50=0,"",IF(BF50&gt;Configurações!$B$15,"7DIA ","")&amp;IF(AND(WEEKDAY(AY$5)=1,BG50&gt;IF($D50="F",Configurações!$B$13,Configurações!$B$14)),"DOM ","")&amp;IF(Configurações!$B$3="Simples","",IF(ROUND(BD50*1440,0)&lt;=ROUND(Configurações!$B$11*1440,0),IF(ROUND(BE50*1440,0)&gt;0,"INT-INDEVIDO",""),IF(ROUND(BD50*1440,0)&lt;=ROUND(Configurações!$B$12*1440,0),IF(ROUND(BE50*1440,0)&lt;&gt;ROUND(Configurações!$B$8*1440,0),"INT-15MIN",""),IF(OR(ROUND(BE50*1440,0)&lt;ROUND(Configurações!$B$9*1440,0),ROUND(BE50*1440,0)&gt;ROUND(Configurações!$B$10*1440,0)),"INT-1H2H","")))))</f>
        <v/>
      </c>
      <c r="BI50" t="str">
        <f>IF(Configurações!$B$3="Simples",IF('Escala Simples'!H50="Trabalho","TRAB",IF('Escala Simples'!H50="Folga","FOLGA",IF('Escala Simples'!H50="Atestado","ATEST",IF('Escala Simples'!H50="Férias","FERIAS","")))),"")</f>
        <v/>
      </c>
      <c r="BJ50" s="71" t="str">
        <f>IF(Configurações!$B$3="Colunas",IF('Escala Colunas'!Q62="","",'Escala Colunas'!Q62),IF(Configurações!$B$3="Simples","",IF('Escala Linhas'!AC50="","",'Escala Linhas'!AC50)))</f>
        <v/>
      </c>
      <c r="BK50" s="71" t="str">
        <f>IF(Configurações!$B$3="Colunas",IF('Escala Colunas'!Q63="","",'Escala Colunas'!Q63),IF(Configurações!$B$3="Simples","",IF('Escala Linhas'!AD50="","",'Escala Linhas'!AD50)))</f>
        <v/>
      </c>
      <c r="BL50" s="71" t="str">
        <f>IF(Configurações!$B$3="Colunas",IF('Escala Colunas'!Q64="","",'Escala Colunas'!Q64),IF(Configurações!$B$3="Simples","",IF('Escala Linhas'!AE50="","",'Escala Linhas'!AE50)))</f>
        <v/>
      </c>
      <c r="BM50" s="71" t="str">
        <f>IF(Configurações!$B$3="Colunas",IF('Escala Colunas'!Q65="","",'Escala Colunas'!Q65),IF(Configurações!$B$3="Simples","",IF('Escala Linhas'!AF50="","",'Escala Linhas'!AF50)))</f>
        <v/>
      </c>
      <c r="BN50">
        <f>IF($B50="",0,IF(Configurações!$B$3="Simples",IF(OR(BT50="TRAB",BT50="ATEST"),1,0),IF(AND(BJ50&lt;&gt;"",BM50&lt;&gt;""),1,0)))</f>
        <v>0</v>
      </c>
      <c r="BO50" s="72">
        <f>IF(AND(BN50=1,Configurações!$B$3&lt;&gt;"Simples"),MOD(BM50-BJ50,1)-BP50,0)</f>
        <v>0</v>
      </c>
      <c r="BP50" s="72">
        <f t="shared" si="122"/>
        <v>0</v>
      </c>
      <c r="BQ50">
        <f t="shared" si="123"/>
        <v>0</v>
      </c>
      <c r="BR50">
        <f t="shared" si="124"/>
        <v>0</v>
      </c>
      <c r="BS50" s="38" t="str">
        <f>IF(BN50=0,"",IF(BQ50&gt;Configurações!$B$15,"7DIA ","")&amp;IF(AND(WEEKDAY(BJ$5)=1,BR50&gt;IF($D50="F",Configurações!$B$13,Configurações!$B$14)),"DOM ","")&amp;IF(Configurações!$B$3="Simples","",IF(ROUND(BO50*1440,0)&lt;=ROUND(Configurações!$B$11*1440,0),IF(ROUND(BP50*1440,0)&gt;0,"INT-INDEVIDO",""),IF(ROUND(BO50*1440,0)&lt;=ROUND(Configurações!$B$12*1440,0),IF(ROUND(BP50*1440,0)&lt;&gt;ROUND(Configurações!$B$8*1440,0),"INT-15MIN",""),IF(OR(ROUND(BP50*1440,0)&lt;ROUND(Configurações!$B$9*1440,0),ROUND(BP50*1440,0)&gt;ROUND(Configurações!$B$10*1440,0)),"INT-1H2H","")))))</f>
        <v/>
      </c>
      <c r="BT50" t="str">
        <f>IF(Configurações!$B$3="Simples",IF('Escala Simples'!I50="Trabalho","TRAB",IF('Escala Simples'!I50="Folga","FOLGA",IF('Escala Simples'!I50="Atestado","ATEST",IF('Escala Simples'!I50="Férias","FERIAS","")))),"")</f>
        <v/>
      </c>
      <c r="BU50" s="71" t="str">
        <f>IF(Configurações!$B$3="Colunas",IF('Escala Colunas'!Q67="","",'Escala Colunas'!Q67),IF(Configurações!$B$3="Simples","",IF('Escala Linhas'!AH50="","",'Escala Linhas'!AH50)))</f>
        <v/>
      </c>
      <c r="BV50" s="71" t="str">
        <f>IF(Configurações!$B$3="Colunas",IF('Escala Colunas'!Q68="","",'Escala Colunas'!Q68),IF(Configurações!$B$3="Simples","",IF('Escala Linhas'!AI50="","",'Escala Linhas'!AI50)))</f>
        <v/>
      </c>
      <c r="BW50" s="71" t="str">
        <f>IF(Configurações!$B$3="Colunas",IF('Escala Colunas'!Q69="","",'Escala Colunas'!Q69),IF(Configurações!$B$3="Simples","",IF('Escala Linhas'!AJ50="","",'Escala Linhas'!AJ50)))</f>
        <v/>
      </c>
      <c r="BX50" s="71" t="str">
        <f>IF(Configurações!$B$3="Colunas",IF('Escala Colunas'!Q70="","",'Escala Colunas'!Q70),IF(Configurações!$B$3="Simples","",IF('Escala Linhas'!AK50="","",'Escala Linhas'!AK50)))</f>
        <v/>
      </c>
      <c r="BY50">
        <f>IF($B50="",0,IF(Configurações!$B$3="Simples",IF(OR(CE50="TRAB",CE50="ATEST"),1,0),IF(AND(BU50&lt;&gt;"",BX50&lt;&gt;""),1,0)))</f>
        <v>0</v>
      </c>
      <c r="BZ50" s="72">
        <f>IF(AND(BY50=1,Configurações!$B$3&lt;&gt;"Simples"),MOD(BX50-BU50,1)-CA50,0)</f>
        <v>0</v>
      </c>
      <c r="CA50" s="72">
        <f t="shared" si="125"/>
        <v>0</v>
      </c>
      <c r="CB50">
        <f t="shared" si="126"/>
        <v>0</v>
      </c>
      <c r="CC50">
        <f t="shared" si="127"/>
        <v>0</v>
      </c>
      <c r="CD50" s="38" t="str">
        <f>IF(BY50=0,"",IF(CB50&gt;Configurações!$B$15,"7DIA ","")&amp;IF(AND(WEEKDAY(BU$5)=1,CC50&gt;IF($D50="F",Configurações!$B$13,Configurações!$B$14)),"DOM ","")&amp;IF(Configurações!$B$3="Simples","",IF(ROUND(BZ50*1440,0)&lt;=ROUND(Configurações!$B$11*1440,0),IF(ROUND(CA50*1440,0)&gt;0,"INT-INDEVIDO",""),IF(ROUND(BZ50*1440,0)&lt;=ROUND(Configurações!$B$12*1440,0),IF(ROUND(CA50*1440,0)&lt;&gt;ROUND(Configurações!$B$8*1440,0),"INT-15MIN",""),IF(OR(ROUND(CA50*1440,0)&lt;ROUND(Configurações!$B$9*1440,0),ROUND(CA50*1440,0)&gt;ROUND(Configurações!$B$10*1440,0)),"INT-1H2H","")))))</f>
        <v/>
      </c>
      <c r="CE50" t="str">
        <f>IF(Configurações!$B$3="Simples",IF('Escala Simples'!J50="Trabalho","TRAB",IF('Escala Simples'!J50="Folga","FOLGA",IF('Escala Simples'!J50="Atestado","ATEST",IF('Escala Simples'!J50="Férias","FERIAS","")))),"")</f>
        <v/>
      </c>
      <c r="CF50" s="71" t="str">
        <f>IF(Configurações!$B$3="Colunas",IF('Escala Colunas'!Q75="","",'Escala Colunas'!Q75),IF(Configurações!$B$3="Simples","",IF('Escala Linhas'!AP50="","",'Escala Linhas'!AP50)))</f>
        <v/>
      </c>
      <c r="CG50" s="71" t="str">
        <f>IF(Configurações!$B$3="Colunas",IF('Escala Colunas'!Q76="","",'Escala Colunas'!Q76),IF(Configurações!$B$3="Simples","",IF('Escala Linhas'!AQ50="","",'Escala Linhas'!AQ50)))</f>
        <v/>
      </c>
      <c r="CH50" s="71" t="str">
        <f>IF(Configurações!$B$3="Colunas",IF('Escala Colunas'!Q77="","",'Escala Colunas'!Q77),IF(Configurações!$B$3="Simples","",IF('Escala Linhas'!AR50="","",'Escala Linhas'!AR50)))</f>
        <v/>
      </c>
      <c r="CI50" s="71" t="str">
        <f>IF(Configurações!$B$3="Colunas",IF('Escala Colunas'!Q78="","",'Escala Colunas'!Q78),IF(Configurações!$B$3="Simples","",IF('Escala Linhas'!AS50="","",'Escala Linhas'!AS50)))</f>
        <v/>
      </c>
      <c r="CJ50">
        <f>IF($B50="",0,IF(Configurações!$B$3="Simples",IF(OR(CP50="TRAB",CP50="ATEST"),1,0),IF(AND(CF50&lt;&gt;"",CI50&lt;&gt;""),1,0)))</f>
        <v>0</v>
      </c>
      <c r="CK50" s="72">
        <f>IF(AND(CJ50=1,Configurações!$B$3&lt;&gt;"Simples"),MOD(CI50-CF50,1)-CL50,0)</f>
        <v>0</v>
      </c>
      <c r="CL50" s="72">
        <f t="shared" si="128"/>
        <v>0</v>
      </c>
      <c r="CM50">
        <f t="shared" si="129"/>
        <v>0</v>
      </c>
      <c r="CN50">
        <f t="shared" si="130"/>
        <v>0</v>
      </c>
      <c r="CO50" s="38" t="str">
        <f>IF(CJ50=0,"",IF(CM50&gt;Configurações!$B$15,"7DIA ","")&amp;IF(AND(WEEKDAY(CF$5)=1,CN50&gt;IF($D50="F",Configurações!$B$13,Configurações!$B$14)),"DOM ","")&amp;IF(Configurações!$B$3="Simples","",IF(ROUND(CK50*1440,0)&lt;=ROUND(Configurações!$B$11*1440,0),IF(ROUND(CL50*1440,0)&gt;0,"INT-INDEVIDO",""),IF(ROUND(CK50*1440,0)&lt;=ROUND(Configurações!$B$12*1440,0),IF(ROUND(CL50*1440,0)&lt;&gt;ROUND(Configurações!$B$8*1440,0),"INT-15MIN",""),IF(OR(ROUND(CL50*1440,0)&lt;ROUND(Configurações!$B$9*1440,0),ROUND(CL50*1440,0)&gt;ROUND(Configurações!$B$10*1440,0)),"INT-1H2H","")))))</f>
        <v/>
      </c>
      <c r="CP50" t="str">
        <f>IF(Configurações!$B$3="Simples",IF('Escala Simples'!M50="Trabalho","TRAB",IF('Escala Simples'!M50="Folga","FOLGA",IF('Escala Simples'!M50="Atestado","ATEST",IF('Escala Simples'!M50="Férias","FERIAS","")))),"")</f>
        <v/>
      </c>
      <c r="CQ50" s="71" t="str">
        <f>IF(Configurações!$B$3="Colunas",IF('Escala Colunas'!Q80="","",'Escala Colunas'!Q80),IF(Configurações!$B$3="Simples","",IF('Escala Linhas'!AU50="","",'Escala Linhas'!AU50)))</f>
        <v/>
      </c>
      <c r="CR50" s="71" t="str">
        <f>IF(Configurações!$B$3="Colunas",IF('Escala Colunas'!Q81="","",'Escala Colunas'!Q81),IF(Configurações!$B$3="Simples","",IF('Escala Linhas'!AV50="","",'Escala Linhas'!AV50)))</f>
        <v/>
      </c>
      <c r="CS50" s="71" t="str">
        <f>IF(Configurações!$B$3="Colunas",IF('Escala Colunas'!Q82="","",'Escala Colunas'!Q82),IF(Configurações!$B$3="Simples","",IF('Escala Linhas'!AW50="","",'Escala Linhas'!AW50)))</f>
        <v/>
      </c>
      <c r="CT50" s="71" t="str">
        <f>IF(Configurações!$B$3="Colunas",IF('Escala Colunas'!Q83="","",'Escala Colunas'!Q83),IF(Configurações!$B$3="Simples","",IF('Escala Linhas'!AX50="","",'Escala Linhas'!AX50)))</f>
        <v/>
      </c>
      <c r="CU50">
        <f>IF($B50="",0,IF(Configurações!$B$3="Simples",IF(OR(DA50="TRAB",DA50="ATEST"),1,0),IF(AND(CQ50&lt;&gt;"",CT50&lt;&gt;""),1,0)))</f>
        <v>0</v>
      </c>
      <c r="CV50" s="72">
        <f>IF(AND(CU50=1,Configurações!$B$3&lt;&gt;"Simples"),MOD(CT50-CQ50,1)-CW50,0)</f>
        <v>0</v>
      </c>
      <c r="CW50" s="72">
        <f t="shared" si="131"/>
        <v>0</v>
      </c>
      <c r="CX50">
        <f t="shared" si="132"/>
        <v>0</v>
      </c>
      <c r="CY50">
        <f t="shared" si="133"/>
        <v>0</v>
      </c>
      <c r="CZ50" s="38" t="str">
        <f>IF(CU50=0,"",IF(CX50&gt;Configurações!$B$15,"7DIA ","")&amp;IF(AND(WEEKDAY(CQ$5)=1,CY50&gt;IF($D50="F",Configurações!$B$13,Configurações!$B$14)),"DOM ","")&amp;IF(Configurações!$B$3="Simples","",IF(ROUND(CV50*1440,0)&lt;=ROUND(Configurações!$B$11*1440,0),IF(ROUND(CW50*1440,0)&gt;0,"INT-INDEVIDO",""),IF(ROUND(CV50*1440,0)&lt;=ROUND(Configurações!$B$12*1440,0),IF(ROUND(CW50*1440,0)&lt;&gt;ROUND(Configurações!$B$8*1440,0),"INT-15MIN",""),IF(OR(ROUND(CW50*1440,0)&lt;ROUND(Configurações!$B$9*1440,0),ROUND(CW50*1440,0)&gt;ROUND(Configurações!$B$10*1440,0)),"INT-1H2H","")))))</f>
        <v/>
      </c>
      <c r="DA50" t="str">
        <f>IF(Configurações!$B$3="Simples",IF('Escala Simples'!N50="Trabalho","TRAB",IF('Escala Simples'!N50="Folga","FOLGA",IF('Escala Simples'!N50="Atestado","ATEST",IF('Escala Simples'!N50="Férias","FERIAS","")))),"")</f>
        <v/>
      </c>
      <c r="DB50" s="71" t="str">
        <f>IF(Configurações!$B$3="Colunas",IF('Escala Colunas'!Q85="","",'Escala Colunas'!Q85),IF(Configurações!$B$3="Simples","",IF('Escala Linhas'!AZ50="","",'Escala Linhas'!AZ50)))</f>
        <v/>
      </c>
      <c r="DC50" s="71" t="str">
        <f>IF(Configurações!$B$3="Colunas",IF('Escala Colunas'!Q86="","",'Escala Colunas'!Q86),IF(Configurações!$B$3="Simples","",IF('Escala Linhas'!BA50="","",'Escala Linhas'!BA50)))</f>
        <v/>
      </c>
      <c r="DD50" s="71" t="str">
        <f>IF(Configurações!$B$3="Colunas",IF('Escala Colunas'!Q87="","",'Escala Colunas'!Q87),IF(Configurações!$B$3="Simples","",IF('Escala Linhas'!BB50="","",'Escala Linhas'!BB50)))</f>
        <v/>
      </c>
      <c r="DE50" s="71" t="str">
        <f>IF(Configurações!$B$3="Colunas",IF('Escala Colunas'!Q88="","",'Escala Colunas'!Q88),IF(Configurações!$B$3="Simples","",IF('Escala Linhas'!BC50="","",'Escala Linhas'!BC50)))</f>
        <v/>
      </c>
      <c r="DF50">
        <f>IF($B50="",0,IF(Configurações!$B$3="Simples",IF(OR(DL50="TRAB",DL50="ATEST"),1,0),IF(AND(DB50&lt;&gt;"",DE50&lt;&gt;""),1,0)))</f>
        <v>0</v>
      </c>
      <c r="DG50" s="72">
        <f>IF(AND(DF50=1,Configurações!$B$3&lt;&gt;"Simples"),MOD(DE50-DB50,1)-DH50,0)</f>
        <v>0</v>
      </c>
      <c r="DH50" s="72">
        <f t="shared" si="134"/>
        <v>0</v>
      </c>
      <c r="DI50">
        <f t="shared" si="135"/>
        <v>0</v>
      </c>
      <c r="DJ50">
        <f t="shared" si="136"/>
        <v>0</v>
      </c>
      <c r="DK50" s="38" t="str">
        <f>IF(DF50=0,"",IF(DI50&gt;Configurações!$B$15,"7DIA ","")&amp;IF(AND(WEEKDAY(DB$5)=1,DJ50&gt;IF($D50="F",Configurações!$B$13,Configurações!$B$14)),"DOM ","")&amp;IF(Configurações!$B$3="Simples","",IF(ROUND(DG50*1440,0)&lt;=ROUND(Configurações!$B$11*1440,0),IF(ROUND(DH50*1440,0)&gt;0,"INT-INDEVIDO",""),IF(ROUND(DG50*1440,0)&lt;=ROUND(Configurações!$B$12*1440,0),IF(ROUND(DH50*1440,0)&lt;&gt;ROUND(Configurações!$B$8*1440,0),"INT-15MIN",""),IF(OR(ROUND(DH50*1440,0)&lt;ROUND(Configurações!$B$9*1440,0),ROUND(DH50*1440,0)&gt;ROUND(Configurações!$B$10*1440,0)),"INT-1H2H","")))))</f>
        <v/>
      </c>
      <c r="DL50" t="str">
        <f>IF(Configurações!$B$3="Simples",IF('Escala Simples'!O50="Trabalho","TRAB",IF('Escala Simples'!O50="Folga","FOLGA",IF('Escala Simples'!O50="Atestado","ATEST",IF('Escala Simples'!O50="Férias","FERIAS","")))),"")</f>
        <v/>
      </c>
      <c r="DM50" s="71" t="str">
        <f>IF(Configurações!$B$3="Colunas",IF('Escala Colunas'!Q90="","",'Escala Colunas'!Q90),IF(Configurações!$B$3="Simples","",IF('Escala Linhas'!BE50="","",'Escala Linhas'!BE50)))</f>
        <v/>
      </c>
      <c r="DN50" s="71" t="str">
        <f>IF(Configurações!$B$3="Colunas",IF('Escala Colunas'!Q91="","",'Escala Colunas'!Q91),IF(Configurações!$B$3="Simples","",IF('Escala Linhas'!BF50="","",'Escala Linhas'!BF50)))</f>
        <v/>
      </c>
      <c r="DO50" s="71" t="str">
        <f>IF(Configurações!$B$3="Colunas",IF('Escala Colunas'!Q92="","",'Escala Colunas'!Q92),IF(Configurações!$B$3="Simples","",IF('Escala Linhas'!BG50="","",'Escala Linhas'!BG50)))</f>
        <v/>
      </c>
      <c r="DP50" s="71" t="str">
        <f>IF(Configurações!$B$3="Colunas",IF('Escala Colunas'!Q93="","",'Escala Colunas'!Q93),IF(Configurações!$B$3="Simples","",IF('Escala Linhas'!BH50="","",'Escala Linhas'!BH50)))</f>
        <v/>
      </c>
      <c r="DQ50">
        <f>IF($B50="",0,IF(Configurações!$B$3="Simples",IF(OR(DW50="TRAB",DW50="ATEST"),1,0),IF(AND(DM50&lt;&gt;"",DP50&lt;&gt;""),1,0)))</f>
        <v>0</v>
      </c>
      <c r="DR50" s="72">
        <f>IF(AND(DQ50=1,Configurações!$B$3&lt;&gt;"Simples"),MOD(DP50-DM50,1)-DS50,0)</f>
        <v>0</v>
      </c>
      <c r="DS50" s="72">
        <f t="shared" si="137"/>
        <v>0</v>
      </c>
      <c r="DT50">
        <f t="shared" si="138"/>
        <v>0</v>
      </c>
      <c r="DU50">
        <f t="shared" si="139"/>
        <v>0</v>
      </c>
      <c r="DV50" s="38" t="str">
        <f>IF(DQ50=0,"",IF(DT50&gt;Configurações!$B$15,"7DIA ","")&amp;IF(AND(WEEKDAY(DM$5)=1,DU50&gt;IF($D50="F",Configurações!$B$13,Configurações!$B$14)),"DOM ","")&amp;IF(Configurações!$B$3="Simples","",IF(ROUND(DR50*1440,0)&lt;=ROUND(Configurações!$B$11*1440,0),IF(ROUND(DS50*1440,0)&gt;0,"INT-INDEVIDO",""),IF(ROUND(DR50*1440,0)&lt;=ROUND(Configurações!$B$12*1440,0),IF(ROUND(DS50*1440,0)&lt;&gt;ROUND(Configurações!$B$8*1440,0),"INT-15MIN",""),IF(OR(ROUND(DS50*1440,0)&lt;ROUND(Configurações!$B$9*1440,0),ROUND(DS50*1440,0)&gt;ROUND(Configurações!$B$10*1440,0)),"INT-1H2H","")))))</f>
        <v/>
      </c>
      <c r="DW50" t="str">
        <f>IF(Configurações!$B$3="Simples",IF('Escala Simples'!P50="Trabalho","TRAB",IF('Escala Simples'!P50="Folga","FOLGA",IF('Escala Simples'!P50="Atestado","ATEST",IF('Escala Simples'!P50="Férias","FERIAS","")))),"")</f>
        <v/>
      </c>
      <c r="DX50" s="71" t="str">
        <f>IF(Configurações!$B$3="Colunas",IF('Escala Colunas'!Q95="","",'Escala Colunas'!Q95),IF(Configurações!$B$3="Simples","",IF('Escala Linhas'!BJ50="","",'Escala Linhas'!BJ50)))</f>
        <v/>
      </c>
      <c r="DY50" s="71" t="str">
        <f>IF(Configurações!$B$3="Colunas",IF('Escala Colunas'!Q96="","",'Escala Colunas'!Q96),IF(Configurações!$B$3="Simples","",IF('Escala Linhas'!BK50="","",'Escala Linhas'!BK50)))</f>
        <v/>
      </c>
      <c r="DZ50" s="71" t="str">
        <f>IF(Configurações!$B$3="Colunas",IF('Escala Colunas'!Q97="","",'Escala Colunas'!Q97),IF(Configurações!$B$3="Simples","",IF('Escala Linhas'!BL50="","",'Escala Linhas'!BL50)))</f>
        <v/>
      </c>
      <c r="EA50" s="71" t="str">
        <f>IF(Configurações!$B$3="Colunas",IF('Escala Colunas'!Q98="","",'Escala Colunas'!Q98),IF(Configurações!$B$3="Simples","",IF('Escala Linhas'!BM50="","",'Escala Linhas'!BM50)))</f>
        <v/>
      </c>
      <c r="EB50">
        <f>IF($B50="",0,IF(Configurações!$B$3="Simples",IF(OR(EH50="TRAB",EH50="ATEST"),1,0),IF(AND(DX50&lt;&gt;"",EA50&lt;&gt;""),1,0)))</f>
        <v>0</v>
      </c>
      <c r="EC50" s="72">
        <f>IF(AND(EB50=1,Configurações!$B$3&lt;&gt;"Simples"),MOD(EA50-DX50,1)-ED50,0)</f>
        <v>0</v>
      </c>
      <c r="ED50" s="72">
        <f t="shared" si="140"/>
        <v>0</v>
      </c>
      <c r="EE50">
        <f t="shared" si="141"/>
        <v>0</v>
      </c>
      <c r="EF50">
        <f t="shared" si="142"/>
        <v>0</v>
      </c>
      <c r="EG50" s="38" t="str">
        <f>IF(EB50=0,"",IF(EE50&gt;Configurações!$B$15,"7DIA ","")&amp;IF(AND(WEEKDAY(DX$5)=1,EF50&gt;IF($D50="F",Configurações!$B$13,Configurações!$B$14)),"DOM ","")&amp;IF(Configurações!$B$3="Simples","",IF(ROUND(EC50*1440,0)&lt;=ROUND(Configurações!$B$11*1440,0),IF(ROUND(ED50*1440,0)&gt;0,"INT-INDEVIDO",""),IF(ROUND(EC50*1440,0)&lt;=ROUND(Configurações!$B$12*1440,0),IF(ROUND(ED50*1440,0)&lt;&gt;ROUND(Configurações!$B$8*1440,0),"INT-15MIN",""),IF(OR(ROUND(ED50*1440,0)&lt;ROUND(Configurações!$B$9*1440,0),ROUND(ED50*1440,0)&gt;ROUND(Configurações!$B$10*1440,0)),"INT-1H2H","")))))</f>
        <v/>
      </c>
      <c r="EH50" t="str">
        <f>IF(Configurações!$B$3="Simples",IF('Escala Simples'!Q50="Trabalho","TRAB",IF('Escala Simples'!Q50="Folga","FOLGA",IF('Escala Simples'!Q50="Atestado","ATEST",IF('Escala Simples'!Q50="Férias","FERIAS","")))),"")</f>
        <v/>
      </c>
      <c r="EI50" s="71" t="str">
        <f>IF(Configurações!$B$3="Colunas",IF('Escala Colunas'!Q100="","",'Escala Colunas'!Q100),IF(Configurações!$B$3="Simples","",IF('Escala Linhas'!BO50="","",'Escala Linhas'!BO50)))</f>
        <v/>
      </c>
      <c r="EJ50" s="71" t="str">
        <f>IF(Configurações!$B$3="Colunas",IF('Escala Colunas'!Q101="","",'Escala Colunas'!Q101),IF(Configurações!$B$3="Simples","",IF('Escala Linhas'!BP50="","",'Escala Linhas'!BP50)))</f>
        <v/>
      </c>
      <c r="EK50" s="71" t="str">
        <f>IF(Configurações!$B$3="Colunas",IF('Escala Colunas'!Q102="","",'Escala Colunas'!Q102),IF(Configurações!$B$3="Simples","",IF('Escala Linhas'!BQ50="","",'Escala Linhas'!BQ50)))</f>
        <v/>
      </c>
      <c r="EL50" s="71" t="str">
        <f>IF(Configurações!$B$3="Colunas",IF('Escala Colunas'!Q103="","",'Escala Colunas'!Q103),IF(Configurações!$B$3="Simples","",IF('Escala Linhas'!BR50="","",'Escala Linhas'!BR50)))</f>
        <v/>
      </c>
      <c r="EM50">
        <f>IF($B50="",0,IF(Configurações!$B$3="Simples",IF(OR(ES50="TRAB",ES50="ATEST"),1,0),IF(AND(EI50&lt;&gt;"",EL50&lt;&gt;""),1,0)))</f>
        <v>0</v>
      </c>
      <c r="EN50" s="72">
        <f>IF(AND(EM50=1,Configurações!$B$3&lt;&gt;"Simples"),MOD(EL50-EI50,1)-EO50,0)</f>
        <v>0</v>
      </c>
      <c r="EO50" s="72">
        <f t="shared" si="143"/>
        <v>0</v>
      </c>
      <c r="EP50">
        <f t="shared" si="144"/>
        <v>0</v>
      </c>
      <c r="EQ50">
        <f t="shared" si="145"/>
        <v>0</v>
      </c>
      <c r="ER50" s="38" t="str">
        <f>IF(EM50=0,"",IF(EP50&gt;Configurações!$B$15,"7DIA ","")&amp;IF(AND(WEEKDAY(EI$5)=1,EQ50&gt;IF($D50="F",Configurações!$B$13,Configurações!$B$14)),"DOM ","")&amp;IF(Configurações!$B$3="Simples","",IF(ROUND(EN50*1440,0)&lt;=ROUND(Configurações!$B$11*1440,0),IF(ROUND(EO50*1440,0)&gt;0,"INT-INDEVIDO",""),IF(ROUND(EN50*1440,0)&lt;=ROUND(Configurações!$B$12*1440,0),IF(ROUND(EO50*1440,0)&lt;&gt;ROUND(Configurações!$B$8*1440,0),"INT-15MIN",""),IF(OR(ROUND(EO50*1440,0)&lt;ROUND(Configurações!$B$9*1440,0),ROUND(EO50*1440,0)&gt;ROUND(Configurações!$B$10*1440,0)),"INT-1H2H","")))))</f>
        <v/>
      </c>
      <c r="ES50" t="str">
        <f>IF(Configurações!$B$3="Simples",IF('Escala Simples'!R50="Trabalho","TRAB",IF('Escala Simples'!R50="Folga","FOLGA",IF('Escala Simples'!R50="Atestado","ATEST",IF('Escala Simples'!R50="Férias","FERIAS","")))),"")</f>
        <v/>
      </c>
      <c r="ET50" s="71" t="str">
        <f>IF(Configurações!$B$3="Colunas",IF('Escala Colunas'!Q105="","",'Escala Colunas'!Q105),IF(Configurações!$B$3="Simples","",IF('Escala Linhas'!BT50="","",'Escala Linhas'!BT50)))</f>
        <v/>
      </c>
      <c r="EU50" s="71" t="str">
        <f>IF(Configurações!$B$3="Colunas",IF('Escala Colunas'!Q106="","",'Escala Colunas'!Q106),IF(Configurações!$B$3="Simples","",IF('Escala Linhas'!BU50="","",'Escala Linhas'!BU50)))</f>
        <v/>
      </c>
      <c r="EV50" s="71" t="str">
        <f>IF(Configurações!$B$3="Colunas",IF('Escala Colunas'!Q107="","",'Escala Colunas'!Q107),IF(Configurações!$B$3="Simples","",IF('Escala Linhas'!BV50="","",'Escala Linhas'!BV50)))</f>
        <v/>
      </c>
      <c r="EW50" s="71" t="str">
        <f>IF(Configurações!$B$3="Colunas",IF('Escala Colunas'!Q108="","",'Escala Colunas'!Q108),IF(Configurações!$B$3="Simples","",IF('Escala Linhas'!BW50="","",'Escala Linhas'!BW50)))</f>
        <v/>
      </c>
      <c r="EX50">
        <f>IF($B50="",0,IF(Configurações!$B$3="Simples",IF(OR(FD50="TRAB",FD50="ATEST"),1,0),IF(AND(ET50&lt;&gt;"",EW50&lt;&gt;""),1,0)))</f>
        <v>0</v>
      </c>
      <c r="EY50" s="72">
        <f>IF(AND(EX50=1,Configurações!$B$3&lt;&gt;"Simples"),MOD(EW50-ET50,1)-EZ50,0)</f>
        <v>0</v>
      </c>
      <c r="EZ50" s="72">
        <f t="shared" si="146"/>
        <v>0</v>
      </c>
      <c r="FA50">
        <f t="shared" si="147"/>
        <v>0</v>
      </c>
      <c r="FB50">
        <f t="shared" si="148"/>
        <v>0</v>
      </c>
      <c r="FC50" s="38" t="str">
        <f>IF(EX50=0,"",IF(FA50&gt;Configurações!$B$15,"7DIA ","")&amp;IF(AND(WEEKDAY(ET$5)=1,FB50&gt;IF($D50="F",Configurações!$B$13,Configurações!$B$14)),"DOM ","")&amp;IF(Configurações!$B$3="Simples","",IF(ROUND(EY50*1440,0)&lt;=ROUND(Configurações!$B$11*1440,0),IF(ROUND(EZ50*1440,0)&gt;0,"INT-INDEVIDO",""),IF(ROUND(EY50*1440,0)&lt;=ROUND(Configurações!$B$12*1440,0),IF(ROUND(EZ50*1440,0)&lt;&gt;ROUND(Configurações!$B$8*1440,0),"INT-15MIN",""),IF(OR(ROUND(EZ50*1440,0)&lt;ROUND(Configurações!$B$9*1440,0),ROUND(EZ50*1440,0)&gt;ROUND(Configurações!$B$10*1440,0)),"INT-1H2H","")))))</f>
        <v/>
      </c>
      <c r="FD50" t="str">
        <f>IF(Configurações!$B$3="Simples",IF('Escala Simples'!S50="Trabalho","TRAB",IF('Escala Simples'!S50="Folga","FOLGA",IF('Escala Simples'!S50="Atestado","ATEST",IF('Escala Simples'!S50="Férias","FERIAS","")))),"")</f>
        <v/>
      </c>
      <c r="FE50" s="71" t="str">
        <f>IF(Configurações!$B$3="Colunas",IF('Escala Colunas'!Q113="","",'Escala Colunas'!Q113),IF(Configurações!$B$3="Simples","",IF('Escala Linhas'!CB50="","",'Escala Linhas'!CB50)))</f>
        <v/>
      </c>
      <c r="FF50" s="71" t="str">
        <f>IF(Configurações!$B$3="Colunas",IF('Escala Colunas'!Q114="","",'Escala Colunas'!Q114),IF(Configurações!$B$3="Simples","",IF('Escala Linhas'!CC50="","",'Escala Linhas'!CC50)))</f>
        <v/>
      </c>
      <c r="FG50" s="71" t="str">
        <f>IF(Configurações!$B$3="Colunas",IF('Escala Colunas'!Q115="","",'Escala Colunas'!Q115),IF(Configurações!$B$3="Simples","",IF('Escala Linhas'!CD50="","",'Escala Linhas'!CD50)))</f>
        <v/>
      </c>
      <c r="FH50" s="71" t="str">
        <f>IF(Configurações!$B$3="Colunas",IF('Escala Colunas'!Q116="","",'Escala Colunas'!Q116),IF(Configurações!$B$3="Simples","",IF('Escala Linhas'!CE50="","",'Escala Linhas'!CE50)))</f>
        <v/>
      </c>
      <c r="FI50">
        <f>IF($B50="",0,IF(Configurações!$B$3="Simples",IF(OR(FO50="TRAB",FO50="ATEST"),1,0),IF(AND(FE50&lt;&gt;"",FH50&lt;&gt;""),1,0)))</f>
        <v>0</v>
      </c>
      <c r="FJ50" s="72">
        <f>IF(AND(FI50=1,Configurações!$B$3&lt;&gt;"Simples"),MOD(FH50-FE50,1)-FK50,0)</f>
        <v>0</v>
      </c>
      <c r="FK50" s="72">
        <f t="shared" si="149"/>
        <v>0</v>
      </c>
      <c r="FL50">
        <f t="shared" si="150"/>
        <v>0</v>
      </c>
      <c r="FM50">
        <f t="shared" si="151"/>
        <v>0</v>
      </c>
      <c r="FN50" s="38" t="str">
        <f>IF(FI50=0,"",IF(FL50&gt;Configurações!$B$15,"7DIA ","")&amp;IF(AND(WEEKDAY(FE$5)=1,FM50&gt;IF($D50="F",Configurações!$B$13,Configurações!$B$14)),"DOM ","")&amp;IF(Configurações!$B$3="Simples","",IF(ROUND(FJ50*1440,0)&lt;=ROUND(Configurações!$B$11*1440,0),IF(ROUND(FK50*1440,0)&gt;0,"INT-INDEVIDO",""),IF(ROUND(FJ50*1440,0)&lt;=ROUND(Configurações!$B$12*1440,0),IF(ROUND(FK50*1440,0)&lt;&gt;ROUND(Configurações!$B$8*1440,0),"INT-15MIN",""),IF(OR(ROUND(FK50*1440,0)&lt;ROUND(Configurações!$B$9*1440,0),ROUND(FK50*1440,0)&gt;ROUND(Configurações!$B$10*1440,0)),"INT-1H2H","")))))</f>
        <v/>
      </c>
      <c r="FO50" t="str">
        <f>IF(Configurações!$B$3="Simples",IF('Escala Simples'!V50="Trabalho","TRAB",IF('Escala Simples'!V50="Folga","FOLGA",IF('Escala Simples'!V50="Atestado","ATEST",IF('Escala Simples'!V50="Férias","FERIAS","")))),"")</f>
        <v/>
      </c>
      <c r="FP50" s="71" t="str">
        <f>IF(Configurações!$B$3="Colunas",IF('Escala Colunas'!Q118="","",'Escala Colunas'!Q118),IF(Configurações!$B$3="Simples","",IF('Escala Linhas'!CG50="","",'Escala Linhas'!CG50)))</f>
        <v/>
      </c>
      <c r="FQ50" s="71" t="str">
        <f>IF(Configurações!$B$3="Colunas",IF('Escala Colunas'!Q119="","",'Escala Colunas'!Q119),IF(Configurações!$B$3="Simples","",IF('Escala Linhas'!CH50="","",'Escala Linhas'!CH50)))</f>
        <v/>
      </c>
      <c r="FR50" s="71" t="str">
        <f>IF(Configurações!$B$3="Colunas",IF('Escala Colunas'!Q120="","",'Escala Colunas'!Q120),IF(Configurações!$B$3="Simples","",IF('Escala Linhas'!CI50="","",'Escala Linhas'!CI50)))</f>
        <v/>
      </c>
      <c r="FS50" s="71" t="str">
        <f>IF(Configurações!$B$3="Colunas",IF('Escala Colunas'!Q121="","",'Escala Colunas'!Q121),IF(Configurações!$B$3="Simples","",IF('Escala Linhas'!CJ50="","",'Escala Linhas'!CJ50)))</f>
        <v/>
      </c>
      <c r="FT50">
        <f>IF($B50="",0,IF(Configurações!$B$3="Simples",IF(OR(FZ50="TRAB",FZ50="ATEST"),1,0),IF(AND(FP50&lt;&gt;"",FS50&lt;&gt;""),1,0)))</f>
        <v>0</v>
      </c>
      <c r="FU50" s="72">
        <f>IF(AND(FT50=1,Configurações!$B$3&lt;&gt;"Simples"),MOD(FS50-FP50,1)-FV50,0)</f>
        <v>0</v>
      </c>
      <c r="FV50" s="72">
        <f t="shared" si="152"/>
        <v>0</v>
      </c>
      <c r="FW50">
        <f t="shared" si="153"/>
        <v>0</v>
      </c>
      <c r="FX50">
        <f t="shared" si="154"/>
        <v>0</v>
      </c>
      <c r="FY50" s="38" t="str">
        <f>IF(FT50=0,"",IF(FW50&gt;Configurações!$B$15,"7DIA ","")&amp;IF(AND(WEEKDAY(FP$5)=1,FX50&gt;IF($D50="F",Configurações!$B$13,Configurações!$B$14)),"DOM ","")&amp;IF(Configurações!$B$3="Simples","",IF(ROUND(FU50*1440,0)&lt;=ROUND(Configurações!$B$11*1440,0),IF(ROUND(FV50*1440,0)&gt;0,"INT-INDEVIDO",""),IF(ROUND(FU50*1440,0)&lt;=ROUND(Configurações!$B$12*1440,0),IF(ROUND(FV50*1440,0)&lt;&gt;ROUND(Configurações!$B$8*1440,0),"INT-15MIN",""),IF(OR(ROUND(FV50*1440,0)&lt;ROUND(Configurações!$B$9*1440,0),ROUND(FV50*1440,0)&gt;ROUND(Configurações!$B$10*1440,0)),"INT-1H2H","")))))</f>
        <v/>
      </c>
      <c r="FZ50" t="str">
        <f>IF(Configurações!$B$3="Simples",IF('Escala Simples'!W50="Trabalho","TRAB",IF('Escala Simples'!W50="Folga","FOLGA",IF('Escala Simples'!W50="Atestado","ATEST",IF('Escala Simples'!W50="Férias","FERIAS","")))),"")</f>
        <v/>
      </c>
      <c r="GA50" s="71" t="str">
        <f>IF(Configurações!$B$3="Colunas",IF('Escala Colunas'!Q123="","",'Escala Colunas'!Q123),IF(Configurações!$B$3="Simples","",IF('Escala Linhas'!CL50="","",'Escala Linhas'!CL50)))</f>
        <v/>
      </c>
      <c r="GB50" s="71" t="str">
        <f>IF(Configurações!$B$3="Colunas",IF('Escala Colunas'!Q124="","",'Escala Colunas'!Q124),IF(Configurações!$B$3="Simples","",IF('Escala Linhas'!CM50="","",'Escala Linhas'!CM50)))</f>
        <v/>
      </c>
      <c r="GC50" s="71" t="str">
        <f>IF(Configurações!$B$3="Colunas",IF('Escala Colunas'!Q125="","",'Escala Colunas'!Q125),IF(Configurações!$B$3="Simples","",IF('Escala Linhas'!CN50="","",'Escala Linhas'!CN50)))</f>
        <v/>
      </c>
      <c r="GD50" s="71" t="str">
        <f>IF(Configurações!$B$3="Colunas",IF('Escala Colunas'!Q126="","",'Escala Colunas'!Q126),IF(Configurações!$B$3="Simples","",IF('Escala Linhas'!CO50="","",'Escala Linhas'!CO50)))</f>
        <v/>
      </c>
      <c r="GE50">
        <f>IF($B50="",0,IF(Configurações!$B$3="Simples",IF(OR(GK50="TRAB",GK50="ATEST"),1,0),IF(AND(GA50&lt;&gt;"",GD50&lt;&gt;""),1,0)))</f>
        <v>0</v>
      </c>
      <c r="GF50" s="72">
        <f>IF(AND(GE50=1,Configurações!$B$3&lt;&gt;"Simples"),MOD(GD50-GA50,1)-GG50,0)</f>
        <v>0</v>
      </c>
      <c r="GG50" s="72">
        <f t="shared" si="155"/>
        <v>0</v>
      </c>
      <c r="GH50">
        <f t="shared" si="156"/>
        <v>0</v>
      </c>
      <c r="GI50">
        <f t="shared" si="157"/>
        <v>0</v>
      </c>
      <c r="GJ50" s="38" t="str">
        <f>IF(GE50=0,"",IF(GH50&gt;Configurações!$B$15,"7DIA ","")&amp;IF(AND(WEEKDAY(GA$5)=1,GI50&gt;IF($D50="F",Configurações!$B$13,Configurações!$B$14)),"DOM ","")&amp;IF(Configurações!$B$3="Simples","",IF(ROUND(GF50*1440,0)&lt;=ROUND(Configurações!$B$11*1440,0),IF(ROUND(GG50*1440,0)&gt;0,"INT-INDEVIDO",""),IF(ROUND(GF50*1440,0)&lt;=ROUND(Configurações!$B$12*1440,0),IF(ROUND(GG50*1440,0)&lt;&gt;ROUND(Configurações!$B$8*1440,0),"INT-15MIN",""),IF(OR(ROUND(GG50*1440,0)&lt;ROUND(Configurações!$B$9*1440,0),ROUND(GG50*1440,0)&gt;ROUND(Configurações!$B$10*1440,0)),"INT-1H2H","")))))</f>
        <v/>
      </c>
      <c r="GK50" t="str">
        <f>IF(Configurações!$B$3="Simples",IF('Escala Simples'!X50="Trabalho","TRAB",IF('Escala Simples'!X50="Folga","FOLGA",IF('Escala Simples'!X50="Atestado","ATEST",IF('Escala Simples'!X50="Férias","FERIAS","")))),"")</f>
        <v/>
      </c>
      <c r="GL50" s="71" t="str">
        <f>IF(Configurações!$B$3="Colunas",IF('Escala Colunas'!Q128="","",'Escala Colunas'!Q128),IF(Configurações!$B$3="Simples","",IF('Escala Linhas'!CQ50="","",'Escala Linhas'!CQ50)))</f>
        <v/>
      </c>
      <c r="GM50" s="71" t="str">
        <f>IF(Configurações!$B$3="Colunas",IF('Escala Colunas'!Q129="","",'Escala Colunas'!Q129),IF(Configurações!$B$3="Simples","",IF('Escala Linhas'!CR50="","",'Escala Linhas'!CR50)))</f>
        <v/>
      </c>
      <c r="GN50" s="71" t="str">
        <f>IF(Configurações!$B$3="Colunas",IF('Escala Colunas'!Q130="","",'Escala Colunas'!Q130),IF(Configurações!$B$3="Simples","",IF('Escala Linhas'!CS50="","",'Escala Linhas'!CS50)))</f>
        <v/>
      </c>
      <c r="GO50" s="71" t="str">
        <f>IF(Configurações!$B$3="Colunas",IF('Escala Colunas'!Q131="","",'Escala Colunas'!Q131),IF(Configurações!$B$3="Simples","",IF('Escala Linhas'!CT50="","",'Escala Linhas'!CT50)))</f>
        <v/>
      </c>
      <c r="GP50">
        <f>IF($B50="",0,IF(Configurações!$B$3="Simples",IF(OR(GV50="TRAB",GV50="ATEST"),1,0),IF(AND(GL50&lt;&gt;"",GO50&lt;&gt;""),1,0)))</f>
        <v>0</v>
      </c>
      <c r="GQ50" s="72">
        <f>IF(AND(GP50=1,Configurações!$B$3&lt;&gt;"Simples"),MOD(GO50-GL50,1)-GR50,0)</f>
        <v>0</v>
      </c>
      <c r="GR50" s="72">
        <f t="shared" si="158"/>
        <v>0</v>
      </c>
      <c r="GS50">
        <f t="shared" si="159"/>
        <v>0</v>
      </c>
      <c r="GT50">
        <f t="shared" si="160"/>
        <v>0</v>
      </c>
      <c r="GU50" s="38" t="str">
        <f>IF(GP50=0,"",IF(GS50&gt;Configurações!$B$15,"7DIA ","")&amp;IF(AND(WEEKDAY(GL$5)=1,GT50&gt;IF($D50="F",Configurações!$B$13,Configurações!$B$14)),"DOM ","")&amp;IF(Configurações!$B$3="Simples","",IF(ROUND(GQ50*1440,0)&lt;=ROUND(Configurações!$B$11*1440,0),IF(ROUND(GR50*1440,0)&gt;0,"INT-INDEVIDO",""),IF(ROUND(GQ50*1440,0)&lt;=ROUND(Configurações!$B$12*1440,0),IF(ROUND(GR50*1440,0)&lt;&gt;ROUND(Configurações!$B$8*1440,0),"INT-15MIN",""),IF(OR(ROUND(GR50*1440,0)&lt;ROUND(Configurações!$B$9*1440,0),ROUND(GR50*1440,0)&gt;ROUND(Configurações!$B$10*1440,0)),"INT-1H2H","")))))</f>
        <v/>
      </c>
      <c r="GV50" t="str">
        <f>IF(Configurações!$B$3="Simples",IF('Escala Simples'!Y50="Trabalho","TRAB",IF('Escala Simples'!Y50="Folga","FOLGA",IF('Escala Simples'!Y50="Atestado","ATEST",IF('Escala Simples'!Y50="Férias","FERIAS","")))),"")</f>
        <v/>
      </c>
      <c r="GW50" s="71" t="str">
        <f>IF(Configurações!$B$3="Colunas",IF('Escala Colunas'!Q133="","",'Escala Colunas'!Q133),IF(Configurações!$B$3="Simples","",IF('Escala Linhas'!CV50="","",'Escala Linhas'!CV50)))</f>
        <v/>
      </c>
      <c r="GX50" s="71" t="str">
        <f>IF(Configurações!$B$3="Colunas",IF('Escala Colunas'!Q134="","",'Escala Colunas'!Q134),IF(Configurações!$B$3="Simples","",IF('Escala Linhas'!CW50="","",'Escala Linhas'!CW50)))</f>
        <v/>
      </c>
      <c r="GY50" s="71" t="str">
        <f>IF(Configurações!$B$3="Colunas",IF('Escala Colunas'!Q135="","",'Escala Colunas'!Q135),IF(Configurações!$B$3="Simples","",IF('Escala Linhas'!CX50="","",'Escala Linhas'!CX50)))</f>
        <v/>
      </c>
      <c r="GZ50" s="71" t="str">
        <f>IF(Configurações!$B$3="Colunas",IF('Escala Colunas'!Q136="","",'Escala Colunas'!Q136),IF(Configurações!$B$3="Simples","",IF('Escala Linhas'!CY50="","",'Escala Linhas'!CY50)))</f>
        <v/>
      </c>
      <c r="HA50">
        <f>IF($B50="",0,IF(Configurações!$B$3="Simples",IF(OR(HG50="TRAB",HG50="ATEST"),1,0),IF(AND(GW50&lt;&gt;"",GZ50&lt;&gt;""),1,0)))</f>
        <v>0</v>
      </c>
      <c r="HB50" s="72">
        <f>IF(AND(HA50=1,Configurações!$B$3&lt;&gt;"Simples"),MOD(GZ50-GW50,1)-HC50,0)</f>
        <v>0</v>
      </c>
      <c r="HC50" s="72">
        <f t="shared" si="161"/>
        <v>0</v>
      </c>
      <c r="HD50">
        <f t="shared" si="162"/>
        <v>0</v>
      </c>
      <c r="HE50">
        <f t="shared" si="163"/>
        <v>0</v>
      </c>
      <c r="HF50" s="38" t="str">
        <f>IF(HA50=0,"",IF(HD50&gt;Configurações!$B$15,"7DIA ","")&amp;IF(AND(WEEKDAY(GW$5)=1,HE50&gt;IF($D50="F",Configurações!$B$13,Configurações!$B$14)),"DOM ","")&amp;IF(Configurações!$B$3="Simples","",IF(ROUND(HB50*1440,0)&lt;=ROUND(Configurações!$B$11*1440,0),IF(ROUND(HC50*1440,0)&gt;0,"INT-INDEVIDO",""),IF(ROUND(HB50*1440,0)&lt;=ROUND(Configurações!$B$12*1440,0),IF(ROUND(HC50*1440,0)&lt;&gt;ROUND(Configurações!$B$8*1440,0),"INT-15MIN",""),IF(OR(ROUND(HC50*1440,0)&lt;ROUND(Configurações!$B$9*1440,0),ROUND(HC50*1440,0)&gt;ROUND(Configurações!$B$10*1440,0)),"INT-1H2H","")))))</f>
        <v/>
      </c>
      <c r="HG50" t="str">
        <f>IF(Configurações!$B$3="Simples",IF('Escala Simples'!Z50="Trabalho","TRAB",IF('Escala Simples'!Z50="Folga","FOLGA",IF('Escala Simples'!Z50="Atestado","ATEST",IF('Escala Simples'!Z50="Férias","FERIAS","")))),"")</f>
        <v/>
      </c>
      <c r="HH50" s="71" t="str">
        <f>IF(Configurações!$B$3="Colunas",IF('Escala Colunas'!Q138="","",'Escala Colunas'!Q138),IF(Configurações!$B$3="Simples","",IF('Escala Linhas'!DA50="","",'Escala Linhas'!DA50)))</f>
        <v/>
      </c>
      <c r="HI50" s="71" t="str">
        <f>IF(Configurações!$B$3="Colunas",IF('Escala Colunas'!Q139="","",'Escala Colunas'!Q139),IF(Configurações!$B$3="Simples","",IF('Escala Linhas'!DB50="","",'Escala Linhas'!DB50)))</f>
        <v/>
      </c>
      <c r="HJ50" s="71" t="str">
        <f>IF(Configurações!$B$3="Colunas",IF('Escala Colunas'!Q140="","",'Escala Colunas'!Q140),IF(Configurações!$B$3="Simples","",IF('Escala Linhas'!DC50="","",'Escala Linhas'!DC50)))</f>
        <v/>
      </c>
      <c r="HK50" s="71" t="str">
        <f>IF(Configurações!$B$3="Colunas",IF('Escala Colunas'!Q141="","",'Escala Colunas'!Q141),IF(Configurações!$B$3="Simples","",IF('Escala Linhas'!DD50="","",'Escala Linhas'!DD50)))</f>
        <v/>
      </c>
      <c r="HL50">
        <f>IF($B50="",0,IF(Configurações!$B$3="Simples",IF(OR(HR50="TRAB",HR50="ATEST"),1,0),IF(AND(HH50&lt;&gt;"",HK50&lt;&gt;""),1,0)))</f>
        <v>0</v>
      </c>
      <c r="HM50" s="72">
        <f>IF(AND(HL50=1,Configurações!$B$3&lt;&gt;"Simples"),MOD(HK50-HH50,1)-HN50,0)</f>
        <v>0</v>
      </c>
      <c r="HN50" s="72">
        <f t="shared" si="164"/>
        <v>0</v>
      </c>
      <c r="HO50">
        <f t="shared" si="165"/>
        <v>0</v>
      </c>
      <c r="HP50">
        <f t="shared" si="166"/>
        <v>0</v>
      </c>
      <c r="HQ50" s="38" t="str">
        <f>IF(HL50=0,"",IF(HO50&gt;Configurações!$B$15,"7DIA ","")&amp;IF(AND(WEEKDAY(HH$5)=1,HP50&gt;IF($D50="F",Configurações!$B$13,Configurações!$B$14)),"DOM ","")&amp;IF(Configurações!$B$3="Simples","",IF(ROUND(HM50*1440,0)&lt;=ROUND(Configurações!$B$11*1440,0),IF(ROUND(HN50*1440,0)&gt;0,"INT-INDEVIDO",""),IF(ROUND(HM50*1440,0)&lt;=ROUND(Configurações!$B$12*1440,0),IF(ROUND(HN50*1440,0)&lt;&gt;ROUND(Configurações!$B$8*1440,0),"INT-15MIN",""),IF(OR(ROUND(HN50*1440,0)&lt;ROUND(Configurações!$B$9*1440,0),ROUND(HN50*1440,0)&gt;ROUND(Configurações!$B$10*1440,0)),"INT-1H2H","")))))</f>
        <v/>
      </c>
      <c r="HR50" t="str">
        <f>IF(Configurações!$B$3="Simples",IF('Escala Simples'!AA50="Trabalho","TRAB",IF('Escala Simples'!AA50="Folga","FOLGA",IF('Escala Simples'!AA50="Atestado","ATEST",IF('Escala Simples'!AA50="Férias","FERIAS","")))),"")</f>
        <v/>
      </c>
      <c r="HS50" s="71" t="str">
        <f>IF(Configurações!$B$3="Colunas",IF('Escala Colunas'!Q143="","",'Escala Colunas'!Q143),IF(Configurações!$B$3="Simples","",IF('Escala Linhas'!DF50="","",'Escala Linhas'!DF50)))</f>
        <v/>
      </c>
      <c r="HT50" s="71" t="str">
        <f>IF(Configurações!$B$3="Colunas",IF('Escala Colunas'!Q144="","",'Escala Colunas'!Q144),IF(Configurações!$B$3="Simples","",IF('Escala Linhas'!DG50="","",'Escala Linhas'!DG50)))</f>
        <v/>
      </c>
      <c r="HU50" s="71" t="str">
        <f>IF(Configurações!$B$3="Colunas",IF('Escala Colunas'!Q145="","",'Escala Colunas'!Q145),IF(Configurações!$B$3="Simples","",IF('Escala Linhas'!DH50="","",'Escala Linhas'!DH50)))</f>
        <v/>
      </c>
      <c r="HV50" s="71" t="str">
        <f>IF(Configurações!$B$3="Colunas",IF('Escala Colunas'!Q146="","",'Escala Colunas'!Q146),IF(Configurações!$B$3="Simples","",IF('Escala Linhas'!DI50="","",'Escala Linhas'!DI50)))</f>
        <v/>
      </c>
      <c r="HW50">
        <f>IF($B50="",0,IF(Configurações!$B$3="Simples",IF(OR(IC50="TRAB",IC50="ATEST"),1,0),IF(AND(HS50&lt;&gt;"",HV50&lt;&gt;""),1,0)))</f>
        <v>0</v>
      </c>
      <c r="HX50" s="72">
        <f>IF(AND(HW50=1,Configurações!$B$3&lt;&gt;"Simples"),MOD(HV50-HS50,1)-HY50,0)</f>
        <v>0</v>
      </c>
      <c r="HY50" s="72">
        <f t="shared" si="167"/>
        <v>0</v>
      </c>
      <c r="HZ50">
        <f t="shared" si="168"/>
        <v>0</v>
      </c>
      <c r="IA50">
        <f t="shared" si="169"/>
        <v>0</v>
      </c>
      <c r="IB50" s="38" t="str">
        <f>IF(HW50=0,"",IF(HZ50&gt;Configurações!$B$15,"7DIA ","")&amp;IF(AND(WEEKDAY(HS$5)=1,IA50&gt;IF($D50="F",Configurações!$B$13,Configurações!$B$14)),"DOM ","")&amp;IF(Configurações!$B$3="Simples","",IF(ROUND(HX50*1440,0)&lt;=ROUND(Configurações!$B$11*1440,0),IF(ROUND(HY50*1440,0)&gt;0,"INT-INDEVIDO",""),IF(ROUND(HX50*1440,0)&lt;=ROUND(Configurações!$B$12*1440,0),IF(ROUND(HY50*1440,0)&lt;&gt;ROUND(Configurações!$B$8*1440,0),"INT-15MIN",""),IF(OR(ROUND(HY50*1440,0)&lt;ROUND(Configurações!$B$9*1440,0),ROUND(HY50*1440,0)&gt;ROUND(Configurações!$B$10*1440,0)),"INT-1H2H","")))))</f>
        <v/>
      </c>
      <c r="IC50" t="str">
        <f>IF(Configurações!$B$3="Simples",IF('Escala Simples'!AB50="Trabalho","TRAB",IF('Escala Simples'!AB50="Folga","FOLGA",IF('Escala Simples'!AB50="Atestado","ATEST",IF('Escala Simples'!AB50="Férias","FERIAS","")))),"")</f>
        <v/>
      </c>
      <c r="ID50" s="71" t="str">
        <f>IF(Configurações!$B$3="Colunas",IF('Escala Colunas'!Q151="","",'Escala Colunas'!Q151),IF(Configurações!$B$3="Simples","",IF('Escala Linhas'!DN50="","",'Escala Linhas'!DN50)))</f>
        <v/>
      </c>
      <c r="IE50" s="71" t="str">
        <f>IF(Configurações!$B$3="Colunas",IF('Escala Colunas'!Q152="","",'Escala Colunas'!Q152),IF(Configurações!$B$3="Simples","",IF('Escala Linhas'!DO50="","",'Escala Linhas'!DO50)))</f>
        <v/>
      </c>
      <c r="IF50" s="71" t="str">
        <f>IF(Configurações!$B$3="Colunas",IF('Escala Colunas'!Q153="","",'Escala Colunas'!Q153),IF(Configurações!$B$3="Simples","",IF('Escala Linhas'!DP50="","",'Escala Linhas'!DP50)))</f>
        <v/>
      </c>
      <c r="IG50" s="71" t="str">
        <f>IF(Configurações!$B$3="Colunas",IF('Escala Colunas'!Q154="","",'Escala Colunas'!Q154),IF(Configurações!$B$3="Simples","",IF('Escala Linhas'!DQ50="","",'Escala Linhas'!DQ50)))</f>
        <v/>
      </c>
      <c r="IH50">
        <f>IF($B50="",0,IF(Configurações!$B$3="Simples",IF(OR(IN50="TRAB",IN50="ATEST"),1,0),IF(AND(ID50&lt;&gt;"",IG50&lt;&gt;""),1,0)))</f>
        <v>0</v>
      </c>
      <c r="II50" s="72">
        <f>IF(AND(IH50=1,Configurações!$B$3&lt;&gt;"Simples"),MOD(IG50-ID50,1)-IJ50,0)</f>
        <v>0</v>
      </c>
      <c r="IJ50" s="72">
        <f t="shared" si="170"/>
        <v>0</v>
      </c>
      <c r="IK50">
        <f t="shared" si="171"/>
        <v>0</v>
      </c>
      <c r="IL50">
        <f t="shared" si="172"/>
        <v>0</v>
      </c>
      <c r="IM50" s="38" t="str">
        <f>IF(IH50=0,"",IF(IK50&gt;Configurações!$B$15,"7DIA ","")&amp;IF(AND(WEEKDAY(ID$5)=1,IL50&gt;IF($D50="F",Configurações!$B$13,Configurações!$B$14)),"DOM ","")&amp;IF(Configurações!$B$3="Simples","",IF(ROUND(II50*1440,0)&lt;=ROUND(Configurações!$B$11*1440,0),IF(ROUND(IJ50*1440,0)&gt;0,"INT-INDEVIDO",""),IF(ROUND(II50*1440,0)&lt;=ROUND(Configurações!$B$12*1440,0),IF(ROUND(IJ50*1440,0)&lt;&gt;ROUND(Configurações!$B$8*1440,0),"INT-15MIN",""),IF(OR(ROUND(IJ50*1440,0)&lt;ROUND(Configurações!$B$9*1440,0),ROUND(IJ50*1440,0)&gt;ROUND(Configurações!$B$10*1440,0)),"INT-1H2H","")))))</f>
        <v/>
      </c>
      <c r="IN50" t="str">
        <f>IF(Configurações!$B$3="Simples",IF('Escala Simples'!AE50="Trabalho","TRAB",IF('Escala Simples'!AE50="Folga","FOLGA",IF('Escala Simples'!AE50="Atestado","ATEST",IF('Escala Simples'!AE50="Férias","FERIAS","")))),"")</f>
        <v/>
      </c>
      <c r="IO50" s="71" t="str">
        <f>IF(Configurações!$B$3="Colunas",IF('Escala Colunas'!Q156="","",'Escala Colunas'!Q156),IF(Configurações!$B$3="Simples","",IF('Escala Linhas'!DS50="","",'Escala Linhas'!DS50)))</f>
        <v/>
      </c>
      <c r="IP50" s="71" t="str">
        <f>IF(Configurações!$B$3="Colunas",IF('Escala Colunas'!Q157="","",'Escala Colunas'!Q157),IF(Configurações!$B$3="Simples","",IF('Escala Linhas'!DT50="","",'Escala Linhas'!DT50)))</f>
        <v/>
      </c>
      <c r="IQ50" s="71" t="str">
        <f>IF(Configurações!$B$3="Colunas",IF('Escala Colunas'!Q158="","",'Escala Colunas'!Q158),IF(Configurações!$B$3="Simples","",IF('Escala Linhas'!DU50="","",'Escala Linhas'!DU50)))</f>
        <v/>
      </c>
      <c r="IR50" s="71" t="str">
        <f>IF(Configurações!$B$3="Colunas",IF('Escala Colunas'!Q159="","",'Escala Colunas'!Q159),IF(Configurações!$B$3="Simples","",IF('Escala Linhas'!DV50="","",'Escala Linhas'!DV50)))</f>
        <v/>
      </c>
      <c r="IS50">
        <f>IF($B50="",0,IF(Configurações!$B$3="Simples",IF(OR(IY50="TRAB",IY50="ATEST"),1,0),IF(AND(IO50&lt;&gt;"",IR50&lt;&gt;""),1,0)))</f>
        <v>0</v>
      </c>
      <c r="IT50" s="72">
        <f>IF(AND(IS50=1,Configurações!$B$3&lt;&gt;"Simples"),MOD(IR50-IO50,1)-IU50,0)</f>
        <v>0</v>
      </c>
      <c r="IU50" s="72">
        <f t="shared" si="173"/>
        <v>0</v>
      </c>
      <c r="IV50">
        <f t="shared" si="174"/>
        <v>0</v>
      </c>
      <c r="IW50">
        <f t="shared" si="175"/>
        <v>0</v>
      </c>
      <c r="IX50" s="38" t="str">
        <f>IF(IS50=0,"",IF(IV50&gt;Configurações!$B$15,"7DIA ","")&amp;IF(AND(WEEKDAY(IO$5)=1,IW50&gt;IF($D50="F",Configurações!$B$13,Configurações!$B$14)),"DOM ","")&amp;IF(Configurações!$B$3="Simples","",IF(ROUND(IT50*1440,0)&lt;=ROUND(Configurações!$B$11*1440,0),IF(ROUND(IU50*1440,0)&gt;0,"INT-INDEVIDO",""),IF(ROUND(IT50*1440,0)&lt;=ROUND(Configurações!$B$12*1440,0),IF(ROUND(IU50*1440,0)&lt;&gt;ROUND(Configurações!$B$8*1440,0),"INT-15MIN",""),IF(OR(ROUND(IU50*1440,0)&lt;ROUND(Configurações!$B$9*1440,0),ROUND(IU50*1440,0)&gt;ROUND(Configurações!$B$10*1440,0)),"INT-1H2H","")))))</f>
        <v/>
      </c>
      <c r="IY50" t="str">
        <f>IF(Configurações!$B$3="Simples",IF('Escala Simples'!AF50="Trabalho","TRAB",IF('Escala Simples'!AF50="Folga","FOLGA",IF('Escala Simples'!AF50="Atestado","ATEST",IF('Escala Simples'!AF50="Férias","FERIAS","")))),"")</f>
        <v/>
      </c>
      <c r="IZ50" s="71" t="str">
        <f>IF(Configurações!$B$3="Colunas",IF('Escala Colunas'!Q161="","",'Escala Colunas'!Q161),IF(Configurações!$B$3="Simples","",IF('Escala Linhas'!DX50="","",'Escala Linhas'!DX50)))</f>
        <v/>
      </c>
      <c r="JA50" s="71" t="str">
        <f>IF(Configurações!$B$3="Colunas",IF('Escala Colunas'!Q162="","",'Escala Colunas'!Q162),IF(Configurações!$B$3="Simples","",IF('Escala Linhas'!DY50="","",'Escala Linhas'!DY50)))</f>
        <v/>
      </c>
      <c r="JB50" s="71" t="str">
        <f>IF(Configurações!$B$3="Colunas",IF('Escala Colunas'!Q163="","",'Escala Colunas'!Q163),IF(Configurações!$B$3="Simples","",IF('Escala Linhas'!DZ50="","",'Escala Linhas'!DZ50)))</f>
        <v/>
      </c>
      <c r="JC50" s="71" t="str">
        <f>IF(Configurações!$B$3="Colunas",IF('Escala Colunas'!Q164="","",'Escala Colunas'!Q164),IF(Configurações!$B$3="Simples","",IF('Escala Linhas'!EA50="","",'Escala Linhas'!EA50)))</f>
        <v/>
      </c>
      <c r="JD50">
        <f>IF($B50="",0,IF(Configurações!$B$3="Simples",IF(OR(JJ50="TRAB",JJ50="ATEST"),1,0),IF(AND(IZ50&lt;&gt;"",JC50&lt;&gt;""),1,0)))</f>
        <v>0</v>
      </c>
      <c r="JE50" s="72">
        <f>IF(AND(JD50=1,Configurações!$B$3&lt;&gt;"Simples"),MOD(JC50-IZ50,1)-JF50,0)</f>
        <v>0</v>
      </c>
      <c r="JF50" s="72">
        <f t="shared" si="176"/>
        <v>0</v>
      </c>
      <c r="JG50">
        <f t="shared" si="177"/>
        <v>0</v>
      </c>
      <c r="JH50">
        <f t="shared" si="178"/>
        <v>0</v>
      </c>
      <c r="JI50" s="38" t="str">
        <f>IF(JD50=0,"",IF(JG50&gt;Configurações!$B$15,"7DIA ","")&amp;IF(AND(WEEKDAY(IZ$5)=1,JH50&gt;IF($D50="F",Configurações!$B$13,Configurações!$B$14)),"DOM ","")&amp;IF(Configurações!$B$3="Simples","",IF(ROUND(JE50*1440,0)&lt;=ROUND(Configurações!$B$11*1440,0),IF(ROUND(JF50*1440,0)&gt;0,"INT-INDEVIDO",""),IF(ROUND(JE50*1440,0)&lt;=ROUND(Configurações!$B$12*1440,0),IF(ROUND(JF50*1440,0)&lt;&gt;ROUND(Configurações!$B$8*1440,0),"INT-15MIN",""),IF(OR(ROUND(JF50*1440,0)&lt;ROUND(Configurações!$B$9*1440,0),ROUND(JF50*1440,0)&gt;ROUND(Configurações!$B$10*1440,0)),"INT-1H2H","")))))</f>
        <v/>
      </c>
      <c r="JJ50" t="str">
        <f>IF(Configurações!$B$3="Simples",IF('Escala Simples'!AG50="Trabalho","TRAB",IF('Escala Simples'!AG50="Folga","FOLGA",IF('Escala Simples'!AG50="Atestado","ATEST",IF('Escala Simples'!AG50="Férias","FERIAS","")))),"")</f>
        <v/>
      </c>
      <c r="JK50" s="71" t="str">
        <f>IF(Configurações!$B$3="Colunas",IF('Escala Colunas'!Q166="","",'Escala Colunas'!Q166),IF(Configurações!$B$3="Simples","",IF('Escala Linhas'!EC50="","",'Escala Linhas'!EC50)))</f>
        <v/>
      </c>
      <c r="JL50" s="71" t="str">
        <f>IF(Configurações!$B$3="Colunas",IF('Escala Colunas'!Q167="","",'Escala Colunas'!Q167),IF(Configurações!$B$3="Simples","",IF('Escala Linhas'!ED50="","",'Escala Linhas'!ED50)))</f>
        <v/>
      </c>
      <c r="JM50" s="71" t="str">
        <f>IF(Configurações!$B$3="Colunas",IF('Escala Colunas'!Q168="","",'Escala Colunas'!Q168),IF(Configurações!$B$3="Simples","",IF('Escala Linhas'!EE50="","",'Escala Linhas'!EE50)))</f>
        <v/>
      </c>
      <c r="JN50" s="71" t="str">
        <f>IF(Configurações!$B$3="Colunas",IF('Escala Colunas'!Q169="","",'Escala Colunas'!Q169),IF(Configurações!$B$3="Simples","",IF('Escala Linhas'!EF50="","",'Escala Linhas'!EF50)))</f>
        <v/>
      </c>
      <c r="JO50">
        <f>IF($B50="",0,IF(Configurações!$B$3="Simples",IF(OR(JU50="TRAB",JU50="ATEST"),1,0),IF(AND(JK50&lt;&gt;"",JN50&lt;&gt;""),1,0)))</f>
        <v>0</v>
      </c>
      <c r="JP50" s="72">
        <f>IF(AND(JO50=1,Configurações!$B$3&lt;&gt;"Simples"),MOD(JN50-JK50,1)-JQ50,0)</f>
        <v>0</v>
      </c>
      <c r="JQ50" s="72">
        <f t="shared" si="179"/>
        <v>0</v>
      </c>
      <c r="JR50">
        <f t="shared" si="180"/>
        <v>0</v>
      </c>
      <c r="JS50">
        <f t="shared" si="181"/>
        <v>0</v>
      </c>
      <c r="JT50" s="38" t="str">
        <f>IF(JO50=0,"",IF(JR50&gt;Configurações!$B$15,"7DIA ","")&amp;IF(AND(WEEKDAY(JK$5)=1,JS50&gt;IF($D50="F",Configurações!$B$13,Configurações!$B$14)),"DOM ","")&amp;IF(Configurações!$B$3="Simples","",IF(ROUND(JP50*1440,0)&lt;=ROUND(Configurações!$B$11*1440,0),IF(ROUND(JQ50*1440,0)&gt;0,"INT-INDEVIDO",""),IF(ROUND(JP50*1440,0)&lt;=ROUND(Configurações!$B$12*1440,0),IF(ROUND(JQ50*1440,0)&lt;&gt;ROUND(Configurações!$B$8*1440,0),"INT-15MIN",""),IF(OR(ROUND(JQ50*1440,0)&lt;ROUND(Configurações!$B$9*1440,0),ROUND(JQ50*1440,0)&gt;ROUND(Configurações!$B$10*1440,0)),"INT-1H2H","")))))</f>
        <v/>
      </c>
      <c r="JU50" t="str">
        <f>IF(Configurações!$B$3="Simples",IF('Escala Simples'!AH50="Trabalho","TRAB",IF('Escala Simples'!AH50="Folga","FOLGA",IF('Escala Simples'!AH50="Atestado","ATEST",IF('Escala Simples'!AH50="Férias","FERIAS","")))),"")</f>
        <v/>
      </c>
      <c r="JV50" s="71" t="str">
        <f>IF(Configurações!$B$3="Colunas",IF('Escala Colunas'!Q171="","",'Escala Colunas'!Q171),IF(Configurações!$B$3="Simples","",IF('Escala Linhas'!EH50="","",'Escala Linhas'!EH50)))</f>
        <v/>
      </c>
      <c r="JW50" s="71" t="str">
        <f>IF(Configurações!$B$3="Colunas",IF('Escala Colunas'!Q172="","",'Escala Colunas'!Q172),IF(Configurações!$B$3="Simples","",IF('Escala Linhas'!EI50="","",'Escala Linhas'!EI50)))</f>
        <v/>
      </c>
      <c r="JX50" s="71" t="str">
        <f>IF(Configurações!$B$3="Colunas",IF('Escala Colunas'!Q173="","",'Escala Colunas'!Q173),IF(Configurações!$B$3="Simples","",IF('Escala Linhas'!EJ50="","",'Escala Linhas'!EJ50)))</f>
        <v/>
      </c>
      <c r="JY50" s="71" t="str">
        <f>IF(Configurações!$B$3="Colunas",IF('Escala Colunas'!Q174="","",'Escala Colunas'!Q174),IF(Configurações!$B$3="Simples","",IF('Escala Linhas'!EK50="","",'Escala Linhas'!EK50)))</f>
        <v/>
      </c>
      <c r="JZ50">
        <f>IF($B50="",0,IF(Configurações!$B$3="Simples",IF(OR(KF50="TRAB",KF50="ATEST"),1,0),IF(AND(JV50&lt;&gt;"",JY50&lt;&gt;""),1,0)))</f>
        <v>0</v>
      </c>
      <c r="KA50" s="72">
        <f>IF(AND(JZ50=1,Configurações!$B$3&lt;&gt;"Simples"),MOD(JY50-JV50,1)-KB50,0)</f>
        <v>0</v>
      </c>
      <c r="KB50" s="72">
        <f t="shared" si="182"/>
        <v>0</v>
      </c>
      <c r="KC50">
        <f t="shared" si="183"/>
        <v>0</v>
      </c>
      <c r="KD50">
        <f t="shared" si="184"/>
        <v>0</v>
      </c>
      <c r="KE50" s="38" t="str">
        <f>IF(JZ50=0,"",IF(KC50&gt;Configurações!$B$15,"7DIA ","")&amp;IF(AND(WEEKDAY(JV$5)=1,KD50&gt;IF($D50="F",Configurações!$B$13,Configurações!$B$14)),"DOM ","")&amp;IF(Configurações!$B$3="Simples","",IF(ROUND(KA50*1440,0)&lt;=ROUND(Configurações!$B$11*1440,0),IF(ROUND(KB50*1440,0)&gt;0,"INT-INDEVIDO",""),IF(ROUND(KA50*1440,0)&lt;=ROUND(Configurações!$B$12*1440,0),IF(ROUND(KB50*1440,0)&lt;&gt;ROUND(Configurações!$B$8*1440,0),"INT-15MIN",""),IF(OR(ROUND(KB50*1440,0)&lt;ROUND(Configurações!$B$9*1440,0),ROUND(KB50*1440,0)&gt;ROUND(Configurações!$B$10*1440,0)),"INT-1H2H","")))))</f>
        <v/>
      </c>
      <c r="KF50" t="str">
        <f>IF(Configurações!$B$3="Simples",IF('Escala Simples'!AI50="Trabalho","TRAB",IF('Escala Simples'!AI50="Folga","FOLGA",IF('Escala Simples'!AI50="Atestado","ATEST",IF('Escala Simples'!AI50="Férias","FERIAS","")))),"")</f>
        <v/>
      </c>
      <c r="KG50" s="71" t="str">
        <f>IF(Configurações!$B$3="Colunas",IF('Escala Colunas'!Q176="","",'Escala Colunas'!Q176),IF(Configurações!$B$3="Simples","",IF('Escala Linhas'!EM50="","",'Escala Linhas'!EM50)))</f>
        <v/>
      </c>
      <c r="KH50" s="71" t="str">
        <f>IF(Configurações!$B$3="Colunas",IF('Escala Colunas'!Q177="","",'Escala Colunas'!Q177),IF(Configurações!$B$3="Simples","",IF('Escala Linhas'!EN50="","",'Escala Linhas'!EN50)))</f>
        <v/>
      </c>
      <c r="KI50" s="71" t="str">
        <f>IF(Configurações!$B$3="Colunas",IF('Escala Colunas'!Q178="","",'Escala Colunas'!Q178),IF(Configurações!$B$3="Simples","",IF('Escala Linhas'!EO50="","",'Escala Linhas'!EO50)))</f>
        <v/>
      </c>
      <c r="KJ50" s="71" t="str">
        <f>IF(Configurações!$B$3="Colunas",IF('Escala Colunas'!Q179="","",'Escala Colunas'!Q179),IF(Configurações!$B$3="Simples","",IF('Escala Linhas'!EP50="","",'Escala Linhas'!EP50)))</f>
        <v/>
      </c>
      <c r="KK50">
        <f>IF($B50="",0,IF(Configurações!$B$3="Simples",IF(OR(KQ50="TRAB",KQ50="ATEST"),1,0),IF(AND(KG50&lt;&gt;"",KJ50&lt;&gt;""),1,0)))</f>
        <v>0</v>
      </c>
      <c r="KL50" s="72">
        <f>IF(AND(KK50=1,Configurações!$B$3&lt;&gt;"Simples"),MOD(KJ50-KG50,1)-KM50,0)</f>
        <v>0</v>
      </c>
      <c r="KM50" s="72">
        <f t="shared" si="185"/>
        <v>0</v>
      </c>
      <c r="KN50">
        <f t="shared" si="186"/>
        <v>0</v>
      </c>
      <c r="KO50">
        <f t="shared" si="187"/>
        <v>0</v>
      </c>
      <c r="KP50" s="38" t="str">
        <f>IF(KK50=0,"",IF(KN50&gt;Configurações!$B$15,"7DIA ","")&amp;IF(AND(WEEKDAY(KG$5)=1,KO50&gt;IF($D50="F",Configurações!$B$13,Configurações!$B$14)),"DOM ","")&amp;IF(Configurações!$B$3="Simples","",IF(ROUND(KL50*1440,0)&lt;=ROUND(Configurações!$B$11*1440,0),IF(ROUND(KM50*1440,0)&gt;0,"INT-INDEVIDO",""),IF(ROUND(KL50*1440,0)&lt;=ROUND(Configurações!$B$12*1440,0),IF(ROUND(KM50*1440,0)&lt;&gt;ROUND(Configurações!$B$8*1440,0),"INT-15MIN",""),IF(OR(ROUND(KM50*1440,0)&lt;ROUND(Configurações!$B$9*1440,0),ROUND(KM50*1440,0)&gt;ROUND(Configurações!$B$10*1440,0)),"INT-1H2H","")))))</f>
        <v/>
      </c>
      <c r="KQ50" t="str">
        <f>IF(Configurações!$B$3="Simples",IF('Escala Simples'!AJ50="Trabalho","TRAB",IF('Escala Simples'!AJ50="Folga","FOLGA",IF('Escala Simples'!AJ50="Atestado","ATEST",IF('Escala Simples'!AJ50="Férias","FERIAS","")))),"")</f>
        <v/>
      </c>
      <c r="KR50" s="71" t="str">
        <f>IF(Configurações!$B$3="Colunas",IF('Escala Colunas'!Q181="","",'Escala Colunas'!Q181),IF(Configurações!$B$3="Simples","",IF('Escala Linhas'!ER50="","",'Escala Linhas'!ER50)))</f>
        <v/>
      </c>
      <c r="KS50" s="71" t="str">
        <f>IF(Configurações!$B$3="Colunas",IF('Escala Colunas'!Q182="","",'Escala Colunas'!Q182),IF(Configurações!$B$3="Simples","",IF('Escala Linhas'!ES50="","",'Escala Linhas'!ES50)))</f>
        <v/>
      </c>
      <c r="KT50" s="71" t="str">
        <f>IF(Configurações!$B$3="Colunas",IF('Escala Colunas'!Q183="","",'Escala Colunas'!Q183),IF(Configurações!$B$3="Simples","",IF('Escala Linhas'!ET50="","",'Escala Linhas'!ET50)))</f>
        <v/>
      </c>
      <c r="KU50" s="71" t="str">
        <f>IF(Configurações!$B$3="Colunas",IF('Escala Colunas'!Q184="","",'Escala Colunas'!Q184),IF(Configurações!$B$3="Simples","",IF('Escala Linhas'!EU50="","",'Escala Linhas'!EU50)))</f>
        <v/>
      </c>
      <c r="KV50">
        <f>IF($B50="",0,IF(Configurações!$B$3="Simples",IF(OR(LB50="TRAB",LB50="ATEST"),1,0),IF(AND(KR50&lt;&gt;"",KU50&lt;&gt;""),1,0)))</f>
        <v>0</v>
      </c>
      <c r="KW50" s="72">
        <f>IF(AND(KV50=1,Configurações!$B$3&lt;&gt;"Simples"),MOD(KU50-KR50,1)-KX50,0)</f>
        <v>0</v>
      </c>
      <c r="KX50" s="72">
        <f t="shared" si="188"/>
        <v>0</v>
      </c>
      <c r="KY50">
        <f t="shared" si="189"/>
        <v>0</v>
      </c>
      <c r="KZ50">
        <f t="shared" si="190"/>
        <v>0</v>
      </c>
      <c r="LA50" s="38" t="str">
        <f>IF(KV50=0,"",IF(KY50&gt;Configurações!$B$15,"7DIA ","")&amp;IF(AND(WEEKDAY(KR$5)=1,KZ50&gt;IF($D50="F",Configurações!$B$13,Configurações!$B$14)),"DOM ","")&amp;IF(Configurações!$B$3="Simples","",IF(ROUND(KW50*1440,0)&lt;=ROUND(Configurações!$B$11*1440,0),IF(ROUND(KX50*1440,0)&gt;0,"INT-INDEVIDO",""),IF(ROUND(KW50*1440,0)&lt;=ROUND(Configurações!$B$12*1440,0),IF(ROUND(KX50*1440,0)&lt;&gt;ROUND(Configurações!$B$8*1440,0),"INT-15MIN",""),IF(OR(ROUND(KX50*1440,0)&lt;ROUND(Configurações!$B$9*1440,0),ROUND(KX50*1440,0)&gt;ROUND(Configurações!$B$10*1440,0)),"INT-1H2H","")))))</f>
        <v/>
      </c>
      <c r="LB50" t="str">
        <f>IF(Configurações!$B$3="Simples",IF('Escala Simples'!AK50="Trabalho","TRAB",IF('Escala Simples'!AK50="Folga","FOLGA",IF('Escala Simples'!AK50="Atestado","ATEST",IF('Escala Simples'!AK50="Férias","FERIAS","")))),"")</f>
        <v/>
      </c>
      <c r="LC50" s="71" t="str">
        <f>IF(Configurações!$B$3="Colunas",IF('Escala Colunas'!Q189="","",'Escala Colunas'!Q189),IF(Configurações!$B$3="Simples","",IF('Escala Linhas'!EZ50="","",'Escala Linhas'!EZ50)))</f>
        <v/>
      </c>
      <c r="LD50" s="71" t="str">
        <f>IF(Configurações!$B$3="Colunas",IF('Escala Colunas'!Q190="","",'Escala Colunas'!Q190),IF(Configurações!$B$3="Simples","",IF('Escala Linhas'!FA50="","",'Escala Linhas'!FA50)))</f>
        <v/>
      </c>
      <c r="LE50" s="71" t="str">
        <f>IF(Configurações!$B$3="Colunas",IF('Escala Colunas'!Q191="","",'Escala Colunas'!Q191),IF(Configurações!$B$3="Simples","",IF('Escala Linhas'!FB50="","",'Escala Linhas'!FB50)))</f>
        <v/>
      </c>
      <c r="LF50" s="71" t="str">
        <f>IF(Configurações!$B$3="Colunas",IF('Escala Colunas'!Q192="","",'Escala Colunas'!Q192),IF(Configurações!$B$3="Simples","",IF('Escala Linhas'!FC50="","",'Escala Linhas'!FC50)))</f>
        <v/>
      </c>
      <c r="LG50">
        <f>IF($B50="",0,IF(Configurações!$B$3="Simples",IF(OR(LM50="TRAB",LM50="ATEST"),1,0),IF(AND(LC50&lt;&gt;"",LF50&lt;&gt;""),1,0)))</f>
        <v>0</v>
      </c>
      <c r="LH50" s="72">
        <f>IF(AND(LG50=1,Configurações!$B$3&lt;&gt;"Simples"),MOD(LF50-LC50,1)-LI50,0)</f>
        <v>0</v>
      </c>
      <c r="LI50" s="72">
        <f t="shared" si="191"/>
        <v>0</v>
      </c>
      <c r="LJ50">
        <f t="shared" si="192"/>
        <v>0</v>
      </c>
      <c r="LK50">
        <f t="shared" si="193"/>
        <v>0</v>
      </c>
      <c r="LL50" s="38" t="str">
        <f>IF(LG50=0,"",IF(LJ50&gt;Configurações!$B$15,"7DIA ","")&amp;IF(AND(WEEKDAY(LC$5)=1,LK50&gt;IF($D50="F",Configurações!$B$13,Configurações!$B$14)),"DOM ","")&amp;IF(Configurações!$B$3="Simples","",IF(ROUND(LH50*1440,0)&lt;=ROUND(Configurações!$B$11*1440,0),IF(ROUND(LI50*1440,0)&gt;0,"INT-INDEVIDO",""),IF(ROUND(LH50*1440,0)&lt;=ROUND(Configurações!$B$12*1440,0),IF(ROUND(LI50*1440,0)&lt;&gt;ROUND(Configurações!$B$8*1440,0),"INT-15MIN",""),IF(OR(ROUND(LI50*1440,0)&lt;ROUND(Configurações!$B$9*1440,0),ROUND(LI50*1440,0)&gt;ROUND(Configurações!$B$10*1440,0)),"INT-1H2H","")))))</f>
        <v/>
      </c>
      <c r="LM50" t="str">
        <f>IF(Configurações!$B$3="Simples",IF('Escala Simples'!AN50="Trabalho","TRAB",IF('Escala Simples'!AN50="Folga","FOLGA",IF('Escala Simples'!AN50="Atestado","ATEST",IF('Escala Simples'!AN50="Férias","FERIAS","")))),"")</f>
        <v/>
      </c>
      <c r="LN50" s="71" t="str">
        <f>IF(Configurações!$B$3="Colunas",IF('Escala Colunas'!Q194="","",'Escala Colunas'!Q194),IF(Configurações!$B$3="Simples","",IF('Escala Linhas'!FE50="","",'Escala Linhas'!FE50)))</f>
        <v/>
      </c>
      <c r="LO50" s="71" t="str">
        <f>IF(Configurações!$B$3="Colunas",IF('Escala Colunas'!Q195="","",'Escala Colunas'!Q195),IF(Configurações!$B$3="Simples","",IF('Escala Linhas'!FF50="","",'Escala Linhas'!FF50)))</f>
        <v/>
      </c>
      <c r="LP50" s="71" t="str">
        <f>IF(Configurações!$B$3="Colunas",IF('Escala Colunas'!Q196="","",'Escala Colunas'!Q196),IF(Configurações!$B$3="Simples","",IF('Escala Linhas'!FG50="","",'Escala Linhas'!FG50)))</f>
        <v/>
      </c>
      <c r="LQ50" s="71" t="str">
        <f>IF(Configurações!$B$3="Colunas",IF('Escala Colunas'!Q197="","",'Escala Colunas'!Q197),IF(Configurações!$B$3="Simples","",IF('Escala Linhas'!FH50="","",'Escala Linhas'!FH50)))</f>
        <v/>
      </c>
      <c r="LR50">
        <f>IF($B50="",0,IF(Configurações!$B$3="Simples",IF(OR(LX50="TRAB",LX50="ATEST"),1,0),IF(AND(LN50&lt;&gt;"",LQ50&lt;&gt;""),1,0)))</f>
        <v>0</v>
      </c>
      <c r="LS50" s="72">
        <f>IF(AND(LR50=1,Configurações!$B$3&lt;&gt;"Simples"),MOD(LQ50-LN50,1)-LT50,0)</f>
        <v>0</v>
      </c>
      <c r="LT50" s="72">
        <f t="shared" si="194"/>
        <v>0</v>
      </c>
      <c r="LU50">
        <f t="shared" si="195"/>
        <v>0</v>
      </c>
      <c r="LV50">
        <f t="shared" si="196"/>
        <v>0</v>
      </c>
      <c r="LW50" s="38" t="str">
        <f>IF(LR50=0,"",IF(LU50&gt;Configurações!$B$15,"7DIA ","")&amp;IF(AND(WEEKDAY(LN$5)=1,LV50&gt;IF($D50="F",Configurações!$B$13,Configurações!$B$14)),"DOM ","")&amp;IF(Configurações!$B$3="Simples","",IF(ROUND(LS50*1440,0)&lt;=ROUND(Configurações!$B$11*1440,0),IF(ROUND(LT50*1440,0)&gt;0,"INT-INDEVIDO",""),IF(ROUND(LS50*1440,0)&lt;=ROUND(Configurações!$B$12*1440,0),IF(ROUND(LT50*1440,0)&lt;&gt;ROUND(Configurações!$B$8*1440,0),"INT-15MIN",""),IF(OR(ROUND(LT50*1440,0)&lt;ROUND(Configurações!$B$9*1440,0),ROUND(LT50*1440,0)&gt;ROUND(Configurações!$B$10*1440,0)),"INT-1H2H","")))))</f>
        <v/>
      </c>
      <c r="LX50" t="str">
        <f>IF(Configurações!$B$3="Simples",IF('Escala Simples'!AO50="Trabalho","TRAB",IF('Escala Simples'!AO50="Folga","FOLGA",IF('Escala Simples'!AO50="Atestado","ATEST",IF('Escala Simples'!AO50="Férias","FERIAS","")))),"")</f>
        <v/>
      </c>
      <c r="LY50" s="71" t="str">
        <f>IF(Configurações!$B$3="Colunas",IF('Escala Colunas'!Q199="","",'Escala Colunas'!Q199),IF(Configurações!$B$3="Simples","",IF('Escala Linhas'!FJ50="","",'Escala Linhas'!FJ50)))</f>
        <v/>
      </c>
      <c r="LZ50" s="71" t="str">
        <f>IF(Configurações!$B$3="Colunas",IF('Escala Colunas'!Q200="","",'Escala Colunas'!Q200),IF(Configurações!$B$3="Simples","",IF('Escala Linhas'!FK50="","",'Escala Linhas'!FK50)))</f>
        <v/>
      </c>
      <c r="MA50" s="71" t="str">
        <f>IF(Configurações!$B$3="Colunas",IF('Escala Colunas'!Q201="","",'Escala Colunas'!Q201),IF(Configurações!$B$3="Simples","",IF('Escala Linhas'!FL50="","",'Escala Linhas'!FL50)))</f>
        <v/>
      </c>
      <c r="MB50" s="71" t="str">
        <f>IF(Configurações!$B$3="Colunas",IF('Escala Colunas'!Q202="","",'Escala Colunas'!Q202),IF(Configurações!$B$3="Simples","",IF('Escala Linhas'!FM50="","",'Escala Linhas'!FM50)))</f>
        <v/>
      </c>
      <c r="MC50">
        <f>IF($B50="",0,IF(Configurações!$B$3="Simples",IF(OR(MI50="TRAB",MI50="ATEST"),1,0),IF(AND(LY50&lt;&gt;"",MB50&lt;&gt;""),1,0)))</f>
        <v>0</v>
      </c>
      <c r="MD50" s="72">
        <f>IF(AND(MC50=1,Configurações!$B$3&lt;&gt;"Simples"),MOD(MB50-LY50,1)-ME50,0)</f>
        <v>0</v>
      </c>
      <c r="ME50" s="72">
        <f t="shared" si="197"/>
        <v>0</v>
      </c>
      <c r="MF50">
        <f t="shared" si="198"/>
        <v>0</v>
      </c>
      <c r="MG50">
        <f t="shared" si="199"/>
        <v>0</v>
      </c>
      <c r="MH50" s="38" t="str">
        <f>IF(MC50=0,"",IF(MF50&gt;Configurações!$B$15,"7DIA ","")&amp;IF(AND(WEEKDAY(LY$5)=1,MG50&gt;IF($D50="F",Configurações!$B$13,Configurações!$B$14)),"DOM ","")&amp;IF(Configurações!$B$3="Simples","",IF(ROUND(MD50*1440,0)&lt;=ROUND(Configurações!$B$11*1440,0),IF(ROUND(ME50*1440,0)&gt;0,"INT-INDEVIDO",""),IF(ROUND(MD50*1440,0)&lt;=ROUND(Configurações!$B$12*1440,0),IF(ROUND(ME50*1440,0)&lt;&gt;ROUND(Configurações!$B$8*1440,0),"INT-15MIN",""),IF(OR(ROUND(ME50*1440,0)&lt;ROUND(Configurações!$B$9*1440,0),ROUND(ME50*1440,0)&gt;ROUND(Configurações!$B$10*1440,0)),"INT-1H2H","")))))</f>
        <v/>
      </c>
      <c r="MI50" t="str">
        <f>IF(Configurações!$B$3="Simples",IF('Escala Simples'!AP50="Trabalho","TRAB",IF('Escala Simples'!AP50="Folga","FOLGA",IF('Escala Simples'!AP50="Atestado","ATEST",IF('Escala Simples'!AP50="Férias","FERIAS","")))),"")</f>
        <v/>
      </c>
      <c r="MJ50" s="71" t="str">
        <f>IF(Configurações!$B$3="Colunas",IF('Escala Colunas'!Q204="","",'Escala Colunas'!Q204),IF(Configurações!$B$3="Simples","",IF('Escala Linhas'!FO50="","",'Escala Linhas'!FO50)))</f>
        <v/>
      </c>
      <c r="MK50" s="71" t="str">
        <f>IF(Configurações!$B$3="Colunas",IF('Escala Colunas'!Q205="","",'Escala Colunas'!Q205),IF(Configurações!$B$3="Simples","",IF('Escala Linhas'!FP50="","",'Escala Linhas'!FP50)))</f>
        <v/>
      </c>
      <c r="ML50" s="71" t="str">
        <f>IF(Configurações!$B$3="Colunas",IF('Escala Colunas'!Q206="","",'Escala Colunas'!Q206),IF(Configurações!$B$3="Simples","",IF('Escala Linhas'!FQ50="","",'Escala Linhas'!FQ50)))</f>
        <v/>
      </c>
      <c r="MM50" s="71" t="str">
        <f>IF(Configurações!$B$3="Colunas",IF('Escala Colunas'!Q207="","",'Escala Colunas'!Q207),IF(Configurações!$B$3="Simples","",IF('Escala Linhas'!FR50="","",'Escala Linhas'!FR50)))</f>
        <v/>
      </c>
      <c r="MN50">
        <f>IF($B50="",0,IF(Configurações!$B$3="Simples",IF(OR(MT50="TRAB",MT50="ATEST"),1,0),IF(AND(MJ50&lt;&gt;"",MM50&lt;&gt;""),1,0)))</f>
        <v>0</v>
      </c>
      <c r="MO50" s="72">
        <f>IF(AND(MN50=1,Configurações!$B$3&lt;&gt;"Simples"),MOD(MM50-MJ50,1)-MP50,0)</f>
        <v>0</v>
      </c>
      <c r="MP50" s="72">
        <f t="shared" si="200"/>
        <v>0</v>
      </c>
      <c r="MQ50">
        <f t="shared" si="201"/>
        <v>0</v>
      </c>
      <c r="MR50">
        <f t="shared" si="202"/>
        <v>0</v>
      </c>
      <c r="MS50" s="38" t="str">
        <f>IF(MN50=0,"",IF(MQ50&gt;Configurações!$B$15,"7DIA ","")&amp;IF(AND(WEEKDAY(MJ$5)=1,MR50&gt;IF($D50="F",Configurações!$B$13,Configurações!$B$14)),"DOM ","")&amp;IF(Configurações!$B$3="Simples","",IF(ROUND(MO50*1440,0)&lt;=ROUND(Configurações!$B$11*1440,0),IF(ROUND(MP50*1440,0)&gt;0,"INT-INDEVIDO",""),IF(ROUND(MO50*1440,0)&lt;=ROUND(Configurações!$B$12*1440,0),IF(ROUND(MP50*1440,0)&lt;&gt;ROUND(Configurações!$B$8*1440,0),"INT-15MIN",""),IF(OR(ROUND(MP50*1440,0)&lt;ROUND(Configurações!$B$9*1440,0),ROUND(MP50*1440,0)&gt;ROUND(Configurações!$B$10*1440,0)),"INT-1H2H","")))))</f>
        <v/>
      </c>
      <c r="MT50" t="str">
        <f>IF(Configurações!$B$3="Simples",IF('Escala Simples'!AQ50="Trabalho","TRAB",IF('Escala Simples'!AQ50="Folga","FOLGA",IF('Escala Simples'!AQ50="Atestado","ATEST",IF('Escala Simples'!AQ50="Férias","FERIAS","")))),"")</f>
        <v/>
      </c>
      <c r="MU50" s="71" t="str">
        <f>IF(Configurações!$B$3="Colunas",IF('Escala Colunas'!Q209="","",'Escala Colunas'!Q209),IF(Configurações!$B$3="Simples","",IF('Escala Linhas'!FT50="","",'Escala Linhas'!FT50)))</f>
        <v/>
      </c>
      <c r="MV50" s="71" t="str">
        <f>IF(Configurações!$B$3="Colunas",IF('Escala Colunas'!Q210="","",'Escala Colunas'!Q210),IF(Configurações!$B$3="Simples","",IF('Escala Linhas'!FU50="","",'Escala Linhas'!FU50)))</f>
        <v/>
      </c>
      <c r="MW50" s="71" t="str">
        <f>IF(Configurações!$B$3="Colunas",IF('Escala Colunas'!Q211="","",'Escala Colunas'!Q211),IF(Configurações!$B$3="Simples","",IF('Escala Linhas'!FV50="","",'Escala Linhas'!FV50)))</f>
        <v/>
      </c>
      <c r="MX50" s="71" t="str">
        <f>IF(Configurações!$B$3="Colunas",IF('Escala Colunas'!Q212="","",'Escala Colunas'!Q212),IF(Configurações!$B$3="Simples","",IF('Escala Linhas'!FW50="","",'Escala Linhas'!FW50)))</f>
        <v/>
      </c>
      <c r="MY50">
        <f>IF($B50="",0,IF(Configurações!$B$3="Simples",IF(OR(NE50="TRAB",NE50="ATEST"),1,0),IF(AND(MU50&lt;&gt;"",MX50&lt;&gt;""),1,0)))</f>
        <v>0</v>
      </c>
      <c r="MZ50" s="72">
        <f>IF(AND(MY50=1,Configurações!$B$3&lt;&gt;"Simples"),MOD(MX50-MU50,1)-NA50,0)</f>
        <v>0</v>
      </c>
      <c r="NA50" s="72">
        <f t="shared" si="203"/>
        <v>0</v>
      </c>
      <c r="NB50">
        <f t="shared" si="204"/>
        <v>0</v>
      </c>
      <c r="NC50">
        <f t="shared" si="205"/>
        <v>0</v>
      </c>
      <c r="ND50" s="38" t="str">
        <f>IF(MY50=0,"",IF(NB50&gt;Configurações!$B$15,"7DIA ","")&amp;IF(AND(WEEKDAY(MU$5)=1,NC50&gt;IF($D50="F",Configurações!$B$13,Configurações!$B$14)),"DOM ","")&amp;IF(Configurações!$B$3="Simples","",IF(ROUND(MZ50*1440,0)&lt;=ROUND(Configurações!$B$11*1440,0),IF(ROUND(NA50*1440,0)&gt;0,"INT-INDEVIDO",""),IF(ROUND(MZ50*1440,0)&lt;=ROUND(Configurações!$B$12*1440,0),IF(ROUND(NA50*1440,0)&lt;&gt;ROUND(Configurações!$B$8*1440,0),"INT-15MIN",""),IF(OR(ROUND(NA50*1440,0)&lt;ROUND(Configurações!$B$9*1440,0),ROUND(NA50*1440,0)&gt;ROUND(Configurações!$B$10*1440,0)),"INT-1H2H","")))))</f>
        <v/>
      </c>
      <c r="NE50" t="str">
        <f>IF(Configurações!$B$3="Simples",IF('Escala Simples'!AR50="Trabalho","TRAB",IF('Escala Simples'!AR50="Folga","FOLGA",IF('Escala Simples'!AR50="Atestado","ATEST",IF('Escala Simples'!AR50="Férias","FERIAS","")))),"")</f>
        <v/>
      </c>
      <c r="NF50" s="71" t="str">
        <f>IF(Configurações!$B$3="Colunas",IF('Escala Colunas'!Q214="","",'Escala Colunas'!Q214),IF(Configurações!$B$3="Simples","",IF('Escala Linhas'!FY50="","",'Escala Linhas'!FY50)))</f>
        <v/>
      </c>
      <c r="NG50" s="71" t="str">
        <f>IF(Configurações!$B$3="Colunas",IF('Escala Colunas'!Q215="","",'Escala Colunas'!Q215),IF(Configurações!$B$3="Simples","",IF('Escala Linhas'!FZ50="","",'Escala Linhas'!FZ50)))</f>
        <v/>
      </c>
      <c r="NH50" s="71" t="str">
        <f>IF(Configurações!$B$3="Colunas",IF('Escala Colunas'!Q216="","",'Escala Colunas'!Q216),IF(Configurações!$B$3="Simples","",IF('Escala Linhas'!GA50="","",'Escala Linhas'!GA50)))</f>
        <v/>
      </c>
      <c r="NI50" s="71" t="str">
        <f>IF(Configurações!$B$3="Colunas",IF('Escala Colunas'!Q217="","",'Escala Colunas'!Q217),IF(Configurações!$B$3="Simples","",IF('Escala Linhas'!GB50="","",'Escala Linhas'!GB50)))</f>
        <v/>
      </c>
      <c r="NJ50">
        <f>IF($B50="",0,IF(Configurações!$B$3="Simples",IF(OR(NP50="TRAB",NP50="ATEST"),1,0),IF(AND(NF50&lt;&gt;"",NI50&lt;&gt;""),1,0)))</f>
        <v>0</v>
      </c>
      <c r="NK50" s="72">
        <f>IF(AND(NJ50=1,Configurações!$B$3&lt;&gt;"Simples"),MOD(NI50-NF50,1)-NL50,0)</f>
        <v>0</v>
      </c>
      <c r="NL50" s="72">
        <f t="shared" si="206"/>
        <v>0</v>
      </c>
      <c r="NM50">
        <f t="shared" si="207"/>
        <v>0</v>
      </c>
      <c r="NN50">
        <f t="shared" si="208"/>
        <v>0</v>
      </c>
      <c r="NO50" s="38" t="str">
        <f>IF(NJ50=0,"",IF(NM50&gt;Configurações!$B$15,"7DIA ","")&amp;IF(AND(WEEKDAY(NF$5)=1,NN50&gt;IF($D50="F",Configurações!$B$13,Configurações!$B$14)),"DOM ","")&amp;IF(Configurações!$B$3="Simples","",IF(ROUND(NK50*1440,0)&lt;=ROUND(Configurações!$B$11*1440,0),IF(ROUND(NL50*1440,0)&gt;0,"INT-INDEVIDO",""),IF(ROUND(NK50*1440,0)&lt;=ROUND(Configurações!$B$12*1440,0),IF(ROUND(NL50*1440,0)&lt;&gt;ROUND(Configurações!$B$8*1440,0),"INT-15MIN",""),IF(OR(ROUND(NL50*1440,0)&lt;ROUND(Configurações!$B$9*1440,0),ROUND(NL50*1440,0)&gt;ROUND(Configurações!$B$10*1440,0)),"INT-1H2H","")))))</f>
        <v/>
      </c>
      <c r="NP50" t="str">
        <f>IF(Configurações!$B$3="Simples",IF('Escala Simples'!AS50="Trabalho","TRAB",IF('Escala Simples'!AS50="Folga","FOLGA",IF('Escala Simples'!AS50="Atestado","ATEST",IF('Escala Simples'!AS50="Férias","FERIAS","")))),"")</f>
        <v/>
      </c>
      <c r="NQ50" s="71" t="str">
        <f>IF(Configurações!$B$3="Colunas",IF('Escala Colunas'!Q219="","",'Escala Colunas'!Q219),IF(Configurações!$B$3="Simples","",IF('Escala Linhas'!GD50="","",'Escala Linhas'!GD50)))</f>
        <v/>
      </c>
      <c r="NR50" s="71" t="str">
        <f>IF(Configurações!$B$3="Colunas",IF('Escala Colunas'!Q220="","",'Escala Colunas'!Q220),IF(Configurações!$B$3="Simples","",IF('Escala Linhas'!GE50="","",'Escala Linhas'!GE50)))</f>
        <v/>
      </c>
      <c r="NS50" s="71" t="str">
        <f>IF(Configurações!$B$3="Colunas",IF('Escala Colunas'!Q221="","",'Escala Colunas'!Q221),IF(Configurações!$B$3="Simples","",IF('Escala Linhas'!GF50="","",'Escala Linhas'!GF50)))</f>
        <v/>
      </c>
      <c r="NT50" s="71" t="str">
        <f>IF(Configurações!$B$3="Colunas",IF('Escala Colunas'!Q222="","",'Escala Colunas'!Q222),IF(Configurações!$B$3="Simples","",IF('Escala Linhas'!GG50="","",'Escala Linhas'!GG50)))</f>
        <v/>
      </c>
      <c r="NU50">
        <f>IF($B50="",0,IF(Configurações!$B$3="Simples",IF(OR(OA50="TRAB",OA50="ATEST"),1,0),IF(AND(NQ50&lt;&gt;"",NT50&lt;&gt;""),1,0)))</f>
        <v>0</v>
      </c>
      <c r="NV50" s="72">
        <f>IF(AND(NU50=1,Configurações!$B$3&lt;&gt;"Simples"),MOD(NT50-NQ50,1)-NW50,0)</f>
        <v>0</v>
      </c>
      <c r="NW50" s="72">
        <f t="shared" si="209"/>
        <v>0</v>
      </c>
      <c r="NX50">
        <f t="shared" si="210"/>
        <v>0</v>
      </c>
      <c r="NY50">
        <f t="shared" si="211"/>
        <v>0</v>
      </c>
      <c r="NZ50" s="38" t="str">
        <f>IF(NU50=0,"",IF(NX50&gt;Configurações!$B$15,"7DIA ","")&amp;IF(AND(WEEKDAY(NQ$5)=1,NY50&gt;IF($D50="F",Configurações!$B$13,Configurações!$B$14)),"DOM ","")&amp;IF(Configurações!$B$3="Simples","",IF(ROUND(NV50*1440,0)&lt;=ROUND(Configurações!$B$11*1440,0),IF(ROUND(NW50*1440,0)&gt;0,"INT-INDEVIDO",""),IF(ROUND(NV50*1440,0)&lt;=ROUND(Configurações!$B$12*1440,0),IF(ROUND(NW50*1440,0)&lt;&gt;ROUND(Configurações!$B$8*1440,0),"INT-15MIN",""),IF(OR(ROUND(NW50*1440,0)&lt;ROUND(Configurações!$B$9*1440,0),ROUND(NW50*1440,0)&gt;ROUND(Configurações!$B$10*1440,0)),"INT-1H2H","")))))</f>
        <v/>
      </c>
      <c r="OA50" t="str">
        <f>IF(Configurações!$B$3="Simples",IF('Escala Simples'!AT50="Trabalho","TRAB",IF('Escala Simples'!AT50="Folga","FOLGA",IF('Escala Simples'!AT50="Atestado","ATEST",IF('Escala Simples'!AT50="Férias","FERIAS","")))),"")</f>
        <v/>
      </c>
      <c r="OB50" s="72">
        <f>SUMIFS(Cálculos!$G50:$OA50,Cálculos!$G$4:$OA$4,"H",Cálculos!$G$3:$OA$3,1)</f>
        <v>0</v>
      </c>
      <c r="OC50">
        <f>SUMIFS(Cálculos!$G50:$OA50,Cálculos!$G$4:$OA$4,"T",Cálculos!$G$3:$OA$3,1)</f>
        <v>0</v>
      </c>
      <c r="OD50" s="69" t="str">
        <f>IF($B50="","",IF(AND(Configurações!$B$3&lt;&gt;"Simples",ISNUMBER($C50),ROUND(OB50*1440,0)&gt;$C50*60),"Jornada semanal excedida: "&amp;TEXT(OB50,"[h]:mm")&amp;" (contratada "&amp;$C50&amp;"h) • ","")&amp;IF(IF(Configurações!$B$6="Sim",OC50&gt;6,OC50&gt;Configurações!$B$5),IF(Configurações!$B$6="Sim","Semana inteira sem folga — mínimo 1 folga (CCT/ACT) • ","Mais de "&amp;Configurações!$B$5&amp;" dias trabalhados — obrigatórias 2 folgas semanais • "),"")&amp;IF(COUNTIF(G50:CD50,"*7DIA*")&gt;0,"7º dia consecutivo de trabalho • ","")&amp;IF(COUNTIF(G50:CD50,"*DOM*")&gt;0,"Domingos consecutivos acima do permitido • ","")&amp;IF(COUNTIF(G50:CD50,"*INT-INDEVIDO*")&gt;0,"Intervalo indevido em jornada até 4h • ","")&amp;IF(COUNTIF(G50:CD50,"*INT-15MIN*")&gt;0,"Intervalo deve ser de 15 min (jornada 4h01–6h) • ","")&amp;IF(COUNTIF(G50:CD50,"*INT-1H2H*")&gt;0,"Intervalo fora de 1h–2h (jornada acima de 6h) • ",""))</f>
        <v/>
      </c>
      <c r="OE50">
        <f>IF($B50="",0,IF(AND(Configurações!$B$3&lt;&gt;"Simples",ISNUMBER($C50),ROUND(OB50*1440,0)&gt;$C50*60),1,0))</f>
        <v>0</v>
      </c>
      <c r="OF50">
        <f>IF($B50="",0,IF(IF(Configurações!$B$6="Sim",OC50&gt;6,OC50&gt;Configurações!$B$5),1,0))</f>
        <v>0</v>
      </c>
      <c r="OG50" s="72">
        <f>SUMIFS(Cálculos!$G50:$OA50,Cálculos!$G$4:$OA$4,"H",Cálculos!$G$3:$OA$3,2)</f>
        <v>0</v>
      </c>
      <c r="OH50">
        <f>SUMIFS(Cálculos!$G50:$OA50,Cálculos!$G$4:$OA$4,"T",Cálculos!$G$3:$OA$3,2)</f>
        <v>0</v>
      </c>
      <c r="OI50" s="69" t="str">
        <f>IF($B50="","",IF(AND(Configurações!$B$3&lt;&gt;"Simples",ISNUMBER($C50),ROUND(OG50*1440,0)&gt;$C50*60),"Jornada semanal excedida: "&amp;TEXT(OG50,"[h]:mm")&amp;" (contratada "&amp;$C50&amp;"h) • ","")&amp;IF(IF(Configurações!$B$6="Sim",OH50&gt;6,OH50&gt;Configurações!$B$5),IF(Configurações!$B$6="Sim","Semana inteira sem folga — mínimo 1 folga (CCT/ACT) • ","Mais de "&amp;Configurações!$B$5&amp;" dias trabalhados — obrigatórias 2 folgas semanais • "),"")&amp;IF(COUNTIF(CF50:FC50,"*7DIA*")&gt;0,"7º dia consecutivo de trabalho • ","")&amp;IF(COUNTIF(CF50:FC50,"*DOM*")&gt;0,"Domingos consecutivos acima do permitido • ","")&amp;IF(COUNTIF(CF50:FC50,"*INT-INDEVIDO*")&gt;0,"Intervalo indevido em jornada até 4h • ","")&amp;IF(COUNTIF(CF50:FC50,"*INT-15MIN*")&gt;0,"Intervalo deve ser de 15 min (jornada 4h01–6h) • ","")&amp;IF(COUNTIF(CF50:FC50,"*INT-1H2H*")&gt;0,"Intervalo fora de 1h–2h (jornada acima de 6h) • ",""))</f>
        <v/>
      </c>
      <c r="OJ50">
        <f>IF($B50="",0,IF(AND(Configurações!$B$3&lt;&gt;"Simples",ISNUMBER($C50),ROUND(OG50*1440,0)&gt;$C50*60),1,0))</f>
        <v>0</v>
      </c>
      <c r="OK50">
        <f>IF($B50="",0,IF(IF(Configurações!$B$6="Sim",OH50&gt;6,OH50&gt;Configurações!$B$5),1,0))</f>
        <v>0</v>
      </c>
      <c r="OL50" s="72">
        <f>SUMIFS(Cálculos!$G50:$OA50,Cálculos!$G$4:$OA$4,"H",Cálculos!$G$3:$OA$3,3)</f>
        <v>0</v>
      </c>
      <c r="OM50">
        <f>SUMIFS(Cálculos!$G50:$OA50,Cálculos!$G$4:$OA$4,"T",Cálculos!$G$3:$OA$3,3)</f>
        <v>0</v>
      </c>
      <c r="ON50" s="69" t="str">
        <f>IF($B50="","",IF(AND(Configurações!$B$3&lt;&gt;"Simples",ISNUMBER($C50),ROUND(OL50*1440,0)&gt;$C50*60),"Jornada semanal excedida: "&amp;TEXT(OL50,"[h]:mm")&amp;" (contratada "&amp;$C50&amp;"h) • ","")&amp;IF(IF(Configurações!$B$6="Sim",OM50&gt;6,OM50&gt;Configurações!$B$5),IF(Configurações!$B$6="Sim","Semana inteira sem folga — mínimo 1 folga (CCT/ACT) • ","Mais de "&amp;Configurações!$B$5&amp;" dias trabalhados — obrigatórias 2 folgas semanais • "),"")&amp;IF(COUNTIF(FE50:IB50,"*7DIA*")&gt;0,"7º dia consecutivo de trabalho • ","")&amp;IF(COUNTIF(FE50:IB50,"*DOM*")&gt;0,"Domingos consecutivos acima do permitido • ","")&amp;IF(COUNTIF(FE50:IB50,"*INT-INDEVIDO*")&gt;0,"Intervalo indevido em jornada até 4h • ","")&amp;IF(COUNTIF(FE50:IB50,"*INT-15MIN*")&gt;0,"Intervalo deve ser de 15 min (jornada 4h01–6h) • ","")&amp;IF(COUNTIF(FE50:IB50,"*INT-1H2H*")&gt;0,"Intervalo fora de 1h–2h (jornada acima de 6h) • ",""))</f>
        <v/>
      </c>
      <c r="OO50">
        <f>IF($B50="",0,IF(AND(Configurações!$B$3&lt;&gt;"Simples",ISNUMBER($C50),ROUND(OL50*1440,0)&gt;$C50*60),1,0))</f>
        <v>0</v>
      </c>
      <c r="OP50">
        <f>IF($B50="",0,IF(IF(Configurações!$B$6="Sim",OM50&gt;6,OM50&gt;Configurações!$B$5),1,0))</f>
        <v>0</v>
      </c>
      <c r="OQ50" s="72">
        <f>SUMIFS(Cálculos!$G50:$OA50,Cálculos!$G$4:$OA$4,"H",Cálculos!$G$3:$OA$3,4)</f>
        <v>0</v>
      </c>
      <c r="OR50">
        <f>SUMIFS(Cálculos!$G50:$OA50,Cálculos!$G$4:$OA$4,"T",Cálculos!$G$3:$OA$3,4)</f>
        <v>0</v>
      </c>
      <c r="OS50" s="69" t="str">
        <f>IF($B50="","",IF(AND(Configurações!$B$3&lt;&gt;"Simples",ISNUMBER($C50),ROUND(OQ50*1440,0)&gt;$C50*60),"Jornada semanal excedida: "&amp;TEXT(OQ50,"[h]:mm")&amp;" (contratada "&amp;$C50&amp;"h) • ","")&amp;IF(IF(Configurações!$B$6="Sim",OR50&gt;6,OR50&gt;Configurações!$B$5),IF(Configurações!$B$6="Sim","Semana inteira sem folga — mínimo 1 folga (CCT/ACT) • ","Mais de "&amp;Configurações!$B$5&amp;" dias trabalhados — obrigatórias 2 folgas semanais • "),"")&amp;IF(COUNTIF(ID50:LA50,"*7DIA*")&gt;0,"7º dia consecutivo de trabalho • ","")&amp;IF(COUNTIF(ID50:LA50,"*DOM*")&gt;0,"Domingos consecutivos acima do permitido • ","")&amp;IF(COUNTIF(ID50:LA50,"*INT-INDEVIDO*")&gt;0,"Intervalo indevido em jornada até 4h • ","")&amp;IF(COUNTIF(ID50:LA50,"*INT-15MIN*")&gt;0,"Intervalo deve ser de 15 min (jornada 4h01–6h) • ","")&amp;IF(COUNTIF(ID50:LA50,"*INT-1H2H*")&gt;0,"Intervalo fora de 1h–2h (jornada acima de 6h) • ",""))</f>
        <v/>
      </c>
      <c r="OT50">
        <f>IF($B50="",0,IF(AND(Configurações!$B$3&lt;&gt;"Simples",ISNUMBER($C50),ROUND(OQ50*1440,0)&gt;$C50*60),1,0))</f>
        <v>0</v>
      </c>
      <c r="OU50">
        <f>IF($B50="",0,IF(IF(Configurações!$B$6="Sim",OR50&gt;6,OR50&gt;Configurações!$B$5),1,0))</f>
        <v>0</v>
      </c>
      <c r="OV50" s="72">
        <f>SUMIFS(Cálculos!$G50:$OA50,Cálculos!$G$4:$OA$4,"H",Cálculos!$G$3:$OA$3,5)</f>
        <v>0</v>
      </c>
      <c r="OW50">
        <f>SUMIFS(Cálculos!$G50:$OA50,Cálculos!$G$4:$OA$4,"T",Cálculos!$G$3:$OA$3,5)</f>
        <v>0</v>
      </c>
      <c r="OX50" s="69" t="str">
        <f>IF($B50="","",IF(AND(Configurações!$B$3&lt;&gt;"Simples",ISNUMBER($C50),ROUND(OV50*1440,0)&gt;$C50*60),"Jornada semanal excedida: "&amp;TEXT(OV50,"[h]:mm")&amp;" (contratada "&amp;$C50&amp;"h) • ","")&amp;IF(IF(Configurações!$B$6="Sim",OW50&gt;6,OW50&gt;Configurações!$B$5),IF(Configurações!$B$6="Sim","Semana inteira sem folga — mínimo 1 folga (CCT/ACT) • ","Mais de "&amp;Configurações!$B$5&amp;" dias trabalhados — obrigatórias 2 folgas semanais • "),"")&amp;IF(COUNTIF(LC50:NZ50,"*7DIA*")&gt;0,"7º dia consecutivo de trabalho • ","")&amp;IF(COUNTIF(LC50:NZ50,"*DOM*")&gt;0,"Domingos consecutivos acima do permitido • ","")&amp;IF(COUNTIF(LC50:NZ50,"*INT-INDEVIDO*")&gt;0,"Intervalo indevido em jornada até 4h • ","")&amp;IF(COUNTIF(LC50:NZ50,"*INT-15MIN*")&gt;0,"Intervalo deve ser de 15 min (jornada 4h01–6h) • ","")&amp;IF(COUNTIF(LC50:NZ50,"*INT-1H2H*")&gt;0,"Intervalo fora de 1h–2h (jornada acima de 6h) • ",""))</f>
        <v/>
      </c>
      <c r="OY50">
        <f>IF($B50="",0,IF(AND(Configurações!$B$3&lt;&gt;"Simples",ISNUMBER($C50),ROUND(OV50*1440,0)&gt;$C50*60),1,0))</f>
        <v>0</v>
      </c>
      <c r="OZ50">
        <f>IF($B50="",0,IF(IF(Configurações!$B$6="Sim",OW50&gt;6,OW50&gt;Configurações!$B$5),1,0))</f>
        <v>0</v>
      </c>
      <c r="PA50">
        <f>IF($B50="",0,SUMPRODUCT((Cálculos!$G$4:$OA$4="T")*(Cálculos!$G$5:$OA$5&gt;=$PA$5)*(Cálculos!$G$5:$OA$5&lt;=$PB$5))-PE50)</f>
        <v>0</v>
      </c>
      <c r="PB50">
        <f>IF($B50="",0,PA50-SUMIFS(Cálculos!$G50:$OA50,Cálculos!$G$4:$OA$4,"T",Cálculos!$G$5:$OA$5,"&gt;="&amp;$PA$5,Cálculos!$G$5:$OA$5,"&lt;="&amp;$PB$5))</f>
        <v>0</v>
      </c>
      <c r="PC50">
        <f>ROUND(PA50*Configurações!$B$7/7,0)</f>
        <v>0</v>
      </c>
      <c r="PD50">
        <f>IF(AND(Configurações!$B$6="Sim",PA50&gt;0,PB50&lt;PC50),1,0)</f>
        <v>0</v>
      </c>
      <c r="PE50">
        <f>IF($B50="",0,COUNTIFS(Cálculos!$G$4:$OA$4,"ST",Cálculos!$G$5:$OA$5,"&gt;="&amp;$PA$5,Cálculos!$G$5:$OA$5,"&lt;="&amp;$PB$5,Cálculos!$G50:$OA50,"FERIAS"))</f>
        <v>0</v>
      </c>
      <c r="PF50">
        <f>IF($B50="",0,SUMPRODUCT((Cálculos!$G$4:$OA$4="T")*(Cálculos!$G$5:$OA$5&gt;=$PF$5)*(Cálculos!$G$5:$OA$5&lt;=$PG$5))-PJ50)</f>
        <v>0</v>
      </c>
      <c r="PG50">
        <f>IF($B50="",0,PF50-SUMIFS(Cálculos!$G50:$OA50,Cálculos!$G$4:$OA$4,"T",Cálculos!$G$5:$OA$5,"&gt;="&amp;$PF$5,Cálculos!$G$5:$OA$5,"&lt;="&amp;$PG$5))</f>
        <v>0</v>
      </c>
      <c r="PH50">
        <f>ROUND(PF50*Configurações!$B$7/7,0)</f>
        <v>0</v>
      </c>
      <c r="PI50">
        <f>IF(AND(Configurações!$B$6="Sim",PF50&gt;0,PG50&lt;PH50),1,0)</f>
        <v>0</v>
      </c>
      <c r="PJ50">
        <f>IF($B50="",0,COUNTIFS(Cálculos!$G$4:$OA$4,"ST",Cálculos!$G$5:$OA$5,"&gt;="&amp;$PF$5,Cálculos!$G$5:$OA$5,"&lt;="&amp;$PG$5,Cálculos!$G50:$OA50,"FERIAS"))</f>
        <v>0</v>
      </c>
      <c r="PK50">
        <f>IF($B50="",0,SUMPRODUCT((Cálculos!$G$4:$OA$4="T")*(Cálculos!$G$5:$OA$5&gt;=$PK$5)*(Cálculos!$G$5:$OA$5&lt;=$PL$5))-PO50)</f>
        <v>0</v>
      </c>
      <c r="PL50">
        <f>IF($B50="",0,PK50-SUMIFS(Cálculos!$G50:$OA50,Cálculos!$G$4:$OA$4,"T",Cálculos!$G$5:$OA$5,"&gt;="&amp;$PK$5,Cálculos!$G$5:$OA$5,"&lt;="&amp;$PL$5))</f>
        <v>0</v>
      </c>
      <c r="PM50">
        <f>ROUND(PK50*Configurações!$B$7/7,0)</f>
        <v>0</v>
      </c>
      <c r="PN50">
        <f>IF(AND(Configurações!$B$6="Sim",PK50&gt;0,PL50&lt;PM50),1,0)</f>
        <v>0</v>
      </c>
      <c r="PO50">
        <f>IF($B50="",0,COUNTIFS(Cálculos!$G$4:$OA$4,"ST",Cálculos!$G$5:$OA$5,"&gt;="&amp;$PK$5,Cálculos!$G$5:$OA$5,"&lt;="&amp;$PL$5,Cálculos!$G50:$OA50,"FERIAS"))</f>
        <v>0</v>
      </c>
      <c r="PP50" s="69" t="str">
        <f t="shared" si="212"/>
        <v/>
      </c>
    </row>
    <row r="51" spans="1:432" x14ac:dyDescent="0.25">
      <c r="A51" s="68" t="str">
        <f t="shared" si="106"/>
        <v/>
      </c>
      <c r="B51" s="69" t="str">
        <f>IF(Configurações!$B$3="Colunas",IF('Escala Colunas'!Q$4="","",'Escala Colunas'!Q$4),IF(Configurações!$B$3="Simples",IF('Escala Simples'!$B51="","",'Escala Simples'!$B51),IF('Escala Linhas'!$B51="","",'Escala Linhas'!$B51)))</f>
        <v/>
      </c>
      <c r="C51" s="70" t="str">
        <f>IF($B51="","",IFERROR(INDEX(Funcionários!$D$5:$D$84,MATCH($B51,Funcionários!$B$5:$B$84,0)),""))</f>
        <v/>
      </c>
      <c r="D51" t="str">
        <f>IF($B51="","",IFERROR(INDEX(Funcionários!$C$5:$C$84,MATCH($B51,Funcionários!$B$5:$B$84,0)),""))</f>
        <v/>
      </c>
      <c r="E51">
        <f>IF($B51="",0,IFERROR(N(INDEX(Funcionários!$E$5:$E$84,MATCH($B51,Funcionários!$B$5:$B$84,0))),0))</f>
        <v>0</v>
      </c>
      <c r="F51">
        <f>IF($B51="",0,IFERROR(N(INDEX(Funcionários!$F$5:$F$84,MATCH($B51,Funcionários!$B$5:$B$84,0))),0))</f>
        <v>0</v>
      </c>
      <c r="G51" s="71" t="str">
        <f>IF(Configurações!$B$3="Colunas",IF('Escala Colunas'!Q38="","",'Escala Colunas'!Q38),IF(Configurações!$B$3="Simples","",IF('Escala Linhas'!D51="","",'Escala Linhas'!D51)))</f>
        <v/>
      </c>
      <c r="H51" s="71" t="str">
        <f>IF(Configurações!$B$3="Colunas",IF('Escala Colunas'!Q39="","",'Escala Colunas'!Q39),IF(Configurações!$B$3="Simples","",IF('Escala Linhas'!E51="","",'Escala Linhas'!E51)))</f>
        <v/>
      </c>
      <c r="I51" s="71" t="str">
        <f>IF(Configurações!$B$3="Colunas",IF('Escala Colunas'!Q40="","",'Escala Colunas'!Q40),IF(Configurações!$B$3="Simples","",IF('Escala Linhas'!F51="","",'Escala Linhas'!F51)))</f>
        <v/>
      </c>
      <c r="J51" s="71" t="str">
        <f>IF(Configurações!$B$3="Colunas",IF('Escala Colunas'!Q41="","",'Escala Colunas'!Q41),IF(Configurações!$B$3="Simples","",IF('Escala Linhas'!G51="","",'Escala Linhas'!G51)))</f>
        <v/>
      </c>
      <c r="K51">
        <f>IF($B51="",0,IF(Configurações!$B$3="Simples",IF(OR(Q51="TRAB",Q51="ATEST"),1,0),IF(AND(G51&lt;&gt;"",J51&lt;&gt;""),1,0)))</f>
        <v>0</v>
      </c>
      <c r="L51" s="72">
        <f>IF(AND(K51=1,Configurações!$B$3&lt;&gt;"Simples"),MOD(J51-G51,1)-M51,0)</f>
        <v>0</v>
      </c>
      <c r="M51" s="72">
        <f t="shared" si="107"/>
        <v>0</v>
      </c>
      <c r="N51">
        <f t="shared" si="108"/>
        <v>0</v>
      </c>
      <c r="O51">
        <f t="shared" si="109"/>
        <v>0</v>
      </c>
      <c r="P51" s="38" t="str">
        <f>IF(K51=0,"",IF(N51&gt;Configurações!$B$15,"7DIA ","")&amp;IF(AND(WEEKDAY(G$5)=1,O51&gt;IF($D51="F",Configurações!$B$13,Configurações!$B$14)),"DOM ","")&amp;IF(Configurações!$B$3="Simples","",IF(ROUND(L51*1440,0)&lt;=ROUND(Configurações!$B$11*1440,0),IF(ROUND(M51*1440,0)&gt;0,"INT-INDEVIDO",""),IF(ROUND(L51*1440,0)&lt;=ROUND(Configurações!$B$12*1440,0),IF(ROUND(M51*1440,0)&lt;&gt;ROUND(Configurações!$B$8*1440,0),"INT-15MIN",""),IF(OR(ROUND(M51*1440,0)&lt;ROUND(Configurações!$B$9*1440,0),ROUND(M51*1440,0)&gt;ROUND(Configurações!$B$10*1440,0)),"INT-1H2H","")))))</f>
        <v/>
      </c>
      <c r="Q51" t="str">
        <f>IF(Configurações!$B$3="Simples",IF('Escala Simples'!D51="Trabalho","TRAB",IF('Escala Simples'!D51="Folga","FOLGA",IF('Escala Simples'!D51="Atestado","ATEST",IF('Escala Simples'!D51="Férias","FERIAS","")))),"")</f>
        <v/>
      </c>
      <c r="R51" s="71" t="str">
        <f>IF(Configurações!$B$3="Colunas",IF('Escala Colunas'!Q43="","",'Escala Colunas'!Q43),IF(Configurações!$B$3="Simples","",IF('Escala Linhas'!I51="","",'Escala Linhas'!I51)))</f>
        <v/>
      </c>
      <c r="S51" s="71" t="str">
        <f>IF(Configurações!$B$3="Colunas",IF('Escala Colunas'!Q44="","",'Escala Colunas'!Q44),IF(Configurações!$B$3="Simples","",IF('Escala Linhas'!J51="","",'Escala Linhas'!J51)))</f>
        <v/>
      </c>
      <c r="T51" s="71" t="str">
        <f>IF(Configurações!$B$3="Colunas",IF('Escala Colunas'!Q45="","",'Escala Colunas'!Q45),IF(Configurações!$B$3="Simples","",IF('Escala Linhas'!K51="","",'Escala Linhas'!K51)))</f>
        <v/>
      </c>
      <c r="U51" s="71" t="str">
        <f>IF(Configurações!$B$3="Colunas",IF('Escala Colunas'!Q46="","",'Escala Colunas'!Q46),IF(Configurações!$B$3="Simples","",IF('Escala Linhas'!L51="","",'Escala Linhas'!L51)))</f>
        <v/>
      </c>
      <c r="V51">
        <f>IF($B51="",0,IF(Configurações!$B$3="Simples",IF(OR(AB51="TRAB",AB51="ATEST"),1,0),IF(AND(R51&lt;&gt;"",U51&lt;&gt;""),1,0)))</f>
        <v>0</v>
      </c>
      <c r="W51" s="72">
        <f>IF(AND(V51=1,Configurações!$B$3&lt;&gt;"Simples"),MOD(U51-R51,1)-X51,0)</f>
        <v>0</v>
      </c>
      <c r="X51" s="72">
        <f t="shared" si="110"/>
        <v>0</v>
      </c>
      <c r="Y51">
        <f t="shared" si="111"/>
        <v>0</v>
      </c>
      <c r="Z51">
        <f t="shared" si="112"/>
        <v>0</v>
      </c>
      <c r="AA51" s="38" t="str">
        <f>IF(V51=0,"",IF(Y51&gt;Configurações!$B$15,"7DIA ","")&amp;IF(AND(WEEKDAY(R$5)=1,Z51&gt;IF($D51="F",Configurações!$B$13,Configurações!$B$14)),"DOM ","")&amp;IF(Configurações!$B$3="Simples","",IF(ROUND(W51*1440,0)&lt;=ROUND(Configurações!$B$11*1440,0),IF(ROUND(X51*1440,0)&gt;0,"INT-INDEVIDO",""),IF(ROUND(W51*1440,0)&lt;=ROUND(Configurações!$B$12*1440,0),IF(ROUND(X51*1440,0)&lt;&gt;ROUND(Configurações!$B$8*1440,0),"INT-15MIN",""),IF(OR(ROUND(X51*1440,0)&lt;ROUND(Configurações!$B$9*1440,0),ROUND(X51*1440,0)&gt;ROUND(Configurações!$B$10*1440,0)),"INT-1H2H","")))))</f>
        <v/>
      </c>
      <c r="AB51" t="str">
        <f>IF(Configurações!$B$3="Simples",IF('Escala Simples'!E51="Trabalho","TRAB",IF('Escala Simples'!E51="Folga","FOLGA",IF('Escala Simples'!E51="Atestado","ATEST",IF('Escala Simples'!E51="Férias","FERIAS","")))),"")</f>
        <v/>
      </c>
      <c r="AC51" s="71" t="str">
        <f>IF(Configurações!$B$3="Colunas",IF('Escala Colunas'!Q48="","",'Escala Colunas'!Q48),IF(Configurações!$B$3="Simples","",IF('Escala Linhas'!N51="","",'Escala Linhas'!N51)))</f>
        <v/>
      </c>
      <c r="AD51" s="71" t="str">
        <f>IF(Configurações!$B$3="Colunas",IF('Escala Colunas'!Q49="","",'Escala Colunas'!Q49),IF(Configurações!$B$3="Simples","",IF('Escala Linhas'!O51="","",'Escala Linhas'!O51)))</f>
        <v/>
      </c>
      <c r="AE51" s="71" t="str">
        <f>IF(Configurações!$B$3="Colunas",IF('Escala Colunas'!Q50="","",'Escala Colunas'!Q50),IF(Configurações!$B$3="Simples","",IF('Escala Linhas'!P51="","",'Escala Linhas'!P51)))</f>
        <v/>
      </c>
      <c r="AF51" s="71" t="str">
        <f>IF(Configurações!$B$3="Colunas",IF('Escala Colunas'!Q51="","",'Escala Colunas'!Q51),IF(Configurações!$B$3="Simples","",IF('Escala Linhas'!Q51="","",'Escala Linhas'!Q51)))</f>
        <v/>
      </c>
      <c r="AG51">
        <f>IF($B51="",0,IF(Configurações!$B$3="Simples",IF(OR(AM51="TRAB",AM51="ATEST"),1,0),IF(AND(AC51&lt;&gt;"",AF51&lt;&gt;""),1,0)))</f>
        <v>0</v>
      </c>
      <c r="AH51" s="72">
        <f>IF(AND(AG51=1,Configurações!$B$3&lt;&gt;"Simples"),MOD(AF51-AC51,1)-AI51,0)</f>
        <v>0</v>
      </c>
      <c r="AI51" s="72">
        <f t="shared" si="113"/>
        <v>0</v>
      </c>
      <c r="AJ51">
        <f t="shared" si="114"/>
        <v>0</v>
      </c>
      <c r="AK51">
        <f t="shared" si="115"/>
        <v>0</v>
      </c>
      <c r="AL51" s="38" t="str">
        <f>IF(AG51=0,"",IF(AJ51&gt;Configurações!$B$15,"7DIA ","")&amp;IF(AND(WEEKDAY(AC$5)=1,AK51&gt;IF($D51="F",Configurações!$B$13,Configurações!$B$14)),"DOM ","")&amp;IF(Configurações!$B$3="Simples","",IF(ROUND(AH51*1440,0)&lt;=ROUND(Configurações!$B$11*1440,0),IF(ROUND(AI51*1440,0)&gt;0,"INT-INDEVIDO",""),IF(ROUND(AH51*1440,0)&lt;=ROUND(Configurações!$B$12*1440,0),IF(ROUND(AI51*1440,0)&lt;&gt;ROUND(Configurações!$B$8*1440,0),"INT-15MIN",""),IF(OR(ROUND(AI51*1440,0)&lt;ROUND(Configurações!$B$9*1440,0),ROUND(AI51*1440,0)&gt;ROUND(Configurações!$B$10*1440,0)),"INT-1H2H","")))))</f>
        <v/>
      </c>
      <c r="AM51" t="str">
        <f>IF(Configurações!$B$3="Simples",IF('Escala Simples'!F51="Trabalho","TRAB",IF('Escala Simples'!F51="Folga","FOLGA",IF('Escala Simples'!F51="Atestado","ATEST",IF('Escala Simples'!F51="Férias","FERIAS","")))),"")</f>
        <v/>
      </c>
      <c r="AN51" s="71" t="str">
        <f>IF(Configurações!$B$3="Colunas",IF('Escala Colunas'!Q53="","",'Escala Colunas'!Q53),IF(Configurações!$B$3="Simples","",IF('Escala Linhas'!S51="","",'Escala Linhas'!S51)))</f>
        <v/>
      </c>
      <c r="AO51" s="71" t="str">
        <f>IF(Configurações!$B$3="Colunas",IF('Escala Colunas'!Q54="","",'Escala Colunas'!Q54),IF(Configurações!$B$3="Simples","",IF('Escala Linhas'!T51="","",'Escala Linhas'!T51)))</f>
        <v/>
      </c>
      <c r="AP51" s="71" t="str">
        <f>IF(Configurações!$B$3="Colunas",IF('Escala Colunas'!Q55="","",'Escala Colunas'!Q55),IF(Configurações!$B$3="Simples","",IF('Escala Linhas'!U51="","",'Escala Linhas'!U51)))</f>
        <v/>
      </c>
      <c r="AQ51" s="71" t="str">
        <f>IF(Configurações!$B$3="Colunas",IF('Escala Colunas'!Q56="","",'Escala Colunas'!Q56),IF(Configurações!$B$3="Simples","",IF('Escala Linhas'!V51="","",'Escala Linhas'!V51)))</f>
        <v/>
      </c>
      <c r="AR51">
        <f>IF($B51="",0,IF(Configurações!$B$3="Simples",IF(OR(AX51="TRAB",AX51="ATEST"),1,0),IF(AND(AN51&lt;&gt;"",AQ51&lt;&gt;""),1,0)))</f>
        <v>0</v>
      </c>
      <c r="AS51" s="72">
        <f>IF(AND(AR51=1,Configurações!$B$3&lt;&gt;"Simples"),MOD(AQ51-AN51,1)-AT51,0)</f>
        <v>0</v>
      </c>
      <c r="AT51" s="72">
        <f t="shared" si="116"/>
        <v>0</v>
      </c>
      <c r="AU51">
        <f t="shared" si="117"/>
        <v>0</v>
      </c>
      <c r="AV51">
        <f t="shared" si="118"/>
        <v>0</v>
      </c>
      <c r="AW51" s="38" t="str">
        <f>IF(AR51=0,"",IF(AU51&gt;Configurações!$B$15,"7DIA ","")&amp;IF(AND(WEEKDAY(AN$5)=1,AV51&gt;IF($D51="F",Configurações!$B$13,Configurações!$B$14)),"DOM ","")&amp;IF(Configurações!$B$3="Simples","",IF(ROUND(AS51*1440,0)&lt;=ROUND(Configurações!$B$11*1440,0),IF(ROUND(AT51*1440,0)&gt;0,"INT-INDEVIDO",""),IF(ROUND(AS51*1440,0)&lt;=ROUND(Configurações!$B$12*1440,0),IF(ROUND(AT51*1440,0)&lt;&gt;ROUND(Configurações!$B$8*1440,0),"INT-15MIN",""),IF(OR(ROUND(AT51*1440,0)&lt;ROUND(Configurações!$B$9*1440,0),ROUND(AT51*1440,0)&gt;ROUND(Configurações!$B$10*1440,0)),"INT-1H2H","")))))</f>
        <v/>
      </c>
      <c r="AX51" t="str">
        <f>IF(Configurações!$B$3="Simples",IF('Escala Simples'!G51="Trabalho","TRAB",IF('Escala Simples'!G51="Folga","FOLGA",IF('Escala Simples'!G51="Atestado","ATEST",IF('Escala Simples'!G51="Férias","FERIAS","")))),"")</f>
        <v/>
      </c>
      <c r="AY51" s="71" t="str">
        <f>IF(Configurações!$B$3="Colunas",IF('Escala Colunas'!Q58="","",'Escala Colunas'!Q58),IF(Configurações!$B$3="Simples","",IF('Escala Linhas'!X51="","",'Escala Linhas'!X51)))</f>
        <v/>
      </c>
      <c r="AZ51" s="71" t="str">
        <f>IF(Configurações!$B$3="Colunas",IF('Escala Colunas'!Q59="","",'Escala Colunas'!Q59),IF(Configurações!$B$3="Simples","",IF('Escala Linhas'!Y51="","",'Escala Linhas'!Y51)))</f>
        <v/>
      </c>
      <c r="BA51" s="71" t="str">
        <f>IF(Configurações!$B$3="Colunas",IF('Escala Colunas'!Q60="","",'Escala Colunas'!Q60),IF(Configurações!$B$3="Simples","",IF('Escala Linhas'!Z51="","",'Escala Linhas'!Z51)))</f>
        <v/>
      </c>
      <c r="BB51" s="71" t="str">
        <f>IF(Configurações!$B$3="Colunas",IF('Escala Colunas'!Q61="","",'Escala Colunas'!Q61),IF(Configurações!$B$3="Simples","",IF('Escala Linhas'!AA51="","",'Escala Linhas'!AA51)))</f>
        <v/>
      </c>
      <c r="BC51">
        <f>IF($B51="",0,IF(Configurações!$B$3="Simples",IF(OR(BI51="TRAB",BI51="ATEST"),1,0),IF(AND(AY51&lt;&gt;"",BB51&lt;&gt;""),1,0)))</f>
        <v>0</v>
      </c>
      <c r="BD51" s="72">
        <f>IF(AND(BC51=1,Configurações!$B$3&lt;&gt;"Simples"),MOD(BB51-AY51,1)-BE51,0)</f>
        <v>0</v>
      </c>
      <c r="BE51" s="72">
        <f t="shared" si="119"/>
        <v>0</v>
      </c>
      <c r="BF51">
        <f t="shared" si="120"/>
        <v>0</v>
      </c>
      <c r="BG51">
        <f t="shared" si="121"/>
        <v>0</v>
      </c>
      <c r="BH51" s="38" t="str">
        <f>IF(BC51=0,"",IF(BF51&gt;Configurações!$B$15,"7DIA ","")&amp;IF(AND(WEEKDAY(AY$5)=1,BG51&gt;IF($D51="F",Configurações!$B$13,Configurações!$B$14)),"DOM ","")&amp;IF(Configurações!$B$3="Simples","",IF(ROUND(BD51*1440,0)&lt;=ROUND(Configurações!$B$11*1440,0),IF(ROUND(BE51*1440,0)&gt;0,"INT-INDEVIDO",""),IF(ROUND(BD51*1440,0)&lt;=ROUND(Configurações!$B$12*1440,0),IF(ROUND(BE51*1440,0)&lt;&gt;ROUND(Configurações!$B$8*1440,0),"INT-15MIN",""),IF(OR(ROUND(BE51*1440,0)&lt;ROUND(Configurações!$B$9*1440,0),ROUND(BE51*1440,0)&gt;ROUND(Configurações!$B$10*1440,0)),"INT-1H2H","")))))</f>
        <v/>
      </c>
      <c r="BI51" t="str">
        <f>IF(Configurações!$B$3="Simples",IF('Escala Simples'!H51="Trabalho","TRAB",IF('Escala Simples'!H51="Folga","FOLGA",IF('Escala Simples'!H51="Atestado","ATEST",IF('Escala Simples'!H51="Férias","FERIAS","")))),"")</f>
        <v/>
      </c>
      <c r="BJ51" s="71" t="str">
        <f>IF(Configurações!$B$3="Colunas",IF('Escala Colunas'!Q63="","",'Escala Colunas'!Q63),IF(Configurações!$B$3="Simples","",IF('Escala Linhas'!AC51="","",'Escala Linhas'!AC51)))</f>
        <v/>
      </c>
      <c r="BK51" s="71" t="str">
        <f>IF(Configurações!$B$3="Colunas",IF('Escala Colunas'!Q64="","",'Escala Colunas'!Q64),IF(Configurações!$B$3="Simples","",IF('Escala Linhas'!AD51="","",'Escala Linhas'!AD51)))</f>
        <v/>
      </c>
      <c r="BL51" s="71" t="str">
        <f>IF(Configurações!$B$3="Colunas",IF('Escala Colunas'!Q65="","",'Escala Colunas'!Q65),IF(Configurações!$B$3="Simples","",IF('Escala Linhas'!AE51="","",'Escala Linhas'!AE51)))</f>
        <v/>
      </c>
      <c r="BM51" s="71" t="str">
        <f>IF(Configurações!$B$3="Colunas",IF('Escala Colunas'!Q66="","",'Escala Colunas'!Q66),IF(Configurações!$B$3="Simples","",IF('Escala Linhas'!AF51="","",'Escala Linhas'!AF51)))</f>
        <v/>
      </c>
      <c r="BN51">
        <f>IF($B51="",0,IF(Configurações!$B$3="Simples",IF(OR(BT51="TRAB",BT51="ATEST"),1,0),IF(AND(BJ51&lt;&gt;"",BM51&lt;&gt;""),1,0)))</f>
        <v>0</v>
      </c>
      <c r="BO51" s="72">
        <f>IF(AND(BN51=1,Configurações!$B$3&lt;&gt;"Simples"),MOD(BM51-BJ51,1)-BP51,0)</f>
        <v>0</v>
      </c>
      <c r="BP51" s="72">
        <f t="shared" si="122"/>
        <v>0</v>
      </c>
      <c r="BQ51">
        <f t="shared" si="123"/>
        <v>0</v>
      </c>
      <c r="BR51">
        <f t="shared" si="124"/>
        <v>0</v>
      </c>
      <c r="BS51" s="38" t="str">
        <f>IF(BN51=0,"",IF(BQ51&gt;Configurações!$B$15,"7DIA ","")&amp;IF(AND(WEEKDAY(BJ$5)=1,BR51&gt;IF($D51="F",Configurações!$B$13,Configurações!$B$14)),"DOM ","")&amp;IF(Configurações!$B$3="Simples","",IF(ROUND(BO51*1440,0)&lt;=ROUND(Configurações!$B$11*1440,0),IF(ROUND(BP51*1440,0)&gt;0,"INT-INDEVIDO",""),IF(ROUND(BO51*1440,0)&lt;=ROUND(Configurações!$B$12*1440,0),IF(ROUND(BP51*1440,0)&lt;&gt;ROUND(Configurações!$B$8*1440,0),"INT-15MIN",""),IF(OR(ROUND(BP51*1440,0)&lt;ROUND(Configurações!$B$9*1440,0),ROUND(BP51*1440,0)&gt;ROUND(Configurações!$B$10*1440,0)),"INT-1H2H","")))))</f>
        <v/>
      </c>
      <c r="BT51" t="str">
        <f>IF(Configurações!$B$3="Simples",IF('Escala Simples'!I51="Trabalho","TRAB",IF('Escala Simples'!I51="Folga","FOLGA",IF('Escala Simples'!I51="Atestado","ATEST",IF('Escala Simples'!I51="Férias","FERIAS","")))),"")</f>
        <v/>
      </c>
      <c r="BU51" s="71" t="str">
        <f>IF(Configurações!$B$3="Colunas",IF('Escala Colunas'!Q68="","",'Escala Colunas'!Q68),IF(Configurações!$B$3="Simples","",IF('Escala Linhas'!AH51="","",'Escala Linhas'!AH51)))</f>
        <v/>
      </c>
      <c r="BV51" s="71" t="str">
        <f>IF(Configurações!$B$3="Colunas",IF('Escala Colunas'!Q69="","",'Escala Colunas'!Q69),IF(Configurações!$B$3="Simples","",IF('Escala Linhas'!AI51="","",'Escala Linhas'!AI51)))</f>
        <v/>
      </c>
      <c r="BW51" s="71" t="str">
        <f>IF(Configurações!$B$3="Colunas",IF('Escala Colunas'!Q70="","",'Escala Colunas'!Q70),IF(Configurações!$B$3="Simples","",IF('Escala Linhas'!AJ51="","",'Escala Linhas'!AJ51)))</f>
        <v/>
      </c>
      <c r="BX51" s="71" t="str">
        <f>IF(Configurações!$B$3="Colunas",IF('Escala Colunas'!Q71="","",'Escala Colunas'!Q71),IF(Configurações!$B$3="Simples","",IF('Escala Linhas'!AK51="","",'Escala Linhas'!AK51)))</f>
        <v/>
      </c>
      <c r="BY51">
        <f>IF($B51="",0,IF(Configurações!$B$3="Simples",IF(OR(CE51="TRAB",CE51="ATEST"),1,0),IF(AND(BU51&lt;&gt;"",BX51&lt;&gt;""),1,0)))</f>
        <v>0</v>
      </c>
      <c r="BZ51" s="72">
        <f>IF(AND(BY51=1,Configurações!$B$3&lt;&gt;"Simples"),MOD(BX51-BU51,1)-CA51,0)</f>
        <v>0</v>
      </c>
      <c r="CA51" s="72">
        <f t="shared" si="125"/>
        <v>0</v>
      </c>
      <c r="CB51">
        <f t="shared" si="126"/>
        <v>0</v>
      </c>
      <c r="CC51">
        <f t="shared" si="127"/>
        <v>0</v>
      </c>
      <c r="CD51" s="38" t="str">
        <f>IF(BY51=0,"",IF(CB51&gt;Configurações!$B$15,"7DIA ","")&amp;IF(AND(WEEKDAY(BU$5)=1,CC51&gt;IF($D51="F",Configurações!$B$13,Configurações!$B$14)),"DOM ","")&amp;IF(Configurações!$B$3="Simples","",IF(ROUND(BZ51*1440,0)&lt;=ROUND(Configurações!$B$11*1440,0),IF(ROUND(CA51*1440,0)&gt;0,"INT-INDEVIDO",""),IF(ROUND(BZ51*1440,0)&lt;=ROUND(Configurações!$B$12*1440,0),IF(ROUND(CA51*1440,0)&lt;&gt;ROUND(Configurações!$B$8*1440,0),"INT-15MIN",""),IF(OR(ROUND(CA51*1440,0)&lt;ROUND(Configurações!$B$9*1440,0),ROUND(CA51*1440,0)&gt;ROUND(Configurações!$B$10*1440,0)),"INT-1H2H","")))))</f>
        <v/>
      </c>
      <c r="CE51" t="str">
        <f>IF(Configurações!$B$3="Simples",IF('Escala Simples'!J51="Trabalho","TRAB",IF('Escala Simples'!J51="Folga","FOLGA",IF('Escala Simples'!J51="Atestado","ATEST",IF('Escala Simples'!J51="Férias","FERIAS","")))),"")</f>
        <v/>
      </c>
      <c r="CF51" s="71" t="str">
        <f>IF(Configurações!$B$3="Colunas",IF('Escala Colunas'!Q76="","",'Escala Colunas'!Q76),IF(Configurações!$B$3="Simples","",IF('Escala Linhas'!AP51="","",'Escala Linhas'!AP51)))</f>
        <v/>
      </c>
      <c r="CG51" s="71" t="str">
        <f>IF(Configurações!$B$3="Colunas",IF('Escala Colunas'!Q77="","",'Escala Colunas'!Q77),IF(Configurações!$B$3="Simples","",IF('Escala Linhas'!AQ51="","",'Escala Linhas'!AQ51)))</f>
        <v/>
      </c>
      <c r="CH51" s="71" t="str">
        <f>IF(Configurações!$B$3="Colunas",IF('Escala Colunas'!Q78="","",'Escala Colunas'!Q78),IF(Configurações!$B$3="Simples","",IF('Escala Linhas'!AR51="","",'Escala Linhas'!AR51)))</f>
        <v/>
      </c>
      <c r="CI51" s="71" t="str">
        <f>IF(Configurações!$B$3="Colunas",IF('Escala Colunas'!Q79="","",'Escala Colunas'!Q79),IF(Configurações!$B$3="Simples","",IF('Escala Linhas'!AS51="","",'Escala Linhas'!AS51)))</f>
        <v/>
      </c>
      <c r="CJ51">
        <f>IF($B51="",0,IF(Configurações!$B$3="Simples",IF(OR(CP51="TRAB",CP51="ATEST"),1,0),IF(AND(CF51&lt;&gt;"",CI51&lt;&gt;""),1,0)))</f>
        <v>0</v>
      </c>
      <c r="CK51" s="72">
        <f>IF(AND(CJ51=1,Configurações!$B$3&lt;&gt;"Simples"),MOD(CI51-CF51,1)-CL51,0)</f>
        <v>0</v>
      </c>
      <c r="CL51" s="72">
        <f t="shared" si="128"/>
        <v>0</v>
      </c>
      <c r="CM51">
        <f t="shared" si="129"/>
        <v>0</v>
      </c>
      <c r="CN51">
        <f t="shared" si="130"/>
        <v>0</v>
      </c>
      <c r="CO51" s="38" t="str">
        <f>IF(CJ51=0,"",IF(CM51&gt;Configurações!$B$15,"7DIA ","")&amp;IF(AND(WEEKDAY(CF$5)=1,CN51&gt;IF($D51="F",Configurações!$B$13,Configurações!$B$14)),"DOM ","")&amp;IF(Configurações!$B$3="Simples","",IF(ROUND(CK51*1440,0)&lt;=ROUND(Configurações!$B$11*1440,0),IF(ROUND(CL51*1440,0)&gt;0,"INT-INDEVIDO",""),IF(ROUND(CK51*1440,0)&lt;=ROUND(Configurações!$B$12*1440,0),IF(ROUND(CL51*1440,0)&lt;&gt;ROUND(Configurações!$B$8*1440,0),"INT-15MIN",""),IF(OR(ROUND(CL51*1440,0)&lt;ROUND(Configurações!$B$9*1440,0),ROUND(CL51*1440,0)&gt;ROUND(Configurações!$B$10*1440,0)),"INT-1H2H","")))))</f>
        <v/>
      </c>
      <c r="CP51" t="str">
        <f>IF(Configurações!$B$3="Simples",IF('Escala Simples'!M51="Trabalho","TRAB",IF('Escala Simples'!M51="Folga","FOLGA",IF('Escala Simples'!M51="Atestado","ATEST",IF('Escala Simples'!M51="Férias","FERIAS","")))),"")</f>
        <v/>
      </c>
      <c r="CQ51" s="71" t="str">
        <f>IF(Configurações!$B$3="Colunas",IF('Escala Colunas'!Q81="","",'Escala Colunas'!Q81),IF(Configurações!$B$3="Simples","",IF('Escala Linhas'!AU51="","",'Escala Linhas'!AU51)))</f>
        <v/>
      </c>
      <c r="CR51" s="71" t="str">
        <f>IF(Configurações!$B$3="Colunas",IF('Escala Colunas'!Q82="","",'Escala Colunas'!Q82),IF(Configurações!$B$3="Simples","",IF('Escala Linhas'!AV51="","",'Escala Linhas'!AV51)))</f>
        <v/>
      </c>
      <c r="CS51" s="71" t="str">
        <f>IF(Configurações!$B$3="Colunas",IF('Escala Colunas'!Q83="","",'Escala Colunas'!Q83),IF(Configurações!$B$3="Simples","",IF('Escala Linhas'!AW51="","",'Escala Linhas'!AW51)))</f>
        <v/>
      </c>
      <c r="CT51" s="71" t="str">
        <f>IF(Configurações!$B$3="Colunas",IF('Escala Colunas'!Q84="","",'Escala Colunas'!Q84),IF(Configurações!$B$3="Simples","",IF('Escala Linhas'!AX51="","",'Escala Linhas'!AX51)))</f>
        <v/>
      </c>
      <c r="CU51">
        <f>IF($B51="",0,IF(Configurações!$B$3="Simples",IF(OR(DA51="TRAB",DA51="ATEST"),1,0),IF(AND(CQ51&lt;&gt;"",CT51&lt;&gt;""),1,0)))</f>
        <v>0</v>
      </c>
      <c r="CV51" s="72">
        <f>IF(AND(CU51=1,Configurações!$B$3&lt;&gt;"Simples"),MOD(CT51-CQ51,1)-CW51,0)</f>
        <v>0</v>
      </c>
      <c r="CW51" s="72">
        <f t="shared" si="131"/>
        <v>0</v>
      </c>
      <c r="CX51">
        <f t="shared" si="132"/>
        <v>0</v>
      </c>
      <c r="CY51">
        <f t="shared" si="133"/>
        <v>0</v>
      </c>
      <c r="CZ51" s="38" t="str">
        <f>IF(CU51=0,"",IF(CX51&gt;Configurações!$B$15,"7DIA ","")&amp;IF(AND(WEEKDAY(CQ$5)=1,CY51&gt;IF($D51="F",Configurações!$B$13,Configurações!$B$14)),"DOM ","")&amp;IF(Configurações!$B$3="Simples","",IF(ROUND(CV51*1440,0)&lt;=ROUND(Configurações!$B$11*1440,0),IF(ROUND(CW51*1440,0)&gt;0,"INT-INDEVIDO",""),IF(ROUND(CV51*1440,0)&lt;=ROUND(Configurações!$B$12*1440,0),IF(ROUND(CW51*1440,0)&lt;&gt;ROUND(Configurações!$B$8*1440,0),"INT-15MIN",""),IF(OR(ROUND(CW51*1440,0)&lt;ROUND(Configurações!$B$9*1440,0),ROUND(CW51*1440,0)&gt;ROUND(Configurações!$B$10*1440,0)),"INT-1H2H","")))))</f>
        <v/>
      </c>
      <c r="DA51" t="str">
        <f>IF(Configurações!$B$3="Simples",IF('Escala Simples'!N51="Trabalho","TRAB",IF('Escala Simples'!N51="Folga","FOLGA",IF('Escala Simples'!N51="Atestado","ATEST",IF('Escala Simples'!N51="Férias","FERIAS","")))),"")</f>
        <v/>
      </c>
      <c r="DB51" s="71" t="str">
        <f>IF(Configurações!$B$3="Colunas",IF('Escala Colunas'!Q86="","",'Escala Colunas'!Q86),IF(Configurações!$B$3="Simples","",IF('Escala Linhas'!AZ51="","",'Escala Linhas'!AZ51)))</f>
        <v/>
      </c>
      <c r="DC51" s="71" t="str">
        <f>IF(Configurações!$B$3="Colunas",IF('Escala Colunas'!Q87="","",'Escala Colunas'!Q87),IF(Configurações!$B$3="Simples","",IF('Escala Linhas'!BA51="","",'Escala Linhas'!BA51)))</f>
        <v/>
      </c>
      <c r="DD51" s="71" t="str">
        <f>IF(Configurações!$B$3="Colunas",IF('Escala Colunas'!Q88="","",'Escala Colunas'!Q88),IF(Configurações!$B$3="Simples","",IF('Escala Linhas'!BB51="","",'Escala Linhas'!BB51)))</f>
        <v/>
      </c>
      <c r="DE51" s="71" t="str">
        <f>IF(Configurações!$B$3="Colunas",IF('Escala Colunas'!Q89="","",'Escala Colunas'!Q89),IF(Configurações!$B$3="Simples","",IF('Escala Linhas'!BC51="","",'Escala Linhas'!BC51)))</f>
        <v/>
      </c>
      <c r="DF51">
        <f>IF($B51="",0,IF(Configurações!$B$3="Simples",IF(OR(DL51="TRAB",DL51="ATEST"),1,0),IF(AND(DB51&lt;&gt;"",DE51&lt;&gt;""),1,0)))</f>
        <v>0</v>
      </c>
      <c r="DG51" s="72">
        <f>IF(AND(DF51=1,Configurações!$B$3&lt;&gt;"Simples"),MOD(DE51-DB51,1)-DH51,0)</f>
        <v>0</v>
      </c>
      <c r="DH51" s="72">
        <f t="shared" si="134"/>
        <v>0</v>
      </c>
      <c r="DI51">
        <f t="shared" si="135"/>
        <v>0</v>
      </c>
      <c r="DJ51">
        <f t="shared" si="136"/>
        <v>0</v>
      </c>
      <c r="DK51" s="38" t="str">
        <f>IF(DF51=0,"",IF(DI51&gt;Configurações!$B$15,"7DIA ","")&amp;IF(AND(WEEKDAY(DB$5)=1,DJ51&gt;IF($D51="F",Configurações!$B$13,Configurações!$B$14)),"DOM ","")&amp;IF(Configurações!$B$3="Simples","",IF(ROUND(DG51*1440,0)&lt;=ROUND(Configurações!$B$11*1440,0),IF(ROUND(DH51*1440,0)&gt;0,"INT-INDEVIDO",""),IF(ROUND(DG51*1440,0)&lt;=ROUND(Configurações!$B$12*1440,0),IF(ROUND(DH51*1440,0)&lt;&gt;ROUND(Configurações!$B$8*1440,0),"INT-15MIN",""),IF(OR(ROUND(DH51*1440,0)&lt;ROUND(Configurações!$B$9*1440,0),ROUND(DH51*1440,0)&gt;ROUND(Configurações!$B$10*1440,0)),"INT-1H2H","")))))</f>
        <v/>
      </c>
      <c r="DL51" t="str">
        <f>IF(Configurações!$B$3="Simples",IF('Escala Simples'!O51="Trabalho","TRAB",IF('Escala Simples'!O51="Folga","FOLGA",IF('Escala Simples'!O51="Atestado","ATEST",IF('Escala Simples'!O51="Férias","FERIAS","")))),"")</f>
        <v/>
      </c>
      <c r="DM51" s="71" t="str">
        <f>IF(Configurações!$B$3="Colunas",IF('Escala Colunas'!Q91="","",'Escala Colunas'!Q91),IF(Configurações!$B$3="Simples","",IF('Escala Linhas'!BE51="","",'Escala Linhas'!BE51)))</f>
        <v/>
      </c>
      <c r="DN51" s="71" t="str">
        <f>IF(Configurações!$B$3="Colunas",IF('Escala Colunas'!Q92="","",'Escala Colunas'!Q92),IF(Configurações!$B$3="Simples","",IF('Escala Linhas'!BF51="","",'Escala Linhas'!BF51)))</f>
        <v/>
      </c>
      <c r="DO51" s="71" t="str">
        <f>IF(Configurações!$B$3="Colunas",IF('Escala Colunas'!Q93="","",'Escala Colunas'!Q93),IF(Configurações!$B$3="Simples","",IF('Escala Linhas'!BG51="","",'Escala Linhas'!BG51)))</f>
        <v/>
      </c>
      <c r="DP51" s="71" t="str">
        <f>IF(Configurações!$B$3="Colunas",IF('Escala Colunas'!Q94="","",'Escala Colunas'!Q94),IF(Configurações!$B$3="Simples","",IF('Escala Linhas'!BH51="","",'Escala Linhas'!BH51)))</f>
        <v/>
      </c>
      <c r="DQ51">
        <f>IF($B51="",0,IF(Configurações!$B$3="Simples",IF(OR(DW51="TRAB",DW51="ATEST"),1,0),IF(AND(DM51&lt;&gt;"",DP51&lt;&gt;""),1,0)))</f>
        <v>0</v>
      </c>
      <c r="DR51" s="72">
        <f>IF(AND(DQ51=1,Configurações!$B$3&lt;&gt;"Simples"),MOD(DP51-DM51,1)-DS51,0)</f>
        <v>0</v>
      </c>
      <c r="DS51" s="72">
        <f t="shared" si="137"/>
        <v>0</v>
      </c>
      <c r="DT51">
        <f t="shared" si="138"/>
        <v>0</v>
      </c>
      <c r="DU51">
        <f t="shared" si="139"/>
        <v>0</v>
      </c>
      <c r="DV51" s="38" t="str">
        <f>IF(DQ51=0,"",IF(DT51&gt;Configurações!$B$15,"7DIA ","")&amp;IF(AND(WEEKDAY(DM$5)=1,DU51&gt;IF($D51="F",Configurações!$B$13,Configurações!$B$14)),"DOM ","")&amp;IF(Configurações!$B$3="Simples","",IF(ROUND(DR51*1440,0)&lt;=ROUND(Configurações!$B$11*1440,0),IF(ROUND(DS51*1440,0)&gt;0,"INT-INDEVIDO",""),IF(ROUND(DR51*1440,0)&lt;=ROUND(Configurações!$B$12*1440,0),IF(ROUND(DS51*1440,0)&lt;&gt;ROUND(Configurações!$B$8*1440,0),"INT-15MIN",""),IF(OR(ROUND(DS51*1440,0)&lt;ROUND(Configurações!$B$9*1440,0),ROUND(DS51*1440,0)&gt;ROUND(Configurações!$B$10*1440,0)),"INT-1H2H","")))))</f>
        <v/>
      </c>
      <c r="DW51" t="str">
        <f>IF(Configurações!$B$3="Simples",IF('Escala Simples'!P51="Trabalho","TRAB",IF('Escala Simples'!P51="Folga","FOLGA",IF('Escala Simples'!P51="Atestado","ATEST",IF('Escala Simples'!P51="Férias","FERIAS","")))),"")</f>
        <v/>
      </c>
      <c r="DX51" s="71" t="str">
        <f>IF(Configurações!$B$3="Colunas",IF('Escala Colunas'!Q96="","",'Escala Colunas'!Q96),IF(Configurações!$B$3="Simples","",IF('Escala Linhas'!BJ51="","",'Escala Linhas'!BJ51)))</f>
        <v/>
      </c>
      <c r="DY51" s="71" t="str">
        <f>IF(Configurações!$B$3="Colunas",IF('Escala Colunas'!Q97="","",'Escala Colunas'!Q97),IF(Configurações!$B$3="Simples","",IF('Escala Linhas'!BK51="","",'Escala Linhas'!BK51)))</f>
        <v/>
      </c>
      <c r="DZ51" s="71" t="str">
        <f>IF(Configurações!$B$3="Colunas",IF('Escala Colunas'!Q98="","",'Escala Colunas'!Q98),IF(Configurações!$B$3="Simples","",IF('Escala Linhas'!BL51="","",'Escala Linhas'!BL51)))</f>
        <v/>
      </c>
      <c r="EA51" s="71" t="str">
        <f>IF(Configurações!$B$3="Colunas",IF('Escala Colunas'!Q99="","",'Escala Colunas'!Q99),IF(Configurações!$B$3="Simples","",IF('Escala Linhas'!BM51="","",'Escala Linhas'!BM51)))</f>
        <v/>
      </c>
      <c r="EB51">
        <f>IF($B51="",0,IF(Configurações!$B$3="Simples",IF(OR(EH51="TRAB",EH51="ATEST"),1,0),IF(AND(DX51&lt;&gt;"",EA51&lt;&gt;""),1,0)))</f>
        <v>0</v>
      </c>
      <c r="EC51" s="72">
        <f>IF(AND(EB51=1,Configurações!$B$3&lt;&gt;"Simples"),MOD(EA51-DX51,1)-ED51,0)</f>
        <v>0</v>
      </c>
      <c r="ED51" s="72">
        <f t="shared" si="140"/>
        <v>0</v>
      </c>
      <c r="EE51">
        <f t="shared" si="141"/>
        <v>0</v>
      </c>
      <c r="EF51">
        <f t="shared" si="142"/>
        <v>0</v>
      </c>
      <c r="EG51" s="38" t="str">
        <f>IF(EB51=0,"",IF(EE51&gt;Configurações!$B$15,"7DIA ","")&amp;IF(AND(WEEKDAY(DX$5)=1,EF51&gt;IF($D51="F",Configurações!$B$13,Configurações!$B$14)),"DOM ","")&amp;IF(Configurações!$B$3="Simples","",IF(ROUND(EC51*1440,0)&lt;=ROUND(Configurações!$B$11*1440,0),IF(ROUND(ED51*1440,0)&gt;0,"INT-INDEVIDO",""),IF(ROUND(EC51*1440,0)&lt;=ROUND(Configurações!$B$12*1440,0),IF(ROUND(ED51*1440,0)&lt;&gt;ROUND(Configurações!$B$8*1440,0),"INT-15MIN",""),IF(OR(ROUND(ED51*1440,0)&lt;ROUND(Configurações!$B$9*1440,0),ROUND(ED51*1440,0)&gt;ROUND(Configurações!$B$10*1440,0)),"INT-1H2H","")))))</f>
        <v/>
      </c>
      <c r="EH51" t="str">
        <f>IF(Configurações!$B$3="Simples",IF('Escala Simples'!Q51="Trabalho","TRAB",IF('Escala Simples'!Q51="Folga","FOLGA",IF('Escala Simples'!Q51="Atestado","ATEST",IF('Escala Simples'!Q51="Férias","FERIAS","")))),"")</f>
        <v/>
      </c>
      <c r="EI51" s="71" t="str">
        <f>IF(Configurações!$B$3="Colunas",IF('Escala Colunas'!Q101="","",'Escala Colunas'!Q101),IF(Configurações!$B$3="Simples","",IF('Escala Linhas'!BO51="","",'Escala Linhas'!BO51)))</f>
        <v/>
      </c>
      <c r="EJ51" s="71" t="str">
        <f>IF(Configurações!$B$3="Colunas",IF('Escala Colunas'!Q102="","",'Escala Colunas'!Q102),IF(Configurações!$B$3="Simples","",IF('Escala Linhas'!BP51="","",'Escala Linhas'!BP51)))</f>
        <v/>
      </c>
      <c r="EK51" s="71" t="str">
        <f>IF(Configurações!$B$3="Colunas",IF('Escala Colunas'!Q103="","",'Escala Colunas'!Q103),IF(Configurações!$B$3="Simples","",IF('Escala Linhas'!BQ51="","",'Escala Linhas'!BQ51)))</f>
        <v/>
      </c>
      <c r="EL51" s="71" t="str">
        <f>IF(Configurações!$B$3="Colunas",IF('Escala Colunas'!Q104="","",'Escala Colunas'!Q104),IF(Configurações!$B$3="Simples","",IF('Escala Linhas'!BR51="","",'Escala Linhas'!BR51)))</f>
        <v/>
      </c>
      <c r="EM51">
        <f>IF($B51="",0,IF(Configurações!$B$3="Simples",IF(OR(ES51="TRAB",ES51="ATEST"),1,0),IF(AND(EI51&lt;&gt;"",EL51&lt;&gt;""),1,0)))</f>
        <v>0</v>
      </c>
      <c r="EN51" s="72">
        <f>IF(AND(EM51=1,Configurações!$B$3&lt;&gt;"Simples"),MOD(EL51-EI51,1)-EO51,0)</f>
        <v>0</v>
      </c>
      <c r="EO51" s="72">
        <f t="shared" si="143"/>
        <v>0</v>
      </c>
      <c r="EP51">
        <f t="shared" si="144"/>
        <v>0</v>
      </c>
      <c r="EQ51">
        <f t="shared" si="145"/>
        <v>0</v>
      </c>
      <c r="ER51" s="38" t="str">
        <f>IF(EM51=0,"",IF(EP51&gt;Configurações!$B$15,"7DIA ","")&amp;IF(AND(WEEKDAY(EI$5)=1,EQ51&gt;IF($D51="F",Configurações!$B$13,Configurações!$B$14)),"DOM ","")&amp;IF(Configurações!$B$3="Simples","",IF(ROUND(EN51*1440,0)&lt;=ROUND(Configurações!$B$11*1440,0),IF(ROUND(EO51*1440,0)&gt;0,"INT-INDEVIDO",""),IF(ROUND(EN51*1440,0)&lt;=ROUND(Configurações!$B$12*1440,0),IF(ROUND(EO51*1440,0)&lt;&gt;ROUND(Configurações!$B$8*1440,0),"INT-15MIN",""),IF(OR(ROUND(EO51*1440,0)&lt;ROUND(Configurações!$B$9*1440,0),ROUND(EO51*1440,0)&gt;ROUND(Configurações!$B$10*1440,0)),"INT-1H2H","")))))</f>
        <v/>
      </c>
      <c r="ES51" t="str">
        <f>IF(Configurações!$B$3="Simples",IF('Escala Simples'!R51="Trabalho","TRAB",IF('Escala Simples'!R51="Folga","FOLGA",IF('Escala Simples'!R51="Atestado","ATEST",IF('Escala Simples'!R51="Férias","FERIAS","")))),"")</f>
        <v/>
      </c>
      <c r="ET51" s="71" t="str">
        <f>IF(Configurações!$B$3="Colunas",IF('Escala Colunas'!Q106="","",'Escala Colunas'!Q106),IF(Configurações!$B$3="Simples","",IF('Escala Linhas'!BT51="","",'Escala Linhas'!BT51)))</f>
        <v/>
      </c>
      <c r="EU51" s="71" t="str">
        <f>IF(Configurações!$B$3="Colunas",IF('Escala Colunas'!Q107="","",'Escala Colunas'!Q107),IF(Configurações!$B$3="Simples","",IF('Escala Linhas'!BU51="","",'Escala Linhas'!BU51)))</f>
        <v/>
      </c>
      <c r="EV51" s="71" t="str">
        <f>IF(Configurações!$B$3="Colunas",IF('Escala Colunas'!Q108="","",'Escala Colunas'!Q108),IF(Configurações!$B$3="Simples","",IF('Escala Linhas'!BV51="","",'Escala Linhas'!BV51)))</f>
        <v/>
      </c>
      <c r="EW51" s="71" t="str">
        <f>IF(Configurações!$B$3="Colunas",IF('Escala Colunas'!Q109="","",'Escala Colunas'!Q109),IF(Configurações!$B$3="Simples","",IF('Escala Linhas'!BW51="","",'Escala Linhas'!BW51)))</f>
        <v/>
      </c>
      <c r="EX51">
        <f>IF($B51="",0,IF(Configurações!$B$3="Simples",IF(OR(FD51="TRAB",FD51="ATEST"),1,0),IF(AND(ET51&lt;&gt;"",EW51&lt;&gt;""),1,0)))</f>
        <v>0</v>
      </c>
      <c r="EY51" s="72">
        <f>IF(AND(EX51=1,Configurações!$B$3&lt;&gt;"Simples"),MOD(EW51-ET51,1)-EZ51,0)</f>
        <v>0</v>
      </c>
      <c r="EZ51" s="72">
        <f t="shared" si="146"/>
        <v>0</v>
      </c>
      <c r="FA51">
        <f t="shared" si="147"/>
        <v>0</v>
      </c>
      <c r="FB51">
        <f t="shared" si="148"/>
        <v>0</v>
      </c>
      <c r="FC51" s="38" t="str">
        <f>IF(EX51=0,"",IF(FA51&gt;Configurações!$B$15,"7DIA ","")&amp;IF(AND(WEEKDAY(ET$5)=1,FB51&gt;IF($D51="F",Configurações!$B$13,Configurações!$B$14)),"DOM ","")&amp;IF(Configurações!$B$3="Simples","",IF(ROUND(EY51*1440,0)&lt;=ROUND(Configurações!$B$11*1440,0),IF(ROUND(EZ51*1440,0)&gt;0,"INT-INDEVIDO",""),IF(ROUND(EY51*1440,0)&lt;=ROUND(Configurações!$B$12*1440,0),IF(ROUND(EZ51*1440,0)&lt;&gt;ROUND(Configurações!$B$8*1440,0),"INT-15MIN",""),IF(OR(ROUND(EZ51*1440,0)&lt;ROUND(Configurações!$B$9*1440,0),ROUND(EZ51*1440,0)&gt;ROUND(Configurações!$B$10*1440,0)),"INT-1H2H","")))))</f>
        <v/>
      </c>
      <c r="FD51" t="str">
        <f>IF(Configurações!$B$3="Simples",IF('Escala Simples'!S51="Trabalho","TRAB",IF('Escala Simples'!S51="Folga","FOLGA",IF('Escala Simples'!S51="Atestado","ATEST",IF('Escala Simples'!S51="Férias","FERIAS","")))),"")</f>
        <v/>
      </c>
      <c r="FE51" s="71" t="str">
        <f>IF(Configurações!$B$3="Colunas",IF('Escala Colunas'!Q114="","",'Escala Colunas'!Q114),IF(Configurações!$B$3="Simples","",IF('Escala Linhas'!CB51="","",'Escala Linhas'!CB51)))</f>
        <v/>
      </c>
      <c r="FF51" s="71" t="str">
        <f>IF(Configurações!$B$3="Colunas",IF('Escala Colunas'!Q115="","",'Escala Colunas'!Q115),IF(Configurações!$B$3="Simples","",IF('Escala Linhas'!CC51="","",'Escala Linhas'!CC51)))</f>
        <v/>
      </c>
      <c r="FG51" s="71" t="str">
        <f>IF(Configurações!$B$3="Colunas",IF('Escala Colunas'!Q116="","",'Escala Colunas'!Q116),IF(Configurações!$B$3="Simples","",IF('Escala Linhas'!CD51="","",'Escala Linhas'!CD51)))</f>
        <v/>
      </c>
      <c r="FH51" s="71" t="str">
        <f>IF(Configurações!$B$3="Colunas",IF('Escala Colunas'!Q117="","",'Escala Colunas'!Q117),IF(Configurações!$B$3="Simples","",IF('Escala Linhas'!CE51="","",'Escala Linhas'!CE51)))</f>
        <v/>
      </c>
      <c r="FI51">
        <f>IF($B51="",0,IF(Configurações!$B$3="Simples",IF(OR(FO51="TRAB",FO51="ATEST"),1,0),IF(AND(FE51&lt;&gt;"",FH51&lt;&gt;""),1,0)))</f>
        <v>0</v>
      </c>
      <c r="FJ51" s="72">
        <f>IF(AND(FI51=1,Configurações!$B$3&lt;&gt;"Simples"),MOD(FH51-FE51,1)-FK51,0)</f>
        <v>0</v>
      </c>
      <c r="FK51" s="72">
        <f t="shared" si="149"/>
        <v>0</v>
      </c>
      <c r="FL51">
        <f t="shared" si="150"/>
        <v>0</v>
      </c>
      <c r="FM51">
        <f t="shared" si="151"/>
        <v>0</v>
      </c>
      <c r="FN51" s="38" t="str">
        <f>IF(FI51=0,"",IF(FL51&gt;Configurações!$B$15,"7DIA ","")&amp;IF(AND(WEEKDAY(FE$5)=1,FM51&gt;IF($D51="F",Configurações!$B$13,Configurações!$B$14)),"DOM ","")&amp;IF(Configurações!$B$3="Simples","",IF(ROUND(FJ51*1440,0)&lt;=ROUND(Configurações!$B$11*1440,0),IF(ROUND(FK51*1440,0)&gt;0,"INT-INDEVIDO",""),IF(ROUND(FJ51*1440,0)&lt;=ROUND(Configurações!$B$12*1440,0),IF(ROUND(FK51*1440,0)&lt;&gt;ROUND(Configurações!$B$8*1440,0),"INT-15MIN",""),IF(OR(ROUND(FK51*1440,0)&lt;ROUND(Configurações!$B$9*1440,0),ROUND(FK51*1440,0)&gt;ROUND(Configurações!$B$10*1440,0)),"INT-1H2H","")))))</f>
        <v/>
      </c>
      <c r="FO51" t="str">
        <f>IF(Configurações!$B$3="Simples",IF('Escala Simples'!V51="Trabalho","TRAB",IF('Escala Simples'!V51="Folga","FOLGA",IF('Escala Simples'!V51="Atestado","ATEST",IF('Escala Simples'!V51="Férias","FERIAS","")))),"")</f>
        <v/>
      </c>
      <c r="FP51" s="71" t="str">
        <f>IF(Configurações!$B$3="Colunas",IF('Escala Colunas'!Q119="","",'Escala Colunas'!Q119),IF(Configurações!$B$3="Simples","",IF('Escala Linhas'!CG51="","",'Escala Linhas'!CG51)))</f>
        <v/>
      </c>
      <c r="FQ51" s="71" t="str">
        <f>IF(Configurações!$B$3="Colunas",IF('Escala Colunas'!Q120="","",'Escala Colunas'!Q120),IF(Configurações!$B$3="Simples","",IF('Escala Linhas'!CH51="","",'Escala Linhas'!CH51)))</f>
        <v/>
      </c>
      <c r="FR51" s="71" t="str">
        <f>IF(Configurações!$B$3="Colunas",IF('Escala Colunas'!Q121="","",'Escala Colunas'!Q121),IF(Configurações!$B$3="Simples","",IF('Escala Linhas'!CI51="","",'Escala Linhas'!CI51)))</f>
        <v/>
      </c>
      <c r="FS51" s="71" t="str">
        <f>IF(Configurações!$B$3="Colunas",IF('Escala Colunas'!Q122="","",'Escala Colunas'!Q122),IF(Configurações!$B$3="Simples","",IF('Escala Linhas'!CJ51="","",'Escala Linhas'!CJ51)))</f>
        <v/>
      </c>
      <c r="FT51">
        <f>IF($B51="",0,IF(Configurações!$B$3="Simples",IF(OR(FZ51="TRAB",FZ51="ATEST"),1,0),IF(AND(FP51&lt;&gt;"",FS51&lt;&gt;""),1,0)))</f>
        <v>0</v>
      </c>
      <c r="FU51" s="72">
        <f>IF(AND(FT51=1,Configurações!$B$3&lt;&gt;"Simples"),MOD(FS51-FP51,1)-FV51,0)</f>
        <v>0</v>
      </c>
      <c r="FV51" s="72">
        <f t="shared" si="152"/>
        <v>0</v>
      </c>
      <c r="FW51">
        <f t="shared" si="153"/>
        <v>0</v>
      </c>
      <c r="FX51">
        <f t="shared" si="154"/>
        <v>0</v>
      </c>
      <c r="FY51" s="38" t="str">
        <f>IF(FT51=0,"",IF(FW51&gt;Configurações!$B$15,"7DIA ","")&amp;IF(AND(WEEKDAY(FP$5)=1,FX51&gt;IF($D51="F",Configurações!$B$13,Configurações!$B$14)),"DOM ","")&amp;IF(Configurações!$B$3="Simples","",IF(ROUND(FU51*1440,0)&lt;=ROUND(Configurações!$B$11*1440,0),IF(ROUND(FV51*1440,0)&gt;0,"INT-INDEVIDO",""),IF(ROUND(FU51*1440,0)&lt;=ROUND(Configurações!$B$12*1440,0),IF(ROUND(FV51*1440,0)&lt;&gt;ROUND(Configurações!$B$8*1440,0),"INT-15MIN",""),IF(OR(ROUND(FV51*1440,0)&lt;ROUND(Configurações!$B$9*1440,0),ROUND(FV51*1440,0)&gt;ROUND(Configurações!$B$10*1440,0)),"INT-1H2H","")))))</f>
        <v/>
      </c>
      <c r="FZ51" t="str">
        <f>IF(Configurações!$B$3="Simples",IF('Escala Simples'!W51="Trabalho","TRAB",IF('Escala Simples'!W51="Folga","FOLGA",IF('Escala Simples'!W51="Atestado","ATEST",IF('Escala Simples'!W51="Férias","FERIAS","")))),"")</f>
        <v/>
      </c>
      <c r="GA51" s="71" t="str">
        <f>IF(Configurações!$B$3="Colunas",IF('Escala Colunas'!Q124="","",'Escala Colunas'!Q124),IF(Configurações!$B$3="Simples","",IF('Escala Linhas'!CL51="","",'Escala Linhas'!CL51)))</f>
        <v/>
      </c>
      <c r="GB51" s="71" t="str">
        <f>IF(Configurações!$B$3="Colunas",IF('Escala Colunas'!Q125="","",'Escala Colunas'!Q125),IF(Configurações!$B$3="Simples","",IF('Escala Linhas'!CM51="","",'Escala Linhas'!CM51)))</f>
        <v/>
      </c>
      <c r="GC51" s="71" t="str">
        <f>IF(Configurações!$B$3="Colunas",IF('Escala Colunas'!Q126="","",'Escala Colunas'!Q126),IF(Configurações!$B$3="Simples","",IF('Escala Linhas'!CN51="","",'Escala Linhas'!CN51)))</f>
        <v/>
      </c>
      <c r="GD51" s="71" t="str">
        <f>IF(Configurações!$B$3="Colunas",IF('Escala Colunas'!Q127="","",'Escala Colunas'!Q127),IF(Configurações!$B$3="Simples","",IF('Escala Linhas'!CO51="","",'Escala Linhas'!CO51)))</f>
        <v/>
      </c>
      <c r="GE51">
        <f>IF($B51="",0,IF(Configurações!$B$3="Simples",IF(OR(GK51="TRAB",GK51="ATEST"),1,0),IF(AND(GA51&lt;&gt;"",GD51&lt;&gt;""),1,0)))</f>
        <v>0</v>
      </c>
      <c r="GF51" s="72">
        <f>IF(AND(GE51=1,Configurações!$B$3&lt;&gt;"Simples"),MOD(GD51-GA51,1)-GG51,0)</f>
        <v>0</v>
      </c>
      <c r="GG51" s="72">
        <f t="shared" si="155"/>
        <v>0</v>
      </c>
      <c r="GH51">
        <f t="shared" si="156"/>
        <v>0</v>
      </c>
      <c r="GI51">
        <f t="shared" si="157"/>
        <v>0</v>
      </c>
      <c r="GJ51" s="38" t="str">
        <f>IF(GE51=0,"",IF(GH51&gt;Configurações!$B$15,"7DIA ","")&amp;IF(AND(WEEKDAY(GA$5)=1,GI51&gt;IF($D51="F",Configurações!$B$13,Configurações!$B$14)),"DOM ","")&amp;IF(Configurações!$B$3="Simples","",IF(ROUND(GF51*1440,0)&lt;=ROUND(Configurações!$B$11*1440,0),IF(ROUND(GG51*1440,0)&gt;0,"INT-INDEVIDO",""),IF(ROUND(GF51*1440,0)&lt;=ROUND(Configurações!$B$12*1440,0),IF(ROUND(GG51*1440,0)&lt;&gt;ROUND(Configurações!$B$8*1440,0),"INT-15MIN",""),IF(OR(ROUND(GG51*1440,0)&lt;ROUND(Configurações!$B$9*1440,0),ROUND(GG51*1440,0)&gt;ROUND(Configurações!$B$10*1440,0)),"INT-1H2H","")))))</f>
        <v/>
      </c>
      <c r="GK51" t="str">
        <f>IF(Configurações!$B$3="Simples",IF('Escala Simples'!X51="Trabalho","TRAB",IF('Escala Simples'!X51="Folga","FOLGA",IF('Escala Simples'!X51="Atestado","ATEST",IF('Escala Simples'!X51="Férias","FERIAS","")))),"")</f>
        <v/>
      </c>
      <c r="GL51" s="71" t="str">
        <f>IF(Configurações!$B$3="Colunas",IF('Escala Colunas'!Q129="","",'Escala Colunas'!Q129),IF(Configurações!$B$3="Simples","",IF('Escala Linhas'!CQ51="","",'Escala Linhas'!CQ51)))</f>
        <v/>
      </c>
      <c r="GM51" s="71" t="str">
        <f>IF(Configurações!$B$3="Colunas",IF('Escala Colunas'!Q130="","",'Escala Colunas'!Q130),IF(Configurações!$B$3="Simples","",IF('Escala Linhas'!CR51="","",'Escala Linhas'!CR51)))</f>
        <v/>
      </c>
      <c r="GN51" s="71" t="str">
        <f>IF(Configurações!$B$3="Colunas",IF('Escala Colunas'!Q131="","",'Escala Colunas'!Q131),IF(Configurações!$B$3="Simples","",IF('Escala Linhas'!CS51="","",'Escala Linhas'!CS51)))</f>
        <v/>
      </c>
      <c r="GO51" s="71" t="str">
        <f>IF(Configurações!$B$3="Colunas",IF('Escala Colunas'!Q132="","",'Escala Colunas'!Q132),IF(Configurações!$B$3="Simples","",IF('Escala Linhas'!CT51="","",'Escala Linhas'!CT51)))</f>
        <v/>
      </c>
      <c r="GP51">
        <f>IF($B51="",0,IF(Configurações!$B$3="Simples",IF(OR(GV51="TRAB",GV51="ATEST"),1,0),IF(AND(GL51&lt;&gt;"",GO51&lt;&gt;""),1,0)))</f>
        <v>0</v>
      </c>
      <c r="GQ51" s="72">
        <f>IF(AND(GP51=1,Configurações!$B$3&lt;&gt;"Simples"),MOD(GO51-GL51,1)-GR51,0)</f>
        <v>0</v>
      </c>
      <c r="GR51" s="72">
        <f t="shared" si="158"/>
        <v>0</v>
      </c>
      <c r="GS51">
        <f t="shared" si="159"/>
        <v>0</v>
      </c>
      <c r="GT51">
        <f t="shared" si="160"/>
        <v>0</v>
      </c>
      <c r="GU51" s="38" t="str">
        <f>IF(GP51=0,"",IF(GS51&gt;Configurações!$B$15,"7DIA ","")&amp;IF(AND(WEEKDAY(GL$5)=1,GT51&gt;IF($D51="F",Configurações!$B$13,Configurações!$B$14)),"DOM ","")&amp;IF(Configurações!$B$3="Simples","",IF(ROUND(GQ51*1440,0)&lt;=ROUND(Configurações!$B$11*1440,0),IF(ROUND(GR51*1440,0)&gt;0,"INT-INDEVIDO",""),IF(ROUND(GQ51*1440,0)&lt;=ROUND(Configurações!$B$12*1440,0),IF(ROUND(GR51*1440,0)&lt;&gt;ROUND(Configurações!$B$8*1440,0),"INT-15MIN",""),IF(OR(ROUND(GR51*1440,0)&lt;ROUND(Configurações!$B$9*1440,0),ROUND(GR51*1440,0)&gt;ROUND(Configurações!$B$10*1440,0)),"INT-1H2H","")))))</f>
        <v/>
      </c>
      <c r="GV51" t="str">
        <f>IF(Configurações!$B$3="Simples",IF('Escala Simples'!Y51="Trabalho","TRAB",IF('Escala Simples'!Y51="Folga","FOLGA",IF('Escala Simples'!Y51="Atestado","ATEST",IF('Escala Simples'!Y51="Férias","FERIAS","")))),"")</f>
        <v/>
      </c>
      <c r="GW51" s="71" t="str">
        <f>IF(Configurações!$B$3="Colunas",IF('Escala Colunas'!Q134="","",'Escala Colunas'!Q134),IF(Configurações!$B$3="Simples","",IF('Escala Linhas'!CV51="","",'Escala Linhas'!CV51)))</f>
        <v/>
      </c>
      <c r="GX51" s="71" t="str">
        <f>IF(Configurações!$B$3="Colunas",IF('Escala Colunas'!Q135="","",'Escala Colunas'!Q135),IF(Configurações!$B$3="Simples","",IF('Escala Linhas'!CW51="","",'Escala Linhas'!CW51)))</f>
        <v/>
      </c>
      <c r="GY51" s="71" t="str">
        <f>IF(Configurações!$B$3="Colunas",IF('Escala Colunas'!Q136="","",'Escala Colunas'!Q136),IF(Configurações!$B$3="Simples","",IF('Escala Linhas'!CX51="","",'Escala Linhas'!CX51)))</f>
        <v/>
      </c>
      <c r="GZ51" s="71" t="str">
        <f>IF(Configurações!$B$3="Colunas",IF('Escala Colunas'!Q137="","",'Escala Colunas'!Q137),IF(Configurações!$B$3="Simples","",IF('Escala Linhas'!CY51="","",'Escala Linhas'!CY51)))</f>
        <v/>
      </c>
      <c r="HA51">
        <f>IF($B51="",0,IF(Configurações!$B$3="Simples",IF(OR(HG51="TRAB",HG51="ATEST"),1,0),IF(AND(GW51&lt;&gt;"",GZ51&lt;&gt;""),1,0)))</f>
        <v>0</v>
      </c>
      <c r="HB51" s="72">
        <f>IF(AND(HA51=1,Configurações!$B$3&lt;&gt;"Simples"),MOD(GZ51-GW51,1)-HC51,0)</f>
        <v>0</v>
      </c>
      <c r="HC51" s="72">
        <f t="shared" si="161"/>
        <v>0</v>
      </c>
      <c r="HD51">
        <f t="shared" si="162"/>
        <v>0</v>
      </c>
      <c r="HE51">
        <f t="shared" si="163"/>
        <v>0</v>
      </c>
      <c r="HF51" s="38" t="str">
        <f>IF(HA51=0,"",IF(HD51&gt;Configurações!$B$15,"7DIA ","")&amp;IF(AND(WEEKDAY(GW$5)=1,HE51&gt;IF($D51="F",Configurações!$B$13,Configurações!$B$14)),"DOM ","")&amp;IF(Configurações!$B$3="Simples","",IF(ROUND(HB51*1440,0)&lt;=ROUND(Configurações!$B$11*1440,0),IF(ROUND(HC51*1440,0)&gt;0,"INT-INDEVIDO",""),IF(ROUND(HB51*1440,0)&lt;=ROUND(Configurações!$B$12*1440,0),IF(ROUND(HC51*1440,0)&lt;&gt;ROUND(Configurações!$B$8*1440,0),"INT-15MIN",""),IF(OR(ROUND(HC51*1440,0)&lt;ROUND(Configurações!$B$9*1440,0),ROUND(HC51*1440,0)&gt;ROUND(Configurações!$B$10*1440,0)),"INT-1H2H","")))))</f>
        <v/>
      </c>
      <c r="HG51" t="str">
        <f>IF(Configurações!$B$3="Simples",IF('Escala Simples'!Z51="Trabalho","TRAB",IF('Escala Simples'!Z51="Folga","FOLGA",IF('Escala Simples'!Z51="Atestado","ATEST",IF('Escala Simples'!Z51="Férias","FERIAS","")))),"")</f>
        <v/>
      </c>
      <c r="HH51" s="71" t="str">
        <f>IF(Configurações!$B$3="Colunas",IF('Escala Colunas'!Q139="","",'Escala Colunas'!Q139),IF(Configurações!$B$3="Simples","",IF('Escala Linhas'!DA51="","",'Escala Linhas'!DA51)))</f>
        <v/>
      </c>
      <c r="HI51" s="71" t="str">
        <f>IF(Configurações!$B$3="Colunas",IF('Escala Colunas'!Q140="","",'Escala Colunas'!Q140),IF(Configurações!$B$3="Simples","",IF('Escala Linhas'!DB51="","",'Escala Linhas'!DB51)))</f>
        <v/>
      </c>
      <c r="HJ51" s="71" t="str">
        <f>IF(Configurações!$B$3="Colunas",IF('Escala Colunas'!Q141="","",'Escala Colunas'!Q141),IF(Configurações!$B$3="Simples","",IF('Escala Linhas'!DC51="","",'Escala Linhas'!DC51)))</f>
        <v/>
      </c>
      <c r="HK51" s="71" t="str">
        <f>IF(Configurações!$B$3="Colunas",IF('Escala Colunas'!Q142="","",'Escala Colunas'!Q142),IF(Configurações!$B$3="Simples","",IF('Escala Linhas'!DD51="","",'Escala Linhas'!DD51)))</f>
        <v/>
      </c>
      <c r="HL51">
        <f>IF($B51="",0,IF(Configurações!$B$3="Simples",IF(OR(HR51="TRAB",HR51="ATEST"),1,0),IF(AND(HH51&lt;&gt;"",HK51&lt;&gt;""),1,0)))</f>
        <v>0</v>
      </c>
      <c r="HM51" s="72">
        <f>IF(AND(HL51=1,Configurações!$B$3&lt;&gt;"Simples"),MOD(HK51-HH51,1)-HN51,0)</f>
        <v>0</v>
      </c>
      <c r="HN51" s="72">
        <f t="shared" si="164"/>
        <v>0</v>
      </c>
      <c r="HO51">
        <f t="shared" si="165"/>
        <v>0</v>
      </c>
      <c r="HP51">
        <f t="shared" si="166"/>
        <v>0</v>
      </c>
      <c r="HQ51" s="38" t="str">
        <f>IF(HL51=0,"",IF(HO51&gt;Configurações!$B$15,"7DIA ","")&amp;IF(AND(WEEKDAY(HH$5)=1,HP51&gt;IF($D51="F",Configurações!$B$13,Configurações!$B$14)),"DOM ","")&amp;IF(Configurações!$B$3="Simples","",IF(ROUND(HM51*1440,0)&lt;=ROUND(Configurações!$B$11*1440,0),IF(ROUND(HN51*1440,0)&gt;0,"INT-INDEVIDO",""),IF(ROUND(HM51*1440,0)&lt;=ROUND(Configurações!$B$12*1440,0),IF(ROUND(HN51*1440,0)&lt;&gt;ROUND(Configurações!$B$8*1440,0),"INT-15MIN",""),IF(OR(ROUND(HN51*1440,0)&lt;ROUND(Configurações!$B$9*1440,0),ROUND(HN51*1440,0)&gt;ROUND(Configurações!$B$10*1440,0)),"INT-1H2H","")))))</f>
        <v/>
      </c>
      <c r="HR51" t="str">
        <f>IF(Configurações!$B$3="Simples",IF('Escala Simples'!AA51="Trabalho","TRAB",IF('Escala Simples'!AA51="Folga","FOLGA",IF('Escala Simples'!AA51="Atestado","ATEST",IF('Escala Simples'!AA51="Férias","FERIAS","")))),"")</f>
        <v/>
      </c>
      <c r="HS51" s="71" t="str">
        <f>IF(Configurações!$B$3="Colunas",IF('Escala Colunas'!Q144="","",'Escala Colunas'!Q144),IF(Configurações!$B$3="Simples","",IF('Escala Linhas'!DF51="","",'Escala Linhas'!DF51)))</f>
        <v/>
      </c>
      <c r="HT51" s="71" t="str">
        <f>IF(Configurações!$B$3="Colunas",IF('Escala Colunas'!Q145="","",'Escala Colunas'!Q145),IF(Configurações!$B$3="Simples","",IF('Escala Linhas'!DG51="","",'Escala Linhas'!DG51)))</f>
        <v/>
      </c>
      <c r="HU51" s="71" t="str">
        <f>IF(Configurações!$B$3="Colunas",IF('Escala Colunas'!Q146="","",'Escala Colunas'!Q146),IF(Configurações!$B$3="Simples","",IF('Escala Linhas'!DH51="","",'Escala Linhas'!DH51)))</f>
        <v/>
      </c>
      <c r="HV51" s="71" t="str">
        <f>IF(Configurações!$B$3="Colunas",IF('Escala Colunas'!Q147="","",'Escala Colunas'!Q147),IF(Configurações!$B$3="Simples","",IF('Escala Linhas'!DI51="","",'Escala Linhas'!DI51)))</f>
        <v/>
      </c>
      <c r="HW51">
        <f>IF($B51="",0,IF(Configurações!$B$3="Simples",IF(OR(IC51="TRAB",IC51="ATEST"),1,0),IF(AND(HS51&lt;&gt;"",HV51&lt;&gt;""),1,0)))</f>
        <v>0</v>
      </c>
      <c r="HX51" s="72">
        <f>IF(AND(HW51=1,Configurações!$B$3&lt;&gt;"Simples"),MOD(HV51-HS51,1)-HY51,0)</f>
        <v>0</v>
      </c>
      <c r="HY51" s="72">
        <f t="shared" si="167"/>
        <v>0</v>
      </c>
      <c r="HZ51">
        <f t="shared" si="168"/>
        <v>0</v>
      </c>
      <c r="IA51">
        <f t="shared" si="169"/>
        <v>0</v>
      </c>
      <c r="IB51" s="38" t="str">
        <f>IF(HW51=0,"",IF(HZ51&gt;Configurações!$B$15,"7DIA ","")&amp;IF(AND(WEEKDAY(HS$5)=1,IA51&gt;IF($D51="F",Configurações!$B$13,Configurações!$B$14)),"DOM ","")&amp;IF(Configurações!$B$3="Simples","",IF(ROUND(HX51*1440,0)&lt;=ROUND(Configurações!$B$11*1440,0),IF(ROUND(HY51*1440,0)&gt;0,"INT-INDEVIDO",""),IF(ROUND(HX51*1440,0)&lt;=ROUND(Configurações!$B$12*1440,0),IF(ROUND(HY51*1440,0)&lt;&gt;ROUND(Configurações!$B$8*1440,0),"INT-15MIN",""),IF(OR(ROUND(HY51*1440,0)&lt;ROUND(Configurações!$B$9*1440,0),ROUND(HY51*1440,0)&gt;ROUND(Configurações!$B$10*1440,0)),"INT-1H2H","")))))</f>
        <v/>
      </c>
      <c r="IC51" t="str">
        <f>IF(Configurações!$B$3="Simples",IF('Escala Simples'!AB51="Trabalho","TRAB",IF('Escala Simples'!AB51="Folga","FOLGA",IF('Escala Simples'!AB51="Atestado","ATEST",IF('Escala Simples'!AB51="Férias","FERIAS","")))),"")</f>
        <v/>
      </c>
      <c r="ID51" s="71" t="str">
        <f>IF(Configurações!$B$3="Colunas",IF('Escala Colunas'!Q152="","",'Escala Colunas'!Q152),IF(Configurações!$B$3="Simples","",IF('Escala Linhas'!DN51="","",'Escala Linhas'!DN51)))</f>
        <v/>
      </c>
      <c r="IE51" s="71" t="str">
        <f>IF(Configurações!$B$3="Colunas",IF('Escala Colunas'!Q153="","",'Escala Colunas'!Q153),IF(Configurações!$B$3="Simples","",IF('Escala Linhas'!DO51="","",'Escala Linhas'!DO51)))</f>
        <v/>
      </c>
      <c r="IF51" s="71" t="str">
        <f>IF(Configurações!$B$3="Colunas",IF('Escala Colunas'!Q154="","",'Escala Colunas'!Q154),IF(Configurações!$B$3="Simples","",IF('Escala Linhas'!DP51="","",'Escala Linhas'!DP51)))</f>
        <v/>
      </c>
      <c r="IG51" s="71" t="str">
        <f>IF(Configurações!$B$3="Colunas",IF('Escala Colunas'!Q155="","",'Escala Colunas'!Q155),IF(Configurações!$B$3="Simples","",IF('Escala Linhas'!DQ51="","",'Escala Linhas'!DQ51)))</f>
        <v/>
      </c>
      <c r="IH51">
        <f>IF($B51="",0,IF(Configurações!$B$3="Simples",IF(OR(IN51="TRAB",IN51="ATEST"),1,0),IF(AND(ID51&lt;&gt;"",IG51&lt;&gt;""),1,0)))</f>
        <v>0</v>
      </c>
      <c r="II51" s="72">
        <f>IF(AND(IH51=1,Configurações!$B$3&lt;&gt;"Simples"),MOD(IG51-ID51,1)-IJ51,0)</f>
        <v>0</v>
      </c>
      <c r="IJ51" s="72">
        <f t="shared" si="170"/>
        <v>0</v>
      </c>
      <c r="IK51">
        <f t="shared" si="171"/>
        <v>0</v>
      </c>
      <c r="IL51">
        <f t="shared" si="172"/>
        <v>0</v>
      </c>
      <c r="IM51" s="38" t="str">
        <f>IF(IH51=0,"",IF(IK51&gt;Configurações!$B$15,"7DIA ","")&amp;IF(AND(WEEKDAY(ID$5)=1,IL51&gt;IF($D51="F",Configurações!$B$13,Configurações!$B$14)),"DOM ","")&amp;IF(Configurações!$B$3="Simples","",IF(ROUND(II51*1440,0)&lt;=ROUND(Configurações!$B$11*1440,0),IF(ROUND(IJ51*1440,0)&gt;0,"INT-INDEVIDO",""),IF(ROUND(II51*1440,0)&lt;=ROUND(Configurações!$B$12*1440,0),IF(ROUND(IJ51*1440,0)&lt;&gt;ROUND(Configurações!$B$8*1440,0),"INT-15MIN",""),IF(OR(ROUND(IJ51*1440,0)&lt;ROUND(Configurações!$B$9*1440,0),ROUND(IJ51*1440,0)&gt;ROUND(Configurações!$B$10*1440,0)),"INT-1H2H","")))))</f>
        <v/>
      </c>
      <c r="IN51" t="str">
        <f>IF(Configurações!$B$3="Simples",IF('Escala Simples'!AE51="Trabalho","TRAB",IF('Escala Simples'!AE51="Folga","FOLGA",IF('Escala Simples'!AE51="Atestado","ATEST",IF('Escala Simples'!AE51="Férias","FERIAS","")))),"")</f>
        <v/>
      </c>
      <c r="IO51" s="71" t="str">
        <f>IF(Configurações!$B$3="Colunas",IF('Escala Colunas'!Q157="","",'Escala Colunas'!Q157),IF(Configurações!$B$3="Simples","",IF('Escala Linhas'!DS51="","",'Escala Linhas'!DS51)))</f>
        <v/>
      </c>
      <c r="IP51" s="71" t="str">
        <f>IF(Configurações!$B$3="Colunas",IF('Escala Colunas'!Q158="","",'Escala Colunas'!Q158),IF(Configurações!$B$3="Simples","",IF('Escala Linhas'!DT51="","",'Escala Linhas'!DT51)))</f>
        <v/>
      </c>
      <c r="IQ51" s="71" t="str">
        <f>IF(Configurações!$B$3="Colunas",IF('Escala Colunas'!Q159="","",'Escala Colunas'!Q159),IF(Configurações!$B$3="Simples","",IF('Escala Linhas'!DU51="","",'Escala Linhas'!DU51)))</f>
        <v/>
      </c>
      <c r="IR51" s="71" t="str">
        <f>IF(Configurações!$B$3="Colunas",IF('Escala Colunas'!Q160="","",'Escala Colunas'!Q160),IF(Configurações!$B$3="Simples","",IF('Escala Linhas'!DV51="","",'Escala Linhas'!DV51)))</f>
        <v/>
      </c>
      <c r="IS51">
        <f>IF($B51="",0,IF(Configurações!$B$3="Simples",IF(OR(IY51="TRAB",IY51="ATEST"),1,0),IF(AND(IO51&lt;&gt;"",IR51&lt;&gt;""),1,0)))</f>
        <v>0</v>
      </c>
      <c r="IT51" s="72">
        <f>IF(AND(IS51=1,Configurações!$B$3&lt;&gt;"Simples"),MOD(IR51-IO51,1)-IU51,0)</f>
        <v>0</v>
      </c>
      <c r="IU51" s="72">
        <f t="shared" si="173"/>
        <v>0</v>
      </c>
      <c r="IV51">
        <f t="shared" si="174"/>
        <v>0</v>
      </c>
      <c r="IW51">
        <f t="shared" si="175"/>
        <v>0</v>
      </c>
      <c r="IX51" s="38" t="str">
        <f>IF(IS51=0,"",IF(IV51&gt;Configurações!$B$15,"7DIA ","")&amp;IF(AND(WEEKDAY(IO$5)=1,IW51&gt;IF($D51="F",Configurações!$B$13,Configurações!$B$14)),"DOM ","")&amp;IF(Configurações!$B$3="Simples","",IF(ROUND(IT51*1440,0)&lt;=ROUND(Configurações!$B$11*1440,0),IF(ROUND(IU51*1440,0)&gt;0,"INT-INDEVIDO",""),IF(ROUND(IT51*1440,0)&lt;=ROUND(Configurações!$B$12*1440,0),IF(ROUND(IU51*1440,0)&lt;&gt;ROUND(Configurações!$B$8*1440,0),"INT-15MIN",""),IF(OR(ROUND(IU51*1440,0)&lt;ROUND(Configurações!$B$9*1440,0),ROUND(IU51*1440,0)&gt;ROUND(Configurações!$B$10*1440,0)),"INT-1H2H","")))))</f>
        <v/>
      </c>
      <c r="IY51" t="str">
        <f>IF(Configurações!$B$3="Simples",IF('Escala Simples'!AF51="Trabalho","TRAB",IF('Escala Simples'!AF51="Folga","FOLGA",IF('Escala Simples'!AF51="Atestado","ATEST",IF('Escala Simples'!AF51="Férias","FERIAS","")))),"")</f>
        <v/>
      </c>
      <c r="IZ51" s="71" t="str">
        <f>IF(Configurações!$B$3="Colunas",IF('Escala Colunas'!Q162="","",'Escala Colunas'!Q162),IF(Configurações!$B$3="Simples","",IF('Escala Linhas'!DX51="","",'Escala Linhas'!DX51)))</f>
        <v/>
      </c>
      <c r="JA51" s="71" t="str">
        <f>IF(Configurações!$B$3="Colunas",IF('Escala Colunas'!Q163="","",'Escala Colunas'!Q163),IF(Configurações!$B$3="Simples","",IF('Escala Linhas'!DY51="","",'Escala Linhas'!DY51)))</f>
        <v/>
      </c>
      <c r="JB51" s="71" t="str">
        <f>IF(Configurações!$B$3="Colunas",IF('Escala Colunas'!Q164="","",'Escala Colunas'!Q164),IF(Configurações!$B$3="Simples","",IF('Escala Linhas'!DZ51="","",'Escala Linhas'!DZ51)))</f>
        <v/>
      </c>
      <c r="JC51" s="71" t="str">
        <f>IF(Configurações!$B$3="Colunas",IF('Escala Colunas'!Q165="","",'Escala Colunas'!Q165),IF(Configurações!$B$3="Simples","",IF('Escala Linhas'!EA51="","",'Escala Linhas'!EA51)))</f>
        <v/>
      </c>
      <c r="JD51">
        <f>IF($B51="",0,IF(Configurações!$B$3="Simples",IF(OR(JJ51="TRAB",JJ51="ATEST"),1,0),IF(AND(IZ51&lt;&gt;"",JC51&lt;&gt;""),1,0)))</f>
        <v>0</v>
      </c>
      <c r="JE51" s="72">
        <f>IF(AND(JD51=1,Configurações!$B$3&lt;&gt;"Simples"),MOD(JC51-IZ51,1)-JF51,0)</f>
        <v>0</v>
      </c>
      <c r="JF51" s="72">
        <f t="shared" si="176"/>
        <v>0</v>
      </c>
      <c r="JG51">
        <f t="shared" si="177"/>
        <v>0</v>
      </c>
      <c r="JH51">
        <f t="shared" si="178"/>
        <v>0</v>
      </c>
      <c r="JI51" s="38" t="str">
        <f>IF(JD51=0,"",IF(JG51&gt;Configurações!$B$15,"7DIA ","")&amp;IF(AND(WEEKDAY(IZ$5)=1,JH51&gt;IF($D51="F",Configurações!$B$13,Configurações!$B$14)),"DOM ","")&amp;IF(Configurações!$B$3="Simples","",IF(ROUND(JE51*1440,0)&lt;=ROUND(Configurações!$B$11*1440,0),IF(ROUND(JF51*1440,0)&gt;0,"INT-INDEVIDO",""),IF(ROUND(JE51*1440,0)&lt;=ROUND(Configurações!$B$12*1440,0),IF(ROUND(JF51*1440,0)&lt;&gt;ROUND(Configurações!$B$8*1440,0),"INT-15MIN",""),IF(OR(ROUND(JF51*1440,0)&lt;ROUND(Configurações!$B$9*1440,0),ROUND(JF51*1440,0)&gt;ROUND(Configurações!$B$10*1440,0)),"INT-1H2H","")))))</f>
        <v/>
      </c>
      <c r="JJ51" t="str">
        <f>IF(Configurações!$B$3="Simples",IF('Escala Simples'!AG51="Trabalho","TRAB",IF('Escala Simples'!AG51="Folga","FOLGA",IF('Escala Simples'!AG51="Atestado","ATEST",IF('Escala Simples'!AG51="Férias","FERIAS","")))),"")</f>
        <v/>
      </c>
      <c r="JK51" s="71" t="str">
        <f>IF(Configurações!$B$3="Colunas",IF('Escala Colunas'!Q167="","",'Escala Colunas'!Q167),IF(Configurações!$B$3="Simples","",IF('Escala Linhas'!EC51="","",'Escala Linhas'!EC51)))</f>
        <v/>
      </c>
      <c r="JL51" s="71" t="str">
        <f>IF(Configurações!$B$3="Colunas",IF('Escala Colunas'!Q168="","",'Escala Colunas'!Q168),IF(Configurações!$B$3="Simples","",IF('Escala Linhas'!ED51="","",'Escala Linhas'!ED51)))</f>
        <v/>
      </c>
      <c r="JM51" s="71" t="str">
        <f>IF(Configurações!$B$3="Colunas",IF('Escala Colunas'!Q169="","",'Escala Colunas'!Q169),IF(Configurações!$B$3="Simples","",IF('Escala Linhas'!EE51="","",'Escala Linhas'!EE51)))</f>
        <v/>
      </c>
      <c r="JN51" s="71" t="str">
        <f>IF(Configurações!$B$3="Colunas",IF('Escala Colunas'!Q170="","",'Escala Colunas'!Q170),IF(Configurações!$B$3="Simples","",IF('Escala Linhas'!EF51="","",'Escala Linhas'!EF51)))</f>
        <v/>
      </c>
      <c r="JO51">
        <f>IF($B51="",0,IF(Configurações!$B$3="Simples",IF(OR(JU51="TRAB",JU51="ATEST"),1,0),IF(AND(JK51&lt;&gt;"",JN51&lt;&gt;""),1,0)))</f>
        <v>0</v>
      </c>
      <c r="JP51" s="72">
        <f>IF(AND(JO51=1,Configurações!$B$3&lt;&gt;"Simples"),MOD(JN51-JK51,1)-JQ51,0)</f>
        <v>0</v>
      </c>
      <c r="JQ51" s="72">
        <f t="shared" si="179"/>
        <v>0</v>
      </c>
      <c r="JR51">
        <f t="shared" si="180"/>
        <v>0</v>
      </c>
      <c r="JS51">
        <f t="shared" si="181"/>
        <v>0</v>
      </c>
      <c r="JT51" s="38" t="str">
        <f>IF(JO51=0,"",IF(JR51&gt;Configurações!$B$15,"7DIA ","")&amp;IF(AND(WEEKDAY(JK$5)=1,JS51&gt;IF($D51="F",Configurações!$B$13,Configurações!$B$14)),"DOM ","")&amp;IF(Configurações!$B$3="Simples","",IF(ROUND(JP51*1440,0)&lt;=ROUND(Configurações!$B$11*1440,0),IF(ROUND(JQ51*1440,0)&gt;0,"INT-INDEVIDO",""),IF(ROUND(JP51*1440,0)&lt;=ROUND(Configurações!$B$12*1440,0),IF(ROUND(JQ51*1440,0)&lt;&gt;ROUND(Configurações!$B$8*1440,0),"INT-15MIN",""),IF(OR(ROUND(JQ51*1440,0)&lt;ROUND(Configurações!$B$9*1440,0),ROUND(JQ51*1440,0)&gt;ROUND(Configurações!$B$10*1440,0)),"INT-1H2H","")))))</f>
        <v/>
      </c>
      <c r="JU51" t="str">
        <f>IF(Configurações!$B$3="Simples",IF('Escala Simples'!AH51="Trabalho","TRAB",IF('Escala Simples'!AH51="Folga","FOLGA",IF('Escala Simples'!AH51="Atestado","ATEST",IF('Escala Simples'!AH51="Férias","FERIAS","")))),"")</f>
        <v/>
      </c>
      <c r="JV51" s="71" t="str">
        <f>IF(Configurações!$B$3="Colunas",IF('Escala Colunas'!Q172="","",'Escala Colunas'!Q172),IF(Configurações!$B$3="Simples","",IF('Escala Linhas'!EH51="","",'Escala Linhas'!EH51)))</f>
        <v/>
      </c>
      <c r="JW51" s="71" t="str">
        <f>IF(Configurações!$B$3="Colunas",IF('Escala Colunas'!Q173="","",'Escala Colunas'!Q173),IF(Configurações!$B$3="Simples","",IF('Escala Linhas'!EI51="","",'Escala Linhas'!EI51)))</f>
        <v/>
      </c>
      <c r="JX51" s="71" t="str">
        <f>IF(Configurações!$B$3="Colunas",IF('Escala Colunas'!Q174="","",'Escala Colunas'!Q174),IF(Configurações!$B$3="Simples","",IF('Escala Linhas'!EJ51="","",'Escala Linhas'!EJ51)))</f>
        <v/>
      </c>
      <c r="JY51" s="71" t="str">
        <f>IF(Configurações!$B$3="Colunas",IF('Escala Colunas'!Q175="","",'Escala Colunas'!Q175),IF(Configurações!$B$3="Simples","",IF('Escala Linhas'!EK51="","",'Escala Linhas'!EK51)))</f>
        <v/>
      </c>
      <c r="JZ51">
        <f>IF($B51="",0,IF(Configurações!$B$3="Simples",IF(OR(KF51="TRAB",KF51="ATEST"),1,0),IF(AND(JV51&lt;&gt;"",JY51&lt;&gt;""),1,0)))</f>
        <v>0</v>
      </c>
      <c r="KA51" s="72">
        <f>IF(AND(JZ51=1,Configurações!$B$3&lt;&gt;"Simples"),MOD(JY51-JV51,1)-KB51,0)</f>
        <v>0</v>
      </c>
      <c r="KB51" s="72">
        <f t="shared" si="182"/>
        <v>0</v>
      </c>
      <c r="KC51">
        <f t="shared" si="183"/>
        <v>0</v>
      </c>
      <c r="KD51">
        <f t="shared" si="184"/>
        <v>0</v>
      </c>
      <c r="KE51" s="38" t="str">
        <f>IF(JZ51=0,"",IF(KC51&gt;Configurações!$B$15,"7DIA ","")&amp;IF(AND(WEEKDAY(JV$5)=1,KD51&gt;IF($D51="F",Configurações!$B$13,Configurações!$B$14)),"DOM ","")&amp;IF(Configurações!$B$3="Simples","",IF(ROUND(KA51*1440,0)&lt;=ROUND(Configurações!$B$11*1440,0),IF(ROUND(KB51*1440,0)&gt;0,"INT-INDEVIDO",""),IF(ROUND(KA51*1440,0)&lt;=ROUND(Configurações!$B$12*1440,0),IF(ROUND(KB51*1440,0)&lt;&gt;ROUND(Configurações!$B$8*1440,0),"INT-15MIN",""),IF(OR(ROUND(KB51*1440,0)&lt;ROUND(Configurações!$B$9*1440,0),ROUND(KB51*1440,0)&gt;ROUND(Configurações!$B$10*1440,0)),"INT-1H2H","")))))</f>
        <v/>
      </c>
      <c r="KF51" t="str">
        <f>IF(Configurações!$B$3="Simples",IF('Escala Simples'!AI51="Trabalho","TRAB",IF('Escala Simples'!AI51="Folga","FOLGA",IF('Escala Simples'!AI51="Atestado","ATEST",IF('Escala Simples'!AI51="Férias","FERIAS","")))),"")</f>
        <v/>
      </c>
      <c r="KG51" s="71" t="str">
        <f>IF(Configurações!$B$3="Colunas",IF('Escala Colunas'!Q177="","",'Escala Colunas'!Q177),IF(Configurações!$B$3="Simples","",IF('Escala Linhas'!EM51="","",'Escala Linhas'!EM51)))</f>
        <v/>
      </c>
      <c r="KH51" s="71" t="str">
        <f>IF(Configurações!$B$3="Colunas",IF('Escala Colunas'!Q178="","",'Escala Colunas'!Q178),IF(Configurações!$B$3="Simples","",IF('Escala Linhas'!EN51="","",'Escala Linhas'!EN51)))</f>
        <v/>
      </c>
      <c r="KI51" s="71" t="str">
        <f>IF(Configurações!$B$3="Colunas",IF('Escala Colunas'!Q179="","",'Escala Colunas'!Q179),IF(Configurações!$B$3="Simples","",IF('Escala Linhas'!EO51="","",'Escala Linhas'!EO51)))</f>
        <v/>
      </c>
      <c r="KJ51" s="71" t="str">
        <f>IF(Configurações!$B$3="Colunas",IF('Escala Colunas'!Q180="","",'Escala Colunas'!Q180),IF(Configurações!$B$3="Simples","",IF('Escala Linhas'!EP51="","",'Escala Linhas'!EP51)))</f>
        <v/>
      </c>
      <c r="KK51">
        <f>IF($B51="",0,IF(Configurações!$B$3="Simples",IF(OR(KQ51="TRAB",KQ51="ATEST"),1,0),IF(AND(KG51&lt;&gt;"",KJ51&lt;&gt;""),1,0)))</f>
        <v>0</v>
      </c>
      <c r="KL51" s="72">
        <f>IF(AND(KK51=1,Configurações!$B$3&lt;&gt;"Simples"),MOD(KJ51-KG51,1)-KM51,0)</f>
        <v>0</v>
      </c>
      <c r="KM51" s="72">
        <f t="shared" si="185"/>
        <v>0</v>
      </c>
      <c r="KN51">
        <f t="shared" si="186"/>
        <v>0</v>
      </c>
      <c r="KO51">
        <f t="shared" si="187"/>
        <v>0</v>
      </c>
      <c r="KP51" s="38" t="str">
        <f>IF(KK51=0,"",IF(KN51&gt;Configurações!$B$15,"7DIA ","")&amp;IF(AND(WEEKDAY(KG$5)=1,KO51&gt;IF($D51="F",Configurações!$B$13,Configurações!$B$14)),"DOM ","")&amp;IF(Configurações!$B$3="Simples","",IF(ROUND(KL51*1440,0)&lt;=ROUND(Configurações!$B$11*1440,0),IF(ROUND(KM51*1440,0)&gt;0,"INT-INDEVIDO",""),IF(ROUND(KL51*1440,0)&lt;=ROUND(Configurações!$B$12*1440,0),IF(ROUND(KM51*1440,0)&lt;&gt;ROUND(Configurações!$B$8*1440,0),"INT-15MIN",""),IF(OR(ROUND(KM51*1440,0)&lt;ROUND(Configurações!$B$9*1440,0),ROUND(KM51*1440,0)&gt;ROUND(Configurações!$B$10*1440,0)),"INT-1H2H","")))))</f>
        <v/>
      </c>
      <c r="KQ51" t="str">
        <f>IF(Configurações!$B$3="Simples",IF('Escala Simples'!AJ51="Trabalho","TRAB",IF('Escala Simples'!AJ51="Folga","FOLGA",IF('Escala Simples'!AJ51="Atestado","ATEST",IF('Escala Simples'!AJ51="Férias","FERIAS","")))),"")</f>
        <v/>
      </c>
      <c r="KR51" s="71" t="str">
        <f>IF(Configurações!$B$3="Colunas",IF('Escala Colunas'!Q182="","",'Escala Colunas'!Q182),IF(Configurações!$B$3="Simples","",IF('Escala Linhas'!ER51="","",'Escala Linhas'!ER51)))</f>
        <v/>
      </c>
      <c r="KS51" s="71" t="str">
        <f>IF(Configurações!$B$3="Colunas",IF('Escala Colunas'!Q183="","",'Escala Colunas'!Q183),IF(Configurações!$B$3="Simples","",IF('Escala Linhas'!ES51="","",'Escala Linhas'!ES51)))</f>
        <v/>
      </c>
      <c r="KT51" s="71" t="str">
        <f>IF(Configurações!$B$3="Colunas",IF('Escala Colunas'!Q184="","",'Escala Colunas'!Q184),IF(Configurações!$B$3="Simples","",IF('Escala Linhas'!ET51="","",'Escala Linhas'!ET51)))</f>
        <v/>
      </c>
      <c r="KU51" s="71" t="str">
        <f>IF(Configurações!$B$3="Colunas",IF('Escala Colunas'!Q185="","",'Escala Colunas'!Q185),IF(Configurações!$B$3="Simples","",IF('Escala Linhas'!EU51="","",'Escala Linhas'!EU51)))</f>
        <v/>
      </c>
      <c r="KV51">
        <f>IF($B51="",0,IF(Configurações!$B$3="Simples",IF(OR(LB51="TRAB",LB51="ATEST"),1,0),IF(AND(KR51&lt;&gt;"",KU51&lt;&gt;""),1,0)))</f>
        <v>0</v>
      </c>
      <c r="KW51" s="72">
        <f>IF(AND(KV51=1,Configurações!$B$3&lt;&gt;"Simples"),MOD(KU51-KR51,1)-KX51,0)</f>
        <v>0</v>
      </c>
      <c r="KX51" s="72">
        <f t="shared" si="188"/>
        <v>0</v>
      </c>
      <c r="KY51">
        <f t="shared" si="189"/>
        <v>0</v>
      </c>
      <c r="KZ51">
        <f t="shared" si="190"/>
        <v>0</v>
      </c>
      <c r="LA51" s="38" t="str">
        <f>IF(KV51=0,"",IF(KY51&gt;Configurações!$B$15,"7DIA ","")&amp;IF(AND(WEEKDAY(KR$5)=1,KZ51&gt;IF($D51="F",Configurações!$B$13,Configurações!$B$14)),"DOM ","")&amp;IF(Configurações!$B$3="Simples","",IF(ROUND(KW51*1440,0)&lt;=ROUND(Configurações!$B$11*1440,0),IF(ROUND(KX51*1440,0)&gt;0,"INT-INDEVIDO",""),IF(ROUND(KW51*1440,0)&lt;=ROUND(Configurações!$B$12*1440,0),IF(ROUND(KX51*1440,0)&lt;&gt;ROUND(Configurações!$B$8*1440,0),"INT-15MIN",""),IF(OR(ROUND(KX51*1440,0)&lt;ROUND(Configurações!$B$9*1440,0),ROUND(KX51*1440,0)&gt;ROUND(Configurações!$B$10*1440,0)),"INT-1H2H","")))))</f>
        <v/>
      </c>
      <c r="LB51" t="str">
        <f>IF(Configurações!$B$3="Simples",IF('Escala Simples'!AK51="Trabalho","TRAB",IF('Escala Simples'!AK51="Folga","FOLGA",IF('Escala Simples'!AK51="Atestado","ATEST",IF('Escala Simples'!AK51="Férias","FERIAS","")))),"")</f>
        <v/>
      </c>
      <c r="LC51" s="71" t="str">
        <f>IF(Configurações!$B$3="Colunas",IF('Escala Colunas'!Q190="","",'Escala Colunas'!Q190),IF(Configurações!$B$3="Simples","",IF('Escala Linhas'!EZ51="","",'Escala Linhas'!EZ51)))</f>
        <v/>
      </c>
      <c r="LD51" s="71" t="str">
        <f>IF(Configurações!$B$3="Colunas",IF('Escala Colunas'!Q191="","",'Escala Colunas'!Q191),IF(Configurações!$B$3="Simples","",IF('Escala Linhas'!FA51="","",'Escala Linhas'!FA51)))</f>
        <v/>
      </c>
      <c r="LE51" s="71" t="str">
        <f>IF(Configurações!$B$3="Colunas",IF('Escala Colunas'!Q192="","",'Escala Colunas'!Q192),IF(Configurações!$B$3="Simples","",IF('Escala Linhas'!FB51="","",'Escala Linhas'!FB51)))</f>
        <v/>
      </c>
      <c r="LF51" s="71" t="str">
        <f>IF(Configurações!$B$3="Colunas",IF('Escala Colunas'!Q193="","",'Escala Colunas'!Q193),IF(Configurações!$B$3="Simples","",IF('Escala Linhas'!FC51="","",'Escala Linhas'!FC51)))</f>
        <v/>
      </c>
      <c r="LG51">
        <f>IF($B51="",0,IF(Configurações!$B$3="Simples",IF(OR(LM51="TRAB",LM51="ATEST"),1,0),IF(AND(LC51&lt;&gt;"",LF51&lt;&gt;""),1,0)))</f>
        <v>0</v>
      </c>
      <c r="LH51" s="72">
        <f>IF(AND(LG51=1,Configurações!$B$3&lt;&gt;"Simples"),MOD(LF51-LC51,1)-LI51,0)</f>
        <v>0</v>
      </c>
      <c r="LI51" s="72">
        <f t="shared" si="191"/>
        <v>0</v>
      </c>
      <c r="LJ51">
        <f t="shared" si="192"/>
        <v>0</v>
      </c>
      <c r="LK51">
        <f t="shared" si="193"/>
        <v>0</v>
      </c>
      <c r="LL51" s="38" t="str">
        <f>IF(LG51=0,"",IF(LJ51&gt;Configurações!$B$15,"7DIA ","")&amp;IF(AND(WEEKDAY(LC$5)=1,LK51&gt;IF($D51="F",Configurações!$B$13,Configurações!$B$14)),"DOM ","")&amp;IF(Configurações!$B$3="Simples","",IF(ROUND(LH51*1440,0)&lt;=ROUND(Configurações!$B$11*1440,0),IF(ROUND(LI51*1440,0)&gt;0,"INT-INDEVIDO",""),IF(ROUND(LH51*1440,0)&lt;=ROUND(Configurações!$B$12*1440,0),IF(ROUND(LI51*1440,0)&lt;&gt;ROUND(Configurações!$B$8*1440,0),"INT-15MIN",""),IF(OR(ROUND(LI51*1440,0)&lt;ROUND(Configurações!$B$9*1440,0),ROUND(LI51*1440,0)&gt;ROUND(Configurações!$B$10*1440,0)),"INT-1H2H","")))))</f>
        <v/>
      </c>
      <c r="LM51" t="str">
        <f>IF(Configurações!$B$3="Simples",IF('Escala Simples'!AN51="Trabalho","TRAB",IF('Escala Simples'!AN51="Folga","FOLGA",IF('Escala Simples'!AN51="Atestado","ATEST",IF('Escala Simples'!AN51="Férias","FERIAS","")))),"")</f>
        <v/>
      </c>
      <c r="LN51" s="71" t="str">
        <f>IF(Configurações!$B$3="Colunas",IF('Escala Colunas'!Q195="","",'Escala Colunas'!Q195),IF(Configurações!$B$3="Simples","",IF('Escala Linhas'!FE51="","",'Escala Linhas'!FE51)))</f>
        <v/>
      </c>
      <c r="LO51" s="71" t="str">
        <f>IF(Configurações!$B$3="Colunas",IF('Escala Colunas'!Q196="","",'Escala Colunas'!Q196),IF(Configurações!$B$3="Simples","",IF('Escala Linhas'!FF51="","",'Escala Linhas'!FF51)))</f>
        <v/>
      </c>
      <c r="LP51" s="71" t="str">
        <f>IF(Configurações!$B$3="Colunas",IF('Escala Colunas'!Q197="","",'Escala Colunas'!Q197),IF(Configurações!$B$3="Simples","",IF('Escala Linhas'!FG51="","",'Escala Linhas'!FG51)))</f>
        <v/>
      </c>
      <c r="LQ51" s="71" t="str">
        <f>IF(Configurações!$B$3="Colunas",IF('Escala Colunas'!Q198="","",'Escala Colunas'!Q198),IF(Configurações!$B$3="Simples","",IF('Escala Linhas'!FH51="","",'Escala Linhas'!FH51)))</f>
        <v/>
      </c>
      <c r="LR51">
        <f>IF($B51="",0,IF(Configurações!$B$3="Simples",IF(OR(LX51="TRAB",LX51="ATEST"),1,0),IF(AND(LN51&lt;&gt;"",LQ51&lt;&gt;""),1,0)))</f>
        <v>0</v>
      </c>
      <c r="LS51" s="72">
        <f>IF(AND(LR51=1,Configurações!$B$3&lt;&gt;"Simples"),MOD(LQ51-LN51,1)-LT51,0)</f>
        <v>0</v>
      </c>
      <c r="LT51" s="72">
        <f t="shared" si="194"/>
        <v>0</v>
      </c>
      <c r="LU51">
        <f t="shared" si="195"/>
        <v>0</v>
      </c>
      <c r="LV51">
        <f t="shared" si="196"/>
        <v>0</v>
      </c>
      <c r="LW51" s="38" t="str">
        <f>IF(LR51=0,"",IF(LU51&gt;Configurações!$B$15,"7DIA ","")&amp;IF(AND(WEEKDAY(LN$5)=1,LV51&gt;IF($D51="F",Configurações!$B$13,Configurações!$B$14)),"DOM ","")&amp;IF(Configurações!$B$3="Simples","",IF(ROUND(LS51*1440,0)&lt;=ROUND(Configurações!$B$11*1440,0),IF(ROUND(LT51*1440,0)&gt;0,"INT-INDEVIDO",""),IF(ROUND(LS51*1440,0)&lt;=ROUND(Configurações!$B$12*1440,0),IF(ROUND(LT51*1440,0)&lt;&gt;ROUND(Configurações!$B$8*1440,0),"INT-15MIN",""),IF(OR(ROUND(LT51*1440,0)&lt;ROUND(Configurações!$B$9*1440,0),ROUND(LT51*1440,0)&gt;ROUND(Configurações!$B$10*1440,0)),"INT-1H2H","")))))</f>
        <v/>
      </c>
      <c r="LX51" t="str">
        <f>IF(Configurações!$B$3="Simples",IF('Escala Simples'!AO51="Trabalho","TRAB",IF('Escala Simples'!AO51="Folga","FOLGA",IF('Escala Simples'!AO51="Atestado","ATEST",IF('Escala Simples'!AO51="Férias","FERIAS","")))),"")</f>
        <v/>
      </c>
      <c r="LY51" s="71" t="str">
        <f>IF(Configurações!$B$3="Colunas",IF('Escala Colunas'!Q200="","",'Escala Colunas'!Q200),IF(Configurações!$B$3="Simples","",IF('Escala Linhas'!FJ51="","",'Escala Linhas'!FJ51)))</f>
        <v/>
      </c>
      <c r="LZ51" s="71" t="str">
        <f>IF(Configurações!$B$3="Colunas",IF('Escala Colunas'!Q201="","",'Escala Colunas'!Q201),IF(Configurações!$B$3="Simples","",IF('Escala Linhas'!FK51="","",'Escala Linhas'!FK51)))</f>
        <v/>
      </c>
      <c r="MA51" s="71" t="str">
        <f>IF(Configurações!$B$3="Colunas",IF('Escala Colunas'!Q202="","",'Escala Colunas'!Q202),IF(Configurações!$B$3="Simples","",IF('Escala Linhas'!FL51="","",'Escala Linhas'!FL51)))</f>
        <v/>
      </c>
      <c r="MB51" s="71" t="str">
        <f>IF(Configurações!$B$3="Colunas",IF('Escala Colunas'!Q203="","",'Escala Colunas'!Q203),IF(Configurações!$B$3="Simples","",IF('Escala Linhas'!FM51="","",'Escala Linhas'!FM51)))</f>
        <v/>
      </c>
      <c r="MC51">
        <f>IF($B51="",0,IF(Configurações!$B$3="Simples",IF(OR(MI51="TRAB",MI51="ATEST"),1,0),IF(AND(LY51&lt;&gt;"",MB51&lt;&gt;""),1,0)))</f>
        <v>0</v>
      </c>
      <c r="MD51" s="72">
        <f>IF(AND(MC51=1,Configurações!$B$3&lt;&gt;"Simples"),MOD(MB51-LY51,1)-ME51,0)</f>
        <v>0</v>
      </c>
      <c r="ME51" s="72">
        <f t="shared" si="197"/>
        <v>0</v>
      </c>
      <c r="MF51">
        <f t="shared" si="198"/>
        <v>0</v>
      </c>
      <c r="MG51">
        <f t="shared" si="199"/>
        <v>0</v>
      </c>
      <c r="MH51" s="38" t="str">
        <f>IF(MC51=0,"",IF(MF51&gt;Configurações!$B$15,"7DIA ","")&amp;IF(AND(WEEKDAY(LY$5)=1,MG51&gt;IF($D51="F",Configurações!$B$13,Configurações!$B$14)),"DOM ","")&amp;IF(Configurações!$B$3="Simples","",IF(ROUND(MD51*1440,0)&lt;=ROUND(Configurações!$B$11*1440,0),IF(ROUND(ME51*1440,0)&gt;0,"INT-INDEVIDO",""),IF(ROUND(MD51*1440,0)&lt;=ROUND(Configurações!$B$12*1440,0),IF(ROUND(ME51*1440,0)&lt;&gt;ROUND(Configurações!$B$8*1440,0),"INT-15MIN",""),IF(OR(ROUND(ME51*1440,0)&lt;ROUND(Configurações!$B$9*1440,0),ROUND(ME51*1440,0)&gt;ROUND(Configurações!$B$10*1440,0)),"INT-1H2H","")))))</f>
        <v/>
      </c>
      <c r="MI51" t="str">
        <f>IF(Configurações!$B$3="Simples",IF('Escala Simples'!AP51="Trabalho","TRAB",IF('Escala Simples'!AP51="Folga","FOLGA",IF('Escala Simples'!AP51="Atestado","ATEST",IF('Escala Simples'!AP51="Férias","FERIAS","")))),"")</f>
        <v/>
      </c>
      <c r="MJ51" s="71" t="str">
        <f>IF(Configurações!$B$3="Colunas",IF('Escala Colunas'!Q205="","",'Escala Colunas'!Q205),IF(Configurações!$B$3="Simples","",IF('Escala Linhas'!FO51="","",'Escala Linhas'!FO51)))</f>
        <v/>
      </c>
      <c r="MK51" s="71" t="str">
        <f>IF(Configurações!$B$3="Colunas",IF('Escala Colunas'!Q206="","",'Escala Colunas'!Q206),IF(Configurações!$B$3="Simples","",IF('Escala Linhas'!FP51="","",'Escala Linhas'!FP51)))</f>
        <v/>
      </c>
      <c r="ML51" s="71" t="str">
        <f>IF(Configurações!$B$3="Colunas",IF('Escala Colunas'!Q207="","",'Escala Colunas'!Q207),IF(Configurações!$B$3="Simples","",IF('Escala Linhas'!FQ51="","",'Escala Linhas'!FQ51)))</f>
        <v/>
      </c>
      <c r="MM51" s="71" t="str">
        <f>IF(Configurações!$B$3="Colunas",IF('Escala Colunas'!Q208="","",'Escala Colunas'!Q208),IF(Configurações!$B$3="Simples","",IF('Escala Linhas'!FR51="","",'Escala Linhas'!FR51)))</f>
        <v/>
      </c>
      <c r="MN51">
        <f>IF($B51="",0,IF(Configurações!$B$3="Simples",IF(OR(MT51="TRAB",MT51="ATEST"),1,0),IF(AND(MJ51&lt;&gt;"",MM51&lt;&gt;""),1,0)))</f>
        <v>0</v>
      </c>
      <c r="MO51" s="72">
        <f>IF(AND(MN51=1,Configurações!$B$3&lt;&gt;"Simples"),MOD(MM51-MJ51,1)-MP51,0)</f>
        <v>0</v>
      </c>
      <c r="MP51" s="72">
        <f t="shared" si="200"/>
        <v>0</v>
      </c>
      <c r="MQ51">
        <f t="shared" si="201"/>
        <v>0</v>
      </c>
      <c r="MR51">
        <f t="shared" si="202"/>
        <v>0</v>
      </c>
      <c r="MS51" s="38" t="str">
        <f>IF(MN51=0,"",IF(MQ51&gt;Configurações!$B$15,"7DIA ","")&amp;IF(AND(WEEKDAY(MJ$5)=1,MR51&gt;IF($D51="F",Configurações!$B$13,Configurações!$B$14)),"DOM ","")&amp;IF(Configurações!$B$3="Simples","",IF(ROUND(MO51*1440,0)&lt;=ROUND(Configurações!$B$11*1440,0),IF(ROUND(MP51*1440,0)&gt;0,"INT-INDEVIDO",""),IF(ROUND(MO51*1440,0)&lt;=ROUND(Configurações!$B$12*1440,0),IF(ROUND(MP51*1440,0)&lt;&gt;ROUND(Configurações!$B$8*1440,0),"INT-15MIN",""),IF(OR(ROUND(MP51*1440,0)&lt;ROUND(Configurações!$B$9*1440,0),ROUND(MP51*1440,0)&gt;ROUND(Configurações!$B$10*1440,0)),"INT-1H2H","")))))</f>
        <v/>
      </c>
      <c r="MT51" t="str">
        <f>IF(Configurações!$B$3="Simples",IF('Escala Simples'!AQ51="Trabalho","TRAB",IF('Escala Simples'!AQ51="Folga","FOLGA",IF('Escala Simples'!AQ51="Atestado","ATEST",IF('Escala Simples'!AQ51="Férias","FERIAS","")))),"")</f>
        <v/>
      </c>
      <c r="MU51" s="71" t="str">
        <f>IF(Configurações!$B$3="Colunas",IF('Escala Colunas'!Q210="","",'Escala Colunas'!Q210),IF(Configurações!$B$3="Simples","",IF('Escala Linhas'!FT51="","",'Escala Linhas'!FT51)))</f>
        <v/>
      </c>
      <c r="MV51" s="71" t="str">
        <f>IF(Configurações!$B$3="Colunas",IF('Escala Colunas'!Q211="","",'Escala Colunas'!Q211),IF(Configurações!$B$3="Simples","",IF('Escala Linhas'!FU51="","",'Escala Linhas'!FU51)))</f>
        <v/>
      </c>
      <c r="MW51" s="71" t="str">
        <f>IF(Configurações!$B$3="Colunas",IF('Escala Colunas'!Q212="","",'Escala Colunas'!Q212),IF(Configurações!$B$3="Simples","",IF('Escala Linhas'!FV51="","",'Escala Linhas'!FV51)))</f>
        <v/>
      </c>
      <c r="MX51" s="71" t="str">
        <f>IF(Configurações!$B$3="Colunas",IF('Escala Colunas'!Q213="","",'Escala Colunas'!Q213),IF(Configurações!$B$3="Simples","",IF('Escala Linhas'!FW51="","",'Escala Linhas'!FW51)))</f>
        <v/>
      </c>
      <c r="MY51">
        <f>IF($B51="",0,IF(Configurações!$B$3="Simples",IF(OR(NE51="TRAB",NE51="ATEST"),1,0),IF(AND(MU51&lt;&gt;"",MX51&lt;&gt;""),1,0)))</f>
        <v>0</v>
      </c>
      <c r="MZ51" s="72">
        <f>IF(AND(MY51=1,Configurações!$B$3&lt;&gt;"Simples"),MOD(MX51-MU51,1)-NA51,0)</f>
        <v>0</v>
      </c>
      <c r="NA51" s="72">
        <f t="shared" si="203"/>
        <v>0</v>
      </c>
      <c r="NB51">
        <f t="shared" si="204"/>
        <v>0</v>
      </c>
      <c r="NC51">
        <f t="shared" si="205"/>
        <v>0</v>
      </c>
      <c r="ND51" s="38" t="str">
        <f>IF(MY51=0,"",IF(NB51&gt;Configurações!$B$15,"7DIA ","")&amp;IF(AND(WEEKDAY(MU$5)=1,NC51&gt;IF($D51="F",Configurações!$B$13,Configurações!$B$14)),"DOM ","")&amp;IF(Configurações!$B$3="Simples","",IF(ROUND(MZ51*1440,0)&lt;=ROUND(Configurações!$B$11*1440,0),IF(ROUND(NA51*1440,0)&gt;0,"INT-INDEVIDO",""),IF(ROUND(MZ51*1440,0)&lt;=ROUND(Configurações!$B$12*1440,0),IF(ROUND(NA51*1440,0)&lt;&gt;ROUND(Configurações!$B$8*1440,0),"INT-15MIN",""),IF(OR(ROUND(NA51*1440,0)&lt;ROUND(Configurações!$B$9*1440,0),ROUND(NA51*1440,0)&gt;ROUND(Configurações!$B$10*1440,0)),"INT-1H2H","")))))</f>
        <v/>
      </c>
      <c r="NE51" t="str">
        <f>IF(Configurações!$B$3="Simples",IF('Escala Simples'!AR51="Trabalho","TRAB",IF('Escala Simples'!AR51="Folga","FOLGA",IF('Escala Simples'!AR51="Atestado","ATEST",IF('Escala Simples'!AR51="Férias","FERIAS","")))),"")</f>
        <v/>
      </c>
      <c r="NF51" s="71" t="str">
        <f>IF(Configurações!$B$3="Colunas",IF('Escala Colunas'!Q215="","",'Escala Colunas'!Q215),IF(Configurações!$B$3="Simples","",IF('Escala Linhas'!FY51="","",'Escala Linhas'!FY51)))</f>
        <v/>
      </c>
      <c r="NG51" s="71" t="str">
        <f>IF(Configurações!$B$3="Colunas",IF('Escala Colunas'!Q216="","",'Escala Colunas'!Q216),IF(Configurações!$B$3="Simples","",IF('Escala Linhas'!FZ51="","",'Escala Linhas'!FZ51)))</f>
        <v/>
      </c>
      <c r="NH51" s="71" t="str">
        <f>IF(Configurações!$B$3="Colunas",IF('Escala Colunas'!Q217="","",'Escala Colunas'!Q217),IF(Configurações!$B$3="Simples","",IF('Escala Linhas'!GA51="","",'Escala Linhas'!GA51)))</f>
        <v/>
      </c>
      <c r="NI51" s="71" t="str">
        <f>IF(Configurações!$B$3="Colunas",IF('Escala Colunas'!Q218="","",'Escala Colunas'!Q218),IF(Configurações!$B$3="Simples","",IF('Escala Linhas'!GB51="","",'Escala Linhas'!GB51)))</f>
        <v/>
      </c>
      <c r="NJ51">
        <f>IF($B51="",0,IF(Configurações!$B$3="Simples",IF(OR(NP51="TRAB",NP51="ATEST"),1,0),IF(AND(NF51&lt;&gt;"",NI51&lt;&gt;""),1,0)))</f>
        <v>0</v>
      </c>
      <c r="NK51" s="72">
        <f>IF(AND(NJ51=1,Configurações!$B$3&lt;&gt;"Simples"),MOD(NI51-NF51,1)-NL51,0)</f>
        <v>0</v>
      </c>
      <c r="NL51" s="72">
        <f t="shared" si="206"/>
        <v>0</v>
      </c>
      <c r="NM51">
        <f t="shared" si="207"/>
        <v>0</v>
      </c>
      <c r="NN51">
        <f t="shared" si="208"/>
        <v>0</v>
      </c>
      <c r="NO51" s="38" t="str">
        <f>IF(NJ51=0,"",IF(NM51&gt;Configurações!$B$15,"7DIA ","")&amp;IF(AND(WEEKDAY(NF$5)=1,NN51&gt;IF($D51="F",Configurações!$B$13,Configurações!$B$14)),"DOM ","")&amp;IF(Configurações!$B$3="Simples","",IF(ROUND(NK51*1440,0)&lt;=ROUND(Configurações!$B$11*1440,0),IF(ROUND(NL51*1440,0)&gt;0,"INT-INDEVIDO",""),IF(ROUND(NK51*1440,0)&lt;=ROUND(Configurações!$B$12*1440,0),IF(ROUND(NL51*1440,0)&lt;&gt;ROUND(Configurações!$B$8*1440,0),"INT-15MIN",""),IF(OR(ROUND(NL51*1440,0)&lt;ROUND(Configurações!$B$9*1440,0),ROUND(NL51*1440,0)&gt;ROUND(Configurações!$B$10*1440,0)),"INT-1H2H","")))))</f>
        <v/>
      </c>
      <c r="NP51" t="str">
        <f>IF(Configurações!$B$3="Simples",IF('Escala Simples'!AS51="Trabalho","TRAB",IF('Escala Simples'!AS51="Folga","FOLGA",IF('Escala Simples'!AS51="Atestado","ATEST",IF('Escala Simples'!AS51="Férias","FERIAS","")))),"")</f>
        <v/>
      </c>
      <c r="NQ51" s="71" t="str">
        <f>IF(Configurações!$B$3="Colunas",IF('Escala Colunas'!Q220="","",'Escala Colunas'!Q220),IF(Configurações!$B$3="Simples","",IF('Escala Linhas'!GD51="","",'Escala Linhas'!GD51)))</f>
        <v/>
      </c>
      <c r="NR51" s="71" t="str">
        <f>IF(Configurações!$B$3="Colunas",IF('Escala Colunas'!Q221="","",'Escala Colunas'!Q221),IF(Configurações!$B$3="Simples","",IF('Escala Linhas'!GE51="","",'Escala Linhas'!GE51)))</f>
        <v/>
      </c>
      <c r="NS51" s="71" t="str">
        <f>IF(Configurações!$B$3="Colunas",IF('Escala Colunas'!Q222="","",'Escala Colunas'!Q222),IF(Configurações!$B$3="Simples","",IF('Escala Linhas'!GF51="","",'Escala Linhas'!GF51)))</f>
        <v/>
      </c>
      <c r="NT51" s="71" t="str">
        <f>IF(Configurações!$B$3="Colunas",IF('Escala Colunas'!Q223="","",'Escala Colunas'!Q223),IF(Configurações!$B$3="Simples","",IF('Escala Linhas'!GG51="","",'Escala Linhas'!GG51)))</f>
        <v/>
      </c>
      <c r="NU51">
        <f>IF($B51="",0,IF(Configurações!$B$3="Simples",IF(OR(OA51="TRAB",OA51="ATEST"),1,0),IF(AND(NQ51&lt;&gt;"",NT51&lt;&gt;""),1,0)))</f>
        <v>0</v>
      </c>
      <c r="NV51" s="72">
        <f>IF(AND(NU51=1,Configurações!$B$3&lt;&gt;"Simples"),MOD(NT51-NQ51,1)-NW51,0)</f>
        <v>0</v>
      </c>
      <c r="NW51" s="72">
        <f t="shared" si="209"/>
        <v>0</v>
      </c>
      <c r="NX51">
        <f t="shared" si="210"/>
        <v>0</v>
      </c>
      <c r="NY51">
        <f t="shared" si="211"/>
        <v>0</v>
      </c>
      <c r="NZ51" s="38" t="str">
        <f>IF(NU51=0,"",IF(NX51&gt;Configurações!$B$15,"7DIA ","")&amp;IF(AND(WEEKDAY(NQ$5)=1,NY51&gt;IF($D51="F",Configurações!$B$13,Configurações!$B$14)),"DOM ","")&amp;IF(Configurações!$B$3="Simples","",IF(ROUND(NV51*1440,0)&lt;=ROUND(Configurações!$B$11*1440,0),IF(ROUND(NW51*1440,0)&gt;0,"INT-INDEVIDO",""),IF(ROUND(NV51*1440,0)&lt;=ROUND(Configurações!$B$12*1440,0),IF(ROUND(NW51*1440,0)&lt;&gt;ROUND(Configurações!$B$8*1440,0),"INT-15MIN",""),IF(OR(ROUND(NW51*1440,0)&lt;ROUND(Configurações!$B$9*1440,0),ROUND(NW51*1440,0)&gt;ROUND(Configurações!$B$10*1440,0)),"INT-1H2H","")))))</f>
        <v/>
      </c>
      <c r="OA51" t="str">
        <f>IF(Configurações!$B$3="Simples",IF('Escala Simples'!AT51="Trabalho","TRAB",IF('Escala Simples'!AT51="Folga","FOLGA",IF('Escala Simples'!AT51="Atestado","ATEST",IF('Escala Simples'!AT51="Férias","FERIAS","")))),"")</f>
        <v/>
      </c>
      <c r="OB51" s="72">
        <f>SUMIFS(Cálculos!$G51:$OA51,Cálculos!$G$4:$OA$4,"H",Cálculos!$G$3:$OA$3,1)</f>
        <v>0</v>
      </c>
      <c r="OC51">
        <f>SUMIFS(Cálculos!$G51:$OA51,Cálculos!$G$4:$OA$4,"T",Cálculos!$G$3:$OA$3,1)</f>
        <v>0</v>
      </c>
      <c r="OD51" s="69" t="str">
        <f>IF($B51="","",IF(AND(Configurações!$B$3&lt;&gt;"Simples",ISNUMBER($C51),ROUND(OB51*1440,0)&gt;$C51*60),"Jornada semanal excedida: "&amp;TEXT(OB51,"[h]:mm")&amp;" (contratada "&amp;$C51&amp;"h) • ","")&amp;IF(IF(Configurações!$B$6="Sim",OC51&gt;6,OC51&gt;Configurações!$B$5),IF(Configurações!$B$6="Sim","Semana inteira sem folga — mínimo 1 folga (CCT/ACT) • ","Mais de "&amp;Configurações!$B$5&amp;" dias trabalhados — obrigatórias 2 folgas semanais • "),"")&amp;IF(COUNTIF(G51:CD51,"*7DIA*")&gt;0,"7º dia consecutivo de trabalho • ","")&amp;IF(COUNTIF(G51:CD51,"*DOM*")&gt;0,"Domingos consecutivos acima do permitido • ","")&amp;IF(COUNTIF(G51:CD51,"*INT-INDEVIDO*")&gt;0,"Intervalo indevido em jornada até 4h • ","")&amp;IF(COUNTIF(G51:CD51,"*INT-15MIN*")&gt;0,"Intervalo deve ser de 15 min (jornada 4h01–6h) • ","")&amp;IF(COUNTIF(G51:CD51,"*INT-1H2H*")&gt;0,"Intervalo fora de 1h–2h (jornada acima de 6h) • ",""))</f>
        <v/>
      </c>
      <c r="OE51">
        <f>IF($B51="",0,IF(AND(Configurações!$B$3&lt;&gt;"Simples",ISNUMBER($C51),ROUND(OB51*1440,0)&gt;$C51*60),1,0))</f>
        <v>0</v>
      </c>
      <c r="OF51">
        <f>IF($B51="",0,IF(IF(Configurações!$B$6="Sim",OC51&gt;6,OC51&gt;Configurações!$B$5),1,0))</f>
        <v>0</v>
      </c>
      <c r="OG51" s="72">
        <f>SUMIFS(Cálculos!$G51:$OA51,Cálculos!$G$4:$OA$4,"H",Cálculos!$G$3:$OA$3,2)</f>
        <v>0</v>
      </c>
      <c r="OH51">
        <f>SUMIFS(Cálculos!$G51:$OA51,Cálculos!$G$4:$OA$4,"T",Cálculos!$G$3:$OA$3,2)</f>
        <v>0</v>
      </c>
      <c r="OI51" s="69" t="str">
        <f>IF($B51="","",IF(AND(Configurações!$B$3&lt;&gt;"Simples",ISNUMBER($C51),ROUND(OG51*1440,0)&gt;$C51*60),"Jornada semanal excedida: "&amp;TEXT(OG51,"[h]:mm")&amp;" (contratada "&amp;$C51&amp;"h) • ","")&amp;IF(IF(Configurações!$B$6="Sim",OH51&gt;6,OH51&gt;Configurações!$B$5),IF(Configurações!$B$6="Sim","Semana inteira sem folga — mínimo 1 folga (CCT/ACT) • ","Mais de "&amp;Configurações!$B$5&amp;" dias trabalhados — obrigatórias 2 folgas semanais • "),"")&amp;IF(COUNTIF(CF51:FC51,"*7DIA*")&gt;0,"7º dia consecutivo de trabalho • ","")&amp;IF(COUNTIF(CF51:FC51,"*DOM*")&gt;0,"Domingos consecutivos acima do permitido • ","")&amp;IF(COUNTIF(CF51:FC51,"*INT-INDEVIDO*")&gt;0,"Intervalo indevido em jornada até 4h • ","")&amp;IF(COUNTIF(CF51:FC51,"*INT-15MIN*")&gt;0,"Intervalo deve ser de 15 min (jornada 4h01–6h) • ","")&amp;IF(COUNTIF(CF51:FC51,"*INT-1H2H*")&gt;0,"Intervalo fora de 1h–2h (jornada acima de 6h) • ",""))</f>
        <v/>
      </c>
      <c r="OJ51">
        <f>IF($B51="",0,IF(AND(Configurações!$B$3&lt;&gt;"Simples",ISNUMBER($C51),ROUND(OG51*1440,0)&gt;$C51*60),1,0))</f>
        <v>0</v>
      </c>
      <c r="OK51">
        <f>IF($B51="",0,IF(IF(Configurações!$B$6="Sim",OH51&gt;6,OH51&gt;Configurações!$B$5),1,0))</f>
        <v>0</v>
      </c>
      <c r="OL51" s="72">
        <f>SUMIFS(Cálculos!$G51:$OA51,Cálculos!$G$4:$OA$4,"H",Cálculos!$G$3:$OA$3,3)</f>
        <v>0</v>
      </c>
      <c r="OM51">
        <f>SUMIFS(Cálculos!$G51:$OA51,Cálculos!$G$4:$OA$4,"T",Cálculos!$G$3:$OA$3,3)</f>
        <v>0</v>
      </c>
      <c r="ON51" s="69" t="str">
        <f>IF($B51="","",IF(AND(Configurações!$B$3&lt;&gt;"Simples",ISNUMBER($C51),ROUND(OL51*1440,0)&gt;$C51*60),"Jornada semanal excedida: "&amp;TEXT(OL51,"[h]:mm")&amp;" (contratada "&amp;$C51&amp;"h) • ","")&amp;IF(IF(Configurações!$B$6="Sim",OM51&gt;6,OM51&gt;Configurações!$B$5),IF(Configurações!$B$6="Sim","Semana inteira sem folga — mínimo 1 folga (CCT/ACT) • ","Mais de "&amp;Configurações!$B$5&amp;" dias trabalhados — obrigatórias 2 folgas semanais • "),"")&amp;IF(COUNTIF(FE51:IB51,"*7DIA*")&gt;0,"7º dia consecutivo de trabalho • ","")&amp;IF(COUNTIF(FE51:IB51,"*DOM*")&gt;0,"Domingos consecutivos acima do permitido • ","")&amp;IF(COUNTIF(FE51:IB51,"*INT-INDEVIDO*")&gt;0,"Intervalo indevido em jornada até 4h • ","")&amp;IF(COUNTIF(FE51:IB51,"*INT-15MIN*")&gt;0,"Intervalo deve ser de 15 min (jornada 4h01–6h) • ","")&amp;IF(COUNTIF(FE51:IB51,"*INT-1H2H*")&gt;0,"Intervalo fora de 1h–2h (jornada acima de 6h) • ",""))</f>
        <v/>
      </c>
      <c r="OO51">
        <f>IF($B51="",0,IF(AND(Configurações!$B$3&lt;&gt;"Simples",ISNUMBER($C51),ROUND(OL51*1440,0)&gt;$C51*60),1,0))</f>
        <v>0</v>
      </c>
      <c r="OP51">
        <f>IF($B51="",0,IF(IF(Configurações!$B$6="Sim",OM51&gt;6,OM51&gt;Configurações!$B$5),1,0))</f>
        <v>0</v>
      </c>
      <c r="OQ51" s="72">
        <f>SUMIFS(Cálculos!$G51:$OA51,Cálculos!$G$4:$OA$4,"H",Cálculos!$G$3:$OA$3,4)</f>
        <v>0</v>
      </c>
      <c r="OR51">
        <f>SUMIFS(Cálculos!$G51:$OA51,Cálculos!$G$4:$OA$4,"T",Cálculos!$G$3:$OA$3,4)</f>
        <v>0</v>
      </c>
      <c r="OS51" s="69" t="str">
        <f>IF($B51="","",IF(AND(Configurações!$B$3&lt;&gt;"Simples",ISNUMBER($C51),ROUND(OQ51*1440,0)&gt;$C51*60),"Jornada semanal excedida: "&amp;TEXT(OQ51,"[h]:mm")&amp;" (contratada "&amp;$C51&amp;"h) • ","")&amp;IF(IF(Configurações!$B$6="Sim",OR51&gt;6,OR51&gt;Configurações!$B$5),IF(Configurações!$B$6="Sim","Semana inteira sem folga — mínimo 1 folga (CCT/ACT) • ","Mais de "&amp;Configurações!$B$5&amp;" dias trabalhados — obrigatórias 2 folgas semanais • "),"")&amp;IF(COUNTIF(ID51:LA51,"*7DIA*")&gt;0,"7º dia consecutivo de trabalho • ","")&amp;IF(COUNTIF(ID51:LA51,"*DOM*")&gt;0,"Domingos consecutivos acima do permitido • ","")&amp;IF(COUNTIF(ID51:LA51,"*INT-INDEVIDO*")&gt;0,"Intervalo indevido em jornada até 4h • ","")&amp;IF(COUNTIF(ID51:LA51,"*INT-15MIN*")&gt;0,"Intervalo deve ser de 15 min (jornada 4h01–6h) • ","")&amp;IF(COUNTIF(ID51:LA51,"*INT-1H2H*")&gt;0,"Intervalo fora de 1h–2h (jornada acima de 6h) • ",""))</f>
        <v/>
      </c>
      <c r="OT51">
        <f>IF($B51="",0,IF(AND(Configurações!$B$3&lt;&gt;"Simples",ISNUMBER($C51),ROUND(OQ51*1440,0)&gt;$C51*60),1,0))</f>
        <v>0</v>
      </c>
      <c r="OU51">
        <f>IF($B51="",0,IF(IF(Configurações!$B$6="Sim",OR51&gt;6,OR51&gt;Configurações!$B$5),1,0))</f>
        <v>0</v>
      </c>
      <c r="OV51" s="72">
        <f>SUMIFS(Cálculos!$G51:$OA51,Cálculos!$G$4:$OA$4,"H",Cálculos!$G$3:$OA$3,5)</f>
        <v>0</v>
      </c>
      <c r="OW51">
        <f>SUMIFS(Cálculos!$G51:$OA51,Cálculos!$G$4:$OA$4,"T",Cálculos!$G$3:$OA$3,5)</f>
        <v>0</v>
      </c>
      <c r="OX51" s="69" t="str">
        <f>IF($B51="","",IF(AND(Configurações!$B$3&lt;&gt;"Simples",ISNUMBER($C51),ROUND(OV51*1440,0)&gt;$C51*60),"Jornada semanal excedida: "&amp;TEXT(OV51,"[h]:mm")&amp;" (contratada "&amp;$C51&amp;"h) • ","")&amp;IF(IF(Configurações!$B$6="Sim",OW51&gt;6,OW51&gt;Configurações!$B$5),IF(Configurações!$B$6="Sim","Semana inteira sem folga — mínimo 1 folga (CCT/ACT) • ","Mais de "&amp;Configurações!$B$5&amp;" dias trabalhados — obrigatórias 2 folgas semanais • "),"")&amp;IF(COUNTIF(LC51:NZ51,"*7DIA*")&gt;0,"7º dia consecutivo de trabalho • ","")&amp;IF(COUNTIF(LC51:NZ51,"*DOM*")&gt;0,"Domingos consecutivos acima do permitido • ","")&amp;IF(COUNTIF(LC51:NZ51,"*INT-INDEVIDO*")&gt;0,"Intervalo indevido em jornada até 4h • ","")&amp;IF(COUNTIF(LC51:NZ51,"*INT-15MIN*")&gt;0,"Intervalo deve ser de 15 min (jornada 4h01–6h) • ","")&amp;IF(COUNTIF(LC51:NZ51,"*INT-1H2H*")&gt;0,"Intervalo fora de 1h–2h (jornada acima de 6h) • ",""))</f>
        <v/>
      </c>
      <c r="OY51">
        <f>IF($B51="",0,IF(AND(Configurações!$B$3&lt;&gt;"Simples",ISNUMBER($C51),ROUND(OV51*1440,0)&gt;$C51*60),1,0))</f>
        <v>0</v>
      </c>
      <c r="OZ51">
        <f>IF($B51="",0,IF(IF(Configurações!$B$6="Sim",OW51&gt;6,OW51&gt;Configurações!$B$5),1,0))</f>
        <v>0</v>
      </c>
      <c r="PA51">
        <f>IF($B51="",0,SUMPRODUCT((Cálculos!$G$4:$OA$4="T")*(Cálculos!$G$5:$OA$5&gt;=$PA$5)*(Cálculos!$G$5:$OA$5&lt;=$PB$5))-PE51)</f>
        <v>0</v>
      </c>
      <c r="PB51">
        <f>IF($B51="",0,PA51-SUMIFS(Cálculos!$G51:$OA51,Cálculos!$G$4:$OA$4,"T",Cálculos!$G$5:$OA$5,"&gt;="&amp;$PA$5,Cálculos!$G$5:$OA$5,"&lt;="&amp;$PB$5))</f>
        <v>0</v>
      </c>
      <c r="PC51">
        <f>ROUND(PA51*Configurações!$B$7/7,0)</f>
        <v>0</v>
      </c>
      <c r="PD51">
        <f>IF(AND(Configurações!$B$6="Sim",PA51&gt;0,PB51&lt;PC51),1,0)</f>
        <v>0</v>
      </c>
      <c r="PE51">
        <f>IF($B51="",0,COUNTIFS(Cálculos!$G$4:$OA$4,"ST",Cálculos!$G$5:$OA$5,"&gt;="&amp;$PA$5,Cálculos!$G$5:$OA$5,"&lt;="&amp;$PB$5,Cálculos!$G51:$OA51,"FERIAS"))</f>
        <v>0</v>
      </c>
      <c r="PF51">
        <f>IF($B51="",0,SUMPRODUCT((Cálculos!$G$4:$OA$4="T")*(Cálculos!$G$5:$OA$5&gt;=$PF$5)*(Cálculos!$G$5:$OA$5&lt;=$PG$5))-PJ51)</f>
        <v>0</v>
      </c>
      <c r="PG51">
        <f>IF($B51="",0,PF51-SUMIFS(Cálculos!$G51:$OA51,Cálculos!$G$4:$OA$4,"T",Cálculos!$G$5:$OA$5,"&gt;="&amp;$PF$5,Cálculos!$G$5:$OA$5,"&lt;="&amp;$PG$5))</f>
        <v>0</v>
      </c>
      <c r="PH51">
        <f>ROUND(PF51*Configurações!$B$7/7,0)</f>
        <v>0</v>
      </c>
      <c r="PI51">
        <f>IF(AND(Configurações!$B$6="Sim",PF51&gt;0,PG51&lt;PH51),1,0)</f>
        <v>0</v>
      </c>
      <c r="PJ51">
        <f>IF($B51="",0,COUNTIFS(Cálculos!$G$4:$OA$4,"ST",Cálculos!$G$5:$OA$5,"&gt;="&amp;$PF$5,Cálculos!$G$5:$OA$5,"&lt;="&amp;$PG$5,Cálculos!$G51:$OA51,"FERIAS"))</f>
        <v>0</v>
      </c>
      <c r="PK51">
        <f>IF($B51="",0,SUMPRODUCT((Cálculos!$G$4:$OA$4="T")*(Cálculos!$G$5:$OA$5&gt;=$PK$5)*(Cálculos!$G$5:$OA$5&lt;=$PL$5))-PO51)</f>
        <v>0</v>
      </c>
      <c r="PL51">
        <f>IF($B51="",0,PK51-SUMIFS(Cálculos!$G51:$OA51,Cálculos!$G$4:$OA$4,"T",Cálculos!$G$5:$OA$5,"&gt;="&amp;$PK$5,Cálculos!$G$5:$OA$5,"&lt;="&amp;$PL$5))</f>
        <v>0</v>
      </c>
      <c r="PM51">
        <f>ROUND(PK51*Configurações!$B$7/7,0)</f>
        <v>0</v>
      </c>
      <c r="PN51">
        <f>IF(AND(Configurações!$B$6="Sim",PK51&gt;0,PL51&lt;PM51),1,0)</f>
        <v>0</v>
      </c>
      <c r="PO51">
        <f>IF($B51="",0,COUNTIFS(Cálculos!$G$4:$OA$4,"ST",Cálculos!$G$5:$OA$5,"&gt;="&amp;$PK$5,Cálculos!$G$5:$OA$5,"&lt;="&amp;$PL$5,Cálculos!$G51:$OA51,"FERIAS"))</f>
        <v>0</v>
      </c>
      <c r="PP51" s="69" t="str">
        <f t="shared" si="212"/>
        <v/>
      </c>
    </row>
    <row r="52" spans="1:432" x14ac:dyDescent="0.25">
      <c r="A52" s="68" t="str">
        <f t="shared" si="106"/>
        <v/>
      </c>
      <c r="B52" s="69" t="str">
        <f>IF(Configurações!$B$3="Colunas",IF('Escala Colunas'!Q$4="","",'Escala Colunas'!Q$4),IF(Configurações!$B$3="Simples",IF('Escala Simples'!$B52="","",'Escala Simples'!$B52),IF('Escala Linhas'!$B52="","",'Escala Linhas'!$B52)))</f>
        <v/>
      </c>
      <c r="C52" s="70" t="str">
        <f>IF($B52="","",IFERROR(INDEX(Funcionários!$D$5:$D$84,MATCH($B52,Funcionários!$B$5:$B$84,0)),""))</f>
        <v/>
      </c>
      <c r="D52" t="str">
        <f>IF($B52="","",IFERROR(INDEX(Funcionários!$C$5:$C$84,MATCH($B52,Funcionários!$B$5:$B$84,0)),""))</f>
        <v/>
      </c>
      <c r="E52">
        <f>IF($B52="",0,IFERROR(N(INDEX(Funcionários!$E$5:$E$84,MATCH($B52,Funcionários!$B$5:$B$84,0))),0))</f>
        <v>0</v>
      </c>
      <c r="F52">
        <f>IF($B52="",0,IFERROR(N(INDEX(Funcionários!$F$5:$F$84,MATCH($B52,Funcionários!$B$5:$B$84,0))),0))</f>
        <v>0</v>
      </c>
      <c r="G52" s="71" t="str">
        <f>IF(Configurações!$B$3="Colunas",IF('Escala Colunas'!Q39="","",'Escala Colunas'!Q39),IF(Configurações!$B$3="Simples","",IF('Escala Linhas'!D52="","",'Escala Linhas'!D52)))</f>
        <v/>
      </c>
      <c r="H52" s="71" t="str">
        <f>IF(Configurações!$B$3="Colunas",IF('Escala Colunas'!Q40="","",'Escala Colunas'!Q40),IF(Configurações!$B$3="Simples","",IF('Escala Linhas'!E52="","",'Escala Linhas'!E52)))</f>
        <v/>
      </c>
      <c r="I52" s="71" t="str">
        <f>IF(Configurações!$B$3="Colunas",IF('Escala Colunas'!Q41="","",'Escala Colunas'!Q41),IF(Configurações!$B$3="Simples","",IF('Escala Linhas'!F52="","",'Escala Linhas'!F52)))</f>
        <v/>
      </c>
      <c r="J52" s="71" t="str">
        <f>IF(Configurações!$B$3="Colunas",IF('Escala Colunas'!Q42="","",'Escala Colunas'!Q42),IF(Configurações!$B$3="Simples","",IF('Escala Linhas'!G52="","",'Escala Linhas'!G52)))</f>
        <v/>
      </c>
      <c r="K52">
        <f>IF($B52="",0,IF(Configurações!$B$3="Simples",IF(OR(Q52="TRAB",Q52="ATEST"),1,0),IF(AND(G52&lt;&gt;"",J52&lt;&gt;""),1,0)))</f>
        <v>0</v>
      </c>
      <c r="L52" s="72">
        <f>IF(AND(K52=1,Configurações!$B$3&lt;&gt;"Simples"),MOD(J52-G52,1)-M52,0)</f>
        <v>0</v>
      </c>
      <c r="M52" s="72">
        <f t="shared" si="107"/>
        <v>0</v>
      </c>
      <c r="N52">
        <f t="shared" si="108"/>
        <v>0</v>
      </c>
      <c r="O52">
        <f t="shared" si="109"/>
        <v>0</v>
      </c>
      <c r="P52" s="38" t="str">
        <f>IF(K52=0,"",IF(N52&gt;Configurações!$B$15,"7DIA ","")&amp;IF(AND(WEEKDAY(G$5)=1,O52&gt;IF($D52="F",Configurações!$B$13,Configurações!$B$14)),"DOM ","")&amp;IF(Configurações!$B$3="Simples","",IF(ROUND(L52*1440,0)&lt;=ROUND(Configurações!$B$11*1440,0),IF(ROUND(M52*1440,0)&gt;0,"INT-INDEVIDO",""),IF(ROUND(L52*1440,0)&lt;=ROUND(Configurações!$B$12*1440,0),IF(ROUND(M52*1440,0)&lt;&gt;ROUND(Configurações!$B$8*1440,0),"INT-15MIN",""),IF(OR(ROUND(M52*1440,0)&lt;ROUND(Configurações!$B$9*1440,0),ROUND(M52*1440,0)&gt;ROUND(Configurações!$B$10*1440,0)),"INT-1H2H","")))))</f>
        <v/>
      </c>
      <c r="Q52" t="str">
        <f>IF(Configurações!$B$3="Simples",IF('Escala Simples'!D52="Trabalho","TRAB",IF('Escala Simples'!D52="Folga","FOLGA",IF('Escala Simples'!D52="Atestado","ATEST",IF('Escala Simples'!D52="Férias","FERIAS","")))),"")</f>
        <v/>
      </c>
      <c r="R52" s="71" t="str">
        <f>IF(Configurações!$B$3="Colunas",IF('Escala Colunas'!Q44="","",'Escala Colunas'!Q44),IF(Configurações!$B$3="Simples","",IF('Escala Linhas'!I52="","",'Escala Linhas'!I52)))</f>
        <v/>
      </c>
      <c r="S52" s="71" t="str">
        <f>IF(Configurações!$B$3="Colunas",IF('Escala Colunas'!Q45="","",'Escala Colunas'!Q45),IF(Configurações!$B$3="Simples","",IF('Escala Linhas'!J52="","",'Escala Linhas'!J52)))</f>
        <v/>
      </c>
      <c r="T52" s="71" t="str">
        <f>IF(Configurações!$B$3="Colunas",IF('Escala Colunas'!Q46="","",'Escala Colunas'!Q46),IF(Configurações!$B$3="Simples","",IF('Escala Linhas'!K52="","",'Escala Linhas'!K52)))</f>
        <v/>
      </c>
      <c r="U52" s="71" t="str">
        <f>IF(Configurações!$B$3="Colunas",IF('Escala Colunas'!Q47="","",'Escala Colunas'!Q47),IF(Configurações!$B$3="Simples","",IF('Escala Linhas'!L52="","",'Escala Linhas'!L52)))</f>
        <v/>
      </c>
      <c r="V52">
        <f>IF($B52="",0,IF(Configurações!$B$3="Simples",IF(OR(AB52="TRAB",AB52="ATEST"),1,0),IF(AND(R52&lt;&gt;"",U52&lt;&gt;""),1,0)))</f>
        <v>0</v>
      </c>
      <c r="W52" s="72">
        <f>IF(AND(V52=1,Configurações!$B$3&lt;&gt;"Simples"),MOD(U52-R52,1)-X52,0)</f>
        <v>0</v>
      </c>
      <c r="X52" s="72">
        <f t="shared" si="110"/>
        <v>0</v>
      </c>
      <c r="Y52">
        <f t="shared" si="111"/>
        <v>0</v>
      </c>
      <c r="Z52">
        <f t="shared" si="112"/>
        <v>0</v>
      </c>
      <c r="AA52" s="38" t="str">
        <f>IF(V52=0,"",IF(Y52&gt;Configurações!$B$15,"7DIA ","")&amp;IF(AND(WEEKDAY(R$5)=1,Z52&gt;IF($D52="F",Configurações!$B$13,Configurações!$B$14)),"DOM ","")&amp;IF(Configurações!$B$3="Simples","",IF(ROUND(W52*1440,0)&lt;=ROUND(Configurações!$B$11*1440,0),IF(ROUND(X52*1440,0)&gt;0,"INT-INDEVIDO",""),IF(ROUND(W52*1440,0)&lt;=ROUND(Configurações!$B$12*1440,0),IF(ROUND(X52*1440,0)&lt;&gt;ROUND(Configurações!$B$8*1440,0),"INT-15MIN",""),IF(OR(ROUND(X52*1440,0)&lt;ROUND(Configurações!$B$9*1440,0),ROUND(X52*1440,0)&gt;ROUND(Configurações!$B$10*1440,0)),"INT-1H2H","")))))</f>
        <v/>
      </c>
      <c r="AB52" t="str">
        <f>IF(Configurações!$B$3="Simples",IF('Escala Simples'!E52="Trabalho","TRAB",IF('Escala Simples'!E52="Folga","FOLGA",IF('Escala Simples'!E52="Atestado","ATEST",IF('Escala Simples'!E52="Férias","FERIAS","")))),"")</f>
        <v/>
      </c>
      <c r="AC52" s="71" t="str">
        <f>IF(Configurações!$B$3="Colunas",IF('Escala Colunas'!Q49="","",'Escala Colunas'!Q49),IF(Configurações!$B$3="Simples","",IF('Escala Linhas'!N52="","",'Escala Linhas'!N52)))</f>
        <v/>
      </c>
      <c r="AD52" s="71" t="str">
        <f>IF(Configurações!$B$3="Colunas",IF('Escala Colunas'!Q50="","",'Escala Colunas'!Q50),IF(Configurações!$B$3="Simples","",IF('Escala Linhas'!O52="","",'Escala Linhas'!O52)))</f>
        <v/>
      </c>
      <c r="AE52" s="71" t="str">
        <f>IF(Configurações!$B$3="Colunas",IF('Escala Colunas'!Q51="","",'Escala Colunas'!Q51),IF(Configurações!$B$3="Simples","",IF('Escala Linhas'!P52="","",'Escala Linhas'!P52)))</f>
        <v/>
      </c>
      <c r="AF52" s="71" t="str">
        <f>IF(Configurações!$B$3="Colunas",IF('Escala Colunas'!Q52="","",'Escala Colunas'!Q52),IF(Configurações!$B$3="Simples","",IF('Escala Linhas'!Q52="","",'Escala Linhas'!Q52)))</f>
        <v/>
      </c>
      <c r="AG52">
        <f>IF($B52="",0,IF(Configurações!$B$3="Simples",IF(OR(AM52="TRAB",AM52="ATEST"),1,0),IF(AND(AC52&lt;&gt;"",AF52&lt;&gt;""),1,0)))</f>
        <v>0</v>
      </c>
      <c r="AH52" s="72">
        <f>IF(AND(AG52=1,Configurações!$B$3&lt;&gt;"Simples"),MOD(AF52-AC52,1)-AI52,0)</f>
        <v>0</v>
      </c>
      <c r="AI52" s="72">
        <f t="shared" si="113"/>
        <v>0</v>
      </c>
      <c r="AJ52">
        <f t="shared" si="114"/>
        <v>0</v>
      </c>
      <c r="AK52">
        <f t="shared" si="115"/>
        <v>0</v>
      </c>
      <c r="AL52" s="38" t="str">
        <f>IF(AG52=0,"",IF(AJ52&gt;Configurações!$B$15,"7DIA ","")&amp;IF(AND(WEEKDAY(AC$5)=1,AK52&gt;IF($D52="F",Configurações!$B$13,Configurações!$B$14)),"DOM ","")&amp;IF(Configurações!$B$3="Simples","",IF(ROUND(AH52*1440,0)&lt;=ROUND(Configurações!$B$11*1440,0),IF(ROUND(AI52*1440,0)&gt;0,"INT-INDEVIDO",""),IF(ROUND(AH52*1440,0)&lt;=ROUND(Configurações!$B$12*1440,0),IF(ROUND(AI52*1440,0)&lt;&gt;ROUND(Configurações!$B$8*1440,0),"INT-15MIN",""),IF(OR(ROUND(AI52*1440,0)&lt;ROUND(Configurações!$B$9*1440,0),ROUND(AI52*1440,0)&gt;ROUND(Configurações!$B$10*1440,0)),"INT-1H2H","")))))</f>
        <v/>
      </c>
      <c r="AM52" t="str">
        <f>IF(Configurações!$B$3="Simples",IF('Escala Simples'!F52="Trabalho","TRAB",IF('Escala Simples'!F52="Folga","FOLGA",IF('Escala Simples'!F52="Atestado","ATEST",IF('Escala Simples'!F52="Férias","FERIAS","")))),"")</f>
        <v/>
      </c>
      <c r="AN52" s="71" t="str">
        <f>IF(Configurações!$B$3="Colunas",IF('Escala Colunas'!Q54="","",'Escala Colunas'!Q54),IF(Configurações!$B$3="Simples","",IF('Escala Linhas'!S52="","",'Escala Linhas'!S52)))</f>
        <v/>
      </c>
      <c r="AO52" s="71" t="str">
        <f>IF(Configurações!$B$3="Colunas",IF('Escala Colunas'!Q55="","",'Escala Colunas'!Q55),IF(Configurações!$B$3="Simples","",IF('Escala Linhas'!T52="","",'Escala Linhas'!T52)))</f>
        <v/>
      </c>
      <c r="AP52" s="71" t="str">
        <f>IF(Configurações!$B$3="Colunas",IF('Escala Colunas'!Q56="","",'Escala Colunas'!Q56),IF(Configurações!$B$3="Simples","",IF('Escala Linhas'!U52="","",'Escala Linhas'!U52)))</f>
        <v/>
      </c>
      <c r="AQ52" s="71" t="str">
        <f>IF(Configurações!$B$3="Colunas",IF('Escala Colunas'!Q57="","",'Escala Colunas'!Q57),IF(Configurações!$B$3="Simples","",IF('Escala Linhas'!V52="","",'Escala Linhas'!V52)))</f>
        <v/>
      </c>
      <c r="AR52">
        <f>IF($B52="",0,IF(Configurações!$B$3="Simples",IF(OR(AX52="TRAB",AX52="ATEST"),1,0),IF(AND(AN52&lt;&gt;"",AQ52&lt;&gt;""),1,0)))</f>
        <v>0</v>
      </c>
      <c r="AS52" s="72">
        <f>IF(AND(AR52=1,Configurações!$B$3&lt;&gt;"Simples"),MOD(AQ52-AN52,1)-AT52,0)</f>
        <v>0</v>
      </c>
      <c r="AT52" s="72">
        <f t="shared" si="116"/>
        <v>0</v>
      </c>
      <c r="AU52">
        <f t="shared" si="117"/>
        <v>0</v>
      </c>
      <c r="AV52">
        <f t="shared" si="118"/>
        <v>0</v>
      </c>
      <c r="AW52" s="38" t="str">
        <f>IF(AR52=0,"",IF(AU52&gt;Configurações!$B$15,"7DIA ","")&amp;IF(AND(WEEKDAY(AN$5)=1,AV52&gt;IF($D52="F",Configurações!$B$13,Configurações!$B$14)),"DOM ","")&amp;IF(Configurações!$B$3="Simples","",IF(ROUND(AS52*1440,0)&lt;=ROUND(Configurações!$B$11*1440,0),IF(ROUND(AT52*1440,0)&gt;0,"INT-INDEVIDO",""),IF(ROUND(AS52*1440,0)&lt;=ROUND(Configurações!$B$12*1440,0),IF(ROUND(AT52*1440,0)&lt;&gt;ROUND(Configurações!$B$8*1440,0),"INT-15MIN",""),IF(OR(ROUND(AT52*1440,0)&lt;ROUND(Configurações!$B$9*1440,0),ROUND(AT52*1440,0)&gt;ROUND(Configurações!$B$10*1440,0)),"INT-1H2H","")))))</f>
        <v/>
      </c>
      <c r="AX52" t="str">
        <f>IF(Configurações!$B$3="Simples",IF('Escala Simples'!G52="Trabalho","TRAB",IF('Escala Simples'!G52="Folga","FOLGA",IF('Escala Simples'!G52="Atestado","ATEST",IF('Escala Simples'!G52="Férias","FERIAS","")))),"")</f>
        <v/>
      </c>
      <c r="AY52" s="71" t="str">
        <f>IF(Configurações!$B$3="Colunas",IF('Escala Colunas'!Q59="","",'Escala Colunas'!Q59),IF(Configurações!$B$3="Simples","",IF('Escala Linhas'!X52="","",'Escala Linhas'!X52)))</f>
        <v/>
      </c>
      <c r="AZ52" s="71" t="str">
        <f>IF(Configurações!$B$3="Colunas",IF('Escala Colunas'!Q60="","",'Escala Colunas'!Q60),IF(Configurações!$B$3="Simples","",IF('Escala Linhas'!Y52="","",'Escala Linhas'!Y52)))</f>
        <v/>
      </c>
      <c r="BA52" s="71" t="str">
        <f>IF(Configurações!$B$3="Colunas",IF('Escala Colunas'!Q61="","",'Escala Colunas'!Q61),IF(Configurações!$B$3="Simples","",IF('Escala Linhas'!Z52="","",'Escala Linhas'!Z52)))</f>
        <v/>
      </c>
      <c r="BB52" s="71" t="str">
        <f>IF(Configurações!$B$3="Colunas",IF('Escala Colunas'!Q62="","",'Escala Colunas'!Q62),IF(Configurações!$B$3="Simples","",IF('Escala Linhas'!AA52="","",'Escala Linhas'!AA52)))</f>
        <v/>
      </c>
      <c r="BC52">
        <f>IF($B52="",0,IF(Configurações!$B$3="Simples",IF(OR(BI52="TRAB",BI52="ATEST"),1,0),IF(AND(AY52&lt;&gt;"",BB52&lt;&gt;""),1,0)))</f>
        <v>0</v>
      </c>
      <c r="BD52" s="72">
        <f>IF(AND(BC52=1,Configurações!$B$3&lt;&gt;"Simples"),MOD(BB52-AY52,1)-BE52,0)</f>
        <v>0</v>
      </c>
      <c r="BE52" s="72">
        <f t="shared" si="119"/>
        <v>0</v>
      </c>
      <c r="BF52">
        <f t="shared" si="120"/>
        <v>0</v>
      </c>
      <c r="BG52">
        <f t="shared" si="121"/>
        <v>0</v>
      </c>
      <c r="BH52" s="38" t="str">
        <f>IF(BC52=0,"",IF(BF52&gt;Configurações!$B$15,"7DIA ","")&amp;IF(AND(WEEKDAY(AY$5)=1,BG52&gt;IF($D52="F",Configurações!$B$13,Configurações!$B$14)),"DOM ","")&amp;IF(Configurações!$B$3="Simples","",IF(ROUND(BD52*1440,0)&lt;=ROUND(Configurações!$B$11*1440,0),IF(ROUND(BE52*1440,0)&gt;0,"INT-INDEVIDO",""),IF(ROUND(BD52*1440,0)&lt;=ROUND(Configurações!$B$12*1440,0),IF(ROUND(BE52*1440,0)&lt;&gt;ROUND(Configurações!$B$8*1440,0),"INT-15MIN",""),IF(OR(ROUND(BE52*1440,0)&lt;ROUND(Configurações!$B$9*1440,0),ROUND(BE52*1440,0)&gt;ROUND(Configurações!$B$10*1440,0)),"INT-1H2H","")))))</f>
        <v/>
      </c>
      <c r="BI52" t="str">
        <f>IF(Configurações!$B$3="Simples",IF('Escala Simples'!H52="Trabalho","TRAB",IF('Escala Simples'!H52="Folga","FOLGA",IF('Escala Simples'!H52="Atestado","ATEST",IF('Escala Simples'!H52="Férias","FERIAS","")))),"")</f>
        <v/>
      </c>
      <c r="BJ52" s="71" t="str">
        <f>IF(Configurações!$B$3="Colunas",IF('Escala Colunas'!Q64="","",'Escala Colunas'!Q64),IF(Configurações!$B$3="Simples","",IF('Escala Linhas'!AC52="","",'Escala Linhas'!AC52)))</f>
        <v/>
      </c>
      <c r="BK52" s="71" t="str">
        <f>IF(Configurações!$B$3="Colunas",IF('Escala Colunas'!Q65="","",'Escala Colunas'!Q65),IF(Configurações!$B$3="Simples","",IF('Escala Linhas'!AD52="","",'Escala Linhas'!AD52)))</f>
        <v/>
      </c>
      <c r="BL52" s="71" t="str">
        <f>IF(Configurações!$B$3="Colunas",IF('Escala Colunas'!Q66="","",'Escala Colunas'!Q66),IF(Configurações!$B$3="Simples","",IF('Escala Linhas'!AE52="","",'Escala Linhas'!AE52)))</f>
        <v/>
      </c>
      <c r="BM52" s="71" t="str">
        <f>IF(Configurações!$B$3="Colunas",IF('Escala Colunas'!Q67="","",'Escala Colunas'!Q67),IF(Configurações!$B$3="Simples","",IF('Escala Linhas'!AF52="","",'Escala Linhas'!AF52)))</f>
        <v/>
      </c>
      <c r="BN52">
        <f>IF($B52="",0,IF(Configurações!$B$3="Simples",IF(OR(BT52="TRAB",BT52="ATEST"),1,0),IF(AND(BJ52&lt;&gt;"",BM52&lt;&gt;""),1,0)))</f>
        <v>0</v>
      </c>
      <c r="BO52" s="72">
        <f>IF(AND(BN52=1,Configurações!$B$3&lt;&gt;"Simples"),MOD(BM52-BJ52,1)-BP52,0)</f>
        <v>0</v>
      </c>
      <c r="BP52" s="72">
        <f t="shared" si="122"/>
        <v>0</v>
      </c>
      <c r="BQ52">
        <f t="shared" si="123"/>
        <v>0</v>
      </c>
      <c r="BR52">
        <f t="shared" si="124"/>
        <v>0</v>
      </c>
      <c r="BS52" s="38" t="str">
        <f>IF(BN52=0,"",IF(BQ52&gt;Configurações!$B$15,"7DIA ","")&amp;IF(AND(WEEKDAY(BJ$5)=1,BR52&gt;IF($D52="F",Configurações!$B$13,Configurações!$B$14)),"DOM ","")&amp;IF(Configurações!$B$3="Simples","",IF(ROUND(BO52*1440,0)&lt;=ROUND(Configurações!$B$11*1440,0),IF(ROUND(BP52*1440,0)&gt;0,"INT-INDEVIDO",""),IF(ROUND(BO52*1440,0)&lt;=ROUND(Configurações!$B$12*1440,0),IF(ROUND(BP52*1440,0)&lt;&gt;ROUND(Configurações!$B$8*1440,0),"INT-15MIN",""),IF(OR(ROUND(BP52*1440,0)&lt;ROUND(Configurações!$B$9*1440,0),ROUND(BP52*1440,0)&gt;ROUND(Configurações!$B$10*1440,0)),"INT-1H2H","")))))</f>
        <v/>
      </c>
      <c r="BT52" t="str">
        <f>IF(Configurações!$B$3="Simples",IF('Escala Simples'!I52="Trabalho","TRAB",IF('Escala Simples'!I52="Folga","FOLGA",IF('Escala Simples'!I52="Atestado","ATEST",IF('Escala Simples'!I52="Férias","FERIAS","")))),"")</f>
        <v/>
      </c>
      <c r="BU52" s="71" t="str">
        <f>IF(Configurações!$B$3="Colunas",IF('Escala Colunas'!Q69="","",'Escala Colunas'!Q69),IF(Configurações!$B$3="Simples","",IF('Escala Linhas'!AH52="","",'Escala Linhas'!AH52)))</f>
        <v/>
      </c>
      <c r="BV52" s="71" t="str">
        <f>IF(Configurações!$B$3="Colunas",IF('Escala Colunas'!Q70="","",'Escala Colunas'!Q70),IF(Configurações!$B$3="Simples","",IF('Escala Linhas'!AI52="","",'Escala Linhas'!AI52)))</f>
        <v/>
      </c>
      <c r="BW52" s="71" t="str">
        <f>IF(Configurações!$B$3="Colunas",IF('Escala Colunas'!Q71="","",'Escala Colunas'!Q71),IF(Configurações!$B$3="Simples","",IF('Escala Linhas'!AJ52="","",'Escala Linhas'!AJ52)))</f>
        <v/>
      </c>
      <c r="BX52" s="71" t="str">
        <f>IF(Configurações!$B$3="Colunas",IF('Escala Colunas'!Q72="","",'Escala Colunas'!Q72),IF(Configurações!$B$3="Simples","",IF('Escala Linhas'!AK52="","",'Escala Linhas'!AK52)))</f>
        <v/>
      </c>
      <c r="BY52">
        <f>IF($B52="",0,IF(Configurações!$B$3="Simples",IF(OR(CE52="TRAB",CE52="ATEST"),1,0),IF(AND(BU52&lt;&gt;"",BX52&lt;&gt;""),1,0)))</f>
        <v>0</v>
      </c>
      <c r="BZ52" s="72">
        <f>IF(AND(BY52=1,Configurações!$B$3&lt;&gt;"Simples"),MOD(BX52-BU52,1)-CA52,0)</f>
        <v>0</v>
      </c>
      <c r="CA52" s="72">
        <f t="shared" si="125"/>
        <v>0</v>
      </c>
      <c r="CB52">
        <f t="shared" si="126"/>
        <v>0</v>
      </c>
      <c r="CC52">
        <f t="shared" si="127"/>
        <v>0</v>
      </c>
      <c r="CD52" s="38" t="str">
        <f>IF(BY52=0,"",IF(CB52&gt;Configurações!$B$15,"7DIA ","")&amp;IF(AND(WEEKDAY(BU$5)=1,CC52&gt;IF($D52="F",Configurações!$B$13,Configurações!$B$14)),"DOM ","")&amp;IF(Configurações!$B$3="Simples","",IF(ROUND(BZ52*1440,0)&lt;=ROUND(Configurações!$B$11*1440,0),IF(ROUND(CA52*1440,0)&gt;0,"INT-INDEVIDO",""),IF(ROUND(BZ52*1440,0)&lt;=ROUND(Configurações!$B$12*1440,0),IF(ROUND(CA52*1440,0)&lt;&gt;ROUND(Configurações!$B$8*1440,0),"INT-15MIN",""),IF(OR(ROUND(CA52*1440,0)&lt;ROUND(Configurações!$B$9*1440,0),ROUND(CA52*1440,0)&gt;ROUND(Configurações!$B$10*1440,0)),"INT-1H2H","")))))</f>
        <v/>
      </c>
      <c r="CE52" t="str">
        <f>IF(Configurações!$B$3="Simples",IF('Escala Simples'!J52="Trabalho","TRAB",IF('Escala Simples'!J52="Folga","FOLGA",IF('Escala Simples'!J52="Atestado","ATEST",IF('Escala Simples'!J52="Férias","FERIAS","")))),"")</f>
        <v/>
      </c>
      <c r="CF52" s="71" t="str">
        <f>IF(Configurações!$B$3="Colunas",IF('Escala Colunas'!Q77="","",'Escala Colunas'!Q77),IF(Configurações!$B$3="Simples","",IF('Escala Linhas'!AP52="","",'Escala Linhas'!AP52)))</f>
        <v/>
      </c>
      <c r="CG52" s="71" t="str">
        <f>IF(Configurações!$B$3="Colunas",IF('Escala Colunas'!Q78="","",'Escala Colunas'!Q78),IF(Configurações!$B$3="Simples","",IF('Escala Linhas'!AQ52="","",'Escala Linhas'!AQ52)))</f>
        <v/>
      </c>
      <c r="CH52" s="71" t="str">
        <f>IF(Configurações!$B$3="Colunas",IF('Escala Colunas'!Q79="","",'Escala Colunas'!Q79),IF(Configurações!$B$3="Simples","",IF('Escala Linhas'!AR52="","",'Escala Linhas'!AR52)))</f>
        <v/>
      </c>
      <c r="CI52" s="71" t="str">
        <f>IF(Configurações!$B$3="Colunas",IF('Escala Colunas'!Q80="","",'Escala Colunas'!Q80),IF(Configurações!$B$3="Simples","",IF('Escala Linhas'!AS52="","",'Escala Linhas'!AS52)))</f>
        <v/>
      </c>
      <c r="CJ52">
        <f>IF($B52="",0,IF(Configurações!$B$3="Simples",IF(OR(CP52="TRAB",CP52="ATEST"),1,0),IF(AND(CF52&lt;&gt;"",CI52&lt;&gt;""),1,0)))</f>
        <v>0</v>
      </c>
      <c r="CK52" s="72">
        <f>IF(AND(CJ52=1,Configurações!$B$3&lt;&gt;"Simples"),MOD(CI52-CF52,1)-CL52,0)</f>
        <v>0</v>
      </c>
      <c r="CL52" s="72">
        <f t="shared" si="128"/>
        <v>0</v>
      </c>
      <c r="CM52">
        <f t="shared" si="129"/>
        <v>0</v>
      </c>
      <c r="CN52">
        <f t="shared" si="130"/>
        <v>0</v>
      </c>
      <c r="CO52" s="38" t="str">
        <f>IF(CJ52=0,"",IF(CM52&gt;Configurações!$B$15,"7DIA ","")&amp;IF(AND(WEEKDAY(CF$5)=1,CN52&gt;IF($D52="F",Configurações!$B$13,Configurações!$B$14)),"DOM ","")&amp;IF(Configurações!$B$3="Simples","",IF(ROUND(CK52*1440,0)&lt;=ROUND(Configurações!$B$11*1440,0),IF(ROUND(CL52*1440,0)&gt;0,"INT-INDEVIDO",""),IF(ROUND(CK52*1440,0)&lt;=ROUND(Configurações!$B$12*1440,0),IF(ROUND(CL52*1440,0)&lt;&gt;ROUND(Configurações!$B$8*1440,0),"INT-15MIN",""),IF(OR(ROUND(CL52*1440,0)&lt;ROUND(Configurações!$B$9*1440,0),ROUND(CL52*1440,0)&gt;ROUND(Configurações!$B$10*1440,0)),"INT-1H2H","")))))</f>
        <v/>
      </c>
      <c r="CP52" t="str">
        <f>IF(Configurações!$B$3="Simples",IF('Escala Simples'!M52="Trabalho","TRAB",IF('Escala Simples'!M52="Folga","FOLGA",IF('Escala Simples'!M52="Atestado","ATEST",IF('Escala Simples'!M52="Férias","FERIAS","")))),"")</f>
        <v/>
      </c>
      <c r="CQ52" s="71" t="str">
        <f>IF(Configurações!$B$3="Colunas",IF('Escala Colunas'!Q82="","",'Escala Colunas'!Q82),IF(Configurações!$B$3="Simples","",IF('Escala Linhas'!AU52="","",'Escala Linhas'!AU52)))</f>
        <v/>
      </c>
      <c r="CR52" s="71" t="str">
        <f>IF(Configurações!$B$3="Colunas",IF('Escala Colunas'!Q83="","",'Escala Colunas'!Q83),IF(Configurações!$B$3="Simples","",IF('Escala Linhas'!AV52="","",'Escala Linhas'!AV52)))</f>
        <v/>
      </c>
      <c r="CS52" s="71" t="str">
        <f>IF(Configurações!$B$3="Colunas",IF('Escala Colunas'!Q84="","",'Escala Colunas'!Q84),IF(Configurações!$B$3="Simples","",IF('Escala Linhas'!AW52="","",'Escala Linhas'!AW52)))</f>
        <v/>
      </c>
      <c r="CT52" s="71" t="str">
        <f>IF(Configurações!$B$3="Colunas",IF('Escala Colunas'!Q85="","",'Escala Colunas'!Q85),IF(Configurações!$B$3="Simples","",IF('Escala Linhas'!AX52="","",'Escala Linhas'!AX52)))</f>
        <v/>
      </c>
      <c r="CU52">
        <f>IF($B52="",0,IF(Configurações!$B$3="Simples",IF(OR(DA52="TRAB",DA52="ATEST"),1,0),IF(AND(CQ52&lt;&gt;"",CT52&lt;&gt;""),1,0)))</f>
        <v>0</v>
      </c>
      <c r="CV52" s="72">
        <f>IF(AND(CU52=1,Configurações!$B$3&lt;&gt;"Simples"),MOD(CT52-CQ52,1)-CW52,0)</f>
        <v>0</v>
      </c>
      <c r="CW52" s="72">
        <f t="shared" si="131"/>
        <v>0</v>
      </c>
      <c r="CX52">
        <f t="shared" si="132"/>
        <v>0</v>
      </c>
      <c r="CY52">
        <f t="shared" si="133"/>
        <v>0</v>
      </c>
      <c r="CZ52" s="38" t="str">
        <f>IF(CU52=0,"",IF(CX52&gt;Configurações!$B$15,"7DIA ","")&amp;IF(AND(WEEKDAY(CQ$5)=1,CY52&gt;IF($D52="F",Configurações!$B$13,Configurações!$B$14)),"DOM ","")&amp;IF(Configurações!$B$3="Simples","",IF(ROUND(CV52*1440,0)&lt;=ROUND(Configurações!$B$11*1440,0),IF(ROUND(CW52*1440,0)&gt;0,"INT-INDEVIDO",""),IF(ROUND(CV52*1440,0)&lt;=ROUND(Configurações!$B$12*1440,0),IF(ROUND(CW52*1440,0)&lt;&gt;ROUND(Configurações!$B$8*1440,0),"INT-15MIN",""),IF(OR(ROUND(CW52*1440,0)&lt;ROUND(Configurações!$B$9*1440,0),ROUND(CW52*1440,0)&gt;ROUND(Configurações!$B$10*1440,0)),"INT-1H2H","")))))</f>
        <v/>
      </c>
      <c r="DA52" t="str">
        <f>IF(Configurações!$B$3="Simples",IF('Escala Simples'!N52="Trabalho","TRAB",IF('Escala Simples'!N52="Folga","FOLGA",IF('Escala Simples'!N52="Atestado","ATEST",IF('Escala Simples'!N52="Férias","FERIAS","")))),"")</f>
        <v/>
      </c>
      <c r="DB52" s="71" t="str">
        <f>IF(Configurações!$B$3="Colunas",IF('Escala Colunas'!Q87="","",'Escala Colunas'!Q87),IF(Configurações!$B$3="Simples","",IF('Escala Linhas'!AZ52="","",'Escala Linhas'!AZ52)))</f>
        <v/>
      </c>
      <c r="DC52" s="71" t="str">
        <f>IF(Configurações!$B$3="Colunas",IF('Escala Colunas'!Q88="","",'Escala Colunas'!Q88),IF(Configurações!$B$3="Simples","",IF('Escala Linhas'!BA52="","",'Escala Linhas'!BA52)))</f>
        <v/>
      </c>
      <c r="DD52" s="71" t="str">
        <f>IF(Configurações!$B$3="Colunas",IF('Escala Colunas'!Q89="","",'Escala Colunas'!Q89),IF(Configurações!$B$3="Simples","",IF('Escala Linhas'!BB52="","",'Escala Linhas'!BB52)))</f>
        <v/>
      </c>
      <c r="DE52" s="71" t="str">
        <f>IF(Configurações!$B$3="Colunas",IF('Escala Colunas'!Q90="","",'Escala Colunas'!Q90),IF(Configurações!$B$3="Simples","",IF('Escala Linhas'!BC52="","",'Escala Linhas'!BC52)))</f>
        <v/>
      </c>
      <c r="DF52">
        <f>IF($B52="",0,IF(Configurações!$B$3="Simples",IF(OR(DL52="TRAB",DL52="ATEST"),1,0),IF(AND(DB52&lt;&gt;"",DE52&lt;&gt;""),1,0)))</f>
        <v>0</v>
      </c>
      <c r="DG52" s="72">
        <f>IF(AND(DF52=1,Configurações!$B$3&lt;&gt;"Simples"),MOD(DE52-DB52,1)-DH52,0)</f>
        <v>0</v>
      </c>
      <c r="DH52" s="72">
        <f t="shared" si="134"/>
        <v>0</v>
      </c>
      <c r="DI52">
        <f t="shared" si="135"/>
        <v>0</v>
      </c>
      <c r="DJ52">
        <f t="shared" si="136"/>
        <v>0</v>
      </c>
      <c r="DK52" s="38" t="str">
        <f>IF(DF52=0,"",IF(DI52&gt;Configurações!$B$15,"7DIA ","")&amp;IF(AND(WEEKDAY(DB$5)=1,DJ52&gt;IF($D52="F",Configurações!$B$13,Configurações!$B$14)),"DOM ","")&amp;IF(Configurações!$B$3="Simples","",IF(ROUND(DG52*1440,0)&lt;=ROUND(Configurações!$B$11*1440,0),IF(ROUND(DH52*1440,0)&gt;0,"INT-INDEVIDO",""),IF(ROUND(DG52*1440,0)&lt;=ROUND(Configurações!$B$12*1440,0),IF(ROUND(DH52*1440,0)&lt;&gt;ROUND(Configurações!$B$8*1440,0),"INT-15MIN",""),IF(OR(ROUND(DH52*1440,0)&lt;ROUND(Configurações!$B$9*1440,0),ROUND(DH52*1440,0)&gt;ROUND(Configurações!$B$10*1440,0)),"INT-1H2H","")))))</f>
        <v/>
      </c>
      <c r="DL52" t="str">
        <f>IF(Configurações!$B$3="Simples",IF('Escala Simples'!O52="Trabalho","TRAB",IF('Escala Simples'!O52="Folga","FOLGA",IF('Escala Simples'!O52="Atestado","ATEST",IF('Escala Simples'!O52="Férias","FERIAS","")))),"")</f>
        <v/>
      </c>
      <c r="DM52" s="71" t="str">
        <f>IF(Configurações!$B$3="Colunas",IF('Escala Colunas'!Q92="","",'Escala Colunas'!Q92),IF(Configurações!$B$3="Simples","",IF('Escala Linhas'!BE52="","",'Escala Linhas'!BE52)))</f>
        <v/>
      </c>
      <c r="DN52" s="71" t="str">
        <f>IF(Configurações!$B$3="Colunas",IF('Escala Colunas'!Q93="","",'Escala Colunas'!Q93),IF(Configurações!$B$3="Simples","",IF('Escala Linhas'!BF52="","",'Escala Linhas'!BF52)))</f>
        <v/>
      </c>
      <c r="DO52" s="71" t="str">
        <f>IF(Configurações!$B$3="Colunas",IF('Escala Colunas'!Q94="","",'Escala Colunas'!Q94),IF(Configurações!$B$3="Simples","",IF('Escala Linhas'!BG52="","",'Escala Linhas'!BG52)))</f>
        <v/>
      </c>
      <c r="DP52" s="71" t="str">
        <f>IF(Configurações!$B$3="Colunas",IF('Escala Colunas'!Q95="","",'Escala Colunas'!Q95),IF(Configurações!$B$3="Simples","",IF('Escala Linhas'!BH52="","",'Escala Linhas'!BH52)))</f>
        <v/>
      </c>
      <c r="DQ52">
        <f>IF($B52="",0,IF(Configurações!$B$3="Simples",IF(OR(DW52="TRAB",DW52="ATEST"),1,0),IF(AND(DM52&lt;&gt;"",DP52&lt;&gt;""),1,0)))</f>
        <v>0</v>
      </c>
      <c r="DR52" s="72">
        <f>IF(AND(DQ52=1,Configurações!$B$3&lt;&gt;"Simples"),MOD(DP52-DM52,1)-DS52,0)</f>
        <v>0</v>
      </c>
      <c r="DS52" s="72">
        <f t="shared" si="137"/>
        <v>0</v>
      </c>
      <c r="DT52">
        <f t="shared" si="138"/>
        <v>0</v>
      </c>
      <c r="DU52">
        <f t="shared" si="139"/>
        <v>0</v>
      </c>
      <c r="DV52" s="38" t="str">
        <f>IF(DQ52=0,"",IF(DT52&gt;Configurações!$B$15,"7DIA ","")&amp;IF(AND(WEEKDAY(DM$5)=1,DU52&gt;IF($D52="F",Configurações!$B$13,Configurações!$B$14)),"DOM ","")&amp;IF(Configurações!$B$3="Simples","",IF(ROUND(DR52*1440,0)&lt;=ROUND(Configurações!$B$11*1440,0),IF(ROUND(DS52*1440,0)&gt;0,"INT-INDEVIDO",""),IF(ROUND(DR52*1440,0)&lt;=ROUND(Configurações!$B$12*1440,0),IF(ROUND(DS52*1440,0)&lt;&gt;ROUND(Configurações!$B$8*1440,0),"INT-15MIN",""),IF(OR(ROUND(DS52*1440,0)&lt;ROUND(Configurações!$B$9*1440,0),ROUND(DS52*1440,0)&gt;ROUND(Configurações!$B$10*1440,0)),"INT-1H2H","")))))</f>
        <v/>
      </c>
      <c r="DW52" t="str">
        <f>IF(Configurações!$B$3="Simples",IF('Escala Simples'!P52="Trabalho","TRAB",IF('Escala Simples'!P52="Folga","FOLGA",IF('Escala Simples'!P52="Atestado","ATEST",IF('Escala Simples'!P52="Férias","FERIAS","")))),"")</f>
        <v/>
      </c>
      <c r="DX52" s="71" t="str">
        <f>IF(Configurações!$B$3="Colunas",IF('Escala Colunas'!Q97="","",'Escala Colunas'!Q97),IF(Configurações!$B$3="Simples","",IF('Escala Linhas'!BJ52="","",'Escala Linhas'!BJ52)))</f>
        <v/>
      </c>
      <c r="DY52" s="71" t="str">
        <f>IF(Configurações!$B$3="Colunas",IF('Escala Colunas'!Q98="","",'Escala Colunas'!Q98),IF(Configurações!$B$3="Simples","",IF('Escala Linhas'!BK52="","",'Escala Linhas'!BK52)))</f>
        <v/>
      </c>
      <c r="DZ52" s="71" t="str">
        <f>IF(Configurações!$B$3="Colunas",IF('Escala Colunas'!Q99="","",'Escala Colunas'!Q99),IF(Configurações!$B$3="Simples","",IF('Escala Linhas'!BL52="","",'Escala Linhas'!BL52)))</f>
        <v/>
      </c>
      <c r="EA52" s="71" t="str">
        <f>IF(Configurações!$B$3="Colunas",IF('Escala Colunas'!Q100="","",'Escala Colunas'!Q100),IF(Configurações!$B$3="Simples","",IF('Escala Linhas'!BM52="","",'Escala Linhas'!BM52)))</f>
        <v/>
      </c>
      <c r="EB52">
        <f>IF($B52="",0,IF(Configurações!$B$3="Simples",IF(OR(EH52="TRAB",EH52="ATEST"),1,0),IF(AND(DX52&lt;&gt;"",EA52&lt;&gt;""),1,0)))</f>
        <v>0</v>
      </c>
      <c r="EC52" s="72">
        <f>IF(AND(EB52=1,Configurações!$B$3&lt;&gt;"Simples"),MOD(EA52-DX52,1)-ED52,0)</f>
        <v>0</v>
      </c>
      <c r="ED52" s="72">
        <f t="shared" si="140"/>
        <v>0</v>
      </c>
      <c r="EE52">
        <f t="shared" si="141"/>
        <v>0</v>
      </c>
      <c r="EF52">
        <f t="shared" si="142"/>
        <v>0</v>
      </c>
      <c r="EG52" s="38" t="str">
        <f>IF(EB52=0,"",IF(EE52&gt;Configurações!$B$15,"7DIA ","")&amp;IF(AND(WEEKDAY(DX$5)=1,EF52&gt;IF($D52="F",Configurações!$B$13,Configurações!$B$14)),"DOM ","")&amp;IF(Configurações!$B$3="Simples","",IF(ROUND(EC52*1440,0)&lt;=ROUND(Configurações!$B$11*1440,0),IF(ROUND(ED52*1440,0)&gt;0,"INT-INDEVIDO",""),IF(ROUND(EC52*1440,0)&lt;=ROUND(Configurações!$B$12*1440,0),IF(ROUND(ED52*1440,0)&lt;&gt;ROUND(Configurações!$B$8*1440,0),"INT-15MIN",""),IF(OR(ROUND(ED52*1440,0)&lt;ROUND(Configurações!$B$9*1440,0),ROUND(ED52*1440,0)&gt;ROUND(Configurações!$B$10*1440,0)),"INT-1H2H","")))))</f>
        <v/>
      </c>
      <c r="EH52" t="str">
        <f>IF(Configurações!$B$3="Simples",IF('Escala Simples'!Q52="Trabalho","TRAB",IF('Escala Simples'!Q52="Folga","FOLGA",IF('Escala Simples'!Q52="Atestado","ATEST",IF('Escala Simples'!Q52="Férias","FERIAS","")))),"")</f>
        <v/>
      </c>
      <c r="EI52" s="71" t="str">
        <f>IF(Configurações!$B$3="Colunas",IF('Escala Colunas'!Q102="","",'Escala Colunas'!Q102),IF(Configurações!$B$3="Simples","",IF('Escala Linhas'!BO52="","",'Escala Linhas'!BO52)))</f>
        <v/>
      </c>
      <c r="EJ52" s="71" t="str">
        <f>IF(Configurações!$B$3="Colunas",IF('Escala Colunas'!Q103="","",'Escala Colunas'!Q103),IF(Configurações!$B$3="Simples","",IF('Escala Linhas'!BP52="","",'Escala Linhas'!BP52)))</f>
        <v/>
      </c>
      <c r="EK52" s="71" t="str">
        <f>IF(Configurações!$B$3="Colunas",IF('Escala Colunas'!Q104="","",'Escala Colunas'!Q104),IF(Configurações!$B$3="Simples","",IF('Escala Linhas'!BQ52="","",'Escala Linhas'!BQ52)))</f>
        <v/>
      </c>
      <c r="EL52" s="71" t="str">
        <f>IF(Configurações!$B$3="Colunas",IF('Escala Colunas'!Q105="","",'Escala Colunas'!Q105),IF(Configurações!$B$3="Simples","",IF('Escala Linhas'!BR52="","",'Escala Linhas'!BR52)))</f>
        <v/>
      </c>
      <c r="EM52">
        <f>IF($B52="",0,IF(Configurações!$B$3="Simples",IF(OR(ES52="TRAB",ES52="ATEST"),1,0),IF(AND(EI52&lt;&gt;"",EL52&lt;&gt;""),1,0)))</f>
        <v>0</v>
      </c>
      <c r="EN52" s="72">
        <f>IF(AND(EM52=1,Configurações!$B$3&lt;&gt;"Simples"),MOD(EL52-EI52,1)-EO52,0)</f>
        <v>0</v>
      </c>
      <c r="EO52" s="72">
        <f t="shared" si="143"/>
        <v>0</v>
      </c>
      <c r="EP52">
        <f t="shared" si="144"/>
        <v>0</v>
      </c>
      <c r="EQ52">
        <f t="shared" si="145"/>
        <v>0</v>
      </c>
      <c r="ER52" s="38" t="str">
        <f>IF(EM52=0,"",IF(EP52&gt;Configurações!$B$15,"7DIA ","")&amp;IF(AND(WEEKDAY(EI$5)=1,EQ52&gt;IF($D52="F",Configurações!$B$13,Configurações!$B$14)),"DOM ","")&amp;IF(Configurações!$B$3="Simples","",IF(ROUND(EN52*1440,0)&lt;=ROUND(Configurações!$B$11*1440,0),IF(ROUND(EO52*1440,0)&gt;0,"INT-INDEVIDO",""),IF(ROUND(EN52*1440,0)&lt;=ROUND(Configurações!$B$12*1440,0),IF(ROUND(EO52*1440,0)&lt;&gt;ROUND(Configurações!$B$8*1440,0),"INT-15MIN",""),IF(OR(ROUND(EO52*1440,0)&lt;ROUND(Configurações!$B$9*1440,0),ROUND(EO52*1440,0)&gt;ROUND(Configurações!$B$10*1440,0)),"INT-1H2H","")))))</f>
        <v/>
      </c>
      <c r="ES52" t="str">
        <f>IF(Configurações!$B$3="Simples",IF('Escala Simples'!R52="Trabalho","TRAB",IF('Escala Simples'!R52="Folga","FOLGA",IF('Escala Simples'!R52="Atestado","ATEST",IF('Escala Simples'!R52="Férias","FERIAS","")))),"")</f>
        <v/>
      </c>
      <c r="ET52" s="71" t="str">
        <f>IF(Configurações!$B$3="Colunas",IF('Escala Colunas'!Q107="","",'Escala Colunas'!Q107),IF(Configurações!$B$3="Simples","",IF('Escala Linhas'!BT52="","",'Escala Linhas'!BT52)))</f>
        <v/>
      </c>
      <c r="EU52" s="71" t="str">
        <f>IF(Configurações!$B$3="Colunas",IF('Escala Colunas'!Q108="","",'Escala Colunas'!Q108),IF(Configurações!$B$3="Simples","",IF('Escala Linhas'!BU52="","",'Escala Linhas'!BU52)))</f>
        <v/>
      </c>
      <c r="EV52" s="71" t="str">
        <f>IF(Configurações!$B$3="Colunas",IF('Escala Colunas'!Q109="","",'Escala Colunas'!Q109),IF(Configurações!$B$3="Simples","",IF('Escala Linhas'!BV52="","",'Escala Linhas'!BV52)))</f>
        <v/>
      </c>
      <c r="EW52" s="71" t="str">
        <f>IF(Configurações!$B$3="Colunas",IF('Escala Colunas'!Q110="","",'Escala Colunas'!Q110),IF(Configurações!$B$3="Simples","",IF('Escala Linhas'!BW52="","",'Escala Linhas'!BW52)))</f>
        <v/>
      </c>
      <c r="EX52">
        <f>IF($B52="",0,IF(Configurações!$B$3="Simples",IF(OR(FD52="TRAB",FD52="ATEST"),1,0),IF(AND(ET52&lt;&gt;"",EW52&lt;&gt;""),1,0)))</f>
        <v>0</v>
      </c>
      <c r="EY52" s="72">
        <f>IF(AND(EX52=1,Configurações!$B$3&lt;&gt;"Simples"),MOD(EW52-ET52,1)-EZ52,0)</f>
        <v>0</v>
      </c>
      <c r="EZ52" s="72">
        <f t="shared" si="146"/>
        <v>0</v>
      </c>
      <c r="FA52">
        <f t="shared" si="147"/>
        <v>0</v>
      </c>
      <c r="FB52">
        <f t="shared" si="148"/>
        <v>0</v>
      </c>
      <c r="FC52" s="38" t="str">
        <f>IF(EX52=0,"",IF(FA52&gt;Configurações!$B$15,"7DIA ","")&amp;IF(AND(WEEKDAY(ET$5)=1,FB52&gt;IF($D52="F",Configurações!$B$13,Configurações!$B$14)),"DOM ","")&amp;IF(Configurações!$B$3="Simples","",IF(ROUND(EY52*1440,0)&lt;=ROUND(Configurações!$B$11*1440,0),IF(ROUND(EZ52*1440,0)&gt;0,"INT-INDEVIDO",""),IF(ROUND(EY52*1440,0)&lt;=ROUND(Configurações!$B$12*1440,0),IF(ROUND(EZ52*1440,0)&lt;&gt;ROUND(Configurações!$B$8*1440,0),"INT-15MIN",""),IF(OR(ROUND(EZ52*1440,0)&lt;ROUND(Configurações!$B$9*1440,0),ROUND(EZ52*1440,0)&gt;ROUND(Configurações!$B$10*1440,0)),"INT-1H2H","")))))</f>
        <v/>
      </c>
      <c r="FD52" t="str">
        <f>IF(Configurações!$B$3="Simples",IF('Escala Simples'!S52="Trabalho","TRAB",IF('Escala Simples'!S52="Folga","FOLGA",IF('Escala Simples'!S52="Atestado","ATEST",IF('Escala Simples'!S52="Férias","FERIAS","")))),"")</f>
        <v/>
      </c>
      <c r="FE52" s="71" t="str">
        <f>IF(Configurações!$B$3="Colunas",IF('Escala Colunas'!Q115="","",'Escala Colunas'!Q115),IF(Configurações!$B$3="Simples","",IF('Escala Linhas'!CB52="","",'Escala Linhas'!CB52)))</f>
        <v/>
      </c>
      <c r="FF52" s="71" t="str">
        <f>IF(Configurações!$B$3="Colunas",IF('Escala Colunas'!Q116="","",'Escala Colunas'!Q116),IF(Configurações!$B$3="Simples","",IF('Escala Linhas'!CC52="","",'Escala Linhas'!CC52)))</f>
        <v/>
      </c>
      <c r="FG52" s="71" t="str">
        <f>IF(Configurações!$B$3="Colunas",IF('Escala Colunas'!Q117="","",'Escala Colunas'!Q117),IF(Configurações!$B$3="Simples","",IF('Escala Linhas'!CD52="","",'Escala Linhas'!CD52)))</f>
        <v/>
      </c>
      <c r="FH52" s="71" t="str">
        <f>IF(Configurações!$B$3="Colunas",IF('Escala Colunas'!Q118="","",'Escala Colunas'!Q118),IF(Configurações!$B$3="Simples","",IF('Escala Linhas'!CE52="","",'Escala Linhas'!CE52)))</f>
        <v/>
      </c>
      <c r="FI52">
        <f>IF($B52="",0,IF(Configurações!$B$3="Simples",IF(OR(FO52="TRAB",FO52="ATEST"),1,0),IF(AND(FE52&lt;&gt;"",FH52&lt;&gt;""),1,0)))</f>
        <v>0</v>
      </c>
      <c r="FJ52" s="72">
        <f>IF(AND(FI52=1,Configurações!$B$3&lt;&gt;"Simples"),MOD(FH52-FE52,1)-FK52,0)</f>
        <v>0</v>
      </c>
      <c r="FK52" s="72">
        <f t="shared" si="149"/>
        <v>0</v>
      </c>
      <c r="FL52">
        <f t="shared" si="150"/>
        <v>0</v>
      </c>
      <c r="FM52">
        <f t="shared" si="151"/>
        <v>0</v>
      </c>
      <c r="FN52" s="38" t="str">
        <f>IF(FI52=0,"",IF(FL52&gt;Configurações!$B$15,"7DIA ","")&amp;IF(AND(WEEKDAY(FE$5)=1,FM52&gt;IF($D52="F",Configurações!$B$13,Configurações!$B$14)),"DOM ","")&amp;IF(Configurações!$B$3="Simples","",IF(ROUND(FJ52*1440,0)&lt;=ROUND(Configurações!$B$11*1440,0),IF(ROUND(FK52*1440,0)&gt;0,"INT-INDEVIDO",""),IF(ROUND(FJ52*1440,0)&lt;=ROUND(Configurações!$B$12*1440,0),IF(ROUND(FK52*1440,0)&lt;&gt;ROUND(Configurações!$B$8*1440,0),"INT-15MIN",""),IF(OR(ROUND(FK52*1440,0)&lt;ROUND(Configurações!$B$9*1440,0),ROUND(FK52*1440,0)&gt;ROUND(Configurações!$B$10*1440,0)),"INT-1H2H","")))))</f>
        <v/>
      </c>
      <c r="FO52" t="str">
        <f>IF(Configurações!$B$3="Simples",IF('Escala Simples'!V52="Trabalho","TRAB",IF('Escala Simples'!V52="Folga","FOLGA",IF('Escala Simples'!V52="Atestado","ATEST",IF('Escala Simples'!V52="Férias","FERIAS","")))),"")</f>
        <v/>
      </c>
      <c r="FP52" s="71" t="str">
        <f>IF(Configurações!$B$3="Colunas",IF('Escala Colunas'!Q120="","",'Escala Colunas'!Q120),IF(Configurações!$B$3="Simples","",IF('Escala Linhas'!CG52="","",'Escala Linhas'!CG52)))</f>
        <v/>
      </c>
      <c r="FQ52" s="71" t="str">
        <f>IF(Configurações!$B$3="Colunas",IF('Escala Colunas'!Q121="","",'Escala Colunas'!Q121),IF(Configurações!$B$3="Simples","",IF('Escala Linhas'!CH52="","",'Escala Linhas'!CH52)))</f>
        <v/>
      </c>
      <c r="FR52" s="71" t="str">
        <f>IF(Configurações!$B$3="Colunas",IF('Escala Colunas'!Q122="","",'Escala Colunas'!Q122),IF(Configurações!$B$3="Simples","",IF('Escala Linhas'!CI52="","",'Escala Linhas'!CI52)))</f>
        <v/>
      </c>
      <c r="FS52" s="71" t="str">
        <f>IF(Configurações!$B$3="Colunas",IF('Escala Colunas'!Q123="","",'Escala Colunas'!Q123),IF(Configurações!$B$3="Simples","",IF('Escala Linhas'!CJ52="","",'Escala Linhas'!CJ52)))</f>
        <v/>
      </c>
      <c r="FT52">
        <f>IF($B52="",0,IF(Configurações!$B$3="Simples",IF(OR(FZ52="TRAB",FZ52="ATEST"),1,0),IF(AND(FP52&lt;&gt;"",FS52&lt;&gt;""),1,0)))</f>
        <v>0</v>
      </c>
      <c r="FU52" s="72">
        <f>IF(AND(FT52=1,Configurações!$B$3&lt;&gt;"Simples"),MOD(FS52-FP52,1)-FV52,0)</f>
        <v>0</v>
      </c>
      <c r="FV52" s="72">
        <f t="shared" si="152"/>
        <v>0</v>
      </c>
      <c r="FW52">
        <f t="shared" si="153"/>
        <v>0</v>
      </c>
      <c r="FX52">
        <f t="shared" si="154"/>
        <v>0</v>
      </c>
      <c r="FY52" s="38" t="str">
        <f>IF(FT52=0,"",IF(FW52&gt;Configurações!$B$15,"7DIA ","")&amp;IF(AND(WEEKDAY(FP$5)=1,FX52&gt;IF($D52="F",Configurações!$B$13,Configurações!$B$14)),"DOM ","")&amp;IF(Configurações!$B$3="Simples","",IF(ROUND(FU52*1440,0)&lt;=ROUND(Configurações!$B$11*1440,0),IF(ROUND(FV52*1440,0)&gt;0,"INT-INDEVIDO",""),IF(ROUND(FU52*1440,0)&lt;=ROUND(Configurações!$B$12*1440,0),IF(ROUND(FV52*1440,0)&lt;&gt;ROUND(Configurações!$B$8*1440,0),"INT-15MIN",""),IF(OR(ROUND(FV52*1440,0)&lt;ROUND(Configurações!$B$9*1440,0),ROUND(FV52*1440,0)&gt;ROUND(Configurações!$B$10*1440,0)),"INT-1H2H","")))))</f>
        <v/>
      </c>
      <c r="FZ52" t="str">
        <f>IF(Configurações!$B$3="Simples",IF('Escala Simples'!W52="Trabalho","TRAB",IF('Escala Simples'!W52="Folga","FOLGA",IF('Escala Simples'!W52="Atestado","ATEST",IF('Escala Simples'!W52="Férias","FERIAS","")))),"")</f>
        <v/>
      </c>
      <c r="GA52" s="71" t="str">
        <f>IF(Configurações!$B$3="Colunas",IF('Escala Colunas'!Q125="","",'Escala Colunas'!Q125),IF(Configurações!$B$3="Simples","",IF('Escala Linhas'!CL52="","",'Escala Linhas'!CL52)))</f>
        <v/>
      </c>
      <c r="GB52" s="71" t="str">
        <f>IF(Configurações!$B$3="Colunas",IF('Escala Colunas'!Q126="","",'Escala Colunas'!Q126),IF(Configurações!$B$3="Simples","",IF('Escala Linhas'!CM52="","",'Escala Linhas'!CM52)))</f>
        <v/>
      </c>
      <c r="GC52" s="71" t="str">
        <f>IF(Configurações!$B$3="Colunas",IF('Escala Colunas'!Q127="","",'Escala Colunas'!Q127),IF(Configurações!$B$3="Simples","",IF('Escala Linhas'!CN52="","",'Escala Linhas'!CN52)))</f>
        <v/>
      </c>
      <c r="GD52" s="71" t="str">
        <f>IF(Configurações!$B$3="Colunas",IF('Escala Colunas'!Q128="","",'Escala Colunas'!Q128),IF(Configurações!$B$3="Simples","",IF('Escala Linhas'!CO52="","",'Escala Linhas'!CO52)))</f>
        <v/>
      </c>
      <c r="GE52">
        <f>IF($B52="",0,IF(Configurações!$B$3="Simples",IF(OR(GK52="TRAB",GK52="ATEST"),1,0),IF(AND(GA52&lt;&gt;"",GD52&lt;&gt;""),1,0)))</f>
        <v>0</v>
      </c>
      <c r="GF52" s="72">
        <f>IF(AND(GE52=1,Configurações!$B$3&lt;&gt;"Simples"),MOD(GD52-GA52,1)-GG52,0)</f>
        <v>0</v>
      </c>
      <c r="GG52" s="72">
        <f t="shared" si="155"/>
        <v>0</v>
      </c>
      <c r="GH52">
        <f t="shared" si="156"/>
        <v>0</v>
      </c>
      <c r="GI52">
        <f t="shared" si="157"/>
        <v>0</v>
      </c>
      <c r="GJ52" s="38" t="str">
        <f>IF(GE52=0,"",IF(GH52&gt;Configurações!$B$15,"7DIA ","")&amp;IF(AND(WEEKDAY(GA$5)=1,GI52&gt;IF($D52="F",Configurações!$B$13,Configurações!$B$14)),"DOM ","")&amp;IF(Configurações!$B$3="Simples","",IF(ROUND(GF52*1440,0)&lt;=ROUND(Configurações!$B$11*1440,0),IF(ROUND(GG52*1440,0)&gt;0,"INT-INDEVIDO",""),IF(ROUND(GF52*1440,0)&lt;=ROUND(Configurações!$B$12*1440,0),IF(ROUND(GG52*1440,0)&lt;&gt;ROUND(Configurações!$B$8*1440,0),"INT-15MIN",""),IF(OR(ROUND(GG52*1440,0)&lt;ROUND(Configurações!$B$9*1440,0),ROUND(GG52*1440,0)&gt;ROUND(Configurações!$B$10*1440,0)),"INT-1H2H","")))))</f>
        <v/>
      </c>
      <c r="GK52" t="str">
        <f>IF(Configurações!$B$3="Simples",IF('Escala Simples'!X52="Trabalho","TRAB",IF('Escala Simples'!X52="Folga","FOLGA",IF('Escala Simples'!X52="Atestado","ATEST",IF('Escala Simples'!X52="Férias","FERIAS","")))),"")</f>
        <v/>
      </c>
      <c r="GL52" s="71" t="str">
        <f>IF(Configurações!$B$3="Colunas",IF('Escala Colunas'!Q130="","",'Escala Colunas'!Q130),IF(Configurações!$B$3="Simples","",IF('Escala Linhas'!CQ52="","",'Escala Linhas'!CQ52)))</f>
        <v/>
      </c>
      <c r="GM52" s="71" t="str">
        <f>IF(Configurações!$B$3="Colunas",IF('Escala Colunas'!Q131="","",'Escala Colunas'!Q131),IF(Configurações!$B$3="Simples","",IF('Escala Linhas'!CR52="","",'Escala Linhas'!CR52)))</f>
        <v/>
      </c>
      <c r="GN52" s="71" t="str">
        <f>IF(Configurações!$B$3="Colunas",IF('Escala Colunas'!Q132="","",'Escala Colunas'!Q132),IF(Configurações!$B$3="Simples","",IF('Escala Linhas'!CS52="","",'Escala Linhas'!CS52)))</f>
        <v/>
      </c>
      <c r="GO52" s="71" t="str">
        <f>IF(Configurações!$B$3="Colunas",IF('Escala Colunas'!Q133="","",'Escala Colunas'!Q133),IF(Configurações!$B$3="Simples","",IF('Escala Linhas'!CT52="","",'Escala Linhas'!CT52)))</f>
        <v/>
      </c>
      <c r="GP52">
        <f>IF($B52="",0,IF(Configurações!$B$3="Simples",IF(OR(GV52="TRAB",GV52="ATEST"),1,0),IF(AND(GL52&lt;&gt;"",GO52&lt;&gt;""),1,0)))</f>
        <v>0</v>
      </c>
      <c r="GQ52" s="72">
        <f>IF(AND(GP52=1,Configurações!$B$3&lt;&gt;"Simples"),MOD(GO52-GL52,1)-GR52,0)</f>
        <v>0</v>
      </c>
      <c r="GR52" s="72">
        <f t="shared" si="158"/>
        <v>0</v>
      </c>
      <c r="GS52">
        <f t="shared" si="159"/>
        <v>0</v>
      </c>
      <c r="GT52">
        <f t="shared" si="160"/>
        <v>0</v>
      </c>
      <c r="GU52" s="38" t="str">
        <f>IF(GP52=0,"",IF(GS52&gt;Configurações!$B$15,"7DIA ","")&amp;IF(AND(WEEKDAY(GL$5)=1,GT52&gt;IF($D52="F",Configurações!$B$13,Configurações!$B$14)),"DOM ","")&amp;IF(Configurações!$B$3="Simples","",IF(ROUND(GQ52*1440,0)&lt;=ROUND(Configurações!$B$11*1440,0),IF(ROUND(GR52*1440,0)&gt;0,"INT-INDEVIDO",""),IF(ROUND(GQ52*1440,0)&lt;=ROUND(Configurações!$B$12*1440,0),IF(ROUND(GR52*1440,0)&lt;&gt;ROUND(Configurações!$B$8*1440,0),"INT-15MIN",""),IF(OR(ROUND(GR52*1440,0)&lt;ROUND(Configurações!$B$9*1440,0),ROUND(GR52*1440,0)&gt;ROUND(Configurações!$B$10*1440,0)),"INT-1H2H","")))))</f>
        <v/>
      </c>
      <c r="GV52" t="str">
        <f>IF(Configurações!$B$3="Simples",IF('Escala Simples'!Y52="Trabalho","TRAB",IF('Escala Simples'!Y52="Folga","FOLGA",IF('Escala Simples'!Y52="Atestado","ATEST",IF('Escala Simples'!Y52="Férias","FERIAS","")))),"")</f>
        <v/>
      </c>
      <c r="GW52" s="71" t="str">
        <f>IF(Configurações!$B$3="Colunas",IF('Escala Colunas'!Q135="","",'Escala Colunas'!Q135),IF(Configurações!$B$3="Simples","",IF('Escala Linhas'!CV52="","",'Escala Linhas'!CV52)))</f>
        <v/>
      </c>
      <c r="GX52" s="71" t="str">
        <f>IF(Configurações!$B$3="Colunas",IF('Escala Colunas'!Q136="","",'Escala Colunas'!Q136),IF(Configurações!$B$3="Simples","",IF('Escala Linhas'!CW52="","",'Escala Linhas'!CW52)))</f>
        <v/>
      </c>
      <c r="GY52" s="71" t="str">
        <f>IF(Configurações!$B$3="Colunas",IF('Escala Colunas'!Q137="","",'Escala Colunas'!Q137),IF(Configurações!$B$3="Simples","",IF('Escala Linhas'!CX52="","",'Escala Linhas'!CX52)))</f>
        <v/>
      </c>
      <c r="GZ52" s="71" t="str">
        <f>IF(Configurações!$B$3="Colunas",IF('Escala Colunas'!Q138="","",'Escala Colunas'!Q138),IF(Configurações!$B$3="Simples","",IF('Escala Linhas'!CY52="","",'Escala Linhas'!CY52)))</f>
        <v/>
      </c>
      <c r="HA52">
        <f>IF($B52="",0,IF(Configurações!$B$3="Simples",IF(OR(HG52="TRAB",HG52="ATEST"),1,0),IF(AND(GW52&lt;&gt;"",GZ52&lt;&gt;""),1,0)))</f>
        <v>0</v>
      </c>
      <c r="HB52" s="72">
        <f>IF(AND(HA52=1,Configurações!$B$3&lt;&gt;"Simples"),MOD(GZ52-GW52,1)-HC52,0)</f>
        <v>0</v>
      </c>
      <c r="HC52" s="72">
        <f t="shared" si="161"/>
        <v>0</v>
      </c>
      <c r="HD52">
        <f t="shared" si="162"/>
        <v>0</v>
      </c>
      <c r="HE52">
        <f t="shared" si="163"/>
        <v>0</v>
      </c>
      <c r="HF52" s="38" t="str">
        <f>IF(HA52=0,"",IF(HD52&gt;Configurações!$B$15,"7DIA ","")&amp;IF(AND(WEEKDAY(GW$5)=1,HE52&gt;IF($D52="F",Configurações!$B$13,Configurações!$B$14)),"DOM ","")&amp;IF(Configurações!$B$3="Simples","",IF(ROUND(HB52*1440,0)&lt;=ROUND(Configurações!$B$11*1440,0),IF(ROUND(HC52*1440,0)&gt;0,"INT-INDEVIDO",""),IF(ROUND(HB52*1440,0)&lt;=ROUND(Configurações!$B$12*1440,0),IF(ROUND(HC52*1440,0)&lt;&gt;ROUND(Configurações!$B$8*1440,0),"INT-15MIN",""),IF(OR(ROUND(HC52*1440,0)&lt;ROUND(Configurações!$B$9*1440,0),ROUND(HC52*1440,0)&gt;ROUND(Configurações!$B$10*1440,0)),"INT-1H2H","")))))</f>
        <v/>
      </c>
      <c r="HG52" t="str">
        <f>IF(Configurações!$B$3="Simples",IF('Escala Simples'!Z52="Trabalho","TRAB",IF('Escala Simples'!Z52="Folga","FOLGA",IF('Escala Simples'!Z52="Atestado","ATEST",IF('Escala Simples'!Z52="Férias","FERIAS","")))),"")</f>
        <v/>
      </c>
      <c r="HH52" s="71" t="str">
        <f>IF(Configurações!$B$3="Colunas",IF('Escala Colunas'!Q140="","",'Escala Colunas'!Q140),IF(Configurações!$B$3="Simples","",IF('Escala Linhas'!DA52="","",'Escala Linhas'!DA52)))</f>
        <v/>
      </c>
      <c r="HI52" s="71" t="str">
        <f>IF(Configurações!$B$3="Colunas",IF('Escala Colunas'!Q141="","",'Escala Colunas'!Q141),IF(Configurações!$B$3="Simples","",IF('Escala Linhas'!DB52="","",'Escala Linhas'!DB52)))</f>
        <v/>
      </c>
      <c r="HJ52" s="71" t="str">
        <f>IF(Configurações!$B$3="Colunas",IF('Escala Colunas'!Q142="","",'Escala Colunas'!Q142),IF(Configurações!$B$3="Simples","",IF('Escala Linhas'!DC52="","",'Escala Linhas'!DC52)))</f>
        <v/>
      </c>
      <c r="HK52" s="71" t="str">
        <f>IF(Configurações!$B$3="Colunas",IF('Escala Colunas'!Q143="","",'Escala Colunas'!Q143),IF(Configurações!$B$3="Simples","",IF('Escala Linhas'!DD52="","",'Escala Linhas'!DD52)))</f>
        <v/>
      </c>
      <c r="HL52">
        <f>IF($B52="",0,IF(Configurações!$B$3="Simples",IF(OR(HR52="TRAB",HR52="ATEST"),1,0),IF(AND(HH52&lt;&gt;"",HK52&lt;&gt;""),1,0)))</f>
        <v>0</v>
      </c>
      <c r="HM52" s="72">
        <f>IF(AND(HL52=1,Configurações!$B$3&lt;&gt;"Simples"),MOD(HK52-HH52,1)-HN52,0)</f>
        <v>0</v>
      </c>
      <c r="HN52" s="72">
        <f t="shared" si="164"/>
        <v>0</v>
      </c>
      <c r="HO52">
        <f t="shared" si="165"/>
        <v>0</v>
      </c>
      <c r="HP52">
        <f t="shared" si="166"/>
        <v>0</v>
      </c>
      <c r="HQ52" s="38" t="str">
        <f>IF(HL52=0,"",IF(HO52&gt;Configurações!$B$15,"7DIA ","")&amp;IF(AND(WEEKDAY(HH$5)=1,HP52&gt;IF($D52="F",Configurações!$B$13,Configurações!$B$14)),"DOM ","")&amp;IF(Configurações!$B$3="Simples","",IF(ROUND(HM52*1440,0)&lt;=ROUND(Configurações!$B$11*1440,0),IF(ROUND(HN52*1440,0)&gt;0,"INT-INDEVIDO",""),IF(ROUND(HM52*1440,0)&lt;=ROUND(Configurações!$B$12*1440,0),IF(ROUND(HN52*1440,0)&lt;&gt;ROUND(Configurações!$B$8*1440,0),"INT-15MIN",""),IF(OR(ROUND(HN52*1440,0)&lt;ROUND(Configurações!$B$9*1440,0),ROUND(HN52*1440,0)&gt;ROUND(Configurações!$B$10*1440,0)),"INT-1H2H","")))))</f>
        <v/>
      </c>
      <c r="HR52" t="str">
        <f>IF(Configurações!$B$3="Simples",IF('Escala Simples'!AA52="Trabalho","TRAB",IF('Escala Simples'!AA52="Folga","FOLGA",IF('Escala Simples'!AA52="Atestado","ATEST",IF('Escala Simples'!AA52="Férias","FERIAS","")))),"")</f>
        <v/>
      </c>
      <c r="HS52" s="71" t="str">
        <f>IF(Configurações!$B$3="Colunas",IF('Escala Colunas'!Q145="","",'Escala Colunas'!Q145),IF(Configurações!$B$3="Simples","",IF('Escala Linhas'!DF52="","",'Escala Linhas'!DF52)))</f>
        <v/>
      </c>
      <c r="HT52" s="71" t="str">
        <f>IF(Configurações!$B$3="Colunas",IF('Escala Colunas'!Q146="","",'Escala Colunas'!Q146),IF(Configurações!$B$3="Simples","",IF('Escala Linhas'!DG52="","",'Escala Linhas'!DG52)))</f>
        <v/>
      </c>
      <c r="HU52" s="71" t="str">
        <f>IF(Configurações!$B$3="Colunas",IF('Escala Colunas'!Q147="","",'Escala Colunas'!Q147),IF(Configurações!$B$3="Simples","",IF('Escala Linhas'!DH52="","",'Escala Linhas'!DH52)))</f>
        <v/>
      </c>
      <c r="HV52" s="71" t="str">
        <f>IF(Configurações!$B$3="Colunas",IF('Escala Colunas'!Q148="","",'Escala Colunas'!Q148),IF(Configurações!$B$3="Simples","",IF('Escala Linhas'!DI52="","",'Escala Linhas'!DI52)))</f>
        <v/>
      </c>
      <c r="HW52">
        <f>IF($B52="",0,IF(Configurações!$B$3="Simples",IF(OR(IC52="TRAB",IC52="ATEST"),1,0),IF(AND(HS52&lt;&gt;"",HV52&lt;&gt;""),1,0)))</f>
        <v>0</v>
      </c>
      <c r="HX52" s="72">
        <f>IF(AND(HW52=1,Configurações!$B$3&lt;&gt;"Simples"),MOD(HV52-HS52,1)-HY52,0)</f>
        <v>0</v>
      </c>
      <c r="HY52" s="72">
        <f t="shared" si="167"/>
        <v>0</v>
      </c>
      <c r="HZ52">
        <f t="shared" si="168"/>
        <v>0</v>
      </c>
      <c r="IA52">
        <f t="shared" si="169"/>
        <v>0</v>
      </c>
      <c r="IB52" s="38" t="str">
        <f>IF(HW52=0,"",IF(HZ52&gt;Configurações!$B$15,"7DIA ","")&amp;IF(AND(WEEKDAY(HS$5)=1,IA52&gt;IF($D52="F",Configurações!$B$13,Configurações!$B$14)),"DOM ","")&amp;IF(Configurações!$B$3="Simples","",IF(ROUND(HX52*1440,0)&lt;=ROUND(Configurações!$B$11*1440,0),IF(ROUND(HY52*1440,0)&gt;0,"INT-INDEVIDO",""),IF(ROUND(HX52*1440,0)&lt;=ROUND(Configurações!$B$12*1440,0),IF(ROUND(HY52*1440,0)&lt;&gt;ROUND(Configurações!$B$8*1440,0),"INT-15MIN",""),IF(OR(ROUND(HY52*1440,0)&lt;ROUND(Configurações!$B$9*1440,0),ROUND(HY52*1440,0)&gt;ROUND(Configurações!$B$10*1440,0)),"INT-1H2H","")))))</f>
        <v/>
      </c>
      <c r="IC52" t="str">
        <f>IF(Configurações!$B$3="Simples",IF('Escala Simples'!AB52="Trabalho","TRAB",IF('Escala Simples'!AB52="Folga","FOLGA",IF('Escala Simples'!AB52="Atestado","ATEST",IF('Escala Simples'!AB52="Férias","FERIAS","")))),"")</f>
        <v/>
      </c>
      <c r="ID52" s="71" t="str">
        <f>IF(Configurações!$B$3="Colunas",IF('Escala Colunas'!Q153="","",'Escala Colunas'!Q153),IF(Configurações!$B$3="Simples","",IF('Escala Linhas'!DN52="","",'Escala Linhas'!DN52)))</f>
        <v/>
      </c>
      <c r="IE52" s="71" t="str">
        <f>IF(Configurações!$B$3="Colunas",IF('Escala Colunas'!Q154="","",'Escala Colunas'!Q154),IF(Configurações!$B$3="Simples","",IF('Escala Linhas'!DO52="","",'Escala Linhas'!DO52)))</f>
        <v/>
      </c>
      <c r="IF52" s="71" t="str">
        <f>IF(Configurações!$B$3="Colunas",IF('Escala Colunas'!Q155="","",'Escala Colunas'!Q155),IF(Configurações!$B$3="Simples","",IF('Escala Linhas'!DP52="","",'Escala Linhas'!DP52)))</f>
        <v/>
      </c>
      <c r="IG52" s="71" t="str">
        <f>IF(Configurações!$B$3="Colunas",IF('Escala Colunas'!Q156="","",'Escala Colunas'!Q156),IF(Configurações!$B$3="Simples","",IF('Escala Linhas'!DQ52="","",'Escala Linhas'!DQ52)))</f>
        <v/>
      </c>
      <c r="IH52">
        <f>IF($B52="",0,IF(Configurações!$B$3="Simples",IF(OR(IN52="TRAB",IN52="ATEST"),1,0),IF(AND(ID52&lt;&gt;"",IG52&lt;&gt;""),1,0)))</f>
        <v>0</v>
      </c>
      <c r="II52" s="72">
        <f>IF(AND(IH52=1,Configurações!$B$3&lt;&gt;"Simples"),MOD(IG52-ID52,1)-IJ52,0)</f>
        <v>0</v>
      </c>
      <c r="IJ52" s="72">
        <f t="shared" si="170"/>
        <v>0</v>
      </c>
      <c r="IK52">
        <f t="shared" si="171"/>
        <v>0</v>
      </c>
      <c r="IL52">
        <f t="shared" si="172"/>
        <v>0</v>
      </c>
      <c r="IM52" s="38" t="str">
        <f>IF(IH52=0,"",IF(IK52&gt;Configurações!$B$15,"7DIA ","")&amp;IF(AND(WEEKDAY(ID$5)=1,IL52&gt;IF($D52="F",Configurações!$B$13,Configurações!$B$14)),"DOM ","")&amp;IF(Configurações!$B$3="Simples","",IF(ROUND(II52*1440,0)&lt;=ROUND(Configurações!$B$11*1440,0),IF(ROUND(IJ52*1440,0)&gt;0,"INT-INDEVIDO",""),IF(ROUND(II52*1440,0)&lt;=ROUND(Configurações!$B$12*1440,0),IF(ROUND(IJ52*1440,0)&lt;&gt;ROUND(Configurações!$B$8*1440,0),"INT-15MIN",""),IF(OR(ROUND(IJ52*1440,0)&lt;ROUND(Configurações!$B$9*1440,0),ROUND(IJ52*1440,0)&gt;ROUND(Configurações!$B$10*1440,0)),"INT-1H2H","")))))</f>
        <v/>
      </c>
      <c r="IN52" t="str">
        <f>IF(Configurações!$B$3="Simples",IF('Escala Simples'!AE52="Trabalho","TRAB",IF('Escala Simples'!AE52="Folga","FOLGA",IF('Escala Simples'!AE52="Atestado","ATEST",IF('Escala Simples'!AE52="Férias","FERIAS","")))),"")</f>
        <v/>
      </c>
      <c r="IO52" s="71" t="str">
        <f>IF(Configurações!$B$3="Colunas",IF('Escala Colunas'!Q158="","",'Escala Colunas'!Q158),IF(Configurações!$B$3="Simples","",IF('Escala Linhas'!DS52="","",'Escala Linhas'!DS52)))</f>
        <v/>
      </c>
      <c r="IP52" s="71" t="str">
        <f>IF(Configurações!$B$3="Colunas",IF('Escala Colunas'!Q159="","",'Escala Colunas'!Q159),IF(Configurações!$B$3="Simples","",IF('Escala Linhas'!DT52="","",'Escala Linhas'!DT52)))</f>
        <v/>
      </c>
      <c r="IQ52" s="71" t="str">
        <f>IF(Configurações!$B$3="Colunas",IF('Escala Colunas'!Q160="","",'Escala Colunas'!Q160),IF(Configurações!$B$3="Simples","",IF('Escala Linhas'!DU52="","",'Escala Linhas'!DU52)))</f>
        <v/>
      </c>
      <c r="IR52" s="71" t="str">
        <f>IF(Configurações!$B$3="Colunas",IF('Escala Colunas'!Q161="","",'Escala Colunas'!Q161),IF(Configurações!$B$3="Simples","",IF('Escala Linhas'!DV52="","",'Escala Linhas'!DV52)))</f>
        <v/>
      </c>
      <c r="IS52">
        <f>IF($B52="",0,IF(Configurações!$B$3="Simples",IF(OR(IY52="TRAB",IY52="ATEST"),1,0),IF(AND(IO52&lt;&gt;"",IR52&lt;&gt;""),1,0)))</f>
        <v>0</v>
      </c>
      <c r="IT52" s="72">
        <f>IF(AND(IS52=1,Configurações!$B$3&lt;&gt;"Simples"),MOD(IR52-IO52,1)-IU52,0)</f>
        <v>0</v>
      </c>
      <c r="IU52" s="72">
        <f t="shared" si="173"/>
        <v>0</v>
      </c>
      <c r="IV52">
        <f t="shared" si="174"/>
        <v>0</v>
      </c>
      <c r="IW52">
        <f t="shared" si="175"/>
        <v>0</v>
      </c>
      <c r="IX52" s="38" t="str">
        <f>IF(IS52=0,"",IF(IV52&gt;Configurações!$B$15,"7DIA ","")&amp;IF(AND(WEEKDAY(IO$5)=1,IW52&gt;IF($D52="F",Configurações!$B$13,Configurações!$B$14)),"DOM ","")&amp;IF(Configurações!$B$3="Simples","",IF(ROUND(IT52*1440,0)&lt;=ROUND(Configurações!$B$11*1440,0),IF(ROUND(IU52*1440,0)&gt;0,"INT-INDEVIDO",""),IF(ROUND(IT52*1440,0)&lt;=ROUND(Configurações!$B$12*1440,0),IF(ROUND(IU52*1440,0)&lt;&gt;ROUND(Configurações!$B$8*1440,0),"INT-15MIN",""),IF(OR(ROUND(IU52*1440,0)&lt;ROUND(Configurações!$B$9*1440,0),ROUND(IU52*1440,0)&gt;ROUND(Configurações!$B$10*1440,0)),"INT-1H2H","")))))</f>
        <v/>
      </c>
      <c r="IY52" t="str">
        <f>IF(Configurações!$B$3="Simples",IF('Escala Simples'!AF52="Trabalho","TRAB",IF('Escala Simples'!AF52="Folga","FOLGA",IF('Escala Simples'!AF52="Atestado","ATEST",IF('Escala Simples'!AF52="Férias","FERIAS","")))),"")</f>
        <v/>
      </c>
      <c r="IZ52" s="71" t="str">
        <f>IF(Configurações!$B$3="Colunas",IF('Escala Colunas'!Q163="","",'Escala Colunas'!Q163),IF(Configurações!$B$3="Simples","",IF('Escala Linhas'!DX52="","",'Escala Linhas'!DX52)))</f>
        <v/>
      </c>
      <c r="JA52" s="71" t="str">
        <f>IF(Configurações!$B$3="Colunas",IF('Escala Colunas'!Q164="","",'Escala Colunas'!Q164),IF(Configurações!$B$3="Simples","",IF('Escala Linhas'!DY52="","",'Escala Linhas'!DY52)))</f>
        <v/>
      </c>
      <c r="JB52" s="71" t="str">
        <f>IF(Configurações!$B$3="Colunas",IF('Escala Colunas'!Q165="","",'Escala Colunas'!Q165),IF(Configurações!$B$3="Simples","",IF('Escala Linhas'!DZ52="","",'Escala Linhas'!DZ52)))</f>
        <v/>
      </c>
      <c r="JC52" s="71" t="str">
        <f>IF(Configurações!$B$3="Colunas",IF('Escala Colunas'!Q166="","",'Escala Colunas'!Q166),IF(Configurações!$B$3="Simples","",IF('Escala Linhas'!EA52="","",'Escala Linhas'!EA52)))</f>
        <v/>
      </c>
      <c r="JD52">
        <f>IF($B52="",0,IF(Configurações!$B$3="Simples",IF(OR(JJ52="TRAB",JJ52="ATEST"),1,0),IF(AND(IZ52&lt;&gt;"",JC52&lt;&gt;""),1,0)))</f>
        <v>0</v>
      </c>
      <c r="JE52" s="72">
        <f>IF(AND(JD52=1,Configurações!$B$3&lt;&gt;"Simples"),MOD(JC52-IZ52,1)-JF52,0)</f>
        <v>0</v>
      </c>
      <c r="JF52" s="72">
        <f t="shared" si="176"/>
        <v>0</v>
      </c>
      <c r="JG52">
        <f t="shared" si="177"/>
        <v>0</v>
      </c>
      <c r="JH52">
        <f t="shared" si="178"/>
        <v>0</v>
      </c>
      <c r="JI52" s="38" t="str">
        <f>IF(JD52=0,"",IF(JG52&gt;Configurações!$B$15,"7DIA ","")&amp;IF(AND(WEEKDAY(IZ$5)=1,JH52&gt;IF($D52="F",Configurações!$B$13,Configurações!$B$14)),"DOM ","")&amp;IF(Configurações!$B$3="Simples","",IF(ROUND(JE52*1440,0)&lt;=ROUND(Configurações!$B$11*1440,0),IF(ROUND(JF52*1440,0)&gt;0,"INT-INDEVIDO",""),IF(ROUND(JE52*1440,0)&lt;=ROUND(Configurações!$B$12*1440,0),IF(ROUND(JF52*1440,0)&lt;&gt;ROUND(Configurações!$B$8*1440,0),"INT-15MIN",""),IF(OR(ROUND(JF52*1440,0)&lt;ROUND(Configurações!$B$9*1440,0),ROUND(JF52*1440,0)&gt;ROUND(Configurações!$B$10*1440,0)),"INT-1H2H","")))))</f>
        <v/>
      </c>
      <c r="JJ52" t="str">
        <f>IF(Configurações!$B$3="Simples",IF('Escala Simples'!AG52="Trabalho","TRAB",IF('Escala Simples'!AG52="Folga","FOLGA",IF('Escala Simples'!AG52="Atestado","ATEST",IF('Escala Simples'!AG52="Férias","FERIAS","")))),"")</f>
        <v/>
      </c>
      <c r="JK52" s="71" t="str">
        <f>IF(Configurações!$B$3="Colunas",IF('Escala Colunas'!Q168="","",'Escala Colunas'!Q168),IF(Configurações!$B$3="Simples","",IF('Escala Linhas'!EC52="","",'Escala Linhas'!EC52)))</f>
        <v/>
      </c>
      <c r="JL52" s="71" t="str">
        <f>IF(Configurações!$B$3="Colunas",IF('Escala Colunas'!Q169="","",'Escala Colunas'!Q169),IF(Configurações!$B$3="Simples","",IF('Escala Linhas'!ED52="","",'Escala Linhas'!ED52)))</f>
        <v/>
      </c>
      <c r="JM52" s="71" t="str">
        <f>IF(Configurações!$B$3="Colunas",IF('Escala Colunas'!Q170="","",'Escala Colunas'!Q170),IF(Configurações!$B$3="Simples","",IF('Escala Linhas'!EE52="","",'Escala Linhas'!EE52)))</f>
        <v/>
      </c>
      <c r="JN52" s="71" t="str">
        <f>IF(Configurações!$B$3="Colunas",IF('Escala Colunas'!Q171="","",'Escala Colunas'!Q171),IF(Configurações!$B$3="Simples","",IF('Escala Linhas'!EF52="","",'Escala Linhas'!EF52)))</f>
        <v/>
      </c>
      <c r="JO52">
        <f>IF($B52="",0,IF(Configurações!$B$3="Simples",IF(OR(JU52="TRAB",JU52="ATEST"),1,0),IF(AND(JK52&lt;&gt;"",JN52&lt;&gt;""),1,0)))</f>
        <v>0</v>
      </c>
      <c r="JP52" s="72">
        <f>IF(AND(JO52=1,Configurações!$B$3&lt;&gt;"Simples"),MOD(JN52-JK52,1)-JQ52,0)</f>
        <v>0</v>
      </c>
      <c r="JQ52" s="72">
        <f t="shared" si="179"/>
        <v>0</v>
      </c>
      <c r="JR52">
        <f t="shared" si="180"/>
        <v>0</v>
      </c>
      <c r="JS52">
        <f t="shared" si="181"/>
        <v>0</v>
      </c>
      <c r="JT52" s="38" t="str">
        <f>IF(JO52=0,"",IF(JR52&gt;Configurações!$B$15,"7DIA ","")&amp;IF(AND(WEEKDAY(JK$5)=1,JS52&gt;IF($D52="F",Configurações!$B$13,Configurações!$B$14)),"DOM ","")&amp;IF(Configurações!$B$3="Simples","",IF(ROUND(JP52*1440,0)&lt;=ROUND(Configurações!$B$11*1440,0),IF(ROUND(JQ52*1440,0)&gt;0,"INT-INDEVIDO",""),IF(ROUND(JP52*1440,0)&lt;=ROUND(Configurações!$B$12*1440,0),IF(ROUND(JQ52*1440,0)&lt;&gt;ROUND(Configurações!$B$8*1440,0),"INT-15MIN",""),IF(OR(ROUND(JQ52*1440,0)&lt;ROUND(Configurações!$B$9*1440,0),ROUND(JQ52*1440,0)&gt;ROUND(Configurações!$B$10*1440,0)),"INT-1H2H","")))))</f>
        <v/>
      </c>
      <c r="JU52" t="str">
        <f>IF(Configurações!$B$3="Simples",IF('Escala Simples'!AH52="Trabalho","TRAB",IF('Escala Simples'!AH52="Folga","FOLGA",IF('Escala Simples'!AH52="Atestado","ATEST",IF('Escala Simples'!AH52="Férias","FERIAS","")))),"")</f>
        <v/>
      </c>
      <c r="JV52" s="71" t="str">
        <f>IF(Configurações!$B$3="Colunas",IF('Escala Colunas'!Q173="","",'Escala Colunas'!Q173),IF(Configurações!$B$3="Simples","",IF('Escala Linhas'!EH52="","",'Escala Linhas'!EH52)))</f>
        <v/>
      </c>
      <c r="JW52" s="71" t="str">
        <f>IF(Configurações!$B$3="Colunas",IF('Escala Colunas'!Q174="","",'Escala Colunas'!Q174),IF(Configurações!$B$3="Simples","",IF('Escala Linhas'!EI52="","",'Escala Linhas'!EI52)))</f>
        <v/>
      </c>
      <c r="JX52" s="71" t="str">
        <f>IF(Configurações!$B$3="Colunas",IF('Escala Colunas'!Q175="","",'Escala Colunas'!Q175),IF(Configurações!$B$3="Simples","",IF('Escala Linhas'!EJ52="","",'Escala Linhas'!EJ52)))</f>
        <v/>
      </c>
      <c r="JY52" s="71" t="str">
        <f>IF(Configurações!$B$3="Colunas",IF('Escala Colunas'!Q176="","",'Escala Colunas'!Q176),IF(Configurações!$B$3="Simples","",IF('Escala Linhas'!EK52="","",'Escala Linhas'!EK52)))</f>
        <v/>
      </c>
      <c r="JZ52">
        <f>IF($B52="",0,IF(Configurações!$B$3="Simples",IF(OR(KF52="TRAB",KF52="ATEST"),1,0),IF(AND(JV52&lt;&gt;"",JY52&lt;&gt;""),1,0)))</f>
        <v>0</v>
      </c>
      <c r="KA52" s="72">
        <f>IF(AND(JZ52=1,Configurações!$B$3&lt;&gt;"Simples"),MOD(JY52-JV52,1)-KB52,0)</f>
        <v>0</v>
      </c>
      <c r="KB52" s="72">
        <f t="shared" si="182"/>
        <v>0</v>
      </c>
      <c r="KC52">
        <f t="shared" si="183"/>
        <v>0</v>
      </c>
      <c r="KD52">
        <f t="shared" si="184"/>
        <v>0</v>
      </c>
      <c r="KE52" s="38" t="str">
        <f>IF(JZ52=0,"",IF(KC52&gt;Configurações!$B$15,"7DIA ","")&amp;IF(AND(WEEKDAY(JV$5)=1,KD52&gt;IF($D52="F",Configurações!$B$13,Configurações!$B$14)),"DOM ","")&amp;IF(Configurações!$B$3="Simples","",IF(ROUND(KA52*1440,0)&lt;=ROUND(Configurações!$B$11*1440,0),IF(ROUND(KB52*1440,0)&gt;0,"INT-INDEVIDO",""),IF(ROUND(KA52*1440,0)&lt;=ROUND(Configurações!$B$12*1440,0),IF(ROUND(KB52*1440,0)&lt;&gt;ROUND(Configurações!$B$8*1440,0),"INT-15MIN",""),IF(OR(ROUND(KB52*1440,0)&lt;ROUND(Configurações!$B$9*1440,0),ROUND(KB52*1440,0)&gt;ROUND(Configurações!$B$10*1440,0)),"INT-1H2H","")))))</f>
        <v/>
      </c>
      <c r="KF52" t="str">
        <f>IF(Configurações!$B$3="Simples",IF('Escala Simples'!AI52="Trabalho","TRAB",IF('Escala Simples'!AI52="Folga","FOLGA",IF('Escala Simples'!AI52="Atestado","ATEST",IF('Escala Simples'!AI52="Férias","FERIAS","")))),"")</f>
        <v/>
      </c>
      <c r="KG52" s="71" t="str">
        <f>IF(Configurações!$B$3="Colunas",IF('Escala Colunas'!Q178="","",'Escala Colunas'!Q178),IF(Configurações!$B$3="Simples","",IF('Escala Linhas'!EM52="","",'Escala Linhas'!EM52)))</f>
        <v/>
      </c>
      <c r="KH52" s="71" t="str">
        <f>IF(Configurações!$B$3="Colunas",IF('Escala Colunas'!Q179="","",'Escala Colunas'!Q179),IF(Configurações!$B$3="Simples","",IF('Escala Linhas'!EN52="","",'Escala Linhas'!EN52)))</f>
        <v/>
      </c>
      <c r="KI52" s="71" t="str">
        <f>IF(Configurações!$B$3="Colunas",IF('Escala Colunas'!Q180="","",'Escala Colunas'!Q180),IF(Configurações!$B$3="Simples","",IF('Escala Linhas'!EO52="","",'Escala Linhas'!EO52)))</f>
        <v/>
      </c>
      <c r="KJ52" s="71" t="str">
        <f>IF(Configurações!$B$3="Colunas",IF('Escala Colunas'!Q181="","",'Escala Colunas'!Q181),IF(Configurações!$B$3="Simples","",IF('Escala Linhas'!EP52="","",'Escala Linhas'!EP52)))</f>
        <v/>
      </c>
      <c r="KK52">
        <f>IF($B52="",0,IF(Configurações!$B$3="Simples",IF(OR(KQ52="TRAB",KQ52="ATEST"),1,0),IF(AND(KG52&lt;&gt;"",KJ52&lt;&gt;""),1,0)))</f>
        <v>0</v>
      </c>
      <c r="KL52" s="72">
        <f>IF(AND(KK52=1,Configurações!$B$3&lt;&gt;"Simples"),MOD(KJ52-KG52,1)-KM52,0)</f>
        <v>0</v>
      </c>
      <c r="KM52" s="72">
        <f t="shared" si="185"/>
        <v>0</v>
      </c>
      <c r="KN52">
        <f t="shared" si="186"/>
        <v>0</v>
      </c>
      <c r="KO52">
        <f t="shared" si="187"/>
        <v>0</v>
      </c>
      <c r="KP52" s="38" t="str">
        <f>IF(KK52=0,"",IF(KN52&gt;Configurações!$B$15,"7DIA ","")&amp;IF(AND(WEEKDAY(KG$5)=1,KO52&gt;IF($D52="F",Configurações!$B$13,Configurações!$B$14)),"DOM ","")&amp;IF(Configurações!$B$3="Simples","",IF(ROUND(KL52*1440,0)&lt;=ROUND(Configurações!$B$11*1440,0),IF(ROUND(KM52*1440,0)&gt;0,"INT-INDEVIDO",""),IF(ROUND(KL52*1440,0)&lt;=ROUND(Configurações!$B$12*1440,0),IF(ROUND(KM52*1440,0)&lt;&gt;ROUND(Configurações!$B$8*1440,0),"INT-15MIN",""),IF(OR(ROUND(KM52*1440,0)&lt;ROUND(Configurações!$B$9*1440,0),ROUND(KM52*1440,0)&gt;ROUND(Configurações!$B$10*1440,0)),"INT-1H2H","")))))</f>
        <v/>
      </c>
      <c r="KQ52" t="str">
        <f>IF(Configurações!$B$3="Simples",IF('Escala Simples'!AJ52="Trabalho","TRAB",IF('Escala Simples'!AJ52="Folga","FOLGA",IF('Escala Simples'!AJ52="Atestado","ATEST",IF('Escala Simples'!AJ52="Férias","FERIAS","")))),"")</f>
        <v/>
      </c>
      <c r="KR52" s="71" t="str">
        <f>IF(Configurações!$B$3="Colunas",IF('Escala Colunas'!Q183="","",'Escala Colunas'!Q183),IF(Configurações!$B$3="Simples","",IF('Escala Linhas'!ER52="","",'Escala Linhas'!ER52)))</f>
        <v/>
      </c>
      <c r="KS52" s="71" t="str">
        <f>IF(Configurações!$B$3="Colunas",IF('Escala Colunas'!Q184="","",'Escala Colunas'!Q184),IF(Configurações!$B$3="Simples","",IF('Escala Linhas'!ES52="","",'Escala Linhas'!ES52)))</f>
        <v/>
      </c>
      <c r="KT52" s="71" t="str">
        <f>IF(Configurações!$B$3="Colunas",IF('Escala Colunas'!Q185="","",'Escala Colunas'!Q185),IF(Configurações!$B$3="Simples","",IF('Escala Linhas'!ET52="","",'Escala Linhas'!ET52)))</f>
        <v/>
      </c>
      <c r="KU52" s="71" t="str">
        <f>IF(Configurações!$B$3="Colunas",IF('Escala Colunas'!Q186="","",'Escala Colunas'!Q186),IF(Configurações!$B$3="Simples","",IF('Escala Linhas'!EU52="","",'Escala Linhas'!EU52)))</f>
        <v/>
      </c>
      <c r="KV52">
        <f>IF($B52="",0,IF(Configurações!$B$3="Simples",IF(OR(LB52="TRAB",LB52="ATEST"),1,0),IF(AND(KR52&lt;&gt;"",KU52&lt;&gt;""),1,0)))</f>
        <v>0</v>
      </c>
      <c r="KW52" s="72">
        <f>IF(AND(KV52=1,Configurações!$B$3&lt;&gt;"Simples"),MOD(KU52-KR52,1)-KX52,0)</f>
        <v>0</v>
      </c>
      <c r="KX52" s="72">
        <f t="shared" si="188"/>
        <v>0</v>
      </c>
      <c r="KY52">
        <f t="shared" si="189"/>
        <v>0</v>
      </c>
      <c r="KZ52">
        <f t="shared" si="190"/>
        <v>0</v>
      </c>
      <c r="LA52" s="38" t="str">
        <f>IF(KV52=0,"",IF(KY52&gt;Configurações!$B$15,"7DIA ","")&amp;IF(AND(WEEKDAY(KR$5)=1,KZ52&gt;IF($D52="F",Configurações!$B$13,Configurações!$B$14)),"DOM ","")&amp;IF(Configurações!$B$3="Simples","",IF(ROUND(KW52*1440,0)&lt;=ROUND(Configurações!$B$11*1440,0),IF(ROUND(KX52*1440,0)&gt;0,"INT-INDEVIDO",""),IF(ROUND(KW52*1440,0)&lt;=ROUND(Configurações!$B$12*1440,0),IF(ROUND(KX52*1440,0)&lt;&gt;ROUND(Configurações!$B$8*1440,0),"INT-15MIN",""),IF(OR(ROUND(KX52*1440,0)&lt;ROUND(Configurações!$B$9*1440,0),ROUND(KX52*1440,0)&gt;ROUND(Configurações!$B$10*1440,0)),"INT-1H2H","")))))</f>
        <v/>
      </c>
      <c r="LB52" t="str">
        <f>IF(Configurações!$B$3="Simples",IF('Escala Simples'!AK52="Trabalho","TRAB",IF('Escala Simples'!AK52="Folga","FOLGA",IF('Escala Simples'!AK52="Atestado","ATEST",IF('Escala Simples'!AK52="Férias","FERIAS","")))),"")</f>
        <v/>
      </c>
      <c r="LC52" s="71" t="str">
        <f>IF(Configurações!$B$3="Colunas",IF('Escala Colunas'!Q191="","",'Escala Colunas'!Q191),IF(Configurações!$B$3="Simples","",IF('Escala Linhas'!EZ52="","",'Escala Linhas'!EZ52)))</f>
        <v/>
      </c>
      <c r="LD52" s="71" t="str">
        <f>IF(Configurações!$B$3="Colunas",IF('Escala Colunas'!Q192="","",'Escala Colunas'!Q192),IF(Configurações!$B$3="Simples","",IF('Escala Linhas'!FA52="","",'Escala Linhas'!FA52)))</f>
        <v/>
      </c>
      <c r="LE52" s="71" t="str">
        <f>IF(Configurações!$B$3="Colunas",IF('Escala Colunas'!Q193="","",'Escala Colunas'!Q193),IF(Configurações!$B$3="Simples","",IF('Escala Linhas'!FB52="","",'Escala Linhas'!FB52)))</f>
        <v/>
      </c>
      <c r="LF52" s="71" t="str">
        <f>IF(Configurações!$B$3="Colunas",IF('Escala Colunas'!Q194="","",'Escala Colunas'!Q194),IF(Configurações!$B$3="Simples","",IF('Escala Linhas'!FC52="","",'Escala Linhas'!FC52)))</f>
        <v/>
      </c>
      <c r="LG52">
        <f>IF($B52="",0,IF(Configurações!$B$3="Simples",IF(OR(LM52="TRAB",LM52="ATEST"),1,0),IF(AND(LC52&lt;&gt;"",LF52&lt;&gt;""),1,0)))</f>
        <v>0</v>
      </c>
      <c r="LH52" s="72">
        <f>IF(AND(LG52=1,Configurações!$B$3&lt;&gt;"Simples"),MOD(LF52-LC52,1)-LI52,0)</f>
        <v>0</v>
      </c>
      <c r="LI52" s="72">
        <f t="shared" si="191"/>
        <v>0</v>
      </c>
      <c r="LJ52">
        <f t="shared" si="192"/>
        <v>0</v>
      </c>
      <c r="LK52">
        <f t="shared" si="193"/>
        <v>0</v>
      </c>
      <c r="LL52" s="38" t="str">
        <f>IF(LG52=0,"",IF(LJ52&gt;Configurações!$B$15,"7DIA ","")&amp;IF(AND(WEEKDAY(LC$5)=1,LK52&gt;IF($D52="F",Configurações!$B$13,Configurações!$B$14)),"DOM ","")&amp;IF(Configurações!$B$3="Simples","",IF(ROUND(LH52*1440,0)&lt;=ROUND(Configurações!$B$11*1440,0),IF(ROUND(LI52*1440,0)&gt;0,"INT-INDEVIDO",""),IF(ROUND(LH52*1440,0)&lt;=ROUND(Configurações!$B$12*1440,0),IF(ROUND(LI52*1440,0)&lt;&gt;ROUND(Configurações!$B$8*1440,0),"INT-15MIN",""),IF(OR(ROUND(LI52*1440,0)&lt;ROUND(Configurações!$B$9*1440,0),ROUND(LI52*1440,0)&gt;ROUND(Configurações!$B$10*1440,0)),"INT-1H2H","")))))</f>
        <v/>
      </c>
      <c r="LM52" t="str">
        <f>IF(Configurações!$B$3="Simples",IF('Escala Simples'!AN52="Trabalho","TRAB",IF('Escala Simples'!AN52="Folga","FOLGA",IF('Escala Simples'!AN52="Atestado","ATEST",IF('Escala Simples'!AN52="Férias","FERIAS","")))),"")</f>
        <v/>
      </c>
      <c r="LN52" s="71" t="str">
        <f>IF(Configurações!$B$3="Colunas",IF('Escala Colunas'!Q196="","",'Escala Colunas'!Q196),IF(Configurações!$B$3="Simples","",IF('Escala Linhas'!FE52="","",'Escala Linhas'!FE52)))</f>
        <v/>
      </c>
      <c r="LO52" s="71" t="str">
        <f>IF(Configurações!$B$3="Colunas",IF('Escala Colunas'!Q197="","",'Escala Colunas'!Q197),IF(Configurações!$B$3="Simples","",IF('Escala Linhas'!FF52="","",'Escala Linhas'!FF52)))</f>
        <v/>
      </c>
      <c r="LP52" s="71" t="str">
        <f>IF(Configurações!$B$3="Colunas",IF('Escala Colunas'!Q198="","",'Escala Colunas'!Q198),IF(Configurações!$B$3="Simples","",IF('Escala Linhas'!FG52="","",'Escala Linhas'!FG52)))</f>
        <v/>
      </c>
      <c r="LQ52" s="71" t="str">
        <f>IF(Configurações!$B$3="Colunas",IF('Escala Colunas'!Q199="","",'Escala Colunas'!Q199),IF(Configurações!$B$3="Simples","",IF('Escala Linhas'!FH52="","",'Escala Linhas'!FH52)))</f>
        <v/>
      </c>
      <c r="LR52">
        <f>IF($B52="",0,IF(Configurações!$B$3="Simples",IF(OR(LX52="TRAB",LX52="ATEST"),1,0),IF(AND(LN52&lt;&gt;"",LQ52&lt;&gt;""),1,0)))</f>
        <v>0</v>
      </c>
      <c r="LS52" s="72">
        <f>IF(AND(LR52=1,Configurações!$B$3&lt;&gt;"Simples"),MOD(LQ52-LN52,1)-LT52,0)</f>
        <v>0</v>
      </c>
      <c r="LT52" s="72">
        <f t="shared" si="194"/>
        <v>0</v>
      </c>
      <c r="LU52">
        <f t="shared" si="195"/>
        <v>0</v>
      </c>
      <c r="LV52">
        <f t="shared" si="196"/>
        <v>0</v>
      </c>
      <c r="LW52" s="38" t="str">
        <f>IF(LR52=0,"",IF(LU52&gt;Configurações!$B$15,"7DIA ","")&amp;IF(AND(WEEKDAY(LN$5)=1,LV52&gt;IF($D52="F",Configurações!$B$13,Configurações!$B$14)),"DOM ","")&amp;IF(Configurações!$B$3="Simples","",IF(ROUND(LS52*1440,0)&lt;=ROUND(Configurações!$B$11*1440,0),IF(ROUND(LT52*1440,0)&gt;0,"INT-INDEVIDO",""),IF(ROUND(LS52*1440,0)&lt;=ROUND(Configurações!$B$12*1440,0),IF(ROUND(LT52*1440,0)&lt;&gt;ROUND(Configurações!$B$8*1440,0),"INT-15MIN",""),IF(OR(ROUND(LT52*1440,0)&lt;ROUND(Configurações!$B$9*1440,0),ROUND(LT52*1440,0)&gt;ROUND(Configurações!$B$10*1440,0)),"INT-1H2H","")))))</f>
        <v/>
      </c>
      <c r="LX52" t="str">
        <f>IF(Configurações!$B$3="Simples",IF('Escala Simples'!AO52="Trabalho","TRAB",IF('Escala Simples'!AO52="Folga","FOLGA",IF('Escala Simples'!AO52="Atestado","ATEST",IF('Escala Simples'!AO52="Férias","FERIAS","")))),"")</f>
        <v/>
      </c>
      <c r="LY52" s="71" t="str">
        <f>IF(Configurações!$B$3="Colunas",IF('Escala Colunas'!Q201="","",'Escala Colunas'!Q201),IF(Configurações!$B$3="Simples","",IF('Escala Linhas'!FJ52="","",'Escala Linhas'!FJ52)))</f>
        <v/>
      </c>
      <c r="LZ52" s="71" t="str">
        <f>IF(Configurações!$B$3="Colunas",IF('Escala Colunas'!Q202="","",'Escala Colunas'!Q202),IF(Configurações!$B$3="Simples","",IF('Escala Linhas'!FK52="","",'Escala Linhas'!FK52)))</f>
        <v/>
      </c>
      <c r="MA52" s="71" t="str">
        <f>IF(Configurações!$B$3="Colunas",IF('Escala Colunas'!Q203="","",'Escala Colunas'!Q203),IF(Configurações!$B$3="Simples","",IF('Escala Linhas'!FL52="","",'Escala Linhas'!FL52)))</f>
        <v/>
      </c>
      <c r="MB52" s="71" t="str">
        <f>IF(Configurações!$B$3="Colunas",IF('Escala Colunas'!Q204="","",'Escala Colunas'!Q204),IF(Configurações!$B$3="Simples","",IF('Escala Linhas'!FM52="","",'Escala Linhas'!FM52)))</f>
        <v/>
      </c>
      <c r="MC52">
        <f>IF($B52="",0,IF(Configurações!$B$3="Simples",IF(OR(MI52="TRAB",MI52="ATEST"),1,0),IF(AND(LY52&lt;&gt;"",MB52&lt;&gt;""),1,0)))</f>
        <v>0</v>
      </c>
      <c r="MD52" s="72">
        <f>IF(AND(MC52=1,Configurações!$B$3&lt;&gt;"Simples"),MOD(MB52-LY52,1)-ME52,0)</f>
        <v>0</v>
      </c>
      <c r="ME52" s="72">
        <f t="shared" si="197"/>
        <v>0</v>
      </c>
      <c r="MF52">
        <f t="shared" si="198"/>
        <v>0</v>
      </c>
      <c r="MG52">
        <f t="shared" si="199"/>
        <v>0</v>
      </c>
      <c r="MH52" s="38" t="str">
        <f>IF(MC52=0,"",IF(MF52&gt;Configurações!$B$15,"7DIA ","")&amp;IF(AND(WEEKDAY(LY$5)=1,MG52&gt;IF($D52="F",Configurações!$B$13,Configurações!$B$14)),"DOM ","")&amp;IF(Configurações!$B$3="Simples","",IF(ROUND(MD52*1440,0)&lt;=ROUND(Configurações!$B$11*1440,0),IF(ROUND(ME52*1440,0)&gt;0,"INT-INDEVIDO",""),IF(ROUND(MD52*1440,0)&lt;=ROUND(Configurações!$B$12*1440,0),IF(ROUND(ME52*1440,0)&lt;&gt;ROUND(Configurações!$B$8*1440,0),"INT-15MIN",""),IF(OR(ROUND(ME52*1440,0)&lt;ROUND(Configurações!$B$9*1440,0),ROUND(ME52*1440,0)&gt;ROUND(Configurações!$B$10*1440,0)),"INT-1H2H","")))))</f>
        <v/>
      </c>
      <c r="MI52" t="str">
        <f>IF(Configurações!$B$3="Simples",IF('Escala Simples'!AP52="Trabalho","TRAB",IF('Escala Simples'!AP52="Folga","FOLGA",IF('Escala Simples'!AP52="Atestado","ATEST",IF('Escala Simples'!AP52="Férias","FERIAS","")))),"")</f>
        <v/>
      </c>
      <c r="MJ52" s="71" t="str">
        <f>IF(Configurações!$B$3="Colunas",IF('Escala Colunas'!Q206="","",'Escala Colunas'!Q206),IF(Configurações!$B$3="Simples","",IF('Escala Linhas'!FO52="","",'Escala Linhas'!FO52)))</f>
        <v/>
      </c>
      <c r="MK52" s="71" t="str">
        <f>IF(Configurações!$B$3="Colunas",IF('Escala Colunas'!Q207="","",'Escala Colunas'!Q207),IF(Configurações!$B$3="Simples","",IF('Escala Linhas'!FP52="","",'Escala Linhas'!FP52)))</f>
        <v/>
      </c>
      <c r="ML52" s="71" t="str">
        <f>IF(Configurações!$B$3="Colunas",IF('Escala Colunas'!Q208="","",'Escala Colunas'!Q208),IF(Configurações!$B$3="Simples","",IF('Escala Linhas'!FQ52="","",'Escala Linhas'!FQ52)))</f>
        <v/>
      </c>
      <c r="MM52" s="71" t="str">
        <f>IF(Configurações!$B$3="Colunas",IF('Escala Colunas'!Q209="","",'Escala Colunas'!Q209),IF(Configurações!$B$3="Simples","",IF('Escala Linhas'!FR52="","",'Escala Linhas'!FR52)))</f>
        <v/>
      </c>
      <c r="MN52">
        <f>IF($B52="",0,IF(Configurações!$B$3="Simples",IF(OR(MT52="TRAB",MT52="ATEST"),1,0),IF(AND(MJ52&lt;&gt;"",MM52&lt;&gt;""),1,0)))</f>
        <v>0</v>
      </c>
      <c r="MO52" s="72">
        <f>IF(AND(MN52=1,Configurações!$B$3&lt;&gt;"Simples"),MOD(MM52-MJ52,1)-MP52,0)</f>
        <v>0</v>
      </c>
      <c r="MP52" s="72">
        <f t="shared" si="200"/>
        <v>0</v>
      </c>
      <c r="MQ52">
        <f t="shared" si="201"/>
        <v>0</v>
      </c>
      <c r="MR52">
        <f t="shared" si="202"/>
        <v>0</v>
      </c>
      <c r="MS52" s="38" t="str">
        <f>IF(MN52=0,"",IF(MQ52&gt;Configurações!$B$15,"7DIA ","")&amp;IF(AND(WEEKDAY(MJ$5)=1,MR52&gt;IF($D52="F",Configurações!$B$13,Configurações!$B$14)),"DOM ","")&amp;IF(Configurações!$B$3="Simples","",IF(ROUND(MO52*1440,0)&lt;=ROUND(Configurações!$B$11*1440,0),IF(ROUND(MP52*1440,0)&gt;0,"INT-INDEVIDO",""),IF(ROUND(MO52*1440,0)&lt;=ROUND(Configurações!$B$12*1440,0),IF(ROUND(MP52*1440,0)&lt;&gt;ROUND(Configurações!$B$8*1440,0),"INT-15MIN",""),IF(OR(ROUND(MP52*1440,0)&lt;ROUND(Configurações!$B$9*1440,0),ROUND(MP52*1440,0)&gt;ROUND(Configurações!$B$10*1440,0)),"INT-1H2H","")))))</f>
        <v/>
      </c>
      <c r="MT52" t="str">
        <f>IF(Configurações!$B$3="Simples",IF('Escala Simples'!AQ52="Trabalho","TRAB",IF('Escala Simples'!AQ52="Folga","FOLGA",IF('Escala Simples'!AQ52="Atestado","ATEST",IF('Escala Simples'!AQ52="Férias","FERIAS","")))),"")</f>
        <v/>
      </c>
      <c r="MU52" s="71" t="str">
        <f>IF(Configurações!$B$3="Colunas",IF('Escala Colunas'!Q211="","",'Escala Colunas'!Q211),IF(Configurações!$B$3="Simples","",IF('Escala Linhas'!FT52="","",'Escala Linhas'!FT52)))</f>
        <v/>
      </c>
      <c r="MV52" s="71" t="str">
        <f>IF(Configurações!$B$3="Colunas",IF('Escala Colunas'!Q212="","",'Escala Colunas'!Q212),IF(Configurações!$B$3="Simples","",IF('Escala Linhas'!FU52="","",'Escala Linhas'!FU52)))</f>
        <v/>
      </c>
      <c r="MW52" s="71" t="str">
        <f>IF(Configurações!$B$3="Colunas",IF('Escala Colunas'!Q213="","",'Escala Colunas'!Q213),IF(Configurações!$B$3="Simples","",IF('Escala Linhas'!FV52="","",'Escala Linhas'!FV52)))</f>
        <v/>
      </c>
      <c r="MX52" s="71" t="str">
        <f>IF(Configurações!$B$3="Colunas",IF('Escala Colunas'!Q214="","",'Escala Colunas'!Q214),IF(Configurações!$B$3="Simples","",IF('Escala Linhas'!FW52="","",'Escala Linhas'!FW52)))</f>
        <v/>
      </c>
      <c r="MY52">
        <f>IF($B52="",0,IF(Configurações!$B$3="Simples",IF(OR(NE52="TRAB",NE52="ATEST"),1,0),IF(AND(MU52&lt;&gt;"",MX52&lt;&gt;""),1,0)))</f>
        <v>0</v>
      </c>
      <c r="MZ52" s="72">
        <f>IF(AND(MY52=1,Configurações!$B$3&lt;&gt;"Simples"),MOD(MX52-MU52,1)-NA52,0)</f>
        <v>0</v>
      </c>
      <c r="NA52" s="72">
        <f t="shared" si="203"/>
        <v>0</v>
      </c>
      <c r="NB52">
        <f t="shared" si="204"/>
        <v>0</v>
      </c>
      <c r="NC52">
        <f t="shared" si="205"/>
        <v>0</v>
      </c>
      <c r="ND52" s="38" t="str">
        <f>IF(MY52=0,"",IF(NB52&gt;Configurações!$B$15,"7DIA ","")&amp;IF(AND(WEEKDAY(MU$5)=1,NC52&gt;IF($D52="F",Configurações!$B$13,Configurações!$B$14)),"DOM ","")&amp;IF(Configurações!$B$3="Simples","",IF(ROUND(MZ52*1440,0)&lt;=ROUND(Configurações!$B$11*1440,0),IF(ROUND(NA52*1440,0)&gt;0,"INT-INDEVIDO",""),IF(ROUND(MZ52*1440,0)&lt;=ROUND(Configurações!$B$12*1440,0),IF(ROUND(NA52*1440,0)&lt;&gt;ROUND(Configurações!$B$8*1440,0),"INT-15MIN",""),IF(OR(ROUND(NA52*1440,0)&lt;ROUND(Configurações!$B$9*1440,0),ROUND(NA52*1440,0)&gt;ROUND(Configurações!$B$10*1440,0)),"INT-1H2H","")))))</f>
        <v/>
      </c>
      <c r="NE52" t="str">
        <f>IF(Configurações!$B$3="Simples",IF('Escala Simples'!AR52="Trabalho","TRAB",IF('Escala Simples'!AR52="Folga","FOLGA",IF('Escala Simples'!AR52="Atestado","ATEST",IF('Escala Simples'!AR52="Férias","FERIAS","")))),"")</f>
        <v/>
      </c>
      <c r="NF52" s="71" t="str">
        <f>IF(Configurações!$B$3="Colunas",IF('Escala Colunas'!Q216="","",'Escala Colunas'!Q216),IF(Configurações!$B$3="Simples","",IF('Escala Linhas'!FY52="","",'Escala Linhas'!FY52)))</f>
        <v/>
      </c>
      <c r="NG52" s="71" t="str">
        <f>IF(Configurações!$B$3="Colunas",IF('Escala Colunas'!Q217="","",'Escala Colunas'!Q217),IF(Configurações!$B$3="Simples","",IF('Escala Linhas'!FZ52="","",'Escala Linhas'!FZ52)))</f>
        <v/>
      </c>
      <c r="NH52" s="71" t="str">
        <f>IF(Configurações!$B$3="Colunas",IF('Escala Colunas'!Q218="","",'Escala Colunas'!Q218),IF(Configurações!$B$3="Simples","",IF('Escala Linhas'!GA52="","",'Escala Linhas'!GA52)))</f>
        <v/>
      </c>
      <c r="NI52" s="71" t="str">
        <f>IF(Configurações!$B$3="Colunas",IF('Escala Colunas'!Q219="","",'Escala Colunas'!Q219),IF(Configurações!$B$3="Simples","",IF('Escala Linhas'!GB52="","",'Escala Linhas'!GB52)))</f>
        <v/>
      </c>
      <c r="NJ52">
        <f>IF($B52="",0,IF(Configurações!$B$3="Simples",IF(OR(NP52="TRAB",NP52="ATEST"),1,0),IF(AND(NF52&lt;&gt;"",NI52&lt;&gt;""),1,0)))</f>
        <v>0</v>
      </c>
      <c r="NK52" s="72">
        <f>IF(AND(NJ52=1,Configurações!$B$3&lt;&gt;"Simples"),MOD(NI52-NF52,1)-NL52,0)</f>
        <v>0</v>
      </c>
      <c r="NL52" s="72">
        <f t="shared" si="206"/>
        <v>0</v>
      </c>
      <c r="NM52">
        <f t="shared" si="207"/>
        <v>0</v>
      </c>
      <c r="NN52">
        <f t="shared" si="208"/>
        <v>0</v>
      </c>
      <c r="NO52" s="38" t="str">
        <f>IF(NJ52=0,"",IF(NM52&gt;Configurações!$B$15,"7DIA ","")&amp;IF(AND(WEEKDAY(NF$5)=1,NN52&gt;IF($D52="F",Configurações!$B$13,Configurações!$B$14)),"DOM ","")&amp;IF(Configurações!$B$3="Simples","",IF(ROUND(NK52*1440,0)&lt;=ROUND(Configurações!$B$11*1440,0),IF(ROUND(NL52*1440,0)&gt;0,"INT-INDEVIDO",""),IF(ROUND(NK52*1440,0)&lt;=ROUND(Configurações!$B$12*1440,0),IF(ROUND(NL52*1440,0)&lt;&gt;ROUND(Configurações!$B$8*1440,0),"INT-15MIN",""),IF(OR(ROUND(NL52*1440,0)&lt;ROUND(Configurações!$B$9*1440,0),ROUND(NL52*1440,0)&gt;ROUND(Configurações!$B$10*1440,0)),"INT-1H2H","")))))</f>
        <v/>
      </c>
      <c r="NP52" t="str">
        <f>IF(Configurações!$B$3="Simples",IF('Escala Simples'!AS52="Trabalho","TRAB",IF('Escala Simples'!AS52="Folga","FOLGA",IF('Escala Simples'!AS52="Atestado","ATEST",IF('Escala Simples'!AS52="Férias","FERIAS","")))),"")</f>
        <v/>
      </c>
      <c r="NQ52" s="71" t="str">
        <f>IF(Configurações!$B$3="Colunas",IF('Escala Colunas'!Q221="","",'Escala Colunas'!Q221),IF(Configurações!$B$3="Simples","",IF('Escala Linhas'!GD52="","",'Escala Linhas'!GD52)))</f>
        <v/>
      </c>
      <c r="NR52" s="71" t="str">
        <f>IF(Configurações!$B$3="Colunas",IF('Escala Colunas'!Q222="","",'Escala Colunas'!Q222),IF(Configurações!$B$3="Simples","",IF('Escala Linhas'!GE52="","",'Escala Linhas'!GE52)))</f>
        <v/>
      </c>
      <c r="NS52" s="71" t="str">
        <f>IF(Configurações!$B$3="Colunas",IF('Escala Colunas'!Q223="","",'Escala Colunas'!Q223),IF(Configurações!$B$3="Simples","",IF('Escala Linhas'!GF52="","",'Escala Linhas'!GF52)))</f>
        <v/>
      </c>
      <c r="NT52" s="71" t="str">
        <f>IF(Configurações!$B$3="Colunas",IF('Escala Colunas'!Q224="","",'Escala Colunas'!Q224),IF(Configurações!$B$3="Simples","",IF('Escala Linhas'!GG52="","",'Escala Linhas'!GG52)))</f>
        <v/>
      </c>
      <c r="NU52">
        <f>IF($B52="",0,IF(Configurações!$B$3="Simples",IF(OR(OA52="TRAB",OA52="ATEST"),1,0),IF(AND(NQ52&lt;&gt;"",NT52&lt;&gt;""),1,0)))</f>
        <v>0</v>
      </c>
      <c r="NV52" s="72">
        <f>IF(AND(NU52=1,Configurações!$B$3&lt;&gt;"Simples"),MOD(NT52-NQ52,1)-NW52,0)</f>
        <v>0</v>
      </c>
      <c r="NW52" s="72">
        <f t="shared" si="209"/>
        <v>0</v>
      </c>
      <c r="NX52">
        <f t="shared" si="210"/>
        <v>0</v>
      </c>
      <c r="NY52">
        <f t="shared" si="211"/>
        <v>0</v>
      </c>
      <c r="NZ52" s="38" t="str">
        <f>IF(NU52=0,"",IF(NX52&gt;Configurações!$B$15,"7DIA ","")&amp;IF(AND(WEEKDAY(NQ$5)=1,NY52&gt;IF($D52="F",Configurações!$B$13,Configurações!$B$14)),"DOM ","")&amp;IF(Configurações!$B$3="Simples","",IF(ROUND(NV52*1440,0)&lt;=ROUND(Configurações!$B$11*1440,0),IF(ROUND(NW52*1440,0)&gt;0,"INT-INDEVIDO",""),IF(ROUND(NV52*1440,0)&lt;=ROUND(Configurações!$B$12*1440,0),IF(ROUND(NW52*1440,0)&lt;&gt;ROUND(Configurações!$B$8*1440,0),"INT-15MIN",""),IF(OR(ROUND(NW52*1440,0)&lt;ROUND(Configurações!$B$9*1440,0),ROUND(NW52*1440,0)&gt;ROUND(Configurações!$B$10*1440,0)),"INT-1H2H","")))))</f>
        <v/>
      </c>
      <c r="OA52" t="str">
        <f>IF(Configurações!$B$3="Simples",IF('Escala Simples'!AT52="Trabalho","TRAB",IF('Escala Simples'!AT52="Folga","FOLGA",IF('Escala Simples'!AT52="Atestado","ATEST",IF('Escala Simples'!AT52="Férias","FERIAS","")))),"")</f>
        <v/>
      </c>
      <c r="OB52" s="72">
        <f>SUMIFS(Cálculos!$G52:$OA52,Cálculos!$G$4:$OA$4,"H",Cálculos!$G$3:$OA$3,1)</f>
        <v>0</v>
      </c>
      <c r="OC52">
        <f>SUMIFS(Cálculos!$G52:$OA52,Cálculos!$G$4:$OA$4,"T",Cálculos!$G$3:$OA$3,1)</f>
        <v>0</v>
      </c>
      <c r="OD52" s="69" t="str">
        <f>IF($B52="","",IF(AND(Configurações!$B$3&lt;&gt;"Simples",ISNUMBER($C52),ROUND(OB52*1440,0)&gt;$C52*60),"Jornada semanal excedida: "&amp;TEXT(OB52,"[h]:mm")&amp;" (contratada "&amp;$C52&amp;"h) • ","")&amp;IF(IF(Configurações!$B$6="Sim",OC52&gt;6,OC52&gt;Configurações!$B$5),IF(Configurações!$B$6="Sim","Semana inteira sem folga — mínimo 1 folga (CCT/ACT) • ","Mais de "&amp;Configurações!$B$5&amp;" dias trabalhados — obrigatórias 2 folgas semanais • "),"")&amp;IF(COUNTIF(G52:CD52,"*7DIA*")&gt;0,"7º dia consecutivo de trabalho • ","")&amp;IF(COUNTIF(G52:CD52,"*DOM*")&gt;0,"Domingos consecutivos acima do permitido • ","")&amp;IF(COUNTIF(G52:CD52,"*INT-INDEVIDO*")&gt;0,"Intervalo indevido em jornada até 4h • ","")&amp;IF(COUNTIF(G52:CD52,"*INT-15MIN*")&gt;0,"Intervalo deve ser de 15 min (jornada 4h01–6h) • ","")&amp;IF(COUNTIF(G52:CD52,"*INT-1H2H*")&gt;0,"Intervalo fora de 1h–2h (jornada acima de 6h) • ",""))</f>
        <v/>
      </c>
      <c r="OE52">
        <f>IF($B52="",0,IF(AND(Configurações!$B$3&lt;&gt;"Simples",ISNUMBER($C52),ROUND(OB52*1440,0)&gt;$C52*60),1,0))</f>
        <v>0</v>
      </c>
      <c r="OF52">
        <f>IF($B52="",0,IF(IF(Configurações!$B$6="Sim",OC52&gt;6,OC52&gt;Configurações!$B$5),1,0))</f>
        <v>0</v>
      </c>
      <c r="OG52" s="72">
        <f>SUMIFS(Cálculos!$G52:$OA52,Cálculos!$G$4:$OA$4,"H",Cálculos!$G$3:$OA$3,2)</f>
        <v>0</v>
      </c>
      <c r="OH52">
        <f>SUMIFS(Cálculos!$G52:$OA52,Cálculos!$G$4:$OA$4,"T",Cálculos!$G$3:$OA$3,2)</f>
        <v>0</v>
      </c>
      <c r="OI52" s="69" t="str">
        <f>IF($B52="","",IF(AND(Configurações!$B$3&lt;&gt;"Simples",ISNUMBER($C52),ROUND(OG52*1440,0)&gt;$C52*60),"Jornada semanal excedida: "&amp;TEXT(OG52,"[h]:mm")&amp;" (contratada "&amp;$C52&amp;"h) • ","")&amp;IF(IF(Configurações!$B$6="Sim",OH52&gt;6,OH52&gt;Configurações!$B$5),IF(Configurações!$B$6="Sim","Semana inteira sem folga — mínimo 1 folga (CCT/ACT) • ","Mais de "&amp;Configurações!$B$5&amp;" dias trabalhados — obrigatórias 2 folgas semanais • "),"")&amp;IF(COUNTIF(CF52:FC52,"*7DIA*")&gt;0,"7º dia consecutivo de trabalho • ","")&amp;IF(COUNTIF(CF52:FC52,"*DOM*")&gt;0,"Domingos consecutivos acima do permitido • ","")&amp;IF(COUNTIF(CF52:FC52,"*INT-INDEVIDO*")&gt;0,"Intervalo indevido em jornada até 4h • ","")&amp;IF(COUNTIF(CF52:FC52,"*INT-15MIN*")&gt;0,"Intervalo deve ser de 15 min (jornada 4h01–6h) • ","")&amp;IF(COUNTIF(CF52:FC52,"*INT-1H2H*")&gt;0,"Intervalo fora de 1h–2h (jornada acima de 6h) • ",""))</f>
        <v/>
      </c>
      <c r="OJ52">
        <f>IF($B52="",0,IF(AND(Configurações!$B$3&lt;&gt;"Simples",ISNUMBER($C52),ROUND(OG52*1440,0)&gt;$C52*60),1,0))</f>
        <v>0</v>
      </c>
      <c r="OK52">
        <f>IF($B52="",0,IF(IF(Configurações!$B$6="Sim",OH52&gt;6,OH52&gt;Configurações!$B$5),1,0))</f>
        <v>0</v>
      </c>
      <c r="OL52" s="72">
        <f>SUMIFS(Cálculos!$G52:$OA52,Cálculos!$G$4:$OA$4,"H",Cálculos!$G$3:$OA$3,3)</f>
        <v>0</v>
      </c>
      <c r="OM52">
        <f>SUMIFS(Cálculos!$G52:$OA52,Cálculos!$G$4:$OA$4,"T",Cálculos!$G$3:$OA$3,3)</f>
        <v>0</v>
      </c>
      <c r="ON52" s="69" t="str">
        <f>IF($B52="","",IF(AND(Configurações!$B$3&lt;&gt;"Simples",ISNUMBER($C52),ROUND(OL52*1440,0)&gt;$C52*60),"Jornada semanal excedida: "&amp;TEXT(OL52,"[h]:mm")&amp;" (contratada "&amp;$C52&amp;"h) • ","")&amp;IF(IF(Configurações!$B$6="Sim",OM52&gt;6,OM52&gt;Configurações!$B$5),IF(Configurações!$B$6="Sim","Semana inteira sem folga — mínimo 1 folga (CCT/ACT) • ","Mais de "&amp;Configurações!$B$5&amp;" dias trabalhados — obrigatórias 2 folgas semanais • "),"")&amp;IF(COUNTIF(FE52:IB52,"*7DIA*")&gt;0,"7º dia consecutivo de trabalho • ","")&amp;IF(COUNTIF(FE52:IB52,"*DOM*")&gt;0,"Domingos consecutivos acima do permitido • ","")&amp;IF(COUNTIF(FE52:IB52,"*INT-INDEVIDO*")&gt;0,"Intervalo indevido em jornada até 4h • ","")&amp;IF(COUNTIF(FE52:IB52,"*INT-15MIN*")&gt;0,"Intervalo deve ser de 15 min (jornada 4h01–6h) • ","")&amp;IF(COUNTIF(FE52:IB52,"*INT-1H2H*")&gt;0,"Intervalo fora de 1h–2h (jornada acima de 6h) • ",""))</f>
        <v/>
      </c>
      <c r="OO52">
        <f>IF($B52="",0,IF(AND(Configurações!$B$3&lt;&gt;"Simples",ISNUMBER($C52),ROUND(OL52*1440,0)&gt;$C52*60),1,0))</f>
        <v>0</v>
      </c>
      <c r="OP52">
        <f>IF($B52="",0,IF(IF(Configurações!$B$6="Sim",OM52&gt;6,OM52&gt;Configurações!$B$5),1,0))</f>
        <v>0</v>
      </c>
      <c r="OQ52" s="72">
        <f>SUMIFS(Cálculos!$G52:$OA52,Cálculos!$G$4:$OA$4,"H",Cálculos!$G$3:$OA$3,4)</f>
        <v>0</v>
      </c>
      <c r="OR52">
        <f>SUMIFS(Cálculos!$G52:$OA52,Cálculos!$G$4:$OA$4,"T",Cálculos!$G$3:$OA$3,4)</f>
        <v>0</v>
      </c>
      <c r="OS52" s="69" t="str">
        <f>IF($B52="","",IF(AND(Configurações!$B$3&lt;&gt;"Simples",ISNUMBER($C52),ROUND(OQ52*1440,0)&gt;$C52*60),"Jornada semanal excedida: "&amp;TEXT(OQ52,"[h]:mm")&amp;" (contratada "&amp;$C52&amp;"h) • ","")&amp;IF(IF(Configurações!$B$6="Sim",OR52&gt;6,OR52&gt;Configurações!$B$5),IF(Configurações!$B$6="Sim","Semana inteira sem folga — mínimo 1 folga (CCT/ACT) • ","Mais de "&amp;Configurações!$B$5&amp;" dias trabalhados — obrigatórias 2 folgas semanais • "),"")&amp;IF(COUNTIF(ID52:LA52,"*7DIA*")&gt;0,"7º dia consecutivo de trabalho • ","")&amp;IF(COUNTIF(ID52:LA52,"*DOM*")&gt;0,"Domingos consecutivos acima do permitido • ","")&amp;IF(COUNTIF(ID52:LA52,"*INT-INDEVIDO*")&gt;0,"Intervalo indevido em jornada até 4h • ","")&amp;IF(COUNTIF(ID52:LA52,"*INT-15MIN*")&gt;0,"Intervalo deve ser de 15 min (jornada 4h01–6h) • ","")&amp;IF(COUNTIF(ID52:LA52,"*INT-1H2H*")&gt;0,"Intervalo fora de 1h–2h (jornada acima de 6h) • ",""))</f>
        <v/>
      </c>
      <c r="OT52">
        <f>IF($B52="",0,IF(AND(Configurações!$B$3&lt;&gt;"Simples",ISNUMBER($C52),ROUND(OQ52*1440,0)&gt;$C52*60),1,0))</f>
        <v>0</v>
      </c>
      <c r="OU52">
        <f>IF($B52="",0,IF(IF(Configurações!$B$6="Sim",OR52&gt;6,OR52&gt;Configurações!$B$5),1,0))</f>
        <v>0</v>
      </c>
      <c r="OV52" s="72">
        <f>SUMIFS(Cálculos!$G52:$OA52,Cálculos!$G$4:$OA$4,"H",Cálculos!$G$3:$OA$3,5)</f>
        <v>0</v>
      </c>
      <c r="OW52">
        <f>SUMIFS(Cálculos!$G52:$OA52,Cálculos!$G$4:$OA$4,"T",Cálculos!$G$3:$OA$3,5)</f>
        <v>0</v>
      </c>
      <c r="OX52" s="69" t="str">
        <f>IF($B52="","",IF(AND(Configurações!$B$3&lt;&gt;"Simples",ISNUMBER($C52),ROUND(OV52*1440,0)&gt;$C52*60),"Jornada semanal excedida: "&amp;TEXT(OV52,"[h]:mm")&amp;" (contratada "&amp;$C52&amp;"h) • ","")&amp;IF(IF(Configurações!$B$6="Sim",OW52&gt;6,OW52&gt;Configurações!$B$5),IF(Configurações!$B$6="Sim","Semana inteira sem folga — mínimo 1 folga (CCT/ACT) • ","Mais de "&amp;Configurações!$B$5&amp;" dias trabalhados — obrigatórias 2 folgas semanais • "),"")&amp;IF(COUNTIF(LC52:NZ52,"*7DIA*")&gt;0,"7º dia consecutivo de trabalho • ","")&amp;IF(COUNTIF(LC52:NZ52,"*DOM*")&gt;0,"Domingos consecutivos acima do permitido • ","")&amp;IF(COUNTIF(LC52:NZ52,"*INT-INDEVIDO*")&gt;0,"Intervalo indevido em jornada até 4h • ","")&amp;IF(COUNTIF(LC52:NZ52,"*INT-15MIN*")&gt;0,"Intervalo deve ser de 15 min (jornada 4h01–6h) • ","")&amp;IF(COUNTIF(LC52:NZ52,"*INT-1H2H*")&gt;0,"Intervalo fora de 1h–2h (jornada acima de 6h) • ",""))</f>
        <v/>
      </c>
      <c r="OY52">
        <f>IF($B52="",0,IF(AND(Configurações!$B$3&lt;&gt;"Simples",ISNUMBER($C52),ROUND(OV52*1440,0)&gt;$C52*60),1,0))</f>
        <v>0</v>
      </c>
      <c r="OZ52">
        <f>IF($B52="",0,IF(IF(Configurações!$B$6="Sim",OW52&gt;6,OW52&gt;Configurações!$B$5),1,0))</f>
        <v>0</v>
      </c>
      <c r="PA52">
        <f>IF($B52="",0,SUMPRODUCT((Cálculos!$G$4:$OA$4="T")*(Cálculos!$G$5:$OA$5&gt;=$PA$5)*(Cálculos!$G$5:$OA$5&lt;=$PB$5))-PE52)</f>
        <v>0</v>
      </c>
      <c r="PB52">
        <f>IF($B52="",0,PA52-SUMIFS(Cálculos!$G52:$OA52,Cálculos!$G$4:$OA$4,"T",Cálculos!$G$5:$OA$5,"&gt;="&amp;$PA$5,Cálculos!$G$5:$OA$5,"&lt;="&amp;$PB$5))</f>
        <v>0</v>
      </c>
      <c r="PC52">
        <f>ROUND(PA52*Configurações!$B$7/7,0)</f>
        <v>0</v>
      </c>
      <c r="PD52">
        <f>IF(AND(Configurações!$B$6="Sim",PA52&gt;0,PB52&lt;PC52),1,0)</f>
        <v>0</v>
      </c>
      <c r="PE52">
        <f>IF($B52="",0,COUNTIFS(Cálculos!$G$4:$OA$4,"ST",Cálculos!$G$5:$OA$5,"&gt;="&amp;$PA$5,Cálculos!$G$5:$OA$5,"&lt;="&amp;$PB$5,Cálculos!$G52:$OA52,"FERIAS"))</f>
        <v>0</v>
      </c>
      <c r="PF52">
        <f>IF($B52="",0,SUMPRODUCT((Cálculos!$G$4:$OA$4="T")*(Cálculos!$G$5:$OA$5&gt;=$PF$5)*(Cálculos!$G$5:$OA$5&lt;=$PG$5))-PJ52)</f>
        <v>0</v>
      </c>
      <c r="PG52">
        <f>IF($B52="",0,PF52-SUMIFS(Cálculos!$G52:$OA52,Cálculos!$G$4:$OA$4,"T",Cálculos!$G$5:$OA$5,"&gt;="&amp;$PF$5,Cálculos!$G$5:$OA$5,"&lt;="&amp;$PG$5))</f>
        <v>0</v>
      </c>
      <c r="PH52">
        <f>ROUND(PF52*Configurações!$B$7/7,0)</f>
        <v>0</v>
      </c>
      <c r="PI52">
        <f>IF(AND(Configurações!$B$6="Sim",PF52&gt;0,PG52&lt;PH52),1,0)</f>
        <v>0</v>
      </c>
      <c r="PJ52">
        <f>IF($B52="",0,COUNTIFS(Cálculos!$G$4:$OA$4,"ST",Cálculos!$G$5:$OA$5,"&gt;="&amp;$PF$5,Cálculos!$G$5:$OA$5,"&lt;="&amp;$PG$5,Cálculos!$G52:$OA52,"FERIAS"))</f>
        <v>0</v>
      </c>
      <c r="PK52">
        <f>IF($B52="",0,SUMPRODUCT((Cálculos!$G$4:$OA$4="T")*(Cálculos!$G$5:$OA$5&gt;=$PK$5)*(Cálculos!$G$5:$OA$5&lt;=$PL$5))-PO52)</f>
        <v>0</v>
      </c>
      <c r="PL52">
        <f>IF($B52="",0,PK52-SUMIFS(Cálculos!$G52:$OA52,Cálculos!$G$4:$OA$4,"T",Cálculos!$G$5:$OA$5,"&gt;="&amp;$PK$5,Cálculos!$G$5:$OA$5,"&lt;="&amp;$PL$5))</f>
        <v>0</v>
      </c>
      <c r="PM52">
        <f>ROUND(PK52*Configurações!$B$7/7,0)</f>
        <v>0</v>
      </c>
      <c r="PN52">
        <f>IF(AND(Configurações!$B$6="Sim",PK52&gt;0,PL52&lt;PM52),1,0)</f>
        <v>0</v>
      </c>
      <c r="PO52">
        <f>IF($B52="",0,COUNTIFS(Cálculos!$G$4:$OA$4,"ST",Cálculos!$G$5:$OA$5,"&gt;="&amp;$PK$5,Cálculos!$G$5:$OA$5,"&lt;="&amp;$PL$5,Cálculos!$G52:$OA52,"FERIAS"))</f>
        <v>0</v>
      </c>
      <c r="PP52" s="69" t="str">
        <f t="shared" si="212"/>
        <v/>
      </c>
    </row>
    <row r="53" spans="1:432" x14ac:dyDescent="0.25">
      <c r="A53" s="68" t="str">
        <f t="shared" si="106"/>
        <v/>
      </c>
      <c r="B53" s="69" t="str">
        <f>IF(Configurações!$B$3="Colunas",IF('Escala Colunas'!Q$4="","",'Escala Colunas'!Q$4),IF(Configurações!$B$3="Simples",IF('Escala Simples'!$B53="","",'Escala Simples'!$B53),IF('Escala Linhas'!$B53="","",'Escala Linhas'!$B53)))</f>
        <v/>
      </c>
      <c r="C53" s="70" t="str">
        <f>IF($B53="","",IFERROR(INDEX(Funcionários!$D$5:$D$84,MATCH($B53,Funcionários!$B$5:$B$84,0)),""))</f>
        <v/>
      </c>
      <c r="D53" t="str">
        <f>IF($B53="","",IFERROR(INDEX(Funcionários!$C$5:$C$84,MATCH($B53,Funcionários!$B$5:$B$84,0)),""))</f>
        <v/>
      </c>
      <c r="E53">
        <f>IF($B53="",0,IFERROR(N(INDEX(Funcionários!$E$5:$E$84,MATCH($B53,Funcionários!$B$5:$B$84,0))),0))</f>
        <v>0</v>
      </c>
      <c r="F53">
        <f>IF($B53="",0,IFERROR(N(INDEX(Funcionários!$F$5:$F$84,MATCH($B53,Funcionários!$B$5:$B$84,0))),0))</f>
        <v>0</v>
      </c>
      <c r="G53" s="71" t="str">
        <f>IF(Configurações!$B$3="Colunas",IF('Escala Colunas'!Q40="","",'Escala Colunas'!Q40),IF(Configurações!$B$3="Simples","",IF('Escala Linhas'!D53="","",'Escala Linhas'!D53)))</f>
        <v/>
      </c>
      <c r="H53" s="71" t="str">
        <f>IF(Configurações!$B$3="Colunas",IF('Escala Colunas'!Q41="","",'Escala Colunas'!Q41),IF(Configurações!$B$3="Simples","",IF('Escala Linhas'!E53="","",'Escala Linhas'!E53)))</f>
        <v/>
      </c>
      <c r="I53" s="71" t="str">
        <f>IF(Configurações!$B$3="Colunas",IF('Escala Colunas'!Q42="","",'Escala Colunas'!Q42),IF(Configurações!$B$3="Simples","",IF('Escala Linhas'!F53="","",'Escala Linhas'!F53)))</f>
        <v/>
      </c>
      <c r="J53" s="71" t="str">
        <f>IF(Configurações!$B$3="Colunas",IF('Escala Colunas'!Q43="","",'Escala Colunas'!Q43),IF(Configurações!$B$3="Simples","",IF('Escala Linhas'!G53="","",'Escala Linhas'!G53)))</f>
        <v/>
      </c>
      <c r="K53">
        <f>IF($B53="",0,IF(Configurações!$B$3="Simples",IF(OR(Q53="TRAB",Q53="ATEST"),1,0),IF(AND(G53&lt;&gt;"",J53&lt;&gt;""),1,0)))</f>
        <v>0</v>
      </c>
      <c r="L53" s="72">
        <f>IF(AND(K53=1,Configurações!$B$3&lt;&gt;"Simples"),MOD(J53-G53,1)-M53,0)</f>
        <v>0</v>
      </c>
      <c r="M53" s="72">
        <f t="shared" si="107"/>
        <v>0</v>
      </c>
      <c r="N53">
        <f t="shared" si="108"/>
        <v>0</v>
      </c>
      <c r="O53">
        <f t="shared" si="109"/>
        <v>0</v>
      </c>
      <c r="P53" s="38" t="str">
        <f>IF(K53=0,"",IF(N53&gt;Configurações!$B$15,"7DIA ","")&amp;IF(AND(WEEKDAY(G$5)=1,O53&gt;IF($D53="F",Configurações!$B$13,Configurações!$B$14)),"DOM ","")&amp;IF(Configurações!$B$3="Simples","",IF(ROUND(L53*1440,0)&lt;=ROUND(Configurações!$B$11*1440,0),IF(ROUND(M53*1440,0)&gt;0,"INT-INDEVIDO",""),IF(ROUND(L53*1440,0)&lt;=ROUND(Configurações!$B$12*1440,0),IF(ROUND(M53*1440,0)&lt;&gt;ROUND(Configurações!$B$8*1440,0),"INT-15MIN",""),IF(OR(ROUND(M53*1440,0)&lt;ROUND(Configurações!$B$9*1440,0),ROUND(M53*1440,0)&gt;ROUND(Configurações!$B$10*1440,0)),"INT-1H2H","")))))</f>
        <v/>
      </c>
      <c r="Q53" t="str">
        <f>IF(Configurações!$B$3="Simples",IF('Escala Simples'!D53="Trabalho","TRAB",IF('Escala Simples'!D53="Folga","FOLGA",IF('Escala Simples'!D53="Atestado","ATEST",IF('Escala Simples'!D53="Férias","FERIAS","")))),"")</f>
        <v/>
      </c>
      <c r="R53" s="71" t="str">
        <f>IF(Configurações!$B$3="Colunas",IF('Escala Colunas'!Q45="","",'Escala Colunas'!Q45),IF(Configurações!$B$3="Simples","",IF('Escala Linhas'!I53="","",'Escala Linhas'!I53)))</f>
        <v/>
      </c>
      <c r="S53" s="71" t="str">
        <f>IF(Configurações!$B$3="Colunas",IF('Escala Colunas'!Q46="","",'Escala Colunas'!Q46),IF(Configurações!$B$3="Simples","",IF('Escala Linhas'!J53="","",'Escala Linhas'!J53)))</f>
        <v/>
      </c>
      <c r="T53" s="71" t="str">
        <f>IF(Configurações!$B$3="Colunas",IF('Escala Colunas'!Q47="","",'Escala Colunas'!Q47),IF(Configurações!$B$3="Simples","",IF('Escala Linhas'!K53="","",'Escala Linhas'!K53)))</f>
        <v/>
      </c>
      <c r="U53" s="71" t="str">
        <f>IF(Configurações!$B$3="Colunas",IF('Escala Colunas'!Q48="","",'Escala Colunas'!Q48),IF(Configurações!$B$3="Simples","",IF('Escala Linhas'!L53="","",'Escala Linhas'!L53)))</f>
        <v/>
      </c>
      <c r="V53">
        <f>IF($B53="",0,IF(Configurações!$B$3="Simples",IF(OR(AB53="TRAB",AB53="ATEST"),1,0),IF(AND(R53&lt;&gt;"",U53&lt;&gt;""),1,0)))</f>
        <v>0</v>
      </c>
      <c r="W53" s="72">
        <f>IF(AND(V53=1,Configurações!$B$3&lt;&gt;"Simples"),MOD(U53-R53,1)-X53,0)</f>
        <v>0</v>
      </c>
      <c r="X53" s="72">
        <f t="shared" si="110"/>
        <v>0</v>
      </c>
      <c r="Y53">
        <f t="shared" si="111"/>
        <v>0</v>
      </c>
      <c r="Z53">
        <f t="shared" si="112"/>
        <v>0</v>
      </c>
      <c r="AA53" s="38" t="str">
        <f>IF(V53=0,"",IF(Y53&gt;Configurações!$B$15,"7DIA ","")&amp;IF(AND(WEEKDAY(R$5)=1,Z53&gt;IF($D53="F",Configurações!$B$13,Configurações!$B$14)),"DOM ","")&amp;IF(Configurações!$B$3="Simples","",IF(ROUND(W53*1440,0)&lt;=ROUND(Configurações!$B$11*1440,0),IF(ROUND(X53*1440,0)&gt;0,"INT-INDEVIDO",""),IF(ROUND(W53*1440,0)&lt;=ROUND(Configurações!$B$12*1440,0),IF(ROUND(X53*1440,0)&lt;&gt;ROUND(Configurações!$B$8*1440,0),"INT-15MIN",""),IF(OR(ROUND(X53*1440,0)&lt;ROUND(Configurações!$B$9*1440,0),ROUND(X53*1440,0)&gt;ROUND(Configurações!$B$10*1440,0)),"INT-1H2H","")))))</f>
        <v/>
      </c>
      <c r="AB53" t="str">
        <f>IF(Configurações!$B$3="Simples",IF('Escala Simples'!E53="Trabalho","TRAB",IF('Escala Simples'!E53="Folga","FOLGA",IF('Escala Simples'!E53="Atestado","ATEST",IF('Escala Simples'!E53="Férias","FERIAS","")))),"")</f>
        <v/>
      </c>
      <c r="AC53" s="71" t="str">
        <f>IF(Configurações!$B$3="Colunas",IF('Escala Colunas'!Q50="","",'Escala Colunas'!Q50),IF(Configurações!$B$3="Simples","",IF('Escala Linhas'!N53="","",'Escala Linhas'!N53)))</f>
        <v/>
      </c>
      <c r="AD53" s="71" t="str">
        <f>IF(Configurações!$B$3="Colunas",IF('Escala Colunas'!Q51="","",'Escala Colunas'!Q51),IF(Configurações!$B$3="Simples","",IF('Escala Linhas'!O53="","",'Escala Linhas'!O53)))</f>
        <v/>
      </c>
      <c r="AE53" s="71" t="str">
        <f>IF(Configurações!$B$3="Colunas",IF('Escala Colunas'!Q52="","",'Escala Colunas'!Q52),IF(Configurações!$B$3="Simples","",IF('Escala Linhas'!P53="","",'Escala Linhas'!P53)))</f>
        <v/>
      </c>
      <c r="AF53" s="71" t="str">
        <f>IF(Configurações!$B$3="Colunas",IF('Escala Colunas'!Q53="","",'Escala Colunas'!Q53),IF(Configurações!$B$3="Simples","",IF('Escala Linhas'!Q53="","",'Escala Linhas'!Q53)))</f>
        <v/>
      </c>
      <c r="AG53">
        <f>IF($B53="",0,IF(Configurações!$B$3="Simples",IF(OR(AM53="TRAB",AM53="ATEST"),1,0),IF(AND(AC53&lt;&gt;"",AF53&lt;&gt;""),1,0)))</f>
        <v>0</v>
      </c>
      <c r="AH53" s="72">
        <f>IF(AND(AG53=1,Configurações!$B$3&lt;&gt;"Simples"),MOD(AF53-AC53,1)-AI53,0)</f>
        <v>0</v>
      </c>
      <c r="AI53" s="72">
        <f t="shared" si="113"/>
        <v>0</v>
      </c>
      <c r="AJ53">
        <f t="shared" si="114"/>
        <v>0</v>
      </c>
      <c r="AK53">
        <f t="shared" si="115"/>
        <v>0</v>
      </c>
      <c r="AL53" s="38" t="str">
        <f>IF(AG53=0,"",IF(AJ53&gt;Configurações!$B$15,"7DIA ","")&amp;IF(AND(WEEKDAY(AC$5)=1,AK53&gt;IF($D53="F",Configurações!$B$13,Configurações!$B$14)),"DOM ","")&amp;IF(Configurações!$B$3="Simples","",IF(ROUND(AH53*1440,0)&lt;=ROUND(Configurações!$B$11*1440,0),IF(ROUND(AI53*1440,0)&gt;0,"INT-INDEVIDO",""),IF(ROUND(AH53*1440,0)&lt;=ROUND(Configurações!$B$12*1440,0),IF(ROUND(AI53*1440,0)&lt;&gt;ROUND(Configurações!$B$8*1440,0),"INT-15MIN",""),IF(OR(ROUND(AI53*1440,0)&lt;ROUND(Configurações!$B$9*1440,0),ROUND(AI53*1440,0)&gt;ROUND(Configurações!$B$10*1440,0)),"INT-1H2H","")))))</f>
        <v/>
      </c>
      <c r="AM53" t="str">
        <f>IF(Configurações!$B$3="Simples",IF('Escala Simples'!F53="Trabalho","TRAB",IF('Escala Simples'!F53="Folga","FOLGA",IF('Escala Simples'!F53="Atestado","ATEST",IF('Escala Simples'!F53="Férias","FERIAS","")))),"")</f>
        <v/>
      </c>
      <c r="AN53" s="71" t="str">
        <f>IF(Configurações!$B$3="Colunas",IF('Escala Colunas'!Q55="","",'Escala Colunas'!Q55),IF(Configurações!$B$3="Simples","",IF('Escala Linhas'!S53="","",'Escala Linhas'!S53)))</f>
        <v/>
      </c>
      <c r="AO53" s="71" t="str">
        <f>IF(Configurações!$B$3="Colunas",IF('Escala Colunas'!Q56="","",'Escala Colunas'!Q56),IF(Configurações!$B$3="Simples","",IF('Escala Linhas'!T53="","",'Escala Linhas'!T53)))</f>
        <v/>
      </c>
      <c r="AP53" s="71" t="str">
        <f>IF(Configurações!$B$3="Colunas",IF('Escala Colunas'!Q57="","",'Escala Colunas'!Q57),IF(Configurações!$B$3="Simples","",IF('Escala Linhas'!U53="","",'Escala Linhas'!U53)))</f>
        <v/>
      </c>
      <c r="AQ53" s="71" t="str">
        <f>IF(Configurações!$B$3="Colunas",IF('Escala Colunas'!Q58="","",'Escala Colunas'!Q58),IF(Configurações!$B$3="Simples","",IF('Escala Linhas'!V53="","",'Escala Linhas'!V53)))</f>
        <v/>
      </c>
      <c r="AR53">
        <f>IF($B53="",0,IF(Configurações!$B$3="Simples",IF(OR(AX53="TRAB",AX53="ATEST"),1,0),IF(AND(AN53&lt;&gt;"",AQ53&lt;&gt;""),1,0)))</f>
        <v>0</v>
      </c>
      <c r="AS53" s="72">
        <f>IF(AND(AR53=1,Configurações!$B$3&lt;&gt;"Simples"),MOD(AQ53-AN53,1)-AT53,0)</f>
        <v>0</v>
      </c>
      <c r="AT53" s="72">
        <f t="shared" si="116"/>
        <v>0</v>
      </c>
      <c r="AU53">
        <f t="shared" si="117"/>
        <v>0</v>
      </c>
      <c r="AV53">
        <f t="shared" si="118"/>
        <v>0</v>
      </c>
      <c r="AW53" s="38" t="str">
        <f>IF(AR53=0,"",IF(AU53&gt;Configurações!$B$15,"7DIA ","")&amp;IF(AND(WEEKDAY(AN$5)=1,AV53&gt;IF($D53="F",Configurações!$B$13,Configurações!$B$14)),"DOM ","")&amp;IF(Configurações!$B$3="Simples","",IF(ROUND(AS53*1440,0)&lt;=ROUND(Configurações!$B$11*1440,0),IF(ROUND(AT53*1440,0)&gt;0,"INT-INDEVIDO",""),IF(ROUND(AS53*1440,0)&lt;=ROUND(Configurações!$B$12*1440,0),IF(ROUND(AT53*1440,0)&lt;&gt;ROUND(Configurações!$B$8*1440,0),"INT-15MIN",""),IF(OR(ROUND(AT53*1440,0)&lt;ROUND(Configurações!$B$9*1440,0),ROUND(AT53*1440,0)&gt;ROUND(Configurações!$B$10*1440,0)),"INT-1H2H","")))))</f>
        <v/>
      </c>
      <c r="AX53" t="str">
        <f>IF(Configurações!$B$3="Simples",IF('Escala Simples'!G53="Trabalho","TRAB",IF('Escala Simples'!G53="Folga","FOLGA",IF('Escala Simples'!G53="Atestado","ATEST",IF('Escala Simples'!G53="Férias","FERIAS","")))),"")</f>
        <v/>
      </c>
      <c r="AY53" s="71" t="str">
        <f>IF(Configurações!$B$3="Colunas",IF('Escala Colunas'!Q60="","",'Escala Colunas'!Q60),IF(Configurações!$B$3="Simples","",IF('Escala Linhas'!X53="","",'Escala Linhas'!X53)))</f>
        <v/>
      </c>
      <c r="AZ53" s="71" t="str">
        <f>IF(Configurações!$B$3="Colunas",IF('Escala Colunas'!Q61="","",'Escala Colunas'!Q61),IF(Configurações!$B$3="Simples","",IF('Escala Linhas'!Y53="","",'Escala Linhas'!Y53)))</f>
        <v/>
      </c>
      <c r="BA53" s="71" t="str">
        <f>IF(Configurações!$B$3="Colunas",IF('Escala Colunas'!Q62="","",'Escala Colunas'!Q62),IF(Configurações!$B$3="Simples","",IF('Escala Linhas'!Z53="","",'Escala Linhas'!Z53)))</f>
        <v/>
      </c>
      <c r="BB53" s="71" t="str">
        <f>IF(Configurações!$B$3="Colunas",IF('Escala Colunas'!Q63="","",'Escala Colunas'!Q63),IF(Configurações!$B$3="Simples","",IF('Escala Linhas'!AA53="","",'Escala Linhas'!AA53)))</f>
        <v/>
      </c>
      <c r="BC53">
        <f>IF($B53="",0,IF(Configurações!$B$3="Simples",IF(OR(BI53="TRAB",BI53="ATEST"),1,0),IF(AND(AY53&lt;&gt;"",BB53&lt;&gt;""),1,0)))</f>
        <v>0</v>
      </c>
      <c r="BD53" s="72">
        <f>IF(AND(BC53=1,Configurações!$B$3&lt;&gt;"Simples"),MOD(BB53-AY53,1)-BE53,0)</f>
        <v>0</v>
      </c>
      <c r="BE53" s="72">
        <f t="shared" si="119"/>
        <v>0</v>
      </c>
      <c r="BF53">
        <f t="shared" si="120"/>
        <v>0</v>
      </c>
      <c r="BG53">
        <f t="shared" si="121"/>
        <v>0</v>
      </c>
      <c r="BH53" s="38" t="str">
        <f>IF(BC53=0,"",IF(BF53&gt;Configurações!$B$15,"7DIA ","")&amp;IF(AND(WEEKDAY(AY$5)=1,BG53&gt;IF($D53="F",Configurações!$B$13,Configurações!$B$14)),"DOM ","")&amp;IF(Configurações!$B$3="Simples","",IF(ROUND(BD53*1440,0)&lt;=ROUND(Configurações!$B$11*1440,0),IF(ROUND(BE53*1440,0)&gt;0,"INT-INDEVIDO",""),IF(ROUND(BD53*1440,0)&lt;=ROUND(Configurações!$B$12*1440,0),IF(ROUND(BE53*1440,0)&lt;&gt;ROUND(Configurações!$B$8*1440,0),"INT-15MIN",""),IF(OR(ROUND(BE53*1440,0)&lt;ROUND(Configurações!$B$9*1440,0),ROUND(BE53*1440,0)&gt;ROUND(Configurações!$B$10*1440,0)),"INT-1H2H","")))))</f>
        <v/>
      </c>
      <c r="BI53" t="str">
        <f>IF(Configurações!$B$3="Simples",IF('Escala Simples'!H53="Trabalho","TRAB",IF('Escala Simples'!H53="Folga","FOLGA",IF('Escala Simples'!H53="Atestado","ATEST",IF('Escala Simples'!H53="Férias","FERIAS","")))),"")</f>
        <v/>
      </c>
      <c r="BJ53" s="71" t="str">
        <f>IF(Configurações!$B$3="Colunas",IF('Escala Colunas'!Q65="","",'Escala Colunas'!Q65),IF(Configurações!$B$3="Simples","",IF('Escala Linhas'!AC53="","",'Escala Linhas'!AC53)))</f>
        <v/>
      </c>
      <c r="BK53" s="71" t="str">
        <f>IF(Configurações!$B$3="Colunas",IF('Escala Colunas'!Q66="","",'Escala Colunas'!Q66),IF(Configurações!$B$3="Simples","",IF('Escala Linhas'!AD53="","",'Escala Linhas'!AD53)))</f>
        <v/>
      </c>
      <c r="BL53" s="71" t="str">
        <f>IF(Configurações!$B$3="Colunas",IF('Escala Colunas'!Q67="","",'Escala Colunas'!Q67),IF(Configurações!$B$3="Simples","",IF('Escala Linhas'!AE53="","",'Escala Linhas'!AE53)))</f>
        <v/>
      </c>
      <c r="BM53" s="71" t="str">
        <f>IF(Configurações!$B$3="Colunas",IF('Escala Colunas'!Q68="","",'Escala Colunas'!Q68),IF(Configurações!$B$3="Simples","",IF('Escala Linhas'!AF53="","",'Escala Linhas'!AF53)))</f>
        <v/>
      </c>
      <c r="BN53">
        <f>IF($B53="",0,IF(Configurações!$B$3="Simples",IF(OR(BT53="TRAB",BT53="ATEST"),1,0),IF(AND(BJ53&lt;&gt;"",BM53&lt;&gt;""),1,0)))</f>
        <v>0</v>
      </c>
      <c r="BO53" s="72">
        <f>IF(AND(BN53=1,Configurações!$B$3&lt;&gt;"Simples"),MOD(BM53-BJ53,1)-BP53,0)</f>
        <v>0</v>
      </c>
      <c r="BP53" s="72">
        <f t="shared" si="122"/>
        <v>0</v>
      </c>
      <c r="BQ53">
        <f t="shared" si="123"/>
        <v>0</v>
      </c>
      <c r="BR53">
        <f t="shared" si="124"/>
        <v>0</v>
      </c>
      <c r="BS53" s="38" t="str">
        <f>IF(BN53=0,"",IF(BQ53&gt;Configurações!$B$15,"7DIA ","")&amp;IF(AND(WEEKDAY(BJ$5)=1,BR53&gt;IF($D53="F",Configurações!$B$13,Configurações!$B$14)),"DOM ","")&amp;IF(Configurações!$B$3="Simples","",IF(ROUND(BO53*1440,0)&lt;=ROUND(Configurações!$B$11*1440,0),IF(ROUND(BP53*1440,0)&gt;0,"INT-INDEVIDO",""),IF(ROUND(BO53*1440,0)&lt;=ROUND(Configurações!$B$12*1440,0),IF(ROUND(BP53*1440,0)&lt;&gt;ROUND(Configurações!$B$8*1440,0),"INT-15MIN",""),IF(OR(ROUND(BP53*1440,0)&lt;ROUND(Configurações!$B$9*1440,0),ROUND(BP53*1440,0)&gt;ROUND(Configurações!$B$10*1440,0)),"INT-1H2H","")))))</f>
        <v/>
      </c>
      <c r="BT53" t="str">
        <f>IF(Configurações!$B$3="Simples",IF('Escala Simples'!I53="Trabalho","TRAB",IF('Escala Simples'!I53="Folga","FOLGA",IF('Escala Simples'!I53="Atestado","ATEST",IF('Escala Simples'!I53="Férias","FERIAS","")))),"")</f>
        <v/>
      </c>
      <c r="BU53" s="71" t="str">
        <f>IF(Configurações!$B$3="Colunas",IF('Escala Colunas'!Q70="","",'Escala Colunas'!Q70),IF(Configurações!$B$3="Simples","",IF('Escala Linhas'!AH53="","",'Escala Linhas'!AH53)))</f>
        <v/>
      </c>
      <c r="BV53" s="71" t="str">
        <f>IF(Configurações!$B$3="Colunas",IF('Escala Colunas'!Q71="","",'Escala Colunas'!Q71),IF(Configurações!$B$3="Simples","",IF('Escala Linhas'!AI53="","",'Escala Linhas'!AI53)))</f>
        <v/>
      </c>
      <c r="BW53" s="71" t="str">
        <f>IF(Configurações!$B$3="Colunas",IF('Escala Colunas'!Q72="","",'Escala Colunas'!Q72),IF(Configurações!$B$3="Simples","",IF('Escala Linhas'!AJ53="","",'Escala Linhas'!AJ53)))</f>
        <v/>
      </c>
      <c r="BX53" s="71" t="str">
        <f>IF(Configurações!$B$3="Colunas",IF('Escala Colunas'!Q73="","",'Escala Colunas'!Q73),IF(Configurações!$B$3="Simples","",IF('Escala Linhas'!AK53="","",'Escala Linhas'!AK53)))</f>
        <v/>
      </c>
      <c r="BY53">
        <f>IF($B53="",0,IF(Configurações!$B$3="Simples",IF(OR(CE53="TRAB",CE53="ATEST"),1,0),IF(AND(BU53&lt;&gt;"",BX53&lt;&gt;""),1,0)))</f>
        <v>0</v>
      </c>
      <c r="BZ53" s="72">
        <f>IF(AND(BY53=1,Configurações!$B$3&lt;&gt;"Simples"),MOD(BX53-BU53,1)-CA53,0)</f>
        <v>0</v>
      </c>
      <c r="CA53" s="72">
        <f t="shared" si="125"/>
        <v>0</v>
      </c>
      <c r="CB53">
        <f t="shared" si="126"/>
        <v>0</v>
      </c>
      <c r="CC53">
        <f t="shared" si="127"/>
        <v>0</v>
      </c>
      <c r="CD53" s="38" t="str">
        <f>IF(BY53=0,"",IF(CB53&gt;Configurações!$B$15,"7DIA ","")&amp;IF(AND(WEEKDAY(BU$5)=1,CC53&gt;IF($D53="F",Configurações!$B$13,Configurações!$B$14)),"DOM ","")&amp;IF(Configurações!$B$3="Simples","",IF(ROUND(BZ53*1440,0)&lt;=ROUND(Configurações!$B$11*1440,0),IF(ROUND(CA53*1440,0)&gt;0,"INT-INDEVIDO",""),IF(ROUND(BZ53*1440,0)&lt;=ROUND(Configurações!$B$12*1440,0),IF(ROUND(CA53*1440,0)&lt;&gt;ROUND(Configurações!$B$8*1440,0),"INT-15MIN",""),IF(OR(ROUND(CA53*1440,0)&lt;ROUND(Configurações!$B$9*1440,0),ROUND(CA53*1440,0)&gt;ROUND(Configurações!$B$10*1440,0)),"INT-1H2H","")))))</f>
        <v/>
      </c>
      <c r="CE53" t="str">
        <f>IF(Configurações!$B$3="Simples",IF('Escala Simples'!J53="Trabalho","TRAB",IF('Escala Simples'!J53="Folga","FOLGA",IF('Escala Simples'!J53="Atestado","ATEST",IF('Escala Simples'!J53="Férias","FERIAS","")))),"")</f>
        <v/>
      </c>
      <c r="CF53" s="71" t="str">
        <f>IF(Configurações!$B$3="Colunas",IF('Escala Colunas'!Q78="","",'Escala Colunas'!Q78),IF(Configurações!$B$3="Simples","",IF('Escala Linhas'!AP53="","",'Escala Linhas'!AP53)))</f>
        <v/>
      </c>
      <c r="CG53" s="71" t="str">
        <f>IF(Configurações!$B$3="Colunas",IF('Escala Colunas'!Q79="","",'Escala Colunas'!Q79),IF(Configurações!$B$3="Simples","",IF('Escala Linhas'!AQ53="","",'Escala Linhas'!AQ53)))</f>
        <v/>
      </c>
      <c r="CH53" s="71" t="str">
        <f>IF(Configurações!$B$3="Colunas",IF('Escala Colunas'!Q80="","",'Escala Colunas'!Q80),IF(Configurações!$B$3="Simples","",IF('Escala Linhas'!AR53="","",'Escala Linhas'!AR53)))</f>
        <v/>
      </c>
      <c r="CI53" s="71" t="str">
        <f>IF(Configurações!$B$3="Colunas",IF('Escala Colunas'!Q81="","",'Escala Colunas'!Q81),IF(Configurações!$B$3="Simples","",IF('Escala Linhas'!AS53="","",'Escala Linhas'!AS53)))</f>
        <v/>
      </c>
      <c r="CJ53">
        <f>IF($B53="",0,IF(Configurações!$B$3="Simples",IF(OR(CP53="TRAB",CP53="ATEST"),1,0),IF(AND(CF53&lt;&gt;"",CI53&lt;&gt;""),1,0)))</f>
        <v>0</v>
      </c>
      <c r="CK53" s="72">
        <f>IF(AND(CJ53=1,Configurações!$B$3&lt;&gt;"Simples"),MOD(CI53-CF53,1)-CL53,0)</f>
        <v>0</v>
      </c>
      <c r="CL53" s="72">
        <f t="shared" si="128"/>
        <v>0</v>
      </c>
      <c r="CM53">
        <f t="shared" si="129"/>
        <v>0</v>
      </c>
      <c r="CN53">
        <f t="shared" si="130"/>
        <v>0</v>
      </c>
      <c r="CO53" s="38" t="str">
        <f>IF(CJ53=0,"",IF(CM53&gt;Configurações!$B$15,"7DIA ","")&amp;IF(AND(WEEKDAY(CF$5)=1,CN53&gt;IF($D53="F",Configurações!$B$13,Configurações!$B$14)),"DOM ","")&amp;IF(Configurações!$B$3="Simples","",IF(ROUND(CK53*1440,0)&lt;=ROUND(Configurações!$B$11*1440,0),IF(ROUND(CL53*1440,0)&gt;0,"INT-INDEVIDO",""),IF(ROUND(CK53*1440,0)&lt;=ROUND(Configurações!$B$12*1440,0),IF(ROUND(CL53*1440,0)&lt;&gt;ROUND(Configurações!$B$8*1440,0),"INT-15MIN",""),IF(OR(ROUND(CL53*1440,0)&lt;ROUND(Configurações!$B$9*1440,0),ROUND(CL53*1440,0)&gt;ROUND(Configurações!$B$10*1440,0)),"INT-1H2H","")))))</f>
        <v/>
      </c>
      <c r="CP53" t="str">
        <f>IF(Configurações!$B$3="Simples",IF('Escala Simples'!M53="Trabalho","TRAB",IF('Escala Simples'!M53="Folga","FOLGA",IF('Escala Simples'!M53="Atestado","ATEST",IF('Escala Simples'!M53="Férias","FERIAS","")))),"")</f>
        <v/>
      </c>
      <c r="CQ53" s="71" t="str">
        <f>IF(Configurações!$B$3="Colunas",IF('Escala Colunas'!Q83="","",'Escala Colunas'!Q83),IF(Configurações!$B$3="Simples","",IF('Escala Linhas'!AU53="","",'Escala Linhas'!AU53)))</f>
        <v/>
      </c>
      <c r="CR53" s="71" t="str">
        <f>IF(Configurações!$B$3="Colunas",IF('Escala Colunas'!Q84="","",'Escala Colunas'!Q84),IF(Configurações!$B$3="Simples","",IF('Escala Linhas'!AV53="","",'Escala Linhas'!AV53)))</f>
        <v/>
      </c>
      <c r="CS53" s="71" t="str">
        <f>IF(Configurações!$B$3="Colunas",IF('Escala Colunas'!Q85="","",'Escala Colunas'!Q85),IF(Configurações!$B$3="Simples","",IF('Escala Linhas'!AW53="","",'Escala Linhas'!AW53)))</f>
        <v/>
      </c>
      <c r="CT53" s="71" t="str">
        <f>IF(Configurações!$B$3="Colunas",IF('Escala Colunas'!Q86="","",'Escala Colunas'!Q86),IF(Configurações!$B$3="Simples","",IF('Escala Linhas'!AX53="","",'Escala Linhas'!AX53)))</f>
        <v/>
      </c>
      <c r="CU53">
        <f>IF($B53="",0,IF(Configurações!$B$3="Simples",IF(OR(DA53="TRAB",DA53="ATEST"),1,0),IF(AND(CQ53&lt;&gt;"",CT53&lt;&gt;""),1,0)))</f>
        <v>0</v>
      </c>
      <c r="CV53" s="72">
        <f>IF(AND(CU53=1,Configurações!$B$3&lt;&gt;"Simples"),MOD(CT53-CQ53,1)-CW53,0)</f>
        <v>0</v>
      </c>
      <c r="CW53" s="72">
        <f t="shared" si="131"/>
        <v>0</v>
      </c>
      <c r="CX53">
        <f t="shared" si="132"/>
        <v>0</v>
      </c>
      <c r="CY53">
        <f t="shared" si="133"/>
        <v>0</v>
      </c>
      <c r="CZ53" s="38" t="str">
        <f>IF(CU53=0,"",IF(CX53&gt;Configurações!$B$15,"7DIA ","")&amp;IF(AND(WEEKDAY(CQ$5)=1,CY53&gt;IF($D53="F",Configurações!$B$13,Configurações!$B$14)),"DOM ","")&amp;IF(Configurações!$B$3="Simples","",IF(ROUND(CV53*1440,0)&lt;=ROUND(Configurações!$B$11*1440,0),IF(ROUND(CW53*1440,0)&gt;0,"INT-INDEVIDO",""),IF(ROUND(CV53*1440,0)&lt;=ROUND(Configurações!$B$12*1440,0),IF(ROUND(CW53*1440,0)&lt;&gt;ROUND(Configurações!$B$8*1440,0),"INT-15MIN",""),IF(OR(ROUND(CW53*1440,0)&lt;ROUND(Configurações!$B$9*1440,0),ROUND(CW53*1440,0)&gt;ROUND(Configurações!$B$10*1440,0)),"INT-1H2H","")))))</f>
        <v/>
      </c>
      <c r="DA53" t="str">
        <f>IF(Configurações!$B$3="Simples",IF('Escala Simples'!N53="Trabalho","TRAB",IF('Escala Simples'!N53="Folga","FOLGA",IF('Escala Simples'!N53="Atestado","ATEST",IF('Escala Simples'!N53="Férias","FERIAS","")))),"")</f>
        <v/>
      </c>
      <c r="DB53" s="71" t="str">
        <f>IF(Configurações!$B$3="Colunas",IF('Escala Colunas'!Q88="","",'Escala Colunas'!Q88),IF(Configurações!$B$3="Simples","",IF('Escala Linhas'!AZ53="","",'Escala Linhas'!AZ53)))</f>
        <v/>
      </c>
      <c r="DC53" s="71" t="str">
        <f>IF(Configurações!$B$3="Colunas",IF('Escala Colunas'!Q89="","",'Escala Colunas'!Q89),IF(Configurações!$B$3="Simples","",IF('Escala Linhas'!BA53="","",'Escala Linhas'!BA53)))</f>
        <v/>
      </c>
      <c r="DD53" s="71" t="str">
        <f>IF(Configurações!$B$3="Colunas",IF('Escala Colunas'!Q90="","",'Escala Colunas'!Q90),IF(Configurações!$B$3="Simples","",IF('Escala Linhas'!BB53="","",'Escala Linhas'!BB53)))</f>
        <v/>
      </c>
      <c r="DE53" s="71" t="str">
        <f>IF(Configurações!$B$3="Colunas",IF('Escala Colunas'!Q91="","",'Escala Colunas'!Q91),IF(Configurações!$B$3="Simples","",IF('Escala Linhas'!BC53="","",'Escala Linhas'!BC53)))</f>
        <v/>
      </c>
      <c r="DF53">
        <f>IF($B53="",0,IF(Configurações!$B$3="Simples",IF(OR(DL53="TRAB",DL53="ATEST"),1,0),IF(AND(DB53&lt;&gt;"",DE53&lt;&gt;""),1,0)))</f>
        <v>0</v>
      </c>
      <c r="DG53" s="72">
        <f>IF(AND(DF53=1,Configurações!$B$3&lt;&gt;"Simples"),MOD(DE53-DB53,1)-DH53,0)</f>
        <v>0</v>
      </c>
      <c r="DH53" s="72">
        <f t="shared" si="134"/>
        <v>0</v>
      </c>
      <c r="DI53">
        <f t="shared" si="135"/>
        <v>0</v>
      </c>
      <c r="DJ53">
        <f t="shared" si="136"/>
        <v>0</v>
      </c>
      <c r="DK53" s="38" t="str">
        <f>IF(DF53=0,"",IF(DI53&gt;Configurações!$B$15,"7DIA ","")&amp;IF(AND(WEEKDAY(DB$5)=1,DJ53&gt;IF($D53="F",Configurações!$B$13,Configurações!$B$14)),"DOM ","")&amp;IF(Configurações!$B$3="Simples","",IF(ROUND(DG53*1440,0)&lt;=ROUND(Configurações!$B$11*1440,0),IF(ROUND(DH53*1440,0)&gt;0,"INT-INDEVIDO",""),IF(ROUND(DG53*1440,0)&lt;=ROUND(Configurações!$B$12*1440,0),IF(ROUND(DH53*1440,0)&lt;&gt;ROUND(Configurações!$B$8*1440,0),"INT-15MIN",""),IF(OR(ROUND(DH53*1440,0)&lt;ROUND(Configurações!$B$9*1440,0),ROUND(DH53*1440,0)&gt;ROUND(Configurações!$B$10*1440,0)),"INT-1H2H","")))))</f>
        <v/>
      </c>
      <c r="DL53" t="str">
        <f>IF(Configurações!$B$3="Simples",IF('Escala Simples'!O53="Trabalho","TRAB",IF('Escala Simples'!O53="Folga","FOLGA",IF('Escala Simples'!O53="Atestado","ATEST",IF('Escala Simples'!O53="Férias","FERIAS","")))),"")</f>
        <v/>
      </c>
      <c r="DM53" s="71" t="str">
        <f>IF(Configurações!$B$3="Colunas",IF('Escala Colunas'!Q93="","",'Escala Colunas'!Q93),IF(Configurações!$B$3="Simples","",IF('Escala Linhas'!BE53="","",'Escala Linhas'!BE53)))</f>
        <v/>
      </c>
      <c r="DN53" s="71" t="str">
        <f>IF(Configurações!$B$3="Colunas",IF('Escala Colunas'!Q94="","",'Escala Colunas'!Q94),IF(Configurações!$B$3="Simples","",IF('Escala Linhas'!BF53="","",'Escala Linhas'!BF53)))</f>
        <v/>
      </c>
      <c r="DO53" s="71" t="str">
        <f>IF(Configurações!$B$3="Colunas",IF('Escala Colunas'!Q95="","",'Escala Colunas'!Q95),IF(Configurações!$B$3="Simples","",IF('Escala Linhas'!BG53="","",'Escala Linhas'!BG53)))</f>
        <v/>
      </c>
      <c r="DP53" s="71" t="str">
        <f>IF(Configurações!$B$3="Colunas",IF('Escala Colunas'!Q96="","",'Escala Colunas'!Q96),IF(Configurações!$B$3="Simples","",IF('Escala Linhas'!BH53="","",'Escala Linhas'!BH53)))</f>
        <v/>
      </c>
      <c r="DQ53">
        <f>IF($B53="",0,IF(Configurações!$B$3="Simples",IF(OR(DW53="TRAB",DW53="ATEST"),1,0),IF(AND(DM53&lt;&gt;"",DP53&lt;&gt;""),1,0)))</f>
        <v>0</v>
      </c>
      <c r="DR53" s="72">
        <f>IF(AND(DQ53=1,Configurações!$B$3&lt;&gt;"Simples"),MOD(DP53-DM53,1)-DS53,0)</f>
        <v>0</v>
      </c>
      <c r="DS53" s="72">
        <f t="shared" si="137"/>
        <v>0</v>
      </c>
      <c r="DT53">
        <f t="shared" si="138"/>
        <v>0</v>
      </c>
      <c r="DU53">
        <f t="shared" si="139"/>
        <v>0</v>
      </c>
      <c r="DV53" s="38" t="str">
        <f>IF(DQ53=0,"",IF(DT53&gt;Configurações!$B$15,"7DIA ","")&amp;IF(AND(WEEKDAY(DM$5)=1,DU53&gt;IF($D53="F",Configurações!$B$13,Configurações!$B$14)),"DOM ","")&amp;IF(Configurações!$B$3="Simples","",IF(ROUND(DR53*1440,0)&lt;=ROUND(Configurações!$B$11*1440,0),IF(ROUND(DS53*1440,0)&gt;0,"INT-INDEVIDO",""),IF(ROUND(DR53*1440,0)&lt;=ROUND(Configurações!$B$12*1440,0),IF(ROUND(DS53*1440,0)&lt;&gt;ROUND(Configurações!$B$8*1440,0),"INT-15MIN",""),IF(OR(ROUND(DS53*1440,0)&lt;ROUND(Configurações!$B$9*1440,0),ROUND(DS53*1440,0)&gt;ROUND(Configurações!$B$10*1440,0)),"INT-1H2H","")))))</f>
        <v/>
      </c>
      <c r="DW53" t="str">
        <f>IF(Configurações!$B$3="Simples",IF('Escala Simples'!P53="Trabalho","TRAB",IF('Escala Simples'!P53="Folga","FOLGA",IF('Escala Simples'!P53="Atestado","ATEST",IF('Escala Simples'!P53="Férias","FERIAS","")))),"")</f>
        <v/>
      </c>
      <c r="DX53" s="71" t="str">
        <f>IF(Configurações!$B$3="Colunas",IF('Escala Colunas'!Q98="","",'Escala Colunas'!Q98),IF(Configurações!$B$3="Simples","",IF('Escala Linhas'!BJ53="","",'Escala Linhas'!BJ53)))</f>
        <v/>
      </c>
      <c r="DY53" s="71" t="str">
        <f>IF(Configurações!$B$3="Colunas",IF('Escala Colunas'!Q99="","",'Escala Colunas'!Q99),IF(Configurações!$B$3="Simples","",IF('Escala Linhas'!BK53="","",'Escala Linhas'!BK53)))</f>
        <v/>
      </c>
      <c r="DZ53" s="71" t="str">
        <f>IF(Configurações!$B$3="Colunas",IF('Escala Colunas'!Q100="","",'Escala Colunas'!Q100),IF(Configurações!$B$3="Simples","",IF('Escala Linhas'!BL53="","",'Escala Linhas'!BL53)))</f>
        <v/>
      </c>
      <c r="EA53" s="71" t="str">
        <f>IF(Configurações!$B$3="Colunas",IF('Escala Colunas'!Q101="","",'Escala Colunas'!Q101),IF(Configurações!$B$3="Simples","",IF('Escala Linhas'!BM53="","",'Escala Linhas'!BM53)))</f>
        <v/>
      </c>
      <c r="EB53">
        <f>IF($B53="",0,IF(Configurações!$B$3="Simples",IF(OR(EH53="TRAB",EH53="ATEST"),1,0),IF(AND(DX53&lt;&gt;"",EA53&lt;&gt;""),1,0)))</f>
        <v>0</v>
      </c>
      <c r="EC53" s="72">
        <f>IF(AND(EB53=1,Configurações!$B$3&lt;&gt;"Simples"),MOD(EA53-DX53,1)-ED53,0)</f>
        <v>0</v>
      </c>
      <c r="ED53" s="72">
        <f t="shared" si="140"/>
        <v>0</v>
      </c>
      <c r="EE53">
        <f t="shared" si="141"/>
        <v>0</v>
      </c>
      <c r="EF53">
        <f t="shared" si="142"/>
        <v>0</v>
      </c>
      <c r="EG53" s="38" t="str">
        <f>IF(EB53=0,"",IF(EE53&gt;Configurações!$B$15,"7DIA ","")&amp;IF(AND(WEEKDAY(DX$5)=1,EF53&gt;IF($D53="F",Configurações!$B$13,Configurações!$B$14)),"DOM ","")&amp;IF(Configurações!$B$3="Simples","",IF(ROUND(EC53*1440,0)&lt;=ROUND(Configurações!$B$11*1440,0),IF(ROUND(ED53*1440,0)&gt;0,"INT-INDEVIDO",""),IF(ROUND(EC53*1440,0)&lt;=ROUND(Configurações!$B$12*1440,0),IF(ROUND(ED53*1440,0)&lt;&gt;ROUND(Configurações!$B$8*1440,0),"INT-15MIN",""),IF(OR(ROUND(ED53*1440,0)&lt;ROUND(Configurações!$B$9*1440,0),ROUND(ED53*1440,0)&gt;ROUND(Configurações!$B$10*1440,0)),"INT-1H2H","")))))</f>
        <v/>
      </c>
      <c r="EH53" t="str">
        <f>IF(Configurações!$B$3="Simples",IF('Escala Simples'!Q53="Trabalho","TRAB",IF('Escala Simples'!Q53="Folga","FOLGA",IF('Escala Simples'!Q53="Atestado","ATEST",IF('Escala Simples'!Q53="Férias","FERIAS","")))),"")</f>
        <v/>
      </c>
      <c r="EI53" s="71" t="str">
        <f>IF(Configurações!$B$3="Colunas",IF('Escala Colunas'!Q103="","",'Escala Colunas'!Q103),IF(Configurações!$B$3="Simples","",IF('Escala Linhas'!BO53="","",'Escala Linhas'!BO53)))</f>
        <v/>
      </c>
      <c r="EJ53" s="71" t="str">
        <f>IF(Configurações!$B$3="Colunas",IF('Escala Colunas'!Q104="","",'Escala Colunas'!Q104),IF(Configurações!$B$3="Simples","",IF('Escala Linhas'!BP53="","",'Escala Linhas'!BP53)))</f>
        <v/>
      </c>
      <c r="EK53" s="71" t="str">
        <f>IF(Configurações!$B$3="Colunas",IF('Escala Colunas'!Q105="","",'Escala Colunas'!Q105),IF(Configurações!$B$3="Simples","",IF('Escala Linhas'!BQ53="","",'Escala Linhas'!BQ53)))</f>
        <v/>
      </c>
      <c r="EL53" s="71" t="str">
        <f>IF(Configurações!$B$3="Colunas",IF('Escala Colunas'!Q106="","",'Escala Colunas'!Q106),IF(Configurações!$B$3="Simples","",IF('Escala Linhas'!BR53="","",'Escala Linhas'!BR53)))</f>
        <v/>
      </c>
      <c r="EM53">
        <f>IF($B53="",0,IF(Configurações!$B$3="Simples",IF(OR(ES53="TRAB",ES53="ATEST"),1,0),IF(AND(EI53&lt;&gt;"",EL53&lt;&gt;""),1,0)))</f>
        <v>0</v>
      </c>
      <c r="EN53" s="72">
        <f>IF(AND(EM53=1,Configurações!$B$3&lt;&gt;"Simples"),MOD(EL53-EI53,1)-EO53,0)</f>
        <v>0</v>
      </c>
      <c r="EO53" s="72">
        <f t="shared" si="143"/>
        <v>0</v>
      </c>
      <c r="EP53">
        <f t="shared" si="144"/>
        <v>0</v>
      </c>
      <c r="EQ53">
        <f t="shared" si="145"/>
        <v>0</v>
      </c>
      <c r="ER53" s="38" t="str">
        <f>IF(EM53=0,"",IF(EP53&gt;Configurações!$B$15,"7DIA ","")&amp;IF(AND(WEEKDAY(EI$5)=1,EQ53&gt;IF($D53="F",Configurações!$B$13,Configurações!$B$14)),"DOM ","")&amp;IF(Configurações!$B$3="Simples","",IF(ROUND(EN53*1440,0)&lt;=ROUND(Configurações!$B$11*1440,0),IF(ROUND(EO53*1440,0)&gt;0,"INT-INDEVIDO",""),IF(ROUND(EN53*1440,0)&lt;=ROUND(Configurações!$B$12*1440,0),IF(ROUND(EO53*1440,0)&lt;&gt;ROUND(Configurações!$B$8*1440,0),"INT-15MIN",""),IF(OR(ROUND(EO53*1440,0)&lt;ROUND(Configurações!$B$9*1440,0),ROUND(EO53*1440,0)&gt;ROUND(Configurações!$B$10*1440,0)),"INT-1H2H","")))))</f>
        <v/>
      </c>
      <c r="ES53" t="str">
        <f>IF(Configurações!$B$3="Simples",IF('Escala Simples'!R53="Trabalho","TRAB",IF('Escala Simples'!R53="Folga","FOLGA",IF('Escala Simples'!R53="Atestado","ATEST",IF('Escala Simples'!R53="Férias","FERIAS","")))),"")</f>
        <v/>
      </c>
      <c r="ET53" s="71" t="str">
        <f>IF(Configurações!$B$3="Colunas",IF('Escala Colunas'!Q108="","",'Escala Colunas'!Q108),IF(Configurações!$B$3="Simples","",IF('Escala Linhas'!BT53="","",'Escala Linhas'!BT53)))</f>
        <v/>
      </c>
      <c r="EU53" s="71" t="str">
        <f>IF(Configurações!$B$3="Colunas",IF('Escala Colunas'!Q109="","",'Escala Colunas'!Q109),IF(Configurações!$B$3="Simples","",IF('Escala Linhas'!BU53="","",'Escala Linhas'!BU53)))</f>
        <v/>
      </c>
      <c r="EV53" s="71" t="str">
        <f>IF(Configurações!$B$3="Colunas",IF('Escala Colunas'!Q110="","",'Escala Colunas'!Q110),IF(Configurações!$B$3="Simples","",IF('Escala Linhas'!BV53="","",'Escala Linhas'!BV53)))</f>
        <v/>
      </c>
      <c r="EW53" s="71" t="str">
        <f>IF(Configurações!$B$3="Colunas",IF('Escala Colunas'!Q111="","",'Escala Colunas'!Q111),IF(Configurações!$B$3="Simples","",IF('Escala Linhas'!BW53="","",'Escala Linhas'!BW53)))</f>
        <v/>
      </c>
      <c r="EX53">
        <f>IF($B53="",0,IF(Configurações!$B$3="Simples",IF(OR(FD53="TRAB",FD53="ATEST"),1,0),IF(AND(ET53&lt;&gt;"",EW53&lt;&gt;""),1,0)))</f>
        <v>0</v>
      </c>
      <c r="EY53" s="72">
        <f>IF(AND(EX53=1,Configurações!$B$3&lt;&gt;"Simples"),MOD(EW53-ET53,1)-EZ53,0)</f>
        <v>0</v>
      </c>
      <c r="EZ53" s="72">
        <f t="shared" si="146"/>
        <v>0</v>
      </c>
      <c r="FA53">
        <f t="shared" si="147"/>
        <v>0</v>
      </c>
      <c r="FB53">
        <f t="shared" si="148"/>
        <v>0</v>
      </c>
      <c r="FC53" s="38" t="str">
        <f>IF(EX53=0,"",IF(FA53&gt;Configurações!$B$15,"7DIA ","")&amp;IF(AND(WEEKDAY(ET$5)=1,FB53&gt;IF($D53="F",Configurações!$B$13,Configurações!$B$14)),"DOM ","")&amp;IF(Configurações!$B$3="Simples","",IF(ROUND(EY53*1440,0)&lt;=ROUND(Configurações!$B$11*1440,0),IF(ROUND(EZ53*1440,0)&gt;0,"INT-INDEVIDO",""),IF(ROUND(EY53*1440,0)&lt;=ROUND(Configurações!$B$12*1440,0),IF(ROUND(EZ53*1440,0)&lt;&gt;ROUND(Configurações!$B$8*1440,0),"INT-15MIN",""),IF(OR(ROUND(EZ53*1440,0)&lt;ROUND(Configurações!$B$9*1440,0),ROUND(EZ53*1440,0)&gt;ROUND(Configurações!$B$10*1440,0)),"INT-1H2H","")))))</f>
        <v/>
      </c>
      <c r="FD53" t="str">
        <f>IF(Configurações!$B$3="Simples",IF('Escala Simples'!S53="Trabalho","TRAB",IF('Escala Simples'!S53="Folga","FOLGA",IF('Escala Simples'!S53="Atestado","ATEST",IF('Escala Simples'!S53="Férias","FERIAS","")))),"")</f>
        <v/>
      </c>
      <c r="FE53" s="71" t="str">
        <f>IF(Configurações!$B$3="Colunas",IF('Escala Colunas'!Q116="","",'Escala Colunas'!Q116),IF(Configurações!$B$3="Simples","",IF('Escala Linhas'!CB53="","",'Escala Linhas'!CB53)))</f>
        <v/>
      </c>
      <c r="FF53" s="71" t="str">
        <f>IF(Configurações!$B$3="Colunas",IF('Escala Colunas'!Q117="","",'Escala Colunas'!Q117),IF(Configurações!$B$3="Simples","",IF('Escala Linhas'!CC53="","",'Escala Linhas'!CC53)))</f>
        <v/>
      </c>
      <c r="FG53" s="71" t="str">
        <f>IF(Configurações!$B$3="Colunas",IF('Escala Colunas'!Q118="","",'Escala Colunas'!Q118),IF(Configurações!$B$3="Simples","",IF('Escala Linhas'!CD53="","",'Escala Linhas'!CD53)))</f>
        <v/>
      </c>
      <c r="FH53" s="71" t="str">
        <f>IF(Configurações!$B$3="Colunas",IF('Escala Colunas'!Q119="","",'Escala Colunas'!Q119),IF(Configurações!$B$3="Simples","",IF('Escala Linhas'!CE53="","",'Escala Linhas'!CE53)))</f>
        <v/>
      </c>
      <c r="FI53">
        <f>IF($B53="",0,IF(Configurações!$B$3="Simples",IF(OR(FO53="TRAB",FO53="ATEST"),1,0),IF(AND(FE53&lt;&gt;"",FH53&lt;&gt;""),1,0)))</f>
        <v>0</v>
      </c>
      <c r="FJ53" s="72">
        <f>IF(AND(FI53=1,Configurações!$B$3&lt;&gt;"Simples"),MOD(FH53-FE53,1)-FK53,0)</f>
        <v>0</v>
      </c>
      <c r="FK53" s="72">
        <f t="shared" si="149"/>
        <v>0</v>
      </c>
      <c r="FL53">
        <f t="shared" si="150"/>
        <v>0</v>
      </c>
      <c r="FM53">
        <f t="shared" si="151"/>
        <v>0</v>
      </c>
      <c r="FN53" s="38" t="str">
        <f>IF(FI53=0,"",IF(FL53&gt;Configurações!$B$15,"7DIA ","")&amp;IF(AND(WEEKDAY(FE$5)=1,FM53&gt;IF($D53="F",Configurações!$B$13,Configurações!$B$14)),"DOM ","")&amp;IF(Configurações!$B$3="Simples","",IF(ROUND(FJ53*1440,0)&lt;=ROUND(Configurações!$B$11*1440,0),IF(ROUND(FK53*1440,0)&gt;0,"INT-INDEVIDO",""),IF(ROUND(FJ53*1440,0)&lt;=ROUND(Configurações!$B$12*1440,0),IF(ROUND(FK53*1440,0)&lt;&gt;ROUND(Configurações!$B$8*1440,0),"INT-15MIN",""),IF(OR(ROUND(FK53*1440,0)&lt;ROUND(Configurações!$B$9*1440,0),ROUND(FK53*1440,0)&gt;ROUND(Configurações!$B$10*1440,0)),"INT-1H2H","")))))</f>
        <v/>
      </c>
      <c r="FO53" t="str">
        <f>IF(Configurações!$B$3="Simples",IF('Escala Simples'!V53="Trabalho","TRAB",IF('Escala Simples'!V53="Folga","FOLGA",IF('Escala Simples'!V53="Atestado","ATEST",IF('Escala Simples'!V53="Férias","FERIAS","")))),"")</f>
        <v/>
      </c>
      <c r="FP53" s="71" t="str">
        <f>IF(Configurações!$B$3="Colunas",IF('Escala Colunas'!Q121="","",'Escala Colunas'!Q121),IF(Configurações!$B$3="Simples","",IF('Escala Linhas'!CG53="","",'Escala Linhas'!CG53)))</f>
        <v/>
      </c>
      <c r="FQ53" s="71" t="str">
        <f>IF(Configurações!$B$3="Colunas",IF('Escala Colunas'!Q122="","",'Escala Colunas'!Q122),IF(Configurações!$B$3="Simples","",IF('Escala Linhas'!CH53="","",'Escala Linhas'!CH53)))</f>
        <v/>
      </c>
      <c r="FR53" s="71" t="str">
        <f>IF(Configurações!$B$3="Colunas",IF('Escala Colunas'!Q123="","",'Escala Colunas'!Q123),IF(Configurações!$B$3="Simples","",IF('Escala Linhas'!CI53="","",'Escala Linhas'!CI53)))</f>
        <v/>
      </c>
      <c r="FS53" s="71" t="str">
        <f>IF(Configurações!$B$3="Colunas",IF('Escala Colunas'!Q124="","",'Escala Colunas'!Q124),IF(Configurações!$B$3="Simples","",IF('Escala Linhas'!CJ53="","",'Escala Linhas'!CJ53)))</f>
        <v/>
      </c>
      <c r="FT53">
        <f>IF($B53="",0,IF(Configurações!$B$3="Simples",IF(OR(FZ53="TRAB",FZ53="ATEST"),1,0),IF(AND(FP53&lt;&gt;"",FS53&lt;&gt;""),1,0)))</f>
        <v>0</v>
      </c>
      <c r="FU53" s="72">
        <f>IF(AND(FT53=1,Configurações!$B$3&lt;&gt;"Simples"),MOD(FS53-FP53,1)-FV53,0)</f>
        <v>0</v>
      </c>
      <c r="FV53" s="72">
        <f t="shared" si="152"/>
        <v>0</v>
      </c>
      <c r="FW53">
        <f t="shared" si="153"/>
        <v>0</v>
      </c>
      <c r="FX53">
        <f t="shared" si="154"/>
        <v>0</v>
      </c>
      <c r="FY53" s="38" t="str">
        <f>IF(FT53=0,"",IF(FW53&gt;Configurações!$B$15,"7DIA ","")&amp;IF(AND(WEEKDAY(FP$5)=1,FX53&gt;IF($D53="F",Configurações!$B$13,Configurações!$B$14)),"DOM ","")&amp;IF(Configurações!$B$3="Simples","",IF(ROUND(FU53*1440,0)&lt;=ROUND(Configurações!$B$11*1440,0),IF(ROUND(FV53*1440,0)&gt;0,"INT-INDEVIDO",""),IF(ROUND(FU53*1440,0)&lt;=ROUND(Configurações!$B$12*1440,0),IF(ROUND(FV53*1440,0)&lt;&gt;ROUND(Configurações!$B$8*1440,0),"INT-15MIN",""),IF(OR(ROUND(FV53*1440,0)&lt;ROUND(Configurações!$B$9*1440,0),ROUND(FV53*1440,0)&gt;ROUND(Configurações!$B$10*1440,0)),"INT-1H2H","")))))</f>
        <v/>
      </c>
      <c r="FZ53" t="str">
        <f>IF(Configurações!$B$3="Simples",IF('Escala Simples'!W53="Trabalho","TRAB",IF('Escala Simples'!W53="Folga","FOLGA",IF('Escala Simples'!W53="Atestado","ATEST",IF('Escala Simples'!W53="Férias","FERIAS","")))),"")</f>
        <v/>
      </c>
      <c r="GA53" s="71" t="str">
        <f>IF(Configurações!$B$3="Colunas",IF('Escala Colunas'!Q126="","",'Escala Colunas'!Q126),IF(Configurações!$B$3="Simples","",IF('Escala Linhas'!CL53="","",'Escala Linhas'!CL53)))</f>
        <v/>
      </c>
      <c r="GB53" s="71" t="str">
        <f>IF(Configurações!$B$3="Colunas",IF('Escala Colunas'!Q127="","",'Escala Colunas'!Q127),IF(Configurações!$B$3="Simples","",IF('Escala Linhas'!CM53="","",'Escala Linhas'!CM53)))</f>
        <v/>
      </c>
      <c r="GC53" s="71" t="str">
        <f>IF(Configurações!$B$3="Colunas",IF('Escala Colunas'!Q128="","",'Escala Colunas'!Q128),IF(Configurações!$B$3="Simples","",IF('Escala Linhas'!CN53="","",'Escala Linhas'!CN53)))</f>
        <v/>
      </c>
      <c r="GD53" s="71" t="str">
        <f>IF(Configurações!$B$3="Colunas",IF('Escala Colunas'!Q129="","",'Escala Colunas'!Q129),IF(Configurações!$B$3="Simples","",IF('Escala Linhas'!CO53="","",'Escala Linhas'!CO53)))</f>
        <v/>
      </c>
      <c r="GE53">
        <f>IF($B53="",0,IF(Configurações!$B$3="Simples",IF(OR(GK53="TRAB",GK53="ATEST"),1,0),IF(AND(GA53&lt;&gt;"",GD53&lt;&gt;""),1,0)))</f>
        <v>0</v>
      </c>
      <c r="GF53" s="72">
        <f>IF(AND(GE53=1,Configurações!$B$3&lt;&gt;"Simples"),MOD(GD53-GA53,1)-GG53,0)</f>
        <v>0</v>
      </c>
      <c r="GG53" s="72">
        <f t="shared" si="155"/>
        <v>0</v>
      </c>
      <c r="GH53">
        <f t="shared" si="156"/>
        <v>0</v>
      </c>
      <c r="GI53">
        <f t="shared" si="157"/>
        <v>0</v>
      </c>
      <c r="GJ53" s="38" t="str">
        <f>IF(GE53=0,"",IF(GH53&gt;Configurações!$B$15,"7DIA ","")&amp;IF(AND(WEEKDAY(GA$5)=1,GI53&gt;IF($D53="F",Configurações!$B$13,Configurações!$B$14)),"DOM ","")&amp;IF(Configurações!$B$3="Simples","",IF(ROUND(GF53*1440,0)&lt;=ROUND(Configurações!$B$11*1440,0),IF(ROUND(GG53*1440,0)&gt;0,"INT-INDEVIDO",""),IF(ROUND(GF53*1440,0)&lt;=ROUND(Configurações!$B$12*1440,0),IF(ROUND(GG53*1440,0)&lt;&gt;ROUND(Configurações!$B$8*1440,0),"INT-15MIN",""),IF(OR(ROUND(GG53*1440,0)&lt;ROUND(Configurações!$B$9*1440,0),ROUND(GG53*1440,0)&gt;ROUND(Configurações!$B$10*1440,0)),"INT-1H2H","")))))</f>
        <v/>
      </c>
      <c r="GK53" t="str">
        <f>IF(Configurações!$B$3="Simples",IF('Escala Simples'!X53="Trabalho","TRAB",IF('Escala Simples'!X53="Folga","FOLGA",IF('Escala Simples'!X53="Atestado","ATEST",IF('Escala Simples'!X53="Férias","FERIAS","")))),"")</f>
        <v/>
      </c>
      <c r="GL53" s="71" t="str">
        <f>IF(Configurações!$B$3="Colunas",IF('Escala Colunas'!Q131="","",'Escala Colunas'!Q131),IF(Configurações!$B$3="Simples","",IF('Escala Linhas'!CQ53="","",'Escala Linhas'!CQ53)))</f>
        <v/>
      </c>
      <c r="GM53" s="71" t="str">
        <f>IF(Configurações!$B$3="Colunas",IF('Escala Colunas'!Q132="","",'Escala Colunas'!Q132),IF(Configurações!$B$3="Simples","",IF('Escala Linhas'!CR53="","",'Escala Linhas'!CR53)))</f>
        <v/>
      </c>
      <c r="GN53" s="71" t="str">
        <f>IF(Configurações!$B$3="Colunas",IF('Escala Colunas'!Q133="","",'Escala Colunas'!Q133),IF(Configurações!$B$3="Simples","",IF('Escala Linhas'!CS53="","",'Escala Linhas'!CS53)))</f>
        <v/>
      </c>
      <c r="GO53" s="71" t="str">
        <f>IF(Configurações!$B$3="Colunas",IF('Escala Colunas'!Q134="","",'Escala Colunas'!Q134),IF(Configurações!$B$3="Simples","",IF('Escala Linhas'!CT53="","",'Escala Linhas'!CT53)))</f>
        <v/>
      </c>
      <c r="GP53">
        <f>IF($B53="",0,IF(Configurações!$B$3="Simples",IF(OR(GV53="TRAB",GV53="ATEST"),1,0),IF(AND(GL53&lt;&gt;"",GO53&lt;&gt;""),1,0)))</f>
        <v>0</v>
      </c>
      <c r="GQ53" s="72">
        <f>IF(AND(GP53=1,Configurações!$B$3&lt;&gt;"Simples"),MOD(GO53-GL53,1)-GR53,0)</f>
        <v>0</v>
      </c>
      <c r="GR53" s="72">
        <f t="shared" si="158"/>
        <v>0</v>
      </c>
      <c r="GS53">
        <f t="shared" si="159"/>
        <v>0</v>
      </c>
      <c r="GT53">
        <f t="shared" si="160"/>
        <v>0</v>
      </c>
      <c r="GU53" s="38" t="str">
        <f>IF(GP53=0,"",IF(GS53&gt;Configurações!$B$15,"7DIA ","")&amp;IF(AND(WEEKDAY(GL$5)=1,GT53&gt;IF($D53="F",Configurações!$B$13,Configurações!$B$14)),"DOM ","")&amp;IF(Configurações!$B$3="Simples","",IF(ROUND(GQ53*1440,0)&lt;=ROUND(Configurações!$B$11*1440,0),IF(ROUND(GR53*1440,0)&gt;0,"INT-INDEVIDO",""),IF(ROUND(GQ53*1440,0)&lt;=ROUND(Configurações!$B$12*1440,0),IF(ROUND(GR53*1440,0)&lt;&gt;ROUND(Configurações!$B$8*1440,0),"INT-15MIN",""),IF(OR(ROUND(GR53*1440,0)&lt;ROUND(Configurações!$B$9*1440,0),ROUND(GR53*1440,0)&gt;ROUND(Configurações!$B$10*1440,0)),"INT-1H2H","")))))</f>
        <v/>
      </c>
      <c r="GV53" t="str">
        <f>IF(Configurações!$B$3="Simples",IF('Escala Simples'!Y53="Trabalho","TRAB",IF('Escala Simples'!Y53="Folga","FOLGA",IF('Escala Simples'!Y53="Atestado","ATEST",IF('Escala Simples'!Y53="Férias","FERIAS","")))),"")</f>
        <v/>
      </c>
      <c r="GW53" s="71" t="str">
        <f>IF(Configurações!$B$3="Colunas",IF('Escala Colunas'!Q136="","",'Escala Colunas'!Q136),IF(Configurações!$B$3="Simples","",IF('Escala Linhas'!CV53="","",'Escala Linhas'!CV53)))</f>
        <v/>
      </c>
      <c r="GX53" s="71" t="str">
        <f>IF(Configurações!$B$3="Colunas",IF('Escala Colunas'!Q137="","",'Escala Colunas'!Q137),IF(Configurações!$B$3="Simples","",IF('Escala Linhas'!CW53="","",'Escala Linhas'!CW53)))</f>
        <v/>
      </c>
      <c r="GY53" s="71" t="str">
        <f>IF(Configurações!$B$3="Colunas",IF('Escala Colunas'!Q138="","",'Escala Colunas'!Q138),IF(Configurações!$B$3="Simples","",IF('Escala Linhas'!CX53="","",'Escala Linhas'!CX53)))</f>
        <v/>
      </c>
      <c r="GZ53" s="71" t="str">
        <f>IF(Configurações!$B$3="Colunas",IF('Escala Colunas'!Q139="","",'Escala Colunas'!Q139),IF(Configurações!$B$3="Simples","",IF('Escala Linhas'!CY53="","",'Escala Linhas'!CY53)))</f>
        <v/>
      </c>
      <c r="HA53">
        <f>IF($B53="",0,IF(Configurações!$B$3="Simples",IF(OR(HG53="TRAB",HG53="ATEST"),1,0),IF(AND(GW53&lt;&gt;"",GZ53&lt;&gt;""),1,0)))</f>
        <v>0</v>
      </c>
      <c r="HB53" s="72">
        <f>IF(AND(HA53=1,Configurações!$B$3&lt;&gt;"Simples"),MOD(GZ53-GW53,1)-HC53,0)</f>
        <v>0</v>
      </c>
      <c r="HC53" s="72">
        <f t="shared" si="161"/>
        <v>0</v>
      </c>
      <c r="HD53">
        <f t="shared" si="162"/>
        <v>0</v>
      </c>
      <c r="HE53">
        <f t="shared" si="163"/>
        <v>0</v>
      </c>
      <c r="HF53" s="38" t="str">
        <f>IF(HA53=0,"",IF(HD53&gt;Configurações!$B$15,"7DIA ","")&amp;IF(AND(WEEKDAY(GW$5)=1,HE53&gt;IF($D53="F",Configurações!$B$13,Configurações!$B$14)),"DOM ","")&amp;IF(Configurações!$B$3="Simples","",IF(ROUND(HB53*1440,0)&lt;=ROUND(Configurações!$B$11*1440,0),IF(ROUND(HC53*1440,0)&gt;0,"INT-INDEVIDO",""),IF(ROUND(HB53*1440,0)&lt;=ROUND(Configurações!$B$12*1440,0),IF(ROUND(HC53*1440,0)&lt;&gt;ROUND(Configurações!$B$8*1440,0),"INT-15MIN",""),IF(OR(ROUND(HC53*1440,0)&lt;ROUND(Configurações!$B$9*1440,0),ROUND(HC53*1440,0)&gt;ROUND(Configurações!$B$10*1440,0)),"INT-1H2H","")))))</f>
        <v/>
      </c>
      <c r="HG53" t="str">
        <f>IF(Configurações!$B$3="Simples",IF('Escala Simples'!Z53="Trabalho","TRAB",IF('Escala Simples'!Z53="Folga","FOLGA",IF('Escala Simples'!Z53="Atestado","ATEST",IF('Escala Simples'!Z53="Férias","FERIAS","")))),"")</f>
        <v/>
      </c>
      <c r="HH53" s="71" t="str">
        <f>IF(Configurações!$B$3="Colunas",IF('Escala Colunas'!Q141="","",'Escala Colunas'!Q141),IF(Configurações!$B$3="Simples","",IF('Escala Linhas'!DA53="","",'Escala Linhas'!DA53)))</f>
        <v/>
      </c>
      <c r="HI53" s="71" t="str">
        <f>IF(Configurações!$B$3="Colunas",IF('Escala Colunas'!Q142="","",'Escala Colunas'!Q142),IF(Configurações!$B$3="Simples","",IF('Escala Linhas'!DB53="","",'Escala Linhas'!DB53)))</f>
        <v/>
      </c>
      <c r="HJ53" s="71" t="str">
        <f>IF(Configurações!$B$3="Colunas",IF('Escala Colunas'!Q143="","",'Escala Colunas'!Q143),IF(Configurações!$B$3="Simples","",IF('Escala Linhas'!DC53="","",'Escala Linhas'!DC53)))</f>
        <v/>
      </c>
      <c r="HK53" s="71" t="str">
        <f>IF(Configurações!$B$3="Colunas",IF('Escala Colunas'!Q144="","",'Escala Colunas'!Q144),IF(Configurações!$B$3="Simples","",IF('Escala Linhas'!DD53="","",'Escala Linhas'!DD53)))</f>
        <v/>
      </c>
      <c r="HL53">
        <f>IF($B53="",0,IF(Configurações!$B$3="Simples",IF(OR(HR53="TRAB",HR53="ATEST"),1,0),IF(AND(HH53&lt;&gt;"",HK53&lt;&gt;""),1,0)))</f>
        <v>0</v>
      </c>
      <c r="HM53" s="72">
        <f>IF(AND(HL53=1,Configurações!$B$3&lt;&gt;"Simples"),MOD(HK53-HH53,1)-HN53,0)</f>
        <v>0</v>
      </c>
      <c r="HN53" s="72">
        <f t="shared" si="164"/>
        <v>0</v>
      </c>
      <c r="HO53">
        <f t="shared" si="165"/>
        <v>0</v>
      </c>
      <c r="HP53">
        <f t="shared" si="166"/>
        <v>0</v>
      </c>
      <c r="HQ53" s="38" t="str">
        <f>IF(HL53=0,"",IF(HO53&gt;Configurações!$B$15,"7DIA ","")&amp;IF(AND(WEEKDAY(HH$5)=1,HP53&gt;IF($D53="F",Configurações!$B$13,Configurações!$B$14)),"DOM ","")&amp;IF(Configurações!$B$3="Simples","",IF(ROUND(HM53*1440,0)&lt;=ROUND(Configurações!$B$11*1440,0),IF(ROUND(HN53*1440,0)&gt;0,"INT-INDEVIDO",""),IF(ROUND(HM53*1440,0)&lt;=ROUND(Configurações!$B$12*1440,0),IF(ROUND(HN53*1440,0)&lt;&gt;ROUND(Configurações!$B$8*1440,0),"INT-15MIN",""),IF(OR(ROUND(HN53*1440,0)&lt;ROUND(Configurações!$B$9*1440,0),ROUND(HN53*1440,0)&gt;ROUND(Configurações!$B$10*1440,0)),"INT-1H2H","")))))</f>
        <v/>
      </c>
      <c r="HR53" t="str">
        <f>IF(Configurações!$B$3="Simples",IF('Escala Simples'!AA53="Trabalho","TRAB",IF('Escala Simples'!AA53="Folga","FOLGA",IF('Escala Simples'!AA53="Atestado","ATEST",IF('Escala Simples'!AA53="Férias","FERIAS","")))),"")</f>
        <v/>
      </c>
      <c r="HS53" s="71" t="str">
        <f>IF(Configurações!$B$3="Colunas",IF('Escala Colunas'!Q146="","",'Escala Colunas'!Q146),IF(Configurações!$B$3="Simples","",IF('Escala Linhas'!DF53="","",'Escala Linhas'!DF53)))</f>
        <v/>
      </c>
      <c r="HT53" s="71" t="str">
        <f>IF(Configurações!$B$3="Colunas",IF('Escala Colunas'!Q147="","",'Escala Colunas'!Q147),IF(Configurações!$B$3="Simples","",IF('Escala Linhas'!DG53="","",'Escala Linhas'!DG53)))</f>
        <v/>
      </c>
      <c r="HU53" s="71" t="str">
        <f>IF(Configurações!$B$3="Colunas",IF('Escala Colunas'!Q148="","",'Escala Colunas'!Q148),IF(Configurações!$B$3="Simples","",IF('Escala Linhas'!DH53="","",'Escala Linhas'!DH53)))</f>
        <v/>
      </c>
      <c r="HV53" s="71" t="str">
        <f>IF(Configurações!$B$3="Colunas",IF('Escala Colunas'!Q149="","",'Escala Colunas'!Q149),IF(Configurações!$B$3="Simples","",IF('Escala Linhas'!DI53="","",'Escala Linhas'!DI53)))</f>
        <v/>
      </c>
      <c r="HW53">
        <f>IF($B53="",0,IF(Configurações!$B$3="Simples",IF(OR(IC53="TRAB",IC53="ATEST"),1,0),IF(AND(HS53&lt;&gt;"",HV53&lt;&gt;""),1,0)))</f>
        <v>0</v>
      </c>
      <c r="HX53" s="72">
        <f>IF(AND(HW53=1,Configurações!$B$3&lt;&gt;"Simples"),MOD(HV53-HS53,1)-HY53,0)</f>
        <v>0</v>
      </c>
      <c r="HY53" s="72">
        <f t="shared" si="167"/>
        <v>0</v>
      </c>
      <c r="HZ53">
        <f t="shared" si="168"/>
        <v>0</v>
      </c>
      <c r="IA53">
        <f t="shared" si="169"/>
        <v>0</v>
      </c>
      <c r="IB53" s="38" t="str">
        <f>IF(HW53=0,"",IF(HZ53&gt;Configurações!$B$15,"7DIA ","")&amp;IF(AND(WEEKDAY(HS$5)=1,IA53&gt;IF($D53="F",Configurações!$B$13,Configurações!$B$14)),"DOM ","")&amp;IF(Configurações!$B$3="Simples","",IF(ROUND(HX53*1440,0)&lt;=ROUND(Configurações!$B$11*1440,0),IF(ROUND(HY53*1440,0)&gt;0,"INT-INDEVIDO",""),IF(ROUND(HX53*1440,0)&lt;=ROUND(Configurações!$B$12*1440,0),IF(ROUND(HY53*1440,0)&lt;&gt;ROUND(Configurações!$B$8*1440,0),"INT-15MIN",""),IF(OR(ROUND(HY53*1440,0)&lt;ROUND(Configurações!$B$9*1440,0),ROUND(HY53*1440,0)&gt;ROUND(Configurações!$B$10*1440,0)),"INT-1H2H","")))))</f>
        <v/>
      </c>
      <c r="IC53" t="str">
        <f>IF(Configurações!$B$3="Simples",IF('Escala Simples'!AB53="Trabalho","TRAB",IF('Escala Simples'!AB53="Folga","FOLGA",IF('Escala Simples'!AB53="Atestado","ATEST",IF('Escala Simples'!AB53="Férias","FERIAS","")))),"")</f>
        <v/>
      </c>
      <c r="ID53" s="71" t="str">
        <f>IF(Configurações!$B$3="Colunas",IF('Escala Colunas'!Q154="","",'Escala Colunas'!Q154),IF(Configurações!$B$3="Simples","",IF('Escala Linhas'!DN53="","",'Escala Linhas'!DN53)))</f>
        <v/>
      </c>
      <c r="IE53" s="71" t="str">
        <f>IF(Configurações!$B$3="Colunas",IF('Escala Colunas'!Q155="","",'Escala Colunas'!Q155),IF(Configurações!$B$3="Simples","",IF('Escala Linhas'!DO53="","",'Escala Linhas'!DO53)))</f>
        <v/>
      </c>
      <c r="IF53" s="71" t="str">
        <f>IF(Configurações!$B$3="Colunas",IF('Escala Colunas'!Q156="","",'Escala Colunas'!Q156),IF(Configurações!$B$3="Simples","",IF('Escala Linhas'!DP53="","",'Escala Linhas'!DP53)))</f>
        <v/>
      </c>
      <c r="IG53" s="71" t="str">
        <f>IF(Configurações!$B$3="Colunas",IF('Escala Colunas'!Q157="","",'Escala Colunas'!Q157),IF(Configurações!$B$3="Simples","",IF('Escala Linhas'!DQ53="","",'Escala Linhas'!DQ53)))</f>
        <v/>
      </c>
      <c r="IH53">
        <f>IF($B53="",0,IF(Configurações!$B$3="Simples",IF(OR(IN53="TRAB",IN53="ATEST"),1,0),IF(AND(ID53&lt;&gt;"",IG53&lt;&gt;""),1,0)))</f>
        <v>0</v>
      </c>
      <c r="II53" s="72">
        <f>IF(AND(IH53=1,Configurações!$B$3&lt;&gt;"Simples"),MOD(IG53-ID53,1)-IJ53,0)</f>
        <v>0</v>
      </c>
      <c r="IJ53" s="72">
        <f t="shared" si="170"/>
        <v>0</v>
      </c>
      <c r="IK53">
        <f t="shared" si="171"/>
        <v>0</v>
      </c>
      <c r="IL53">
        <f t="shared" si="172"/>
        <v>0</v>
      </c>
      <c r="IM53" s="38" t="str">
        <f>IF(IH53=0,"",IF(IK53&gt;Configurações!$B$15,"7DIA ","")&amp;IF(AND(WEEKDAY(ID$5)=1,IL53&gt;IF($D53="F",Configurações!$B$13,Configurações!$B$14)),"DOM ","")&amp;IF(Configurações!$B$3="Simples","",IF(ROUND(II53*1440,0)&lt;=ROUND(Configurações!$B$11*1440,0),IF(ROUND(IJ53*1440,0)&gt;0,"INT-INDEVIDO",""),IF(ROUND(II53*1440,0)&lt;=ROUND(Configurações!$B$12*1440,0),IF(ROUND(IJ53*1440,0)&lt;&gt;ROUND(Configurações!$B$8*1440,0),"INT-15MIN",""),IF(OR(ROUND(IJ53*1440,0)&lt;ROUND(Configurações!$B$9*1440,0),ROUND(IJ53*1440,0)&gt;ROUND(Configurações!$B$10*1440,0)),"INT-1H2H","")))))</f>
        <v/>
      </c>
      <c r="IN53" t="str">
        <f>IF(Configurações!$B$3="Simples",IF('Escala Simples'!AE53="Trabalho","TRAB",IF('Escala Simples'!AE53="Folga","FOLGA",IF('Escala Simples'!AE53="Atestado","ATEST",IF('Escala Simples'!AE53="Férias","FERIAS","")))),"")</f>
        <v/>
      </c>
      <c r="IO53" s="71" t="str">
        <f>IF(Configurações!$B$3="Colunas",IF('Escala Colunas'!Q159="","",'Escala Colunas'!Q159),IF(Configurações!$B$3="Simples","",IF('Escala Linhas'!DS53="","",'Escala Linhas'!DS53)))</f>
        <v/>
      </c>
      <c r="IP53" s="71" t="str">
        <f>IF(Configurações!$B$3="Colunas",IF('Escala Colunas'!Q160="","",'Escala Colunas'!Q160),IF(Configurações!$B$3="Simples","",IF('Escala Linhas'!DT53="","",'Escala Linhas'!DT53)))</f>
        <v/>
      </c>
      <c r="IQ53" s="71" t="str">
        <f>IF(Configurações!$B$3="Colunas",IF('Escala Colunas'!Q161="","",'Escala Colunas'!Q161),IF(Configurações!$B$3="Simples","",IF('Escala Linhas'!DU53="","",'Escala Linhas'!DU53)))</f>
        <v/>
      </c>
      <c r="IR53" s="71" t="str">
        <f>IF(Configurações!$B$3="Colunas",IF('Escala Colunas'!Q162="","",'Escala Colunas'!Q162),IF(Configurações!$B$3="Simples","",IF('Escala Linhas'!DV53="","",'Escala Linhas'!DV53)))</f>
        <v/>
      </c>
      <c r="IS53">
        <f>IF($B53="",0,IF(Configurações!$B$3="Simples",IF(OR(IY53="TRAB",IY53="ATEST"),1,0),IF(AND(IO53&lt;&gt;"",IR53&lt;&gt;""),1,0)))</f>
        <v>0</v>
      </c>
      <c r="IT53" s="72">
        <f>IF(AND(IS53=1,Configurações!$B$3&lt;&gt;"Simples"),MOD(IR53-IO53,1)-IU53,0)</f>
        <v>0</v>
      </c>
      <c r="IU53" s="72">
        <f t="shared" si="173"/>
        <v>0</v>
      </c>
      <c r="IV53">
        <f t="shared" si="174"/>
        <v>0</v>
      </c>
      <c r="IW53">
        <f t="shared" si="175"/>
        <v>0</v>
      </c>
      <c r="IX53" s="38" t="str">
        <f>IF(IS53=0,"",IF(IV53&gt;Configurações!$B$15,"7DIA ","")&amp;IF(AND(WEEKDAY(IO$5)=1,IW53&gt;IF($D53="F",Configurações!$B$13,Configurações!$B$14)),"DOM ","")&amp;IF(Configurações!$B$3="Simples","",IF(ROUND(IT53*1440,0)&lt;=ROUND(Configurações!$B$11*1440,0),IF(ROUND(IU53*1440,0)&gt;0,"INT-INDEVIDO",""),IF(ROUND(IT53*1440,0)&lt;=ROUND(Configurações!$B$12*1440,0),IF(ROUND(IU53*1440,0)&lt;&gt;ROUND(Configurações!$B$8*1440,0),"INT-15MIN",""),IF(OR(ROUND(IU53*1440,0)&lt;ROUND(Configurações!$B$9*1440,0),ROUND(IU53*1440,0)&gt;ROUND(Configurações!$B$10*1440,0)),"INT-1H2H","")))))</f>
        <v/>
      </c>
      <c r="IY53" t="str">
        <f>IF(Configurações!$B$3="Simples",IF('Escala Simples'!AF53="Trabalho","TRAB",IF('Escala Simples'!AF53="Folga","FOLGA",IF('Escala Simples'!AF53="Atestado","ATEST",IF('Escala Simples'!AF53="Férias","FERIAS","")))),"")</f>
        <v/>
      </c>
      <c r="IZ53" s="71" t="str">
        <f>IF(Configurações!$B$3="Colunas",IF('Escala Colunas'!Q164="","",'Escala Colunas'!Q164),IF(Configurações!$B$3="Simples","",IF('Escala Linhas'!DX53="","",'Escala Linhas'!DX53)))</f>
        <v/>
      </c>
      <c r="JA53" s="71" t="str">
        <f>IF(Configurações!$B$3="Colunas",IF('Escala Colunas'!Q165="","",'Escala Colunas'!Q165),IF(Configurações!$B$3="Simples","",IF('Escala Linhas'!DY53="","",'Escala Linhas'!DY53)))</f>
        <v/>
      </c>
      <c r="JB53" s="71" t="str">
        <f>IF(Configurações!$B$3="Colunas",IF('Escala Colunas'!Q166="","",'Escala Colunas'!Q166),IF(Configurações!$B$3="Simples","",IF('Escala Linhas'!DZ53="","",'Escala Linhas'!DZ53)))</f>
        <v/>
      </c>
      <c r="JC53" s="71" t="str">
        <f>IF(Configurações!$B$3="Colunas",IF('Escala Colunas'!Q167="","",'Escala Colunas'!Q167),IF(Configurações!$B$3="Simples","",IF('Escala Linhas'!EA53="","",'Escala Linhas'!EA53)))</f>
        <v/>
      </c>
      <c r="JD53">
        <f>IF($B53="",0,IF(Configurações!$B$3="Simples",IF(OR(JJ53="TRAB",JJ53="ATEST"),1,0),IF(AND(IZ53&lt;&gt;"",JC53&lt;&gt;""),1,0)))</f>
        <v>0</v>
      </c>
      <c r="JE53" s="72">
        <f>IF(AND(JD53=1,Configurações!$B$3&lt;&gt;"Simples"),MOD(JC53-IZ53,1)-JF53,0)</f>
        <v>0</v>
      </c>
      <c r="JF53" s="72">
        <f t="shared" si="176"/>
        <v>0</v>
      </c>
      <c r="JG53">
        <f t="shared" si="177"/>
        <v>0</v>
      </c>
      <c r="JH53">
        <f t="shared" si="178"/>
        <v>0</v>
      </c>
      <c r="JI53" s="38" t="str">
        <f>IF(JD53=0,"",IF(JG53&gt;Configurações!$B$15,"7DIA ","")&amp;IF(AND(WEEKDAY(IZ$5)=1,JH53&gt;IF($D53="F",Configurações!$B$13,Configurações!$B$14)),"DOM ","")&amp;IF(Configurações!$B$3="Simples","",IF(ROUND(JE53*1440,0)&lt;=ROUND(Configurações!$B$11*1440,0),IF(ROUND(JF53*1440,0)&gt;0,"INT-INDEVIDO",""),IF(ROUND(JE53*1440,0)&lt;=ROUND(Configurações!$B$12*1440,0),IF(ROUND(JF53*1440,0)&lt;&gt;ROUND(Configurações!$B$8*1440,0),"INT-15MIN",""),IF(OR(ROUND(JF53*1440,0)&lt;ROUND(Configurações!$B$9*1440,0),ROUND(JF53*1440,0)&gt;ROUND(Configurações!$B$10*1440,0)),"INT-1H2H","")))))</f>
        <v/>
      </c>
      <c r="JJ53" t="str">
        <f>IF(Configurações!$B$3="Simples",IF('Escala Simples'!AG53="Trabalho","TRAB",IF('Escala Simples'!AG53="Folga","FOLGA",IF('Escala Simples'!AG53="Atestado","ATEST",IF('Escala Simples'!AG53="Férias","FERIAS","")))),"")</f>
        <v/>
      </c>
      <c r="JK53" s="71" t="str">
        <f>IF(Configurações!$B$3="Colunas",IF('Escala Colunas'!Q169="","",'Escala Colunas'!Q169),IF(Configurações!$B$3="Simples","",IF('Escala Linhas'!EC53="","",'Escala Linhas'!EC53)))</f>
        <v/>
      </c>
      <c r="JL53" s="71" t="str">
        <f>IF(Configurações!$B$3="Colunas",IF('Escala Colunas'!Q170="","",'Escala Colunas'!Q170),IF(Configurações!$B$3="Simples","",IF('Escala Linhas'!ED53="","",'Escala Linhas'!ED53)))</f>
        <v/>
      </c>
      <c r="JM53" s="71" t="str">
        <f>IF(Configurações!$B$3="Colunas",IF('Escala Colunas'!Q171="","",'Escala Colunas'!Q171),IF(Configurações!$B$3="Simples","",IF('Escala Linhas'!EE53="","",'Escala Linhas'!EE53)))</f>
        <v/>
      </c>
      <c r="JN53" s="71" t="str">
        <f>IF(Configurações!$B$3="Colunas",IF('Escala Colunas'!Q172="","",'Escala Colunas'!Q172),IF(Configurações!$B$3="Simples","",IF('Escala Linhas'!EF53="","",'Escala Linhas'!EF53)))</f>
        <v/>
      </c>
      <c r="JO53">
        <f>IF($B53="",0,IF(Configurações!$B$3="Simples",IF(OR(JU53="TRAB",JU53="ATEST"),1,0),IF(AND(JK53&lt;&gt;"",JN53&lt;&gt;""),1,0)))</f>
        <v>0</v>
      </c>
      <c r="JP53" s="72">
        <f>IF(AND(JO53=1,Configurações!$B$3&lt;&gt;"Simples"),MOD(JN53-JK53,1)-JQ53,0)</f>
        <v>0</v>
      </c>
      <c r="JQ53" s="72">
        <f t="shared" si="179"/>
        <v>0</v>
      </c>
      <c r="JR53">
        <f t="shared" si="180"/>
        <v>0</v>
      </c>
      <c r="JS53">
        <f t="shared" si="181"/>
        <v>0</v>
      </c>
      <c r="JT53" s="38" t="str">
        <f>IF(JO53=0,"",IF(JR53&gt;Configurações!$B$15,"7DIA ","")&amp;IF(AND(WEEKDAY(JK$5)=1,JS53&gt;IF($D53="F",Configurações!$B$13,Configurações!$B$14)),"DOM ","")&amp;IF(Configurações!$B$3="Simples","",IF(ROUND(JP53*1440,0)&lt;=ROUND(Configurações!$B$11*1440,0),IF(ROUND(JQ53*1440,0)&gt;0,"INT-INDEVIDO",""),IF(ROUND(JP53*1440,0)&lt;=ROUND(Configurações!$B$12*1440,0),IF(ROUND(JQ53*1440,0)&lt;&gt;ROUND(Configurações!$B$8*1440,0),"INT-15MIN",""),IF(OR(ROUND(JQ53*1440,0)&lt;ROUND(Configurações!$B$9*1440,0),ROUND(JQ53*1440,0)&gt;ROUND(Configurações!$B$10*1440,0)),"INT-1H2H","")))))</f>
        <v/>
      </c>
      <c r="JU53" t="str">
        <f>IF(Configurações!$B$3="Simples",IF('Escala Simples'!AH53="Trabalho","TRAB",IF('Escala Simples'!AH53="Folga","FOLGA",IF('Escala Simples'!AH53="Atestado","ATEST",IF('Escala Simples'!AH53="Férias","FERIAS","")))),"")</f>
        <v/>
      </c>
      <c r="JV53" s="71" t="str">
        <f>IF(Configurações!$B$3="Colunas",IF('Escala Colunas'!Q174="","",'Escala Colunas'!Q174),IF(Configurações!$B$3="Simples","",IF('Escala Linhas'!EH53="","",'Escala Linhas'!EH53)))</f>
        <v/>
      </c>
      <c r="JW53" s="71" t="str">
        <f>IF(Configurações!$B$3="Colunas",IF('Escala Colunas'!Q175="","",'Escala Colunas'!Q175),IF(Configurações!$B$3="Simples","",IF('Escala Linhas'!EI53="","",'Escala Linhas'!EI53)))</f>
        <v/>
      </c>
      <c r="JX53" s="71" t="str">
        <f>IF(Configurações!$B$3="Colunas",IF('Escala Colunas'!Q176="","",'Escala Colunas'!Q176),IF(Configurações!$B$3="Simples","",IF('Escala Linhas'!EJ53="","",'Escala Linhas'!EJ53)))</f>
        <v/>
      </c>
      <c r="JY53" s="71" t="str">
        <f>IF(Configurações!$B$3="Colunas",IF('Escala Colunas'!Q177="","",'Escala Colunas'!Q177),IF(Configurações!$B$3="Simples","",IF('Escala Linhas'!EK53="","",'Escala Linhas'!EK53)))</f>
        <v/>
      </c>
      <c r="JZ53">
        <f>IF($B53="",0,IF(Configurações!$B$3="Simples",IF(OR(KF53="TRAB",KF53="ATEST"),1,0),IF(AND(JV53&lt;&gt;"",JY53&lt;&gt;""),1,0)))</f>
        <v>0</v>
      </c>
      <c r="KA53" s="72">
        <f>IF(AND(JZ53=1,Configurações!$B$3&lt;&gt;"Simples"),MOD(JY53-JV53,1)-KB53,0)</f>
        <v>0</v>
      </c>
      <c r="KB53" s="72">
        <f t="shared" si="182"/>
        <v>0</v>
      </c>
      <c r="KC53">
        <f t="shared" si="183"/>
        <v>0</v>
      </c>
      <c r="KD53">
        <f t="shared" si="184"/>
        <v>0</v>
      </c>
      <c r="KE53" s="38" t="str">
        <f>IF(JZ53=0,"",IF(KC53&gt;Configurações!$B$15,"7DIA ","")&amp;IF(AND(WEEKDAY(JV$5)=1,KD53&gt;IF($D53="F",Configurações!$B$13,Configurações!$B$14)),"DOM ","")&amp;IF(Configurações!$B$3="Simples","",IF(ROUND(KA53*1440,0)&lt;=ROUND(Configurações!$B$11*1440,0),IF(ROUND(KB53*1440,0)&gt;0,"INT-INDEVIDO",""),IF(ROUND(KA53*1440,0)&lt;=ROUND(Configurações!$B$12*1440,0),IF(ROUND(KB53*1440,0)&lt;&gt;ROUND(Configurações!$B$8*1440,0),"INT-15MIN",""),IF(OR(ROUND(KB53*1440,0)&lt;ROUND(Configurações!$B$9*1440,0),ROUND(KB53*1440,0)&gt;ROUND(Configurações!$B$10*1440,0)),"INT-1H2H","")))))</f>
        <v/>
      </c>
      <c r="KF53" t="str">
        <f>IF(Configurações!$B$3="Simples",IF('Escala Simples'!AI53="Trabalho","TRAB",IF('Escala Simples'!AI53="Folga","FOLGA",IF('Escala Simples'!AI53="Atestado","ATEST",IF('Escala Simples'!AI53="Férias","FERIAS","")))),"")</f>
        <v/>
      </c>
      <c r="KG53" s="71" t="str">
        <f>IF(Configurações!$B$3="Colunas",IF('Escala Colunas'!Q179="","",'Escala Colunas'!Q179),IF(Configurações!$B$3="Simples","",IF('Escala Linhas'!EM53="","",'Escala Linhas'!EM53)))</f>
        <v/>
      </c>
      <c r="KH53" s="71" t="str">
        <f>IF(Configurações!$B$3="Colunas",IF('Escala Colunas'!Q180="","",'Escala Colunas'!Q180),IF(Configurações!$B$3="Simples","",IF('Escala Linhas'!EN53="","",'Escala Linhas'!EN53)))</f>
        <v/>
      </c>
      <c r="KI53" s="71" t="str">
        <f>IF(Configurações!$B$3="Colunas",IF('Escala Colunas'!Q181="","",'Escala Colunas'!Q181),IF(Configurações!$B$3="Simples","",IF('Escala Linhas'!EO53="","",'Escala Linhas'!EO53)))</f>
        <v/>
      </c>
      <c r="KJ53" s="71" t="str">
        <f>IF(Configurações!$B$3="Colunas",IF('Escala Colunas'!Q182="","",'Escala Colunas'!Q182),IF(Configurações!$B$3="Simples","",IF('Escala Linhas'!EP53="","",'Escala Linhas'!EP53)))</f>
        <v/>
      </c>
      <c r="KK53">
        <f>IF($B53="",0,IF(Configurações!$B$3="Simples",IF(OR(KQ53="TRAB",KQ53="ATEST"),1,0),IF(AND(KG53&lt;&gt;"",KJ53&lt;&gt;""),1,0)))</f>
        <v>0</v>
      </c>
      <c r="KL53" s="72">
        <f>IF(AND(KK53=1,Configurações!$B$3&lt;&gt;"Simples"),MOD(KJ53-KG53,1)-KM53,0)</f>
        <v>0</v>
      </c>
      <c r="KM53" s="72">
        <f t="shared" si="185"/>
        <v>0</v>
      </c>
      <c r="KN53">
        <f t="shared" si="186"/>
        <v>0</v>
      </c>
      <c r="KO53">
        <f t="shared" si="187"/>
        <v>0</v>
      </c>
      <c r="KP53" s="38" t="str">
        <f>IF(KK53=0,"",IF(KN53&gt;Configurações!$B$15,"7DIA ","")&amp;IF(AND(WEEKDAY(KG$5)=1,KO53&gt;IF($D53="F",Configurações!$B$13,Configurações!$B$14)),"DOM ","")&amp;IF(Configurações!$B$3="Simples","",IF(ROUND(KL53*1440,0)&lt;=ROUND(Configurações!$B$11*1440,0),IF(ROUND(KM53*1440,0)&gt;0,"INT-INDEVIDO",""),IF(ROUND(KL53*1440,0)&lt;=ROUND(Configurações!$B$12*1440,0),IF(ROUND(KM53*1440,0)&lt;&gt;ROUND(Configurações!$B$8*1440,0),"INT-15MIN",""),IF(OR(ROUND(KM53*1440,0)&lt;ROUND(Configurações!$B$9*1440,0),ROUND(KM53*1440,0)&gt;ROUND(Configurações!$B$10*1440,0)),"INT-1H2H","")))))</f>
        <v/>
      </c>
      <c r="KQ53" t="str">
        <f>IF(Configurações!$B$3="Simples",IF('Escala Simples'!AJ53="Trabalho","TRAB",IF('Escala Simples'!AJ53="Folga","FOLGA",IF('Escala Simples'!AJ53="Atestado","ATEST",IF('Escala Simples'!AJ53="Férias","FERIAS","")))),"")</f>
        <v/>
      </c>
      <c r="KR53" s="71" t="str">
        <f>IF(Configurações!$B$3="Colunas",IF('Escala Colunas'!Q184="","",'Escala Colunas'!Q184),IF(Configurações!$B$3="Simples","",IF('Escala Linhas'!ER53="","",'Escala Linhas'!ER53)))</f>
        <v/>
      </c>
      <c r="KS53" s="71" t="str">
        <f>IF(Configurações!$B$3="Colunas",IF('Escala Colunas'!Q185="","",'Escala Colunas'!Q185),IF(Configurações!$B$3="Simples","",IF('Escala Linhas'!ES53="","",'Escala Linhas'!ES53)))</f>
        <v/>
      </c>
      <c r="KT53" s="71" t="str">
        <f>IF(Configurações!$B$3="Colunas",IF('Escala Colunas'!Q186="","",'Escala Colunas'!Q186),IF(Configurações!$B$3="Simples","",IF('Escala Linhas'!ET53="","",'Escala Linhas'!ET53)))</f>
        <v/>
      </c>
      <c r="KU53" s="71" t="str">
        <f>IF(Configurações!$B$3="Colunas",IF('Escala Colunas'!Q187="","",'Escala Colunas'!Q187),IF(Configurações!$B$3="Simples","",IF('Escala Linhas'!EU53="","",'Escala Linhas'!EU53)))</f>
        <v/>
      </c>
      <c r="KV53">
        <f>IF($B53="",0,IF(Configurações!$B$3="Simples",IF(OR(LB53="TRAB",LB53="ATEST"),1,0),IF(AND(KR53&lt;&gt;"",KU53&lt;&gt;""),1,0)))</f>
        <v>0</v>
      </c>
      <c r="KW53" s="72">
        <f>IF(AND(KV53=1,Configurações!$B$3&lt;&gt;"Simples"),MOD(KU53-KR53,1)-KX53,0)</f>
        <v>0</v>
      </c>
      <c r="KX53" s="72">
        <f t="shared" si="188"/>
        <v>0</v>
      </c>
      <c r="KY53">
        <f t="shared" si="189"/>
        <v>0</v>
      </c>
      <c r="KZ53">
        <f t="shared" si="190"/>
        <v>0</v>
      </c>
      <c r="LA53" s="38" t="str">
        <f>IF(KV53=0,"",IF(KY53&gt;Configurações!$B$15,"7DIA ","")&amp;IF(AND(WEEKDAY(KR$5)=1,KZ53&gt;IF($D53="F",Configurações!$B$13,Configurações!$B$14)),"DOM ","")&amp;IF(Configurações!$B$3="Simples","",IF(ROUND(KW53*1440,0)&lt;=ROUND(Configurações!$B$11*1440,0),IF(ROUND(KX53*1440,0)&gt;0,"INT-INDEVIDO",""),IF(ROUND(KW53*1440,0)&lt;=ROUND(Configurações!$B$12*1440,0),IF(ROUND(KX53*1440,0)&lt;&gt;ROUND(Configurações!$B$8*1440,0),"INT-15MIN",""),IF(OR(ROUND(KX53*1440,0)&lt;ROUND(Configurações!$B$9*1440,0),ROUND(KX53*1440,0)&gt;ROUND(Configurações!$B$10*1440,0)),"INT-1H2H","")))))</f>
        <v/>
      </c>
      <c r="LB53" t="str">
        <f>IF(Configurações!$B$3="Simples",IF('Escala Simples'!AK53="Trabalho","TRAB",IF('Escala Simples'!AK53="Folga","FOLGA",IF('Escala Simples'!AK53="Atestado","ATEST",IF('Escala Simples'!AK53="Férias","FERIAS","")))),"")</f>
        <v/>
      </c>
      <c r="LC53" s="71" t="str">
        <f>IF(Configurações!$B$3="Colunas",IF('Escala Colunas'!Q192="","",'Escala Colunas'!Q192),IF(Configurações!$B$3="Simples","",IF('Escala Linhas'!EZ53="","",'Escala Linhas'!EZ53)))</f>
        <v/>
      </c>
      <c r="LD53" s="71" t="str">
        <f>IF(Configurações!$B$3="Colunas",IF('Escala Colunas'!Q193="","",'Escala Colunas'!Q193),IF(Configurações!$B$3="Simples","",IF('Escala Linhas'!FA53="","",'Escala Linhas'!FA53)))</f>
        <v/>
      </c>
      <c r="LE53" s="71" t="str">
        <f>IF(Configurações!$B$3="Colunas",IF('Escala Colunas'!Q194="","",'Escala Colunas'!Q194),IF(Configurações!$B$3="Simples","",IF('Escala Linhas'!FB53="","",'Escala Linhas'!FB53)))</f>
        <v/>
      </c>
      <c r="LF53" s="71" t="str">
        <f>IF(Configurações!$B$3="Colunas",IF('Escala Colunas'!Q195="","",'Escala Colunas'!Q195),IF(Configurações!$B$3="Simples","",IF('Escala Linhas'!FC53="","",'Escala Linhas'!FC53)))</f>
        <v/>
      </c>
      <c r="LG53">
        <f>IF($B53="",0,IF(Configurações!$B$3="Simples",IF(OR(LM53="TRAB",LM53="ATEST"),1,0),IF(AND(LC53&lt;&gt;"",LF53&lt;&gt;""),1,0)))</f>
        <v>0</v>
      </c>
      <c r="LH53" s="72">
        <f>IF(AND(LG53=1,Configurações!$B$3&lt;&gt;"Simples"),MOD(LF53-LC53,1)-LI53,0)</f>
        <v>0</v>
      </c>
      <c r="LI53" s="72">
        <f t="shared" si="191"/>
        <v>0</v>
      </c>
      <c r="LJ53">
        <f t="shared" si="192"/>
        <v>0</v>
      </c>
      <c r="LK53">
        <f t="shared" si="193"/>
        <v>0</v>
      </c>
      <c r="LL53" s="38" t="str">
        <f>IF(LG53=0,"",IF(LJ53&gt;Configurações!$B$15,"7DIA ","")&amp;IF(AND(WEEKDAY(LC$5)=1,LK53&gt;IF($D53="F",Configurações!$B$13,Configurações!$B$14)),"DOM ","")&amp;IF(Configurações!$B$3="Simples","",IF(ROUND(LH53*1440,0)&lt;=ROUND(Configurações!$B$11*1440,0),IF(ROUND(LI53*1440,0)&gt;0,"INT-INDEVIDO",""),IF(ROUND(LH53*1440,0)&lt;=ROUND(Configurações!$B$12*1440,0),IF(ROUND(LI53*1440,0)&lt;&gt;ROUND(Configurações!$B$8*1440,0),"INT-15MIN",""),IF(OR(ROUND(LI53*1440,0)&lt;ROUND(Configurações!$B$9*1440,0),ROUND(LI53*1440,0)&gt;ROUND(Configurações!$B$10*1440,0)),"INT-1H2H","")))))</f>
        <v/>
      </c>
      <c r="LM53" t="str">
        <f>IF(Configurações!$B$3="Simples",IF('Escala Simples'!AN53="Trabalho","TRAB",IF('Escala Simples'!AN53="Folga","FOLGA",IF('Escala Simples'!AN53="Atestado","ATEST",IF('Escala Simples'!AN53="Férias","FERIAS","")))),"")</f>
        <v/>
      </c>
      <c r="LN53" s="71" t="str">
        <f>IF(Configurações!$B$3="Colunas",IF('Escala Colunas'!Q197="","",'Escala Colunas'!Q197),IF(Configurações!$B$3="Simples","",IF('Escala Linhas'!FE53="","",'Escala Linhas'!FE53)))</f>
        <v/>
      </c>
      <c r="LO53" s="71" t="str">
        <f>IF(Configurações!$B$3="Colunas",IF('Escala Colunas'!Q198="","",'Escala Colunas'!Q198),IF(Configurações!$B$3="Simples","",IF('Escala Linhas'!FF53="","",'Escala Linhas'!FF53)))</f>
        <v/>
      </c>
      <c r="LP53" s="71" t="str">
        <f>IF(Configurações!$B$3="Colunas",IF('Escala Colunas'!Q199="","",'Escala Colunas'!Q199),IF(Configurações!$B$3="Simples","",IF('Escala Linhas'!FG53="","",'Escala Linhas'!FG53)))</f>
        <v/>
      </c>
      <c r="LQ53" s="71" t="str">
        <f>IF(Configurações!$B$3="Colunas",IF('Escala Colunas'!Q200="","",'Escala Colunas'!Q200),IF(Configurações!$B$3="Simples","",IF('Escala Linhas'!FH53="","",'Escala Linhas'!FH53)))</f>
        <v/>
      </c>
      <c r="LR53">
        <f>IF($B53="",0,IF(Configurações!$B$3="Simples",IF(OR(LX53="TRAB",LX53="ATEST"),1,0),IF(AND(LN53&lt;&gt;"",LQ53&lt;&gt;""),1,0)))</f>
        <v>0</v>
      </c>
      <c r="LS53" s="72">
        <f>IF(AND(LR53=1,Configurações!$B$3&lt;&gt;"Simples"),MOD(LQ53-LN53,1)-LT53,0)</f>
        <v>0</v>
      </c>
      <c r="LT53" s="72">
        <f t="shared" si="194"/>
        <v>0</v>
      </c>
      <c r="LU53">
        <f t="shared" si="195"/>
        <v>0</v>
      </c>
      <c r="LV53">
        <f t="shared" si="196"/>
        <v>0</v>
      </c>
      <c r="LW53" s="38" t="str">
        <f>IF(LR53=0,"",IF(LU53&gt;Configurações!$B$15,"7DIA ","")&amp;IF(AND(WEEKDAY(LN$5)=1,LV53&gt;IF($D53="F",Configurações!$B$13,Configurações!$B$14)),"DOM ","")&amp;IF(Configurações!$B$3="Simples","",IF(ROUND(LS53*1440,0)&lt;=ROUND(Configurações!$B$11*1440,0),IF(ROUND(LT53*1440,0)&gt;0,"INT-INDEVIDO",""),IF(ROUND(LS53*1440,0)&lt;=ROUND(Configurações!$B$12*1440,0),IF(ROUND(LT53*1440,0)&lt;&gt;ROUND(Configurações!$B$8*1440,0),"INT-15MIN",""),IF(OR(ROUND(LT53*1440,0)&lt;ROUND(Configurações!$B$9*1440,0),ROUND(LT53*1440,0)&gt;ROUND(Configurações!$B$10*1440,0)),"INT-1H2H","")))))</f>
        <v/>
      </c>
      <c r="LX53" t="str">
        <f>IF(Configurações!$B$3="Simples",IF('Escala Simples'!AO53="Trabalho","TRAB",IF('Escala Simples'!AO53="Folga","FOLGA",IF('Escala Simples'!AO53="Atestado","ATEST",IF('Escala Simples'!AO53="Férias","FERIAS","")))),"")</f>
        <v/>
      </c>
      <c r="LY53" s="71" t="str">
        <f>IF(Configurações!$B$3="Colunas",IF('Escala Colunas'!Q202="","",'Escala Colunas'!Q202),IF(Configurações!$B$3="Simples","",IF('Escala Linhas'!FJ53="","",'Escala Linhas'!FJ53)))</f>
        <v/>
      </c>
      <c r="LZ53" s="71" t="str">
        <f>IF(Configurações!$B$3="Colunas",IF('Escala Colunas'!Q203="","",'Escala Colunas'!Q203),IF(Configurações!$B$3="Simples","",IF('Escala Linhas'!FK53="","",'Escala Linhas'!FK53)))</f>
        <v/>
      </c>
      <c r="MA53" s="71" t="str">
        <f>IF(Configurações!$B$3="Colunas",IF('Escala Colunas'!Q204="","",'Escala Colunas'!Q204),IF(Configurações!$B$3="Simples","",IF('Escala Linhas'!FL53="","",'Escala Linhas'!FL53)))</f>
        <v/>
      </c>
      <c r="MB53" s="71" t="str">
        <f>IF(Configurações!$B$3="Colunas",IF('Escala Colunas'!Q205="","",'Escala Colunas'!Q205),IF(Configurações!$B$3="Simples","",IF('Escala Linhas'!FM53="","",'Escala Linhas'!FM53)))</f>
        <v/>
      </c>
      <c r="MC53">
        <f>IF($B53="",0,IF(Configurações!$B$3="Simples",IF(OR(MI53="TRAB",MI53="ATEST"),1,0),IF(AND(LY53&lt;&gt;"",MB53&lt;&gt;""),1,0)))</f>
        <v>0</v>
      </c>
      <c r="MD53" s="72">
        <f>IF(AND(MC53=1,Configurações!$B$3&lt;&gt;"Simples"),MOD(MB53-LY53,1)-ME53,0)</f>
        <v>0</v>
      </c>
      <c r="ME53" s="72">
        <f t="shared" si="197"/>
        <v>0</v>
      </c>
      <c r="MF53">
        <f t="shared" si="198"/>
        <v>0</v>
      </c>
      <c r="MG53">
        <f t="shared" si="199"/>
        <v>0</v>
      </c>
      <c r="MH53" s="38" t="str">
        <f>IF(MC53=0,"",IF(MF53&gt;Configurações!$B$15,"7DIA ","")&amp;IF(AND(WEEKDAY(LY$5)=1,MG53&gt;IF($D53="F",Configurações!$B$13,Configurações!$B$14)),"DOM ","")&amp;IF(Configurações!$B$3="Simples","",IF(ROUND(MD53*1440,0)&lt;=ROUND(Configurações!$B$11*1440,0),IF(ROUND(ME53*1440,0)&gt;0,"INT-INDEVIDO",""),IF(ROUND(MD53*1440,0)&lt;=ROUND(Configurações!$B$12*1440,0),IF(ROUND(ME53*1440,0)&lt;&gt;ROUND(Configurações!$B$8*1440,0),"INT-15MIN",""),IF(OR(ROUND(ME53*1440,0)&lt;ROUND(Configurações!$B$9*1440,0),ROUND(ME53*1440,0)&gt;ROUND(Configurações!$B$10*1440,0)),"INT-1H2H","")))))</f>
        <v/>
      </c>
      <c r="MI53" t="str">
        <f>IF(Configurações!$B$3="Simples",IF('Escala Simples'!AP53="Trabalho","TRAB",IF('Escala Simples'!AP53="Folga","FOLGA",IF('Escala Simples'!AP53="Atestado","ATEST",IF('Escala Simples'!AP53="Férias","FERIAS","")))),"")</f>
        <v/>
      </c>
      <c r="MJ53" s="71" t="str">
        <f>IF(Configurações!$B$3="Colunas",IF('Escala Colunas'!Q207="","",'Escala Colunas'!Q207),IF(Configurações!$B$3="Simples","",IF('Escala Linhas'!FO53="","",'Escala Linhas'!FO53)))</f>
        <v/>
      </c>
      <c r="MK53" s="71" t="str">
        <f>IF(Configurações!$B$3="Colunas",IF('Escala Colunas'!Q208="","",'Escala Colunas'!Q208),IF(Configurações!$B$3="Simples","",IF('Escala Linhas'!FP53="","",'Escala Linhas'!FP53)))</f>
        <v/>
      </c>
      <c r="ML53" s="71" t="str">
        <f>IF(Configurações!$B$3="Colunas",IF('Escala Colunas'!Q209="","",'Escala Colunas'!Q209),IF(Configurações!$B$3="Simples","",IF('Escala Linhas'!FQ53="","",'Escala Linhas'!FQ53)))</f>
        <v/>
      </c>
      <c r="MM53" s="71" t="str">
        <f>IF(Configurações!$B$3="Colunas",IF('Escala Colunas'!Q210="","",'Escala Colunas'!Q210),IF(Configurações!$B$3="Simples","",IF('Escala Linhas'!FR53="","",'Escala Linhas'!FR53)))</f>
        <v/>
      </c>
      <c r="MN53">
        <f>IF($B53="",0,IF(Configurações!$B$3="Simples",IF(OR(MT53="TRAB",MT53="ATEST"),1,0),IF(AND(MJ53&lt;&gt;"",MM53&lt;&gt;""),1,0)))</f>
        <v>0</v>
      </c>
      <c r="MO53" s="72">
        <f>IF(AND(MN53=1,Configurações!$B$3&lt;&gt;"Simples"),MOD(MM53-MJ53,1)-MP53,0)</f>
        <v>0</v>
      </c>
      <c r="MP53" s="72">
        <f t="shared" si="200"/>
        <v>0</v>
      </c>
      <c r="MQ53">
        <f t="shared" si="201"/>
        <v>0</v>
      </c>
      <c r="MR53">
        <f t="shared" si="202"/>
        <v>0</v>
      </c>
      <c r="MS53" s="38" t="str">
        <f>IF(MN53=0,"",IF(MQ53&gt;Configurações!$B$15,"7DIA ","")&amp;IF(AND(WEEKDAY(MJ$5)=1,MR53&gt;IF($D53="F",Configurações!$B$13,Configurações!$B$14)),"DOM ","")&amp;IF(Configurações!$B$3="Simples","",IF(ROUND(MO53*1440,0)&lt;=ROUND(Configurações!$B$11*1440,0),IF(ROUND(MP53*1440,0)&gt;0,"INT-INDEVIDO",""),IF(ROUND(MO53*1440,0)&lt;=ROUND(Configurações!$B$12*1440,0),IF(ROUND(MP53*1440,0)&lt;&gt;ROUND(Configurações!$B$8*1440,0),"INT-15MIN",""),IF(OR(ROUND(MP53*1440,0)&lt;ROUND(Configurações!$B$9*1440,0),ROUND(MP53*1440,0)&gt;ROUND(Configurações!$B$10*1440,0)),"INT-1H2H","")))))</f>
        <v/>
      </c>
      <c r="MT53" t="str">
        <f>IF(Configurações!$B$3="Simples",IF('Escala Simples'!AQ53="Trabalho","TRAB",IF('Escala Simples'!AQ53="Folga","FOLGA",IF('Escala Simples'!AQ53="Atestado","ATEST",IF('Escala Simples'!AQ53="Férias","FERIAS","")))),"")</f>
        <v/>
      </c>
      <c r="MU53" s="71" t="str">
        <f>IF(Configurações!$B$3="Colunas",IF('Escala Colunas'!Q212="","",'Escala Colunas'!Q212),IF(Configurações!$B$3="Simples","",IF('Escala Linhas'!FT53="","",'Escala Linhas'!FT53)))</f>
        <v/>
      </c>
      <c r="MV53" s="71" t="str">
        <f>IF(Configurações!$B$3="Colunas",IF('Escala Colunas'!Q213="","",'Escala Colunas'!Q213),IF(Configurações!$B$3="Simples","",IF('Escala Linhas'!FU53="","",'Escala Linhas'!FU53)))</f>
        <v/>
      </c>
      <c r="MW53" s="71" t="str">
        <f>IF(Configurações!$B$3="Colunas",IF('Escala Colunas'!Q214="","",'Escala Colunas'!Q214),IF(Configurações!$B$3="Simples","",IF('Escala Linhas'!FV53="","",'Escala Linhas'!FV53)))</f>
        <v/>
      </c>
      <c r="MX53" s="71" t="str">
        <f>IF(Configurações!$B$3="Colunas",IF('Escala Colunas'!Q215="","",'Escala Colunas'!Q215),IF(Configurações!$B$3="Simples","",IF('Escala Linhas'!FW53="","",'Escala Linhas'!FW53)))</f>
        <v/>
      </c>
      <c r="MY53">
        <f>IF($B53="",0,IF(Configurações!$B$3="Simples",IF(OR(NE53="TRAB",NE53="ATEST"),1,0),IF(AND(MU53&lt;&gt;"",MX53&lt;&gt;""),1,0)))</f>
        <v>0</v>
      </c>
      <c r="MZ53" s="72">
        <f>IF(AND(MY53=1,Configurações!$B$3&lt;&gt;"Simples"),MOD(MX53-MU53,1)-NA53,0)</f>
        <v>0</v>
      </c>
      <c r="NA53" s="72">
        <f t="shared" si="203"/>
        <v>0</v>
      </c>
      <c r="NB53">
        <f t="shared" si="204"/>
        <v>0</v>
      </c>
      <c r="NC53">
        <f t="shared" si="205"/>
        <v>0</v>
      </c>
      <c r="ND53" s="38" t="str">
        <f>IF(MY53=0,"",IF(NB53&gt;Configurações!$B$15,"7DIA ","")&amp;IF(AND(WEEKDAY(MU$5)=1,NC53&gt;IF($D53="F",Configurações!$B$13,Configurações!$B$14)),"DOM ","")&amp;IF(Configurações!$B$3="Simples","",IF(ROUND(MZ53*1440,0)&lt;=ROUND(Configurações!$B$11*1440,0),IF(ROUND(NA53*1440,0)&gt;0,"INT-INDEVIDO",""),IF(ROUND(MZ53*1440,0)&lt;=ROUND(Configurações!$B$12*1440,0),IF(ROUND(NA53*1440,0)&lt;&gt;ROUND(Configurações!$B$8*1440,0),"INT-15MIN",""),IF(OR(ROUND(NA53*1440,0)&lt;ROUND(Configurações!$B$9*1440,0),ROUND(NA53*1440,0)&gt;ROUND(Configurações!$B$10*1440,0)),"INT-1H2H","")))))</f>
        <v/>
      </c>
      <c r="NE53" t="str">
        <f>IF(Configurações!$B$3="Simples",IF('Escala Simples'!AR53="Trabalho","TRAB",IF('Escala Simples'!AR53="Folga","FOLGA",IF('Escala Simples'!AR53="Atestado","ATEST",IF('Escala Simples'!AR53="Férias","FERIAS","")))),"")</f>
        <v/>
      </c>
      <c r="NF53" s="71" t="str">
        <f>IF(Configurações!$B$3="Colunas",IF('Escala Colunas'!Q217="","",'Escala Colunas'!Q217),IF(Configurações!$B$3="Simples","",IF('Escala Linhas'!FY53="","",'Escala Linhas'!FY53)))</f>
        <v/>
      </c>
      <c r="NG53" s="71" t="str">
        <f>IF(Configurações!$B$3="Colunas",IF('Escala Colunas'!Q218="","",'Escala Colunas'!Q218),IF(Configurações!$B$3="Simples","",IF('Escala Linhas'!FZ53="","",'Escala Linhas'!FZ53)))</f>
        <v/>
      </c>
      <c r="NH53" s="71" t="str">
        <f>IF(Configurações!$B$3="Colunas",IF('Escala Colunas'!Q219="","",'Escala Colunas'!Q219),IF(Configurações!$B$3="Simples","",IF('Escala Linhas'!GA53="","",'Escala Linhas'!GA53)))</f>
        <v/>
      </c>
      <c r="NI53" s="71" t="str">
        <f>IF(Configurações!$B$3="Colunas",IF('Escala Colunas'!Q220="","",'Escala Colunas'!Q220),IF(Configurações!$B$3="Simples","",IF('Escala Linhas'!GB53="","",'Escala Linhas'!GB53)))</f>
        <v/>
      </c>
      <c r="NJ53">
        <f>IF($B53="",0,IF(Configurações!$B$3="Simples",IF(OR(NP53="TRAB",NP53="ATEST"),1,0),IF(AND(NF53&lt;&gt;"",NI53&lt;&gt;""),1,0)))</f>
        <v>0</v>
      </c>
      <c r="NK53" s="72">
        <f>IF(AND(NJ53=1,Configurações!$B$3&lt;&gt;"Simples"),MOD(NI53-NF53,1)-NL53,0)</f>
        <v>0</v>
      </c>
      <c r="NL53" s="72">
        <f t="shared" si="206"/>
        <v>0</v>
      </c>
      <c r="NM53">
        <f t="shared" si="207"/>
        <v>0</v>
      </c>
      <c r="NN53">
        <f t="shared" si="208"/>
        <v>0</v>
      </c>
      <c r="NO53" s="38" t="str">
        <f>IF(NJ53=0,"",IF(NM53&gt;Configurações!$B$15,"7DIA ","")&amp;IF(AND(WEEKDAY(NF$5)=1,NN53&gt;IF($D53="F",Configurações!$B$13,Configurações!$B$14)),"DOM ","")&amp;IF(Configurações!$B$3="Simples","",IF(ROUND(NK53*1440,0)&lt;=ROUND(Configurações!$B$11*1440,0),IF(ROUND(NL53*1440,0)&gt;0,"INT-INDEVIDO",""),IF(ROUND(NK53*1440,0)&lt;=ROUND(Configurações!$B$12*1440,0),IF(ROUND(NL53*1440,0)&lt;&gt;ROUND(Configurações!$B$8*1440,0),"INT-15MIN",""),IF(OR(ROUND(NL53*1440,0)&lt;ROUND(Configurações!$B$9*1440,0),ROUND(NL53*1440,0)&gt;ROUND(Configurações!$B$10*1440,0)),"INT-1H2H","")))))</f>
        <v/>
      </c>
      <c r="NP53" t="str">
        <f>IF(Configurações!$B$3="Simples",IF('Escala Simples'!AS53="Trabalho","TRAB",IF('Escala Simples'!AS53="Folga","FOLGA",IF('Escala Simples'!AS53="Atestado","ATEST",IF('Escala Simples'!AS53="Férias","FERIAS","")))),"")</f>
        <v/>
      </c>
      <c r="NQ53" s="71" t="str">
        <f>IF(Configurações!$B$3="Colunas",IF('Escala Colunas'!Q222="","",'Escala Colunas'!Q222),IF(Configurações!$B$3="Simples","",IF('Escala Linhas'!GD53="","",'Escala Linhas'!GD53)))</f>
        <v/>
      </c>
      <c r="NR53" s="71" t="str">
        <f>IF(Configurações!$B$3="Colunas",IF('Escala Colunas'!Q223="","",'Escala Colunas'!Q223),IF(Configurações!$B$3="Simples","",IF('Escala Linhas'!GE53="","",'Escala Linhas'!GE53)))</f>
        <v/>
      </c>
      <c r="NS53" s="71" t="str">
        <f>IF(Configurações!$B$3="Colunas",IF('Escala Colunas'!Q224="","",'Escala Colunas'!Q224),IF(Configurações!$B$3="Simples","",IF('Escala Linhas'!GF53="","",'Escala Linhas'!GF53)))</f>
        <v/>
      </c>
      <c r="NT53" s="71" t="str">
        <f>IF(Configurações!$B$3="Colunas",IF('Escala Colunas'!Q225="","",'Escala Colunas'!Q225),IF(Configurações!$B$3="Simples","",IF('Escala Linhas'!GG53="","",'Escala Linhas'!GG53)))</f>
        <v/>
      </c>
      <c r="NU53">
        <f>IF($B53="",0,IF(Configurações!$B$3="Simples",IF(OR(OA53="TRAB",OA53="ATEST"),1,0),IF(AND(NQ53&lt;&gt;"",NT53&lt;&gt;""),1,0)))</f>
        <v>0</v>
      </c>
      <c r="NV53" s="72">
        <f>IF(AND(NU53=1,Configurações!$B$3&lt;&gt;"Simples"),MOD(NT53-NQ53,1)-NW53,0)</f>
        <v>0</v>
      </c>
      <c r="NW53" s="72">
        <f t="shared" si="209"/>
        <v>0</v>
      </c>
      <c r="NX53">
        <f t="shared" si="210"/>
        <v>0</v>
      </c>
      <c r="NY53">
        <f t="shared" si="211"/>
        <v>0</v>
      </c>
      <c r="NZ53" s="38" t="str">
        <f>IF(NU53=0,"",IF(NX53&gt;Configurações!$B$15,"7DIA ","")&amp;IF(AND(WEEKDAY(NQ$5)=1,NY53&gt;IF($D53="F",Configurações!$B$13,Configurações!$B$14)),"DOM ","")&amp;IF(Configurações!$B$3="Simples","",IF(ROUND(NV53*1440,0)&lt;=ROUND(Configurações!$B$11*1440,0),IF(ROUND(NW53*1440,0)&gt;0,"INT-INDEVIDO",""),IF(ROUND(NV53*1440,0)&lt;=ROUND(Configurações!$B$12*1440,0),IF(ROUND(NW53*1440,0)&lt;&gt;ROUND(Configurações!$B$8*1440,0),"INT-15MIN",""),IF(OR(ROUND(NW53*1440,0)&lt;ROUND(Configurações!$B$9*1440,0),ROUND(NW53*1440,0)&gt;ROUND(Configurações!$B$10*1440,0)),"INT-1H2H","")))))</f>
        <v/>
      </c>
      <c r="OA53" t="str">
        <f>IF(Configurações!$B$3="Simples",IF('Escala Simples'!AT53="Trabalho","TRAB",IF('Escala Simples'!AT53="Folga","FOLGA",IF('Escala Simples'!AT53="Atestado","ATEST",IF('Escala Simples'!AT53="Férias","FERIAS","")))),"")</f>
        <v/>
      </c>
      <c r="OB53" s="72">
        <f>SUMIFS(Cálculos!$G53:$OA53,Cálculos!$G$4:$OA$4,"H",Cálculos!$G$3:$OA$3,1)</f>
        <v>0</v>
      </c>
      <c r="OC53">
        <f>SUMIFS(Cálculos!$G53:$OA53,Cálculos!$G$4:$OA$4,"T",Cálculos!$G$3:$OA$3,1)</f>
        <v>0</v>
      </c>
      <c r="OD53" s="69" t="str">
        <f>IF($B53="","",IF(AND(Configurações!$B$3&lt;&gt;"Simples",ISNUMBER($C53),ROUND(OB53*1440,0)&gt;$C53*60),"Jornada semanal excedida: "&amp;TEXT(OB53,"[h]:mm")&amp;" (contratada "&amp;$C53&amp;"h) • ","")&amp;IF(IF(Configurações!$B$6="Sim",OC53&gt;6,OC53&gt;Configurações!$B$5),IF(Configurações!$B$6="Sim","Semana inteira sem folga — mínimo 1 folga (CCT/ACT) • ","Mais de "&amp;Configurações!$B$5&amp;" dias trabalhados — obrigatórias 2 folgas semanais • "),"")&amp;IF(COUNTIF(G53:CD53,"*7DIA*")&gt;0,"7º dia consecutivo de trabalho • ","")&amp;IF(COUNTIF(G53:CD53,"*DOM*")&gt;0,"Domingos consecutivos acima do permitido • ","")&amp;IF(COUNTIF(G53:CD53,"*INT-INDEVIDO*")&gt;0,"Intervalo indevido em jornada até 4h • ","")&amp;IF(COUNTIF(G53:CD53,"*INT-15MIN*")&gt;0,"Intervalo deve ser de 15 min (jornada 4h01–6h) • ","")&amp;IF(COUNTIF(G53:CD53,"*INT-1H2H*")&gt;0,"Intervalo fora de 1h–2h (jornada acima de 6h) • ",""))</f>
        <v/>
      </c>
      <c r="OE53">
        <f>IF($B53="",0,IF(AND(Configurações!$B$3&lt;&gt;"Simples",ISNUMBER($C53),ROUND(OB53*1440,0)&gt;$C53*60),1,0))</f>
        <v>0</v>
      </c>
      <c r="OF53">
        <f>IF($B53="",0,IF(IF(Configurações!$B$6="Sim",OC53&gt;6,OC53&gt;Configurações!$B$5),1,0))</f>
        <v>0</v>
      </c>
      <c r="OG53" s="72">
        <f>SUMIFS(Cálculos!$G53:$OA53,Cálculos!$G$4:$OA$4,"H",Cálculos!$G$3:$OA$3,2)</f>
        <v>0</v>
      </c>
      <c r="OH53">
        <f>SUMIFS(Cálculos!$G53:$OA53,Cálculos!$G$4:$OA$4,"T",Cálculos!$G$3:$OA$3,2)</f>
        <v>0</v>
      </c>
      <c r="OI53" s="69" t="str">
        <f>IF($B53="","",IF(AND(Configurações!$B$3&lt;&gt;"Simples",ISNUMBER($C53),ROUND(OG53*1440,0)&gt;$C53*60),"Jornada semanal excedida: "&amp;TEXT(OG53,"[h]:mm")&amp;" (contratada "&amp;$C53&amp;"h) • ","")&amp;IF(IF(Configurações!$B$6="Sim",OH53&gt;6,OH53&gt;Configurações!$B$5),IF(Configurações!$B$6="Sim","Semana inteira sem folga — mínimo 1 folga (CCT/ACT) • ","Mais de "&amp;Configurações!$B$5&amp;" dias trabalhados — obrigatórias 2 folgas semanais • "),"")&amp;IF(COUNTIF(CF53:FC53,"*7DIA*")&gt;0,"7º dia consecutivo de trabalho • ","")&amp;IF(COUNTIF(CF53:FC53,"*DOM*")&gt;0,"Domingos consecutivos acima do permitido • ","")&amp;IF(COUNTIF(CF53:FC53,"*INT-INDEVIDO*")&gt;0,"Intervalo indevido em jornada até 4h • ","")&amp;IF(COUNTIF(CF53:FC53,"*INT-15MIN*")&gt;0,"Intervalo deve ser de 15 min (jornada 4h01–6h) • ","")&amp;IF(COUNTIF(CF53:FC53,"*INT-1H2H*")&gt;0,"Intervalo fora de 1h–2h (jornada acima de 6h) • ",""))</f>
        <v/>
      </c>
      <c r="OJ53">
        <f>IF($B53="",0,IF(AND(Configurações!$B$3&lt;&gt;"Simples",ISNUMBER($C53),ROUND(OG53*1440,0)&gt;$C53*60),1,0))</f>
        <v>0</v>
      </c>
      <c r="OK53">
        <f>IF($B53="",0,IF(IF(Configurações!$B$6="Sim",OH53&gt;6,OH53&gt;Configurações!$B$5),1,0))</f>
        <v>0</v>
      </c>
      <c r="OL53" s="72">
        <f>SUMIFS(Cálculos!$G53:$OA53,Cálculos!$G$4:$OA$4,"H",Cálculos!$G$3:$OA$3,3)</f>
        <v>0</v>
      </c>
      <c r="OM53">
        <f>SUMIFS(Cálculos!$G53:$OA53,Cálculos!$G$4:$OA$4,"T",Cálculos!$G$3:$OA$3,3)</f>
        <v>0</v>
      </c>
      <c r="ON53" s="69" t="str">
        <f>IF($B53="","",IF(AND(Configurações!$B$3&lt;&gt;"Simples",ISNUMBER($C53),ROUND(OL53*1440,0)&gt;$C53*60),"Jornada semanal excedida: "&amp;TEXT(OL53,"[h]:mm")&amp;" (contratada "&amp;$C53&amp;"h) • ","")&amp;IF(IF(Configurações!$B$6="Sim",OM53&gt;6,OM53&gt;Configurações!$B$5),IF(Configurações!$B$6="Sim","Semana inteira sem folga — mínimo 1 folga (CCT/ACT) • ","Mais de "&amp;Configurações!$B$5&amp;" dias trabalhados — obrigatórias 2 folgas semanais • "),"")&amp;IF(COUNTIF(FE53:IB53,"*7DIA*")&gt;0,"7º dia consecutivo de trabalho • ","")&amp;IF(COUNTIF(FE53:IB53,"*DOM*")&gt;0,"Domingos consecutivos acima do permitido • ","")&amp;IF(COUNTIF(FE53:IB53,"*INT-INDEVIDO*")&gt;0,"Intervalo indevido em jornada até 4h • ","")&amp;IF(COUNTIF(FE53:IB53,"*INT-15MIN*")&gt;0,"Intervalo deve ser de 15 min (jornada 4h01–6h) • ","")&amp;IF(COUNTIF(FE53:IB53,"*INT-1H2H*")&gt;0,"Intervalo fora de 1h–2h (jornada acima de 6h) • ",""))</f>
        <v/>
      </c>
      <c r="OO53">
        <f>IF($B53="",0,IF(AND(Configurações!$B$3&lt;&gt;"Simples",ISNUMBER($C53),ROUND(OL53*1440,0)&gt;$C53*60),1,0))</f>
        <v>0</v>
      </c>
      <c r="OP53">
        <f>IF($B53="",0,IF(IF(Configurações!$B$6="Sim",OM53&gt;6,OM53&gt;Configurações!$B$5),1,0))</f>
        <v>0</v>
      </c>
      <c r="OQ53" s="72">
        <f>SUMIFS(Cálculos!$G53:$OA53,Cálculos!$G$4:$OA$4,"H",Cálculos!$G$3:$OA$3,4)</f>
        <v>0</v>
      </c>
      <c r="OR53">
        <f>SUMIFS(Cálculos!$G53:$OA53,Cálculos!$G$4:$OA$4,"T",Cálculos!$G$3:$OA$3,4)</f>
        <v>0</v>
      </c>
      <c r="OS53" s="69" t="str">
        <f>IF($B53="","",IF(AND(Configurações!$B$3&lt;&gt;"Simples",ISNUMBER($C53),ROUND(OQ53*1440,0)&gt;$C53*60),"Jornada semanal excedida: "&amp;TEXT(OQ53,"[h]:mm")&amp;" (contratada "&amp;$C53&amp;"h) • ","")&amp;IF(IF(Configurações!$B$6="Sim",OR53&gt;6,OR53&gt;Configurações!$B$5),IF(Configurações!$B$6="Sim","Semana inteira sem folga — mínimo 1 folga (CCT/ACT) • ","Mais de "&amp;Configurações!$B$5&amp;" dias trabalhados — obrigatórias 2 folgas semanais • "),"")&amp;IF(COUNTIF(ID53:LA53,"*7DIA*")&gt;0,"7º dia consecutivo de trabalho • ","")&amp;IF(COUNTIF(ID53:LA53,"*DOM*")&gt;0,"Domingos consecutivos acima do permitido • ","")&amp;IF(COUNTIF(ID53:LA53,"*INT-INDEVIDO*")&gt;0,"Intervalo indevido em jornada até 4h • ","")&amp;IF(COUNTIF(ID53:LA53,"*INT-15MIN*")&gt;0,"Intervalo deve ser de 15 min (jornada 4h01–6h) • ","")&amp;IF(COUNTIF(ID53:LA53,"*INT-1H2H*")&gt;0,"Intervalo fora de 1h–2h (jornada acima de 6h) • ",""))</f>
        <v/>
      </c>
      <c r="OT53">
        <f>IF($B53="",0,IF(AND(Configurações!$B$3&lt;&gt;"Simples",ISNUMBER($C53),ROUND(OQ53*1440,0)&gt;$C53*60),1,0))</f>
        <v>0</v>
      </c>
      <c r="OU53">
        <f>IF($B53="",0,IF(IF(Configurações!$B$6="Sim",OR53&gt;6,OR53&gt;Configurações!$B$5),1,0))</f>
        <v>0</v>
      </c>
      <c r="OV53" s="72">
        <f>SUMIFS(Cálculos!$G53:$OA53,Cálculos!$G$4:$OA$4,"H",Cálculos!$G$3:$OA$3,5)</f>
        <v>0</v>
      </c>
      <c r="OW53">
        <f>SUMIFS(Cálculos!$G53:$OA53,Cálculos!$G$4:$OA$4,"T",Cálculos!$G$3:$OA$3,5)</f>
        <v>0</v>
      </c>
      <c r="OX53" s="69" t="str">
        <f>IF($B53="","",IF(AND(Configurações!$B$3&lt;&gt;"Simples",ISNUMBER($C53),ROUND(OV53*1440,0)&gt;$C53*60),"Jornada semanal excedida: "&amp;TEXT(OV53,"[h]:mm")&amp;" (contratada "&amp;$C53&amp;"h) • ","")&amp;IF(IF(Configurações!$B$6="Sim",OW53&gt;6,OW53&gt;Configurações!$B$5),IF(Configurações!$B$6="Sim","Semana inteira sem folga — mínimo 1 folga (CCT/ACT) • ","Mais de "&amp;Configurações!$B$5&amp;" dias trabalhados — obrigatórias 2 folgas semanais • "),"")&amp;IF(COUNTIF(LC53:NZ53,"*7DIA*")&gt;0,"7º dia consecutivo de trabalho • ","")&amp;IF(COUNTIF(LC53:NZ53,"*DOM*")&gt;0,"Domingos consecutivos acima do permitido • ","")&amp;IF(COUNTIF(LC53:NZ53,"*INT-INDEVIDO*")&gt;0,"Intervalo indevido em jornada até 4h • ","")&amp;IF(COUNTIF(LC53:NZ53,"*INT-15MIN*")&gt;0,"Intervalo deve ser de 15 min (jornada 4h01–6h) • ","")&amp;IF(COUNTIF(LC53:NZ53,"*INT-1H2H*")&gt;0,"Intervalo fora de 1h–2h (jornada acima de 6h) • ",""))</f>
        <v/>
      </c>
      <c r="OY53">
        <f>IF($B53="",0,IF(AND(Configurações!$B$3&lt;&gt;"Simples",ISNUMBER($C53),ROUND(OV53*1440,0)&gt;$C53*60),1,0))</f>
        <v>0</v>
      </c>
      <c r="OZ53">
        <f>IF($B53="",0,IF(IF(Configurações!$B$6="Sim",OW53&gt;6,OW53&gt;Configurações!$B$5),1,0))</f>
        <v>0</v>
      </c>
      <c r="PA53">
        <f>IF($B53="",0,SUMPRODUCT((Cálculos!$G$4:$OA$4="T")*(Cálculos!$G$5:$OA$5&gt;=$PA$5)*(Cálculos!$G$5:$OA$5&lt;=$PB$5))-PE53)</f>
        <v>0</v>
      </c>
      <c r="PB53">
        <f>IF($B53="",0,PA53-SUMIFS(Cálculos!$G53:$OA53,Cálculos!$G$4:$OA$4,"T",Cálculos!$G$5:$OA$5,"&gt;="&amp;$PA$5,Cálculos!$G$5:$OA$5,"&lt;="&amp;$PB$5))</f>
        <v>0</v>
      </c>
      <c r="PC53">
        <f>ROUND(PA53*Configurações!$B$7/7,0)</f>
        <v>0</v>
      </c>
      <c r="PD53">
        <f>IF(AND(Configurações!$B$6="Sim",PA53&gt;0,PB53&lt;PC53),1,0)</f>
        <v>0</v>
      </c>
      <c r="PE53">
        <f>IF($B53="",0,COUNTIFS(Cálculos!$G$4:$OA$4,"ST",Cálculos!$G$5:$OA$5,"&gt;="&amp;$PA$5,Cálculos!$G$5:$OA$5,"&lt;="&amp;$PB$5,Cálculos!$G53:$OA53,"FERIAS"))</f>
        <v>0</v>
      </c>
      <c r="PF53">
        <f>IF($B53="",0,SUMPRODUCT((Cálculos!$G$4:$OA$4="T")*(Cálculos!$G$5:$OA$5&gt;=$PF$5)*(Cálculos!$G$5:$OA$5&lt;=$PG$5))-PJ53)</f>
        <v>0</v>
      </c>
      <c r="PG53">
        <f>IF($B53="",0,PF53-SUMIFS(Cálculos!$G53:$OA53,Cálculos!$G$4:$OA$4,"T",Cálculos!$G$5:$OA$5,"&gt;="&amp;$PF$5,Cálculos!$G$5:$OA$5,"&lt;="&amp;$PG$5))</f>
        <v>0</v>
      </c>
      <c r="PH53">
        <f>ROUND(PF53*Configurações!$B$7/7,0)</f>
        <v>0</v>
      </c>
      <c r="PI53">
        <f>IF(AND(Configurações!$B$6="Sim",PF53&gt;0,PG53&lt;PH53),1,0)</f>
        <v>0</v>
      </c>
      <c r="PJ53">
        <f>IF($B53="",0,COUNTIFS(Cálculos!$G$4:$OA$4,"ST",Cálculos!$G$5:$OA$5,"&gt;="&amp;$PF$5,Cálculos!$G$5:$OA$5,"&lt;="&amp;$PG$5,Cálculos!$G53:$OA53,"FERIAS"))</f>
        <v>0</v>
      </c>
      <c r="PK53">
        <f>IF($B53="",0,SUMPRODUCT((Cálculos!$G$4:$OA$4="T")*(Cálculos!$G$5:$OA$5&gt;=$PK$5)*(Cálculos!$G$5:$OA$5&lt;=$PL$5))-PO53)</f>
        <v>0</v>
      </c>
      <c r="PL53">
        <f>IF($B53="",0,PK53-SUMIFS(Cálculos!$G53:$OA53,Cálculos!$G$4:$OA$4,"T",Cálculos!$G$5:$OA$5,"&gt;="&amp;$PK$5,Cálculos!$G$5:$OA$5,"&lt;="&amp;$PL$5))</f>
        <v>0</v>
      </c>
      <c r="PM53">
        <f>ROUND(PK53*Configurações!$B$7/7,0)</f>
        <v>0</v>
      </c>
      <c r="PN53">
        <f>IF(AND(Configurações!$B$6="Sim",PK53&gt;0,PL53&lt;PM53),1,0)</f>
        <v>0</v>
      </c>
      <c r="PO53">
        <f>IF($B53="",0,COUNTIFS(Cálculos!$G$4:$OA$4,"ST",Cálculos!$G$5:$OA$5,"&gt;="&amp;$PK$5,Cálculos!$G$5:$OA$5,"&lt;="&amp;$PL$5,Cálculos!$G53:$OA53,"FERIAS"))</f>
        <v>0</v>
      </c>
      <c r="PP53" s="69" t="str">
        <f t="shared" si="212"/>
        <v/>
      </c>
    </row>
    <row r="54" spans="1:432" x14ac:dyDescent="0.25">
      <c r="A54" s="68" t="str">
        <f t="shared" si="106"/>
        <v/>
      </c>
      <c r="B54" s="69" t="str">
        <f>IF(Configurações!$B$3="Colunas",IF('Escala Colunas'!Q$4="","",'Escala Colunas'!Q$4),IF(Configurações!$B$3="Simples",IF('Escala Simples'!$B54="","",'Escala Simples'!$B54),IF('Escala Linhas'!$B54="","",'Escala Linhas'!$B54)))</f>
        <v/>
      </c>
      <c r="C54" s="70" t="str">
        <f>IF($B54="","",IFERROR(INDEX(Funcionários!$D$5:$D$84,MATCH($B54,Funcionários!$B$5:$B$84,0)),""))</f>
        <v/>
      </c>
      <c r="D54" t="str">
        <f>IF($B54="","",IFERROR(INDEX(Funcionários!$C$5:$C$84,MATCH($B54,Funcionários!$B$5:$B$84,0)),""))</f>
        <v/>
      </c>
      <c r="E54">
        <f>IF($B54="",0,IFERROR(N(INDEX(Funcionários!$E$5:$E$84,MATCH($B54,Funcionários!$B$5:$B$84,0))),0))</f>
        <v>0</v>
      </c>
      <c r="F54">
        <f>IF($B54="",0,IFERROR(N(INDEX(Funcionários!$F$5:$F$84,MATCH($B54,Funcionários!$B$5:$B$84,0))),0))</f>
        <v>0</v>
      </c>
      <c r="G54" s="71" t="str">
        <f>IF(Configurações!$B$3="Colunas",IF('Escala Colunas'!Q41="","",'Escala Colunas'!Q41),IF(Configurações!$B$3="Simples","",IF('Escala Linhas'!D54="","",'Escala Linhas'!D54)))</f>
        <v/>
      </c>
      <c r="H54" s="71" t="str">
        <f>IF(Configurações!$B$3="Colunas",IF('Escala Colunas'!Q42="","",'Escala Colunas'!Q42),IF(Configurações!$B$3="Simples","",IF('Escala Linhas'!E54="","",'Escala Linhas'!E54)))</f>
        <v/>
      </c>
      <c r="I54" s="71" t="str">
        <f>IF(Configurações!$B$3="Colunas",IF('Escala Colunas'!Q43="","",'Escala Colunas'!Q43),IF(Configurações!$B$3="Simples","",IF('Escala Linhas'!F54="","",'Escala Linhas'!F54)))</f>
        <v/>
      </c>
      <c r="J54" s="71" t="str">
        <f>IF(Configurações!$B$3="Colunas",IF('Escala Colunas'!Q44="","",'Escala Colunas'!Q44),IF(Configurações!$B$3="Simples","",IF('Escala Linhas'!G54="","",'Escala Linhas'!G54)))</f>
        <v/>
      </c>
      <c r="K54">
        <f>IF($B54="",0,IF(Configurações!$B$3="Simples",IF(OR(Q54="TRAB",Q54="ATEST"),1,0),IF(AND(G54&lt;&gt;"",J54&lt;&gt;""),1,0)))</f>
        <v>0</v>
      </c>
      <c r="L54" s="72">
        <f>IF(AND(K54=1,Configurações!$B$3&lt;&gt;"Simples"),MOD(J54-G54,1)-M54,0)</f>
        <v>0</v>
      </c>
      <c r="M54" s="72">
        <f t="shared" si="107"/>
        <v>0</v>
      </c>
      <c r="N54">
        <f t="shared" si="108"/>
        <v>0</v>
      </c>
      <c r="O54">
        <f t="shared" si="109"/>
        <v>0</v>
      </c>
      <c r="P54" s="38" t="str">
        <f>IF(K54=0,"",IF(N54&gt;Configurações!$B$15,"7DIA ","")&amp;IF(AND(WEEKDAY(G$5)=1,O54&gt;IF($D54="F",Configurações!$B$13,Configurações!$B$14)),"DOM ","")&amp;IF(Configurações!$B$3="Simples","",IF(ROUND(L54*1440,0)&lt;=ROUND(Configurações!$B$11*1440,0),IF(ROUND(M54*1440,0)&gt;0,"INT-INDEVIDO",""),IF(ROUND(L54*1440,0)&lt;=ROUND(Configurações!$B$12*1440,0),IF(ROUND(M54*1440,0)&lt;&gt;ROUND(Configurações!$B$8*1440,0),"INT-15MIN",""),IF(OR(ROUND(M54*1440,0)&lt;ROUND(Configurações!$B$9*1440,0),ROUND(M54*1440,0)&gt;ROUND(Configurações!$B$10*1440,0)),"INT-1H2H","")))))</f>
        <v/>
      </c>
      <c r="Q54" t="str">
        <f>IF(Configurações!$B$3="Simples",IF('Escala Simples'!D54="Trabalho","TRAB",IF('Escala Simples'!D54="Folga","FOLGA",IF('Escala Simples'!D54="Atestado","ATEST",IF('Escala Simples'!D54="Férias","FERIAS","")))),"")</f>
        <v/>
      </c>
      <c r="R54" s="71" t="str">
        <f>IF(Configurações!$B$3="Colunas",IF('Escala Colunas'!Q46="","",'Escala Colunas'!Q46),IF(Configurações!$B$3="Simples","",IF('Escala Linhas'!I54="","",'Escala Linhas'!I54)))</f>
        <v/>
      </c>
      <c r="S54" s="71" t="str">
        <f>IF(Configurações!$B$3="Colunas",IF('Escala Colunas'!Q47="","",'Escala Colunas'!Q47),IF(Configurações!$B$3="Simples","",IF('Escala Linhas'!J54="","",'Escala Linhas'!J54)))</f>
        <v/>
      </c>
      <c r="T54" s="71" t="str">
        <f>IF(Configurações!$B$3="Colunas",IF('Escala Colunas'!Q48="","",'Escala Colunas'!Q48),IF(Configurações!$B$3="Simples","",IF('Escala Linhas'!K54="","",'Escala Linhas'!K54)))</f>
        <v/>
      </c>
      <c r="U54" s="71" t="str">
        <f>IF(Configurações!$B$3="Colunas",IF('Escala Colunas'!Q49="","",'Escala Colunas'!Q49),IF(Configurações!$B$3="Simples","",IF('Escala Linhas'!L54="","",'Escala Linhas'!L54)))</f>
        <v/>
      </c>
      <c r="V54">
        <f>IF($B54="",0,IF(Configurações!$B$3="Simples",IF(OR(AB54="TRAB",AB54="ATEST"),1,0),IF(AND(R54&lt;&gt;"",U54&lt;&gt;""),1,0)))</f>
        <v>0</v>
      </c>
      <c r="W54" s="72">
        <f>IF(AND(V54=1,Configurações!$B$3&lt;&gt;"Simples"),MOD(U54-R54,1)-X54,0)</f>
        <v>0</v>
      </c>
      <c r="X54" s="72">
        <f t="shared" si="110"/>
        <v>0</v>
      </c>
      <c r="Y54">
        <f t="shared" si="111"/>
        <v>0</v>
      </c>
      <c r="Z54">
        <f t="shared" si="112"/>
        <v>0</v>
      </c>
      <c r="AA54" s="38" t="str">
        <f>IF(V54=0,"",IF(Y54&gt;Configurações!$B$15,"7DIA ","")&amp;IF(AND(WEEKDAY(R$5)=1,Z54&gt;IF($D54="F",Configurações!$B$13,Configurações!$B$14)),"DOM ","")&amp;IF(Configurações!$B$3="Simples","",IF(ROUND(W54*1440,0)&lt;=ROUND(Configurações!$B$11*1440,0),IF(ROUND(X54*1440,0)&gt;0,"INT-INDEVIDO",""),IF(ROUND(W54*1440,0)&lt;=ROUND(Configurações!$B$12*1440,0),IF(ROUND(X54*1440,0)&lt;&gt;ROUND(Configurações!$B$8*1440,0),"INT-15MIN",""),IF(OR(ROUND(X54*1440,0)&lt;ROUND(Configurações!$B$9*1440,0),ROUND(X54*1440,0)&gt;ROUND(Configurações!$B$10*1440,0)),"INT-1H2H","")))))</f>
        <v/>
      </c>
      <c r="AB54" t="str">
        <f>IF(Configurações!$B$3="Simples",IF('Escala Simples'!E54="Trabalho","TRAB",IF('Escala Simples'!E54="Folga","FOLGA",IF('Escala Simples'!E54="Atestado","ATEST",IF('Escala Simples'!E54="Férias","FERIAS","")))),"")</f>
        <v/>
      </c>
      <c r="AC54" s="71" t="str">
        <f>IF(Configurações!$B$3="Colunas",IF('Escala Colunas'!Q51="","",'Escala Colunas'!Q51),IF(Configurações!$B$3="Simples","",IF('Escala Linhas'!N54="","",'Escala Linhas'!N54)))</f>
        <v/>
      </c>
      <c r="AD54" s="71" t="str">
        <f>IF(Configurações!$B$3="Colunas",IF('Escala Colunas'!Q52="","",'Escala Colunas'!Q52),IF(Configurações!$B$3="Simples","",IF('Escala Linhas'!O54="","",'Escala Linhas'!O54)))</f>
        <v/>
      </c>
      <c r="AE54" s="71" t="str">
        <f>IF(Configurações!$B$3="Colunas",IF('Escala Colunas'!Q53="","",'Escala Colunas'!Q53),IF(Configurações!$B$3="Simples","",IF('Escala Linhas'!P54="","",'Escala Linhas'!P54)))</f>
        <v/>
      </c>
      <c r="AF54" s="71" t="str">
        <f>IF(Configurações!$B$3="Colunas",IF('Escala Colunas'!Q54="","",'Escala Colunas'!Q54),IF(Configurações!$B$3="Simples","",IF('Escala Linhas'!Q54="","",'Escala Linhas'!Q54)))</f>
        <v/>
      </c>
      <c r="AG54">
        <f>IF($B54="",0,IF(Configurações!$B$3="Simples",IF(OR(AM54="TRAB",AM54="ATEST"),1,0),IF(AND(AC54&lt;&gt;"",AF54&lt;&gt;""),1,0)))</f>
        <v>0</v>
      </c>
      <c r="AH54" s="72">
        <f>IF(AND(AG54=1,Configurações!$B$3&lt;&gt;"Simples"),MOD(AF54-AC54,1)-AI54,0)</f>
        <v>0</v>
      </c>
      <c r="AI54" s="72">
        <f t="shared" si="113"/>
        <v>0</v>
      </c>
      <c r="AJ54">
        <f t="shared" si="114"/>
        <v>0</v>
      </c>
      <c r="AK54">
        <f t="shared" si="115"/>
        <v>0</v>
      </c>
      <c r="AL54" s="38" t="str">
        <f>IF(AG54=0,"",IF(AJ54&gt;Configurações!$B$15,"7DIA ","")&amp;IF(AND(WEEKDAY(AC$5)=1,AK54&gt;IF($D54="F",Configurações!$B$13,Configurações!$B$14)),"DOM ","")&amp;IF(Configurações!$B$3="Simples","",IF(ROUND(AH54*1440,0)&lt;=ROUND(Configurações!$B$11*1440,0),IF(ROUND(AI54*1440,0)&gt;0,"INT-INDEVIDO",""),IF(ROUND(AH54*1440,0)&lt;=ROUND(Configurações!$B$12*1440,0),IF(ROUND(AI54*1440,0)&lt;&gt;ROUND(Configurações!$B$8*1440,0),"INT-15MIN",""),IF(OR(ROUND(AI54*1440,0)&lt;ROUND(Configurações!$B$9*1440,0),ROUND(AI54*1440,0)&gt;ROUND(Configurações!$B$10*1440,0)),"INT-1H2H","")))))</f>
        <v/>
      </c>
      <c r="AM54" t="str">
        <f>IF(Configurações!$B$3="Simples",IF('Escala Simples'!F54="Trabalho","TRAB",IF('Escala Simples'!F54="Folga","FOLGA",IF('Escala Simples'!F54="Atestado","ATEST",IF('Escala Simples'!F54="Férias","FERIAS","")))),"")</f>
        <v/>
      </c>
      <c r="AN54" s="71" t="str">
        <f>IF(Configurações!$B$3="Colunas",IF('Escala Colunas'!Q56="","",'Escala Colunas'!Q56),IF(Configurações!$B$3="Simples","",IF('Escala Linhas'!S54="","",'Escala Linhas'!S54)))</f>
        <v/>
      </c>
      <c r="AO54" s="71" t="str">
        <f>IF(Configurações!$B$3="Colunas",IF('Escala Colunas'!Q57="","",'Escala Colunas'!Q57),IF(Configurações!$B$3="Simples","",IF('Escala Linhas'!T54="","",'Escala Linhas'!T54)))</f>
        <v/>
      </c>
      <c r="AP54" s="71" t="str">
        <f>IF(Configurações!$B$3="Colunas",IF('Escala Colunas'!Q58="","",'Escala Colunas'!Q58),IF(Configurações!$B$3="Simples","",IF('Escala Linhas'!U54="","",'Escala Linhas'!U54)))</f>
        <v/>
      </c>
      <c r="AQ54" s="71" t="str">
        <f>IF(Configurações!$B$3="Colunas",IF('Escala Colunas'!Q59="","",'Escala Colunas'!Q59),IF(Configurações!$B$3="Simples","",IF('Escala Linhas'!V54="","",'Escala Linhas'!V54)))</f>
        <v/>
      </c>
      <c r="AR54">
        <f>IF($B54="",0,IF(Configurações!$B$3="Simples",IF(OR(AX54="TRAB",AX54="ATEST"),1,0),IF(AND(AN54&lt;&gt;"",AQ54&lt;&gt;""),1,0)))</f>
        <v>0</v>
      </c>
      <c r="AS54" s="72">
        <f>IF(AND(AR54=1,Configurações!$B$3&lt;&gt;"Simples"),MOD(AQ54-AN54,1)-AT54,0)</f>
        <v>0</v>
      </c>
      <c r="AT54" s="72">
        <f t="shared" si="116"/>
        <v>0</v>
      </c>
      <c r="AU54">
        <f t="shared" si="117"/>
        <v>0</v>
      </c>
      <c r="AV54">
        <f t="shared" si="118"/>
        <v>0</v>
      </c>
      <c r="AW54" s="38" t="str">
        <f>IF(AR54=0,"",IF(AU54&gt;Configurações!$B$15,"7DIA ","")&amp;IF(AND(WEEKDAY(AN$5)=1,AV54&gt;IF($D54="F",Configurações!$B$13,Configurações!$B$14)),"DOM ","")&amp;IF(Configurações!$B$3="Simples","",IF(ROUND(AS54*1440,0)&lt;=ROUND(Configurações!$B$11*1440,0),IF(ROUND(AT54*1440,0)&gt;0,"INT-INDEVIDO",""),IF(ROUND(AS54*1440,0)&lt;=ROUND(Configurações!$B$12*1440,0),IF(ROUND(AT54*1440,0)&lt;&gt;ROUND(Configurações!$B$8*1440,0),"INT-15MIN",""),IF(OR(ROUND(AT54*1440,0)&lt;ROUND(Configurações!$B$9*1440,0),ROUND(AT54*1440,0)&gt;ROUND(Configurações!$B$10*1440,0)),"INT-1H2H","")))))</f>
        <v/>
      </c>
      <c r="AX54" t="str">
        <f>IF(Configurações!$B$3="Simples",IF('Escala Simples'!G54="Trabalho","TRAB",IF('Escala Simples'!G54="Folga","FOLGA",IF('Escala Simples'!G54="Atestado","ATEST",IF('Escala Simples'!G54="Férias","FERIAS","")))),"")</f>
        <v/>
      </c>
      <c r="AY54" s="71" t="str">
        <f>IF(Configurações!$B$3="Colunas",IF('Escala Colunas'!Q61="","",'Escala Colunas'!Q61),IF(Configurações!$B$3="Simples","",IF('Escala Linhas'!X54="","",'Escala Linhas'!X54)))</f>
        <v/>
      </c>
      <c r="AZ54" s="71" t="str">
        <f>IF(Configurações!$B$3="Colunas",IF('Escala Colunas'!Q62="","",'Escala Colunas'!Q62),IF(Configurações!$B$3="Simples","",IF('Escala Linhas'!Y54="","",'Escala Linhas'!Y54)))</f>
        <v/>
      </c>
      <c r="BA54" s="71" t="str">
        <f>IF(Configurações!$B$3="Colunas",IF('Escala Colunas'!Q63="","",'Escala Colunas'!Q63),IF(Configurações!$B$3="Simples","",IF('Escala Linhas'!Z54="","",'Escala Linhas'!Z54)))</f>
        <v/>
      </c>
      <c r="BB54" s="71" t="str">
        <f>IF(Configurações!$B$3="Colunas",IF('Escala Colunas'!Q64="","",'Escala Colunas'!Q64),IF(Configurações!$B$3="Simples","",IF('Escala Linhas'!AA54="","",'Escala Linhas'!AA54)))</f>
        <v/>
      </c>
      <c r="BC54">
        <f>IF($B54="",0,IF(Configurações!$B$3="Simples",IF(OR(BI54="TRAB",BI54="ATEST"),1,0),IF(AND(AY54&lt;&gt;"",BB54&lt;&gt;""),1,0)))</f>
        <v>0</v>
      </c>
      <c r="BD54" s="72">
        <f>IF(AND(BC54=1,Configurações!$B$3&lt;&gt;"Simples"),MOD(BB54-AY54,1)-BE54,0)</f>
        <v>0</v>
      </c>
      <c r="BE54" s="72">
        <f t="shared" si="119"/>
        <v>0</v>
      </c>
      <c r="BF54">
        <f t="shared" si="120"/>
        <v>0</v>
      </c>
      <c r="BG54">
        <f t="shared" si="121"/>
        <v>0</v>
      </c>
      <c r="BH54" s="38" t="str">
        <f>IF(BC54=0,"",IF(BF54&gt;Configurações!$B$15,"7DIA ","")&amp;IF(AND(WEEKDAY(AY$5)=1,BG54&gt;IF($D54="F",Configurações!$B$13,Configurações!$B$14)),"DOM ","")&amp;IF(Configurações!$B$3="Simples","",IF(ROUND(BD54*1440,0)&lt;=ROUND(Configurações!$B$11*1440,0),IF(ROUND(BE54*1440,0)&gt;0,"INT-INDEVIDO",""),IF(ROUND(BD54*1440,0)&lt;=ROUND(Configurações!$B$12*1440,0),IF(ROUND(BE54*1440,0)&lt;&gt;ROUND(Configurações!$B$8*1440,0),"INT-15MIN",""),IF(OR(ROUND(BE54*1440,0)&lt;ROUND(Configurações!$B$9*1440,0),ROUND(BE54*1440,0)&gt;ROUND(Configurações!$B$10*1440,0)),"INT-1H2H","")))))</f>
        <v/>
      </c>
      <c r="BI54" t="str">
        <f>IF(Configurações!$B$3="Simples",IF('Escala Simples'!H54="Trabalho","TRAB",IF('Escala Simples'!H54="Folga","FOLGA",IF('Escala Simples'!H54="Atestado","ATEST",IF('Escala Simples'!H54="Férias","FERIAS","")))),"")</f>
        <v/>
      </c>
      <c r="BJ54" s="71" t="str">
        <f>IF(Configurações!$B$3="Colunas",IF('Escala Colunas'!Q66="","",'Escala Colunas'!Q66),IF(Configurações!$B$3="Simples","",IF('Escala Linhas'!AC54="","",'Escala Linhas'!AC54)))</f>
        <v/>
      </c>
      <c r="BK54" s="71" t="str">
        <f>IF(Configurações!$B$3="Colunas",IF('Escala Colunas'!Q67="","",'Escala Colunas'!Q67),IF(Configurações!$B$3="Simples","",IF('Escala Linhas'!AD54="","",'Escala Linhas'!AD54)))</f>
        <v/>
      </c>
      <c r="BL54" s="71" t="str">
        <f>IF(Configurações!$B$3="Colunas",IF('Escala Colunas'!Q68="","",'Escala Colunas'!Q68),IF(Configurações!$B$3="Simples","",IF('Escala Linhas'!AE54="","",'Escala Linhas'!AE54)))</f>
        <v/>
      </c>
      <c r="BM54" s="71" t="str">
        <f>IF(Configurações!$B$3="Colunas",IF('Escala Colunas'!Q69="","",'Escala Colunas'!Q69),IF(Configurações!$B$3="Simples","",IF('Escala Linhas'!AF54="","",'Escala Linhas'!AF54)))</f>
        <v/>
      </c>
      <c r="BN54">
        <f>IF($B54="",0,IF(Configurações!$B$3="Simples",IF(OR(BT54="TRAB",BT54="ATEST"),1,0),IF(AND(BJ54&lt;&gt;"",BM54&lt;&gt;""),1,0)))</f>
        <v>0</v>
      </c>
      <c r="BO54" s="72">
        <f>IF(AND(BN54=1,Configurações!$B$3&lt;&gt;"Simples"),MOD(BM54-BJ54,1)-BP54,0)</f>
        <v>0</v>
      </c>
      <c r="BP54" s="72">
        <f t="shared" si="122"/>
        <v>0</v>
      </c>
      <c r="BQ54">
        <f t="shared" si="123"/>
        <v>0</v>
      </c>
      <c r="BR54">
        <f t="shared" si="124"/>
        <v>0</v>
      </c>
      <c r="BS54" s="38" t="str">
        <f>IF(BN54=0,"",IF(BQ54&gt;Configurações!$B$15,"7DIA ","")&amp;IF(AND(WEEKDAY(BJ$5)=1,BR54&gt;IF($D54="F",Configurações!$B$13,Configurações!$B$14)),"DOM ","")&amp;IF(Configurações!$B$3="Simples","",IF(ROUND(BO54*1440,0)&lt;=ROUND(Configurações!$B$11*1440,0),IF(ROUND(BP54*1440,0)&gt;0,"INT-INDEVIDO",""),IF(ROUND(BO54*1440,0)&lt;=ROUND(Configurações!$B$12*1440,0),IF(ROUND(BP54*1440,0)&lt;&gt;ROUND(Configurações!$B$8*1440,0),"INT-15MIN",""),IF(OR(ROUND(BP54*1440,0)&lt;ROUND(Configurações!$B$9*1440,0),ROUND(BP54*1440,0)&gt;ROUND(Configurações!$B$10*1440,0)),"INT-1H2H","")))))</f>
        <v/>
      </c>
      <c r="BT54" t="str">
        <f>IF(Configurações!$B$3="Simples",IF('Escala Simples'!I54="Trabalho","TRAB",IF('Escala Simples'!I54="Folga","FOLGA",IF('Escala Simples'!I54="Atestado","ATEST",IF('Escala Simples'!I54="Férias","FERIAS","")))),"")</f>
        <v/>
      </c>
      <c r="BU54" s="71" t="str">
        <f>IF(Configurações!$B$3="Colunas",IF('Escala Colunas'!Q71="","",'Escala Colunas'!Q71),IF(Configurações!$B$3="Simples","",IF('Escala Linhas'!AH54="","",'Escala Linhas'!AH54)))</f>
        <v/>
      </c>
      <c r="BV54" s="71" t="str">
        <f>IF(Configurações!$B$3="Colunas",IF('Escala Colunas'!Q72="","",'Escala Colunas'!Q72),IF(Configurações!$B$3="Simples","",IF('Escala Linhas'!AI54="","",'Escala Linhas'!AI54)))</f>
        <v/>
      </c>
      <c r="BW54" s="71" t="str">
        <f>IF(Configurações!$B$3="Colunas",IF('Escala Colunas'!Q73="","",'Escala Colunas'!Q73),IF(Configurações!$B$3="Simples","",IF('Escala Linhas'!AJ54="","",'Escala Linhas'!AJ54)))</f>
        <v/>
      </c>
      <c r="BX54" s="71" t="str">
        <f>IF(Configurações!$B$3="Colunas",IF('Escala Colunas'!Q74="","",'Escala Colunas'!Q74),IF(Configurações!$B$3="Simples","",IF('Escala Linhas'!AK54="","",'Escala Linhas'!AK54)))</f>
        <v/>
      </c>
      <c r="BY54">
        <f>IF($B54="",0,IF(Configurações!$B$3="Simples",IF(OR(CE54="TRAB",CE54="ATEST"),1,0),IF(AND(BU54&lt;&gt;"",BX54&lt;&gt;""),1,0)))</f>
        <v>0</v>
      </c>
      <c r="BZ54" s="72">
        <f>IF(AND(BY54=1,Configurações!$B$3&lt;&gt;"Simples"),MOD(BX54-BU54,1)-CA54,0)</f>
        <v>0</v>
      </c>
      <c r="CA54" s="72">
        <f t="shared" si="125"/>
        <v>0</v>
      </c>
      <c r="CB54">
        <f t="shared" si="126"/>
        <v>0</v>
      </c>
      <c r="CC54">
        <f t="shared" si="127"/>
        <v>0</v>
      </c>
      <c r="CD54" s="38" t="str">
        <f>IF(BY54=0,"",IF(CB54&gt;Configurações!$B$15,"7DIA ","")&amp;IF(AND(WEEKDAY(BU$5)=1,CC54&gt;IF($D54="F",Configurações!$B$13,Configurações!$B$14)),"DOM ","")&amp;IF(Configurações!$B$3="Simples","",IF(ROUND(BZ54*1440,0)&lt;=ROUND(Configurações!$B$11*1440,0),IF(ROUND(CA54*1440,0)&gt;0,"INT-INDEVIDO",""),IF(ROUND(BZ54*1440,0)&lt;=ROUND(Configurações!$B$12*1440,0),IF(ROUND(CA54*1440,0)&lt;&gt;ROUND(Configurações!$B$8*1440,0),"INT-15MIN",""),IF(OR(ROUND(CA54*1440,0)&lt;ROUND(Configurações!$B$9*1440,0),ROUND(CA54*1440,0)&gt;ROUND(Configurações!$B$10*1440,0)),"INT-1H2H","")))))</f>
        <v/>
      </c>
      <c r="CE54" t="str">
        <f>IF(Configurações!$B$3="Simples",IF('Escala Simples'!J54="Trabalho","TRAB",IF('Escala Simples'!J54="Folga","FOLGA",IF('Escala Simples'!J54="Atestado","ATEST",IF('Escala Simples'!J54="Férias","FERIAS","")))),"")</f>
        <v/>
      </c>
      <c r="CF54" s="71" t="str">
        <f>IF(Configurações!$B$3="Colunas",IF('Escala Colunas'!Q79="","",'Escala Colunas'!Q79),IF(Configurações!$B$3="Simples","",IF('Escala Linhas'!AP54="","",'Escala Linhas'!AP54)))</f>
        <v/>
      </c>
      <c r="CG54" s="71" t="str">
        <f>IF(Configurações!$B$3="Colunas",IF('Escala Colunas'!Q80="","",'Escala Colunas'!Q80),IF(Configurações!$B$3="Simples","",IF('Escala Linhas'!AQ54="","",'Escala Linhas'!AQ54)))</f>
        <v/>
      </c>
      <c r="CH54" s="71" t="str">
        <f>IF(Configurações!$B$3="Colunas",IF('Escala Colunas'!Q81="","",'Escala Colunas'!Q81),IF(Configurações!$B$3="Simples","",IF('Escala Linhas'!AR54="","",'Escala Linhas'!AR54)))</f>
        <v/>
      </c>
      <c r="CI54" s="71" t="str">
        <f>IF(Configurações!$B$3="Colunas",IF('Escala Colunas'!Q82="","",'Escala Colunas'!Q82),IF(Configurações!$B$3="Simples","",IF('Escala Linhas'!AS54="","",'Escala Linhas'!AS54)))</f>
        <v/>
      </c>
      <c r="CJ54">
        <f>IF($B54="",0,IF(Configurações!$B$3="Simples",IF(OR(CP54="TRAB",CP54="ATEST"),1,0),IF(AND(CF54&lt;&gt;"",CI54&lt;&gt;""),1,0)))</f>
        <v>0</v>
      </c>
      <c r="CK54" s="72">
        <f>IF(AND(CJ54=1,Configurações!$B$3&lt;&gt;"Simples"),MOD(CI54-CF54,1)-CL54,0)</f>
        <v>0</v>
      </c>
      <c r="CL54" s="72">
        <f t="shared" si="128"/>
        <v>0</v>
      </c>
      <c r="CM54">
        <f t="shared" si="129"/>
        <v>0</v>
      </c>
      <c r="CN54">
        <f t="shared" si="130"/>
        <v>0</v>
      </c>
      <c r="CO54" s="38" t="str">
        <f>IF(CJ54=0,"",IF(CM54&gt;Configurações!$B$15,"7DIA ","")&amp;IF(AND(WEEKDAY(CF$5)=1,CN54&gt;IF($D54="F",Configurações!$B$13,Configurações!$B$14)),"DOM ","")&amp;IF(Configurações!$B$3="Simples","",IF(ROUND(CK54*1440,0)&lt;=ROUND(Configurações!$B$11*1440,0),IF(ROUND(CL54*1440,0)&gt;0,"INT-INDEVIDO",""),IF(ROUND(CK54*1440,0)&lt;=ROUND(Configurações!$B$12*1440,0),IF(ROUND(CL54*1440,0)&lt;&gt;ROUND(Configurações!$B$8*1440,0),"INT-15MIN",""),IF(OR(ROUND(CL54*1440,0)&lt;ROUND(Configurações!$B$9*1440,0),ROUND(CL54*1440,0)&gt;ROUND(Configurações!$B$10*1440,0)),"INT-1H2H","")))))</f>
        <v/>
      </c>
      <c r="CP54" t="str">
        <f>IF(Configurações!$B$3="Simples",IF('Escala Simples'!M54="Trabalho","TRAB",IF('Escala Simples'!M54="Folga","FOLGA",IF('Escala Simples'!M54="Atestado","ATEST",IF('Escala Simples'!M54="Férias","FERIAS","")))),"")</f>
        <v/>
      </c>
      <c r="CQ54" s="71" t="str">
        <f>IF(Configurações!$B$3="Colunas",IF('Escala Colunas'!Q84="","",'Escala Colunas'!Q84),IF(Configurações!$B$3="Simples","",IF('Escala Linhas'!AU54="","",'Escala Linhas'!AU54)))</f>
        <v/>
      </c>
      <c r="CR54" s="71" t="str">
        <f>IF(Configurações!$B$3="Colunas",IF('Escala Colunas'!Q85="","",'Escala Colunas'!Q85),IF(Configurações!$B$3="Simples","",IF('Escala Linhas'!AV54="","",'Escala Linhas'!AV54)))</f>
        <v/>
      </c>
      <c r="CS54" s="71" t="str">
        <f>IF(Configurações!$B$3="Colunas",IF('Escala Colunas'!Q86="","",'Escala Colunas'!Q86),IF(Configurações!$B$3="Simples","",IF('Escala Linhas'!AW54="","",'Escala Linhas'!AW54)))</f>
        <v/>
      </c>
      <c r="CT54" s="71" t="str">
        <f>IF(Configurações!$B$3="Colunas",IF('Escala Colunas'!Q87="","",'Escala Colunas'!Q87),IF(Configurações!$B$3="Simples","",IF('Escala Linhas'!AX54="","",'Escala Linhas'!AX54)))</f>
        <v/>
      </c>
      <c r="CU54">
        <f>IF($B54="",0,IF(Configurações!$B$3="Simples",IF(OR(DA54="TRAB",DA54="ATEST"),1,0),IF(AND(CQ54&lt;&gt;"",CT54&lt;&gt;""),1,0)))</f>
        <v>0</v>
      </c>
      <c r="CV54" s="72">
        <f>IF(AND(CU54=1,Configurações!$B$3&lt;&gt;"Simples"),MOD(CT54-CQ54,1)-CW54,0)</f>
        <v>0</v>
      </c>
      <c r="CW54" s="72">
        <f t="shared" si="131"/>
        <v>0</v>
      </c>
      <c r="CX54">
        <f t="shared" si="132"/>
        <v>0</v>
      </c>
      <c r="CY54">
        <f t="shared" si="133"/>
        <v>0</v>
      </c>
      <c r="CZ54" s="38" t="str">
        <f>IF(CU54=0,"",IF(CX54&gt;Configurações!$B$15,"7DIA ","")&amp;IF(AND(WEEKDAY(CQ$5)=1,CY54&gt;IF($D54="F",Configurações!$B$13,Configurações!$B$14)),"DOM ","")&amp;IF(Configurações!$B$3="Simples","",IF(ROUND(CV54*1440,0)&lt;=ROUND(Configurações!$B$11*1440,0),IF(ROUND(CW54*1440,0)&gt;0,"INT-INDEVIDO",""),IF(ROUND(CV54*1440,0)&lt;=ROUND(Configurações!$B$12*1440,0),IF(ROUND(CW54*1440,0)&lt;&gt;ROUND(Configurações!$B$8*1440,0),"INT-15MIN",""),IF(OR(ROUND(CW54*1440,0)&lt;ROUND(Configurações!$B$9*1440,0),ROUND(CW54*1440,0)&gt;ROUND(Configurações!$B$10*1440,0)),"INT-1H2H","")))))</f>
        <v/>
      </c>
      <c r="DA54" t="str">
        <f>IF(Configurações!$B$3="Simples",IF('Escala Simples'!N54="Trabalho","TRAB",IF('Escala Simples'!N54="Folga","FOLGA",IF('Escala Simples'!N54="Atestado","ATEST",IF('Escala Simples'!N54="Férias","FERIAS","")))),"")</f>
        <v/>
      </c>
      <c r="DB54" s="71" t="str">
        <f>IF(Configurações!$B$3="Colunas",IF('Escala Colunas'!Q89="","",'Escala Colunas'!Q89),IF(Configurações!$B$3="Simples","",IF('Escala Linhas'!AZ54="","",'Escala Linhas'!AZ54)))</f>
        <v/>
      </c>
      <c r="DC54" s="71" t="str">
        <f>IF(Configurações!$B$3="Colunas",IF('Escala Colunas'!Q90="","",'Escala Colunas'!Q90),IF(Configurações!$B$3="Simples","",IF('Escala Linhas'!BA54="","",'Escala Linhas'!BA54)))</f>
        <v/>
      </c>
      <c r="DD54" s="71" t="str">
        <f>IF(Configurações!$B$3="Colunas",IF('Escala Colunas'!Q91="","",'Escala Colunas'!Q91),IF(Configurações!$B$3="Simples","",IF('Escala Linhas'!BB54="","",'Escala Linhas'!BB54)))</f>
        <v/>
      </c>
      <c r="DE54" s="71" t="str">
        <f>IF(Configurações!$B$3="Colunas",IF('Escala Colunas'!Q92="","",'Escala Colunas'!Q92),IF(Configurações!$B$3="Simples","",IF('Escala Linhas'!BC54="","",'Escala Linhas'!BC54)))</f>
        <v/>
      </c>
      <c r="DF54">
        <f>IF($B54="",0,IF(Configurações!$B$3="Simples",IF(OR(DL54="TRAB",DL54="ATEST"),1,0),IF(AND(DB54&lt;&gt;"",DE54&lt;&gt;""),1,0)))</f>
        <v>0</v>
      </c>
      <c r="DG54" s="72">
        <f>IF(AND(DF54=1,Configurações!$B$3&lt;&gt;"Simples"),MOD(DE54-DB54,1)-DH54,0)</f>
        <v>0</v>
      </c>
      <c r="DH54" s="72">
        <f t="shared" si="134"/>
        <v>0</v>
      </c>
      <c r="DI54">
        <f t="shared" si="135"/>
        <v>0</v>
      </c>
      <c r="DJ54">
        <f t="shared" si="136"/>
        <v>0</v>
      </c>
      <c r="DK54" s="38" t="str">
        <f>IF(DF54=0,"",IF(DI54&gt;Configurações!$B$15,"7DIA ","")&amp;IF(AND(WEEKDAY(DB$5)=1,DJ54&gt;IF($D54="F",Configurações!$B$13,Configurações!$B$14)),"DOM ","")&amp;IF(Configurações!$B$3="Simples","",IF(ROUND(DG54*1440,0)&lt;=ROUND(Configurações!$B$11*1440,0),IF(ROUND(DH54*1440,0)&gt;0,"INT-INDEVIDO",""),IF(ROUND(DG54*1440,0)&lt;=ROUND(Configurações!$B$12*1440,0),IF(ROUND(DH54*1440,0)&lt;&gt;ROUND(Configurações!$B$8*1440,0),"INT-15MIN",""),IF(OR(ROUND(DH54*1440,0)&lt;ROUND(Configurações!$B$9*1440,0),ROUND(DH54*1440,0)&gt;ROUND(Configurações!$B$10*1440,0)),"INT-1H2H","")))))</f>
        <v/>
      </c>
      <c r="DL54" t="str">
        <f>IF(Configurações!$B$3="Simples",IF('Escala Simples'!O54="Trabalho","TRAB",IF('Escala Simples'!O54="Folga","FOLGA",IF('Escala Simples'!O54="Atestado","ATEST",IF('Escala Simples'!O54="Férias","FERIAS","")))),"")</f>
        <v/>
      </c>
      <c r="DM54" s="71" t="str">
        <f>IF(Configurações!$B$3="Colunas",IF('Escala Colunas'!Q94="","",'Escala Colunas'!Q94),IF(Configurações!$B$3="Simples","",IF('Escala Linhas'!BE54="","",'Escala Linhas'!BE54)))</f>
        <v/>
      </c>
      <c r="DN54" s="71" t="str">
        <f>IF(Configurações!$B$3="Colunas",IF('Escala Colunas'!Q95="","",'Escala Colunas'!Q95),IF(Configurações!$B$3="Simples","",IF('Escala Linhas'!BF54="","",'Escala Linhas'!BF54)))</f>
        <v/>
      </c>
      <c r="DO54" s="71" t="str">
        <f>IF(Configurações!$B$3="Colunas",IF('Escala Colunas'!Q96="","",'Escala Colunas'!Q96),IF(Configurações!$B$3="Simples","",IF('Escala Linhas'!BG54="","",'Escala Linhas'!BG54)))</f>
        <v/>
      </c>
      <c r="DP54" s="71" t="str">
        <f>IF(Configurações!$B$3="Colunas",IF('Escala Colunas'!Q97="","",'Escala Colunas'!Q97),IF(Configurações!$B$3="Simples","",IF('Escala Linhas'!BH54="","",'Escala Linhas'!BH54)))</f>
        <v/>
      </c>
      <c r="DQ54">
        <f>IF($B54="",0,IF(Configurações!$B$3="Simples",IF(OR(DW54="TRAB",DW54="ATEST"),1,0),IF(AND(DM54&lt;&gt;"",DP54&lt;&gt;""),1,0)))</f>
        <v>0</v>
      </c>
      <c r="DR54" s="72">
        <f>IF(AND(DQ54=1,Configurações!$B$3&lt;&gt;"Simples"),MOD(DP54-DM54,1)-DS54,0)</f>
        <v>0</v>
      </c>
      <c r="DS54" s="72">
        <f t="shared" si="137"/>
        <v>0</v>
      </c>
      <c r="DT54">
        <f t="shared" si="138"/>
        <v>0</v>
      </c>
      <c r="DU54">
        <f t="shared" si="139"/>
        <v>0</v>
      </c>
      <c r="DV54" s="38" t="str">
        <f>IF(DQ54=0,"",IF(DT54&gt;Configurações!$B$15,"7DIA ","")&amp;IF(AND(WEEKDAY(DM$5)=1,DU54&gt;IF($D54="F",Configurações!$B$13,Configurações!$B$14)),"DOM ","")&amp;IF(Configurações!$B$3="Simples","",IF(ROUND(DR54*1440,0)&lt;=ROUND(Configurações!$B$11*1440,0),IF(ROUND(DS54*1440,0)&gt;0,"INT-INDEVIDO",""),IF(ROUND(DR54*1440,0)&lt;=ROUND(Configurações!$B$12*1440,0),IF(ROUND(DS54*1440,0)&lt;&gt;ROUND(Configurações!$B$8*1440,0),"INT-15MIN",""),IF(OR(ROUND(DS54*1440,0)&lt;ROUND(Configurações!$B$9*1440,0),ROUND(DS54*1440,0)&gt;ROUND(Configurações!$B$10*1440,0)),"INT-1H2H","")))))</f>
        <v/>
      </c>
      <c r="DW54" t="str">
        <f>IF(Configurações!$B$3="Simples",IF('Escala Simples'!P54="Trabalho","TRAB",IF('Escala Simples'!P54="Folga","FOLGA",IF('Escala Simples'!P54="Atestado","ATEST",IF('Escala Simples'!P54="Férias","FERIAS","")))),"")</f>
        <v/>
      </c>
      <c r="DX54" s="71" t="str">
        <f>IF(Configurações!$B$3="Colunas",IF('Escala Colunas'!Q99="","",'Escala Colunas'!Q99),IF(Configurações!$B$3="Simples","",IF('Escala Linhas'!BJ54="","",'Escala Linhas'!BJ54)))</f>
        <v/>
      </c>
      <c r="DY54" s="71" t="str">
        <f>IF(Configurações!$B$3="Colunas",IF('Escala Colunas'!Q100="","",'Escala Colunas'!Q100),IF(Configurações!$B$3="Simples","",IF('Escala Linhas'!BK54="","",'Escala Linhas'!BK54)))</f>
        <v/>
      </c>
      <c r="DZ54" s="71" t="str">
        <f>IF(Configurações!$B$3="Colunas",IF('Escala Colunas'!Q101="","",'Escala Colunas'!Q101),IF(Configurações!$B$3="Simples","",IF('Escala Linhas'!BL54="","",'Escala Linhas'!BL54)))</f>
        <v/>
      </c>
      <c r="EA54" s="71" t="str">
        <f>IF(Configurações!$B$3="Colunas",IF('Escala Colunas'!Q102="","",'Escala Colunas'!Q102),IF(Configurações!$B$3="Simples","",IF('Escala Linhas'!BM54="","",'Escala Linhas'!BM54)))</f>
        <v/>
      </c>
      <c r="EB54">
        <f>IF($B54="",0,IF(Configurações!$B$3="Simples",IF(OR(EH54="TRAB",EH54="ATEST"),1,0),IF(AND(DX54&lt;&gt;"",EA54&lt;&gt;""),1,0)))</f>
        <v>0</v>
      </c>
      <c r="EC54" s="72">
        <f>IF(AND(EB54=1,Configurações!$B$3&lt;&gt;"Simples"),MOD(EA54-DX54,1)-ED54,0)</f>
        <v>0</v>
      </c>
      <c r="ED54" s="72">
        <f t="shared" si="140"/>
        <v>0</v>
      </c>
      <c r="EE54">
        <f t="shared" si="141"/>
        <v>0</v>
      </c>
      <c r="EF54">
        <f t="shared" si="142"/>
        <v>0</v>
      </c>
      <c r="EG54" s="38" t="str">
        <f>IF(EB54=0,"",IF(EE54&gt;Configurações!$B$15,"7DIA ","")&amp;IF(AND(WEEKDAY(DX$5)=1,EF54&gt;IF($D54="F",Configurações!$B$13,Configurações!$B$14)),"DOM ","")&amp;IF(Configurações!$B$3="Simples","",IF(ROUND(EC54*1440,0)&lt;=ROUND(Configurações!$B$11*1440,0),IF(ROUND(ED54*1440,0)&gt;0,"INT-INDEVIDO",""),IF(ROUND(EC54*1440,0)&lt;=ROUND(Configurações!$B$12*1440,0),IF(ROUND(ED54*1440,0)&lt;&gt;ROUND(Configurações!$B$8*1440,0),"INT-15MIN",""),IF(OR(ROUND(ED54*1440,0)&lt;ROUND(Configurações!$B$9*1440,0),ROUND(ED54*1440,0)&gt;ROUND(Configurações!$B$10*1440,0)),"INT-1H2H","")))))</f>
        <v/>
      </c>
      <c r="EH54" t="str">
        <f>IF(Configurações!$B$3="Simples",IF('Escala Simples'!Q54="Trabalho","TRAB",IF('Escala Simples'!Q54="Folga","FOLGA",IF('Escala Simples'!Q54="Atestado","ATEST",IF('Escala Simples'!Q54="Férias","FERIAS","")))),"")</f>
        <v/>
      </c>
      <c r="EI54" s="71" t="str">
        <f>IF(Configurações!$B$3="Colunas",IF('Escala Colunas'!Q104="","",'Escala Colunas'!Q104),IF(Configurações!$B$3="Simples","",IF('Escala Linhas'!BO54="","",'Escala Linhas'!BO54)))</f>
        <v/>
      </c>
      <c r="EJ54" s="71" t="str">
        <f>IF(Configurações!$B$3="Colunas",IF('Escala Colunas'!Q105="","",'Escala Colunas'!Q105),IF(Configurações!$B$3="Simples","",IF('Escala Linhas'!BP54="","",'Escala Linhas'!BP54)))</f>
        <v/>
      </c>
      <c r="EK54" s="71" t="str">
        <f>IF(Configurações!$B$3="Colunas",IF('Escala Colunas'!Q106="","",'Escala Colunas'!Q106),IF(Configurações!$B$3="Simples","",IF('Escala Linhas'!BQ54="","",'Escala Linhas'!BQ54)))</f>
        <v/>
      </c>
      <c r="EL54" s="71" t="str">
        <f>IF(Configurações!$B$3="Colunas",IF('Escala Colunas'!Q107="","",'Escala Colunas'!Q107),IF(Configurações!$B$3="Simples","",IF('Escala Linhas'!BR54="","",'Escala Linhas'!BR54)))</f>
        <v/>
      </c>
      <c r="EM54">
        <f>IF($B54="",0,IF(Configurações!$B$3="Simples",IF(OR(ES54="TRAB",ES54="ATEST"),1,0),IF(AND(EI54&lt;&gt;"",EL54&lt;&gt;""),1,0)))</f>
        <v>0</v>
      </c>
      <c r="EN54" s="72">
        <f>IF(AND(EM54=1,Configurações!$B$3&lt;&gt;"Simples"),MOD(EL54-EI54,1)-EO54,0)</f>
        <v>0</v>
      </c>
      <c r="EO54" s="72">
        <f t="shared" si="143"/>
        <v>0</v>
      </c>
      <c r="EP54">
        <f t="shared" si="144"/>
        <v>0</v>
      </c>
      <c r="EQ54">
        <f t="shared" si="145"/>
        <v>0</v>
      </c>
      <c r="ER54" s="38" t="str">
        <f>IF(EM54=0,"",IF(EP54&gt;Configurações!$B$15,"7DIA ","")&amp;IF(AND(WEEKDAY(EI$5)=1,EQ54&gt;IF($D54="F",Configurações!$B$13,Configurações!$B$14)),"DOM ","")&amp;IF(Configurações!$B$3="Simples","",IF(ROUND(EN54*1440,0)&lt;=ROUND(Configurações!$B$11*1440,0),IF(ROUND(EO54*1440,0)&gt;0,"INT-INDEVIDO",""),IF(ROUND(EN54*1440,0)&lt;=ROUND(Configurações!$B$12*1440,0),IF(ROUND(EO54*1440,0)&lt;&gt;ROUND(Configurações!$B$8*1440,0),"INT-15MIN",""),IF(OR(ROUND(EO54*1440,0)&lt;ROUND(Configurações!$B$9*1440,0),ROUND(EO54*1440,0)&gt;ROUND(Configurações!$B$10*1440,0)),"INT-1H2H","")))))</f>
        <v/>
      </c>
      <c r="ES54" t="str">
        <f>IF(Configurações!$B$3="Simples",IF('Escala Simples'!R54="Trabalho","TRAB",IF('Escala Simples'!R54="Folga","FOLGA",IF('Escala Simples'!R54="Atestado","ATEST",IF('Escala Simples'!R54="Férias","FERIAS","")))),"")</f>
        <v/>
      </c>
      <c r="ET54" s="71" t="str">
        <f>IF(Configurações!$B$3="Colunas",IF('Escala Colunas'!Q109="","",'Escala Colunas'!Q109),IF(Configurações!$B$3="Simples","",IF('Escala Linhas'!BT54="","",'Escala Linhas'!BT54)))</f>
        <v/>
      </c>
      <c r="EU54" s="71" t="str">
        <f>IF(Configurações!$B$3="Colunas",IF('Escala Colunas'!Q110="","",'Escala Colunas'!Q110),IF(Configurações!$B$3="Simples","",IF('Escala Linhas'!BU54="","",'Escala Linhas'!BU54)))</f>
        <v/>
      </c>
      <c r="EV54" s="71" t="str">
        <f>IF(Configurações!$B$3="Colunas",IF('Escala Colunas'!Q111="","",'Escala Colunas'!Q111),IF(Configurações!$B$3="Simples","",IF('Escala Linhas'!BV54="","",'Escala Linhas'!BV54)))</f>
        <v/>
      </c>
      <c r="EW54" s="71" t="str">
        <f>IF(Configurações!$B$3="Colunas",IF('Escala Colunas'!Q112="","",'Escala Colunas'!Q112),IF(Configurações!$B$3="Simples","",IF('Escala Linhas'!BW54="","",'Escala Linhas'!BW54)))</f>
        <v/>
      </c>
      <c r="EX54">
        <f>IF($B54="",0,IF(Configurações!$B$3="Simples",IF(OR(FD54="TRAB",FD54="ATEST"),1,0),IF(AND(ET54&lt;&gt;"",EW54&lt;&gt;""),1,0)))</f>
        <v>0</v>
      </c>
      <c r="EY54" s="72">
        <f>IF(AND(EX54=1,Configurações!$B$3&lt;&gt;"Simples"),MOD(EW54-ET54,1)-EZ54,0)</f>
        <v>0</v>
      </c>
      <c r="EZ54" s="72">
        <f t="shared" si="146"/>
        <v>0</v>
      </c>
      <c r="FA54">
        <f t="shared" si="147"/>
        <v>0</v>
      </c>
      <c r="FB54">
        <f t="shared" si="148"/>
        <v>0</v>
      </c>
      <c r="FC54" s="38" t="str">
        <f>IF(EX54=0,"",IF(FA54&gt;Configurações!$B$15,"7DIA ","")&amp;IF(AND(WEEKDAY(ET$5)=1,FB54&gt;IF($D54="F",Configurações!$B$13,Configurações!$B$14)),"DOM ","")&amp;IF(Configurações!$B$3="Simples","",IF(ROUND(EY54*1440,0)&lt;=ROUND(Configurações!$B$11*1440,0),IF(ROUND(EZ54*1440,0)&gt;0,"INT-INDEVIDO",""),IF(ROUND(EY54*1440,0)&lt;=ROUND(Configurações!$B$12*1440,0),IF(ROUND(EZ54*1440,0)&lt;&gt;ROUND(Configurações!$B$8*1440,0),"INT-15MIN",""),IF(OR(ROUND(EZ54*1440,0)&lt;ROUND(Configurações!$B$9*1440,0),ROUND(EZ54*1440,0)&gt;ROUND(Configurações!$B$10*1440,0)),"INT-1H2H","")))))</f>
        <v/>
      </c>
      <c r="FD54" t="str">
        <f>IF(Configurações!$B$3="Simples",IF('Escala Simples'!S54="Trabalho","TRAB",IF('Escala Simples'!S54="Folga","FOLGA",IF('Escala Simples'!S54="Atestado","ATEST",IF('Escala Simples'!S54="Férias","FERIAS","")))),"")</f>
        <v/>
      </c>
      <c r="FE54" s="71" t="str">
        <f>IF(Configurações!$B$3="Colunas",IF('Escala Colunas'!Q117="","",'Escala Colunas'!Q117),IF(Configurações!$B$3="Simples","",IF('Escala Linhas'!CB54="","",'Escala Linhas'!CB54)))</f>
        <v/>
      </c>
      <c r="FF54" s="71" t="str">
        <f>IF(Configurações!$B$3="Colunas",IF('Escala Colunas'!Q118="","",'Escala Colunas'!Q118),IF(Configurações!$B$3="Simples","",IF('Escala Linhas'!CC54="","",'Escala Linhas'!CC54)))</f>
        <v/>
      </c>
      <c r="FG54" s="71" t="str">
        <f>IF(Configurações!$B$3="Colunas",IF('Escala Colunas'!Q119="","",'Escala Colunas'!Q119),IF(Configurações!$B$3="Simples","",IF('Escala Linhas'!CD54="","",'Escala Linhas'!CD54)))</f>
        <v/>
      </c>
      <c r="FH54" s="71" t="str">
        <f>IF(Configurações!$B$3="Colunas",IF('Escala Colunas'!Q120="","",'Escala Colunas'!Q120),IF(Configurações!$B$3="Simples","",IF('Escala Linhas'!CE54="","",'Escala Linhas'!CE54)))</f>
        <v/>
      </c>
      <c r="FI54">
        <f>IF($B54="",0,IF(Configurações!$B$3="Simples",IF(OR(FO54="TRAB",FO54="ATEST"),1,0),IF(AND(FE54&lt;&gt;"",FH54&lt;&gt;""),1,0)))</f>
        <v>0</v>
      </c>
      <c r="FJ54" s="72">
        <f>IF(AND(FI54=1,Configurações!$B$3&lt;&gt;"Simples"),MOD(FH54-FE54,1)-FK54,0)</f>
        <v>0</v>
      </c>
      <c r="FK54" s="72">
        <f t="shared" si="149"/>
        <v>0</v>
      </c>
      <c r="FL54">
        <f t="shared" si="150"/>
        <v>0</v>
      </c>
      <c r="FM54">
        <f t="shared" si="151"/>
        <v>0</v>
      </c>
      <c r="FN54" s="38" t="str">
        <f>IF(FI54=0,"",IF(FL54&gt;Configurações!$B$15,"7DIA ","")&amp;IF(AND(WEEKDAY(FE$5)=1,FM54&gt;IF($D54="F",Configurações!$B$13,Configurações!$B$14)),"DOM ","")&amp;IF(Configurações!$B$3="Simples","",IF(ROUND(FJ54*1440,0)&lt;=ROUND(Configurações!$B$11*1440,0),IF(ROUND(FK54*1440,0)&gt;0,"INT-INDEVIDO",""),IF(ROUND(FJ54*1440,0)&lt;=ROUND(Configurações!$B$12*1440,0),IF(ROUND(FK54*1440,0)&lt;&gt;ROUND(Configurações!$B$8*1440,0),"INT-15MIN",""),IF(OR(ROUND(FK54*1440,0)&lt;ROUND(Configurações!$B$9*1440,0),ROUND(FK54*1440,0)&gt;ROUND(Configurações!$B$10*1440,0)),"INT-1H2H","")))))</f>
        <v/>
      </c>
      <c r="FO54" t="str">
        <f>IF(Configurações!$B$3="Simples",IF('Escala Simples'!V54="Trabalho","TRAB",IF('Escala Simples'!V54="Folga","FOLGA",IF('Escala Simples'!V54="Atestado","ATEST",IF('Escala Simples'!V54="Férias","FERIAS","")))),"")</f>
        <v/>
      </c>
      <c r="FP54" s="71" t="str">
        <f>IF(Configurações!$B$3="Colunas",IF('Escala Colunas'!Q122="","",'Escala Colunas'!Q122),IF(Configurações!$B$3="Simples","",IF('Escala Linhas'!CG54="","",'Escala Linhas'!CG54)))</f>
        <v/>
      </c>
      <c r="FQ54" s="71" t="str">
        <f>IF(Configurações!$B$3="Colunas",IF('Escala Colunas'!Q123="","",'Escala Colunas'!Q123),IF(Configurações!$B$3="Simples","",IF('Escala Linhas'!CH54="","",'Escala Linhas'!CH54)))</f>
        <v/>
      </c>
      <c r="FR54" s="71" t="str">
        <f>IF(Configurações!$B$3="Colunas",IF('Escala Colunas'!Q124="","",'Escala Colunas'!Q124),IF(Configurações!$B$3="Simples","",IF('Escala Linhas'!CI54="","",'Escala Linhas'!CI54)))</f>
        <v/>
      </c>
      <c r="FS54" s="71" t="str">
        <f>IF(Configurações!$B$3="Colunas",IF('Escala Colunas'!Q125="","",'Escala Colunas'!Q125),IF(Configurações!$B$3="Simples","",IF('Escala Linhas'!CJ54="","",'Escala Linhas'!CJ54)))</f>
        <v/>
      </c>
      <c r="FT54">
        <f>IF($B54="",0,IF(Configurações!$B$3="Simples",IF(OR(FZ54="TRAB",FZ54="ATEST"),1,0),IF(AND(FP54&lt;&gt;"",FS54&lt;&gt;""),1,0)))</f>
        <v>0</v>
      </c>
      <c r="FU54" s="72">
        <f>IF(AND(FT54=1,Configurações!$B$3&lt;&gt;"Simples"),MOD(FS54-FP54,1)-FV54,0)</f>
        <v>0</v>
      </c>
      <c r="FV54" s="72">
        <f t="shared" si="152"/>
        <v>0</v>
      </c>
      <c r="FW54">
        <f t="shared" si="153"/>
        <v>0</v>
      </c>
      <c r="FX54">
        <f t="shared" si="154"/>
        <v>0</v>
      </c>
      <c r="FY54" s="38" t="str">
        <f>IF(FT54=0,"",IF(FW54&gt;Configurações!$B$15,"7DIA ","")&amp;IF(AND(WEEKDAY(FP$5)=1,FX54&gt;IF($D54="F",Configurações!$B$13,Configurações!$B$14)),"DOM ","")&amp;IF(Configurações!$B$3="Simples","",IF(ROUND(FU54*1440,0)&lt;=ROUND(Configurações!$B$11*1440,0),IF(ROUND(FV54*1440,0)&gt;0,"INT-INDEVIDO",""),IF(ROUND(FU54*1440,0)&lt;=ROUND(Configurações!$B$12*1440,0),IF(ROUND(FV54*1440,0)&lt;&gt;ROUND(Configurações!$B$8*1440,0),"INT-15MIN",""),IF(OR(ROUND(FV54*1440,0)&lt;ROUND(Configurações!$B$9*1440,0),ROUND(FV54*1440,0)&gt;ROUND(Configurações!$B$10*1440,0)),"INT-1H2H","")))))</f>
        <v/>
      </c>
      <c r="FZ54" t="str">
        <f>IF(Configurações!$B$3="Simples",IF('Escala Simples'!W54="Trabalho","TRAB",IF('Escala Simples'!W54="Folga","FOLGA",IF('Escala Simples'!W54="Atestado","ATEST",IF('Escala Simples'!W54="Férias","FERIAS","")))),"")</f>
        <v/>
      </c>
      <c r="GA54" s="71" t="str">
        <f>IF(Configurações!$B$3="Colunas",IF('Escala Colunas'!Q127="","",'Escala Colunas'!Q127),IF(Configurações!$B$3="Simples","",IF('Escala Linhas'!CL54="","",'Escala Linhas'!CL54)))</f>
        <v/>
      </c>
      <c r="GB54" s="71" t="str">
        <f>IF(Configurações!$B$3="Colunas",IF('Escala Colunas'!Q128="","",'Escala Colunas'!Q128),IF(Configurações!$B$3="Simples","",IF('Escala Linhas'!CM54="","",'Escala Linhas'!CM54)))</f>
        <v/>
      </c>
      <c r="GC54" s="71" t="str">
        <f>IF(Configurações!$B$3="Colunas",IF('Escala Colunas'!Q129="","",'Escala Colunas'!Q129),IF(Configurações!$B$3="Simples","",IF('Escala Linhas'!CN54="","",'Escala Linhas'!CN54)))</f>
        <v/>
      </c>
      <c r="GD54" s="71" t="str">
        <f>IF(Configurações!$B$3="Colunas",IF('Escala Colunas'!Q130="","",'Escala Colunas'!Q130),IF(Configurações!$B$3="Simples","",IF('Escala Linhas'!CO54="","",'Escala Linhas'!CO54)))</f>
        <v/>
      </c>
      <c r="GE54">
        <f>IF($B54="",0,IF(Configurações!$B$3="Simples",IF(OR(GK54="TRAB",GK54="ATEST"),1,0),IF(AND(GA54&lt;&gt;"",GD54&lt;&gt;""),1,0)))</f>
        <v>0</v>
      </c>
      <c r="GF54" s="72">
        <f>IF(AND(GE54=1,Configurações!$B$3&lt;&gt;"Simples"),MOD(GD54-GA54,1)-GG54,0)</f>
        <v>0</v>
      </c>
      <c r="GG54" s="72">
        <f t="shared" si="155"/>
        <v>0</v>
      </c>
      <c r="GH54">
        <f t="shared" si="156"/>
        <v>0</v>
      </c>
      <c r="GI54">
        <f t="shared" si="157"/>
        <v>0</v>
      </c>
      <c r="GJ54" s="38" t="str">
        <f>IF(GE54=0,"",IF(GH54&gt;Configurações!$B$15,"7DIA ","")&amp;IF(AND(WEEKDAY(GA$5)=1,GI54&gt;IF($D54="F",Configurações!$B$13,Configurações!$B$14)),"DOM ","")&amp;IF(Configurações!$B$3="Simples","",IF(ROUND(GF54*1440,0)&lt;=ROUND(Configurações!$B$11*1440,0),IF(ROUND(GG54*1440,0)&gt;0,"INT-INDEVIDO",""),IF(ROUND(GF54*1440,0)&lt;=ROUND(Configurações!$B$12*1440,0),IF(ROUND(GG54*1440,0)&lt;&gt;ROUND(Configurações!$B$8*1440,0),"INT-15MIN",""),IF(OR(ROUND(GG54*1440,0)&lt;ROUND(Configurações!$B$9*1440,0),ROUND(GG54*1440,0)&gt;ROUND(Configurações!$B$10*1440,0)),"INT-1H2H","")))))</f>
        <v/>
      </c>
      <c r="GK54" t="str">
        <f>IF(Configurações!$B$3="Simples",IF('Escala Simples'!X54="Trabalho","TRAB",IF('Escala Simples'!X54="Folga","FOLGA",IF('Escala Simples'!X54="Atestado","ATEST",IF('Escala Simples'!X54="Férias","FERIAS","")))),"")</f>
        <v/>
      </c>
      <c r="GL54" s="71" t="str">
        <f>IF(Configurações!$B$3="Colunas",IF('Escala Colunas'!Q132="","",'Escala Colunas'!Q132),IF(Configurações!$B$3="Simples","",IF('Escala Linhas'!CQ54="","",'Escala Linhas'!CQ54)))</f>
        <v/>
      </c>
      <c r="GM54" s="71" t="str">
        <f>IF(Configurações!$B$3="Colunas",IF('Escala Colunas'!Q133="","",'Escala Colunas'!Q133),IF(Configurações!$B$3="Simples","",IF('Escala Linhas'!CR54="","",'Escala Linhas'!CR54)))</f>
        <v/>
      </c>
      <c r="GN54" s="71" t="str">
        <f>IF(Configurações!$B$3="Colunas",IF('Escala Colunas'!Q134="","",'Escala Colunas'!Q134),IF(Configurações!$B$3="Simples","",IF('Escala Linhas'!CS54="","",'Escala Linhas'!CS54)))</f>
        <v/>
      </c>
      <c r="GO54" s="71" t="str">
        <f>IF(Configurações!$B$3="Colunas",IF('Escala Colunas'!Q135="","",'Escala Colunas'!Q135),IF(Configurações!$B$3="Simples","",IF('Escala Linhas'!CT54="","",'Escala Linhas'!CT54)))</f>
        <v/>
      </c>
      <c r="GP54">
        <f>IF($B54="",0,IF(Configurações!$B$3="Simples",IF(OR(GV54="TRAB",GV54="ATEST"),1,0),IF(AND(GL54&lt;&gt;"",GO54&lt;&gt;""),1,0)))</f>
        <v>0</v>
      </c>
      <c r="GQ54" s="72">
        <f>IF(AND(GP54=1,Configurações!$B$3&lt;&gt;"Simples"),MOD(GO54-GL54,1)-GR54,0)</f>
        <v>0</v>
      </c>
      <c r="GR54" s="72">
        <f t="shared" si="158"/>
        <v>0</v>
      </c>
      <c r="GS54">
        <f t="shared" si="159"/>
        <v>0</v>
      </c>
      <c r="GT54">
        <f t="shared" si="160"/>
        <v>0</v>
      </c>
      <c r="GU54" s="38" t="str">
        <f>IF(GP54=0,"",IF(GS54&gt;Configurações!$B$15,"7DIA ","")&amp;IF(AND(WEEKDAY(GL$5)=1,GT54&gt;IF($D54="F",Configurações!$B$13,Configurações!$B$14)),"DOM ","")&amp;IF(Configurações!$B$3="Simples","",IF(ROUND(GQ54*1440,0)&lt;=ROUND(Configurações!$B$11*1440,0),IF(ROUND(GR54*1440,0)&gt;0,"INT-INDEVIDO",""),IF(ROUND(GQ54*1440,0)&lt;=ROUND(Configurações!$B$12*1440,0),IF(ROUND(GR54*1440,0)&lt;&gt;ROUND(Configurações!$B$8*1440,0),"INT-15MIN",""),IF(OR(ROUND(GR54*1440,0)&lt;ROUND(Configurações!$B$9*1440,0),ROUND(GR54*1440,0)&gt;ROUND(Configurações!$B$10*1440,0)),"INT-1H2H","")))))</f>
        <v/>
      </c>
      <c r="GV54" t="str">
        <f>IF(Configurações!$B$3="Simples",IF('Escala Simples'!Y54="Trabalho","TRAB",IF('Escala Simples'!Y54="Folga","FOLGA",IF('Escala Simples'!Y54="Atestado","ATEST",IF('Escala Simples'!Y54="Férias","FERIAS","")))),"")</f>
        <v/>
      </c>
      <c r="GW54" s="71" t="str">
        <f>IF(Configurações!$B$3="Colunas",IF('Escala Colunas'!Q137="","",'Escala Colunas'!Q137),IF(Configurações!$B$3="Simples","",IF('Escala Linhas'!CV54="","",'Escala Linhas'!CV54)))</f>
        <v/>
      </c>
      <c r="GX54" s="71" t="str">
        <f>IF(Configurações!$B$3="Colunas",IF('Escala Colunas'!Q138="","",'Escala Colunas'!Q138),IF(Configurações!$B$3="Simples","",IF('Escala Linhas'!CW54="","",'Escala Linhas'!CW54)))</f>
        <v/>
      </c>
      <c r="GY54" s="71" t="str">
        <f>IF(Configurações!$B$3="Colunas",IF('Escala Colunas'!Q139="","",'Escala Colunas'!Q139),IF(Configurações!$B$3="Simples","",IF('Escala Linhas'!CX54="","",'Escala Linhas'!CX54)))</f>
        <v/>
      </c>
      <c r="GZ54" s="71" t="str">
        <f>IF(Configurações!$B$3="Colunas",IF('Escala Colunas'!Q140="","",'Escala Colunas'!Q140),IF(Configurações!$B$3="Simples","",IF('Escala Linhas'!CY54="","",'Escala Linhas'!CY54)))</f>
        <v/>
      </c>
      <c r="HA54">
        <f>IF($B54="",0,IF(Configurações!$B$3="Simples",IF(OR(HG54="TRAB",HG54="ATEST"),1,0),IF(AND(GW54&lt;&gt;"",GZ54&lt;&gt;""),1,0)))</f>
        <v>0</v>
      </c>
      <c r="HB54" s="72">
        <f>IF(AND(HA54=1,Configurações!$B$3&lt;&gt;"Simples"),MOD(GZ54-GW54,1)-HC54,0)</f>
        <v>0</v>
      </c>
      <c r="HC54" s="72">
        <f t="shared" si="161"/>
        <v>0</v>
      </c>
      <c r="HD54">
        <f t="shared" si="162"/>
        <v>0</v>
      </c>
      <c r="HE54">
        <f t="shared" si="163"/>
        <v>0</v>
      </c>
      <c r="HF54" s="38" t="str">
        <f>IF(HA54=0,"",IF(HD54&gt;Configurações!$B$15,"7DIA ","")&amp;IF(AND(WEEKDAY(GW$5)=1,HE54&gt;IF($D54="F",Configurações!$B$13,Configurações!$B$14)),"DOM ","")&amp;IF(Configurações!$B$3="Simples","",IF(ROUND(HB54*1440,0)&lt;=ROUND(Configurações!$B$11*1440,0),IF(ROUND(HC54*1440,0)&gt;0,"INT-INDEVIDO",""),IF(ROUND(HB54*1440,0)&lt;=ROUND(Configurações!$B$12*1440,0),IF(ROUND(HC54*1440,0)&lt;&gt;ROUND(Configurações!$B$8*1440,0),"INT-15MIN",""),IF(OR(ROUND(HC54*1440,0)&lt;ROUND(Configurações!$B$9*1440,0),ROUND(HC54*1440,0)&gt;ROUND(Configurações!$B$10*1440,0)),"INT-1H2H","")))))</f>
        <v/>
      </c>
      <c r="HG54" t="str">
        <f>IF(Configurações!$B$3="Simples",IF('Escala Simples'!Z54="Trabalho","TRAB",IF('Escala Simples'!Z54="Folga","FOLGA",IF('Escala Simples'!Z54="Atestado","ATEST",IF('Escala Simples'!Z54="Férias","FERIAS","")))),"")</f>
        <v/>
      </c>
      <c r="HH54" s="71" t="str">
        <f>IF(Configurações!$B$3="Colunas",IF('Escala Colunas'!Q142="","",'Escala Colunas'!Q142),IF(Configurações!$B$3="Simples","",IF('Escala Linhas'!DA54="","",'Escala Linhas'!DA54)))</f>
        <v/>
      </c>
      <c r="HI54" s="71" t="str">
        <f>IF(Configurações!$B$3="Colunas",IF('Escala Colunas'!Q143="","",'Escala Colunas'!Q143),IF(Configurações!$B$3="Simples","",IF('Escala Linhas'!DB54="","",'Escala Linhas'!DB54)))</f>
        <v/>
      </c>
      <c r="HJ54" s="71" t="str">
        <f>IF(Configurações!$B$3="Colunas",IF('Escala Colunas'!Q144="","",'Escala Colunas'!Q144),IF(Configurações!$B$3="Simples","",IF('Escala Linhas'!DC54="","",'Escala Linhas'!DC54)))</f>
        <v/>
      </c>
      <c r="HK54" s="71" t="str">
        <f>IF(Configurações!$B$3="Colunas",IF('Escala Colunas'!Q145="","",'Escala Colunas'!Q145),IF(Configurações!$B$3="Simples","",IF('Escala Linhas'!DD54="","",'Escala Linhas'!DD54)))</f>
        <v/>
      </c>
      <c r="HL54">
        <f>IF($B54="",0,IF(Configurações!$B$3="Simples",IF(OR(HR54="TRAB",HR54="ATEST"),1,0),IF(AND(HH54&lt;&gt;"",HK54&lt;&gt;""),1,0)))</f>
        <v>0</v>
      </c>
      <c r="HM54" s="72">
        <f>IF(AND(HL54=1,Configurações!$B$3&lt;&gt;"Simples"),MOD(HK54-HH54,1)-HN54,0)</f>
        <v>0</v>
      </c>
      <c r="HN54" s="72">
        <f t="shared" si="164"/>
        <v>0</v>
      </c>
      <c r="HO54">
        <f t="shared" si="165"/>
        <v>0</v>
      </c>
      <c r="HP54">
        <f t="shared" si="166"/>
        <v>0</v>
      </c>
      <c r="HQ54" s="38" t="str">
        <f>IF(HL54=0,"",IF(HO54&gt;Configurações!$B$15,"7DIA ","")&amp;IF(AND(WEEKDAY(HH$5)=1,HP54&gt;IF($D54="F",Configurações!$B$13,Configurações!$B$14)),"DOM ","")&amp;IF(Configurações!$B$3="Simples","",IF(ROUND(HM54*1440,0)&lt;=ROUND(Configurações!$B$11*1440,0),IF(ROUND(HN54*1440,0)&gt;0,"INT-INDEVIDO",""),IF(ROUND(HM54*1440,0)&lt;=ROUND(Configurações!$B$12*1440,0),IF(ROUND(HN54*1440,0)&lt;&gt;ROUND(Configurações!$B$8*1440,0),"INT-15MIN",""),IF(OR(ROUND(HN54*1440,0)&lt;ROUND(Configurações!$B$9*1440,0),ROUND(HN54*1440,0)&gt;ROUND(Configurações!$B$10*1440,0)),"INT-1H2H","")))))</f>
        <v/>
      </c>
      <c r="HR54" t="str">
        <f>IF(Configurações!$B$3="Simples",IF('Escala Simples'!AA54="Trabalho","TRAB",IF('Escala Simples'!AA54="Folga","FOLGA",IF('Escala Simples'!AA54="Atestado","ATEST",IF('Escala Simples'!AA54="Férias","FERIAS","")))),"")</f>
        <v/>
      </c>
      <c r="HS54" s="71" t="str">
        <f>IF(Configurações!$B$3="Colunas",IF('Escala Colunas'!Q147="","",'Escala Colunas'!Q147),IF(Configurações!$B$3="Simples","",IF('Escala Linhas'!DF54="","",'Escala Linhas'!DF54)))</f>
        <v/>
      </c>
      <c r="HT54" s="71" t="str">
        <f>IF(Configurações!$B$3="Colunas",IF('Escala Colunas'!Q148="","",'Escala Colunas'!Q148),IF(Configurações!$B$3="Simples","",IF('Escala Linhas'!DG54="","",'Escala Linhas'!DG54)))</f>
        <v/>
      </c>
      <c r="HU54" s="71" t="str">
        <f>IF(Configurações!$B$3="Colunas",IF('Escala Colunas'!Q149="","",'Escala Colunas'!Q149),IF(Configurações!$B$3="Simples","",IF('Escala Linhas'!DH54="","",'Escala Linhas'!DH54)))</f>
        <v/>
      </c>
      <c r="HV54" s="71" t="str">
        <f>IF(Configurações!$B$3="Colunas",IF('Escala Colunas'!Q150="","",'Escala Colunas'!Q150),IF(Configurações!$B$3="Simples","",IF('Escala Linhas'!DI54="","",'Escala Linhas'!DI54)))</f>
        <v/>
      </c>
      <c r="HW54">
        <f>IF($B54="",0,IF(Configurações!$B$3="Simples",IF(OR(IC54="TRAB",IC54="ATEST"),1,0),IF(AND(HS54&lt;&gt;"",HV54&lt;&gt;""),1,0)))</f>
        <v>0</v>
      </c>
      <c r="HX54" s="72">
        <f>IF(AND(HW54=1,Configurações!$B$3&lt;&gt;"Simples"),MOD(HV54-HS54,1)-HY54,0)</f>
        <v>0</v>
      </c>
      <c r="HY54" s="72">
        <f t="shared" si="167"/>
        <v>0</v>
      </c>
      <c r="HZ54">
        <f t="shared" si="168"/>
        <v>0</v>
      </c>
      <c r="IA54">
        <f t="shared" si="169"/>
        <v>0</v>
      </c>
      <c r="IB54" s="38" t="str">
        <f>IF(HW54=0,"",IF(HZ54&gt;Configurações!$B$15,"7DIA ","")&amp;IF(AND(WEEKDAY(HS$5)=1,IA54&gt;IF($D54="F",Configurações!$B$13,Configurações!$B$14)),"DOM ","")&amp;IF(Configurações!$B$3="Simples","",IF(ROUND(HX54*1440,0)&lt;=ROUND(Configurações!$B$11*1440,0),IF(ROUND(HY54*1440,0)&gt;0,"INT-INDEVIDO",""),IF(ROUND(HX54*1440,0)&lt;=ROUND(Configurações!$B$12*1440,0),IF(ROUND(HY54*1440,0)&lt;&gt;ROUND(Configurações!$B$8*1440,0),"INT-15MIN",""),IF(OR(ROUND(HY54*1440,0)&lt;ROUND(Configurações!$B$9*1440,0),ROUND(HY54*1440,0)&gt;ROUND(Configurações!$B$10*1440,0)),"INT-1H2H","")))))</f>
        <v/>
      </c>
      <c r="IC54" t="str">
        <f>IF(Configurações!$B$3="Simples",IF('Escala Simples'!AB54="Trabalho","TRAB",IF('Escala Simples'!AB54="Folga","FOLGA",IF('Escala Simples'!AB54="Atestado","ATEST",IF('Escala Simples'!AB54="Férias","FERIAS","")))),"")</f>
        <v/>
      </c>
      <c r="ID54" s="71" t="str">
        <f>IF(Configurações!$B$3="Colunas",IF('Escala Colunas'!Q155="","",'Escala Colunas'!Q155),IF(Configurações!$B$3="Simples","",IF('Escala Linhas'!DN54="","",'Escala Linhas'!DN54)))</f>
        <v/>
      </c>
      <c r="IE54" s="71" t="str">
        <f>IF(Configurações!$B$3="Colunas",IF('Escala Colunas'!Q156="","",'Escala Colunas'!Q156),IF(Configurações!$B$3="Simples","",IF('Escala Linhas'!DO54="","",'Escala Linhas'!DO54)))</f>
        <v/>
      </c>
      <c r="IF54" s="71" t="str">
        <f>IF(Configurações!$B$3="Colunas",IF('Escala Colunas'!Q157="","",'Escala Colunas'!Q157),IF(Configurações!$B$3="Simples","",IF('Escala Linhas'!DP54="","",'Escala Linhas'!DP54)))</f>
        <v/>
      </c>
      <c r="IG54" s="71" t="str">
        <f>IF(Configurações!$B$3="Colunas",IF('Escala Colunas'!Q158="","",'Escala Colunas'!Q158),IF(Configurações!$B$3="Simples","",IF('Escala Linhas'!DQ54="","",'Escala Linhas'!DQ54)))</f>
        <v/>
      </c>
      <c r="IH54">
        <f>IF($B54="",0,IF(Configurações!$B$3="Simples",IF(OR(IN54="TRAB",IN54="ATEST"),1,0),IF(AND(ID54&lt;&gt;"",IG54&lt;&gt;""),1,0)))</f>
        <v>0</v>
      </c>
      <c r="II54" s="72">
        <f>IF(AND(IH54=1,Configurações!$B$3&lt;&gt;"Simples"),MOD(IG54-ID54,1)-IJ54,0)</f>
        <v>0</v>
      </c>
      <c r="IJ54" s="72">
        <f t="shared" si="170"/>
        <v>0</v>
      </c>
      <c r="IK54">
        <f t="shared" si="171"/>
        <v>0</v>
      </c>
      <c r="IL54">
        <f t="shared" si="172"/>
        <v>0</v>
      </c>
      <c r="IM54" s="38" t="str">
        <f>IF(IH54=0,"",IF(IK54&gt;Configurações!$B$15,"7DIA ","")&amp;IF(AND(WEEKDAY(ID$5)=1,IL54&gt;IF($D54="F",Configurações!$B$13,Configurações!$B$14)),"DOM ","")&amp;IF(Configurações!$B$3="Simples","",IF(ROUND(II54*1440,0)&lt;=ROUND(Configurações!$B$11*1440,0),IF(ROUND(IJ54*1440,0)&gt;0,"INT-INDEVIDO",""),IF(ROUND(II54*1440,0)&lt;=ROUND(Configurações!$B$12*1440,0),IF(ROUND(IJ54*1440,0)&lt;&gt;ROUND(Configurações!$B$8*1440,0),"INT-15MIN",""),IF(OR(ROUND(IJ54*1440,0)&lt;ROUND(Configurações!$B$9*1440,0),ROUND(IJ54*1440,0)&gt;ROUND(Configurações!$B$10*1440,0)),"INT-1H2H","")))))</f>
        <v/>
      </c>
      <c r="IN54" t="str">
        <f>IF(Configurações!$B$3="Simples",IF('Escala Simples'!AE54="Trabalho","TRAB",IF('Escala Simples'!AE54="Folga","FOLGA",IF('Escala Simples'!AE54="Atestado","ATEST",IF('Escala Simples'!AE54="Férias","FERIAS","")))),"")</f>
        <v/>
      </c>
      <c r="IO54" s="71" t="str">
        <f>IF(Configurações!$B$3="Colunas",IF('Escala Colunas'!Q160="","",'Escala Colunas'!Q160),IF(Configurações!$B$3="Simples","",IF('Escala Linhas'!DS54="","",'Escala Linhas'!DS54)))</f>
        <v/>
      </c>
      <c r="IP54" s="71" t="str">
        <f>IF(Configurações!$B$3="Colunas",IF('Escala Colunas'!Q161="","",'Escala Colunas'!Q161),IF(Configurações!$B$3="Simples","",IF('Escala Linhas'!DT54="","",'Escala Linhas'!DT54)))</f>
        <v/>
      </c>
      <c r="IQ54" s="71" t="str">
        <f>IF(Configurações!$B$3="Colunas",IF('Escala Colunas'!Q162="","",'Escala Colunas'!Q162),IF(Configurações!$B$3="Simples","",IF('Escala Linhas'!DU54="","",'Escala Linhas'!DU54)))</f>
        <v/>
      </c>
      <c r="IR54" s="71" t="str">
        <f>IF(Configurações!$B$3="Colunas",IF('Escala Colunas'!Q163="","",'Escala Colunas'!Q163),IF(Configurações!$B$3="Simples","",IF('Escala Linhas'!DV54="","",'Escala Linhas'!DV54)))</f>
        <v/>
      </c>
      <c r="IS54">
        <f>IF($B54="",0,IF(Configurações!$B$3="Simples",IF(OR(IY54="TRAB",IY54="ATEST"),1,0),IF(AND(IO54&lt;&gt;"",IR54&lt;&gt;""),1,0)))</f>
        <v>0</v>
      </c>
      <c r="IT54" s="72">
        <f>IF(AND(IS54=1,Configurações!$B$3&lt;&gt;"Simples"),MOD(IR54-IO54,1)-IU54,0)</f>
        <v>0</v>
      </c>
      <c r="IU54" s="72">
        <f t="shared" si="173"/>
        <v>0</v>
      </c>
      <c r="IV54">
        <f t="shared" si="174"/>
        <v>0</v>
      </c>
      <c r="IW54">
        <f t="shared" si="175"/>
        <v>0</v>
      </c>
      <c r="IX54" s="38" t="str">
        <f>IF(IS54=0,"",IF(IV54&gt;Configurações!$B$15,"7DIA ","")&amp;IF(AND(WEEKDAY(IO$5)=1,IW54&gt;IF($D54="F",Configurações!$B$13,Configurações!$B$14)),"DOM ","")&amp;IF(Configurações!$B$3="Simples","",IF(ROUND(IT54*1440,0)&lt;=ROUND(Configurações!$B$11*1440,0),IF(ROUND(IU54*1440,0)&gt;0,"INT-INDEVIDO",""),IF(ROUND(IT54*1440,0)&lt;=ROUND(Configurações!$B$12*1440,0),IF(ROUND(IU54*1440,0)&lt;&gt;ROUND(Configurações!$B$8*1440,0),"INT-15MIN",""),IF(OR(ROUND(IU54*1440,0)&lt;ROUND(Configurações!$B$9*1440,0),ROUND(IU54*1440,0)&gt;ROUND(Configurações!$B$10*1440,0)),"INT-1H2H","")))))</f>
        <v/>
      </c>
      <c r="IY54" t="str">
        <f>IF(Configurações!$B$3="Simples",IF('Escala Simples'!AF54="Trabalho","TRAB",IF('Escala Simples'!AF54="Folga","FOLGA",IF('Escala Simples'!AF54="Atestado","ATEST",IF('Escala Simples'!AF54="Férias","FERIAS","")))),"")</f>
        <v/>
      </c>
      <c r="IZ54" s="71" t="str">
        <f>IF(Configurações!$B$3="Colunas",IF('Escala Colunas'!Q165="","",'Escala Colunas'!Q165),IF(Configurações!$B$3="Simples","",IF('Escala Linhas'!DX54="","",'Escala Linhas'!DX54)))</f>
        <v/>
      </c>
      <c r="JA54" s="71" t="str">
        <f>IF(Configurações!$B$3="Colunas",IF('Escala Colunas'!Q166="","",'Escala Colunas'!Q166),IF(Configurações!$B$3="Simples","",IF('Escala Linhas'!DY54="","",'Escala Linhas'!DY54)))</f>
        <v/>
      </c>
      <c r="JB54" s="71" t="str">
        <f>IF(Configurações!$B$3="Colunas",IF('Escala Colunas'!Q167="","",'Escala Colunas'!Q167),IF(Configurações!$B$3="Simples","",IF('Escala Linhas'!DZ54="","",'Escala Linhas'!DZ54)))</f>
        <v/>
      </c>
      <c r="JC54" s="71" t="str">
        <f>IF(Configurações!$B$3="Colunas",IF('Escala Colunas'!Q168="","",'Escala Colunas'!Q168),IF(Configurações!$B$3="Simples","",IF('Escala Linhas'!EA54="","",'Escala Linhas'!EA54)))</f>
        <v/>
      </c>
      <c r="JD54">
        <f>IF($B54="",0,IF(Configurações!$B$3="Simples",IF(OR(JJ54="TRAB",JJ54="ATEST"),1,0),IF(AND(IZ54&lt;&gt;"",JC54&lt;&gt;""),1,0)))</f>
        <v>0</v>
      </c>
      <c r="JE54" s="72">
        <f>IF(AND(JD54=1,Configurações!$B$3&lt;&gt;"Simples"),MOD(JC54-IZ54,1)-JF54,0)</f>
        <v>0</v>
      </c>
      <c r="JF54" s="72">
        <f t="shared" si="176"/>
        <v>0</v>
      </c>
      <c r="JG54">
        <f t="shared" si="177"/>
        <v>0</v>
      </c>
      <c r="JH54">
        <f t="shared" si="178"/>
        <v>0</v>
      </c>
      <c r="JI54" s="38" t="str">
        <f>IF(JD54=0,"",IF(JG54&gt;Configurações!$B$15,"7DIA ","")&amp;IF(AND(WEEKDAY(IZ$5)=1,JH54&gt;IF($D54="F",Configurações!$B$13,Configurações!$B$14)),"DOM ","")&amp;IF(Configurações!$B$3="Simples","",IF(ROUND(JE54*1440,0)&lt;=ROUND(Configurações!$B$11*1440,0),IF(ROUND(JF54*1440,0)&gt;0,"INT-INDEVIDO",""),IF(ROUND(JE54*1440,0)&lt;=ROUND(Configurações!$B$12*1440,0),IF(ROUND(JF54*1440,0)&lt;&gt;ROUND(Configurações!$B$8*1440,0),"INT-15MIN",""),IF(OR(ROUND(JF54*1440,0)&lt;ROUND(Configurações!$B$9*1440,0),ROUND(JF54*1440,0)&gt;ROUND(Configurações!$B$10*1440,0)),"INT-1H2H","")))))</f>
        <v/>
      </c>
      <c r="JJ54" t="str">
        <f>IF(Configurações!$B$3="Simples",IF('Escala Simples'!AG54="Trabalho","TRAB",IF('Escala Simples'!AG54="Folga","FOLGA",IF('Escala Simples'!AG54="Atestado","ATEST",IF('Escala Simples'!AG54="Férias","FERIAS","")))),"")</f>
        <v/>
      </c>
      <c r="JK54" s="71" t="str">
        <f>IF(Configurações!$B$3="Colunas",IF('Escala Colunas'!Q170="","",'Escala Colunas'!Q170),IF(Configurações!$B$3="Simples","",IF('Escala Linhas'!EC54="","",'Escala Linhas'!EC54)))</f>
        <v/>
      </c>
      <c r="JL54" s="71" t="str">
        <f>IF(Configurações!$B$3="Colunas",IF('Escala Colunas'!Q171="","",'Escala Colunas'!Q171),IF(Configurações!$B$3="Simples","",IF('Escala Linhas'!ED54="","",'Escala Linhas'!ED54)))</f>
        <v/>
      </c>
      <c r="JM54" s="71" t="str">
        <f>IF(Configurações!$B$3="Colunas",IF('Escala Colunas'!Q172="","",'Escala Colunas'!Q172),IF(Configurações!$B$3="Simples","",IF('Escala Linhas'!EE54="","",'Escala Linhas'!EE54)))</f>
        <v/>
      </c>
      <c r="JN54" s="71" t="str">
        <f>IF(Configurações!$B$3="Colunas",IF('Escala Colunas'!Q173="","",'Escala Colunas'!Q173),IF(Configurações!$B$3="Simples","",IF('Escala Linhas'!EF54="","",'Escala Linhas'!EF54)))</f>
        <v/>
      </c>
      <c r="JO54">
        <f>IF($B54="",0,IF(Configurações!$B$3="Simples",IF(OR(JU54="TRAB",JU54="ATEST"),1,0),IF(AND(JK54&lt;&gt;"",JN54&lt;&gt;""),1,0)))</f>
        <v>0</v>
      </c>
      <c r="JP54" s="72">
        <f>IF(AND(JO54=1,Configurações!$B$3&lt;&gt;"Simples"),MOD(JN54-JK54,1)-JQ54,0)</f>
        <v>0</v>
      </c>
      <c r="JQ54" s="72">
        <f t="shared" si="179"/>
        <v>0</v>
      </c>
      <c r="JR54">
        <f t="shared" si="180"/>
        <v>0</v>
      </c>
      <c r="JS54">
        <f t="shared" si="181"/>
        <v>0</v>
      </c>
      <c r="JT54" s="38" t="str">
        <f>IF(JO54=0,"",IF(JR54&gt;Configurações!$B$15,"7DIA ","")&amp;IF(AND(WEEKDAY(JK$5)=1,JS54&gt;IF($D54="F",Configurações!$B$13,Configurações!$B$14)),"DOM ","")&amp;IF(Configurações!$B$3="Simples","",IF(ROUND(JP54*1440,0)&lt;=ROUND(Configurações!$B$11*1440,0),IF(ROUND(JQ54*1440,0)&gt;0,"INT-INDEVIDO",""),IF(ROUND(JP54*1440,0)&lt;=ROUND(Configurações!$B$12*1440,0),IF(ROUND(JQ54*1440,0)&lt;&gt;ROUND(Configurações!$B$8*1440,0),"INT-15MIN",""),IF(OR(ROUND(JQ54*1440,0)&lt;ROUND(Configurações!$B$9*1440,0),ROUND(JQ54*1440,0)&gt;ROUND(Configurações!$B$10*1440,0)),"INT-1H2H","")))))</f>
        <v/>
      </c>
      <c r="JU54" t="str">
        <f>IF(Configurações!$B$3="Simples",IF('Escala Simples'!AH54="Trabalho","TRAB",IF('Escala Simples'!AH54="Folga","FOLGA",IF('Escala Simples'!AH54="Atestado","ATEST",IF('Escala Simples'!AH54="Férias","FERIAS","")))),"")</f>
        <v/>
      </c>
      <c r="JV54" s="71" t="str">
        <f>IF(Configurações!$B$3="Colunas",IF('Escala Colunas'!Q175="","",'Escala Colunas'!Q175),IF(Configurações!$B$3="Simples","",IF('Escala Linhas'!EH54="","",'Escala Linhas'!EH54)))</f>
        <v/>
      </c>
      <c r="JW54" s="71" t="str">
        <f>IF(Configurações!$B$3="Colunas",IF('Escala Colunas'!Q176="","",'Escala Colunas'!Q176),IF(Configurações!$B$3="Simples","",IF('Escala Linhas'!EI54="","",'Escala Linhas'!EI54)))</f>
        <v/>
      </c>
      <c r="JX54" s="71" t="str">
        <f>IF(Configurações!$B$3="Colunas",IF('Escala Colunas'!Q177="","",'Escala Colunas'!Q177),IF(Configurações!$B$3="Simples","",IF('Escala Linhas'!EJ54="","",'Escala Linhas'!EJ54)))</f>
        <v/>
      </c>
      <c r="JY54" s="71" t="str">
        <f>IF(Configurações!$B$3="Colunas",IF('Escala Colunas'!Q178="","",'Escala Colunas'!Q178),IF(Configurações!$B$3="Simples","",IF('Escala Linhas'!EK54="","",'Escala Linhas'!EK54)))</f>
        <v/>
      </c>
      <c r="JZ54">
        <f>IF($B54="",0,IF(Configurações!$B$3="Simples",IF(OR(KF54="TRAB",KF54="ATEST"),1,0),IF(AND(JV54&lt;&gt;"",JY54&lt;&gt;""),1,0)))</f>
        <v>0</v>
      </c>
      <c r="KA54" s="72">
        <f>IF(AND(JZ54=1,Configurações!$B$3&lt;&gt;"Simples"),MOD(JY54-JV54,1)-KB54,0)</f>
        <v>0</v>
      </c>
      <c r="KB54" s="72">
        <f t="shared" si="182"/>
        <v>0</v>
      </c>
      <c r="KC54">
        <f t="shared" si="183"/>
        <v>0</v>
      </c>
      <c r="KD54">
        <f t="shared" si="184"/>
        <v>0</v>
      </c>
      <c r="KE54" s="38" t="str">
        <f>IF(JZ54=0,"",IF(KC54&gt;Configurações!$B$15,"7DIA ","")&amp;IF(AND(WEEKDAY(JV$5)=1,KD54&gt;IF($D54="F",Configurações!$B$13,Configurações!$B$14)),"DOM ","")&amp;IF(Configurações!$B$3="Simples","",IF(ROUND(KA54*1440,0)&lt;=ROUND(Configurações!$B$11*1440,0),IF(ROUND(KB54*1440,0)&gt;0,"INT-INDEVIDO",""),IF(ROUND(KA54*1440,0)&lt;=ROUND(Configurações!$B$12*1440,0),IF(ROUND(KB54*1440,0)&lt;&gt;ROUND(Configurações!$B$8*1440,0),"INT-15MIN",""),IF(OR(ROUND(KB54*1440,0)&lt;ROUND(Configurações!$B$9*1440,0),ROUND(KB54*1440,0)&gt;ROUND(Configurações!$B$10*1440,0)),"INT-1H2H","")))))</f>
        <v/>
      </c>
      <c r="KF54" t="str">
        <f>IF(Configurações!$B$3="Simples",IF('Escala Simples'!AI54="Trabalho","TRAB",IF('Escala Simples'!AI54="Folga","FOLGA",IF('Escala Simples'!AI54="Atestado","ATEST",IF('Escala Simples'!AI54="Férias","FERIAS","")))),"")</f>
        <v/>
      </c>
      <c r="KG54" s="71" t="str">
        <f>IF(Configurações!$B$3="Colunas",IF('Escala Colunas'!Q180="","",'Escala Colunas'!Q180),IF(Configurações!$B$3="Simples","",IF('Escala Linhas'!EM54="","",'Escala Linhas'!EM54)))</f>
        <v/>
      </c>
      <c r="KH54" s="71" t="str">
        <f>IF(Configurações!$B$3="Colunas",IF('Escala Colunas'!Q181="","",'Escala Colunas'!Q181),IF(Configurações!$B$3="Simples","",IF('Escala Linhas'!EN54="","",'Escala Linhas'!EN54)))</f>
        <v/>
      </c>
      <c r="KI54" s="71" t="str">
        <f>IF(Configurações!$B$3="Colunas",IF('Escala Colunas'!Q182="","",'Escala Colunas'!Q182),IF(Configurações!$B$3="Simples","",IF('Escala Linhas'!EO54="","",'Escala Linhas'!EO54)))</f>
        <v/>
      </c>
      <c r="KJ54" s="71" t="str">
        <f>IF(Configurações!$B$3="Colunas",IF('Escala Colunas'!Q183="","",'Escala Colunas'!Q183),IF(Configurações!$B$3="Simples","",IF('Escala Linhas'!EP54="","",'Escala Linhas'!EP54)))</f>
        <v/>
      </c>
      <c r="KK54">
        <f>IF($B54="",0,IF(Configurações!$B$3="Simples",IF(OR(KQ54="TRAB",KQ54="ATEST"),1,0),IF(AND(KG54&lt;&gt;"",KJ54&lt;&gt;""),1,0)))</f>
        <v>0</v>
      </c>
      <c r="KL54" s="72">
        <f>IF(AND(KK54=1,Configurações!$B$3&lt;&gt;"Simples"),MOD(KJ54-KG54,1)-KM54,0)</f>
        <v>0</v>
      </c>
      <c r="KM54" s="72">
        <f t="shared" si="185"/>
        <v>0</v>
      </c>
      <c r="KN54">
        <f t="shared" si="186"/>
        <v>0</v>
      </c>
      <c r="KO54">
        <f t="shared" si="187"/>
        <v>0</v>
      </c>
      <c r="KP54" s="38" t="str">
        <f>IF(KK54=0,"",IF(KN54&gt;Configurações!$B$15,"7DIA ","")&amp;IF(AND(WEEKDAY(KG$5)=1,KO54&gt;IF($D54="F",Configurações!$B$13,Configurações!$B$14)),"DOM ","")&amp;IF(Configurações!$B$3="Simples","",IF(ROUND(KL54*1440,0)&lt;=ROUND(Configurações!$B$11*1440,0),IF(ROUND(KM54*1440,0)&gt;0,"INT-INDEVIDO",""),IF(ROUND(KL54*1440,0)&lt;=ROUND(Configurações!$B$12*1440,0),IF(ROUND(KM54*1440,0)&lt;&gt;ROUND(Configurações!$B$8*1440,0),"INT-15MIN",""),IF(OR(ROUND(KM54*1440,0)&lt;ROUND(Configurações!$B$9*1440,0),ROUND(KM54*1440,0)&gt;ROUND(Configurações!$B$10*1440,0)),"INT-1H2H","")))))</f>
        <v/>
      </c>
      <c r="KQ54" t="str">
        <f>IF(Configurações!$B$3="Simples",IF('Escala Simples'!AJ54="Trabalho","TRAB",IF('Escala Simples'!AJ54="Folga","FOLGA",IF('Escala Simples'!AJ54="Atestado","ATEST",IF('Escala Simples'!AJ54="Férias","FERIAS","")))),"")</f>
        <v/>
      </c>
      <c r="KR54" s="71" t="str">
        <f>IF(Configurações!$B$3="Colunas",IF('Escala Colunas'!Q185="","",'Escala Colunas'!Q185),IF(Configurações!$B$3="Simples","",IF('Escala Linhas'!ER54="","",'Escala Linhas'!ER54)))</f>
        <v/>
      </c>
      <c r="KS54" s="71" t="str">
        <f>IF(Configurações!$B$3="Colunas",IF('Escala Colunas'!Q186="","",'Escala Colunas'!Q186),IF(Configurações!$B$3="Simples","",IF('Escala Linhas'!ES54="","",'Escala Linhas'!ES54)))</f>
        <v/>
      </c>
      <c r="KT54" s="71" t="str">
        <f>IF(Configurações!$B$3="Colunas",IF('Escala Colunas'!Q187="","",'Escala Colunas'!Q187),IF(Configurações!$B$3="Simples","",IF('Escala Linhas'!ET54="","",'Escala Linhas'!ET54)))</f>
        <v/>
      </c>
      <c r="KU54" s="71" t="str">
        <f>IF(Configurações!$B$3="Colunas",IF('Escala Colunas'!Q188="","",'Escala Colunas'!Q188),IF(Configurações!$B$3="Simples","",IF('Escala Linhas'!EU54="","",'Escala Linhas'!EU54)))</f>
        <v/>
      </c>
      <c r="KV54">
        <f>IF($B54="",0,IF(Configurações!$B$3="Simples",IF(OR(LB54="TRAB",LB54="ATEST"),1,0),IF(AND(KR54&lt;&gt;"",KU54&lt;&gt;""),1,0)))</f>
        <v>0</v>
      </c>
      <c r="KW54" s="72">
        <f>IF(AND(KV54=1,Configurações!$B$3&lt;&gt;"Simples"),MOD(KU54-KR54,1)-KX54,0)</f>
        <v>0</v>
      </c>
      <c r="KX54" s="72">
        <f t="shared" si="188"/>
        <v>0</v>
      </c>
      <c r="KY54">
        <f t="shared" si="189"/>
        <v>0</v>
      </c>
      <c r="KZ54">
        <f t="shared" si="190"/>
        <v>0</v>
      </c>
      <c r="LA54" s="38" t="str">
        <f>IF(KV54=0,"",IF(KY54&gt;Configurações!$B$15,"7DIA ","")&amp;IF(AND(WEEKDAY(KR$5)=1,KZ54&gt;IF($D54="F",Configurações!$B$13,Configurações!$B$14)),"DOM ","")&amp;IF(Configurações!$B$3="Simples","",IF(ROUND(KW54*1440,0)&lt;=ROUND(Configurações!$B$11*1440,0),IF(ROUND(KX54*1440,0)&gt;0,"INT-INDEVIDO",""),IF(ROUND(KW54*1440,0)&lt;=ROUND(Configurações!$B$12*1440,0),IF(ROUND(KX54*1440,0)&lt;&gt;ROUND(Configurações!$B$8*1440,0),"INT-15MIN",""),IF(OR(ROUND(KX54*1440,0)&lt;ROUND(Configurações!$B$9*1440,0),ROUND(KX54*1440,0)&gt;ROUND(Configurações!$B$10*1440,0)),"INT-1H2H","")))))</f>
        <v/>
      </c>
      <c r="LB54" t="str">
        <f>IF(Configurações!$B$3="Simples",IF('Escala Simples'!AK54="Trabalho","TRAB",IF('Escala Simples'!AK54="Folga","FOLGA",IF('Escala Simples'!AK54="Atestado","ATEST",IF('Escala Simples'!AK54="Férias","FERIAS","")))),"")</f>
        <v/>
      </c>
      <c r="LC54" s="71" t="str">
        <f>IF(Configurações!$B$3="Colunas",IF('Escala Colunas'!Q193="","",'Escala Colunas'!Q193),IF(Configurações!$B$3="Simples","",IF('Escala Linhas'!EZ54="","",'Escala Linhas'!EZ54)))</f>
        <v/>
      </c>
      <c r="LD54" s="71" t="str">
        <f>IF(Configurações!$B$3="Colunas",IF('Escala Colunas'!Q194="","",'Escala Colunas'!Q194),IF(Configurações!$B$3="Simples","",IF('Escala Linhas'!FA54="","",'Escala Linhas'!FA54)))</f>
        <v/>
      </c>
      <c r="LE54" s="71" t="str">
        <f>IF(Configurações!$B$3="Colunas",IF('Escala Colunas'!Q195="","",'Escala Colunas'!Q195),IF(Configurações!$B$3="Simples","",IF('Escala Linhas'!FB54="","",'Escala Linhas'!FB54)))</f>
        <v/>
      </c>
      <c r="LF54" s="71" t="str">
        <f>IF(Configurações!$B$3="Colunas",IF('Escala Colunas'!Q196="","",'Escala Colunas'!Q196),IF(Configurações!$B$3="Simples","",IF('Escala Linhas'!FC54="","",'Escala Linhas'!FC54)))</f>
        <v/>
      </c>
      <c r="LG54">
        <f>IF($B54="",0,IF(Configurações!$B$3="Simples",IF(OR(LM54="TRAB",LM54="ATEST"),1,0),IF(AND(LC54&lt;&gt;"",LF54&lt;&gt;""),1,0)))</f>
        <v>0</v>
      </c>
      <c r="LH54" s="72">
        <f>IF(AND(LG54=1,Configurações!$B$3&lt;&gt;"Simples"),MOD(LF54-LC54,1)-LI54,0)</f>
        <v>0</v>
      </c>
      <c r="LI54" s="72">
        <f t="shared" si="191"/>
        <v>0</v>
      </c>
      <c r="LJ54">
        <f t="shared" si="192"/>
        <v>0</v>
      </c>
      <c r="LK54">
        <f t="shared" si="193"/>
        <v>0</v>
      </c>
      <c r="LL54" s="38" t="str">
        <f>IF(LG54=0,"",IF(LJ54&gt;Configurações!$B$15,"7DIA ","")&amp;IF(AND(WEEKDAY(LC$5)=1,LK54&gt;IF($D54="F",Configurações!$B$13,Configurações!$B$14)),"DOM ","")&amp;IF(Configurações!$B$3="Simples","",IF(ROUND(LH54*1440,0)&lt;=ROUND(Configurações!$B$11*1440,0),IF(ROUND(LI54*1440,0)&gt;0,"INT-INDEVIDO",""),IF(ROUND(LH54*1440,0)&lt;=ROUND(Configurações!$B$12*1440,0),IF(ROUND(LI54*1440,0)&lt;&gt;ROUND(Configurações!$B$8*1440,0),"INT-15MIN",""),IF(OR(ROUND(LI54*1440,0)&lt;ROUND(Configurações!$B$9*1440,0),ROUND(LI54*1440,0)&gt;ROUND(Configurações!$B$10*1440,0)),"INT-1H2H","")))))</f>
        <v/>
      </c>
      <c r="LM54" t="str">
        <f>IF(Configurações!$B$3="Simples",IF('Escala Simples'!AN54="Trabalho","TRAB",IF('Escala Simples'!AN54="Folga","FOLGA",IF('Escala Simples'!AN54="Atestado","ATEST",IF('Escala Simples'!AN54="Férias","FERIAS","")))),"")</f>
        <v/>
      </c>
      <c r="LN54" s="71" t="str">
        <f>IF(Configurações!$B$3="Colunas",IF('Escala Colunas'!Q198="","",'Escala Colunas'!Q198),IF(Configurações!$B$3="Simples","",IF('Escala Linhas'!FE54="","",'Escala Linhas'!FE54)))</f>
        <v/>
      </c>
      <c r="LO54" s="71" t="str">
        <f>IF(Configurações!$B$3="Colunas",IF('Escala Colunas'!Q199="","",'Escala Colunas'!Q199),IF(Configurações!$B$3="Simples","",IF('Escala Linhas'!FF54="","",'Escala Linhas'!FF54)))</f>
        <v/>
      </c>
      <c r="LP54" s="71" t="str">
        <f>IF(Configurações!$B$3="Colunas",IF('Escala Colunas'!Q200="","",'Escala Colunas'!Q200),IF(Configurações!$B$3="Simples","",IF('Escala Linhas'!FG54="","",'Escala Linhas'!FG54)))</f>
        <v/>
      </c>
      <c r="LQ54" s="71" t="str">
        <f>IF(Configurações!$B$3="Colunas",IF('Escala Colunas'!Q201="","",'Escala Colunas'!Q201),IF(Configurações!$B$3="Simples","",IF('Escala Linhas'!FH54="","",'Escala Linhas'!FH54)))</f>
        <v/>
      </c>
      <c r="LR54">
        <f>IF($B54="",0,IF(Configurações!$B$3="Simples",IF(OR(LX54="TRAB",LX54="ATEST"),1,0),IF(AND(LN54&lt;&gt;"",LQ54&lt;&gt;""),1,0)))</f>
        <v>0</v>
      </c>
      <c r="LS54" s="72">
        <f>IF(AND(LR54=1,Configurações!$B$3&lt;&gt;"Simples"),MOD(LQ54-LN54,1)-LT54,0)</f>
        <v>0</v>
      </c>
      <c r="LT54" s="72">
        <f t="shared" si="194"/>
        <v>0</v>
      </c>
      <c r="LU54">
        <f t="shared" si="195"/>
        <v>0</v>
      </c>
      <c r="LV54">
        <f t="shared" si="196"/>
        <v>0</v>
      </c>
      <c r="LW54" s="38" t="str">
        <f>IF(LR54=0,"",IF(LU54&gt;Configurações!$B$15,"7DIA ","")&amp;IF(AND(WEEKDAY(LN$5)=1,LV54&gt;IF($D54="F",Configurações!$B$13,Configurações!$B$14)),"DOM ","")&amp;IF(Configurações!$B$3="Simples","",IF(ROUND(LS54*1440,0)&lt;=ROUND(Configurações!$B$11*1440,0),IF(ROUND(LT54*1440,0)&gt;0,"INT-INDEVIDO",""),IF(ROUND(LS54*1440,0)&lt;=ROUND(Configurações!$B$12*1440,0),IF(ROUND(LT54*1440,0)&lt;&gt;ROUND(Configurações!$B$8*1440,0),"INT-15MIN",""),IF(OR(ROUND(LT54*1440,0)&lt;ROUND(Configurações!$B$9*1440,0),ROUND(LT54*1440,0)&gt;ROUND(Configurações!$B$10*1440,0)),"INT-1H2H","")))))</f>
        <v/>
      </c>
      <c r="LX54" t="str">
        <f>IF(Configurações!$B$3="Simples",IF('Escala Simples'!AO54="Trabalho","TRAB",IF('Escala Simples'!AO54="Folga","FOLGA",IF('Escala Simples'!AO54="Atestado","ATEST",IF('Escala Simples'!AO54="Férias","FERIAS","")))),"")</f>
        <v/>
      </c>
      <c r="LY54" s="71" t="str">
        <f>IF(Configurações!$B$3="Colunas",IF('Escala Colunas'!Q203="","",'Escala Colunas'!Q203),IF(Configurações!$B$3="Simples","",IF('Escala Linhas'!FJ54="","",'Escala Linhas'!FJ54)))</f>
        <v/>
      </c>
      <c r="LZ54" s="71" t="str">
        <f>IF(Configurações!$B$3="Colunas",IF('Escala Colunas'!Q204="","",'Escala Colunas'!Q204),IF(Configurações!$B$3="Simples","",IF('Escala Linhas'!FK54="","",'Escala Linhas'!FK54)))</f>
        <v/>
      </c>
      <c r="MA54" s="71" t="str">
        <f>IF(Configurações!$B$3="Colunas",IF('Escala Colunas'!Q205="","",'Escala Colunas'!Q205),IF(Configurações!$B$3="Simples","",IF('Escala Linhas'!FL54="","",'Escala Linhas'!FL54)))</f>
        <v/>
      </c>
      <c r="MB54" s="71" t="str">
        <f>IF(Configurações!$B$3="Colunas",IF('Escala Colunas'!Q206="","",'Escala Colunas'!Q206),IF(Configurações!$B$3="Simples","",IF('Escala Linhas'!FM54="","",'Escala Linhas'!FM54)))</f>
        <v/>
      </c>
      <c r="MC54">
        <f>IF($B54="",0,IF(Configurações!$B$3="Simples",IF(OR(MI54="TRAB",MI54="ATEST"),1,0),IF(AND(LY54&lt;&gt;"",MB54&lt;&gt;""),1,0)))</f>
        <v>0</v>
      </c>
      <c r="MD54" s="72">
        <f>IF(AND(MC54=1,Configurações!$B$3&lt;&gt;"Simples"),MOD(MB54-LY54,1)-ME54,0)</f>
        <v>0</v>
      </c>
      <c r="ME54" s="72">
        <f t="shared" si="197"/>
        <v>0</v>
      </c>
      <c r="MF54">
        <f t="shared" si="198"/>
        <v>0</v>
      </c>
      <c r="MG54">
        <f t="shared" si="199"/>
        <v>0</v>
      </c>
      <c r="MH54" s="38" t="str">
        <f>IF(MC54=0,"",IF(MF54&gt;Configurações!$B$15,"7DIA ","")&amp;IF(AND(WEEKDAY(LY$5)=1,MG54&gt;IF($D54="F",Configurações!$B$13,Configurações!$B$14)),"DOM ","")&amp;IF(Configurações!$B$3="Simples","",IF(ROUND(MD54*1440,0)&lt;=ROUND(Configurações!$B$11*1440,0),IF(ROUND(ME54*1440,0)&gt;0,"INT-INDEVIDO",""),IF(ROUND(MD54*1440,0)&lt;=ROUND(Configurações!$B$12*1440,0),IF(ROUND(ME54*1440,0)&lt;&gt;ROUND(Configurações!$B$8*1440,0),"INT-15MIN",""),IF(OR(ROUND(ME54*1440,0)&lt;ROUND(Configurações!$B$9*1440,0),ROUND(ME54*1440,0)&gt;ROUND(Configurações!$B$10*1440,0)),"INT-1H2H","")))))</f>
        <v/>
      </c>
      <c r="MI54" t="str">
        <f>IF(Configurações!$B$3="Simples",IF('Escala Simples'!AP54="Trabalho","TRAB",IF('Escala Simples'!AP54="Folga","FOLGA",IF('Escala Simples'!AP54="Atestado","ATEST",IF('Escala Simples'!AP54="Férias","FERIAS","")))),"")</f>
        <v/>
      </c>
      <c r="MJ54" s="71" t="str">
        <f>IF(Configurações!$B$3="Colunas",IF('Escala Colunas'!Q208="","",'Escala Colunas'!Q208),IF(Configurações!$B$3="Simples","",IF('Escala Linhas'!FO54="","",'Escala Linhas'!FO54)))</f>
        <v/>
      </c>
      <c r="MK54" s="71" t="str">
        <f>IF(Configurações!$B$3="Colunas",IF('Escala Colunas'!Q209="","",'Escala Colunas'!Q209),IF(Configurações!$B$3="Simples","",IF('Escala Linhas'!FP54="","",'Escala Linhas'!FP54)))</f>
        <v/>
      </c>
      <c r="ML54" s="71" t="str">
        <f>IF(Configurações!$B$3="Colunas",IF('Escala Colunas'!Q210="","",'Escala Colunas'!Q210),IF(Configurações!$B$3="Simples","",IF('Escala Linhas'!FQ54="","",'Escala Linhas'!FQ54)))</f>
        <v/>
      </c>
      <c r="MM54" s="71" t="str">
        <f>IF(Configurações!$B$3="Colunas",IF('Escala Colunas'!Q211="","",'Escala Colunas'!Q211),IF(Configurações!$B$3="Simples","",IF('Escala Linhas'!FR54="","",'Escala Linhas'!FR54)))</f>
        <v/>
      </c>
      <c r="MN54">
        <f>IF($B54="",0,IF(Configurações!$B$3="Simples",IF(OR(MT54="TRAB",MT54="ATEST"),1,0),IF(AND(MJ54&lt;&gt;"",MM54&lt;&gt;""),1,0)))</f>
        <v>0</v>
      </c>
      <c r="MO54" s="72">
        <f>IF(AND(MN54=1,Configurações!$B$3&lt;&gt;"Simples"),MOD(MM54-MJ54,1)-MP54,0)</f>
        <v>0</v>
      </c>
      <c r="MP54" s="72">
        <f t="shared" si="200"/>
        <v>0</v>
      </c>
      <c r="MQ54">
        <f t="shared" si="201"/>
        <v>0</v>
      </c>
      <c r="MR54">
        <f t="shared" si="202"/>
        <v>0</v>
      </c>
      <c r="MS54" s="38" t="str">
        <f>IF(MN54=0,"",IF(MQ54&gt;Configurações!$B$15,"7DIA ","")&amp;IF(AND(WEEKDAY(MJ$5)=1,MR54&gt;IF($D54="F",Configurações!$B$13,Configurações!$B$14)),"DOM ","")&amp;IF(Configurações!$B$3="Simples","",IF(ROUND(MO54*1440,0)&lt;=ROUND(Configurações!$B$11*1440,0),IF(ROUND(MP54*1440,0)&gt;0,"INT-INDEVIDO",""),IF(ROUND(MO54*1440,0)&lt;=ROUND(Configurações!$B$12*1440,0),IF(ROUND(MP54*1440,0)&lt;&gt;ROUND(Configurações!$B$8*1440,0),"INT-15MIN",""),IF(OR(ROUND(MP54*1440,0)&lt;ROUND(Configurações!$B$9*1440,0),ROUND(MP54*1440,0)&gt;ROUND(Configurações!$B$10*1440,0)),"INT-1H2H","")))))</f>
        <v/>
      </c>
      <c r="MT54" t="str">
        <f>IF(Configurações!$B$3="Simples",IF('Escala Simples'!AQ54="Trabalho","TRAB",IF('Escala Simples'!AQ54="Folga","FOLGA",IF('Escala Simples'!AQ54="Atestado","ATEST",IF('Escala Simples'!AQ54="Férias","FERIAS","")))),"")</f>
        <v/>
      </c>
      <c r="MU54" s="71" t="str">
        <f>IF(Configurações!$B$3="Colunas",IF('Escala Colunas'!Q213="","",'Escala Colunas'!Q213),IF(Configurações!$B$3="Simples","",IF('Escala Linhas'!FT54="","",'Escala Linhas'!FT54)))</f>
        <v/>
      </c>
      <c r="MV54" s="71" t="str">
        <f>IF(Configurações!$B$3="Colunas",IF('Escala Colunas'!Q214="","",'Escala Colunas'!Q214),IF(Configurações!$B$3="Simples","",IF('Escala Linhas'!FU54="","",'Escala Linhas'!FU54)))</f>
        <v/>
      </c>
      <c r="MW54" s="71" t="str">
        <f>IF(Configurações!$B$3="Colunas",IF('Escala Colunas'!Q215="","",'Escala Colunas'!Q215),IF(Configurações!$B$3="Simples","",IF('Escala Linhas'!FV54="","",'Escala Linhas'!FV54)))</f>
        <v/>
      </c>
      <c r="MX54" s="71" t="str">
        <f>IF(Configurações!$B$3="Colunas",IF('Escala Colunas'!Q216="","",'Escala Colunas'!Q216),IF(Configurações!$B$3="Simples","",IF('Escala Linhas'!FW54="","",'Escala Linhas'!FW54)))</f>
        <v/>
      </c>
      <c r="MY54">
        <f>IF($B54="",0,IF(Configurações!$B$3="Simples",IF(OR(NE54="TRAB",NE54="ATEST"),1,0),IF(AND(MU54&lt;&gt;"",MX54&lt;&gt;""),1,0)))</f>
        <v>0</v>
      </c>
      <c r="MZ54" s="72">
        <f>IF(AND(MY54=1,Configurações!$B$3&lt;&gt;"Simples"),MOD(MX54-MU54,1)-NA54,0)</f>
        <v>0</v>
      </c>
      <c r="NA54" s="72">
        <f t="shared" si="203"/>
        <v>0</v>
      </c>
      <c r="NB54">
        <f t="shared" si="204"/>
        <v>0</v>
      </c>
      <c r="NC54">
        <f t="shared" si="205"/>
        <v>0</v>
      </c>
      <c r="ND54" s="38" t="str">
        <f>IF(MY54=0,"",IF(NB54&gt;Configurações!$B$15,"7DIA ","")&amp;IF(AND(WEEKDAY(MU$5)=1,NC54&gt;IF($D54="F",Configurações!$B$13,Configurações!$B$14)),"DOM ","")&amp;IF(Configurações!$B$3="Simples","",IF(ROUND(MZ54*1440,0)&lt;=ROUND(Configurações!$B$11*1440,0),IF(ROUND(NA54*1440,0)&gt;0,"INT-INDEVIDO",""),IF(ROUND(MZ54*1440,0)&lt;=ROUND(Configurações!$B$12*1440,0),IF(ROUND(NA54*1440,0)&lt;&gt;ROUND(Configurações!$B$8*1440,0),"INT-15MIN",""),IF(OR(ROUND(NA54*1440,0)&lt;ROUND(Configurações!$B$9*1440,0),ROUND(NA54*1440,0)&gt;ROUND(Configurações!$B$10*1440,0)),"INT-1H2H","")))))</f>
        <v/>
      </c>
      <c r="NE54" t="str">
        <f>IF(Configurações!$B$3="Simples",IF('Escala Simples'!AR54="Trabalho","TRAB",IF('Escala Simples'!AR54="Folga","FOLGA",IF('Escala Simples'!AR54="Atestado","ATEST",IF('Escala Simples'!AR54="Férias","FERIAS","")))),"")</f>
        <v/>
      </c>
      <c r="NF54" s="71" t="str">
        <f>IF(Configurações!$B$3="Colunas",IF('Escala Colunas'!Q218="","",'Escala Colunas'!Q218),IF(Configurações!$B$3="Simples","",IF('Escala Linhas'!FY54="","",'Escala Linhas'!FY54)))</f>
        <v/>
      </c>
      <c r="NG54" s="71" t="str">
        <f>IF(Configurações!$B$3="Colunas",IF('Escala Colunas'!Q219="","",'Escala Colunas'!Q219),IF(Configurações!$B$3="Simples","",IF('Escala Linhas'!FZ54="","",'Escala Linhas'!FZ54)))</f>
        <v/>
      </c>
      <c r="NH54" s="71" t="str">
        <f>IF(Configurações!$B$3="Colunas",IF('Escala Colunas'!Q220="","",'Escala Colunas'!Q220),IF(Configurações!$B$3="Simples","",IF('Escala Linhas'!GA54="","",'Escala Linhas'!GA54)))</f>
        <v/>
      </c>
      <c r="NI54" s="71" t="str">
        <f>IF(Configurações!$B$3="Colunas",IF('Escala Colunas'!Q221="","",'Escala Colunas'!Q221),IF(Configurações!$B$3="Simples","",IF('Escala Linhas'!GB54="","",'Escala Linhas'!GB54)))</f>
        <v/>
      </c>
      <c r="NJ54">
        <f>IF($B54="",0,IF(Configurações!$B$3="Simples",IF(OR(NP54="TRAB",NP54="ATEST"),1,0),IF(AND(NF54&lt;&gt;"",NI54&lt;&gt;""),1,0)))</f>
        <v>0</v>
      </c>
      <c r="NK54" s="72">
        <f>IF(AND(NJ54=1,Configurações!$B$3&lt;&gt;"Simples"),MOD(NI54-NF54,1)-NL54,0)</f>
        <v>0</v>
      </c>
      <c r="NL54" s="72">
        <f t="shared" si="206"/>
        <v>0</v>
      </c>
      <c r="NM54">
        <f t="shared" si="207"/>
        <v>0</v>
      </c>
      <c r="NN54">
        <f t="shared" si="208"/>
        <v>0</v>
      </c>
      <c r="NO54" s="38" t="str">
        <f>IF(NJ54=0,"",IF(NM54&gt;Configurações!$B$15,"7DIA ","")&amp;IF(AND(WEEKDAY(NF$5)=1,NN54&gt;IF($D54="F",Configurações!$B$13,Configurações!$B$14)),"DOM ","")&amp;IF(Configurações!$B$3="Simples","",IF(ROUND(NK54*1440,0)&lt;=ROUND(Configurações!$B$11*1440,0),IF(ROUND(NL54*1440,0)&gt;0,"INT-INDEVIDO",""),IF(ROUND(NK54*1440,0)&lt;=ROUND(Configurações!$B$12*1440,0),IF(ROUND(NL54*1440,0)&lt;&gt;ROUND(Configurações!$B$8*1440,0),"INT-15MIN",""),IF(OR(ROUND(NL54*1440,0)&lt;ROUND(Configurações!$B$9*1440,0),ROUND(NL54*1440,0)&gt;ROUND(Configurações!$B$10*1440,0)),"INT-1H2H","")))))</f>
        <v/>
      </c>
      <c r="NP54" t="str">
        <f>IF(Configurações!$B$3="Simples",IF('Escala Simples'!AS54="Trabalho","TRAB",IF('Escala Simples'!AS54="Folga","FOLGA",IF('Escala Simples'!AS54="Atestado","ATEST",IF('Escala Simples'!AS54="Férias","FERIAS","")))),"")</f>
        <v/>
      </c>
      <c r="NQ54" s="71" t="str">
        <f>IF(Configurações!$B$3="Colunas",IF('Escala Colunas'!Q223="","",'Escala Colunas'!Q223),IF(Configurações!$B$3="Simples","",IF('Escala Linhas'!GD54="","",'Escala Linhas'!GD54)))</f>
        <v/>
      </c>
      <c r="NR54" s="71" t="str">
        <f>IF(Configurações!$B$3="Colunas",IF('Escala Colunas'!Q224="","",'Escala Colunas'!Q224),IF(Configurações!$B$3="Simples","",IF('Escala Linhas'!GE54="","",'Escala Linhas'!GE54)))</f>
        <v/>
      </c>
      <c r="NS54" s="71" t="str">
        <f>IF(Configurações!$B$3="Colunas",IF('Escala Colunas'!Q225="","",'Escala Colunas'!Q225),IF(Configurações!$B$3="Simples","",IF('Escala Linhas'!GF54="","",'Escala Linhas'!GF54)))</f>
        <v/>
      </c>
      <c r="NT54" s="71" t="str">
        <f>IF(Configurações!$B$3="Colunas",IF('Escala Colunas'!Q226="","",'Escala Colunas'!Q226),IF(Configurações!$B$3="Simples","",IF('Escala Linhas'!GG54="","",'Escala Linhas'!GG54)))</f>
        <v/>
      </c>
      <c r="NU54">
        <f>IF($B54="",0,IF(Configurações!$B$3="Simples",IF(OR(OA54="TRAB",OA54="ATEST"),1,0),IF(AND(NQ54&lt;&gt;"",NT54&lt;&gt;""),1,0)))</f>
        <v>0</v>
      </c>
      <c r="NV54" s="72">
        <f>IF(AND(NU54=1,Configurações!$B$3&lt;&gt;"Simples"),MOD(NT54-NQ54,1)-NW54,0)</f>
        <v>0</v>
      </c>
      <c r="NW54" s="72">
        <f t="shared" si="209"/>
        <v>0</v>
      </c>
      <c r="NX54">
        <f t="shared" si="210"/>
        <v>0</v>
      </c>
      <c r="NY54">
        <f t="shared" si="211"/>
        <v>0</v>
      </c>
      <c r="NZ54" s="38" t="str">
        <f>IF(NU54=0,"",IF(NX54&gt;Configurações!$B$15,"7DIA ","")&amp;IF(AND(WEEKDAY(NQ$5)=1,NY54&gt;IF($D54="F",Configurações!$B$13,Configurações!$B$14)),"DOM ","")&amp;IF(Configurações!$B$3="Simples","",IF(ROUND(NV54*1440,0)&lt;=ROUND(Configurações!$B$11*1440,0),IF(ROUND(NW54*1440,0)&gt;0,"INT-INDEVIDO",""),IF(ROUND(NV54*1440,0)&lt;=ROUND(Configurações!$B$12*1440,0),IF(ROUND(NW54*1440,0)&lt;&gt;ROUND(Configurações!$B$8*1440,0),"INT-15MIN",""),IF(OR(ROUND(NW54*1440,0)&lt;ROUND(Configurações!$B$9*1440,0),ROUND(NW54*1440,0)&gt;ROUND(Configurações!$B$10*1440,0)),"INT-1H2H","")))))</f>
        <v/>
      </c>
      <c r="OA54" t="str">
        <f>IF(Configurações!$B$3="Simples",IF('Escala Simples'!AT54="Trabalho","TRAB",IF('Escala Simples'!AT54="Folga","FOLGA",IF('Escala Simples'!AT54="Atestado","ATEST",IF('Escala Simples'!AT54="Férias","FERIAS","")))),"")</f>
        <v/>
      </c>
      <c r="OB54" s="72">
        <f>SUMIFS(Cálculos!$G54:$OA54,Cálculos!$G$4:$OA$4,"H",Cálculos!$G$3:$OA$3,1)</f>
        <v>0</v>
      </c>
      <c r="OC54">
        <f>SUMIFS(Cálculos!$G54:$OA54,Cálculos!$G$4:$OA$4,"T",Cálculos!$G$3:$OA$3,1)</f>
        <v>0</v>
      </c>
      <c r="OD54" s="69" t="str">
        <f>IF($B54="","",IF(AND(Configurações!$B$3&lt;&gt;"Simples",ISNUMBER($C54),ROUND(OB54*1440,0)&gt;$C54*60),"Jornada semanal excedida: "&amp;TEXT(OB54,"[h]:mm")&amp;" (contratada "&amp;$C54&amp;"h) • ","")&amp;IF(IF(Configurações!$B$6="Sim",OC54&gt;6,OC54&gt;Configurações!$B$5),IF(Configurações!$B$6="Sim","Semana inteira sem folga — mínimo 1 folga (CCT/ACT) • ","Mais de "&amp;Configurações!$B$5&amp;" dias trabalhados — obrigatórias 2 folgas semanais • "),"")&amp;IF(COUNTIF(G54:CD54,"*7DIA*")&gt;0,"7º dia consecutivo de trabalho • ","")&amp;IF(COUNTIF(G54:CD54,"*DOM*")&gt;0,"Domingos consecutivos acima do permitido • ","")&amp;IF(COUNTIF(G54:CD54,"*INT-INDEVIDO*")&gt;0,"Intervalo indevido em jornada até 4h • ","")&amp;IF(COUNTIF(G54:CD54,"*INT-15MIN*")&gt;0,"Intervalo deve ser de 15 min (jornada 4h01–6h) • ","")&amp;IF(COUNTIF(G54:CD54,"*INT-1H2H*")&gt;0,"Intervalo fora de 1h–2h (jornada acima de 6h) • ",""))</f>
        <v/>
      </c>
      <c r="OE54">
        <f>IF($B54="",0,IF(AND(Configurações!$B$3&lt;&gt;"Simples",ISNUMBER($C54),ROUND(OB54*1440,0)&gt;$C54*60),1,0))</f>
        <v>0</v>
      </c>
      <c r="OF54">
        <f>IF($B54="",0,IF(IF(Configurações!$B$6="Sim",OC54&gt;6,OC54&gt;Configurações!$B$5),1,0))</f>
        <v>0</v>
      </c>
      <c r="OG54" s="72">
        <f>SUMIFS(Cálculos!$G54:$OA54,Cálculos!$G$4:$OA$4,"H",Cálculos!$G$3:$OA$3,2)</f>
        <v>0</v>
      </c>
      <c r="OH54">
        <f>SUMIFS(Cálculos!$G54:$OA54,Cálculos!$G$4:$OA$4,"T",Cálculos!$G$3:$OA$3,2)</f>
        <v>0</v>
      </c>
      <c r="OI54" s="69" t="str">
        <f>IF($B54="","",IF(AND(Configurações!$B$3&lt;&gt;"Simples",ISNUMBER($C54),ROUND(OG54*1440,0)&gt;$C54*60),"Jornada semanal excedida: "&amp;TEXT(OG54,"[h]:mm")&amp;" (contratada "&amp;$C54&amp;"h) • ","")&amp;IF(IF(Configurações!$B$6="Sim",OH54&gt;6,OH54&gt;Configurações!$B$5),IF(Configurações!$B$6="Sim","Semana inteira sem folga — mínimo 1 folga (CCT/ACT) • ","Mais de "&amp;Configurações!$B$5&amp;" dias trabalhados — obrigatórias 2 folgas semanais • "),"")&amp;IF(COUNTIF(CF54:FC54,"*7DIA*")&gt;0,"7º dia consecutivo de trabalho • ","")&amp;IF(COUNTIF(CF54:FC54,"*DOM*")&gt;0,"Domingos consecutivos acima do permitido • ","")&amp;IF(COUNTIF(CF54:FC54,"*INT-INDEVIDO*")&gt;0,"Intervalo indevido em jornada até 4h • ","")&amp;IF(COUNTIF(CF54:FC54,"*INT-15MIN*")&gt;0,"Intervalo deve ser de 15 min (jornada 4h01–6h) • ","")&amp;IF(COUNTIF(CF54:FC54,"*INT-1H2H*")&gt;0,"Intervalo fora de 1h–2h (jornada acima de 6h) • ",""))</f>
        <v/>
      </c>
      <c r="OJ54">
        <f>IF($B54="",0,IF(AND(Configurações!$B$3&lt;&gt;"Simples",ISNUMBER($C54),ROUND(OG54*1440,0)&gt;$C54*60),1,0))</f>
        <v>0</v>
      </c>
      <c r="OK54">
        <f>IF($B54="",0,IF(IF(Configurações!$B$6="Sim",OH54&gt;6,OH54&gt;Configurações!$B$5),1,0))</f>
        <v>0</v>
      </c>
      <c r="OL54" s="72">
        <f>SUMIFS(Cálculos!$G54:$OA54,Cálculos!$G$4:$OA$4,"H",Cálculos!$G$3:$OA$3,3)</f>
        <v>0</v>
      </c>
      <c r="OM54">
        <f>SUMIFS(Cálculos!$G54:$OA54,Cálculos!$G$4:$OA$4,"T",Cálculos!$G$3:$OA$3,3)</f>
        <v>0</v>
      </c>
      <c r="ON54" s="69" t="str">
        <f>IF($B54="","",IF(AND(Configurações!$B$3&lt;&gt;"Simples",ISNUMBER($C54),ROUND(OL54*1440,0)&gt;$C54*60),"Jornada semanal excedida: "&amp;TEXT(OL54,"[h]:mm")&amp;" (contratada "&amp;$C54&amp;"h) • ","")&amp;IF(IF(Configurações!$B$6="Sim",OM54&gt;6,OM54&gt;Configurações!$B$5),IF(Configurações!$B$6="Sim","Semana inteira sem folga — mínimo 1 folga (CCT/ACT) • ","Mais de "&amp;Configurações!$B$5&amp;" dias trabalhados — obrigatórias 2 folgas semanais • "),"")&amp;IF(COUNTIF(FE54:IB54,"*7DIA*")&gt;0,"7º dia consecutivo de trabalho • ","")&amp;IF(COUNTIF(FE54:IB54,"*DOM*")&gt;0,"Domingos consecutivos acima do permitido • ","")&amp;IF(COUNTIF(FE54:IB54,"*INT-INDEVIDO*")&gt;0,"Intervalo indevido em jornada até 4h • ","")&amp;IF(COUNTIF(FE54:IB54,"*INT-15MIN*")&gt;0,"Intervalo deve ser de 15 min (jornada 4h01–6h) • ","")&amp;IF(COUNTIF(FE54:IB54,"*INT-1H2H*")&gt;0,"Intervalo fora de 1h–2h (jornada acima de 6h) • ",""))</f>
        <v/>
      </c>
      <c r="OO54">
        <f>IF($B54="",0,IF(AND(Configurações!$B$3&lt;&gt;"Simples",ISNUMBER($C54),ROUND(OL54*1440,0)&gt;$C54*60),1,0))</f>
        <v>0</v>
      </c>
      <c r="OP54">
        <f>IF($B54="",0,IF(IF(Configurações!$B$6="Sim",OM54&gt;6,OM54&gt;Configurações!$B$5),1,0))</f>
        <v>0</v>
      </c>
      <c r="OQ54" s="72">
        <f>SUMIFS(Cálculos!$G54:$OA54,Cálculos!$G$4:$OA$4,"H",Cálculos!$G$3:$OA$3,4)</f>
        <v>0</v>
      </c>
      <c r="OR54">
        <f>SUMIFS(Cálculos!$G54:$OA54,Cálculos!$G$4:$OA$4,"T",Cálculos!$G$3:$OA$3,4)</f>
        <v>0</v>
      </c>
      <c r="OS54" s="69" t="str">
        <f>IF($B54="","",IF(AND(Configurações!$B$3&lt;&gt;"Simples",ISNUMBER($C54),ROUND(OQ54*1440,0)&gt;$C54*60),"Jornada semanal excedida: "&amp;TEXT(OQ54,"[h]:mm")&amp;" (contratada "&amp;$C54&amp;"h) • ","")&amp;IF(IF(Configurações!$B$6="Sim",OR54&gt;6,OR54&gt;Configurações!$B$5),IF(Configurações!$B$6="Sim","Semana inteira sem folga — mínimo 1 folga (CCT/ACT) • ","Mais de "&amp;Configurações!$B$5&amp;" dias trabalhados — obrigatórias 2 folgas semanais • "),"")&amp;IF(COUNTIF(ID54:LA54,"*7DIA*")&gt;0,"7º dia consecutivo de trabalho • ","")&amp;IF(COUNTIF(ID54:LA54,"*DOM*")&gt;0,"Domingos consecutivos acima do permitido • ","")&amp;IF(COUNTIF(ID54:LA54,"*INT-INDEVIDO*")&gt;0,"Intervalo indevido em jornada até 4h • ","")&amp;IF(COUNTIF(ID54:LA54,"*INT-15MIN*")&gt;0,"Intervalo deve ser de 15 min (jornada 4h01–6h) • ","")&amp;IF(COUNTIF(ID54:LA54,"*INT-1H2H*")&gt;0,"Intervalo fora de 1h–2h (jornada acima de 6h) • ",""))</f>
        <v/>
      </c>
      <c r="OT54">
        <f>IF($B54="",0,IF(AND(Configurações!$B$3&lt;&gt;"Simples",ISNUMBER($C54),ROUND(OQ54*1440,0)&gt;$C54*60),1,0))</f>
        <v>0</v>
      </c>
      <c r="OU54">
        <f>IF($B54="",0,IF(IF(Configurações!$B$6="Sim",OR54&gt;6,OR54&gt;Configurações!$B$5),1,0))</f>
        <v>0</v>
      </c>
      <c r="OV54" s="72">
        <f>SUMIFS(Cálculos!$G54:$OA54,Cálculos!$G$4:$OA$4,"H",Cálculos!$G$3:$OA$3,5)</f>
        <v>0</v>
      </c>
      <c r="OW54">
        <f>SUMIFS(Cálculos!$G54:$OA54,Cálculos!$G$4:$OA$4,"T",Cálculos!$G$3:$OA$3,5)</f>
        <v>0</v>
      </c>
      <c r="OX54" s="69" t="str">
        <f>IF($B54="","",IF(AND(Configurações!$B$3&lt;&gt;"Simples",ISNUMBER($C54),ROUND(OV54*1440,0)&gt;$C54*60),"Jornada semanal excedida: "&amp;TEXT(OV54,"[h]:mm")&amp;" (contratada "&amp;$C54&amp;"h) • ","")&amp;IF(IF(Configurações!$B$6="Sim",OW54&gt;6,OW54&gt;Configurações!$B$5),IF(Configurações!$B$6="Sim","Semana inteira sem folga — mínimo 1 folga (CCT/ACT) • ","Mais de "&amp;Configurações!$B$5&amp;" dias trabalhados — obrigatórias 2 folgas semanais • "),"")&amp;IF(COUNTIF(LC54:NZ54,"*7DIA*")&gt;0,"7º dia consecutivo de trabalho • ","")&amp;IF(COUNTIF(LC54:NZ54,"*DOM*")&gt;0,"Domingos consecutivos acima do permitido • ","")&amp;IF(COUNTIF(LC54:NZ54,"*INT-INDEVIDO*")&gt;0,"Intervalo indevido em jornada até 4h • ","")&amp;IF(COUNTIF(LC54:NZ54,"*INT-15MIN*")&gt;0,"Intervalo deve ser de 15 min (jornada 4h01–6h) • ","")&amp;IF(COUNTIF(LC54:NZ54,"*INT-1H2H*")&gt;0,"Intervalo fora de 1h–2h (jornada acima de 6h) • ",""))</f>
        <v/>
      </c>
      <c r="OY54">
        <f>IF($B54="",0,IF(AND(Configurações!$B$3&lt;&gt;"Simples",ISNUMBER($C54),ROUND(OV54*1440,0)&gt;$C54*60),1,0))</f>
        <v>0</v>
      </c>
      <c r="OZ54">
        <f>IF($B54="",0,IF(IF(Configurações!$B$6="Sim",OW54&gt;6,OW54&gt;Configurações!$B$5),1,0))</f>
        <v>0</v>
      </c>
      <c r="PA54">
        <f>IF($B54="",0,SUMPRODUCT((Cálculos!$G$4:$OA$4="T")*(Cálculos!$G$5:$OA$5&gt;=$PA$5)*(Cálculos!$G$5:$OA$5&lt;=$PB$5))-PE54)</f>
        <v>0</v>
      </c>
      <c r="PB54">
        <f>IF($B54="",0,PA54-SUMIFS(Cálculos!$G54:$OA54,Cálculos!$G$4:$OA$4,"T",Cálculos!$G$5:$OA$5,"&gt;="&amp;$PA$5,Cálculos!$G$5:$OA$5,"&lt;="&amp;$PB$5))</f>
        <v>0</v>
      </c>
      <c r="PC54">
        <f>ROUND(PA54*Configurações!$B$7/7,0)</f>
        <v>0</v>
      </c>
      <c r="PD54">
        <f>IF(AND(Configurações!$B$6="Sim",PA54&gt;0,PB54&lt;PC54),1,0)</f>
        <v>0</v>
      </c>
      <c r="PE54">
        <f>IF($B54="",0,COUNTIFS(Cálculos!$G$4:$OA$4,"ST",Cálculos!$G$5:$OA$5,"&gt;="&amp;$PA$5,Cálculos!$G$5:$OA$5,"&lt;="&amp;$PB$5,Cálculos!$G54:$OA54,"FERIAS"))</f>
        <v>0</v>
      </c>
      <c r="PF54">
        <f>IF($B54="",0,SUMPRODUCT((Cálculos!$G$4:$OA$4="T")*(Cálculos!$G$5:$OA$5&gt;=$PF$5)*(Cálculos!$G$5:$OA$5&lt;=$PG$5))-PJ54)</f>
        <v>0</v>
      </c>
      <c r="PG54">
        <f>IF($B54="",0,PF54-SUMIFS(Cálculos!$G54:$OA54,Cálculos!$G$4:$OA$4,"T",Cálculos!$G$5:$OA$5,"&gt;="&amp;$PF$5,Cálculos!$G$5:$OA$5,"&lt;="&amp;$PG$5))</f>
        <v>0</v>
      </c>
      <c r="PH54">
        <f>ROUND(PF54*Configurações!$B$7/7,0)</f>
        <v>0</v>
      </c>
      <c r="PI54">
        <f>IF(AND(Configurações!$B$6="Sim",PF54&gt;0,PG54&lt;PH54),1,0)</f>
        <v>0</v>
      </c>
      <c r="PJ54">
        <f>IF($B54="",0,COUNTIFS(Cálculos!$G$4:$OA$4,"ST",Cálculos!$G$5:$OA$5,"&gt;="&amp;$PF$5,Cálculos!$G$5:$OA$5,"&lt;="&amp;$PG$5,Cálculos!$G54:$OA54,"FERIAS"))</f>
        <v>0</v>
      </c>
      <c r="PK54">
        <f>IF($B54="",0,SUMPRODUCT((Cálculos!$G$4:$OA$4="T")*(Cálculos!$G$5:$OA$5&gt;=$PK$5)*(Cálculos!$G$5:$OA$5&lt;=$PL$5))-PO54)</f>
        <v>0</v>
      </c>
      <c r="PL54">
        <f>IF($B54="",0,PK54-SUMIFS(Cálculos!$G54:$OA54,Cálculos!$G$4:$OA$4,"T",Cálculos!$G$5:$OA$5,"&gt;="&amp;$PK$5,Cálculos!$G$5:$OA$5,"&lt;="&amp;$PL$5))</f>
        <v>0</v>
      </c>
      <c r="PM54">
        <f>ROUND(PK54*Configurações!$B$7/7,0)</f>
        <v>0</v>
      </c>
      <c r="PN54">
        <f>IF(AND(Configurações!$B$6="Sim",PK54&gt;0,PL54&lt;PM54),1,0)</f>
        <v>0</v>
      </c>
      <c r="PO54">
        <f>IF($B54="",0,COUNTIFS(Cálculos!$G$4:$OA$4,"ST",Cálculos!$G$5:$OA$5,"&gt;="&amp;$PK$5,Cálculos!$G$5:$OA$5,"&lt;="&amp;$PL$5,Cálculos!$G54:$OA54,"FERIAS"))</f>
        <v>0</v>
      </c>
      <c r="PP54" s="69" t="str">
        <f t="shared" si="212"/>
        <v/>
      </c>
    </row>
    <row r="55" spans="1:432" x14ac:dyDescent="0.25">
      <c r="A55" s="68" t="str">
        <f t="shared" si="106"/>
        <v/>
      </c>
      <c r="B55" s="69" t="str">
        <f>IF(Configurações!$B$3="Colunas",IF('Escala Colunas'!Q$4="","",'Escala Colunas'!Q$4),IF(Configurações!$B$3="Simples",IF('Escala Simples'!$B55="","",'Escala Simples'!$B55),IF('Escala Linhas'!$B55="","",'Escala Linhas'!$B55)))</f>
        <v/>
      </c>
      <c r="C55" s="70" t="str">
        <f>IF($B55="","",IFERROR(INDEX(Funcionários!$D$5:$D$84,MATCH($B55,Funcionários!$B$5:$B$84,0)),""))</f>
        <v/>
      </c>
      <c r="D55" t="str">
        <f>IF($B55="","",IFERROR(INDEX(Funcionários!$C$5:$C$84,MATCH($B55,Funcionários!$B$5:$B$84,0)),""))</f>
        <v/>
      </c>
      <c r="E55">
        <f>IF($B55="",0,IFERROR(N(INDEX(Funcionários!$E$5:$E$84,MATCH($B55,Funcionários!$B$5:$B$84,0))),0))</f>
        <v>0</v>
      </c>
      <c r="F55">
        <f>IF($B55="",0,IFERROR(N(INDEX(Funcionários!$F$5:$F$84,MATCH($B55,Funcionários!$B$5:$B$84,0))),0))</f>
        <v>0</v>
      </c>
      <c r="G55" s="71" t="str">
        <f>IF(Configurações!$B$3="Colunas",IF('Escala Colunas'!Q42="","",'Escala Colunas'!Q42),IF(Configurações!$B$3="Simples","",IF('Escala Linhas'!D55="","",'Escala Linhas'!D55)))</f>
        <v/>
      </c>
      <c r="H55" s="71" t="str">
        <f>IF(Configurações!$B$3="Colunas",IF('Escala Colunas'!Q43="","",'Escala Colunas'!Q43),IF(Configurações!$B$3="Simples","",IF('Escala Linhas'!E55="","",'Escala Linhas'!E55)))</f>
        <v/>
      </c>
      <c r="I55" s="71" t="str">
        <f>IF(Configurações!$B$3="Colunas",IF('Escala Colunas'!Q44="","",'Escala Colunas'!Q44),IF(Configurações!$B$3="Simples","",IF('Escala Linhas'!F55="","",'Escala Linhas'!F55)))</f>
        <v/>
      </c>
      <c r="J55" s="71" t="str">
        <f>IF(Configurações!$B$3="Colunas",IF('Escala Colunas'!Q45="","",'Escala Colunas'!Q45),IF(Configurações!$B$3="Simples","",IF('Escala Linhas'!G55="","",'Escala Linhas'!G55)))</f>
        <v/>
      </c>
      <c r="K55">
        <f>IF($B55="",0,IF(Configurações!$B$3="Simples",IF(OR(Q55="TRAB",Q55="ATEST"),1,0),IF(AND(G55&lt;&gt;"",J55&lt;&gt;""),1,0)))</f>
        <v>0</v>
      </c>
      <c r="L55" s="72">
        <f>IF(AND(K55=1,Configurações!$B$3&lt;&gt;"Simples"),MOD(J55-G55,1)-M55,0)</f>
        <v>0</v>
      </c>
      <c r="M55" s="72">
        <f t="shared" si="107"/>
        <v>0</v>
      </c>
      <c r="N55">
        <f t="shared" si="108"/>
        <v>0</v>
      </c>
      <c r="O55">
        <f t="shared" si="109"/>
        <v>0</v>
      </c>
      <c r="P55" s="38" t="str">
        <f>IF(K55=0,"",IF(N55&gt;Configurações!$B$15,"7DIA ","")&amp;IF(AND(WEEKDAY(G$5)=1,O55&gt;IF($D55="F",Configurações!$B$13,Configurações!$B$14)),"DOM ","")&amp;IF(Configurações!$B$3="Simples","",IF(ROUND(L55*1440,0)&lt;=ROUND(Configurações!$B$11*1440,0),IF(ROUND(M55*1440,0)&gt;0,"INT-INDEVIDO",""),IF(ROUND(L55*1440,0)&lt;=ROUND(Configurações!$B$12*1440,0),IF(ROUND(M55*1440,0)&lt;&gt;ROUND(Configurações!$B$8*1440,0),"INT-15MIN",""),IF(OR(ROUND(M55*1440,0)&lt;ROUND(Configurações!$B$9*1440,0),ROUND(M55*1440,0)&gt;ROUND(Configurações!$B$10*1440,0)),"INT-1H2H","")))))</f>
        <v/>
      </c>
      <c r="Q55" t="str">
        <f>IF(Configurações!$B$3="Simples",IF('Escala Simples'!D55="Trabalho","TRAB",IF('Escala Simples'!D55="Folga","FOLGA",IF('Escala Simples'!D55="Atestado","ATEST",IF('Escala Simples'!D55="Férias","FERIAS","")))),"")</f>
        <v/>
      </c>
      <c r="R55" s="71" t="str">
        <f>IF(Configurações!$B$3="Colunas",IF('Escala Colunas'!Q47="","",'Escala Colunas'!Q47),IF(Configurações!$B$3="Simples","",IF('Escala Linhas'!I55="","",'Escala Linhas'!I55)))</f>
        <v/>
      </c>
      <c r="S55" s="71" t="str">
        <f>IF(Configurações!$B$3="Colunas",IF('Escala Colunas'!Q48="","",'Escala Colunas'!Q48),IF(Configurações!$B$3="Simples","",IF('Escala Linhas'!J55="","",'Escala Linhas'!J55)))</f>
        <v/>
      </c>
      <c r="T55" s="71" t="str">
        <f>IF(Configurações!$B$3="Colunas",IF('Escala Colunas'!Q49="","",'Escala Colunas'!Q49),IF(Configurações!$B$3="Simples","",IF('Escala Linhas'!K55="","",'Escala Linhas'!K55)))</f>
        <v/>
      </c>
      <c r="U55" s="71" t="str">
        <f>IF(Configurações!$B$3="Colunas",IF('Escala Colunas'!Q50="","",'Escala Colunas'!Q50),IF(Configurações!$B$3="Simples","",IF('Escala Linhas'!L55="","",'Escala Linhas'!L55)))</f>
        <v/>
      </c>
      <c r="V55">
        <f>IF($B55="",0,IF(Configurações!$B$3="Simples",IF(OR(AB55="TRAB",AB55="ATEST"),1,0),IF(AND(R55&lt;&gt;"",U55&lt;&gt;""),1,0)))</f>
        <v>0</v>
      </c>
      <c r="W55" s="72">
        <f>IF(AND(V55=1,Configurações!$B$3&lt;&gt;"Simples"),MOD(U55-R55,1)-X55,0)</f>
        <v>0</v>
      </c>
      <c r="X55" s="72">
        <f t="shared" si="110"/>
        <v>0</v>
      </c>
      <c r="Y55">
        <f t="shared" si="111"/>
        <v>0</v>
      </c>
      <c r="Z55">
        <f t="shared" si="112"/>
        <v>0</v>
      </c>
      <c r="AA55" s="38" t="str">
        <f>IF(V55=0,"",IF(Y55&gt;Configurações!$B$15,"7DIA ","")&amp;IF(AND(WEEKDAY(R$5)=1,Z55&gt;IF($D55="F",Configurações!$B$13,Configurações!$B$14)),"DOM ","")&amp;IF(Configurações!$B$3="Simples","",IF(ROUND(W55*1440,0)&lt;=ROUND(Configurações!$B$11*1440,0),IF(ROUND(X55*1440,0)&gt;0,"INT-INDEVIDO",""),IF(ROUND(W55*1440,0)&lt;=ROUND(Configurações!$B$12*1440,0),IF(ROUND(X55*1440,0)&lt;&gt;ROUND(Configurações!$B$8*1440,0),"INT-15MIN",""),IF(OR(ROUND(X55*1440,0)&lt;ROUND(Configurações!$B$9*1440,0),ROUND(X55*1440,0)&gt;ROUND(Configurações!$B$10*1440,0)),"INT-1H2H","")))))</f>
        <v/>
      </c>
      <c r="AB55" t="str">
        <f>IF(Configurações!$B$3="Simples",IF('Escala Simples'!E55="Trabalho","TRAB",IF('Escala Simples'!E55="Folga","FOLGA",IF('Escala Simples'!E55="Atestado","ATEST",IF('Escala Simples'!E55="Férias","FERIAS","")))),"")</f>
        <v/>
      </c>
      <c r="AC55" s="71" t="str">
        <f>IF(Configurações!$B$3="Colunas",IF('Escala Colunas'!Q52="","",'Escala Colunas'!Q52),IF(Configurações!$B$3="Simples","",IF('Escala Linhas'!N55="","",'Escala Linhas'!N55)))</f>
        <v/>
      </c>
      <c r="AD55" s="71" t="str">
        <f>IF(Configurações!$B$3="Colunas",IF('Escala Colunas'!Q53="","",'Escala Colunas'!Q53),IF(Configurações!$B$3="Simples","",IF('Escala Linhas'!O55="","",'Escala Linhas'!O55)))</f>
        <v/>
      </c>
      <c r="AE55" s="71" t="str">
        <f>IF(Configurações!$B$3="Colunas",IF('Escala Colunas'!Q54="","",'Escala Colunas'!Q54),IF(Configurações!$B$3="Simples","",IF('Escala Linhas'!P55="","",'Escala Linhas'!P55)))</f>
        <v/>
      </c>
      <c r="AF55" s="71" t="str">
        <f>IF(Configurações!$B$3="Colunas",IF('Escala Colunas'!Q55="","",'Escala Colunas'!Q55),IF(Configurações!$B$3="Simples","",IF('Escala Linhas'!Q55="","",'Escala Linhas'!Q55)))</f>
        <v/>
      </c>
      <c r="AG55">
        <f>IF($B55="",0,IF(Configurações!$B$3="Simples",IF(OR(AM55="TRAB",AM55="ATEST"),1,0),IF(AND(AC55&lt;&gt;"",AF55&lt;&gt;""),1,0)))</f>
        <v>0</v>
      </c>
      <c r="AH55" s="72">
        <f>IF(AND(AG55=1,Configurações!$B$3&lt;&gt;"Simples"),MOD(AF55-AC55,1)-AI55,0)</f>
        <v>0</v>
      </c>
      <c r="AI55" s="72">
        <f t="shared" si="113"/>
        <v>0</v>
      </c>
      <c r="AJ55">
        <f t="shared" si="114"/>
        <v>0</v>
      </c>
      <c r="AK55">
        <f t="shared" si="115"/>
        <v>0</v>
      </c>
      <c r="AL55" s="38" t="str">
        <f>IF(AG55=0,"",IF(AJ55&gt;Configurações!$B$15,"7DIA ","")&amp;IF(AND(WEEKDAY(AC$5)=1,AK55&gt;IF($D55="F",Configurações!$B$13,Configurações!$B$14)),"DOM ","")&amp;IF(Configurações!$B$3="Simples","",IF(ROUND(AH55*1440,0)&lt;=ROUND(Configurações!$B$11*1440,0),IF(ROUND(AI55*1440,0)&gt;0,"INT-INDEVIDO",""),IF(ROUND(AH55*1440,0)&lt;=ROUND(Configurações!$B$12*1440,0),IF(ROUND(AI55*1440,0)&lt;&gt;ROUND(Configurações!$B$8*1440,0),"INT-15MIN",""),IF(OR(ROUND(AI55*1440,0)&lt;ROUND(Configurações!$B$9*1440,0),ROUND(AI55*1440,0)&gt;ROUND(Configurações!$B$10*1440,0)),"INT-1H2H","")))))</f>
        <v/>
      </c>
      <c r="AM55" t="str">
        <f>IF(Configurações!$B$3="Simples",IF('Escala Simples'!F55="Trabalho","TRAB",IF('Escala Simples'!F55="Folga","FOLGA",IF('Escala Simples'!F55="Atestado","ATEST",IF('Escala Simples'!F55="Férias","FERIAS","")))),"")</f>
        <v/>
      </c>
      <c r="AN55" s="71" t="str">
        <f>IF(Configurações!$B$3="Colunas",IF('Escala Colunas'!Q57="","",'Escala Colunas'!Q57),IF(Configurações!$B$3="Simples","",IF('Escala Linhas'!S55="","",'Escala Linhas'!S55)))</f>
        <v/>
      </c>
      <c r="AO55" s="71" t="str">
        <f>IF(Configurações!$B$3="Colunas",IF('Escala Colunas'!Q58="","",'Escala Colunas'!Q58),IF(Configurações!$B$3="Simples","",IF('Escala Linhas'!T55="","",'Escala Linhas'!T55)))</f>
        <v/>
      </c>
      <c r="AP55" s="71" t="str">
        <f>IF(Configurações!$B$3="Colunas",IF('Escala Colunas'!Q59="","",'Escala Colunas'!Q59),IF(Configurações!$B$3="Simples","",IF('Escala Linhas'!U55="","",'Escala Linhas'!U55)))</f>
        <v/>
      </c>
      <c r="AQ55" s="71" t="str">
        <f>IF(Configurações!$B$3="Colunas",IF('Escala Colunas'!Q60="","",'Escala Colunas'!Q60),IF(Configurações!$B$3="Simples","",IF('Escala Linhas'!V55="","",'Escala Linhas'!V55)))</f>
        <v/>
      </c>
      <c r="AR55">
        <f>IF($B55="",0,IF(Configurações!$B$3="Simples",IF(OR(AX55="TRAB",AX55="ATEST"),1,0),IF(AND(AN55&lt;&gt;"",AQ55&lt;&gt;""),1,0)))</f>
        <v>0</v>
      </c>
      <c r="AS55" s="72">
        <f>IF(AND(AR55=1,Configurações!$B$3&lt;&gt;"Simples"),MOD(AQ55-AN55,1)-AT55,0)</f>
        <v>0</v>
      </c>
      <c r="AT55" s="72">
        <f t="shared" si="116"/>
        <v>0</v>
      </c>
      <c r="AU55">
        <f t="shared" si="117"/>
        <v>0</v>
      </c>
      <c r="AV55">
        <f t="shared" si="118"/>
        <v>0</v>
      </c>
      <c r="AW55" s="38" t="str">
        <f>IF(AR55=0,"",IF(AU55&gt;Configurações!$B$15,"7DIA ","")&amp;IF(AND(WEEKDAY(AN$5)=1,AV55&gt;IF($D55="F",Configurações!$B$13,Configurações!$B$14)),"DOM ","")&amp;IF(Configurações!$B$3="Simples","",IF(ROUND(AS55*1440,0)&lt;=ROUND(Configurações!$B$11*1440,0),IF(ROUND(AT55*1440,0)&gt;0,"INT-INDEVIDO",""),IF(ROUND(AS55*1440,0)&lt;=ROUND(Configurações!$B$12*1440,0),IF(ROUND(AT55*1440,0)&lt;&gt;ROUND(Configurações!$B$8*1440,0),"INT-15MIN",""),IF(OR(ROUND(AT55*1440,0)&lt;ROUND(Configurações!$B$9*1440,0),ROUND(AT55*1440,0)&gt;ROUND(Configurações!$B$10*1440,0)),"INT-1H2H","")))))</f>
        <v/>
      </c>
      <c r="AX55" t="str">
        <f>IF(Configurações!$B$3="Simples",IF('Escala Simples'!G55="Trabalho","TRAB",IF('Escala Simples'!G55="Folga","FOLGA",IF('Escala Simples'!G55="Atestado","ATEST",IF('Escala Simples'!G55="Férias","FERIAS","")))),"")</f>
        <v/>
      </c>
      <c r="AY55" s="71" t="str">
        <f>IF(Configurações!$B$3="Colunas",IF('Escala Colunas'!Q62="","",'Escala Colunas'!Q62),IF(Configurações!$B$3="Simples","",IF('Escala Linhas'!X55="","",'Escala Linhas'!X55)))</f>
        <v/>
      </c>
      <c r="AZ55" s="71" t="str">
        <f>IF(Configurações!$B$3="Colunas",IF('Escala Colunas'!Q63="","",'Escala Colunas'!Q63),IF(Configurações!$B$3="Simples","",IF('Escala Linhas'!Y55="","",'Escala Linhas'!Y55)))</f>
        <v/>
      </c>
      <c r="BA55" s="71" t="str">
        <f>IF(Configurações!$B$3="Colunas",IF('Escala Colunas'!Q64="","",'Escala Colunas'!Q64),IF(Configurações!$B$3="Simples","",IF('Escala Linhas'!Z55="","",'Escala Linhas'!Z55)))</f>
        <v/>
      </c>
      <c r="BB55" s="71" t="str">
        <f>IF(Configurações!$B$3="Colunas",IF('Escala Colunas'!Q65="","",'Escala Colunas'!Q65),IF(Configurações!$B$3="Simples","",IF('Escala Linhas'!AA55="","",'Escala Linhas'!AA55)))</f>
        <v/>
      </c>
      <c r="BC55">
        <f>IF($B55="",0,IF(Configurações!$B$3="Simples",IF(OR(BI55="TRAB",BI55="ATEST"),1,0),IF(AND(AY55&lt;&gt;"",BB55&lt;&gt;""),1,0)))</f>
        <v>0</v>
      </c>
      <c r="BD55" s="72">
        <f>IF(AND(BC55=1,Configurações!$B$3&lt;&gt;"Simples"),MOD(BB55-AY55,1)-BE55,0)</f>
        <v>0</v>
      </c>
      <c r="BE55" s="72">
        <f t="shared" si="119"/>
        <v>0</v>
      </c>
      <c r="BF55">
        <f t="shared" si="120"/>
        <v>0</v>
      </c>
      <c r="BG55">
        <f t="shared" si="121"/>
        <v>0</v>
      </c>
      <c r="BH55" s="38" t="str">
        <f>IF(BC55=0,"",IF(BF55&gt;Configurações!$B$15,"7DIA ","")&amp;IF(AND(WEEKDAY(AY$5)=1,BG55&gt;IF($D55="F",Configurações!$B$13,Configurações!$B$14)),"DOM ","")&amp;IF(Configurações!$B$3="Simples","",IF(ROUND(BD55*1440,0)&lt;=ROUND(Configurações!$B$11*1440,0),IF(ROUND(BE55*1440,0)&gt;0,"INT-INDEVIDO",""),IF(ROUND(BD55*1440,0)&lt;=ROUND(Configurações!$B$12*1440,0),IF(ROUND(BE55*1440,0)&lt;&gt;ROUND(Configurações!$B$8*1440,0),"INT-15MIN",""),IF(OR(ROUND(BE55*1440,0)&lt;ROUND(Configurações!$B$9*1440,0),ROUND(BE55*1440,0)&gt;ROUND(Configurações!$B$10*1440,0)),"INT-1H2H","")))))</f>
        <v/>
      </c>
      <c r="BI55" t="str">
        <f>IF(Configurações!$B$3="Simples",IF('Escala Simples'!H55="Trabalho","TRAB",IF('Escala Simples'!H55="Folga","FOLGA",IF('Escala Simples'!H55="Atestado","ATEST",IF('Escala Simples'!H55="Férias","FERIAS","")))),"")</f>
        <v/>
      </c>
      <c r="BJ55" s="71" t="str">
        <f>IF(Configurações!$B$3="Colunas",IF('Escala Colunas'!Q67="","",'Escala Colunas'!Q67),IF(Configurações!$B$3="Simples","",IF('Escala Linhas'!AC55="","",'Escala Linhas'!AC55)))</f>
        <v/>
      </c>
      <c r="BK55" s="71" t="str">
        <f>IF(Configurações!$B$3="Colunas",IF('Escala Colunas'!Q68="","",'Escala Colunas'!Q68),IF(Configurações!$B$3="Simples","",IF('Escala Linhas'!AD55="","",'Escala Linhas'!AD55)))</f>
        <v/>
      </c>
      <c r="BL55" s="71" t="str">
        <f>IF(Configurações!$B$3="Colunas",IF('Escala Colunas'!Q69="","",'Escala Colunas'!Q69),IF(Configurações!$B$3="Simples","",IF('Escala Linhas'!AE55="","",'Escala Linhas'!AE55)))</f>
        <v/>
      </c>
      <c r="BM55" s="71" t="str">
        <f>IF(Configurações!$B$3="Colunas",IF('Escala Colunas'!Q70="","",'Escala Colunas'!Q70),IF(Configurações!$B$3="Simples","",IF('Escala Linhas'!AF55="","",'Escala Linhas'!AF55)))</f>
        <v/>
      </c>
      <c r="BN55">
        <f>IF($B55="",0,IF(Configurações!$B$3="Simples",IF(OR(BT55="TRAB",BT55="ATEST"),1,0),IF(AND(BJ55&lt;&gt;"",BM55&lt;&gt;""),1,0)))</f>
        <v>0</v>
      </c>
      <c r="BO55" s="72">
        <f>IF(AND(BN55=1,Configurações!$B$3&lt;&gt;"Simples"),MOD(BM55-BJ55,1)-BP55,0)</f>
        <v>0</v>
      </c>
      <c r="BP55" s="72">
        <f t="shared" si="122"/>
        <v>0</v>
      </c>
      <c r="BQ55">
        <f t="shared" si="123"/>
        <v>0</v>
      </c>
      <c r="BR55">
        <f t="shared" si="124"/>
        <v>0</v>
      </c>
      <c r="BS55" s="38" t="str">
        <f>IF(BN55=0,"",IF(BQ55&gt;Configurações!$B$15,"7DIA ","")&amp;IF(AND(WEEKDAY(BJ$5)=1,BR55&gt;IF($D55="F",Configurações!$B$13,Configurações!$B$14)),"DOM ","")&amp;IF(Configurações!$B$3="Simples","",IF(ROUND(BO55*1440,0)&lt;=ROUND(Configurações!$B$11*1440,0),IF(ROUND(BP55*1440,0)&gt;0,"INT-INDEVIDO",""),IF(ROUND(BO55*1440,0)&lt;=ROUND(Configurações!$B$12*1440,0),IF(ROUND(BP55*1440,0)&lt;&gt;ROUND(Configurações!$B$8*1440,0),"INT-15MIN",""),IF(OR(ROUND(BP55*1440,0)&lt;ROUND(Configurações!$B$9*1440,0),ROUND(BP55*1440,0)&gt;ROUND(Configurações!$B$10*1440,0)),"INT-1H2H","")))))</f>
        <v/>
      </c>
      <c r="BT55" t="str">
        <f>IF(Configurações!$B$3="Simples",IF('Escala Simples'!I55="Trabalho","TRAB",IF('Escala Simples'!I55="Folga","FOLGA",IF('Escala Simples'!I55="Atestado","ATEST",IF('Escala Simples'!I55="Férias","FERIAS","")))),"")</f>
        <v/>
      </c>
      <c r="BU55" s="71" t="str">
        <f>IF(Configurações!$B$3="Colunas",IF('Escala Colunas'!Q72="","",'Escala Colunas'!Q72),IF(Configurações!$B$3="Simples","",IF('Escala Linhas'!AH55="","",'Escala Linhas'!AH55)))</f>
        <v/>
      </c>
      <c r="BV55" s="71" t="str">
        <f>IF(Configurações!$B$3="Colunas",IF('Escala Colunas'!Q73="","",'Escala Colunas'!Q73),IF(Configurações!$B$3="Simples","",IF('Escala Linhas'!AI55="","",'Escala Linhas'!AI55)))</f>
        <v/>
      </c>
      <c r="BW55" s="71" t="str">
        <f>IF(Configurações!$B$3="Colunas",IF('Escala Colunas'!Q74="","",'Escala Colunas'!Q74),IF(Configurações!$B$3="Simples","",IF('Escala Linhas'!AJ55="","",'Escala Linhas'!AJ55)))</f>
        <v/>
      </c>
      <c r="BX55" s="71" t="str">
        <f>IF(Configurações!$B$3="Colunas",IF('Escala Colunas'!Q75="","",'Escala Colunas'!Q75),IF(Configurações!$B$3="Simples","",IF('Escala Linhas'!AK55="","",'Escala Linhas'!AK55)))</f>
        <v/>
      </c>
      <c r="BY55">
        <f>IF($B55="",0,IF(Configurações!$B$3="Simples",IF(OR(CE55="TRAB",CE55="ATEST"),1,0),IF(AND(BU55&lt;&gt;"",BX55&lt;&gt;""),1,0)))</f>
        <v>0</v>
      </c>
      <c r="BZ55" s="72">
        <f>IF(AND(BY55=1,Configurações!$B$3&lt;&gt;"Simples"),MOD(BX55-BU55,1)-CA55,0)</f>
        <v>0</v>
      </c>
      <c r="CA55" s="72">
        <f t="shared" si="125"/>
        <v>0</v>
      </c>
      <c r="CB55">
        <f t="shared" si="126"/>
        <v>0</v>
      </c>
      <c r="CC55">
        <f t="shared" si="127"/>
        <v>0</v>
      </c>
      <c r="CD55" s="38" t="str">
        <f>IF(BY55=0,"",IF(CB55&gt;Configurações!$B$15,"7DIA ","")&amp;IF(AND(WEEKDAY(BU$5)=1,CC55&gt;IF($D55="F",Configurações!$B$13,Configurações!$B$14)),"DOM ","")&amp;IF(Configurações!$B$3="Simples","",IF(ROUND(BZ55*1440,0)&lt;=ROUND(Configurações!$B$11*1440,0),IF(ROUND(CA55*1440,0)&gt;0,"INT-INDEVIDO",""),IF(ROUND(BZ55*1440,0)&lt;=ROUND(Configurações!$B$12*1440,0),IF(ROUND(CA55*1440,0)&lt;&gt;ROUND(Configurações!$B$8*1440,0),"INT-15MIN",""),IF(OR(ROUND(CA55*1440,0)&lt;ROUND(Configurações!$B$9*1440,0),ROUND(CA55*1440,0)&gt;ROUND(Configurações!$B$10*1440,0)),"INT-1H2H","")))))</f>
        <v/>
      </c>
      <c r="CE55" t="str">
        <f>IF(Configurações!$B$3="Simples",IF('Escala Simples'!J55="Trabalho","TRAB",IF('Escala Simples'!J55="Folga","FOLGA",IF('Escala Simples'!J55="Atestado","ATEST",IF('Escala Simples'!J55="Férias","FERIAS","")))),"")</f>
        <v/>
      </c>
      <c r="CF55" s="71" t="str">
        <f>IF(Configurações!$B$3="Colunas",IF('Escala Colunas'!Q80="","",'Escala Colunas'!Q80),IF(Configurações!$B$3="Simples","",IF('Escala Linhas'!AP55="","",'Escala Linhas'!AP55)))</f>
        <v/>
      </c>
      <c r="CG55" s="71" t="str">
        <f>IF(Configurações!$B$3="Colunas",IF('Escala Colunas'!Q81="","",'Escala Colunas'!Q81),IF(Configurações!$B$3="Simples","",IF('Escala Linhas'!AQ55="","",'Escala Linhas'!AQ55)))</f>
        <v/>
      </c>
      <c r="CH55" s="71" t="str">
        <f>IF(Configurações!$B$3="Colunas",IF('Escala Colunas'!Q82="","",'Escala Colunas'!Q82),IF(Configurações!$B$3="Simples","",IF('Escala Linhas'!AR55="","",'Escala Linhas'!AR55)))</f>
        <v/>
      </c>
      <c r="CI55" s="71" t="str">
        <f>IF(Configurações!$B$3="Colunas",IF('Escala Colunas'!Q83="","",'Escala Colunas'!Q83),IF(Configurações!$B$3="Simples","",IF('Escala Linhas'!AS55="","",'Escala Linhas'!AS55)))</f>
        <v/>
      </c>
      <c r="CJ55">
        <f>IF($B55="",0,IF(Configurações!$B$3="Simples",IF(OR(CP55="TRAB",CP55="ATEST"),1,0),IF(AND(CF55&lt;&gt;"",CI55&lt;&gt;""),1,0)))</f>
        <v>0</v>
      </c>
      <c r="CK55" s="72">
        <f>IF(AND(CJ55=1,Configurações!$B$3&lt;&gt;"Simples"),MOD(CI55-CF55,1)-CL55,0)</f>
        <v>0</v>
      </c>
      <c r="CL55" s="72">
        <f t="shared" si="128"/>
        <v>0</v>
      </c>
      <c r="CM55">
        <f t="shared" si="129"/>
        <v>0</v>
      </c>
      <c r="CN55">
        <f t="shared" si="130"/>
        <v>0</v>
      </c>
      <c r="CO55" s="38" t="str">
        <f>IF(CJ55=0,"",IF(CM55&gt;Configurações!$B$15,"7DIA ","")&amp;IF(AND(WEEKDAY(CF$5)=1,CN55&gt;IF($D55="F",Configurações!$B$13,Configurações!$B$14)),"DOM ","")&amp;IF(Configurações!$B$3="Simples","",IF(ROUND(CK55*1440,0)&lt;=ROUND(Configurações!$B$11*1440,0),IF(ROUND(CL55*1440,0)&gt;0,"INT-INDEVIDO",""),IF(ROUND(CK55*1440,0)&lt;=ROUND(Configurações!$B$12*1440,0),IF(ROUND(CL55*1440,0)&lt;&gt;ROUND(Configurações!$B$8*1440,0),"INT-15MIN",""),IF(OR(ROUND(CL55*1440,0)&lt;ROUND(Configurações!$B$9*1440,0),ROUND(CL55*1440,0)&gt;ROUND(Configurações!$B$10*1440,0)),"INT-1H2H","")))))</f>
        <v/>
      </c>
      <c r="CP55" t="str">
        <f>IF(Configurações!$B$3="Simples",IF('Escala Simples'!M55="Trabalho","TRAB",IF('Escala Simples'!M55="Folga","FOLGA",IF('Escala Simples'!M55="Atestado","ATEST",IF('Escala Simples'!M55="Férias","FERIAS","")))),"")</f>
        <v/>
      </c>
      <c r="CQ55" s="71" t="str">
        <f>IF(Configurações!$B$3="Colunas",IF('Escala Colunas'!Q85="","",'Escala Colunas'!Q85),IF(Configurações!$B$3="Simples","",IF('Escala Linhas'!AU55="","",'Escala Linhas'!AU55)))</f>
        <v/>
      </c>
      <c r="CR55" s="71" t="str">
        <f>IF(Configurações!$B$3="Colunas",IF('Escala Colunas'!Q86="","",'Escala Colunas'!Q86),IF(Configurações!$B$3="Simples","",IF('Escala Linhas'!AV55="","",'Escala Linhas'!AV55)))</f>
        <v/>
      </c>
      <c r="CS55" s="71" t="str">
        <f>IF(Configurações!$B$3="Colunas",IF('Escala Colunas'!Q87="","",'Escala Colunas'!Q87),IF(Configurações!$B$3="Simples","",IF('Escala Linhas'!AW55="","",'Escala Linhas'!AW55)))</f>
        <v/>
      </c>
      <c r="CT55" s="71" t="str">
        <f>IF(Configurações!$B$3="Colunas",IF('Escala Colunas'!Q88="","",'Escala Colunas'!Q88),IF(Configurações!$B$3="Simples","",IF('Escala Linhas'!AX55="","",'Escala Linhas'!AX55)))</f>
        <v/>
      </c>
      <c r="CU55">
        <f>IF($B55="",0,IF(Configurações!$B$3="Simples",IF(OR(DA55="TRAB",DA55="ATEST"),1,0),IF(AND(CQ55&lt;&gt;"",CT55&lt;&gt;""),1,0)))</f>
        <v>0</v>
      </c>
      <c r="CV55" s="72">
        <f>IF(AND(CU55=1,Configurações!$B$3&lt;&gt;"Simples"),MOD(CT55-CQ55,1)-CW55,0)</f>
        <v>0</v>
      </c>
      <c r="CW55" s="72">
        <f t="shared" si="131"/>
        <v>0</v>
      </c>
      <c r="CX55">
        <f t="shared" si="132"/>
        <v>0</v>
      </c>
      <c r="CY55">
        <f t="shared" si="133"/>
        <v>0</v>
      </c>
      <c r="CZ55" s="38" t="str">
        <f>IF(CU55=0,"",IF(CX55&gt;Configurações!$B$15,"7DIA ","")&amp;IF(AND(WEEKDAY(CQ$5)=1,CY55&gt;IF($D55="F",Configurações!$B$13,Configurações!$B$14)),"DOM ","")&amp;IF(Configurações!$B$3="Simples","",IF(ROUND(CV55*1440,0)&lt;=ROUND(Configurações!$B$11*1440,0),IF(ROUND(CW55*1440,0)&gt;0,"INT-INDEVIDO",""),IF(ROUND(CV55*1440,0)&lt;=ROUND(Configurações!$B$12*1440,0),IF(ROUND(CW55*1440,0)&lt;&gt;ROUND(Configurações!$B$8*1440,0),"INT-15MIN",""),IF(OR(ROUND(CW55*1440,0)&lt;ROUND(Configurações!$B$9*1440,0),ROUND(CW55*1440,0)&gt;ROUND(Configurações!$B$10*1440,0)),"INT-1H2H","")))))</f>
        <v/>
      </c>
      <c r="DA55" t="str">
        <f>IF(Configurações!$B$3="Simples",IF('Escala Simples'!N55="Trabalho","TRAB",IF('Escala Simples'!N55="Folga","FOLGA",IF('Escala Simples'!N55="Atestado","ATEST",IF('Escala Simples'!N55="Férias","FERIAS","")))),"")</f>
        <v/>
      </c>
      <c r="DB55" s="71" t="str">
        <f>IF(Configurações!$B$3="Colunas",IF('Escala Colunas'!Q90="","",'Escala Colunas'!Q90),IF(Configurações!$B$3="Simples","",IF('Escala Linhas'!AZ55="","",'Escala Linhas'!AZ55)))</f>
        <v/>
      </c>
      <c r="DC55" s="71" t="str">
        <f>IF(Configurações!$B$3="Colunas",IF('Escala Colunas'!Q91="","",'Escala Colunas'!Q91),IF(Configurações!$B$3="Simples","",IF('Escala Linhas'!BA55="","",'Escala Linhas'!BA55)))</f>
        <v/>
      </c>
      <c r="DD55" s="71" t="str">
        <f>IF(Configurações!$B$3="Colunas",IF('Escala Colunas'!Q92="","",'Escala Colunas'!Q92),IF(Configurações!$B$3="Simples","",IF('Escala Linhas'!BB55="","",'Escala Linhas'!BB55)))</f>
        <v/>
      </c>
      <c r="DE55" s="71" t="str">
        <f>IF(Configurações!$B$3="Colunas",IF('Escala Colunas'!Q93="","",'Escala Colunas'!Q93),IF(Configurações!$B$3="Simples","",IF('Escala Linhas'!BC55="","",'Escala Linhas'!BC55)))</f>
        <v/>
      </c>
      <c r="DF55">
        <f>IF($B55="",0,IF(Configurações!$B$3="Simples",IF(OR(DL55="TRAB",DL55="ATEST"),1,0),IF(AND(DB55&lt;&gt;"",DE55&lt;&gt;""),1,0)))</f>
        <v>0</v>
      </c>
      <c r="DG55" s="72">
        <f>IF(AND(DF55=1,Configurações!$B$3&lt;&gt;"Simples"),MOD(DE55-DB55,1)-DH55,0)</f>
        <v>0</v>
      </c>
      <c r="DH55" s="72">
        <f t="shared" si="134"/>
        <v>0</v>
      </c>
      <c r="DI55">
        <f t="shared" si="135"/>
        <v>0</v>
      </c>
      <c r="DJ55">
        <f t="shared" si="136"/>
        <v>0</v>
      </c>
      <c r="DK55" s="38" t="str">
        <f>IF(DF55=0,"",IF(DI55&gt;Configurações!$B$15,"7DIA ","")&amp;IF(AND(WEEKDAY(DB$5)=1,DJ55&gt;IF($D55="F",Configurações!$B$13,Configurações!$B$14)),"DOM ","")&amp;IF(Configurações!$B$3="Simples","",IF(ROUND(DG55*1440,0)&lt;=ROUND(Configurações!$B$11*1440,0),IF(ROUND(DH55*1440,0)&gt;0,"INT-INDEVIDO",""),IF(ROUND(DG55*1440,0)&lt;=ROUND(Configurações!$B$12*1440,0),IF(ROUND(DH55*1440,0)&lt;&gt;ROUND(Configurações!$B$8*1440,0),"INT-15MIN",""),IF(OR(ROUND(DH55*1440,0)&lt;ROUND(Configurações!$B$9*1440,0),ROUND(DH55*1440,0)&gt;ROUND(Configurações!$B$10*1440,0)),"INT-1H2H","")))))</f>
        <v/>
      </c>
      <c r="DL55" t="str">
        <f>IF(Configurações!$B$3="Simples",IF('Escala Simples'!O55="Trabalho","TRAB",IF('Escala Simples'!O55="Folga","FOLGA",IF('Escala Simples'!O55="Atestado","ATEST",IF('Escala Simples'!O55="Férias","FERIAS","")))),"")</f>
        <v/>
      </c>
      <c r="DM55" s="71" t="str">
        <f>IF(Configurações!$B$3="Colunas",IF('Escala Colunas'!Q95="","",'Escala Colunas'!Q95),IF(Configurações!$B$3="Simples","",IF('Escala Linhas'!BE55="","",'Escala Linhas'!BE55)))</f>
        <v/>
      </c>
      <c r="DN55" s="71" t="str">
        <f>IF(Configurações!$B$3="Colunas",IF('Escala Colunas'!Q96="","",'Escala Colunas'!Q96),IF(Configurações!$B$3="Simples","",IF('Escala Linhas'!BF55="","",'Escala Linhas'!BF55)))</f>
        <v/>
      </c>
      <c r="DO55" s="71" t="str">
        <f>IF(Configurações!$B$3="Colunas",IF('Escala Colunas'!Q97="","",'Escala Colunas'!Q97),IF(Configurações!$B$3="Simples","",IF('Escala Linhas'!BG55="","",'Escala Linhas'!BG55)))</f>
        <v/>
      </c>
      <c r="DP55" s="71" t="str">
        <f>IF(Configurações!$B$3="Colunas",IF('Escala Colunas'!Q98="","",'Escala Colunas'!Q98),IF(Configurações!$B$3="Simples","",IF('Escala Linhas'!BH55="","",'Escala Linhas'!BH55)))</f>
        <v/>
      </c>
      <c r="DQ55">
        <f>IF($B55="",0,IF(Configurações!$B$3="Simples",IF(OR(DW55="TRAB",DW55="ATEST"),1,0),IF(AND(DM55&lt;&gt;"",DP55&lt;&gt;""),1,0)))</f>
        <v>0</v>
      </c>
      <c r="DR55" s="72">
        <f>IF(AND(DQ55=1,Configurações!$B$3&lt;&gt;"Simples"),MOD(DP55-DM55,1)-DS55,0)</f>
        <v>0</v>
      </c>
      <c r="DS55" s="72">
        <f t="shared" si="137"/>
        <v>0</v>
      </c>
      <c r="DT55">
        <f t="shared" si="138"/>
        <v>0</v>
      </c>
      <c r="DU55">
        <f t="shared" si="139"/>
        <v>0</v>
      </c>
      <c r="DV55" s="38" t="str">
        <f>IF(DQ55=0,"",IF(DT55&gt;Configurações!$B$15,"7DIA ","")&amp;IF(AND(WEEKDAY(DM$5)=1,DU55&gt;IF($D55="F",Configurações!$B$13,Configurações!$B$14)),"DOM ","")&amp;IF(Configurações!$B$3="Simples","",IF(ROUND(DR55*1440,0)&lt;=ROUND(Configurações!$B$11*1440,0),IF(ROUND(DS55*1440,0)&gt;0,"INT-INDEVIDO",""),IF(ROUND(DR55*1440,0)&lt;=ROUND(Configurações!$B$12*1440,0),IF(ROUND(DS55*1440,0)&lt;&gt;ROUND(Configurações!$B$8*1440,0),"INT-15MIN",""),IF(OR(ROUND(DS55*1440,0)&lt;ROUND(Configurações!$B$9*1440,0),ROUND(DS55*1440,0)&gt;ROUND(Configurações!$B$10*1440,0)),"INT-1H2H","")))))</f>
        <v/>
      </c>
      <c r="DW55" t="str">
        <f>IF(Configurações!$B$3="Simples",IF('Escala Simples'!P55="Trabalho","TRAB",IF('Escala Simples'!P55="Folga","FOLGA",IF('Escala Simples'!P55="Atestado","ATEST",IF('Escala Simples'!P55="Férias","FERIAS","")))),"")</f>
        <v/>
      </c>
      <c r="DX55" s="71" t="str">
        <f>IF(Configurações!$B$3="Colunas",IF('Escala Colunas'!Q100="","",'Escala Colunas'!Q100),IF(Configurações!$B$3="Simples","",IF('Escala Linhas'!BJ55="","",'Escala Linhas'!BJ55)))</f>
        <v/>
      </c>
      <c r="DY55" s="71" t="str">
        <f>IF(Configurações!$B$3="Colunas",IF('Escala Colunas'!Q101="","",'Escala Colunas'!Q101),IF(Configurações!$B$3="Simples","",IF('Escala Linhas'!BK55="","",'Escala Linhas'!BK55)))</f>
        <v/>
      </c>
      <c r="DZ55" s="71" t="str">
        <f>IF(Configurações!$B$3="Colunas",IF('Escala Colunas'!Q102="","",'Escala Colunas'!Q102),IF(Configurações!$B$3="Simples","",IF('Escala Linhas'!BL55="","",'Escala Linhas'!BL55)))</f>
        <v/>
      </c>
      <c r="EA55" s="71" t="str">
        <f>IF(Configurações!$B$3="Colunas",IF('Escala Colunas'!Q103="","",'Escala Colunas'!Q103),IF(Configurações!$B$3="Simples","",IF('Escala Linhas'!BM55="","",'Escala Linhas'!BM55)))</f>
        <v/>
      </c>
      <c r="EB55">
        <f>IF($B55="",0,IF(Configurações!$B$3="Simples",IF(OR(EH55="TRAB",EH55="ATEST"),1,0),IF(AND(DX55&lt;&gt;"",EA55&lt;&gt;""),1,0)))</f>
        <v>0</v>
      </c>
      <c r="EC55" s="72">
        <f>IF(AND(EB55=1,Configurações!$B$3&lt;&gt;"Simples"),MOD(EA55-DX55,1)-ED55,0)</f>
        <v>0</v>
      </c>
      <c r="ED55" s="72">
        <f t="shared" si="140"/>
        <v>0</v>
      </c>
      <c r="EE55">
        <f t="shared" si="141"/>
        <v>0</v>
      </c>
      <c r="EF55">
        <f t="shared" si="142"/>
        <v>0</v>
      </c>
      <c r="EG55" s="38" t="str">
        <f>IF(EB55=0,"",IF(EE55&gt;Configurações!$B$15,"7DIA ","")&amp;IF(AND(WEEKDAY(DX$5)=1,EF55&gt;IF($D55="F",Configurações!$B$13,Configurações!$B$14)),"DOM ","")&amp;IF(Configurações!$B$3="Simples","",IF(ROUND(EC55*1440,0)&lt;=ROUND(Configurações!$B$11*1440,0),IF(ROUND(ED55*1440,0)&gt;0,"INT-INDEVIDO",""),IF(ROUND(EC55*1440,0)&lt;=ROUND(Configurações!$B$12*1440,0),IF(ROUND(ED55*1440,0)&lt;&gt;ROUND(Configurações!$B$8*1440,0),"INT-15MIN",""),IF(OR(ROUND(ED55*1440,0)&lt;ROUND(Configurações!$B$9*1440,0),ROUND(ED55*1440,0)&gt;ROUND(Configurações!$B$10*1440,0)),"INT-1H2H","")))))</f>
        <v/>
      </c>
      <c r="EH55" t="str">
        <f>IF(Configurações!$B$3="Simples",IF('Escala Simples'!Q55="Trabalho","TRAB",IF('Escala Simples'!Q55="Folga","FOLGA",IF('Escala Simples'!Q55="Atestado","ATEST",IF('Escala Simples'!Q55="Férias","FERIAS","")))),"")</f>
        <v/>
      </c>
      <c r="EI55" s="71" t="str">
        <f>IF(Configurações!$B$3="Colunas",IF('Escala Colunas'!Q105="","",'Escala Colunas'!Q105),IF(Configurações!$B$3="Simples","",IF('Escala Linhas'!BO55="","",'Escala Linhas'!BO55)))</f>
        <v/>
      </c>
      <c r="EJ55" s="71" t="str">
        <f>IF(Configurações!$B$3="Colunas",IF('Escala Colunas'!Q106="","",'Escala Colunas'!Q106),IF(Configurações!$B$3="Simples","",IF('Escala Linhas'!BP55="","",'Escala Linhas'!BP55)))</f>
        <v/>
      </c>
      <c r="EK55" s="71" t="str">
        <f>IF(Configurações!$B$3="Colunas",IF('Escala Colunas'!Q107="","",'Escala Colunas'!Q107),IF(Configurações!$B$3="Simples","",IF('Escala Linhas'!BQ55="","",'Escala Linhas'!BQ55)))</f>
        <v/>
      </c>
      <c r="EL55" s="71" t="str">
        <f>IF(Configurações!$B$3="Colunas",IF('Escala Colunas'!Q108="","",'Escala Colunas'!Q108),IF(Configurações!$B$3="Simples","",IF('Escala Linhas'!BR55="","",'Escala Linhas'!BR55)))</f>
        <v/>
      </c>
      <c r="EM55">
        <f>IF($B55="",0,IF(Configurações!$B$3="Simples",IF(OR(ES55="TRAB",ES55="ATEST"),1,0),IF(AND(EI55&lt;&gt;"",EL55&lt;&gt;""),1,0)))</f>
        <v>0</v>
      </c>
      <c r="EN55" s="72">
        <f>IF(AND(EM55=1,Configurações!$B$3&lt;&gt;"Simples"),MOD(EL55-EI55,1)-EO55,0)</f>
        <v>0</v>
      </c>
      <c r="EO55" s="72">
        <f t="shared" si="143"/>
        <v>0</v>
      </c>
      <c r="EP55">
        <f t="shared" si="144"/>
        <v>0</v>
      </c>
      <c r="EQ55">
        <f t="shared" si="145"/>
        <v>0</v>
      </c>
      <c r="ER55" s="38" t="str">
        <f>IF(EM55=0,"",IF(EP55&gt;Configurações!$B$15,"7DIA ","")&amp;IF(AND(WEEKDAY(EI$5)=1,EQ55&gt;IF($D55="F",Configurações!$B$13,Configurações!$B$14)),"DOM ","")&amp;IF(Configurações!$B$3="Simples","",IF(ROUND(EN55*1440,0)&lt;=ROUND(Configurações!$B$11*1440,0),IF(ROUND(EO55*1440,0)&gt;0,"INT-INDEVIDO",""),IF(ROUND(EN55*1440,0)&lt;=ROUND(Configurações!$B$12*1440,0),IF(ROUND(EO55*1440,0)&lt;&gt;ROUND(Configurações!$B$8*1440,0),"INT-15MIN",""),IF(OR(ROUND(EO55*1440,0)&lt;ROUND(Configurações!$B$9*1440,0),ROUND(EO55*1440,0)&gt;ROUND(Configurações!$B$10*1440,0)),"INT-1H2H","")))))</f>
        <v/>
      </c>
      <c r="ES55" t="str">
        <f>IF(Configurações!$B$3="Simples",IF('Escala Simples'!R55="Trabalho","TRAB",IF('Escala Simples'!R55="Folga","FOLGA",IF('Escala Simples'!R55="Atestado","ATEST",IF('Escala Simples'!R55="Férias","FERIAS","")))),"")</f>
        <v/>
      </c>
      <c r="ET55" s="71" t="str">
        <f>IF(Configurações!$B$3="Colunas",IF('Escala Colunas'!Q110="","",'Escala Colunas'!Q110),IF(Configurações!$B$3="Simples","",IF('Escala Linhas'!BT55="","",'Escala Linhas'!BT55)))</f>
        <v/>
      </c>
      <c r="EU55" s="71" t="str">
        <f>IF(Configurações!$B$3="Colunas",IF('Escala Colunas'!Q111="","",'Escala Colunas'!Q111),IF(Configurações!$B$3="Simples","",IF('Escala Linhas'!BU55="","",'Escala Linhas'!BU55)))</f>
        <v/>
      </c>
      <c r="EV55" s="71" t="str">
        <f>IF(Configurações!$B$3="Colunas",IF('Escala Colunas'!Q112="","",'Escala Colunas'!Q112),IF(Configurações!$B$3="Simples","",IF('Escala Linhas'!BV55="","",'Escala Linhas'!BV55)))</f>
        <v/>
      </c>
      <c r="EW55" s="71" t="str">
        <f>IF(Configurações!$B$3="Colunas",IF('Escala Colunas'!Q113="","",'Escala Colunas'!Q113),IF(Configurações!$B$3="Simples","",IF('Escala Linhas'!BW55="","",'Escala Linhas'!BW55)))</f>
        <v/>
      </c>
      <c r="EX55">
        <f>IF($B55="",0,IF(Configurações!$B$3="Simples",IF(OR(FD55="TRAB",FD55="ATEST"),1,0),IF(AND(ET55&lt;&gt;"",EW55&lt;&gt;""),1,0)))</f>
        <v>0</v>
      </c>
      <c r="EY55" s="72">
        <f>IF(AND(EX55=1,Configurações!$B$3&lt;&gt;"Simples"),MOD(EW55-ET55,1)-EZ55,0)</f>
        <v>0</v>
      </c>
      <c r="EZ55" s="72">
        <f t="shared" si="146"/>
        <v>0</v>
      </c>
      <c r="FA55">
        <f t="shared" si="147"/>
        <v>0</v>
      </c>
      <c r="FB55">
        <f t="shared" si="148"/>
        <v>0</v>
      </c>
      <c r="FC55" s="38" t="str">
        <f>IF(EX55=0,"",IF(FA55&gt;Configurações!$B$15,"7DIA ","")&amp;IF(AND(WEEKDAY(ET$5)=1,FB55&gt;IF($D55="F",Configurações!$B$13,Configurações!$B$14)),"DOM ","")&amp;IF(Configurações!$B$3="Simples","",IF(ROUND(EY55*1440,0)&lt;=ROUND(Configurações!$B$11*1440,0),IF(ROUND(EZ55*1440,0)&gt;0,"INT-INDEVIDO",""),IF(ROUND(EY55*1440,0)&lt;=ROUND(Configurações!$B$12*1440,0),IF(ROUND(EZ55*1440,0)&lt;&gt;ROUND(Configurações!$B$8*1440,0),"INT-15MIN",""),IF(OR(ROUND(EZ55*1440,0)&lt;ROUND(Configurações!$B$9*1440,0),ROUND(EZ55*1440,0)&gt;ROUND(Configurações!$B$10*1440,0)),"INT-1H2H","")))))</f>
        <v/>
      </c>
      <c r="FD55" t="str">
        <f>IF(Configurações!$B$3="Simples",IF('Escala Simples'!S55="Trabalho","TRAB",IF('Escala Simples'!S55="Folga","FOLGA",IF('Escala Simples'!S55="Atestado","ATEST",IF('Escala Simples'!S55="Férias","FERIAS","")))),"")</f>
        <v/>
      </c>
      <c r="FE55" s="71" t="str">
        <f>IF(Configurações!$B$3="Colunas",IF('Escala Colunas'!Q118="","",'Escala Colunas'!Q118),IF(Configurações!$B$3="Simples","",IF('Escala Linhas'!CB55="","",'Escala Linhas'!CB55)))</f>
        <v/>
      </c>
      <c r="FF55" s="71" t="str">
        <f>IF(Configurações!$B$3="Colunas",IF('Escala Colunas'!Q119="","",'Escala Colunas'!Q119),IF(Configurações!$B$3="Simples","",IF('Escala Linhas'!CC55="","",'Escala Linhas'!CC55)))</f>
        <v/>
      </c>
      <c r="FG55" s="71" t="str">
        <f>IF(Configurações!$B$3="Colunas",IF('Escala Colunas'!Q120="","",'Escala Colunas'!Q120),IF(Configurações!$B$3="Simples","",IF('Escala Linhas'!CD55="","",'Escala Linhas'!CD55)))</f>
        <v/>
      </c>
      <c r="FH55" s="71" t="str">
        <f>IF(Configurações!$B$3="Colunas",IF('Escala Colunas'!Q121="","",'Escala Colunas'!Q121),IF(Configurações!$B$3="Simples","",IF('Escala Linhas'!CE55="","",'Escala Linhas'!CE55)))</f>
        <v/>
      </c>
      <c r="FI55">
        <f>IF($B55="",0,IF(Configurações!$B$3="Simples",IF(OR(FO55="TRAB",FO55="ATEST"),1,0),IF(AND(FE55&lt;&gt;"",FH55&lt;&gt;""),1,0)))</f>
        <v>0</v>
      </c>
      <c r="FJ55" s="72">
        <f>IF(AND(FI55=1,Configurações!$B$3&lt;&gt;"Simples"),MOD(FH55-FE55,1)-FK55,0)</f>
        <v>0</v>
      </c>
      <c r="FK55" s="72">
        <f t="shared" si="149"/>
        <v>0</v>
      </c>
      <c r="FL55">
        <f t="shared" si="150"/>
        <v>0</v>
      </c>
      <c r="FM55">
        <f t="shared" si="151"/>
        <v>0</v>
      </c>
      <c r="FN55" s="38" t="str">
        <f>IF(FI55=0,"",IF(FL55&gt;Configurações!$B$15,"7DIA ","")&amp;IF(AND(WEEKDAY(FE$5)=1,FM55&gt;IF($D55="F",Configurações!$B$13,Configurações!$B$14)),"DOM ","")&amp;IF(Configurações!$B$3="Simples","",IF(ROUND(FJ55*1440,0)&lt;=ROUND(Configurações!$B$11*1440,0),IF(ROUND(FK55*1440,0)&gt;0,"INT-INDEVIDO",""),IF(ROUND(FJ55*1440,0)&lt;=ROUND(Configurações!$B$12*1440,0),IF(ROUND(FK55*1440,0)&lt;&gt;ROUND(Configurações!$B$8*1440,0),"INT-15MIN",""),IF(OR(ROUND(FK55*1440,0)&lt;ROUND(Configurações!$B$9*1440,0),ROUND(FK55*1440,0)&gt;ROUND(Configurações!$B$10*1440,0)),"INT-1H2H","")))))</f>
        <v/>
      </c>
      <c r="FO55" t="str">
        <f>IF(Configurações!$B$3="Simples",IF('Escala Simples'!V55="Trabalho","TRAB",IF('Escala Simples'!V55="Folga","FOLGA",IF('Escala Simples'!V55="Atestado","ATEST",IF('Escala Simples'!V55="Férias","FERIAS","")))),"")</f>
        <v/>
      </c>
      <c r="FP55" s="71" t="str">
        <f>IF(Configurações!$B$3="Colunas",IF('Escala Colunas'!Q123="","",'Escala Colunas'!Q123),IF(Configurações!$B$3="Simples","",IF('Escala Linhas'!CG55="","",'Escala Linhas'!CG55)))</f>
        <v/>
      </c>
      <c r="FQ55" s="71" t="str">
        <f>IF(Configurações!$B$3="Colunas",IF('Escala Colunas'!Q124="","",'Escala Colunas'!Q124),IF(Configurações!$B$3="Simples","",IF('Escala Linhas'!CH55="","",'Escala Linhas'!CH55)))</f>
        <v/>
      </c>
      <c r="FR55" s="71" t="str">
        <f>IF(Configurações!$B$3="Colunas",IF('Escala Colunas'!Q125="","",'Escala Colunas'!Q125),IF(Configurações!$B$3="Simples","",IF('Escala Linhas'!CI55="","",'Escala Linhas'!CI55)))</f>
        <v/>
      </c>
      <c r="FS55" s="71" t="str">
        <f>IF(Configurações!$B$3="Colunas",IF('Escala Colunas'!Q126="","",'Escala Colunas'!Q126),IF(Configurações!$B$3="Simples","",IF('Escala Linhas'!CJ55="","",'Escala Linhas'!CJ55)))</f>
        <v/>
      </c>
      <c r="FT55">
        <f>IF($B55="",0,IF(Configurações!$B$3="Simples",IF(OR(FZ55="TRAB",FZ55="ATEST"),1,0),IF(AND(FP55&lt;&gt;"",FS55&lt;&gt;""),1,0)))</f>
        <v>0</v>
      </c>
      <c r="FU55" s="72">
        <f>IF(AND(FT55=1,Configurações!$B$3&lt;&gt;"Simples"),MOD(FS55-FP55,1)-FV55,0)</f>
        <v>0</v>
      </c>
      <c r="FV55" s="72">
        <f t="shared" si="152"/>
        <v>0</v>
      </c>
      <c r="FW55">
        <f t="shared" si="153"/>
        <v>0</v>
      </c>
      <c r="FX55">
        <f t="shared" si="154"/>
        <v>0</v>
      </c>
      <c r="FY55" s="38" t="str">
        <f>IF(FT55=0,"",IF(FW55&gt;Configurações!$B$15,"7DIA ","")&amp;IF(AND(WEEKDAY(FP$5)=1,FX55&gt;IF($D55="F",Configurações!$B$13,Configurações!$B$14)),"DOM ","")&amp;IF(Configurações!$B$3="Simples","",IF(ROUND(FU55*1440,0)&lt;=ROUND(Configurações!$B$11*1440,0),IF(ROUND(FV55*1440,0)&gt;0,"INT-INDEVIDO",""),IF(ROUND(FU55*1440,0)&lt;=ROUND(Configurações!$B$12*1440,0),IF(ROUND(FV55*1440,0)&lt;&gt;ROUND(Configurações!$B$8*1440,0),"INT-15MIN",""),IF(OR(ROUND(FV55*1440,0)&lt;ROUND(Configurações!$B$9*1440,0),ROUND(FV55*1440,0)&gt;ROUND(Configurações!$B$10*1440,0)),"INT-1H2H","")))))</f>
        <v/>
      </c>
      <c r="FZ55" t="str">
        <f>IF(Configurações!$B$3="Simples",IF('Escala Simples'!W55="Trabalho","TRAB",IF('Escala Simples'!W55="Folga","FOLGA",IF('Escala Simples'!W55="Atestado","ATEST",IF('Escala Simples'!W55="Férias","FERIAS","")))),"")</f>
        <v/>
      </c>
      <c r="GA55" s="71" t="str">
        <f>IF(Configurações!$B$3="Colunas",IF('Escala Colunas'!Q128="","",'Escala Colunas'!Q128),IF(Configurações!$B$3="Simples","",IF('Escala Linhas'!CL55="","",'Escala Linhas'!CL55)))</f>
        <v/>
      </c>
      <c r="GB55" s="71" t="str">
        <f>IF(Configurações!$B$3="Colunas",IF('Escala Colunas'!Q129="","",'Escala Colunas'!Q129),IF(Configurações!$B$3="Simples","",IF('Escala Linhas'!CM55="","",'Escala Linhas'!CM55)))</f>
        <v/>
      </c>
      <c r="GC55" s="71" t="str">
        <f>IF(Configurações!$B$3="Colunas",IF('Escala Colunas'!Q130="","",'Escala Colunas'!Q130),IF(Configurações!$B$3="Simples","",IF('Escala Linhas'!CN55="","",'Escala Linhas'!CN55)))</f>
        <v/>
      </c>
      <c r="GD55" s="71" t="str">
        <f>IF(Configurações!$B$3="Colunas",IF('Escala Colunas'!Q131="","",'Escala Colunas'!Q131),IF(Configurações!$B$3="Simples","",IF('Escala Linhas'!CO55="","",'Escala Linhas'!CO55)))</f>
        <v/>
      </c>
      <c r="GE55">
        <f>IF($B55="",0,IF(Configurações!$B$3="Simples",IF(OR(GK55="TRAB",GK55="ATEST"),1,0),IF(AND(GA55&lt;&gt;"",GD55&lt;&gt;""),1,0)))</f>
        <v>0</v>
      </c>
      <c r="GF55" s="72">
        <f>IF(AND(GE55=1,Configurações!$B$3&lt;&gt;"Simples"),MOD(GD55-GA55,1)-GG55,0)</f>
        <v>0</v>
      </c>
      <c r="GG55" s="72">
        <f t="shared" si="155"/>
        <v>0</v>
      </c>
      <c r="GH55">
        <f t="shared" si="156"/>
        <v>0</v>
      </c>
      <c r="GI55">
        <f t="shared" si="157"/>
        <v>0</v>
      </c>
      <c r="GJ55" s="38" t="str">
        <f>IF(GE55=0,"",IF(GH55&gt;Configurações!$B$15,"7DIA ","")&amp;IF(AND(WEEKDAY(GA$5)=1,GI55&gt;IF($D55="F",Configurações!$B$13,Configurações!$B$14)),"DOM ","")&amp;IF(Configurações!$B$3="Simples","",IF(ROUND(GF55*1440,0)&lt;=ROUND(Configurações!$B$11*1440,0),IF(ROUND(GG55*1440,0)&gt;0,"INT-INDEVIDO",""),IF(ROUND(GF55*1440,0)&lt;=ROUND(Configurações!$B$12*1440,0),IF(ROUND(GG55*1440,0)&lt;&gt;ROUND(Configurações!$B$8*1440,0),"INT-15MIN",""),IF(OR(ROUND(GG55*1440,0)&lt;ROUND(Configurações!$B$9*1440,0),ROUND(GG55*1440,0)&gt;ROUND(Configurações!$B$10*1440,0)),"INT-1H2H","")))))</f>
        <v/>
      </c>
      <c r="GK55" t="str">
        <f>IF(Configurações!$B$3="Simples",IF('Escala Simples'!X55="Trabalho","TRAB",IF('Escala Simples'!X55="Folga","FOLGA",IF('Escala Simples'!X55="Atestado","ATEST",IF('Escala Simples'!X55="Férias","FERIAS","")))),"")</f>
        <v/>
      </c>
      <c r="GL55" s="71" t="str">
        <f>IF(Configurações!$B$3="Colunas",IF('Escala Colunas'!Q133="","",'Escala Colunas'!Q133),IF(Configurações!$B$3="Simples","",IF('Escala Linhas'!CQ55="","",'Escala Linhas'!CQ55)))</f>
        <v/>
      </c>
      <c r="GM55" s="71" t="str">
        <f>IF(Configurações!$B$3="Colunas",IF('Escala Colunas'!Q134="","",'Escala Colunas'!Q134),IF(Configurações!$B$3="Simples","",IF('Escala Linhas'!CR55="","",'Escala Linhas'!CR55)))</f>
        <v/>
      </c>
      <c r="GN55" s="71" t="str">
        <f>IF(Configurações!$B$3="Colunas",IF('Escala Colunas'!Q135="","",'Escala Colunas'!Q135),IF(Configurações!$B$3="Simples","",IF('Escala Linhas'!CS55="","",'Escala Linhas'!CS55)))</f>
        <v/>
      </c>
      <c r="GO55" s="71" t="str">
        <f>IF(Configurações!$B$3="Colunas",IF('Escala Colunas'!Q136="","",'Escala Colunas'!Q136),IF(Configurações!$B$3="Simples","",IF('Escala Linhas'!CT55="","",'Escala Linhas'!CT55)))</f>
        <v/>
      </c>
      <c r="GP55">
        <f>IF($B55="",0,IF(Configurações!$B$3="Simples",IF(OR(GV55="TRAB",GV55="ATEST"),1,0),IF(AND(GL55&lt;&gt;"",GO55&lt;&gt;""),1,0)))</f>
        <v>0</v>
      </c>
      <c r="GQ55" s="72">
        <f>IF(AND(GP55=1,Configurações!$B$3&lt;&gt;"Simples"),MOD(GO55-GL55,1)-GR55,0)</f>
        <v>0</v>
      </c>
      <c r="GR55" s="72">
        <f t="shared" si="158"/>
        <v>0</v>
      </c>
      <c r="GS55">
        <f t="shared" si="159"/>
        <v>0</v>
      </c>
      <c r="GT55">
        <f t="shared" si="160"/>
        <v>0</v>
      </c>
      <c r="GU55" s="38" t="str">
        <f>IF(GP55=0,"",IF(GS55&gt;Configurações!$B$15,"7DIA ","")&amp;IF(AND(WEEKDAY(GL$5)=1,GT55&gt;IF($D55="F",Configurações!$B$13,Configurações!$B$14)),"DOM ","")&amp;IF(Configurações!$B$3="Simples","",IF(ROUND(GQ55*1440,0)&lt;=ROUND(Configurações!$B$11*1440,0),IF(ROUND(GR55*1440,0)&gt;0,"INT-INDEVIDO",""),IF(ROUND(GQ55*1440,0)&lt;=ROUND(Configurações!$B$12*1440,0),IF(ROUND(GR55*1440,0)&lt;&gt;ROUND(Configurações!$B$8*1440,0),"INT-15MIN",""),IF(OR(ROUND(GR55*1440,0)&lt;ROUND(Configurações!$B$9*1440,0),ROUND(GR55*1440,0)&gt;ROUND(Configurações!$B$10*1440,0)),"INT-1H2H","")))))</f>
        <v/>
      </c>
      <c r="GV55" t="str">
        <f>IF(Configurações!$B$3="Simples",IF('Escala Simples'!Y55="Trabalho","TRAB",IF('Escala Simples'!Y55="Folga","FOLGA",IF('Escala Simples'!Y55="Atestado","ATEST",IF('Escala Simples'!Y55="Férias","FERIAS","")))),"")</f>
        <v/>
      </c>
      <c r="GW55" s="71" t="str">
        <f>IF(Configurações!$B$3="Colunas",IF('Escala Colunas'!Q138="","",'Escala Colunas'!Q138),IF(Configurações!$B$3="Simples","",IF('Escala Linhas'!CV55="","",'Escala Linhas'!CV55)))</f>
        <v/>
      </c>
      <c r="GX55" s="71" t="str">
        <f>IF(Configurações!$B$3="Colunas",IF('Escala Colunas'!Q139="","",'Escala Colunas'!Q139),IF(Configurações!$B$3="Simples","",IF('Escala Linhas'!CW55="","",'Escala Linhas'!CW55)))</f>
        <v/>
      </c>
      <c r="GY55" s="71" t="str">
        <f>IF(Configurações!$B$3="Colunas",IF('Escala Colunas'!Q140="","",'Escala Colunas'!Q140),IF(Configurações!$B$3="Simples","",IF('Escala Linhas'!CX55="","",'Escala Linhas'!CX55)))</f>
        <v/>
      </c>
      <c r="GZ55" s="71" t="str">
        <f>IF(Configurações!$B$3="Colunas",IF('Escala Colunas'!Q141="","",'Escala Colunas'!Q141),IF(Configurações!$B$3="Simples","",IF('Escala Linhas'!CY55="","",'Escala Linhas'!CY55)))</f>
        <v/>
      </c>
      <c r="HA55">
        <f>IF($B55="",0,IF(Configurações!$B$3="Simples",IF(OR(HG55="TRAB",HG55="ATEST"),1,0),IF(AND(GW55&lt;&gt;"",GZ55&lt;&gt;""),1,0)))</f>
        <v>0</v>
      </c>
      <c r="HB55" s="72">
        <f>IF(AND(HA55=1,Configurações!$B$3&lt;&gt;"Simples"),MOD(GZ55-GW55,1)-HC55,0)</f>
        <v>0</v>
      </c>
      <c r="HC55" s="72">
        <f t="shared" si="161"/>
        <v>0</v>
      </c>
      <c r="HD55">
        <f t="shared" si="162"/>
        <v>0</v>
      </c>
      <c r="HE55">
        <f t="shared" si="163"/>
        <v>0</v>
      </c>
      <c r="HF55" s="38" t="str">
        <f>IF(HA55=0,"",IF(HD55&gt;Configurações!$B$15,"7DIA ","")&amp;IF(AND(WEEKDAY(GW$5)=1,HE55&gt;IF($D55="F",Configurações!$B$13,Configurações!$B$14)),"DOM ","")&amp;IF(Configurações!$B$3="Simples","",IF(ROUND(HB55*1440,0)&lt;=ROUND(Configurações!$B$11*1440,0),IF(ROUND(HC55*1440,0)&gt;0,"INT-INDEVIDO",""),IF(ROUND(HB55*1440,0)&lt;=ROUND(Configurações!$B$12*1440,0),IF(ROUND(HC55*1440,0)&lt;&gt;ROUND(Configurações!$B$8*1440,0),"INT-15MIN",""),IF(OR(ROUND(HC55*1440,0)&lt;ROUND(Configurações!$B$9*1440,0),ROUND(HC55*1440,0)&gt;ROUND(Configurações!$B$10*1440,0)),"INT-1H2H","")))))</f>
        <v/>
      </c>
      <c r="HG55" t="str">
        <f>IF(Configurações!$B$3="Simples",IF('Escala Simples'!Z55="Trabalho","TRAB",IF('Escala Simples'!Z55="Folga","FOLGA",IF('Escala Simples'!Z55="Atestado","ATEST",IF('Escala Simples'!Z55="Férias","FERIAS","")))),"")</f>
        <v/>
      </c>
      <c r="HH55" s="71" t="str">
        <f>IF(Configurações!$B$3="Colunas",IF('Escala Colunas'!Q143="","",'Escala Colunas'!Q143),IF(Configurações!$B$3="Simples","",IF('Escala Linhas'!DA55="","",'Escala Linhas'!DA55)))</f>
        <v/>
      </c>
      <c r="HI55" s="71" t="str">
        <f>IF(Configurações!$B$3="Colunas",IF('Escala Colunas'!Q144="","",'Escala Colunas'!Q144),IF(Configurações!$B$3="Simples","",IF('Escala Linhas'!DB55="","",'Escala Linhas'!DB55)))</f>
        <v/>
      </c>
      <c r="HJ55" s="71" t="str">
        <f>IF(Configurações!$B$3="Colunas",IF('Escala Colunas'!Q145="","",'Escala Colunas'!Q145),IF(Configurações!$B$3="Simples","",IF('Escala Linhas'!DC55="","",'Escala Linhas'!DC55)))</f>
        <v/>
      </c>
      <c r="HK55" s="71" t="str">
        <f>IF(Configurações!$B$3="Colunas",IF('Escala Colunas'!Q146="","",'Escala Colunas'!Q146),IF(Configurações!$B$3="Simples","",IF('Escala Linhas'!DD55="","",'Escala Linhas'!DD55)))</f>
        <v/>
      </c>
      <c r="HL55">
        <f>IF($B55="",0,IF(Configurações!$B$3="Simples",IF(OR(HR55="TRAB",HR55="ATEST"),1,0),IF(AND(HH55&lt;&gt;"",HK55&lt;&gt;""),1,0)))</f>
        <v>0</v>
      </c>
      <c r="HM55" s="72">
        <f>IF(AND(HL55=1,Configurações!$B$3&lt;&gt;"Simples"),MOD(HK55-HH55,1)-HN55,0)</f>
        <v>0</v>
      </c>
      <c r="HN55" s="72">
        <f t="shared" si="164"/>
        <v>0</v>
      </c>
      <c r="HO55">
        <f t="shared" si="165"/>
        <v>0</v>
      </c>
      <c r="HP55">
        <f t="shared" si="166"/>
        <v>0</v>
      </c>
      <c r="HQ55" s="38" t="str">
        <f>IF(HL55=0,"",IF(HO55&gt;Configurações!$B$15,"7DIA ","")&amp;IF(AND(WEEKDAY(HH$5)=1,HP55&gt;IF($D55="F",Configurações!$B$13,Configurações!$B$14)),"DOM ","")&amp;IF(Configurações!$B$3="Simples","",IF(ROUND(HM55*1440,0)&lt;=ROUND(Configurações!$B$11*1440,0),IF(ROUND(HN55*1440,0)&gt;0,"INT-INDEVIDO",""),IF(ROUND(HM55*1440,0)&lt;=ROUND(Configurações!$B$12*1440,0),IF(ROUND(HN55*1440,0)&lt;&gt;ROUND(Configurações!$B$8*1440,0),"INT-15MIN",""),IF(OR(ROUND(HN55*1440,0)&lt;ROUND(Configurações!$B$9*1440,0),ROUND(HN55*1440,0)&gt;ROUND(Configurações!$B$10*1440,0)),"INT-1H2H","")))))</f>
        <v/>
      </c>
      <c r="HR55" t="str">
        <f>IF(Configurações!$B$3="Simples",IF('Escala Simples'!AA55="Trabalho","TRAB",IF('Escala Simples'!AA55="Folga","FOLGA",IF('Escala Simples'!AA55="Atestado","ATEST",IF('Escala Simples'!AA55="Férias","FERIAS","")))),"")</f>
        <v/>
      </c>
      <c r="HS55" s="71" t="str">
        <f>IF(Configurações!$B$3="Colunas",IF('Escala Colunas'!Q148="","",'Escala Colunas'!Q148),IF(Configurações!$B$3="Simples","",IF('Escala Linhas'!DF55="","",'Escala Linhas'!DF55)))</f>
        <v/>
      </c>
      <c r="HT55" s="71" t="str">
        <f>IF(Configurações!$B$3="Colunas",IF('Escala Colunas'!Q149="","",'Escala Colunas'!Q149),IF(Configurações!$B$3="Simples","",IF('Escala Linhas'!DG55="","",'Escala Linhas'!DG55)))</f>
        <v/>
      </c>
      <c r="HU55" s="71" t="str">
        <f>IF(Configurações!$B$3="Colunas",IF('Escala Colunas'!Q150="","",'Escala Colunas'!Q150),IF(Configurações!$B$3="Simples","",IF('Escala Linhas'!DH55="","",'Escala Linhas'!DH55)))</f>
        <v/>
      </c>
      <c r="HV55" s="71" t="str">
        <f>IF(Configurações!$B$3="Colunas",IF('Escala Colunas'!Q151="","",'Escala Colunas'!Q151),IF(Configurações!$B$3="Simples","",IF('Escala Linhas'!DI55="","",'Escala Linhas'!DI55)))</f>
        <v/>
      </c>
      <c r="HW55">
        <f>IF($B55="",0,IF(Configurações!$B$3="Simples",IF(OR(IC55="TRAB",IC55="ATEST"),1,0),IF(AND(HS55&lt;&gt;"",HV55&lt;&gt;""),1,0)))</f>
        <v>0</v>
      </c>
      <c r="HX55" s="72">
        <f>IF(AND(HW55=1,Configurações!$B$3&lt;&gt;"Simples"),MOD(HV55-HS55,1)-HY55,0)</f>
        <v>0</v>
      </c>
      <c r="HY55" s="72">
        <f t="shared" si="167"/>
        <v>0</v>
      </c>
      <c r="HZ55">
        <f t="shared" si="168"/>
        <v>0</v>
      </c>
      <c r="IA55">
        <f t="shared" si="169"/>
        <v>0</v>
      </c>
      <c r="IB55" s="38" t="str">
        <f>IF(HW55=0,"",IF(HZ55&gt;Configurações!$B$15,"7DIA ","")&amp;IF(AND(WEEKDAY(HS$5)=1,IA55&gt;IF($D55="F",Configurações!$B$13,Configurações!$B$14)),"DOM ","")&amp;IF(Configurações!$B$3="Simples","",IF(ROUND(HX55*1440,0)&lt;=ROUND(Configurações!$B$11*1440,0),IF(ROUND(HY55*1440,0)&gt;0,"INT-INDEVIDO",""),IF(ROUND(HX55*1440,0)&lt;=ROUND(Configurações!$B$12*1440,0),IF(ROUND(HY55*1440,0)&lt;&gt;ROUND(Configurações!$B$8*1440,0),"INT-15MIN",""),IF(OR(ROUND(HY55*1440,0)&lt;ROUND(Configurações!$B$9*1440,0),ROUND(HY55*1440,0)&gt;ROUND(Configurações!$B$10*1440,0)),"INT-1H2H","")))))</f>
        <v/>
      </c>
      <c r="IC55" t="str">
        <f>IF(Configurações!$B$3="Simples",IF('Escala Simples'!AB55="Trabalho","TRAB",IF('Escala Simples'!AB55="Folga","FOLGA",IF('Escala Simples'!AB55="Atestado","ATEST",IF('Escala Simples'!AB55="Férias","FERIAS","")))),"")</f>
        <v/>
      </c>
      <c r="ID55" s="71" t="str">
        <f>IF(Configurações!$B$3="Colunas",IF('Escala Colunas'!Q156="","",'Escala Colunas'!Q156),IF(Configurações!$B$3="Simples","",IF('Escala Linhas'!DN55="","",'Escala Linhas'!DN55)))</f>
        <v/>
      </c>
      <c r="IE55" s="71" t="str">
        <f>IF(Configurações!$B$3="Colunas",IF('Escala Colunas'!Q157="","",'Escala Colunas'!Q157),IF(Configurações!$B$3="Simples","",IF('Escala Linhas'!DO55="","",'Escala Linhas'!DO55)))</f>
        <v/>
      </c>
      <c r="IF55" s="71" t="str">
        <f>IF(Configurações!$B$3="Colunas",IF('Escala Colunas'!Q158="","",'Escala Colunas'!Q158),IF(Configurações!$B$3="Simples","",IF('Escala Linhas'!DP55="","",'Escala Linhas'!DP55)))</f>
        <v/>
      </c>
      <c r="IG55" s="71" t="str">
        <f>IF(Configurações!$B$3="Colunas",IF('Escala Colunas'!Q159="","",'Escala Colunas'!Q159),IF(Configurações!$B$3="Simples","",IF('Escala Linhas'!DQ55="","",'Escala Linhas'!DQ55)))</f>
        <v/>
      </c>
      <c r="IH55">
        <f>IF($B55="",0,IF(Configurações!$B$3="Simples",IF(OR(IN55="TRAB",IN55="ATEST"),1,0),IF(AND(ID55&lt;&gt;"",IG55&lt;&gt;""),1,0)))</f>
        <v>0</v>
      </c>
      <c r="II55" s="72">
        <f>IF(AND(IH55=1,Configurações!$B$3&lt;&gt;"Simples"),MOD(IG55-ID55,1)-IJ55,0)</f>
        <v>0</v>
      </c>
      <c r="IJ55" s="72">
        <f t="shared" si="170"/>
        <v>0</v>
      </c>
      <c r="IK55">
        <f t="shared" si="171"/>
        <v>0</v>
      </c>
      <c r="IL55">
        <f t="shared" si="172"/>
        <v>0</v>
      </c>
      <c r="IM55" s="38" t="str">
        <f>IF(IH55=0,"",IF(IK55&gt;Configurações!$B$15,"7DIA ","")&amp;IF(AND(WEEKDAY(ID$5)=1,IL55&gt;IF($D55="F",Configurações!$B$13,Configurações!$B$14)),"DOM ","")&amp;IF(Configurações!$B$3="Simples","",IF(ROUND(II55*1440,0)&lt;=ROUND(Configurações!$B$11*1440,0),IF(ROUND(IJ55*1440,0)&gt;0,"INT-INDEVIDO",""),IF(ROUND(II55*1440,0)&lt;=ROUND(Configurações!$B$12*1440,0),IF(ROUND(IJ55*1440,0)&lt;&gt;ROUND(Configurações!$B$8*1440,0),"INT-15MIN",""),IF(OR(ROUND(IJ55*1440,0)&lt;ROUND(Configurações!$B$9*1440,0),ROUND(IJ55*1440,0)&gt;ROUND(Configurações!$B$10*1440,0)),"INT-1H2H","")))))</f>
        <v/>
      </c>
      <c r="IN55" t="str">
        <f>IF(Configurações!$B$3="Simples",IF('Escala Simples'!AE55="Trabalho","TRAB",IF('Escala Simples'!AE55="Folga","FOLGA",IF('Escala Simples'!AE55="Atestado","ATEST",IF('Escala Simples'!AE55="Férias","FERIAS","")))),"")</f>
        <v/>
      </c>
      <c r="IO55" s="71" t="str">
        <f>IF(Configurações!$B$3="Colunas",IF('Escala Colunas'!Q161="","",'Escala Colunas'!Q161),IF(Configurações!$B$3="Simples","",IF('Escala Linhas'!DS55="","",'Escala Linhas'!DS55)))</f>
        <v/>
      </c>
      <c r="IP55" s="71" t="str">
        <f>IF(Configurações!$B$3="Colunas",IF('Escala Colunas'!Q162="","",'Escala Colunas'!Q162),IF(Configurações!$B$3="Simples","",IF('Escala Linhas'!DT55="","",'Escala Linhas'!DT55)))</f>
        <v/>
      </c>
      <c r="IQ55" s="71" t="str">
        <f>IF(Configurações!$B$3="Colunas",IF('Escala Colunas'!Q163="","",'Escala Colunas'!Q163),IF(Configurações!$B$3="Simples","",IF('Escala Linhas'!DU55="","",'Escala Linhas'!DU55)))</f>
        <v/>
      </c>
      <c r="IR55" s="71" t="str">
        <f>IF(Configurações!$B$3="Colunas",IF('Escala Colunas'!Q164="","",'Escala Colunas'!Q164),IF(Configurações!$B$3="Simples","",IF('Escala Linhas'!DV55="","",'Escala Linhas'!DV55)))</f>
        <v/>
      </c>
      <c r="IS55">
        <f>IF($B55="",0,IF(Configurações!$B$3="Simples",IF(OR(IY55="TRAB",IY55="ATEST"),1,0),IF(AND(IO55&lt;&gt;"",IR55&lt;&gt;""),1,0)))</f>
        <v>0</v>
      </c>
      <c r="IT55" s="72">
        <f>IF(AND(IS55=1,Configurações!$B$3&lt;&gt;"Simples"),MOD(IR55-IO55,1)-IU55,0)</f>
        <v>0</v>
      </c>
      <c r="IU55" s="72">
        <f t="shared" si="173"/>
        <v>0</v>
      </c>
      <c r="IV55">
        <f t="shared" si="174"/>
        <v>0</v>
      </c>
      <c r="IW55">
        <f t="shared" si="175"/>
        <v>0</v>
      </c>
      <c r="IX55" s="38" t="str">
        <f>IF(IS55=0,"",IF(IV55&gt;Configurações!$B$15,"7DIA ","")&amp;IF(AND(WEEKDAY(IO$5)=1,IW55&gt;IF($D55="F",Configurações!$B$13,Configurações!$B$14)),"DOM ","")&amp;IF(Configurações!$B$3="Simples","",IF(ROUND(IT55*1440,0)&lt;=ROUND(Configurações!$B$11*1440,0),IF(ROUND(IU55*1440,0)&gt;0,"INT-INDEVIDO",""),IF(ROUND(IT55*1440,0)&lt;=ROUND(Configurações!$B$12*1440,0),IF(ROUND(IU55*1440,0)&lt;&gt;ROUND(Configurações!$B$8*1440,0),"INT-15MIN",""),IF(OR(ROUND(IU55*1440,0)&lt;ROUND(Configurações!$B$9*1440,0),ROUND(IU55*1440,0)&gt;ROUND(Configurações!$B$10*1440,0)),"INT-1H2H","")))))</f>
        <v/>
      </c>
      <c r="IY55" t="str">
        <f>IF(Configurações!$B$3="Simples",IF('Escala Simples'!AF55="Trabalho","TRAB",IF('Escala Simples'!AF55="Folga","FOLGA",IF('Escala Simples'!AF55="Atestado","ATEST",IF('Escala Simples'!AF55="Férias","FERIAS","")))),"")</f>
        <v/>
      </c>
      <c r="IZ55" s="71" t="str">
        <f>IF(Configurações!$B$3="Colunas",IF('Escala Colunas'!Q166="","",'Escala Colunas'!Q166),IF(Configurações!$B$3="Simples","",IF('Escala Linhas'!DX55="","",'Escala Linhas'!DX55)))</f>
        <v/>
      </c>
      <c r="JA55" s="71" t="str">
        <f>IF(Configurações!$B$3="Colunas",IF('Escala Colunas'!Q167="","",'Escala Colunas'!Q167),IF(Configurações!$B$3="Simples","",IF('Escala Linhas'!DY55="","",'Escala Linhas'!DY55)))</f>
        <v/>
      </c>
      <c r="JB55" s="71" t="str">
        <f>IF(Configurações!$B$3="Colunas",IF('Escala Colunas'!Q168="","",'Escala Colunas'!Q168),IF(Configurações!$B$3="Simples","",IF('Escala Linhas'!DZ55="","",'Escala Linhas'!DZ55)))</f>
        <v/>
      </c>
      <c r="JC55" s="71" t="str">
        <f>IF(Configurações!$B$3="Colunas",IF('Escala Colunas'!Q169="","",'Escala Colunas'!Q169),IF(Configurações!$B$3="Simples","",IF('Escala Linhas'!EA55="","",'Escala Linhas'!EA55)))</f>
        <v/>
      </c>
      <c r="JD55">
        <f>IF($B55="",0,IF(Configurações!$B$3="Simples",IF(OR(JJ55="TRAB",JJ55="ATEST"),1,0),IF(AND(IZ55&lt;&gt;"",JC55&lt;&gt;""),1,0)))</f>
        <v>0</v>
      </c>
      <c r="JE55" s="72">
        <f>IF(AND(JD55=1,Configurações!$B$3&lt;&gt;"Simples"),MOD(JC55-IZ55,1)-JF55,0)</f>
        <v>0</v>
      </c>
      <c r="JF55" s="72">
        <f t="shared" si="176"/>
        <v>0</v>
      </c>
      <c r="JG55">
        <f t="shared" si="177"/>
        <v>0</v>
      </c>
      <c r="JH55">
        <f t="shared" si="178"/>
        <v>0</v>
      </c>
      <c r="JI55" s="38" t="str">
        <f>IF(JD55=0,"",IF(JG55&gt;Configurações!$B$15,"7DIA ","")&amp;IF(AND(WEEKDAY(IZ$5)=1,JH55&gt;IF($D55="F",Configurações!$B$13,Configurações!$B$14)),"DOM ","")&amp;IF(Configurações!$B$3="Simples","",IF(ROUND(JE55*1440,0)&lt;=ROUND(Configurações!$B$11*1440,0),IF(ROUND(JF55*1440,0)&gt;0,"INT-INDEVIDO",""),IF(ROUND(JE55*1440,0)&lt;=ROUND(Configurações!$B$12*1440,0),IF(ROUND(JF55*1440,0)&lt;&gt;ROUND(Configurações!$B$8*1440,0),"INT-15MIN",""),IF(OR(ROUND(JF55*1440,0)&lt;ROUND(Configurações!$B$9*1440,0),ROUND(JF55*1440,0)&gt;ROUND(Configurações!$B$10*1440,0)),"INT-1H2H","")))))</f>
        <v/>
      </c>
      <c r="JJ55" t="str">
        <f>IF(Configurações!$B$3="Simples",IF('Escala Simples'!AG55="Trabalho","TRAB",IF('Escala Simples'!AG55="Folga","FOLGA",IF('Escala Simples'!AG55="Atestado","ATEST",IF('Escala Simples'!AG55="Férias","FERIAS","")))),"")</f>
        <v/>
      </c>
      <c r="JK55" s="71" t="str">
        <f>IF(Configurações!$B$3="Colunas",IF('Escala Colunas'!Q171="","",'Escala Colunas'!Q171),IF(Configurações!$B$3="Simples","",IF('Escala Linhas'!EC55="","",'Escala Linhas'!EC55)))</f>
        <v/>
      </c>
      <c r="JL55" s="71" t="str">
        <f>IF(Configurações!$B$3="Colunas",IF('Escala Colunas'!Q172="","",'Escala Colunas'!Q172),IF(Configurações!$B$3="Simples","",IF('Escala Linhas'!ED55="","",'Escala Linhas'!ED55)))</f>
        <v/>
      </c>
      <c r="JM55" s="71" t="str">
        <f>IF(Configurações!$B$3="Colunas",IF('Escala Colunas'!Q173="","",'Escala Colunas'!Q173),IF(Configurações!$B$3="Simples","",IF('Escala Linhas'!EE55="","",'Escala Linhas'!EE55)))</f>
        <v/>
      </c>
      <c r="JN55" s="71" t="str">
        <f>IF(Configurações!$B$3="Colunas",IF('Escala Colunas'!Q174="","",'Escala Colunas'!Q174),IF(Configurações!$B$3="Simples","",IF('Escala Linhas'!EF55="","",'Escala Linhas'!EF55)))</f>
        <v/>
      </c>
      <c r="JO55">
        <f>IF($B55="",0,IF(Configurações!$B$3="Simples",IF(OR(JU55="TRAB",JU55="ATEST"),1,0),IF(AND(JK55&lt;&gt;"",JN55&lt;&gt;""),1,0)))</f>
        <v>0</v>
      </c>
      <c r="JP55" s="72">
        <f>IF(AND(JO55=1,Configurações!$B$3&lt;&gt;"Simples"),MOD(JN55-JK55,1)-JQ55,0)</f>
        <v>0</v>
      </c>
      <c r="JQ55" s="72">
        <f t="shared" si="179"/>
        <v>0</v>
      </c>
      <c r="JR55">
        <f t="shared" si="180"/>
        <v>0</v>
      </c>
      <c r="JS55">
        <f t="shared" si="181"/>
        <v>0</v>
      </c>
      <c r="JT55" s="38" t="str">
        <f>IF(JO55=0,"",IF(JR55&gt;Configurações!$B$15,"7DIA ","")&amp;IF(AND(WEEKDAY(JK$5)=1,JS55&gt;IF($D55="F",Configurações!$B$13,Configurações!$B$14)),"DOM ","")&amp;IF(Configurações!$B$3="Simples","",IF(ROUND(JP55*1440,0)&lt;=ROUND(Configurações!$B$11*1440,0),IF(ROUND(JQ55*1440,0)&gt;0,"INT-INDEVIDO",""),IF(ROUND(JP55*1440,0)&lt;=ROUND(Configurações!$B$12*1440,0),IF(ROUND(JQ55*1440,0)&lt;&gt;ROUND(Configurações!$B$8*1440,0),"INT-15MIN",""),IF(OR(ROUND(JQ55*1440,0)&lt;ROUND(Configurações!$B$9*1440,0),ROUND(JQ55*1440,0)&gt;ROUND(Configurações!$B$10*1440,0)),"INT-1H2H","")))))</f>
        <v/>
      </c>
      <c r="JU55" t="str">
        <f>IF(Configurações!$B$3="Simples",IF('Escala Simples'!AH55="Trabalho","TRAB",IF('Escala Simples'!AH55="Folga","FOLGA",IF('Escala Simples'!AH55="Atestado","ATEST",IF('Escala Simples'!AH55="Férias","FERIAS","")))),"")</f>
        <v/>
      </c>
      <c r="JV55" s="71" t="str">
        <f>IF(Configurações!$B$3="Colunas",IF('Escala Colunas'!Q176="","",'Escala Colunas'!Q176),IF(Configurações!$B$3="Simples","",IF('Escala Linhas'!EH55="","",'Escala Linhas'!EH55)))</f>
        <v/>
      </c>
      <c r="JW55" s="71" t="str">
        <f>IF(Configurações!$B$3="Colunas",IF('Escala Colunas'!Q177="","",'Escala Colunas'!Q177),IF(Configurações!$B$3="Simples","",IF('Escala Linhas'!EI55="","",'Escala Linhas'!EI55)))</f>
        <v/>
      </c>
      <c r="JX55" s="71" t="str">
        <f>IF(Configurações!$B$3="Colunas",IF('Escala Colunas'!Q178="","",'Escala Colunas'!Q178),IF(Configurações!$B$3="Simples","",IF('Escala Linhas'!EJ55="","",'Escala Linhas'!EJ55)))</f>
        <v/>
      </c>
      <c r="JY55" s="71" t="str">
        <f>IF(Configurações!$B$3="Colunas",IF('Escala Colunas'!Q179="","",'Escala Colunas'!Q179),IF(Configurações!$B$3="Simples","",IF('Escala Linhas'!EK55="","",'Escala Linhas'!EK55)))</f>
        <v/>
      </c>
      <c r="JZ55">
        <f>IF($B55="",0,IF(Configurações!$B$3="Simples",IF(OR(KF55="TRAB",KF55="ATEST"),1,0),IF(AND(JV55&lt;&gt;"",JY55&lt;&gt;""),1,0)))</f>
        <v>0</v>
      </c>
      <c r="KA55" s="72">
        <f>IF(AND(JZ55=1,Configurações!$B$3&lt;&gt;"Simples"),MOD(JY55-JV55,1)-KB55,0)</f>
        <v>0</v>
      </c>
      <c r="KB55" s="72">
        <f t="shared" si="182"/>
        <v>0</v>
      </c>
      <c r="KC55">
        <f t="shared" si="183"/>
        <v>0</v>
      </c>
      <c r="KD55">
        <f t="shared" si="184"/>
        <v>0</v>
      </c>
      <c r="KE55" s="38" t="str">
        <f>IF(JZ55=0,"",IF(KC55&gt;Configurações!$B$15,"7DIA ","")&amp;IF(AND(WEEKDAY(JV$5)=1,KD55&gt;IF($D55="F",Configurações!$B$13,Configurações!$B$14)),"DOM ","")&amp;IF(Configurações!$B$3="Simples","",IF(ROUND(KA55*1440,0)&lt;=ROUND(Configurações!$B$11*1440,0),IF(ROUND(KB55*1440,0)&gt;0,"INT-INDEVIDO",""),IF(ROUND(KA55*1440,0)&lt;=ROUND(Configurações!$B$12*1440,0),IF(ROUND(KB55*1440,0)&lt;&gt;ROUND(Configurações!$B$8*1440,0),"INT-15MIN",""),IF(OR(ROUND(KB55*1440,0)&lt;ROUND(Configurações!$B$9*1440,0),ROUND(KB55*1440,0)&gt;ROUND(Configurações!$B$10*1440,0)),"INT-1H2H","")))))</f>
        <v/>
      </c>
      <c r="KF55" t="str">
        <f>IF(Configurações!$B$3="Simples",IF('Escala Simples'!AI55="Trabalho","TRAB",IF('Escala Simples'!AI55="Folga","FOLGA",IF('Escala Simples'!AI55="Atestado","ATEST",IF('Escala Simples'!AI55="Férias","FERIAS","")))),"")</f>
        <v/>
      </c>
      <c r="KG55" s="71" t="str">
        <f>IF(Configurações!$B$3="Colunas",IF('Escala Colunas'!Q181="","",'Escala Colunas'!Q181),IF(Configurações!$B$3="Simples","",IF('Escala Linhas'!EM55="","",'Escala Linhas'!EM55)))</f>
        <v/>
      </c>
      <c r="KH55" s="71" t="str">
        <f>IF(Configurações!$B$3="Colunas",IF('Escala Colunas'!Q182="","",'Escala Colunas'!Q182),IF(Configurações!$B$3="Simples","",IF('Escala Linhas'!EN55="","",'Escala Linhas'!EN55)))</f>
        <v/>
      </c>
      <c r="KI55" s="71" t="str">
        <f>IF(Configurações!$B$3="Colunas",IF('Escala Colunas'!Q183="","",'Escala Colunas'!Q183),IF(Configurações!$B$3="Simples","",IF('Escala Linhas'!EO55="","",'Escala Linhas'!EO55)))</f>
        <v/>
      </c>
      <c r="KJ55" s="71" t="str">
        <f>IF(Configurações!$B$3="Colunas",IF('Escala Colunas'!Q184="","",'Escala Colunas'!Q184),IF(Configurações!$B$3="Simples","",IF('Escala Linhas'!EP55="","",'Escala Linhas'!EP55)))</f>
        <v/>
      </c>
      <c r="KK55">
        <f>IF($B55="",0,IF(Configurações!$B$3="Simples",IF(OR(KQ55="TRAB",KQ55="ATEST"),1,0),IF(AND(KG55&lt;&gt;"",KJ55&lt;&gt;""),1,0)))</f>
        <v>0</v>
      </c>
      <c r="KL55" s="72">
        <f>IF(AND(KK55=1,Configurações!$B$3&lt;&gt;"Simples"),MOD(KJ55-KG55,1)-KM55,0)</f>
        <v>0</v>
      </c>
      <c r="KM55" s="72">
        <f t="shared" si="185"/>
        <v>0</v>
      </c>
      <c r="KN55">
        <f t="shared" si="186"/>
        <v>0</v>
      </c>
      <c r="KO55">
        <f t="shared" si="187"/>
        <v>0</v>
      </c>
      <c r="KP55" s="38" t="str">
        <f>IF(KK55=0,"",IF(KN55&gt;Configurações!$B$15,"7DIA ","")&amp;IF(AND(WEEKDAY(KG$5)=1,KO55&gt;IF($D55="F",Configurações!$B$13,Configurações!$B$14)),"DOM ","")&amp;IF(Configurações!$B$3="Simples","",IF(ROUND(KL55*1440,0)&lt;=ROUND(Configurações!$B$11*1440,0),IF(ROUND(KM55*1440,0)&gt;0,"INT-INDEVIDO",""),IF(ROUND(KL55*1440,0)&lt;=ROUND(Configurações!$B$12*1440,0),IF(ROUND(KM55*1440,0)&lt;&gt;ROUND(Configurações!$B$8*1440,0),"INT-15MIN",""),IF(OR(ROUND(KM55*1440,0)&lt;ROUND(Configurações!$B$9*1440,0),ROUND(KM55*1440,0)&gt;ROUND(Configurações!$B$10*1440,0)),"INT-1H2H","")))))</f>
        <v/>
      </c>
      <c r="KQ55" t="str">
        <f>IF(Configurações!$B$3="Simples",IF('Escala Simples'!AJ55="Trabalho","TRAB",IF('Escala Simples'!AJ55="Folga","FOLGA",IF('Escala Simples'!AJ55="Atestado","ATEST",IF('Escala Simples'!AJ55="Férias","FERIAS","")))),"")</f>
        <v/>
      </c>
      <c r="KR55" s="71" t="str">
        <f>IF(Configurações!$B$3="Colunas",IF('Escala Colunas'!Q186="","",'Escala Colunas'!Q186),IF(Configurações!$B$3="Simples","",IF('Escala Linhas'!ER55="","",'Escala Linhas'!ER55)))</f>
        <v/>
      </c>
      <c r="KS55" s="71" t="str">
        <f>IF(Configurações!$B$3="Colunas",IF('Escala Colunas'!Q187="","",'Escala Colunas'!Q187),IF(Configurações!$B$3="Simples","",IF('Escala Linhas'!ES55="","",'Escala Linhas'!ES55)))</f>
        <v/>
      </c>
      <c r="KT55" s="71" t="str">
        <f>IF(Configurações!$B$3="Colunas",IF('Escala Colunas'!Q188="","",'Escala Colunas'!Q188),IF(Configurações!$B$3="Simples","",IF('Escala Linhas'!ET55="","",'Escala Linhas'!ET55)))</f>
        <v/>
      </c>
      <c r="KU55" s="71" t="str">
        <f>IF(Configurações!$B$3="Colunas",IF('Escala Colunas'!Q189="","",'Escala Colunas'!Q189),IF(Configurações!$B$3="Simples","",IF('Escala Linhas'!EU55="","",'Escala Linhas'!EU55)))</f>
        <v/>
      </c>
      <c r="KV55">
        <f>IF($B55="",0,IF(Configurações!$B$3="Simples",IF(OR(LB55="TRAB",LB55="ATEST"),1,0),IF(AND(KR55&lt;&gt;"",KU55&lt;&gt;""),1,0)))</f>
        <v>0</v>
      </c>
      <c r="KW55" s="72">
        <f>IF(AND(KV55=1,Configurações!$B$3&lt;&gt;"Simples"),MOD(KU55-KR55,1)-KX55,0)</f>
        <v>0</v>
      </c>
      <c r="KX55" s="72">
        <f t="shared" si="188"/>
        <v>0</v>
      </c>
      <c r="KY55">
        <f t="shared" si="189"/>
        <v>0</v>
      </c>
      <c r="KZ55">
        <f t="shared" si="190"/>
        <v>0</v>
      </c>
      <c r="LA55" s="38" t="str">
        <f>IF(KV55=0,"",IF(KY55&gt;Configurações!$B$15,"7DIA ","")&amp;IF(AND(WEEKDAY(KR$5)=1,KZ55&gt;IF($D55="F",Configurações!$B$13,Configurações!$B$14)),"DOM ","")&amp;IF(Configurações!$B$3="Simples","",IF(ROUND(KW55*1440,0)&lt;=ROUND(Configurações!$B$11*1440,0),IF(ROUND(KX55*1440,0)&gt;0,"INT-INDEVIDO",""),IF(ROUND(KW55*1440,0)&lt;=ROUND(Configurações!$B$12*1440,0),IF(ROUND(KX55*1440,0)&lt;&gt;ROUND(Configurações!$B$8*1440,0),"INT-15MIN",""),IF(OR(ROUND(KX55*1440,0)&lt;ROUND(Configurações!$B$9*1440,0),ROUND(KX55*1440,0)&gt;ROUND(Configurações!$B$10*1440,0)),"INT-1H2H","")))))</f>
        <v/>
      </c>
      <c r="LB55" t="str">
        <f>IF(Configurações!$B$3="Simples",IF('Escala Simples'!AK55="Trabalho","TRAB",IF('Escala Simples'!AK55="Folga","FOLGA",IF('Escala Simples'!AK55="Atestado","ATEST",IF('Escala Simples'!AK55="Férias","FERIAS","")))),"")</f>
        <v/>
      </c>
      <c r="LC55" s="71" t="str">
        <f>IF(Configurações!$B$3="Colunas",IF('Escala Colunas'!Q194="","",'Escala Colunas'!Q194),IF(Configurações!$B$3="Simples","",IF('Escala Linhas'!EZ55="","",'Escala Linhas'!EZ55)))</f>
        <v/>
      </c>
      <c r="LD55" s="71" t="str">
        <f>IF(Configurações!$B$3="Colunas",IF('Escala Colunas'!Q195="","",'Escala Colunas'!Q195),IF(Configurações!$B$3="Simples","",IF('Escala Linhas'!FA55="","",'Escala Linhas'!FA55)))</f>
        <v/>
      </c>
      <c r="LE55" s="71" t="str">
        <f>IF(Configurações!$B$3="Colunas",IF('Escala Colunas'!Q196="","",'Escala Colunas'!Q196),IF(Configurações!$B$3="Simples","",IF('Escala Linhas'!FB55="","",'Escala Linhas'!FB55)))</f>
        <v/>
      </c>
      <c r="LF55" s="71" t="str">
        <f>IF(Configurações!$B$3="Colunas",IF('Escala Colunas'!Q197="","",'Escala Colunas'!Q197),IF(Configurações!$B$3="Simples","",IF('Escala Linhas'!FC55="","",'Escala Linhas'!FC55)))</f>
        <v/>
      </c>
      <c r="LG55">
        <f>IF($B55="",0,IF(Configurações!$B$3="Simples",IF(OR(LM55="TRAB",LM55="ATEST"),1,0),IF(AND(LC55&lt;&gt;"",LF55&lt;&gt;""),1,0)))</f>
        <v>0</v>
      </c>
      <c r="LH55" s="72">
        <f>IF(AND(LG55=1,Configurações!$B$3&lt;&gt;"Simples"),MOD(LF55-LC55,1)-LI55,0)</f>
        <v>0</v>
      </c>
      <c r="LI55" s="72">
        <f t="shared" si="191"/>
        <v>0</v>
      </c>
      <c r="LJ55">
        <f t="shared" si="192"/>
        <v>0</v>
      </c>
      <c r="LK55">
        <f t="shared" si="193"/>
        <v>0</v>
      </c>
      <c r="LL55" s="38" t="str">
        <f>IF(LG55=0,"",IF(LJ55&gt;Configurações!$B$15,"7DIA ","")&amp;IF(AND(WEEKDAY(LC$5)=1,LK55&gt;IF($D55="F",Configurações!$B$13,Configurações!$B$14)),"DOM ","")&amp;IF(Configurações!$B$3="Simples","",IF(ROUND(LH55*1440,0)&lt;=ROUND(Configurações!$B$11*1440,0),IF(ROUND(LI55*1440,0)&gt;0,"INT-INDEVIDO",""),IF(ROUND(LH55*1440,0)&lt;=ROUND(Configurações!$B$12*1440,0),IF(ROUND(LI55*1440,0)&lt;&gt;ROUND(Configurações!$B$8*1440,0),"INT-15MIN",""),IF(OR(ROUND(LI55*1440,0)&lt;ROUND(Configurações!$B$9*1440,0),ROUND(LI55*1440,0)&gt;ROUND(Configurações!$B$10*1440,0)),"INT-1H2H","")))))</f>
        <v/>
      </c>
      <c r="LM55" t="str">
        <f>IF(Configurações!$B$3="Simples",IF('Escala Simples'!AN55="Trabalho","TRAB",IF('Escala Simples'!AN55="Folga","FOLGA",IF('Escala Simples'!AN55="Atestado","ATEST",IF('Escala Simples'!AN55="Férias","FERIAS","")))),"")</f>
        <v/>
      </c>
      <c r="LN55" s="71" t="str">
        <f>IF(Configurações!$B$3="Colunas",IF('Escala Colunas'!Q199="","",'Escala Colunas'!Q199),IF(Configurações!$B$3="Simples","",IF('Escala Linhas'!FE55="","",'Escala Linhas'!FE55)))</f>
        <v/>
      </c>
      <c r="LO55" s="71" t="str">
        <f>IF(Configurações!$B$3="Colunas",IF('Escala Colunas'!Q200="","",'Escala Colunas'!Q200),IF(Configurações!$B$3="Simples","",IF('Escala Linhas'!FF55="","",'Escala Linhas'!FF55)))</f>
        <v/>
      </c>
      <c r="LP55" s="71" t="str">
        <f>IF(Configurações!$B$3="Colunas",IF('Escala Colunas'!Q201="","",'Escala Colunas'!Q201),IF(Configurações!$B$3="Simples","",IF('Escala Linhas'!FG55="","",'Escala Linhas'!FG55)))</f>
        <v/>
      </c>
      <c r="LQ55" s="71" t="str">
        <f>IF(Configurações!$B$3="Colunas",IF('Escala Colunas'!Q202="","",'Escala Colunas'!Q202),IF(Configurações!$B$3="Simples","",IF('Escala Linhas'!FH55="","",'Escala Linhas'!FH55)))</f>
        <v/>
      </c>
      <c r="LR55">
        <f>IF($B55="",0,IF(Configurações!$B$3="Simples",IF(OR(LX55="TRAB",LX55="ATEST"),1,0),IF(AND(LN55&lt;&gt;"",LQ55&lt;&gt;""),1,0)))</f>
        <v>0</v>
      </c>
      <c r="LS55" s="72">
        <f>IF(AND(LR55=1,Configurações!$B$3&lt;&gt;"Simples"),MOD(LQ55-LN55,1)-LT55,0)</f>
        <v>0</v>
      </c>
      <c r="LT55" s="72">
        <f t="shared" si="194"/>
        <v>0</v>
      </c>
      <c r="LU55">
        <f t="shared" si="195"/>
        <v>0</v>
      </c>
      <c r="LV55">
        <f t="shared" si="196"/>
        <v>0</v>
      </c>
      <c r="LW55" s="38" t="str">
        <f>IF(LR55=0,"",IF(LU55&gt;Configurações!$B$15,"7DIA ","")&amp;IF(AND(WEEKDAY(LN$5)=1,LV55&gt;IF($D55="F",Configurações!$B$13,Configurações!$B$14)),"DOM ","")&amp;IF(Configurações!$B$3="Simples","",IF(ROUND(LS55*1440,0)&lt;=ROUND(Configurações!$B$11*1440,0),IF(ROUND(LT55*1440,0)&gt;0,"INT-INDEVIDO",""),IF(ROUND(LS55*1440,0)&lt;=ROUND(Configurações!$B$12*1440,0),IF(ROUND(LT55*1440,0)&lt;&gt;ROUND(Configurações!$B$8*1440,0),"INT-15MIN",""),IF(OR(ROUND(LT55*1440,0)&lt;ROUND(Configurações!$B$9*1440,0),ROUND(LT55*1440,0)&gt;ROUND(Configurações!$B$10*1440,0)),"INT-1H2H","")))))</f>
        <v/>
      </c>
      <c r="LX55" t="str">
        <f>IF(Configurações!$B$3="Simples",IF('Escala Simples'!AO55="Trabalho","TRAB",IF('Escala Simples'!AO55="Folga","FOLGA",IF('Escala Simples'!AO55="Atestado","ATEST",IF('Escala Simples'!AO55="Férias","FERIAS","")))),"")</f>
        <v/>
      </c>
      <c r="LY55" s="71" t="str">
        <f>IF(Configurações!$B$3="Colunas",IF('Escala Colunas'!Q204="","",'Escala Colunas'!Q204),IF(Configurações!$B$3="Simples","",IF('Escala Linhas'!FJ55="","",'Escala Linhas'!FJ55)))</f>
        <v/>
      </c>
      <c r="LZ55" s="71" t="str">
        <f>IF(Configurações!$B$3="Colunas",IF('Escala Colunas'!Q205="","",'Escala Colunas'!Q205),IF(Configurações!$B$3="Simples","",IF('Escala Linhas'!FK55="","",'Escala Linhas'!FK55)))</f>
        <v/>
      </c>
      <c r="MA55" s="71" t="str">
        <f>IF(Configurações!$B$3="Colunas",IF('Escala Colunas'!Q206="","",'Escala Colunas'!Q206),IF(Configurações!$B$3="Simples","",IF('Escala Linhas'!FL55="","",'Escala Linhas'!FL55)))</f>
        <v/>
      </c>
      <c r="MB55" s="71" t="str">
        <f>IF(Configurações!$B$3="Colunas",IF('Escala Colunas'!Q207="","",'Escala Colunas'!Q207),IF(Configurações!$B$3="Simples","",IF('Escala Linhas'!FM55="","",'Escala Linhas'!FM55)))</f>
        <v/>
      </c>
      <c r="MC55">
        <f>IF($B55="",0,IF(Configurações!$B$3="Simples",IF(OR(MI55="TRAB",MI55="ATEST"),1,0),IF(AND(LY55&lt;&gt;"",MB55&lt;&gt;""),1,0)))</f>
        <v>0</v>
      </c>
      <c r="MD55" s="72">
        <f>IF(AND(MC55=1,Configurações!$B$3&lt;&gt;"Simples"),MOD(MB55-LY55,1)-ME55,0)</f>
        <v>0</v>
      </c>
      <c r="ME55" s="72">
        <f t="shared" si="197"/>
        <v>0</v>
      </c>
      <c r="MF55">
        <f t="shared" si="198"/>
        <v>0</v>
      </c>
      <c r="MG55">
        <f t="shared" si="199"/>
        <v>0</v>
      </c>
      <c r="MH55" s="38" t="str">
        <f>IF(MC55=0,"",IF(MF55&gt;Configurações!$B$15,"7DIA ","")&amp;IF(AND(WEEKDAY(LY$5)=1,MG55&gt;IF($D55="F",Configurações!$B$13,Configurações!$B$14)),"DOM ","")&amp;IF(Configurações!$B$3="Simples","",IF(ROUND(MD55*1440,0)&lt;=ROUND(Configurações!$B$11*1440,0),IF(ROUND(ME55*1440,0)&gt;0,"INT-INDEVIDO",""),IF(ROUND(MD55*1440,0)&lt;=ROUND(Configurações!$B$12*1440,0),IF(ROUND(ME55*1440,0)&lt;&gt;ROUND(Configurações!$B$8*1440,0),"INT-15MIN",""),IF(OR(ROUND(ME55*1440,0)&lt;ROUND(Configurações!$B$9*1440,0),ROUND(ME55*1440,0)&gt;ROUND(Configurações!$B$10*1440,0)),"INT-1H2H","")))))</f>
        <v/>
      </c>
      <c r="MI55" t="str">
        <f>IF(Configurações!$B$3="Simples",IF('Escala Simples'!AP55="Trabalho","TRAB",IF('Escala Simples'!AP55="Folga","FOLGA",IF('Escala Simples'!AP55="Atestado","ATEST",IF('Escala Simples'!AP55="Férias","FERIAS","")))),"")</f>
        <v/>
      </c>
      <c r="MJ55" s="71" t="str">
        <f>IF(Configurações!$B$3="Colunas",IF('Escala Colunas'!Q209="","",'Escala Colunas'!Q209),IF(Configurações!$B$3="Simples","",IF('Escala Linhas'!FO55="","",'Escala Linhas'!FO55)))</f>
        <v/>
      </c>
      <c r="MK55" s="71" t="str">
        <f>IF(Configurações!$B$3="Colunas",IF('Escala Colunas'!Q210="","",'Escala Colunas'!Q210),IF(Configurações!$B$3="Simples","",IF('Escala Linhas'!FP55="","",'Escala Linhas'!FP55)))</f>
        <v/>
      </c>
      <c r="ML55" s="71" t="str">
        <f>IF(Configurações!$B$3="Colunas",IF('Escala Colunas'!Q211="","",'Escala Colunas'!Q211),IF(Configurações!$B$3="Simples","",IF('Escala Linhas'!FQ55="","",'Escala Linhas'!FQ55)))</f>
        <v/>
      </c>
      <c r="MM55" s="71" t="str">
        <f>IF(Configurações!$B$3="Colunas",IF('Escala Colunas'!Q212="","",'Escala Colunas'!Q212),IF(Configurações!$B$3="Simples","",IF('Escala Linhas'!FR55="","",'Escala Linhas'!FR55)))</f>
        <v/>
      </c>
      <c r="MN55">
        <f>IF($B55="",0,IF(Configurações!$B$3="Simples",IF(OR(MT55="TRAB",MT55="ATEST"),1,0),IF(AND(MJ55&lt;&gt;"",MM55&lt;&gt;""),1,0)))</f>
        <v>0</v>
      </c>
      <c r="MO55" s="72">
        <f>IF(AND(MN55=1,Configurações!$B$3&lt;&gt;"Simples"),MOD(MM55-MJ55,1)-MP55,0)</f>
        <v>0</v>
      </c>
      <c r="MP55" s="72">
        <f t="shared" si="200"/>
        <v>0</v>
      </c>
      <c r="MQ55">
        <f t="shared" si="201"/>
        <v>0</v>
      </c>
      <c r="MR55">
        <f t="shared" si="202"/>
        <v>0</v>
      </c>
      <c r="MS55" s="38" t="str">
        <f>IF(MN55=0,"",IF(MQ55&gt;Configurações!$B$15,"7DIA ","")&amp;IF(AND(WEEKDAY(MJ$5)=1,MR55&gt;IF($D55="F",Configurações!$B$13,Configurações!$B$14)),"DOM ","")&amp;IF(Configurações!$B$3="Simples","",IF(ROUND(MO55*1440,0)&lt;=ROUND(Configurações!$B$11*1440,0),IF(ROUND(MP55*1440,0)&gt;0,"INT-INDEVIDO",""),IF(ROUND(MO55*1440,0)&lt;=ROUND(Configurações!$B$12*1440,0),IF(ROUND(MP55*1440,0)&lt;&gt;ROUND(Configurações!$B$8*1440,0),"INT-15MIN",""),IF(OR(ROUND(MP55*1440,0)&lt;ROUND(Configurações!$B$9*1440,0),ROUND(MP55*1440,0)&gt;ROUND(Configurações!$B$10*1440,0)),"INT-1H2H","")))))</f>
        <v/>
      </c>
      <c r="MT55" t="str">
        <f>IF(Configurações!$B$3="Simples",IF('Escala Simples'!AQ55="Trabalho","TRAB",IF('Escala Simples'!AQ55="Folga","FOLGA",IF('Escala Simples'!AQ55="Atestado","ATEST",IF('Escala Simples'!AQ55="Férias","FERIAS","")))),"")</f>
        <v/>
      </c>
      <c r="MU55" s="71" t="str">
        <f>IF(Configurações!$B$3="Colunas",IF('Escala Colunas'!Q214="","",'Escala Colunas'!Q214),IF(Configurações!$B$3="Simples","",IF('Escala Linhas'!FT55="","",'Escala Linhas'!FT55)))</f>
        <v/>
      </c>
      <c r="MV55" s="71" t="str">
        <f>IF(Configurações!$B$3="Colunas",IF('Escala Colunas'!Q215="","",'Escala Colunas'!Q215),IF(Configurações!$B$3="Simples","",IF('Escala Linhas'!FU55="","",'Escala Linhas'!FU55)))</f>
        <v/>
      </c>
      <c r="MW55" s="71" t="str">
        <f>IF(Configurações!$B$3="Colunas",IF('Escala Colunas'!Q216="","",'Escala Colunas'!Q216),IF(Configurações!$B$3="Simples","",IF('Escala Linhas'!FV55="","",'Escala Linhas'!FV55)))</f>
        <v/>
      </c>
      <c r="MX55" s="71" t="str">
        <f>IF(Configurações!$B$3="Colunas",IF('Escala Colunas'!Q217="","",'Escala Colunas'!Q217),IF(Configurações!$B$3="Simples","",IF('Escala Linhas'!FW55="","",'Escala Linhas'!FW55)))</f>
        <v/>
      </c>
      <c r="MY55">
        <f>IF($B55="",0,IF(Configurações!$B$3="Simples",IF(OR(NE55="TRAB",NE55="ATEST"),1,0),IF(AND(MU55&lt;&gt;"",MX55&lt;&gt;""),1,0)))</f>
        <v>0</v>
      </c>
      <c r="MZ55" s="72">
        <f>IF(AND(MY55=1,Configurações!$B$3&lt;&gt;"Simples"),MOD(MX55-MU55,1)-NA55,0)</f>
        <v>0</v>
      </c>
      <c r="NA55" s="72">
        <f t="shared" si="203"/>
        <v>0</v>
      </c>
      <c r="NB55">
        <f t="shared" si="204"/>
        <v>0</v>
      </c>
      <c r="NC55">
        <f t="shared" si="205"/>
        <v>0</v>
      </c>
      <c r="ND55" s="38" t="str">
        <f>IF(MY55=0,"",IF(NB55&gt;Configurações!$B$15,"7DIA ","")&amp;IF(AND(WEEKDAY(MU$5)=1,NC55&gt;IF($D55="F",Configurações!$B$13,Configurações!$B$14)),"DOM ","")&amp;IF(Configurações!$B$3="Simples","",IF(ROUND(MZ55*1440,0)&lt;=ROUND(Configurações!$B$11*1440,0),IF(ROUND(NA55*1440,0)&gt;0,"INT-INDEVIDO",""),IF(ROUND(MZ55*1440,0)&lt;=ROUND(Configurações!$B$12*1440,0),IF(ROUND(NA55*1440,0)&lt;&gt;ROUND(Configurações!$B$8*1440,0),"INT-15MIN",""),IF(OR(ROUND(NA55*1440,0)&lt;ROUND(Configurações!$B$9*1440,0),ROUND(NA55*1440,0)&gt;ROUND(Configurações!$B$10*1440,0)),"INT-1H2H","")))))</f>
        <v/>
      </c>
      <c r="NE55" t="str">
        <f>IF(Configurações!$B$3="Simples",IF('Escala Simples'!AR55="Trabalho","TRAB",IF('Escala Simples'!AR55="Folga","FOLGA",IF('Escala Simples'!AR55="Atestado","ATEST",IF('Escala Simples'!AR55="Férias","FERIAS","")))),"")</f>
        <v/>
      </c>
      <c r="NF55" s="71" t="str">
        <f>IF(Configurações!$B$3="Colunas",IF('Escala Colunas'!Q219="","",'Escala Colunas'!Q219),IF(Configurações!$B$3="Simples","",IF('Escala Linhas'!FY55="","",'Escala Linhas'!FY55)))</f>
        <v/>
      </c>
      <c r="NG55" s="71" t="str">
        <f>IF(Configurações!$B$3="Colunas",IF('Escala Colunas'!Q220="","",'Escala Colunas'!Q220),IF(Configurações!$B$3="Simples","",IF('Escala Linhas'!FZ55="","",'Escala Linhas'!FZ55)))</f>
        <v/>
      </c>
      <c r="NH55" s="71" t="str">
        <f>IF(Configurações!$B$3="Colunas",IF('Escala Colunas'!Q221="","",'Escala Colunas'!Q221),IF(Configurações!$B$3="Simples","",IF('Escala Linhas'!GA55="","",'Escala Linhas'!GA55)))</f>
        <v/>
      </c>
      <c r="NI55" s="71" t="str">
        <f>IF(Configurações!$B$3="Colunas",IF('Escala Colunas'!Q222="","",'Escala Colunas'!Q222),IF(Configurações!$B$3="Simples","",IF('Escala Linhas'!GB55="","",'Escala Linhas'!GB55)))</f>
        <v/>
      </c>
      <c r="NJ55">
        <f>IF($B55="",0,IF(Configurações!$B$3="Simples",IF(OR(NP55="TRAB",NP55="ATEST"),1,0),IF(AND(NF55&lt;&gt;"",NI55&lt;&gt;""),1,0)))</f>
        <v>0</v>
      </c>
      <c r="NK55" s="72">
        <f>IF(AND(NJ55=1,Configurações!$B$3&lt;&gt;"Simples"),MOD(NI55-NF55,1)-NL55,0)</f>
        <v>0</v>
      </c>
      <c r="NL55" s="72">
        <f t="shared" si="206"/>
        <v>0</v>
      </c>
      <c r="NM55">
        <f t="shared" si="207"/>
        <v>0</v>
      </c>
      <c r="NN55">
        <f t="shared" si="208"/>
        <v>0</v>
      </c>
      <c r="NO55" s="38" t="str">
        <f>IF(NJ55=0,"",IF(NM55&gt;Configurações!$B$15,"7DIA ","")&amp;IF(AND(WEEKDAY(NF$5)=1,NN55&gt;IF($D55="F",Configurações!$B$13,Configurações!$B$14)),"DOM ","")&amp;IF(Configurações!$B$3="Simples","",IF(ROUND(NK55*1440,0)&lt;=ROUND(Configurações!$B$11*1440,0),IF(ROUND(NL55*1440,0)&gt;0,"INT-INDEVIDO",""),IF(ROUND(NK55*1440,0)&lt;=ROUND(Configurações!$B$12*1440,0),IF(ROUND(NL55*1440,0)&lt;&gt;ROUND(Configurações!$B$8*1440,0),"INT-15MIN",""),IF(OR(ROUND(NL55*1440,0)&lt;ROUND(Configurações!$B$9*1440,0),ROUND(NL55*1440,0)&gt;ROUND(Configurações!$B$10*1440,0)),"INT-1H2H","")))))</f>
        <v/>
      </c>
      <c r="NP55" t="str">
        <f>IF(Configurações!$B$3="Simples",IF('Escala Simples'!AS55="Trabalho","TRAB",IF('Escala Simples'!AS55="Folga","FOLGA",IF('Escala Simples'!AS55="Atestado","ATEST",IF('Escala Simples'!AS55="Férias","FERIAS","")))),"")</f>
        <v/>
      </c>
      <c r="NQ55" s="71" t="str">
        <f>IF(Configurações!$B$3="Colunas",IF('Escala Colunas'!Q224="","",'Escala Colunas'!Q224),IF(Configurações!$B$3="Simples","",IF('Escala Linhas'!GD55="","",'Escala Linhas'!GD55)))</f>
        <v/>
      </c>
      <c r="NR55" s="71" t="str">
        <f>IF(Configurações!$B$3="Colunas",IF('Escala Colunas'!Q225="","",'Escala Colunas'!Q225),IF(Configurações!$B$3="Simples","",IF('Escala Linhas'!GE55="","",'Escala Linhas'!GE55)))</f>
        <v/>
      </c>
      <c r="NS55" s="71" t="str">
        <f>IF(Configurações!$B$3="Colunas",IF('Escala Colunas'!Q226="","",'Escala Colunas'!Q226),IF(Configurações!$B$3="Simples","",IF('Escala Linhas'!GF55="","",'Escala Linhas'!GF55)))</f>
        <v/>
      </c>
      <c r="NT55" s="71" t="str">
        <f>IF(Configurações!$B$3="Colunas",IF('Escala Colunas'!Q227="","",'Escala Colunas'!Q227),IF(Configurações!$B$3="Simples","",IF('Escala Linhas'!GG55="","",'Escala Linhas'!GG55)))</f>
        <v/>
      </c>
      <c r="NU55">
        <f>IF($B55="",0,IF(Configurações!$B$3="Simples",IF(OR(OA55="TRAB",OA55="ATEST"),1,0),IF(AND(NQ55&lt;&gt;"",NT55&lt;&gt;""),1,0)))</f>
        <v>0</v>
      </c>
      <c r="NV55" s="72">
        <f>IF(AND(NU55=1,Configurações!$B$3&lt;&gt;"Simples"),MOD(NT55-NQ55,1)-NW55,0)</f>
        <v>0</v>
      </c>
      <c r="NW55" s="72">
        <f t="shared" si="209"/>
        <v>0</v>
      </c>
      <c r="NX55">
        <f t="shared" si="210"/>
        <v>0</v>
      </c>
      <c r="NY55">
        <f t="shared" si="211"/>
        <v>0</v>
      </c>
      <c r="NZ55" s="38" t="str">
        <f>IF(NU55=0,"",IF(NX55&gt;Configurações!$B$15,"7DIA ","")&amp;IF(AND(WEEKDAY(NQ$5)=1,NY55&gt;IF($D55="F",Configurações!$B$13,Configurações!$B$14)),"DOM ","")&amp;IF(Configurações!$B$3="Simples","",IF(ROUND(NV55*1440,0)&lt;=ROUND(Configurações!$B$11*1440,0),IF(ROUND(NW55*1440,0)&gt;0,"INT-INDEVIDO",""),IF(ROUND(NV55*1440,0)&lt;=ROUND(Configurações!$B$12*1440,0),IF(ROUND(NW55*1440,0)&lt;&gt;ROUND(Configurações!$B$8*1440,0),"INT-15MIN",""),IF(OR(ROUND(NW55*1440,0)&lt;ROUND(Configurações!$B$9*1440,0),ROUND(NW55*1440,0)&gt;ROUND(Configurações!$B$10*1440,0)),"INT-1H2H","")))))</f>
        <v/>
      </c>
      <c r="OA55" t="str">
        <f>IF(Configurações!$B$3="Simples",IF('Escala Simples'!AT55="Trabalho","TRAB",IF('Escala Simples'!AT55="Folga","FOLGA",IF('Escala Simples'!AT55="Atestado","ATEST",IF('Escala Simples'!AT55="Férias","FERIAS","")))),"")</f>
        <v/>
      </c>
      <c r="OB55" s="72">
        <f>SUMIFS(Cálculos!$G55:$OA55,Cálculos!$G$4:$OA$4,"H",Cálculos!$G$3:$OA$3,1)</f>
        <v>0</v>
      </c>
      <c r="OC55">
        <f>SUMIFS(Cálculos!$G55:$OA55,Cálculos!$G$4:$OA$4,"T",Cálculos!$G$3:$OA$3,1)</f>
        <v>0</v>
      </c>
      <c r="OD55" s="69" t="str">
        <f>IF($B55="","",IF(AND(Configurações!$B$3&lt;&gt;"Simples",ISNUMBER($C55),ROUND(OB55*1440,0)&gt;$C55*60),"Jornada semanal excedida: "&amp;TEXT(OB55,"[h]:mm")&amp;" (contratada "&amp;$C55&amp;"h) • ","")&amp;IF(IF(Configurações!$B$6="Sim",OC55&gt;6,OC55&gt;Configurações!$B$5),IF(Configurações!$B$6="Sim","Semana inteira sem folga — mínimo 1 folga (CCT/ACT) • ","Mais de "&amp;Configurações!$B$5&amp;" dias trabalhados — obrigatórias 2 folgas semanais • "),"")&amp;IF(COUNTIF(G55:CD55,"*7DIA*")&gt;0,"7º dia consecutivo de trabalho • ","")&amp;IF(COUNTIF(G55:CD55,"*DOM*")&gt;0,"Domingos consecutivos acima do permitido • ","")&amp;IF(COUNTIF(G55:CD55,"*INT-INDEVIDO*")&gt;0,"Intervalo indevido em jornada até 4h • ","")&amp;IF(COUNTIF(G55:CD55,"*INT-15MIN*")&gt;0,"Intervalo deve ser de 15 min (jornada 4h01–6h) • ","")&amp;IF(COUNTIF(G55:CD55,"*INT-1H2H*")&gt;0,"Intervalo fora de 1h–2h (jornada acima de 6h) • ",""))</f>
        <v/>
      </c>
      <c r="OE55">
        <f>IF($B55="",0,IF(AND(Configurações!$B$3&lt;&gt;"Simples",ISNUMBER($C55),ROUND(OB55*1440,0)&gt;$C55*60),1,0))</f>
        <v>0</v>
      </c>
      <c r="OF55">
        <f>IF($B55="",0,IF(IF(Configurações!$B$6="Sim",OC55&gt;6,OC55&gt;Configurações!$B$5),1,0))</f>
        <v>0</v>
      </c>
      <c r="OG55" s="72">
        <f>SUMIFS(Cálculos!$G55:$OA55,Cálculos!$G$4:$OA$4,"H",Cálculos!$G$3:$OA$3,2)</f>
        <v>0</v>
      </c>
      <c r="OH55">
        <f>SUMIFS(Cálculos!$G55:$OA55,Cálculos!$G$4:$OA$4,"T",Cálculos!$G$3:$OA$3,2)</f>
        <v>0</v>
      </c>
      <c r="OI55" s="69" t="str">
        <f>IF($B55="","",IF(AND(Configurações!$B$3&lt;&gt;"Simples",ISNUMBER($C55),ROUND(OG55*1440,0)&gt;$C55*60),"Jornada semanal excedida: "&amp;TEXT(OG55,"[h]:mm")&amp;" (contratada "&amp;$C55&amp;"h) • ","")&amp;IF(IF(Configurações!$B$6="Sim",OH55&gt;6,OH55&gt;Configurações!$B$5),IF(Configurações!$B$6="Sim","Semana inteira sem folga — mínimo 1 folga (CCT/ACT) • ","Mais de "&amp;Configurações!$B$5&amp;" dias trabalhados — obrigatórias 2 folgas semanais • "),"")&amp;IF(COUNTIF(CF55:FC55,"*7DIA*")&gt;0,"7º dia consecutivo de trabalho • ","")&amp;IF(COUNTIF(CF55:FC55,"*DOM*")&gt;0,"Domingos consecutivos acima do permitido • ","")&amp;IF(COUNTIF(CF55:FC55,"*INT-INDEVIDO*")&gt;0,"Intervalo indevido em jornada até 4h • ","")&amp;IF(COUNTIF(CF55:FC55,"*INT-15MIN*")&gt;0,"Intervalo deve ser de 15 min (jornada 4h01–6h) • ","")&amp;IF(COUNTIF(CF55:FC55,"*INT-1H2H*")&gt;0,"Intervalo fora de 1h–2h (jornada acima de 6h) • ",""))</f>
        <v/>
      </c>
      <c r="OJ55">
        <f>IF($B55="",0,IF(AND(Configurações!$B$3&lt;&gt;"Simples",ISNUMBER($C55),ROUND(OG55*1440,0)&gt;$C55*60),1,0))</f>
        <v>0</v>
      </c>
      <c r="OK55">
        <f>IF($B55="",0,IF(IF(Configurações!$B$6="Sim",OH55&gt;6,OH55&gt;Configurações!$B$5),1,0))</f>
        <v>0</v>
      </c>
      <c r="OL55" s="72">
        <f>SUMIFS(Cálculos!$G55:$OA55,Cálculos!$G$4:$OA$4,"H",Cálculos!$G$3:$OA$3,3)</f>
        <v>0</v>
      </c>
      <c r="OM55">
        <f>SUMIFS(Cálculos!$G55:$OA55,Cálculos!$G$4:$OA$4,"T",Cálculos!$G$3:$OA$3,3)</f>
        <v>0</v>
      </c>
      <c r="ON55" s="69" t="str">
        <f>IF($B55="","",IF(AND(Configurações!$B$3&lt;&gt;"Simples",ISNUMBER($C55),ROUND(OL55*1440,0)&gt;$C55*60),"Jornada semanal excedida: "&amp;TEXT(OL55,"[h]:mm")&amp;" (contratada "&amp;$C55&amp;"h) • ","")&amp;IF(IF(Configurações!$B$6="Sim",OM55&gt;6,OM55&gt;Configurações!$B$5),IF(Configurações!$B$6="Sim","Semana inteira sem folga — mínimo 1 folga (CCT/ACT) • ","Mais de "&amp;Configurações!$B$5&amp;" dias trabalhados — obrigatórias 2 folgas semanais • "),"")&amp;IF(COUNTIF(FE55:IB55,"*7DIA*")&gt;0,"7º dia consecutivo de trabalho • ","")&amp;IF(COUNTIF(FE55:IB55,"*DOM*")&gt;0,"Domingos consecutivos acima do permitido • ","")&amp;IF(COUNTIF(FE55:IB55,"*INT-INDEVIDO*")&gt;0,"Intervalo indevido em jornada até 4h • ","")&amp;IF(COUNTIF(FE55:IB55,"*INT-15MIN*")&gt;0,"Intervalo deve ser de 15 min (jornada 4h01–6h) • ","")&amp;IF(COUNTIF(FE55:IB55,"*INT-1H2H*")&gt;0,"Intervalo fora de 1h–2h (jornada acima de 6h) • ",""))</f>
        <v/>
      </c>
      <c r="OO55">
        <f>IF($B55="",0,IF(AND(Configurações!$B$3&lt;&gt;"Simples",ISNUMBER($C55),ROUND(OL55*1440,0)&gt;$C55*60),1,0))</f>
        <v>0</v>
      </c>
      <c r="OP55">
        <f>IF($B55="",0,IF(IF(Configurações!$B$6="Sim",OM55&gt;6,OM55&gt;Configurações!$B$5),1,0))</f>
        <v>0</v>
      </c>
      <c r="OQ55" s="72">
        <f>SUMIFS(Cálculos!$G55:$OA55,Cálculos!$G$4:$OA$4,"H",Cálculos!$G$3:$OA$3,4)</f>
        <v>0</v>
      </c>
      <c r="OR55">
        <f>SUMIFS(Cálculos!$G55:$OA55,Cálculos!$G$4:$OA$4,"T",Cálculos!$G$3:$OA$3,4)</f>
        <v>0</v>
      </c>
      <c r="OS55" s="69" t="str">
        <f>IF($B55="","",IF(AND(Configurações!$B$3&lt;&gt;"Simples",ISNUMBER($C55),ROUND(OQ55*1440,0)&gt;$C55*60),"Jornada semanal excedida: "&amp;TEXT(OQ55,"[h]:mm")&amp;" (contratada "&amp;$C55&amp;"h) • ","")&amp;IF(IF(Configurações!$B$6="Sim",OR55&gt;6,OR55&gt;Configurações!$B$5),IF(Configurações!$B$6="Sim","Semana inteira sem folga — mínimo 1 folga (CCT/ACT) • ","Mais de "&amp;Configurações!$B$5&amp;" dias trabalhados — obrigatórias 2 folgas semanais • "),"")&amp;IF(COUNTIF(ID55:LA55,"*7DIA*")&gt;0,"7º dia consecutivo de trabalho • ","")&amp;IF(COUNTIF(ID55:LA55,"*DOM*")&gt;0,"Domingos consecutivos acima do permitido • ","")&amp;IF(COUNTIF(ID55:LA55,"*INT-INDEVIDO*")&gt;0,"Intervalo indevido em jornada até 4h • ","")&amp;IF(COUNTIF(ID55:LA55,"*INT-15MIN*")&gt;0,"Intervalo deve ser de 15 min (jornada 4h01–6h) • ","")&amp;IF(COUNTIF(ID55:LA55,"*INT-1H2H*")&gt;0,"Intervalo fora de 1h–2h (jornada acima de 6h) • ",""))</f>
        <v/>
      </c>
      <c r="OT55">
        <f>IF($B55="",0,IF(AND(Configurações!$B$3&lt;&gt;"Simples",ISNUMBER($C55),ROUND(OQ55*1440,0)&gt;$C55*60),1,0))</f>
        <v>0</v>
      </c>
      <c r="OU55">
        <f>IF($B55="",0,IF(IF(Configurações!$B$6="Sim",OR55&gt;6,OR55&gt;Configurações!$B$5),1,0))</f>
        <v>0</v>
      </c>
      <c r="OV55" s="72">
        <f>SUMIFS(Cálculos!$G55:$OA55,Cálculos!$G$4:$OA$4,"H",Cálculos!$G$3:$OA$3,5)</f>
        <v>0</v>
      </c>
      <c r="OW55">
        <f>SUMIFS(Cálculos!$G55:$OA55,Cálculos!$G$4:$OA$4,"T",Cálculos!$G$3:$OA$3,5)</f>
        <v>0</v>
      </c>
      <c r="OX55" s="69" t="str">
        <f>IF($B55="","",IF(AND(Configurações!$B$3&lt;&gt;"Simples",ISNUMBER($C55),ROUND(OV55*1440,0)&gt;$C55*60),"Jornada semanal excedida: "&amp;TEXT(OV55,"[h]:mm")&amp;" (contratada "&amp;$C55&amp;"h) • ","")&amp;IF(IF(Configurações!$B$6="Sim",OW55&gt;6,OW55&gt;Configurações!$B$5),IF(Configurações!$B$6="Sim","Semana inteira sem folga — mínimo 1 folga (CCT/ACT) • ","Mais de "&amp;Configurações!$B$5&amp;" dias trabalhados — obrigatórias 2 folgas semanais • "),"")&amp;IF(COUNTIF(LC55:NZ55,"*7DIA*")&gt;0,"7º dia consecutivo de trabalho • ","")&amp;IF(COUNTIF(LC55:NZ55,"*DOM*")&gt;0,"Domingos consecutivos acima do permitido • ","")&amp;IF(COUNTIF(LC55:NZ55,"*INT-INDEVIDO*")&gt;0,"Intervalo indevido em jornada até 4h • ","")&amp;IF(COUNTIF(LC55:NZ55,"*INT-15MIN*")&gt;0,"Intervalo deve ser de 15 min (jornada 4h01–6h) • ","")&amp;IF(COUNTIF(LC55:NZ55,"*INT-1H2H*")&gt;0,"Intervalo fora de 1h–2h (jornada acima de 6h) • ",""))</f>
        <v/>
      </c>
      <c r="OY55">
        <f>IF($B55="",0,IF(AND(Configurações!$B$3&lt;&gt;"Simples",ISNUMBER($C55),ROUND(OV55*1440,0)&gt;$C55*60),1,0))</f>
        <v>0</v>
      </c>
      <c r="OZ55">
        <f>IF($B55="",0,IF(IF(Configurações!$B$6="Sim",OW55&gt;6,OW55&gt;Configurações!$B$5),1,0))</f>
        <v>0</v>
      </c>
      <c r="PA55">
        <f>IF($B55="",0,SUMPRODUCT((Cálculos!$G$4:$OA$4="T")*(Cálculos!$G$5:$OA$5&gt;=$PA$5)*(Cálculos!$G$5:$OA$5&lt;=$PB$5))-PE55)</f>
        <v>0</v>
      </c>
      <c r="PB55">
        <f>IF($B55="",0,PA55-SUMIFS(Cálculos!$G55:$OA55,Cálculos!$G$4:$OA$4,"T",Cálculos!$G$5:$OA$5,"&gt;="&amp;$PA$5,Cálculos!$G$5:$OA$5,"&lt;="&amp;$PB$5))</f>
        <v>0</v>
      </c>
      <c r="PC55">
        <f>ROUND(PA55*Configurações!$B$7/7,0)</f>
        <v>0</v>
      </c>
      <c r="PD55">
        <f>IF(AND(Configurações!$B$6="Sim",PA55&gt;0,PB55&lt;PC55),1,0)</f>
        <v>0</v>
      </c>
      <c r="PE55">
        <f>IF($B55="",0,COUNTIFS(Cálculos!$G$4:$OA$4,"ST",Cálculos!$G$5:$OA$5,"&gt;="&amp;$PA$5,Cálculos!$G$5:$OA$5,"&lt;="&amp;$PB$5,Cálculos!$G55:$OA55,"FERIAS"))</f>
        <v>0</v>
      </c>
      <c r="PF55">
        <f>IF($B55="",0,SUMPRODUCT((Cálculos!$G$4:$OA$4="T")*(Cálculos!$G$5:$OA$5&gt;=$PF$5)*(Cálculos!$G$5:$OA$5&lt;=$PG$5))-PJ55)</f>
        <v>0</v>
      </c>
      <c r="PG55">
        <f>IF($B55="",0,PF55-SUMIFS(Cálculos!$G55:$OA55,Cálculos!$G$4:$OA$4,"T",Cálculos!$G$5:$OA$5,"&gt;="&amp;$PF$5,Cálculos!$G$5:$OA$5,"&lt;="&amp;$PG$5))</f>
        <v>0</v>
      </c>
      <c r="PH55">
        <f>ROUND(PF55*Configurações!$B$7/7,0)</f>
        <v>0</v>
      </c>
      <c r="PI55">
        <f>IF(AND(Configurações!$B$6="Sim",PF55&gt;0,PG55&lt;PH55),1,0)</f>
        <v>0</v>
      </c>
      <c r="PJ55">
        <f>IF($B55="",0,COUNTIFS(Cálculos!$G$4:$OA$4,"ST",Cálculos!$G$5:$OA$5,"&gt;="&amp;$PF$5,Cálculos!$G$5:$OA$5,"&lt;="&amp;$PG$5,Cálculos!$G55:$OA55,"FERIAS"))</f>
        <v>0</v>
      </c>
      <c r="PK55">
        <f>IF($B55="",0,SUMPRODUCT((Cálculos!$G$4:$OA$4="T")*(Cálculos!$G$5:$OA$5&gt;=$PK$5)*(Cálculos!$G$5:$OA$5&lt;=$PL$5))-PO55)</f>
        <v>0</v>
      </c>
      <c r="PL55">
        <f>IF($B55="",0,PK55-SUMIFS(Cálculos!$G55:$OA55,Cálculos!$G$4:$OA$4,"T",Cálculos!$G$5:$OA$5,"&gt;="&amp;$PK$5,Cálculos!$G$5:$OA$5,"&lt;="&amp;$PL$5))</f>
        <v>0</v>
      </c>
      <c r="PM55">
        <f>ROUND(PK55*Configurações!$B$7/7,0)</f>
        <v>0</v>
      </c>
      <c r="PN55">
        <f>IF(AND(Configurações!$B$6="Sim",PK55&gt;0,PL55&lt;PM55),1,0)</f>
        <v>0</v>
      </c>
      <c r="PO55">
        <f>IF($B55="",0,COUNTIFS(Cálculos!$G$4:$OA$4,"ST",Cálculos!$G$5:$OA$5,"&gt;="&amp;$PK$5,Cálculos!$G$5:$OA$5,"&lt;="&amp;$PL$5,Cálculos!$G55:$OA55,"FERIAS"))</f>
        <v>0</v>
      </c>
      <c r="PP55" s="69" t="str">
        <f t="shared" si="212"/>
        <v/>
      </c>
    </row>
    <row r="56" spans="1:432" x14ac:dyDescent="0.25">
      <c r="A56" s="68" t="str">
        <f t="shared" si="106"/>
        <v/>
      </c>
      <c r="B56" s="69" t="str">
        <f>IF(Configurações!$B$3="Colunas",IF('Escala Colunas'!Q$4="","",'Escala Colunas'!Q$4),IF(Configurações!$B$3="Simples",IF('Escala Simples'!$B56="","",'Escala Simples'!$B56),IF('Escala Linhas'!$B56="","",'Escala Linhas'!$B56)))</f>
        <v/>
      </c>
      <c r="C56" s="70" t="str">
        <f>IF($B56="","",IFERROR(INDEX(Funcionários!$D$5:$D$84,MATCH($B56,Funcionários!$B$5:$B$84,0)),""))</f>
        <v/>
      </c>
      <c r="D56" t="str">
        <f>IF($B56="","",IFERROR(INDEX(Funcionários!$C$5:$C$84,MATCH($B56,Funcionários!$B$5:$B$84,0)),""))</f>
        <v/>
      </c>
      <c r="E56">
        <f>IF($B56="",0,IFERROR(N(INDEX(Funcionários!$E$5:$E$84,MATCH($B56,Funcionários!$B$5:$B$84,0))),0))</f>
        <v>0</v>
      </c>
      <c r="F56">
        <f>IF($B56="",0,IFERROR(N(INDEX(Funcionários!$F$5:$F$84,MATCH($B56,Funcionários!$B$5:$B$84,0))),0))</f>
        <v>0</v>
      </c>
      <c r="G56" s="71" t="str">
        <f>IF(Configurações!$B$3="Colunas",IF('Escala Colunas'!Q43="","",'Escala Colunas'!Q43),IF(Configurações!$B$3="Simples","",IF('Escala Linhas'!D56="","",'Escala Linhas'!D56)))</f>
        <v/>
      </c>
      <c r="H56" s="71" t="str">
        <f>IF(Configurações!$B$3="Colunas",IF('Escala Colunas'!Q44="","",'Escala Colunas'!Q44),IF(Configurações!$B$3="Simples","",IF('Escala Linhas'!E56="","",'Escala Linhas'!E56)))</f>
        <v/>
      </c>
      <c r="I56" s="71" t="str">
        <f>IF(Configurações!$B$3="Colunas",IF('Escala Colunas'!Q45="","",'Escala Colunas'!Q45),IF(Configurações!$B$3="Simples","",IF('Escala Linhas'!F56="","",'Escala Linhas'!F56)))</f>
        <v/>
      </c>
      <c r="J56" s="71" t="str">
        <f>IF(Configurações!$B$3="Colunas",IF('Escala Colunas'!Q46="","",'Escala Colunas'!Q46),IF(Configurações!$B$3="Simples","",IF('Escala Linhas'!G56="","",'Escala Linhas'!G56)))</f>
        <v/>
      </c>
      <c r="K56">
        <f>IF($B56="",0,IF(Configurações!$B$3="Simples",IF(OR(Q56="TRAB",Q56="ATEST"),1,0),IF(AND(G56&lt;&gt;"",J56&lt;&gt;""),1,0)))</f>
        <v>0</v>
      </c>
      <c r="L56" s="72">
        <f>IF(AND(K56=1,Configurações!$B$3&lt;&gt;"Simples"),MOD(J56-G56,1)-M56,0)</f>
        <v>0</v>
      </c>
      <c r="M56" s="72">
        <f t="shared" si="107"/>
        <v>0</v>
      </c>
      <c r="N56">
        <f t="shared" si="108"/>
        <v>0</v>
      </c>
      <c r="O56">
        <f t="shared" si="109"/>
        <v>0</v>
      </c>
      <c r="P56" s="38" t="str">
        <f>IF(K56=0,"",IF(N56&gt;Configurações!$B$15,"7DIA ","")&amp;IF(AND(WEEKDAY(G$5)=1,O56&gt;IF($D56="F",Configurações!$B$13,Configurações!$B$14)),"DOM ","")&amp;IF(Configurações!$B$3="Simples","",IF(ROUND(L56*1440,0)&lt;=ROUND(Configurações!$B$11*1440,0),IF(ROUND(M56*1440,0)&gt;0,"INT-INDEVIDO",""),IF(ROUND(L56*1440,0)&lt;=ROUND(Configurações!$B$12*1440,0),IF(ROUND(M56*1440,0)&lt;&gt;ROUND(Configurações!$B$8*1440,0),"INT-15MIN",""),IF(OR(ROUND(M56*1440,0)&lt;ROUND(Configurações!$B$9*1440,0),ROUND(M56*1440,0)&gt;ROUND(Configurações!$B$10*1440,0)),"INT-1H2H","")))))</f>
        <v/>
      </c>
      <c r="Q56" t="str">
        <f>IF(Configurações!$B$3="Simples",IF('Escala Simples'!D56="Trabalho","TRAB",IF('Escala Simples'!D56="Folga","FOLGA",IF('Escala Simples'!D56="Atestado","ATEST",IF('Escala Simples'!D56="Férias","FERIAS","")))),"")</f>
        <v/>
      </c>
      <c r="R56" s="71" t="str">
        <f>IF(Configurações!$B$3="Colunas",IF('Escala Colunas'!Q48="","",'Escala Colunas'!Q48),IF(Configurações!$B$3="Simples","",IF('Escala Linhas'!I56="","",'Escala Linhas'!I56)))</f>
        <v/>
      </c>
      <c r="S56" s="71" t="str">
        <f>IF(Configurações!$B$3="Colunas",IF('Escala Colunas'!Q49="","",'Escala Colunas'!Q49),IF(Configurações!$B$3="Simples","",IF('Escala Linhas'!J56="","",'Escala Linhas'!J56)))</f>
        <v/>
      </c>
      <c r="T56" s="71" t="str">
        <f>IF(Configurações!$B$3="Colunas",IF('Escala Colunas'!Q50="","",'Escala Colunas'!Q50),IF(Configurações!$B$3="Simples","",IF('Escala Linhas'!K56="","",'Escala Linhas'!K56)))</f>
        <v/>
      </c>
      <c r="U56" s="71" t="str">
        <f>IF(Configurações!$B$3="Colunas",IF('Escala Colunas'!Q51="","",'Escala Colunas'!Q51),IF(Configurações!$B$3="Simples","",IF('Escala Linhas'!L56="","",'Escala Linhas'!L56)))</f>
        <v/>
      </c>
      <c r="V56">
        <f>IF($B56="",0,IF(Configurações!$B$3="Simples",IF(OR(AB56="TRAB",AB56="ATEST"),1,0),IF(AND(R56&lt;&gt;"",U56&lt;&gt;""),1,0)))</f>
        <v>0</v>
      </c>
      <c r="W56" s="72">
        <f>IF(AND(V56=1,Configurações!$B$3&lt;&gt;"Simples"),MOD(U56-R56,1)-X56,0)</f>
        <v>0</v>
      </c>
      <c r="X56" s="72">
        <f t="shared" si="110"/>
        <v>0</v>
      </c>
      <c r="Y56">
        <f t="shared" si="111"/>
        <v>0</v>
      </c>
      <c r="Z56">
        <f t="shared" si="112"/>
        <v>0</v>
      </c>
      <c r="AA56" s="38" t="str">
        <f>IF(V56=0,"",IF(Y56&gt;Configurações!$B$15,"7DIA ","")&amp;IF(AND(WEEKDAY(R$5)=1,Z56&gt;IF($D56="F",Configurações!$B$13,Configurações!$B$14)),"DOM ","")&amp;IF(Configurações!$B$3="Simples","",IF(ROUND(W56*1440,0)&lt;=ROUND(Configurações!$B$11*1440,0),IF(ROUND(X56*1440,0)&gt;0,"INT-INDEVIDO",""),IF(ROUND(W56*1440,0)&lt;=ROUND(Configurações!$B$12*1440,0),IF(ROUND(X56*1440,0)&lt;&gt;ROUND(Configurações!$B$8*1440,0),"INT-15MIN",""),IF(OR(ROUND(X56*1440,0)&lt;ROUND(Configurações!$B$9*1440,0),ROUND(X56*1440,0)&gt;ROUND(Configurações!$B$10*1440,0)),"INT-1H2H","")))))</f>
        <v/>
      </c>
      <c r="AB56" t="str">
        <f>IF(Configurações!$B$3="Simples",IF('Escala Simples'!E56="Trabalho","TRAB",IF('Escala Simples'!E56="Folga","FOLGA",IF('Escala Simples'!E56="Atestado","ATEST",IF('Escala Simples'!E56="Férias","FERIAS","")))),"")</f>
        <v/>
      </c>
      <c r="AC56" s="71" t="str">
        <f>IF(Configurações!$B$3="Colunas",IF('Escala Colunas'!Q53="","",'Escala Colunas'!Q53),IF(Configurações!$B$3="Simples","",IF('Escala Linhas'!N56="","",'Escala Linhas'!N56)))</f>
        <v/>
      </c>
      <c r="AD56" s="71" t="str">
        <f>IF(Configurações!$B$3="Colunas",IF('Escala Colunas'!Q54="","",'Escala Colunas'!Q54),IF(Configurações!$B$3="Simples","",IF('Escala Linhas'!O56="","",'Escala Linhas'!O56)))</f>
        <v/>
      </c>
      <c r="AE56" s="71" t="str">
        <f>IF(Configurações!$B$3="Colunas",IF('Escala Colunas'!Q55="","",'Escala Colunas'!Q55),IF(Configurações!$B$3="Simples","",IF('Escala Linhas'!P56="","",'Escala Linhas'!P56)))</f>
        <v/>
      </c>
      <c r="AF56" s="71" t="str">
        <f>IF(Configurações!$B$3="Colunas",IF('Escala Colunas'!Q56="","",'Escala Colunas'!Q56),IF(Configurações!$B$3="Simples","",IF('Escala Linhas'!Q56="","",'Escala Linhas'!Q56)))</f>
        <v/>
      </c>
      <c r="AG56">
        <f>IF($B56="",0,IF(Configurações!$B$3="Simples",IF(OR(AM56="TRAB",AM56="ATEST"),1,0),IF(AND(AC56&lt;&gt;"",AF56&lt;&gt;""),1,0)))</f>
        <v>0</v>
      </c>
      <c r="AH56" s="72">
        <f>IF(AND(AG56=1,Configurações!$B$3&lt;&gt;"Simples"),MOD(AF56-AC56,1)-AI56,0)</f>
        <v>0</v>
      </c>
      <c r="AI56" s="72">
        <f t="shared" si="113"/>
        <v>0</v>
      </c>
      <c r="AJ56">
        <f t="shared" si="114"/>
        <v>0</v>
      </c>
      <c r="AK56">
        <f t="shared" si="115"/>
        <v>0</v>
      </c>
      <c r="AL56" s="38" t="str">
        <f>IF(AG56=0,"",IF(AJ56&gt;Configurações!$B$15,"7DIA ","")&amp;IF(AND(WEEKDAY(AC$5)=1,AK56&gt;IF($D56="F",Configurações!$B$13,Configurações!$B$14)),"DOM ","")&amp;IF(Configurações!$B$3="Simples","",IF(ROUND(AH56*1440,0)&lt;=ROUND(Configurações!$B$11*1440,0),IF(ROUND(AI56*1440,0)&gt;0,"INT-INDEVIDO",""),IF(ROUND(AH56*1440,0)&lt;=ROUND(Configurações!$B$12*1440,0),IF(ROUND(AI56*1440,0)&lt;&gt;ROUND(Configurações!$B$8*1440,0),"INT-15MIN",""),IF(OR(ROUND(AI56*1440,0)&lt;ROUND(Configurações!$B$9*1440,0),ROUND(AI56*1440,0)&gt;ROUND(Configurações!$B$10*1440,0)),"INT-1H2H","")))))</f>
        <v/>
      </c>
      <c r="AM56" t="str">
        <f>IF(Configurações!$B$3="Simples",IF('Escala Simples'!F56="Trabalho","TRAB",IF('Escala Simples'!F56="Folga","FOLGA",IF('Escala Simples'!F56="Atestado","ATEST",IF('Escala Simples'!F56="Férias","FERIAS","")))),"")</f>
        <v/>
      </c>
      <c r="AN56" s="71" t="str">
        <f>IF(Configurações!$B$3="Colunas",IF('Escala Colunas'!Q58="","",'Escala Colunas'!Q58),IF(Configurações!$B$3="Simples","",IF('Escala Linhas'!S56="","",'Escala Linhas'!S56)))</f>
        <v/>
      </c>
      <c r="AO56" s="71" t="str">
        <f>IF(Configurações!$B$3="Colunas",IF('Escala Colunas'!Q59="","",'Escala Colunas'!Q59),IF(Configurações!$B$3="Simples","",IF('Escala Linhas'!T56="","",'Escala Linhas'!T56)))</f>
        <v/>
      </c>
      <c r="AP56" s="71" t="str">
        <f>IF(Configurações!$B$3="Colunas",IF('Escala Colunas'!Q60="","",'Escala Colunas'!Q60),IF(Configurações!$B$3="Simples","",IF('Escala Linhas'!U56="","",'Escala Linhas'!U56)))</f>
        <v/>
      </c>
      <c r="AQ56" s="71" t="str">
        <f>IF(Configurações!$B$3="Colunas",IF('Escala Colunas'!Q61="","",'Escala Colunas'!Q61),IF(Configurações!$B$3="Simples","",IF('Escala Linhas'!V56="","",'Escala Linhas'!V56)))</f>
        <v/>
      </c>
      <c r="AR56">
        <f>IF($B56="",0,IF(Configurações!$B$3="Simples",IF(OR(AX56="TRAB",AX56="ATEST"),1,0),IF(AND(AN56&lt;&gt;"",AQ56&lt;&gt;""),1,0)))</f>
        <v>0</v>
      </c>
      <c r="AS56" s="72">
        <f>IF(AND(AR56=1,Configurações!$B$3&lt;&gt;"Simples"),MOD(AQ56-AN56,1)-AT56,0)</f>
        <v>0</v>
      </c>
      <c r="AT56" s="72">
        <f t="shared" si="116"/>
        <v>0</v>
      </c>
      <c r="AU56">
        <f t="shared" si="117"/>
        <v>0</v>
      </c>
      <c r="AV56">
        <f t="shared" si="118"/>
        <v>0</v>
      </c>
      <c r="AW56" s="38" t="str">
        <f>IF(AR56=0,"",IF(AU56&gt;Configurações!$B$15,"7DIA ","")&amp;IF(AND(WEEKDAY(AN$5)=1,AV56&gt;IF($D56="F",Configurações!$B$13,Configurações!$B$14)),"DOM ","")&amp;IF(Configurações!$B$3="Simples","",IF(ROUND(AS56*1440,0)&lt;=ROUND(Configurações!$B$11*1440,0),IF(ROUND(AT56*1440,0)&gt;0,"INT-INDEVIDO",""),IF(ROUND(AS56*1440,0)&lt;=ROUND(Configurações!$B$12*1440,0),IF(ROUND(AT56*1440,0)&lt;&gt;ROUND(Configurações!$B$8*1440,0),"INT-15MIN",""),IF(OR(ROUND(AT56*1440,0)&lt;ROUND(Configurações!$B$9*1440,0),ROUND(AT56*1440,0)&gt;ROUND(Configurações!$B$10*1440,0)),"INT-1H2H","")))))</f>
        <v/>
      </c>
      <c r="AX56" t="str">
        <f>IF(Configurações!$B$3="Simples",IF('Escala Simples'!G56="Trabalho","TRAB",IF('Escala Simples'!G56="Folga","FOLGA",IF('Escala Simples'!G56="Atestado","ATEST",IF('Escala Simples'!G56="Férias","FERIAS","")))),"")</f>
        <v/>
      </c>
      <c r="AY56" s="71" t="str">
        <f>IF(Configurações!$B$3="Colunas",IF('Escala Colunas'!Q63="","",'Escala Colunas'!Q63),IF(Configurações!$B$3="Simples","",IF('Escala Linhas'!X56="","",'Escala Linhas'!X56)))</f>
        <v/>
      </c>
      <c r="AZ56" s="71" t="str">
        <f>IF(Configurações!$B$3="Colunas",IF('Escala Colunas'!Q64="","",'Escala Colunas'!Q64),IF(Configurações!$B$3="Simples","",IF('Escala Linhas'!Y56="","",'Escala Linhas'!Y56)))</f>
        <v/>
      </c>
      <c r="BA56" s="71" t="str">
        <f>IF(Configurações!$B$3="Colunas",IF('Escala Colunas'!Q65="","",'Escala Colunas'!Q65),IF(Configurações!$B$3="Simples","",IF('Escala Linhas'!Z56="","",'Escala Linhas'!Z56)))</f>
        <v/>
      </c>
      <c r="BB56" s="71" t="str">
        <f>IF(Configurações!$B$3="Colunas",IF('Escala Colunas'!Q66="","",'Escala Colunas'!Q66),IF(Configurações!$B$3="Simples","",IF('Escala Linhas'!AA56="","",'Escala Linhas'!AA56)))</f>
        <v/>
      </c>
      <c r="BC56">
        <f>IF($B56="",0,IF(Configurações!$B$3="Simples",IF(OR(BI56="TRAB",BI56="ATEST"),1,0),IF(AND(AY56&lt;&gt;"",BB56&lt;&gt;""),1,0)))</f>
        <v>0</v>
      </c>
      <c r="BD56" s="72">
        <f>IF(AND(BC56=1,Configurações!$B$3&lt;&gt;"Simples"),MOD(BB56-AY56,1)-BE56,0)</f>
        <v>0</v>
      </c>
      <c r="BE56" s="72">
        <f t="shared" si="119"/>
        <v>0</v>
      </c>
      <c r="BF56">
        <f t="shared" si="120"/>
        <v>0</v>
      </c>
      <c r="BG56">
        <f t="shared" si="121"/>
        <v>0</v>
      </c>
      <c r="BH56" s="38" t="str">
        <f>IF(BC56=0,"",IF(BF56&gt;Configurações!$B$15,"7DIA ","")&amp;IF(AND(WEEKDAY(AY$5)=1,BG56&gt;IF($D56="F",Configurações!$B$13,Configurações!$B$14)),"DOM ","")&amp;IF(Configurações!$B$3="Simples","",IF(ROUND(BD56*1440,0)&lt;=ROUND(Configurações!$B$11*1440,0),IF(ROUND(BE56*1440,0)&gt;0,"INT-INDEVIDO",""),IF(ROUND(BD56*1440,0)&lt;=ROUND(Configurações!$B$12*1440,0),IF(ROUND(BE56*1440,0)&lt;&gt;ROUND(Configurações!$B$8*1440,0),"INT-15MIN",""),IF(OR(ROUND(BE56*1440,0)&lt;ROUND(Configurações!$B$9*1440,0),ROUND(BE56*1440,0)&gt;ROUND(Configurações!$B$10*1440,0)),"INT-1H2H","")))))</f>
        <v/>
      </c>
      <c r="BI56" t="str">
        <f>IF(Configurações!$B$3="Simples",IF('Escala Simples'!H56="Trabalho","TRAB",IF('Escala Simples'!H56="Folga","FOLGA",IF('Escala Simples'!H56="Atestado","ATEST",IF('Escala Simples'!H56="Férias","FERIAS","")))),"")</f>
        <v/>
      </c>
      <c r="BJ56" s="71" t="str">
        <f>IF(Configurações!$B$3="Colunas",IF('Escala Colunas'!Q68="","",'Escala Colunas'!Q68),IF(Configurações!$B$3="Simples","",IF('Escala Linhas'!AC56="","",'Escala Linhas'!AC56)))</f>
        <v/>
      </c>
      <c r="BK56" s="71" t="str">
        <f>IF(Configurações!$B$3="Colunas",IF('Escala Colunas'!Q69="","",'Escala Colunas'!Q69),IF(Configurações!$B$3="Simples","",IF('Escala Linhas'!AD56="","",'Escala Linhas'!AD56)))</f>
        <v/>
      </c>
      <c r="BL56" s="71" t="str">
        <f>IF(Configurações!$B$3="Colunas",IF('Escala Colunas'!Q70="","",'Escala Colunas'!Q70),IF(Configurações!$B$3="Simples","",IF('Escala Linhas'!AE56="","",'Escala Linhas'!AE56)))</f>
        <v/>
      </c>
      <c r="BM56" s="71" t="str">
        <f>IF(Configurações!$B$3="Colunas",IF('Escala Colunas'!Q71="","",'Escala Colunas'!Q71),IF(Configurações!$B$3="Simples","",IF('Escala Linhas'!AF56="","",'Escala Linhas'!AF56)))</f>
        <v/>
      </c>
      <c r="BN56">
        <f>IF($B56="",0,IF(Configurações!$B$3="Simples",IF(OR(BT56="TRAB",BT56="ATEST"),1,0),IF(AND(BJ56&lt;&gt;"",BM56&lt;&gt;""),1,0)))</f>
        <v>0</v>
      </c>
      <c r="BO56" s="72">
        <f>IF(AND(BN56=1,Configurações!$B$3&lt;&gt;"Simples"),MOD(BM56-BJ56,1)-BP56,0)</f>
        <v>0</v>
      </c>
      <c r="BP56" s="72">
        <f t="shared" si="122"/>
        <v>0</v>
      </c>
      <c r="BQ56">
        <f t="shared" si="123"/>
        <v>0</v>
      </c>
      <c r="BR56">
        <f t="shared" si="124"/>
        <v>0</v>
      </c>
      <c r="BS56" s="38" t="str">
        <f>IF(BN56=0,"",IF(BQ56&gt;Configurações!$B$15,"7DIA ","")&amp;IF(AND(WEEKDAY(BJ$5)=1,BR56&gt;IF($D56="F",Configurações!$B$13,Configurações!$B$14)),"DOM ","")&amp;IF(Configurações!$B$3="Simples","",IF(ROUND(BO56*1440,0)&lt;=ROUND(Configurações!$B$11*1440,0),IF(ROUND(BP56*1440,0)&gt;0,"INT-INDEVIDO",""),IF(ROUND(BO56*1440,0)&lt;=ROUND(Configurações!$B$12*1440,0),IF(ROUND(BP56*1440,0)&lt;&gt;ROUND(Configurações!$B$8*1440,0),"INT-15MIN",""),IF(OR(ROUND(BP56*1440,0)&lt;ROUND(Configurações!$B$9*1440,0),ROUND(BP56*1440,0)&gt;ROUND(Configurações!$B$10*1440,0)),"INT-1H2H","")))))</f>
        <v/>
      </c>
      <c r="BT56" t="str">
        <f>IF(Configurações!$B$3="Simples",IF('Escala Simples'!I56="Trabalho","TRAB",IF('Escala Simples'!I56="Folga","FOLGA",IF('Escala Simples'!I56="Atestado","ATEST",IF('Escala Simples'!I56="Férias","FERIAS","")))),"")</f>
        <v/>
      </c>
      <c r="BU56" s="71" t="str">
        <f>IF(Configurações!$B$3="Colunas",IF('Escala Colunas'!Q73="","",'Escala Colunas'!Q73),IF(Configurações!$B$3="Simples","",IF('Escala Linhas'!AH56="","",'Escala Linhas'!AH56)))</f>
        <v/>
      </c>
      <c r="BV56" s="71" t="str">
        <f>IF(Configurações!$B$3="Colunas",IF('Escala Colunas'!Q74="","",'Escala Colunas'!Q74),IF(Configurações!$B$3="Simples","",IF('Escala Linhas'!AI56="","",'Escala Linhas'!AI56)))</f>
        <v/>
      </c>
      <c r="BW56" s="71" t="str">
        <f>IF(Configurações!$B$3="Colunas",IF('Escala Colunas'!Q75="","",'Escala Colunas'!Q75),IF(Configurações!$B$3="Simples","",IF('Escala Linhas'!AJ56="","",'Escala Linhas'!AJ56)))</f>
        <v/>
      </c>
      <c r="BX56" s="71" t="str">
        <f>IF(Configurações!$B$3="Colunas",IF('Escala Colunas'!Q76="","",'Escala Colunas'!Q76),IF(Configurações!$B$3="Simples","",IF('Escala Linhas'!AK56="","",'Escala Linhas'!AK56)))</f>
        <v/>
      </c>
      <c r="BY56">
        <f>IF($B56="",0,IF(Configurações!$B$3="Simples",IF(OR(CE56="TRAB",CE56="ATEST"),1,0),IF(AND(BU56&lt;&gt;"",BX56&lt;&gt;""),1,0)))</f>
        <v>0</v>
      </c>
      <c r="BZ56" s="72">
        <f>IF(AND(BY56=1,Configurações!$B$3&lt;&gt;"Simples"),MOD(BX56-BU56,1)-CA56,0)</f>
        <v>0</v>
      </c>
      <c r="CA56" s="72">
        <f t="shared" si="125"/>
        <v>0</v>
      </c>
      <c r="CB56">
        <f t="shared" si="126"/>
        <v>0</v>
      </c>
      <c r="CC56">
        <f t="shared" si="127"/>
        <v>0</v>
      </c>
      <c r="CD56" s="38" t="str">
        <f>IF(BY56=0,"",IF(CB56&gt;Configurações!$B$15,"7DIA ","")&amp;IF(AND(WEEKDAY(BU$5)=1,CC56&gt;IF($D56="F",Configurações!$B$13,Configurações!$B$14)),"DOM ","")&amp;IF(Configurações!$B$3="Simples","",IF(ROUND(BZ56*1440,0)&lt;=ROUND(Configurações!$B$11*1440,0),IF(ROUND(CA56*1440,0)&gt;0,"INT-INDEVIDO",""),IF(ROUND(BZ56*1440,0)&lt;=ROUND(Configurações!$B$12*1440,0),IF(ROUND(CA56*1440,0)&lt;&gt;ROUND(Configurações!$B$8*1440,0),"INT-15MIN",""),IF(OR(ROUND(CA56*1440,0)&lt;ROUND(Configurações!$B$9*1440,0),ROUND(CA56*1440,0)&gt;ROUND(Configurações!$B$10*1440,0)),"INT-1H2H","")))))</f>
        <v/>
      </c>
      <c r="CE56" t="str">
        <f>IF(Configurações!$B$3="Simples",IF('Escala Simples'!J56="Trabalho","TRAB",IF('Escala Simples'!J56="Folga","FOLGA",IF('Escala Simples'!J56="Atestado","ATEST",IF('Escala Simples'!J56="Férias","FERIAS","")))),"")</f>
        <v/>
      </c>
      <c r="CF56" s="71" t="str">
        <f>IF(Configurações!$B$3="Colunas",IF('Escala Colunas'!Q81="","",'Escala Colunas'!Q81),IF(Configurações!$B$3="Simples","",IF('Escala Linhas'!AP56="","",'Escala Linhas'!AP56)))</f>
        <v/>
      </c>
      <c r="CG56" s="71" t="str">
        <f>IF(Configurações!$B$3="Colunas",IF('Escala Colunas'!Q82="","",'Escala Colunas'!Q82),IF(Configurações!$B$3="Simples","",IF('Escala Linhas'!AQ56="","",'Escala Linhas'!AQ56)))</f>
        <v/>
      </c>
      <c r="CH56" s="71" t="str">
        <f>IF(Configurações!$B$3="Colunas",IF('Escala Colunas'!Q83="","",'Escala Colunas'!Q83),IF(Configurações!$B$3="Simples","",IF('Escala Linhas'!AR56="","",'Escala Linhas'!AR56)))</f>
        <v/>
      </c>
      <c r="CI56" s="71" t="str">
        <f>IF(Configurações!$B$3="Colunas",IF('Escala Colunas'!Q84="","",'Escala Colunas'!Q84),IF(Configurações!$B$3="Simples","",IF('Escala Linhas'!AS56="","",'Escala Linhas'!AS56)))</f>
        <v/>
      </c>
      <c r="CJ56">
        <f>IF($B56="",0,IF(Configurações!$B$3="Simples",IF(OR(CP56="TRAB",CP56="ATEST"),1,0),IF(AND(CF56&lt;&gt;"",CI56&lt;&gt;""),1,0)))</f>
        <v>0</v>
      </c>
      <c r="CK56" s="72">
        <f>IF(AND(CJ56=1,Configurações!$B$3&lt;&gt;"Simples"),MOD(CI56-CF56,1)-CL56,0)</f>
        <v>0</v>
      </c>
      <c r="CL56" s="72">
        <f t="shared" si="128"/>
        <v>0</v>
      </c>
      <c r="CM56">
        <f t="shared" si="129"/>
        <v>0</v>
      </c>
      <c r="CN56">
        <f t="shared" si="130"/>
        <v>0</v>
      </c>
      <c r="CO56" s="38" t="str">
        <f>IF(CJ56=0,"",IF(CM56&gt;Configurações!$B$15,"7DIA ","")&amp;IF(AND(WEEKDAY(CF$5)=1,CN56&gt;IF($D56="F",Configurações!$B$13,Configurações!$B$14)),"DOM ","")&amp;IF(Configurações!$B$3="Simples","",IF(ROUND(CK56*1440,0)&lt;=ROUND(Configurações!$B$11*1440,0),IF(ROUND(CL56*1440,0)&gt;0,"INT-INDEVIDO",""),IF(ROUND(CK56*1440,0)&lt;=ROUND(Configurações!$B$12*1440,0),IF(ROUND(CL56*1440,0)&lt;&gt;ROUND(Configurações!$B$8*1440,0),"INT-15MIN",""),IF(OR(ROUND(CL56*1440,0)&lt;ROUND(Configurações!$B$9*1440,0),ROUND(CL56*1440,0)&gt;ROUND(Configurações!$B$10*1440,0)),"INT-1H2H","")))))</f>
        <v/>
      </c>
      <c r="CP56" t="str">
        <f>IF(Configurações!$B$3="Simples",IF('Escala Simples'!M56="Trabalho","TRAB",IF('Escala Simples'!M56="Folga","FOLGA",IF('Escala Simples'!M56="Atestado","ATEST",IF('Escala Simples'!M56="Férias","FERIAS","")))),"")</f>
        <v/>
      </c>
      <c r="CQ56" s="71" t="str">
        <f>IF(Configurações!$B$3="Colunas",IF('Escala Colunas'!Q86="","",'Escala Colunas'!Q86),IF(Configurações!$B$3="Simples","",IF('Escala Linhas'!AU56="","",'Escala Linhas'!AU56)))</f>
        <v/>
      </c>
      <c r="CR56" s="71" t="str">
        <f>IF(Configurações!$B$3="Colunas",IF('Escala Colunas'!Q87="","",'Escala Colunas'!Q87),IF(Configurações!$B$3="Simples","",IF('Escala Linhas'!AV56="","",'Escala Linhas'!AV56)))</f>
        <v/>
      </c>
      <c r="CS56" s="71" t="str">
        <f>IF(Configurações!$B$3="Colunas",IF('Escala Colunas'!Q88="","",'Escala Colunas'!Q88),IF(Configurações!$B$3="Simples","",IF('Escala Linhas'!AW56="","",'Escala Linhas'!AW56)))</f>
        <v/>
      </c>
      <c r="CT56" s="71" t="str">
        <f>IF(Configurações!$B$3="Colunas",IF('Escala Colunas'!Q89="","",'Escala Colunas'!Q89),IF(Configurações!$B$3="Simples","",IF('Escala Linhas'!AX56="","",'Escala Linhas'!AX56)))</f>
        <v/>
      </c>
      <c r="CU56">
        <f>IF($B56="",0,IF(Configurações!$B$3="Simples",IF(OR(DA56="TRAB",DA56="ATEST"),1,0),IF(AND(CQ56&lt;&gt;"",CT56&lt;&gt;""),1,0)))</f>
        <v>0</v>
      </c>
      <c r="CV56" s="72">
        <f>IF(AND(CU56=1,Configurações!$B$3&lt;&gt;"Simples"),MOD(CT56-CQ56,1)-CW56,0)</f>
        <v>0</v>
      </c>
      <c r="CW56" s="72">
        <f t="shared" si="131"/>
        <v>0</v>
      </c>
      <c r="CX56">
        <f t="shared" si="132"/>
        <v>0</v>
      </c>
      <c r="CY56">
        <f t="shared" si="133"/>
        <v>0</v>
      </c>
      <c r="CZ56" s="38" t="str">
        <f>IF(CU56=0,"",IF(CX56&gt;Configurações!$B$15,"7DIA ","")&amp;IF(AND(WEEKDAY(CQ$5)=1,CY56&gt;IF($D56="F",Configurações!$B$13,Configurações!$B$14)),"DOM ","")&amp;IF(Configurações!$B$3="Simples","",IF(ROUND(CV56*1440,0)&lt;=ROUND(Configurações!$B$11*1440,0),IF(ROUND(CW56*1440,0)&gt;0,"INT-INDEVIDO",""),IF(ROUND(CV56*1440,0)&lt;=ROUND(Configurações!$B$12*1440,0),IF(ROUND(CW56*1440,0)&lt;&gt;ROUND(Configurações!$B$8*1440,0),"INT-15MIN",""),IF(OR(ROUND(CW56*1440,0)&lt;ROUND(Configurações!$B$9*1440,0),ROUND(CW56*1440,0)&gt;ROUND(Configurações!$B$10*1440,0)),"INT-1H2H","")))))</f>
        <v/>
      </c>
      <c r="DA56" t="str">
        <f>IF(Configurações!$B$3="Simples",IF('Escala Simples'!N56="Trabalho","TRAB",IF('Escala Simples'!N56="Folga","FOLGA",IF('Escala Simples'!N56="Atestado","ATEST",IF('Escala Simples'!N56="Férias","FERIAS","")))),"")</f>
        <v/>
      </c>
      <c r="DB56" s="71" t="str">
        <f>IF(Configurações!$B$3="Colunas",IF('Escala Colunas'!Q91="","",'Escala Colunas'!Q91),IF(Configurações!$B$3="Simples","",IF('Escala Linhas'!AZ56="","",'Escala Linhas'!AZ56)))</f>
        <v/>
      </c>
      <c r="DC56" s="71" t="str">
        <f>IF(Configurações!$B$3="Colunas",IF('Escala Colunas'!Q92="","",'Escala Colunas'!Q92),IF(Configurações!$B$3="Simples","",IF('Escala Linhas'!BA56="","",'Escala Linhas'!BA56)))</f>
        <v/>
      </c>
      <c r="DD56" s="71" t="str">
        <f>IF(Configurações!$B$3="Colunas",IF('Escala Colunas'!Q93="","",'Escala Colunas'!Q93),IF(Configurações!$B$3="Simples","",IF('Escala Linhas'!BB56="","",'Escala Linhas'!BB56)))</f>
        <v/>
      </c>
      <c r="DE56" s="71" t="str">
        <f>IF(Configurações!$B$3="Colunas",IF('Escala Colunas'!Q94="","",'Escala Colunas'!Q94),IF(Configurações!$B$3="Simples","",IF('Escala Linhas'!BC56="","",'Escala Linhas'!BC56)))</f>
        <v/>
      </c>
      <c r="DF56">
        <f>IF($B56="",0,IF(Configurações!$B$3="Simples",IF(OR(DL56="TRAB",DL56="ATEST"),1,0),IF(AND(DB56&lt;&gt;"",DE56&lt;&gt;""),1,0)))</f>
        <v>0</v>
      </c>
      <c r="DG56" s="72">
        <f>IF(AND(DF56=1,Configurações!$B$3&lt;&gt;"Simples"),MOD(DE56-DB56,1)-DH56,0)</f>
        <v>0</v>
      </c>
      <c r="DH56" s="72">
        <f t="shared" si="134"/>
        <v>0</v>
      </c>
      <c r="DI56">
        <f t="shared" si="135"/>
        <v>0</v>
      </c>
      <c r="DJ56">
        <f t="shared" si="136"/>
        <v>0</v>
      </c>
      <c r="DK56" s="38" t="str">
        <f>IF(DF56=0,"",IF(DI56&gt;Configurações!$B$15,"7DIA ","")&amp;IF(AND(WEEKDAY(DB$5)=1,DJ56&gt;IF($D56="F",Configurações!$B$13,Configurações!$B$14)),"DOM ","")&amp;IF(Configurações!$B$3="Simples","",IF(ROUND(DG56*1440,0)&lt;=ROUND(Configurações!$B$11*1440,0),IF(ROUND(DH56*1440,0)&gt;0,"INT-INDEVIDO",""),IF(ROUND(DG56*1440,0)&lt;=ROUND(Configurações!$B$12*1440,0),IF(ROUND(DH56*1440,0)&lt;&gt;ROUND(Configurações!$B$8*1440,0),"INT-15MIN",""),IF(OR(ROUND(DH56*1440,0)&lt;ROUND(Configurações!$B$9*1440,0),ROUND(DH56*1440,0)&gt;ROUND(Configurações!$B$10*1440,0)),"INT-1H2H","")))))</f>
        <v/>
      </c>
      <c r="DL56" t="str">
        <f>IF(Configurações!$B$3="Simples",IF('Escala Simples'!O56="Trabalho","TRAB",IF('Escala Simples'!O56="Folga","FOLGA",IF('Escala Simples'!O56="Atestado","ATEST",IF('Escala Simples'!O56="Férias","FERIAS","")))),"")</f>
        <v/>
      </c>
      <c r="DM56" s="71" t="str">
        <f>IF(Configurações!$B$3="Colunas",IF('Escala Colunas'!Q96="","",'Escala Colunas'!Q96),IF(Configurações!$B$3="Simples","",IF('Escala Linhas'!BE56="","",'Escala Linhas'!BE56)))</f>
        <v/>
      </c>
      <c r="DN56" s="71" t="str">
        <f>IF(Configurações!$B$3="Colunas",IF('Escala Colunas'!Q97="","",'Escala Colunas'!Q97),IF(Configurações!$B$3="Simples","",IF('Escala Linhas'!BF56="","",'Escala Linhas'!BF56)))</f>
        <v/>
      </c>
      <c r="DO56" s="71" t="str">
        <f>IF(Configurações!$B$3="Colunas",IF('Escala Colunas'!Q98="","",'Escala Colunas'!Q98),IF(Configurações!$B$3="Simples","",IF('Escala Linhas'!BG56="","",'Escala Linhas'!BG56)))</f>
        <v/>
      </c>
      <c r="DP56" s="71" t="str">
        <f>IF(Configurações!$B$3="Colunas",IF('Escala Colunas'!Q99="","",'Escala Colunas'!Q99),IF(Configurações!$B$3="Simples","",IF('Escala Linhas'!BH56="","",'Escala Linhas'!BH56)))</f>
        <v/>
      </c>
      <c r="DQ56">
        <f>IF($B56="",0,IF(Configurações!$B$3="Simples",IF(OR(DW56="TRAB",DW56="ATEST"),1,0),IF(AND(DM56&lt;&gt;"",DP56&lt;&gt;""),1,0)))</f>
        <v>0</v>
      </c>
      <c r="DR56" s="72">
        <f>IF(AND(DQ56=1,Configurações!$B$3&lt;&gt;"Simples"),MOD(DP56-DM56,1)-DS56,0)</f>
        <v>0</v>
      </c>
      <c r="DS56" s="72">
        <f t="shared" si="137"/>
        <v>0</v>
      </c>
      <c r="DT56">
        <f t="shared" si="138"/>
        <v>0</v>
      </c>
      <c r="DU56">
        <f t="shared" si="139"/>
        <v>0</v>
      </c>
      <c r="DV56" s="38" t="str">
        <f>IF(DQ56=0,"",IF(DT56&gt;Configurações!$B$15,"7DIA ","")&amp;IF(AND(WEEKDAY(DM$5)=1,DU56&gt;IF($D56="F",Configurações!$B$13,Configurações!$B$14)),"DOM ","")&amp;IF(Configurações!$B$3="Simples","",IF(ROUND(DR56*1440,0)&lt;=ROUND(Configurações!$B$11*1440,0),IF(ROUND(DS56*1440,0)&gt;0,"INT-INDEVIDO",""),IF(ROUND(DR56*1440,0)&lt;=ROUND(Configurações!$B$12*1440,0),IF(ROUND(DS56*1440,0)&lt;&gt;ROUND(Configurações!$B$8*1440,0),"INT-15MIN",""),IF(OR(ROUND(DS56*1440,0)&lt;ROUND(Configurações!$B$9*1440,0),ROUND(DS56*1440,0)&gt;ROUND(Configurações!$B$10*1440,0)),"INT-1H2H","")))))</f>
        <v/>
      </c>
      <c r="DW56" t="str">
        <f>IF(Configurações!$B$3="Simples",IF('Escala Simples'!P56="Trabalho","TRAB",IF('Escala Simples'!P56="Folga","FOLGA",IF('Escala Simples'!P56="Atestado","ATEST",IF('Escala Simples'!P56="Férias","FERIAS","")))),"")</f>
        <v/>
      </c>
      <c r="DX56" s="71" t="str">
        <f>IF(Configurações!$B$3="Colunas",IF('Escala Colunas'!Q101="","",'Escala Colunas'!Q101),IF(Configurações!$B$3="Simples","",IF('Escala Linhas'!BJ56="","",'Escala Linhas'!BJ56)))</f>
        <v/>
      </c>
      <c r="DY56" s="71" t="str">
        <f>IF(Configurações!$B$3="Colunas",IF('Escala Colunas'!Q102="","",'Escala Colunas'!Q102),IF(Configurações!$B$3="Simples","",IF('Escala Linhas'!BK56="","",'Escala Linhas'!BK56)))</f>
        <v/>
      </c>
      <c r="DZ56" s="71" t="str">
        <f>IF(Configurações!$B$3="Colunas",IF('Escala Colunas'!Q103="","",'Escala Colunas'!Q103),IF(Configurações!$B$3="Simples","",IF('Escala Linhas'!BL56="","",'Escala Linhas'!BL56)))</f>
        <v/>
      </c>
      <c r="EA56" s="71" t="str">
        <f>IF(Configurações!$B$3="Colunas",IF('Escala Colunas'!Q104="","",'Escala Colunas'!Q104),IF(Configurações!$B$3="Simples","",IF('Escala Linhas'!BM56="","",'Escala Linhas'!BM56)))</f>
        <v/>
      </c>
      <c r="EB56">
        <f>IF($B56="",0,IF(Configurações!$B$3="Simples",IF(OR(EH56="TRAB",EH56="ATEST"),1,0),IF(AND(DX56&lt;&gt;"",EA56&lt;&gt;""),1,0)))</f>
        <v>0</v>
      </c>
      <c r="EC56" s="72">
        <f>IF(AND(EB56=1,Configurações!$B$3&lt;&gt;"Simples"),MOD(EA56-DX56,1)-ED56,0)</f>
        <v>0</v>
      </c>
      <c r="ED56" s="72">
        <f t="shared" si="140"/>
        <v>0</v>
      </c>
      <c r="EE56">
        <f t="shared" si="141"/>
        <v>0</v>
      </c>
      <c r="EF56">
        <f t="shared" si="142"/>
        <v>0</v>
      </c>
      <c r="EG56" s="38" t="str">
        <f>IF(EB56=0,"",IF(EE56&gt;Configurações!$B$15,"7DIA ","")&amp;IF(AND(WEEKDAY(DX$5)=1,EF56&gt;IF($D56="F",Configurações!$B$13,Configurações!$B$14)),"DOM ","")&amp;IF(Configurações!$B$3="Simples","",IF(ROUND(EC56*1440,0)&lt;=ROUND(Configurações!$B$11*1440,0),IF(ROUND(ED56*1440,0)&gt;0,"INT-INDEVIDO",""),IF(ROUND(EC56*1440,0)&lt;=ROUND(Configurações!$B$12*1440,0),IF(ROUND(ED56*1440,0)&lt;&gt;ROUND(Configurações!$B$8*1440,0),"INT-15MIN",""),IF(OR(ROUND(ED56*1440,0)&lt;ROUND(Configurações!$B$9*1440,0),ROUND(ED56*1440,0)&gt;ROUND(Configurações!$B$10*1440,0)),"INT-1H2H","")))))</f>
        <v/>
      </c>
      <c r="EH56" t="str">
        <f>IF(Configurações!$B$3="Simples",IF('Escala Simples'!Q56="Trabalho","TRAB",IF('Escala Simples'!Q56="Folga","FOLGA",IF('Escala Simples'!Q56="Atestado","ATEST",IF('Escala Simples'!Q56="Férias","FERIAS","")))),"")</f>
        <v/>
      </c>
      <c r="EI56" s="71" t="str">
        <f>IF(Configurações!$B$3="Colunas",IF('Escala Colunas'!Q106="","",'Escala Colunas'!Q106),IF(Configurações!$B$3="Simples","",IF('Escala Linhas'!BO56="","",'Escala Linhas'!BO56)))</f>
        <v/>
      </c>
      <c r="EJ56" s="71" t="str">
        <f>IF(Configurações!$B$3="Colunas",IF('Escala Colunas'!Q107="","",'Escala Colunas'!Q107),IF(Configurações!$B$3="Simples","",IF('Escala Linhas'!BP56="","",'Escala Linhas'!BP56)))</f>
        <v/>
      </c>
      <c r="EK56" s="71" t="str">
        <f>IF(Configurações!$B$3="Colunas",IF('Escala Colunas'!Q108="","",'Escala Colunas'!Q108),IF(Configurações!$B$3="Simples","",IF('Escala Linhas'!BQ56="","",'Escala Linhas'!BQ56)))</f>
        <v/>
      </c>
      <c r="EL56" s="71" t="str">
        <f>IF(Configurações!$B$3="Colunas",IF('Escala Colunas'!Q109="","",'Escala Colunas'!Q109),IF(Configurações!$B$3="Simples","",IF('Escala Linhas'!BR56="","",'Escala Linhas'!BR56)))</f>
        <v/>
      </c>
      <c r="EM56">
        <f>IF($B56="",0,IF(Configurações!$B$3="Simples",IF(OR(ES56="TRAB",ES56="ATEST"),1,0),IF(AND(EI56&lt;&gt;"",EL56&lt;&gt;""),1,0)))</f>
        <v>0</v>
      </c>
      <c r="EN56" s="72">
        <f>IF(AND(EM56=1,Configurações!$B$3&lt;&gt;"Simples"),MOD(EL56-EI56,1)-EO56,0)</f>
        <v>0</v>
      </c>
      <c r="EO56" s="72">
        <f t="shared" si="143"/>
        <v>0</v>
      </c>
      <c r="EP56">
        <f t="shared" si="144"/>
        <v>0</v>
      </c>
      <c r="EQ56">
        <f t="shared" si="145"/>
        <v>0</v>
      </c>
      <c r="ER56" s="38" t="str">
        <f>IF(EM56=0,"",IF(EP56&gt;Configurações!$B$15,"7DIA ","")&amp;IF(AND(WEEKDAY(EI$5)=1,EQ56&gt;IF($D56="F",Configurações!$B$13,Configurações!$B$14)),"DOM ","")&amp;IF(Configurações!$B$3="Simples","",IF(ROUND(EN56*1440,0)&lt;=ROUND(Configurações!$B$11*1440,0),IF(ROUND(EO56*1440,0)&gt;0,"INT-INDEVIDO",""),IF(ROUND(EN56*1440,0)&lt;=ROUND(Configurações!$B$12*1440,0),IF(ROUND(EO56*1440,0)&lt;&gt;ROUND(Configurações!$B$8*1440,0),"INT-15MIN",""),IF(OR(ROUND(EO56*1440,0)&lt;ROUND(Configurações!$B$9*1440,0),ROUND(EO56*1440,0)&gt;ROUND(Configurações!$B$10*1440,0)),"INT-1H2H","")))))</f>
        <v/>
      </c>
      <c r="ES56" t="str">
        <f>IF(Configurações!$B$3="Simples",IF('Escala Simples'!R56="Trabalho","TRAB",IF('Escala Simples'!R56="Folga","FOLGA",IF('Escala Simples'!R56="Atestado","ATEST",IF('Escala Simples'!R56="Férias","FERIAS","")))),"")</f>
        <v/>
      </c>
      <c r="ET56" s="71" t="str">
        <f>IF(Configurações!$B$3="Colunas",IF('Escala Colunas'!Q111="","",'Escala Colunas'!Q111),IF(Configurações!$B$3="Simples","",IF('Escala Linhas'!BT56="","",'Escala Linhas'!BT56)))</f>
        <v/>
      </c>
      <c r="EU56" s="71" t="str">
        <f>IF(Configurações!$B$3="Colunas",IF('Escala Colunas'!Q112="","",'Escala Colunas'!Q112),IF(Configurações!$B$3="Simples","",IF('Escala Linhas'!BU56="","",'Escala Linhas'!BU56)))</f>
        <v/>
      </c>
      <c r="EV56" s="71" t="str">
        <f>IF(Configurações!$B$3="Colunas",IF('Escala Colunas'!Q113="","",'Escala Colunas'!Q113),IF(Configurações!$B$3="Simples","",IF('Escala Linhas'!BV56="","",'Escala Linhas'!BV56)))</f>
        <v/>
      </c>
      <c r="EW56" s="71" t="str">
        <f>IF(Configurações!$B$3="Colunas",IF('Escala Colunas'!Q114="","",'Escala Colunas'!Q114),IF(Configurações!$B$3="Simples","",IF('Escala Linhas'!BW56="","",'Escala Linhas'!BW56)))</f>
        <v/>
      </c>
      <c r="EX56">
        <f>IF($B56="",0,IF(Configurações!$B$3="Simples",IF(OR(FD56="TRAB",FD56="ATEST"),1,0),IF(AND(ET56&lt;&gt;"",EW56&lt;&gt;""),1,0)))</f>
        <v>0</v>
      </c>
      <c r="EY56" s="72">
        <f>IF(AND(EX56=1,Configurações!$B$3&lt;&gt;"Simples"),MOD(EW56-ET56,1)-EZ56,0)</f>
        <v>0</v>
      </c>
      <c r="EZ56" s="72">
        <f t="shared" si="146"/>
        <v>0</v>
      </c>
      <c r="FA56">
        <f t="shared" si="147"/>
        <v>0</v>
      </c>
      <c r="FB56">
        <f t="shared" si="148"/>
        <v>0</v>
      </c>
      <c r="FC56" s="38" t="str">
        <f>IF(EX56=0,"",IF(FA56&gt;Configurações!$B$15,"7DIA ","")&amp;IF(AND(WEEKDAY(ET$5)=1,FB56&gt;IF($D56="F",Configurações!$B$13,Configurações!$B$14)),"DOM ","")&amp;IF(Configurações!$B$3="Simples","",IF(ROUND(EY56*1440,0)&lt;=ROUND(Configurações!$B$11*1440,0),IF(ROUND(EZ56*1440,0)&gt;0,"INT-INDEVIDO",""),IF(ROUND(EY56*1440,0)&lt;=ROUND(Configurações!$B$12*1440,0),IF(ROUND(EZ56*1440,0)&lt;&gt;ROUND(Configurações!$B$8*1440,0),"INT-15MIN",""),IF(OR(ROUND(EZ56*1440,0)&lt;ROUND(Configurações!$B$9*1440,0),ROUND(EZ56*1440,0)&gt;ROUND(Configurações!$B$10*1440,0)),"INT-1H2H","")))))</f>
        <v/>
      </c>
      <c r="FD56" t="str">
        <f>IF(Configurações!$B$3="Simples",IF('Escala Simples'!S56="Trabalho","TRAB",IF('Escala Simples'!S56="Folga","FOLGA",IF('Escala Simples'!S56="Atestado","ATEST",IF('Escala Simples'!S56="Férias","FERIAS","")))),"")</f>
        <v/>
      </c>
      <c r="FE56" s="71" t="str">
        <f>IF(Configurações!$B$3="Colunas",IF('Escala Colunas'!Q119="","",'Escala Colunas'!Q119),IF(Configurações!$B$3="Simples","",IF('Escala Linhas'!CB56="","",'Escala Linhas'!CB56)))</f>
        <v/>
      </c>
      <c r="FF56" s="71" t="str">
        <f>IF(Configurações!$B$3="Colunas",IF('Escala Colunas'!Q120="","",'Escala Colunas'!Q120),IF(Configurações!$B$3="Simples","",IF('Escala Linhas'!CC56="","",'Escala Linhas'!CC56)))</f>
        <v/>
      </c>
      <c r="FG56" s="71" t="str">
        <f>IF(Configurações!$B$3="Colunas",IF('Escala Colunas'!Q121="","",'Escala Colunas'!Q121),IF(Configurações!$B$3="Simples","",IF('Escala Linhas'!CD56="","",'Escala Linhas'!CD56)))</f>
        <v/>
      </c>
      <c r="FH56" s="71" t="str">
        <f>IF(Configurações!$B$3="Colunas",IF('Escala Colunas'!Q122="","",'Escala Colunas'!Q122),IF(Configurações!$B$3="Simples","",IF('Escala Linhas'!CE56="","",'Escala Linhas'!CE56)))</f>
        <v/>
      </c>
      <c r="FI56">
        <f>IF($B56="",0,IF(Configurações!$B$3="Simples",IF(OR(FO56="TRAB",FO56="ATEST"),1,0),IF(AND(FE56&lt;&gt;"",FH56&lt;&gt;""),1,0)))</f>
        <v>0</v>
      </c>
      <c r="FJ56" s="72">
        <f>IF(AND(FI56=1,Configurações!$B$3&lt;&gt;"Simples"),MOD(FH56-FE56,1)-FK56,0)</f>
        <v>0</v>
      </c>
      <c r="FK56" s="72">
        <f t="shared" si="149"/>
        <v>0</v>
      </c>
      <c r="FL56">
        <f t="shared" si="150"/>
        <v>0</v>
      </c>
      <c r="FM56">
        <f t="shared" si="151"/>
        <v>0</v>
      </c>
      <c r="FN56" s="38" t="str">
        <f>IF(FI56=0,"",IF(FL56&gt;Configurações!$B$15,"7DIA ","")&amp;IF(AND(WEEKDAY(FE$5)=1,FM56&gt;IF($D56="F",Configurações!$B$13,Configurações!$B$14)),"DOM ","")&amp;IF(Configurações!$B$3="Simples","",IF(ROUND(FJ56*1440,0)&lt;=ROUND(Configurações!$B$11*1440,0),IF(ROUND(FK56*1440,0)&gt;0,"INT-INDEVIDO",""),IF(ROUND(FJ56*1440,0)&lt;=ROUND(Configurações!$B$12*1440,0),IF(ROUND(FK56*1440,0)&lt;&gt;ROUND(Configurações!$B$8*1440,0),"INT-15MIN",""),IF(OR(ROUND(FK56*1440,0)&lt;ROUND(Configurações!$B$9*1440,0),ROUND(FK56*1440,0)&gt;ROUND(Configurações!$B$10*1440,0)),"INT-1H2H","")))))</f>
        <v/>
      </c>
      <c r="FO56" t="str">
        <f>IF(Configurações!$B$3="Simples",IF('Escala Simples'!V56="Trabalho","TRAB",IF('Escala Simples'!V56="Folga","FOLGA",IF('Escala Simples'!V56="Atestado","ATEST",IF('Escala Simples'!V56="Férias","FERIAS","")))),"")</f>
        <v/>
      </c>
      <c r="FP56" s="71" t="str">
        <f>IF(Configurações!$B$3="Colunas",IF('Escala Colunas'!Q124="","",'Escala Colunas'!Q124),IF(Configurações!$B$3="Simples","",IF('Escala Linhas'!CG56="","",'Escala Linhas'!CG56)))</f>
        <v/>
      </c>
      <c r="FQ56" s="71" t="str">
        <f>IF(Configurações!$B$3="Colunas",IF('Escala Colunas'!Q125="","",'Escala Colunas'!Q125),IF(Configurações!$B$3="Simples","",IF('Escala Linhas'!CH56="","",'Escala Linhas'!CH56)))</f>
        <v/>
      </c>
      <c r="FR56" s="71" t="str">
        <f>IF(Configurações!$B$3="Colunas",IF('Escala Colunas'!Q126="","",'Escala Colunas'!Q126),IF(Configurações!$B$3="Simples","",IF('Escala Linhas'!CI56="","",'Escala Linhas'!CI56)))</f>
        <v/>
      </c>
      <c r="FS56" s="71" t="str">
        <f>IF(Configurações!$B$3="Colunas",IF('Escala Colunas'!Q127="","",'Escala Colunas'!Q127),IF(Configurações!$B$3="Simples","",IF('Escala Linhas'!CJ56="","",'Escala Linhas'!CJ56)))</f>
        <v/>
      </c>
      <c r="FT56">
        <f>IF($B56="",0,IF(Configurações!$B$3="Simples",IF(OR(FZ56="TRAB",FZ56="ATEST"),1,0),IF(AND(FP56&lt;&gt;"",FS56&lt;&gt;""),1,0)))</f>
        <v>0</v>
      </c>
      <c r="FU56" s="72">
        <f>IF(AND(FT56=1,Configurações!$B$3&lt;&gt;"Simples"),MOD(FS56-FP56,1)-FV56,0)</f>
        <v>0</v>
      </c>
      <c r="FV56" s="72">
        <f t="shared" si="152"/>
        <v>0</v>
      </c>
      <c r="FW56">
        <f t="shared" si="153"/>
        <v>0</v>
      </c>
      <c r="FX56">
        <f t="shared" si="154"/>
        <v>0</v>
      </c>
      <c r="FY56" s="38" t="str">
        <f>IF(FT56=0,"",IF(FW56&gt;Configurações!$B$15,"7DIA ","")&amp;IF(AND(WEEKDAY(FP$5)=1,FX56&gt;IF($D56="F",Configurações!$B$13,Configurações!$B$14)),"DOM ","")&amp;IF(Configurações!$B$3="Simples","",IF(ROUND(FU56*1440,0)&lt;=ROUND(Configurações!$B$11*1440,0),IF(ROUND(FV56*1440,0)&gt;0,"INT-INDEVIDO",""),IF(ROUND(FU56*1440,0)&lt;=ROUND(Configurações!$B$12*1440,0),IF(ROUND(FV56*1440,0)&lt;&gt;ROUND(Configurações!$B$8*1440,0),"INT-15MIN",""),IF(OR(ROUND(FV56*1440,0)&lt;ROUND(Configurações!$B$9*1440,0),ROUND(FV56*1440,0)&gt;ROUND(Configurações!$B$10*1440,0)),"INT-1H2H","")))))</f>
        <v/>
      </c>
      <c r="FZ56" t="str">
        <f>IF(Configurações!$B$3="Simples",IF('Escala Simples'!W56="Trabalho","TRAB",IF('Escala Simples'!W56="Folga","FOLGA",IF('Escala Simples'!W56="Atestado","ATEST",IF('Escala Simples'!W56="Férias","FERIAS","")))),"")</f>
        <v/>
      </c>
      <c r="GA56" s="71" t="str">
        <f>IF(Configurações!$B$3="Colunas",IF('Escala Colunas'!Q129="","",'Escala Colunas'!Q129),IF(Configurações!$B$3="Simples","",IF('Escala Linhas'!CL56="","",'Escala Linhas'!CL56)))</f>
        <v/>
      </c>
      <c r="GB56" s="71" t="str">
        <f>IF(Configurações!$B$3="Colunas",IF('Escala Colunas'!Q130="","",'Escala Colunas'!Q130),IF(Configurações!$B$3="Simples","",IF('Escala Linhas'!CM56="","",'Escala Linhas'!CM56)))</f>
        <v/>
      </c>
      <c r="GC56" s="71" t="str">
        <f>IF(Configurações!$B$3="Colunas",IF('Escala Colunas'!Q131="","",'Escala Colunas'!Q131),IF(Configurações!$B$3="Simples","",IF('Escala Linhas'!CN56="","",'Escala Linhas'!CN56)))</f>
        <v/>
      </c>
      <c r="GD56" s="71" t="str">
        <f>IF(Configurações!$B$3="Colunas",IF('Escala Colunas'!Q132="","",'Escala Colunas'!Q132),IF(Configurações!$B$3="Simples","",IF('Escala Linhas'!CO56="","",'Escala Linhas'!CO56)))</f>
        <v/>
      </c>
      <c r="GE56">
        <f>IF($B56="",0,IF(Configurações!$B$3="Simples",IF(OR(GK56="TRAB",GK56="ATEST"),1,0),IF(AND(GA56&lt;&gt;"",GD56&lt;&gt;""),1,0)))</f>
        <v>0</v>
      </c>
      <c r="GF56" s="72">
        <f>IF(AND(GE56=1,Configurações!$B$3&lt;&gt;"Simples"),MOD(GD56-GA56,1)-GG56,0)</f>
        <v>0</v>
      </c>
      <c r="GG56" s="72">
        <f t="shared" si="155"/>
        <v>0</v>
      </c>
      <c r="GH56">
        <f t="shared" si="156"/>
        <v>0</v>
      </c>
      <c r="GI56">
        <f t="shared" si="157"/>
        <v>0</v>
      </c>
      <c r="GJ56" s="38" t="str">
        <f>IF(GE56=0,"",IF(GH56&gt;Configurações!$B$15,"7DIA ","")&amp;IF(AND(WEEKDAY(GA$5)=1,GI56&gt;IF($D56="F",Configurações!$B$13,Configurações!$B$14)),"DOM ","")&amp;IF(Configurações!$B$3="Simples","",IF(ROUND(GF56*1440,0)&lt;=ROUND(Configurações!$B$11*1440,0),IF(ROUND(GG56*1440,0)&gt;0,"INT-INDEVIDO",""),IF(ROUND(GF56*1440,0)&lt;=ROUND(Configurações!$B$12*1440,0),IF(ROUND(GG56*1440,0)&lt;&gt;ROUND(Configurações!$B$8*1440,0),"INT-15MIN",""),IF(OR(ROUND(GG56*1440,0)&lt;ROUND(Configurações!$B$9*1440,0),ROUND(GG56*1440,0)&gt;ROUND(Configurações!$B$10*1440,0)),"INT-1H2H","")))))</f>
        <v/>
      </c>
      <c r="GK56" t="str">
        <f>IF(Configurações!$B$3="Simples",IF('Escala Simples'!X56="Trabalho","TRAB",IF('Escala Simples'!X56="Folga","FOLGA",IF('Escala Simples'!X56="Atestado","ATEST",IF('Escala Simples'!X56="Férias","FERIAS","")))),"")</f>
        <v/>
      </c>
      <c r="GL56" s="71" t="str">
        <f>IF(Configurações!$B$3="Colunas",IF('Escala Colunas'!Q134="","",'Escala Colunas'!Q134),IF(Configurações!$B$3="Simples","",IF('Escala Linhas'!CQ56="","",'Escala Linhas'!CQ56)))</f>
        <v/>
      </c>
      <c r="GM56" s="71" t="str">
        <f>IF(Configurações!$B$3="Colunas",IF('Escala Colunas'!Q135="","",'Escala Colunas'!Q135),IF(Configurações!$B$3="Simples","",IF('Escala Linhas'!CR56="","",'Escala Linhas'!CR56)))</f>
        <v/>
      </c>
      <c r="GN56" s="71" t="str">
        <f>IF(Configurações!$B$3="Colunas",IF('Escala Colunas'!Q136="","",'Escala Colunas'!Q136),IF(Configurações!$B$3="Simples","",IF('Escala Linhas'!CS56="","",'Escala Linhas'!CS56)))</f>
        <v/>
      </c>
      <c r="GO56" s="71" t="str">
        <f>IF(Configurações!$B$3="Colunas",IF('Escala Colunas'!Q137="","",'Escala Colunas'!Q137),IF(Configurações!$B$3="Simples","",IF('Escala Linhas'!CT56="","",'Escala Linhas'!CT56)))</f>
        <v/>
      </c>
      <c r="GP56">
        <f>IF($B56="",0,IF(Configurações!$B$3="Simples",IF(OR(GV56="TRAB",GV56="ATEST"),1,0),IF(AND(GL56&lt;&gt;"",GO56&lt;&gt;""),1,0)))</f>
        <v>0</v>
      </c>
      <c r="GQ56" s="72">
        <f>IF(AND(GP56=1,Configurações!$B$3&lt;&gt;"Simples"),MOD(GO56-GL56,1)-GR56,0)</f>
        <v>0</v>
      </c>
      <c r="GR56" s="72">
        <f t="shared" si="158"/>
        <v>0</v>
      </c>
      <c r="GS56">
        <f t="shared" si="159"/>
        <v>0</v>
      </c>
      <c r="GT56">
        <f t="shared" si="160"/>
        <v>0</v>
      </c>
      <c r="GU56" s="38" t="str">
        <f>IF(GP56=0,"",IF(GS56&gt;Configurações!$B$15,"7DIA ","")&amp;IF(AND(WEEKDAY(GL$5)=1,GT56&gt;IF($D56="F",Configurações!$B$13,Configurações!$B$14)),"DOM ","")&amp;IF(Configurações!$B$3="Simples","",IF(ROUND(GQ56*1440,0)&lt;=ROUND(Configurações!$B$11*1440,0),IF(ROUND(GR56*1440,0)&gt;0,"INT-INDEVIDO",""),IF(ROUND(GQ56*1440,0)&lt;=ROUND(Configurações!$B$12*1440,0),IF(ROUND(GR56*1440,0)&lt;&gt;ROUND(Configurações!$B$8*1440,0),"INT-15MIN",""),IF(OR(ROUND(GR56*1440,0)&lt;ROUND(Configurações!$B$9*1440,0),ROUND(GR56*1440,0)&gt;ROUND(Configurações!$B$10*1440,0)),"INT-1H2H","")))))</f>
        <v/>
      </c>
      <c r="GV56" t="str">
        <f>IF(Configurações!$B$3="Simples",IF('Escala Simples'!Y56="Trabalho","TRAB",IF('Escala Simples'!Y56="Folga","FOLGA",IF('Escala Simples'!Y56="Atestado","ATEST",IF('Escala Simples'!Y56="Férias","FERIAS","")))),"")</f>
        <v/>
      </c>
      <c r="GW56" s="71" t="str">
        <f>IF(Configurações!$B$3="Colunas",IF('Escala Colunas'!Q139="","",'Escala Colunas'!Q139),IF(Configurações!$B$3="Simples","",IF('Escala Linhas'!CV56="","",'Escala Linhas'!CV56)))</f>
        <v/>
      </c>
      <c r="GX56" s="71" t="str">
        <f>IF(Configurações!$B$3="Colunas",IF('Escala Colunas'!Q140="","",'Escala Colunas'!Q140),IF(Configurações!$B$3="Simples","",IF('Escala Linhas'!CW56="","",'Escala Linhas'!CW56)))</f>
        <v/>
      </c>
      <c r="GY56" s="71" t="str">
        <f>IF(Configurações!$B$3="Colunas",IF('Escala Colunas'!Q141="","",'Escala Colunas'!Q141),IF(Configurações!$B$3="Simples","",IF('Escala Linhas'!CX56="","",'Escala Linhas'!CX56)))</f>
        <v/>
      </c>
      <c r="GZ56" s="71" t="str">
        <f>IF(Configurações!$B$3="Colunas",IF('Escala Colunas'!Q142="","",'Escala Colunas'!Q142),IF(Configurações!$B$3="Simples","",IF('Escala Linhas'!CY56="","",'Escala Linhas'!CY56)))</f>
        <v/>
      </c>
      <c r="HA56">
        <f>IF($B56="",0,IF(Configurações!$B$3="Simples",IF(OR(HG56="TRAB",HG56="ATEST"),1,0),IF(AND(GW56&lt;&gt;"",GZ56&lt;&gt;""),1,0)))</f>
        <v>0</v>
      </c>
      <c r="HB56" s="72">
        <f>IF(AND(HA56=1,Configurações!$B$3&lt;&gt;"Simples"),MOD(GZ56-GW56,1)-HC56,0)</f>
        <v>0</v>
      </c>
      <c r="HC56" s="72">
        <f t="shared" si="161"/>
        <v>0</v>
      </c>
      <c r="HD56">
        <f t="shared" si="162"/>
        <v>0</v>
      </c>
      <c r="HE56">
        <f t="shared" si="163"/>
        <v>0</v>
      </c>
      <c r="HF56" s="38" t="str">
        <f>IF(HA56=0,"",IF(HD56&gt;Configurações!$B$15,"7DIA ","")&amp;IF(AND(WEEKDAY(GW$5)=1,HE56&gt;IF($D56="F",Configurações!$B$13,Configurações!$B$14)),"DOM ","")&amp;IF(Configurações!$B$3="Simples","",IF(ROUND(HB56*1440,0)&lt;=ROUND(Configurações!$B$11*1440,0),IF(ROUND(HC56*1440,0)&gt;0,"INT-INDEVIDO",""),IF(ROUND(HB56*1440,0)&lt;=ROUND(Configurações!$B$12*1440,0),IF(ROUND(HC56*1440,0)&lt;&gt;ROUND(Configurações!$B$8*1440,0),"INT-15MIN",""),IF(OR(ROUND(HC56*1440,0)&lt;ROUND(Configurações!$B$9*1440,0),ROUND(HC56*1440,0)&gt;ROUND(Configurações!$B$10*1440,0)),"INT-1H2H","")))))</f>
        <v/>
      </c>
      <c r="HG56" t="str">
        <f>IF(Configurações!$B$3="Simples",IF('Escala Simples'!Z56="Trabalho","TRAB",IF('Escala Simples'!Z56="Folga","FOLGA",IF('Escala Simples'!Z56="Atestado","ATEST",IF('Escala Simples'!Z56="Férias","FERIAS","")))),"")</f>
        <v/>
      </c>
      <c r="HH56" s="71" t="str">
        <f>IF(Configurações!$B$3="Colunas",IF('Escala Colunas'!Q144="","",'Escala Colunas'!Q144),IF(Configurações!$B$3="Simples","",IF('Escala Linhas'!DA56="","",'Escala Linhas'!DA56)))</f>
        <v/>
      </c>
      <c r="HI56" s="71" t="str">
        <f>IF(Configurações!$B$3="Colunas",IF('Escala Colunas'!Q145="","",'Escala Colunas'!Q145),IF(Configurações!$B$3="Simples","",IF('Escala Linhas'!DB56="","",'Escala Linhas'!DB56)))</f>
        <v/>
      </c>
      <c r="HJ56" s="71" t="str">
        <f>IF(Configurações!$B$3="Colunas",IF('Escala Colunas'!Q146="","",'Escala Colunas'!Q146),IF(Configurações!$B$3="Simples","",IF('Escala Linhas'!DC56="","",'Escala Linhas'!DC56)))</f>
        <v/>
      </c>
      <c r="HK56" s="71" t="str">
        <f>IF(Configurações!$B$3="Colunas",IF('Escala Colunas'!Q147="","",'Escala Colunas'!Q147),IF(Configurações!$B$3="Simples","",IF('Escala Linhas'!DD56="","",'Escala Linhas'!DD56)))</f>
        <v/>
      </c>
      <c r="HL56">
        <f>IF($B56="",0,IF(Configurações!$B$3="Simples",IF(OR(HR56="TRAB",HR56="ATEST"),1,0),IF(AND(HH56&lt;&gt;"",HK56&lt;&gt;""),1,0)))</f>
        <v>0</v>
      </c>
      <c r="HM56" s="72">
        <f>IF(AND(HL56=1,Configurações!$B$3&lt;&gt;"Simples"),MOD(HK56-HH56,1)-HN56,0)</f>
        <v>0</v>
      </c>
      <c r="HN56" s="72">
        <f t="shared" si="164"/>
        <v>0</v>
      </c>
      <c r="HO56">
        <f t="shared" si="165"/>
        <v>0</v>
      </c>
      <c r="HP56">
        <f t="shared" si="166"/>
        <v>0</v>
      </c>
      <c r="HQ56" s="38" t="str">
        <f>IF(HL56=0,"",IF(HO56&gt;Configurações!$B$15,"7DIA ","")&amp;IF(AND(WEEKDAY(HH$5)=1,HP56&gt;IF($D56="F",Configurações!$B$13,Configurações!$B$14)),"DOM ","")&amp;IF(Configurações!$B$3="Simples","",IF(ROUND(HM56*1440,0)&lt;=ROUND(Configurações!$B$11*1440,0),IF(ROUND(HN56*1440,0)&gt;0,"INT-INDEVIDO",""),IF(ROUND(HM56*1440,0)&lt;=ROUND(Configurações!$B$12*1440,0),IF(ROUND(HN56*1440,0)&lt;&gt;ROUND(Configurações!$B$8*1440,0),"INT-15MIN",""),IF(OR(ROUND(HN56*1440,0)&lt;ROUND(Configurações!$B$9*1440,0),ROUND(HN56*1440,0)&gt;ROUND(Configurações!$B$10*1440,0)),"INT-1H2H","")))))</f>
        <v/>
      </c>
      <c r="HR56" t="str">
        <f>IF(Configurações!$B$3="Simples",IF('Escala Simples'!AA56="Trabalho","TRAB",IF('Escala Simples'!AA56="Folga","FOLGA",IF('Escala Simples'!AA56="Atestado","ATEST",IF('Escala Simples'!AA56="Férias","FERIAS","")))),"")</f>
        <v/>
      </c>
      <c r="HS56" s="71" t="str">
        <f>IF(Configurações!$B$3="Colunas",IF('Escala Colunas'!Q149="","",'Escala Colunas'!Q149),IF(Configurações!$B$3="Simples","",IF('Escala Linhas'!DF56="","",'Escala Linhas'!DF56)))</f>
        <v/>
      </c>
      <c r="HT56" s="71" t="str">
        <f>IF(Configurações!$B$3="Colunas",IF('Escala Colunas'!Q150="","",'Escala Colunas'!Q150),IF(Configurações!$B$3="Simples","",IF('Escala Linhas'!DG56="","",'Escala Linhas'!DG56)))</f>
        <v/>
      </c>
      <c r="HU56" s="71" t="str">
        <f>IF(Configurações!$B$3="Colunas",IF('Escala Colunas'!Q151="","",'Escala Colunas'!Q151),IF(Configurações!$B$3="Simples","",IF('Escala Linhas'!DH56="","",'Escala Linhas'!DH56)))</f>
        <v/>
      </c>
      <c r="HV56" s="71" t="str">
        <f>IF(Configurações!$B$3="Colunas",IF('Escala Colunas'!Q152="","",'Escala Colunas'!Q152),IF(Configurações!$B$3="Simples","",IF('Escala Linhas'!DI56="","",'Escala Linhas'!DI56)))</f>
        <v/>
      </c>
      <c r="HW56">
        <f>IF($B56="",0,IF(Configurações!$B$3="Simples",IF(OR(IC56="TRAB",IC56="ATEST"),1,0),IF(AND(HS56&lt;&gt;"",HV56&lt;&gt;""),1,0)))</f>
        <v>0</v>
      </c>
      <c r="HX56" s="72">
        <f>IF(AND(HW56=1,Configurações!$B$3&lt;&gt;"Simples"),MOD(HV56-HS56,1)-HY56,0)</f>
        <v>0</v>
      </c>
      <c r="HY56" s="72">
        <f t="shared" si="167"/>
        <v>0</v>
      </c>
      <c r="HZ56">
        <f t="shared" si="168"/>
        <v>0</v>
      </c>
      <c r="IA56">
        <f t="shared" si="169"/>
        <v>0</v>
      </c>
      <c r="IB56" s="38" t="str">
        <f>IF(HW56=0,"",IF(HZ56&gt;Configurações!$B$15,"7DIA ","")&amp;IF(AND(WEEKDAY(HS$5)=1,IA56&gt;IF($D56="F",Configurações!$B$13,Configurações!$B$14)),"DOM ","")&amp;IF(Configurações!$B$3="Simples","",IF(ROUND(HX56*1440,0)&lt;=ROUND(Configurações!$B$11*1440,0),IF(ROUND(HY56*1440,0)&gt;0,"INT-INDEVIDO",""),IF(ROUND(HX56*1440,0)&lt;=ROUND(Configurações!$B$12*1440,0),IF(ROUND(HY56*1440,0)&lt;&gt;ROUND(Configurações!$B$8*1440,0),"INT-15MIN",""),IF(OR(ROUND(HY56*1440,0)&lt;ROUND(Configurações!$B$9*1440,0),ROUND(HY56*1440,0)&gt;ROUND(Configurações!$B$10*1440,0)),"INT-1H2H","")))))</f>
        <v/>
      </c>
      <c r="IC56" t="str">
        <f>IF(Configurações!$B$3="Simples",IF('Escala Simples'!AB56="Trabalho","TRAB",IF('Escala Simples'!AB56="Folga","FOLGA",IF('Escala Simples'!AB56="Atestado","ATEST",IF('Escala Simples'!AB56="Férias","FERIAS","")))),"")</f>
        <v/>
      </c>
      <c r="ID56" s="71" t="str">
        <f>IF(Configurações!$B$3="Colunas",IF('Escala Colunas'!Q157="","",'Escala Colunas'!Q157),IF(Configurações!$B$3="Simples","",IF('Escala Linhas'!DN56="","",'Escala Linhas'!DN56)))</f>
        <v/>
      </c>
      <c r="IE56" s="71" t="str">
        <f>IF(Configurações!$B$3="Colunas",IF('Escala Colunas'!Q158="","",'Escala Colunas'!Q158),IF(Configurações!$B$3="Simples","",IF('Escala Linhas'!DO56="","",'Escala Linhas'!DO56)))</f>
        <v/>
      </c>
      <c r="IF56" s="71" t="str">
        <f>IF(Configurações!$B$3="Colunas",IF('Escala Colunas'!Q159="","",'Escala Colunas'!Q159),IF(Configurações!$B$3="Simples","",IF('Escala Linhas'!DP56="","",'Escala Linhas'!DP56)))</f>
        <v/>
      </c>
      <c r="IG56" s="71" t="str">
        <f>IF(Configurações!$B$3="Colunas",IF('Escala Colunas'!Q160="","",'Escala Colunas'!Q160),IF(Configurações!$B$3="Simples","",IF('Escala Linhas'!DQ56="","",'Escala Linhas'!DQ56)))</f>
        <v/>
      </c>
      <c r="IH56">
        <f>IF($B56="",0,IF(Configurações!$B$3="Simples",IF(OR(IN56="TRAB",IN56="ATEST"),1,0),IF(AND(ID56&lt;&gt;"",IG56&lt;&gt;""),1,0)))</f>
        <v>0</v>
      </c>
      <c r="II56" s="72">
        <f>IF(AND(IH56=1,Configurações!$B$3&lt;&gt;"Simples"),MOD(IG56-ID56,1)-IJ56,0)</f>
        <v>0</v>
      </c>
      <c r="IJ56" s="72">
        <f t="shared" si="170"/>
        <v>0</v>
      </c>
      <c r="IK56">
        <f t="shared" si="171"/>
        <v>0</v>
      </c>
      <c r="IL56">
        <f t="shared" si="172"/>
        <v>0</v>
      </c>
      <c r="IM56" s="38" t="str">
        <f>IF(IH56=0,"",IF(IK56&gt;Configurações!$B$15,"7DIA ","")&amp;IF(AND(WEEKDAY(ID$5)=1,IL56&gt;IF($D56="F",Configurações!$B$13,Configurações!$B$14)),"DOM ","")&amp;IF(Configurações!$B$3="Simples","",IF(ROUND(II56*1440,0)&lt;=ROUND(Configurações!$B$11*1440,0),IF(ROUND(IJ56*1440,0)&gt;0,"INT-INDEVIDO",""),IF(ROUND(II56*1440,0)&lt;=ROUND(Configurações!$B$12*1440,0),IF(ROUND(IJ56*1440,0)&lt;&gt;ROUND(Configurações!$B$8*1440,0),"INT-15MIN",""),IF(OR(ROUND(IJ56*1440,0)&lt;ROUND(Configurações!$B$9*1440,0),ROUND(IJ56*1440,0)&gt;ROUND(Configurações!$B$10*1440,0)),"INT-1H2H","")))))</f>
        <v/>
      </c>
      <c r="IN56" t="str">
        <f>IF(Configurações!$B$3="Simples",IF('Escala Simples'!AE56="Trabalho","TRAB",IF('Escala Simples'!AE56="Folga","FOLGA",IF('Escala Simples'!AE56="Atestado","ATEST",IF('Escala Simples'!AE56="Férias","FERIAS","")))),"")</f>
        <v/>
      </c>
      <c r="IO56" s="71" t="str">
        <f>IF(Configurações!$B$3="Colunas",IF('Escala Colunas'!Q162="","",'Escala Colunas'!Q162),IF(Configurações!$B$3="Simples","",IF('Escala Linhas'!DS56="","",'Escala Linhas'!DS56)))</f>
        <v/>
      </c>
      <c r="IP56" s="71" t="str">
        <f>IF(Configurações!$B$3="Colunas",IF('Escala Colunas'!Q163="","",'Escala Colunas'!Q163),IF(Configurações!$B$3="Simples","",IF('Escala Linhas'!DT56="","",'Escala Linhas'!DT56)))</f>
        <v/>
      </c>
      <c r="IQ56" s="71" t="str">
        <f>IF(Configurações!$B$3="Colunas",IF('Escala Colunas'!Q164="","",'Escala Colunas'!Q164),IF(Configurações!$B$3="Simples","",IF('Escala Linhas'!DU56="","",'Escala Linhas'!DU56)))</f>
        <v/>
      </c>
      <c r="IR56" s="71" t="str">
        <f>IF(Configurações!$B$3="Colunas",IF('Escala Colunas'!Q165="","",'Escala Colunas'!Q165),IF(Configurações!$B$3="Simples","",IF('Escala Linhas'!DV56="","",'Escala Linhas'!DV56)))</f>
        <v/>
      </c>
      <c r="IS56">
        <f>IF($B56="",0,IF(Configurações!$B$3="Simples",IF(OR(IY56="TRAB",IY56="ATEST"),1,0),IF(AND(IO56&lt;&gt;"",IR56&lt;&gt;""),1,0)))</f>
        <v>0</v>
      </c>
      <c r="IT56" s="72">
        <f>IF(AND(IS56=1,Configurações!$B$3&lt;&gt;"Simples"),MOD(IR56-IO56,1)-IU56,0)</f>
        <v>0</v>
      </c>
      <c r="IU56" s="72">
        <f t="shared" si="173"/>
        <v>0</v>
      </c>
      <c r="IV56">
        <f t="shared" si="174"/>
        <v>0</v>
      </c>
      <c r="IW56">
        <f t="shared" si="175"/>
        <v>0</v>
      </c>
      <c r="IX56" s="38" t="str">
        <f>IF(IS56=0,"",IF(IV56&gt;Configurações!$B$15,"7DIA ","")&amp;IF(AND(WEEKDAY(IO$5)=1,IW56&gt;IF($D56="F",Configurações!$B$13,Configurações!$B$14)),"DOM ","")&amp;IF(Configurações!$B$3="Simples","",IF(ROUND(IT56*1440,0)&lt;=ROUND(Configurações!$B$11*1440,0),IF(ROUND(IU56*1440,0)&gt;0,"INT-INDEVIDO",""),IF(ROUND(IT56*1440,0)&lt;=ROUND(Configurações!$B$12*1440,0),IF(ROUND(IU56*1440,0)&lt;&gt;ROUND(Configurações!$B$8*1440,0),"INT-15MIN",""),IF(OR(ROUND(IU56*1440,0)&lt;ROUND(Configurações!$B$9*1440,0),ROUND(IU56*1440,0)&gt;ROUND(Configurações!$B$10*1440,0)),"INT-1H2H","")))))</f>
        <v/>
      </c>
      <c r="IY56" t="str">
        <f>IF(Configurações!$B$3="Simples",IF('Escala Simples'!AF56="Trabalho","TRAB",IF('Escala Simples'!AF56="Folga","FOLGA",IF('Escala Simples'!AF56="Atestado","ATEST",IF('Escala Simples'!AF56="Férias","FERIAS","")))),"")</f>
        <v/>
      </c>
      <c r="IZ56" s="71" t="str">
        <f>IF(Configurações!$B$3="Colunas",IF('Escala Colunas'!Q167="","",'Escala Colunas'!Q167),IF(Configurações!$B$3="Simples","",IF('Escala Linhas'!DX56="","",'Escala Linhas'!DX56)))</f>
        <v/>
      </c>
      <c r="JA56" s="71" t="str">
        <f>IF(Configurações!$B$3="Colunas",IF('Escala Colunas'!Q168="","",'Escala Colunas'!Q168),IF(Configurações!$B$3="Simples","",IF('Escala Linhas'!DY56="","",'Escala Linhas'!DY56)))</f>
        <v/>
      </c>
      <c r="JB56" s="71" t="str">
        <f>IF(Configurações!$B$3="Colunas",IF('Escala Colunas'!Q169="","",'Escala Colunas'!Q169),IF(Configurações!$B$3="Simples","",IF('Escala Linhas'!DZ56="","",'Escala Linhas'!DZ56)))</f>
        <v/>
      </c>
      <c r="JC56" s="71" t="str">
        <f>IF(Configurações!$B$3="Colunas",IF('Escala Colunas'!Q170="","",'Escala Colunas'!Q170),IF(Configurações!$B$3="Simples","",IF('Escala Linhas'!EA56="","",'Escala Linhas'!EA56)))</f>
        <v/>
      </c>
      <c r="JD56">
        <f>IF($B56="",0,IF(Configurações!$B$3="Simples",IF(OR(JJ56="TRAB",JJ56="ATEST"),1,0),IF(AND(IZ56&lt;&gt;"",JC56&lt;&gt;""),1,0)))</f>
        <v>0</v>
      </c>
      <c r="JE56" s="72">
        <f>IF(AND(JD56=1,Configurações!$B$3&lt;&gt;"Simples"),MOD(JC56-IZ56,1)-JF56,0)</f>
        <v>0</v>
      </c>
      <c r="JF56" s="72">
        <f t="shared" si="176"/>
        <v>0</v>
      </c>
      <c r="JG56">
        <f t="shared" si="177"/>
        <v>0</v>
      </c>
      <c r="JH56">
        <f t="shared" si="178"/>
        <v>0</v>
      </c>
      <c r="JI56" s="38" t="str">
        <f>IF(JD56=0,"",IF(JG56&gt;Configurações!$B$15,"7DIA ","")&amp;IF(AND(WEEKDAY(IZ$5)=1,JH56&gt;IF($D56="F",Configurações!$B$13,Configurações!$B$14)),"DOM ","")&amp;IF(Configurações!$B$3="Simples","",IF(ROUND(JE56*1440,0)&lt;=ROUND(Configurações!$B$11*1440,0),IF(ROUND(JF56*1440,0)&gt;0,"INT-INDEVIDO",""),IF(ROUND(JE56*1440,0)&lt;=ROUND(Configurações!$B$12*1440,0),IF(ROUND(JF56*1440,0)&lt;&gt;ROUND(Configurações!$B$8*1440,0),"INT-15MIN",""),IF(OR(ROUND(JF56*1440,0)&lt;ROUND(Configurações!$B$9*1440,0),ROUND(JF56*1440,0)&gt;ROUND(Configurações!$B$10*1440,0)),"INT-1H2H","")))))</f>
        <v/>
      </c>
      <c r="JJ56" t="str">
        <f>IF(Configurações!$B$3="Simples",IF('Escala Simples'!AG56="Trabalho","TRAB",IF('Escala Simples'!AG56="Folga","FOLGA",IF('Escala Simples'!AG56="Atestado","ATEST",IF('Escala Simples'!AG56="Férias","FERIAS","")))),"")</f>
        <v/>
      </c>
      <c r="JK56" s="71" t="str">
        <f>IF(Configurações!$B$3="Colunas",IF('Escala Colunas'!Q172="","",'Escala Colunas'!Q172),IF(Configurações!$B$3="Simples","",IF('Escala Linhas'!EC56="","",'Escala Linhas'!EC56)))</f>
        <v/>
      </c>
      <c r="JL56" s="71" t="str">
        <f>IF(Configurações!$B$3="Colunas",IF('Escala Colunas'!Q173="","",'Escala Colunas'!Q173),IF(Configurações!$B$3="Simples","",IF('Escala Linhas'!ED56="","",'Escala Linhas'!ED56)))</f>
        <v/>
      </c>
      <c r="JM56" s="71" t="str">
        <f>IF(Configurações!$B$3="Colunas",IF('Escala Colunas'!Q174="","",'Escala Colunas'!Q174),IF(Configurações!$B$3="Simples","",IF('Escala Linhas'!EE56="","",'Escala Linhas'!EE56)))</f>
        <v/>
      </c>
      <c r="JN56" s="71" t="str">
        <f>IF(Configurações!$B$3="Colunas",IF('Escala Colunas'!Q175="","",'Escala Colunas'!Q175),IF(Configurações!$B$3="Simples","",IF('Escala Linhas'!EF56="","",'Escala Linhas'!EF56)))</f>
        <v/>
      </c>
      <c r="JO56">
        <f>IF($B56="",0,IF(Configurações!$B$3="Simples",IF(OR(JU56="TRAB",JU56="ATEST"),1,0),IF(AND(JK56&lt;&gt;"",JN56&lt;&gt;""),1,0)))</f>
        <v>0</v>
      </c>
      <c r="JP56" s="72">
        <f>IF(AND(JO56=1,Configurações!$B$3&lt;&gt;"Simples"),MOD(JN56-JK56,1)-JQ56,0)</f>
        <v>0</v>
      </c>
      <c r="JQ56" s="72">
        <f t="shared" si="179"/>
        <v>0</v>
      </c>
      <c r="JR56">
        <f t="shared" si="180"/>
        <v>0</v>
      </c>
      <c r="JS56">
        <f t="shared" si="181"/>
        <v>0</v>
      </c>
      <c r="JT56" s="38" t="str">
        <f>IF(JO56=0,"",IF(JR56&gt;Configurações!$B$15,"7DIA ","")&amp;IF(AND(WEEKDAY(JK$5)=1,JS56&gt;IF($D56="F",Configurações!$B$13,Configurações!$B$14)),"DOM ","")&amp;IF(Configurações!$B$3="Simples","",IF(ROUND(JP56*1440,0)&lt;=ROUND(Configurações!$B$11*1440,0),IF(ROUND(JQ56*1440,0)&gt;0,"INT-INDEVIDO",""),IF(ROUND(JP56*1440,0)&lt;=ROUND(Configurações!$B$12*1440,0),IF(ROUND(JQ56*1440,0)&lt;&gt;ROUND(Configurações!$B$8*1440,0),"INT-15MIN",""),IF(OR(ROUND(JQ56*1440,0)&lt;ROUND(Configurações!$B$9*1440,0),ROUND(JQ56*1440,0)&gt;ROUND(Configurações!$B$10*1440,0)),"INT-1H2H","")))))</f>
        <v/>
      </c>
      <c r="JU56" t="str">
        <f>IF(Configurações!$B$3="Simples",IF('Escala Simples'!AH56="Trabalho","TRAB",IF('Escala Simples'!AH56="Folga","FOLGA",IF('Escala Simples'!AH56="Atestado","ATEST",IF('Escala Simples'!AH56="Férias","FERIAS","")))),"")</f>
        <v/>
      </c>
      <c r="JV56" s="71" t="str">
        <f>IF(Configurações!$B$3="Colunas",IF('Escala Colunas'!Q177="","",'Escala Colunas'!Q177),IF(Configurações!$B$3="Simples","",IF('Escala Linhas'!EH56="","",'Escala Linhas'!EH56)))</f>
        <v/>
      </c>
      <c r="JW56" s="71" t="str">
        <f>IF(Configurações!$B$3="Colunas",IF('Escala Colunas'!Q178="","",'Escala Colunas'!Q178),IF(Configurações!$B$3="Simples","",IF('Escala Linhas'!EI56="","",'Escala Linhas'!EI56)))</f>
        <v/>
      </c>
      <c r="JX56" s="71" t="str">
        <f>IF(Configurações!$B$3="Colunas",IF('Escala Colunas'!Q179="","",'Escala Colunas'!Q179),IF(Configurações!$B$3="Simples","",IF('Escala Linhas'!EJ56="","",'Escala Linhas'!EJ56)))</f>
        <v/>
      </c>
      <c r="JY56" s="71" t="str">
        <f>IF(Configurações!$B$3="Colunas",IF('Escala Colunas'!Q180="","",'Escala Colunas'!Q180),IF(Configurações!$B$3="Simples","",IF('Escala Linhas'!EK56="","",'Escala Linhas'!EK56)))</f>
        <v/>
      </c>
      <c r="JZ56">
        <f>IF($B56="",0,IF(Configurações!$B$3="Simples",IF(OR(KF56="TRAB",KF56="ATEST"),1,0),IF(AND(JV56&lt;&gt;"",JY56&lt;&gt;""),1,0)))</f>
        <v>0</v>
      </c>
      <c r="KA56" s="72">
        <f>IF(AND(JZ56=1,Configurações!$B$3&lt;&gt;"Simples"),MOD(JY56-JV56,1)-KB56,0)</f>
        <v>0</v>
      </c>
      <c r="KB56" s="72">
        <f t="shared" si="182"/>
        <v>0</v>
      </c>
      <c r="KC56">
        <f t="shared" si="183"/>
        <v>0</v>
      </c>
      <c r="KD56">
        <f t="shared" si="184"/>
        <v>0</v>
      </c>
      <c r="KE56" s="38" t="str">
        <f>IF(JZ56=0,"",IF(KC56&gt;Configurações!$B$15,"7DIA ","")&amp;IF(AND(WEEKDAY(JV$5)=1,KD56&gt;IF($D56="F",Configurações!$B$13,Configurações!$B$14)),"DOM ","")&amp;IF(Configurações!$B$3="Simples","",IF(ROUND(KA56*1440,0)&lt;=ROUND(Configurações!$B$11*1440,0),IF(ROUND(KB56*1440,0)&gt;0,"INT-INDEVIDO",""),IF(ROUND(KA56*1440,0)&lt;=ROUND(Configurações!$B$12*1440,0),IF(ROUND(KB56*1440,0)&lt;&gt;ROUND(Configurações!$B$8*1440,0),"INT-15MIN",""),IF(OR(ROUND(KB56*1440,0)&lt;ROUND(Configurações!$B$9*1440,0),ROUND(KB56*1440,0)&gt;ROUND(Configurações!$B$10*1440,0)),"INT-1H2H","")))))</f>
        <v/>
      </c>
      <c r="KF56" t="str">
        <f>IF(Configurações!$B$3="Simples",IF('Escala Simples'!AI56="Trabalho","TRAB",IF('Escala Simples'!AI56="Folga","FOLGA",IF('Escala Simples'!AI56="Atestado","ATEST",IF('Escala Simples'!AI56="Férias","FERIAS","")))),"")</f>
        <v/>
      </c>
      <c r="KG56" s="71" t="str">
        <f>IF(Configurações!$B$3="Colunas",IF('Escala Colunas'!Q182="","",'Escala Colunas'!Q182),IF(Configurações!$B$3="Simples","",IF('Escala Linhas'!EM56="","",'Escala Linhas'!EM56)))</f>
        <v/>
      </c>
      <c r="KH56" s="71" t="str">
        <f>IF(Configurações!$B$3="Colunas",IF('Escala Colunas'!Q183="","",'Escala Colunas'!Q183),IF(Configurações!$B$3="Simples","",IF('Escala Linhas'!EN56="","",'Escala Linhas'!EN56)))</f>
        <v/>
      </c>
      <c r="KI56" s="71" t="str">
        <f>IF(Configurações!$B$3="Colunas",IF('Escala Colunas'!Q184="","",'Escala Colunas'!Q184),IF(Configurações!$B$3="Simples","",IF('Escala Linhas'!EO56="","",'Escala Linhas'!EO56)))</f>
        <v/>
      </c>
      <c r="KJ56" s="71" t="str">
        <f>IF(Configurações!$B$3="Colunas",IF('Escala Colunas'!Q185="","",'Escala Colunas'!Q185),IF(Configurações!$B$3="Simples","",IF('Escala Linhas'!EP56="","",'Escala Linhas'!EP56)))</f>
        <v/>
      </c>
      <c r="KK56">
        <f>IF($B56="",0,IF(Configurações!$B$3="Simples",IF(OR(KQ56="TRAB",KQ56="ATEST"),1,0),IF(AND(KG56&lt;&gt;"",KJ56&lt;&gt;""),1,0)))</f>
        <v>0</v>
      </c>
      <c r="KL56" s="72">
        <f>IF(AND(KK56=1,Configurações!$B$3&lt;&gt;"Simples"),MOD(KJ56-KG56,1)-KM56,0)</f>
        <v>0</v>
      </c>
      <c r="KM56" s="72">
        <f t="shared" si="185"/>
        <v>0</v>
      </c>
      <c r="KN56">
        <f t="shared" si="186"/>
        <v>0</v>
      </c>
      <c r="KO56">
        <f t="shared" si="187"/>
        <v>0</v>
      </c>
      <c r="KP56" s="38" t="str">
        <f>IF(KK56=0,"",IF(KN56&gt;Configurações!$B$15,"7DIA ","")&amp;IF(AND(WEEKDAY(KG$5)=1,KO56&gt;IF($D56="F",Configurações!$B$13,Configurações!$B$14)),"DOM ","")&amp;IF(Configurações!$B$3="Simples","",IF(ROUND(KL56*1440,0)&lt;=ROUND(Configurações!$B$11*1440,0),IF(ROUND(KM56*1440,0)&gt;0,"INT-INDEVIDO",""),IF(ROUND(KL56*1440,0)&lt;=ROUND(Configurações!$B$12*1440,0),IF(ROUND(KM56*1440,0)&lt;&gt;ROUND(Configurações!$B$8*1440,0),"INT-15MIN",""),IF(OR(ROUND(KM56*1440,0)&lt;ROUND(Configurações!$B$9*1440,0),ROUND(KM56*1440,0)&gt;ROUND(Configurações!$B$10*1440,0)),"INT-1H2H","")))))</f>
        <v/>
      </c>
      <c r="KQ56" t="str">
        <f>IF(Configurações!$B$3="Simples",IF('Escala Simples'!AJ56="Trabalho","TRAB",IF('Escala Simples'!AJ56="Folga","FOLGA",IF('Escala Simples'!AJ56="Atestado","ATEST",IF('Escala Simples'!AJ56="Férias","FERIAS","")))),"")</f>
        <v/>
      </c>
      <c r="KR56" s="71" t="str">
        <f>IF(Configurações!$B$3="Colunas",IF('Escala Colunas'!Q187="","",'Escala Colunas'!Q187),IF(Configurações!$B$3="Simples","",IF('Escala Linhas'!ER56="","",'Escala Linhas'!ER56)))</f>
        <v/>
      </c>
      <c r="KS56" s="71" t="str">
        <f>IF(Configurações!$B$3="Colunas",IF('Escala Colunas'!Q188="","",'Escala Colunas'!Q188),IF(Configurações!$B$3="Simples","",IF('Escala Linhas'!ES56="","",'Escala Linhas'!ES56)))</f>
        <v/>
      </c>
      <c r="KT56" s="71" t="str">
        <f>IF(Configurações!$B$3="Colunas",IF('Escala Colunas'!Q189="","",'Escala Colunas'!Q189),IF(Configurações!$B$3="Simples","",IF('Escala Linhas'!ET56="","",'Escala Linhas'!ET56)))</f>
        <v/>
      </c>
      <c r="KU56" s="71" t="str">
        <f>IF(Configurações!$B$3="Colunas",IF('Escala Colunas'!Q190="","",'Escala Colunas'!Q190),IF(Configurações!$B$3="Simples","",IF('Escala Linhas'!EU56="","",'Escala Linhas'!EU56)))</f>
        <v/>
      </c>
      <c r="KV56">
        <f>IF($B56="",0,IF(Configurações!$B$3="Simples",IF(OR(LB56="TRAB",LB56="ATEST"),1,0),IF(AND(KR56&lt;&gt;"",KU56&lt;&gt;""),1,0)))</f>
        <v>0</v>
      </c>
      <c r="KW56" s="72">
        <f>IF(AND(KV56=1,Configurações!$B$3&lt;&gt;"Simples"),MOD(KU56-KR56,1)-KX56,0)</f>
        <v>0</v>
      </c>
      <c r="KX56" s="72">
        <f t="shared" si="188"/>
        <v>0</v>
      </c>
      <c r="KY56">
        <f t="shared" si="189"/>
        <v>0</v>
      </c>
      <c r="KZ56">
        <f t="shared" si="190"/>
        <v>0</v>
      </c>
      <c r="LA56" s="38" t="str">
        <f>IF(KV56=0,"",IF(KY56&gt;Configurações!$B$15,"7DIA ","")&amp;IF(AND(WEEKDAY(KR$5)=1,KZ56&gt;IF($D56="F",Configurações!$B$13,Configurações!$B$14)),"DOM ","")&amp;IF(Configurações!$B$3="Simples","",IF(ROUND(KW56*1440,0)&lt;=ROUND(Configurações!$B$11*1440,0),IF(ROUND(KX56*1440,0)&gt;0,"INT-INDEVIDO",""),IF(ROUND(KW56*1440,0)&lt;=ROUND(Configurações!$B$12*1440,0),IF(ROUND(KX56*1440,0)&lt;&gt;ROUND(Configurações!$B$8*1440,0),"INT-15MIN",""),IF(OR(ROUND(KX56*1440,0)&lt;ROUND(Configurações!$B$9*1440,0),ROUND(KX56*1440,0)&gt;ROUND(Configurações!$B$10*1440,0)),"INT-1H2H","")))))</f>
        <v/>
      </c>
      <c r="LB56" t="str">
        <f>IF(Configurações!$B$3="Simples",IF('Escala Simples'!AK56="Trabalho","TRAB",IF('Escala Simples'!AK56="Folga","FOLGA",IF('Escala Simples'!AK56="Atestado","ATEST",IF('Escala Simples'!AK56="Férias","FERIAS","")))),"")</f>
        <v/>
      </c>
      <c r="LC56" s="71" t="str">
        <f>IF(Configurações!$B$3="Colunas",IF('Escala Colunas'!Q195="","",'Escala Colunas'!Q195),IF(Configurações!$B$3="Simples","",IF('Escala Linhas'!EZ56="","",'Escala Linhas'!EZ56)))</f>
        <v/>
      </c>
      <c r="LD56" s="71" t="str">
        <f>IF(Configurações!$B$3="Colunas",IF('Escala Colunas'!Q196="","",'Escala Colunas'!Q196),IF(Configurações!$B$3="Simples","",IF('Escala Linhas'!FA56="","",'Escala Linhas'!FA56)))</f>
        <v/>
      </c>
      <c r="LE56" s="71" t="str">
        <f>IF(Configurações!$B$3="Colunas",IF('Escala Colunas'!Q197="","",'Escala Colunas'!Q197),IF(Configurações!$B$3="Simples","",IF('Escala Linhas'!FB56="","",'Escala Linhas'!FB56)))</f>
        <v/>
      </c>
      <c r="LF56" s="71" t="str">
        <f>IF(Configurações!$B$3="Colunas",IF('Escala Colunas'!Q198="","",'Escala Colunas'!Q198),IF(Configurações!$B$3="Simples","",IF('Escala Linhas'!FC56="","",'Escala Linhas'!FC56)))</f>
        <v/>
      </c>
      <c r="LG56">
        <f>IF($B56="",0,IF(Configurações!$B$3="Simples",IF(OR(LM56="TRAB",LM56="ATEST"),1,0),IF(AND(LC56&lt;&gt;"",LF56&lt;&gt;""),1,0)))</f>
        <v>0</v>
      </c>
      <c r="LH56" s="72">
        <f>IF(AND(LG56=1,Configurações!$B$3&lt;&gt;"Simples"),MOD(LF56-LC56,1)-LI56,0)</f>
        <v>0</v>
      </c>
      <c r="LI56" s="72">
        <f t="shared" si="191"/>
        <v>0</v>
      </c>
      <c r="LJ56">
        <f t="shared" si="192"/>
        <v>0</v>
      </c>
      <c r="LK56">
        <f t="shared" si="193"/>
        <v>0</v>
      </c>
      <c r="LL56" s="38" t="str">
        <f>IF(LG56=0,"",IF(LJ56&gt;Configurações!$B$15,"7DIA ","")&amp;IF(AND(WEEKDAY(LC$5)=1,LK56&gt;IF($D56="F",Configurações!$B$13,Configurações!$B$14)),"DOM ","")&amp;IF(Configurações!$B$3="Simples","",IF(ROUND(LH56*1440,0)&lt;=ROUND(Configurações!$B$11*1440,0),IF(ROUND(LI56*1440,0)&gt;0,"INT-INDEVIDO",""),IF(ROUND(LH56*1440,0)&lt;=ROUND(Configurações!$B$12*1440,0),IF(ROUND(LI56*1440,0)&lt;&gt;ROUND(Configurações!$B$8*1440,0),"INT-15MIN",""),IF(OR(ROUND(LI56*1440,0)&lt;ROUND(Configurações!$B$9*1440,0),ROUND(LI56*1440,0)&gt;ROUND(Configurações!$B$10*1440,0)),"INT-1H2H","")))))</f>
        <v/>
      </c>
      <c r="LM56" t="str">
        <f>IF(Configurações!$B$3="Simples",IF('Escala Simples'!AN56="Trabalho","TRAB",IF('Escala Simples'!AN56="Folga","FOLGA",IF('Escala Simples'!AN56="Atestado","ATEST",IF('Escala Simples'!AN56="Férias","FERIAS","")))),"")</f>
        <v/>
      </c>
      <c r="LN56" s="71" t="str">
        <f>IF(Configurações!$B$3="Colunas",IF('Escala Colunas'!Q200="","",'Escala Colunas'!Q200),IF(Configurações!$B$3="Simples","",IF('Escala Linhas'!FE56="","",'Escala Linhas'!FE56)))</f>
        <v/>
      </c>
      <c r="LO56" s="71" t="str">
        <f>IF(Configurações!$B$3="Colunas",IF('Escala Colunas'!Q201="","",'Escala Colunas'!Q201),IF(Configurações!$B$3="Simples","",IF('Escala Linhas'!FF56="","",'Escala Linhas'!FF56)))</f>
        <v/>
      </c>
      <c r="LP56" s="71" t="str">
        <f>IF(Configurações!$B$3="Colunas",IF('Escala Colunas'!Q202="","",'Escala Colunas'!Q202),IF(Configurações!$B$3="Simples","",IF('Escala Linhas'!FG56="","",'Escala Linhas'!FG56)))</f>
        <v/>
      </c>
      <c r="LQ56" s="71" t="str">
        <f>IF(Configurações!$B$3="Colunas",IF('Escala Colunas'!Q203="","",'Escala Colunas'!Q203),IF(Configurações!$B$3="Simples","",IF('Escala Linhas'!FH56="","",'Escala Linhas'!FH56)))</f>
        <v/>
      </c>
      <c r="LR56">
        <f>IF($B56="",0,IF(Configurações!$B$3="Simples",IF(OR(LX56="TRAB",LX56="ATEST"),1,0),IF(AND(LN56&lt;&gt;"",LQ56&lt;&gt;""),1,0)))</f>
        <v>0</v>
      </c>
      <c r="LS56" s="72">
        <f>IF(AND(LR56=1,Configurações!$B$3&lt;&gt;"Simples"),MOD(LQ56-LN56,1)-LT56,0)</f>
        <v>0</v>
      </c>
      <c r="LT56" s="72">
        <f t="shared" si="194"/>
        <v>0</v>
      </c>
      <c r="LU56">
        <f t="shared" si="195"/>
        <v>0</v>
      </c>
      <c r="LV56">
        <f t="shared" si="196"/>
        <v>0</v>
      </c>
      <c r="LW56" s="38" t="str">
        <f>IF(LR56=0,"",IF(LU56&gt;Configurações!$B$15,"7DIA ","")&amp;IF(AND(WEEKDAY(LN$5)=1,LV56&gt;IF($D56="F",Configurações!$B$13,Configurações!$B$14)),"DOM ","")&amp;IF(Configurações!$B$3="Simples","",IF(ROUND(LS56*1440,0)&lt;=ROUND(Configurações!$B$11*1440,0),IF(ROUND(LT56*1440,0)&gt;0,"INT-INDEVIDO",""),IF(ROUND(LS56*1440,0)&lt;=ROUND(Configurações!$B$12*1440,0),IF(ROUND(LT56*1440,0)&lt;&gt;ROUND(Configurações!$B$8*1440,0),"INT-15MIN",""),IF(OR(ROUND(LT56*1440,0)&lt;ROUND(Configurações!$B$9*1440,0),ROUND(LT56*1440,0)&gt;ROUND(Configurações!$B$10*1440,0)),"INT-1H2H","")))))</f>
        <v/>
      </c>
      <c r="LX56" t="str">
        <f>IF(Configurações!$B$3="Simples",IF('Escala Simples'!AO56="Trabalho","TRAB",IF('Escala Simples'!AO56="Folga","FOLGA",IF('Escala Simples'!AO56="Atestado","ATEST",IF('Escala Simples'!AO56="Férias","FERIAS","")))),"")</f>
        <v/>
      </c>
      <c r="LY56" s="71" t="str">
        <f>IF(Configurações!$B$3="Colunas",IF('Escala Colunas'!Q205="","",'Escala Colunas'!Q205),IF(Configurações!$B$3="Simples","",IF('Escala Linhas'!FJ56="","",'Escala Linhas'!FJ56)))</f>
        <v/>
      </c>
      <c r="LZ56" s="71" t="str">
        <f>IF(Configurações!$B$3="Colunas",IF('Escala Colunas'!Q206="","",'Escala Colunas'!Q206),IF(Configurações!$B$3="Simples","",IF('Escala Linhas'!FK56="","",'Escala Linhas'!FK56)))</f>
        <v/>
      </c>
      <c r="MA56" s="71" t="str">
        <f>IF(Configurações!$B$3="Colunas",IF('Escala Colunas'!Q207="","",'Escala Colunas'!Q207),IF(Configurações!$B$3="Simples","",IF('Escala Linhas'!FL56="","",'Escala Linhas'!FL56)))</f>
        <v/>
      </c>
      <c r="MB56" s="71" t="str">
        <f>IF(Configurações!$B$3="Colunas",IF('Escala Colunas'!Q208="","",'Escala Colunas'!Q208),IF(Configurações!$B$3="Simples","",IF('Escala Linhas'!FM56="","",'Escala Linhas'!FM56)))</f>
        <v/>
      </c>
      <c r="MC56">
        <f>IF($B56="",0,IF(Configurações!$B$3="Simples",IF(OR(MI56="TRAB",MI56="ATEST"),1,0),IF(AND(LY56&lt;&gt;"",MB56&lt;&gt;""),1,0)))</f>
        <v>0</v>
      </c>
      <c r="MD56" s="72">
        <f>IF(AND(MC56=1,Configurações!$B$3&lt;&gt;"Simples"),MOD(MB56-LY56,1)-ME56,0)</f>
        <v>0</v>
      </c>
      <c r="ME56" s="72">
        <f t="shared" si="197"/>
        <v>0</v>
      </c>
      <c r="MF56">
        <f t="shared" si="198"/>
        <v>0</v>
      </c>
      <c r="MG56">
        <f t="shared" si="199"/>
        <v>0</v>
      </c>
      <c r="MH56" s="38" t="str">
        <f>IF(MC56=0,"",IF(MF56&gt;Configurações!$B$15,"7DIA ","")&amp;IF(AND(WEEKDAY(LY$5)=1,MG56&gt;IF($D56="F",Configurações!$B$13,Configurações!$B$14)),"DOM ","")&amp;IF(Configurações!$B$3="Simples","",IF(ROUND(MD56*1440,0)&lt;=ROUND(Configurações!$B$11*1440,0),IF(ROUND(ME56*1440,0)&gt;0,"INT-INDEVIDO",""),IF(ROUND(MD56*1440,0)&lt;=ROUND(Configurações!$B$12*1440,0),IF(ROUND(ME56*1440,0)&lt;&gt;ROUND(Configurações!$B$8*1440,0),"INT-15MIN",""),IF(OR(ROUND(ME56*1440,0)&lt;ROUND(Configurações!$B$9*1440,0),ROUND(ME56*1440,0)&gt;ROUND(Configurações!$B$10*1440,0)),"INT-1H2H","")))))</f>
        <v/>
      </c>
      <c r="MI56" t="str">
        <f>IF(Configurações!$B$3="Simples",IF('Escala Simples'!AP56="Trabalho","TRAB",IF('Escala Simples'!AP56="Folga","FOLGA",IF('Escala Simples'!AP56="Atestado","ATEST",IF('Escala Simples'!AP56="Férias","FERIAS","")))),"")</f>
        <v/>
      </c>
      <c r="MJ56" s="71" t="str">
        <f>IF(Configurações!$B$3="Colunas",IF('Escala Colunas'!Q210="","",'Escala Colunas'!Q210),IF(Configurações!$B$3="Simples","",IF('Escala Linhas'!FO56="","",'Escala Linhas'!FO56)))</f>
        <v/>
      </c>
      <c r="MK56" s="71" t="str">
        <f>IF(Configurações!$B$3="Colunas",IF('Escala Colunas'!Q211="","",'Escala Colunas'!Q211),IF(Configurações!$B$3="Simples","",IF('Escala Linhas'!FP56="","",'Escala Linhas'!FP56)))</f>
        <v/>
      </c>
      <c r="ML56" s="71" t="str">
        <f>IF(Configurações!$B$3="Colunas",IF('Escala Colunas'!Q212="","",'Escala Colunas'!Q212),IF(Configurações!$B$3="Simples","",IF('Escala Linhas'!FQ56="","",'Escala Linhas'!FQ56)))</f>
        <v/>
      </c>
      <c r="MM56" s="71" t="str">
        <f>IF(Configurações!$B$3="Colunas",IF('Escala Colunas'!Q213="","",'Escala Colunas'!Q213),IF(Configurações!$B$3="Simples","",IF('Escala Linhas'!FR56="","",'Escala Linhas'!FR56)))</f>
        <v/>
      </c>
      <c r="MN56">
        <f>IF($B56="",0,IF(Configurações!$B$3="Simples",IF(OR(MT56="TRAB",MT56="ATEST"),1,0),IF(AND(MJ56&lt;&gt;"",MM56&lt;&gt;""),1,0)))</f>
        <v>0</v>
      </c>
      <c r="MO56" s="72">
        <f>IF(AND(MN56=1,Configurações!$B$3&lt;&gt;"Simples"),MOD(MM56-MJ56,1)-MP56,0)</f>
        <v>0</v>
      </c>
      <c r="MP56" s="72">
        <f t="shared" si="200"/>
        <v>0</v>
      </c>
      <c r="MQ56">
        <f t="shared" si="201"/>
        <v>0</v>
      </c>
      <c r="MR56">
        <f t="shared" si="202"/>
        <v>0</v>
      </c>
      <c r="MS56" s="38" t="str">
        <f>IF(MN56=0,"",IF(MQ56&gt;Configurações!$B$15,"7DIA ","")&amp;IF(AND(WEEKDAY(MJ$5)=1,MR56&gt;IF($D56="F",Configurações!$B$13,Configurações!$B$14)),"DOM ","")&amp;IF(Configurações!$B$3="Simples","",IF(ROUND(MO56*1440,0)&lt;=ROUND(Configurações!$B$11*1440,0),IF(ROUND(MP56*1440,0)&gt;0,"INT-INDEVIDO",""),IF(ROUND(MO56*1440,0)&lt;=ROUND(Configurações!$B$12*1440,0),IF(ROUND(MP56*1440,0)&lt;&gt;ROUND(Configurações!$B$8*1440,0),"INT-15MIN",""),IF(OR(ROUND(MP56*1440,0)&lt;ROUND(Configurações!$B$9*1440,0),ROUND(MP56*1440,0)&gt;ROUND(Configurações!$B$10*1440,0)),"INT-1H2H","")))))</f>
        <v/>
      </c>
      <c r="MT56" t="str">
        <f>IF(Configurações!$B$3="Simples",IF('Escala Simples'!AQ56="Trabalho","TRAB",IF('Escala Simples'!AQ56="Folga","FOLGA",IF('Escala Simples'!AQ56="Atestado","ATEST",IF('Escala Simples'!AQ56="Férias","FERIAS","")))),"")</f>
        <v/>
      </c>
      <c r="MU56" s="71" t="str">
        <f>IF(Configurações!$B$3="Colunas",IF('Escala Colunas'!Q215="","",'Escala Colunas'!Q215),IF(Configurações!$B$3="Simples","",IF('Escala Linhas'!FT56="","",'Escala Linhas'!FT56)))</f>
        <v/>
      </c>
      <c r="MV56" s="71" t="str">
        <f>IF(Configurações!$B$3="Colunas",IF('Escala Colunas'!Q216="","",'Escala Colunas'!Q216),IF(Configurações!$B$3="Simples","",IF('Escala Linhas'!FU56="","",'Escala Linhas'!FU56)))</f>
        <v/>
      </c>
      <c r="MW56" s="71" t="str">
        <f>IF(Configurações!$B$3="Colunas",IF('Escala Colunas'!Q217="","",'Escala Colunas'!Q217),IF(Configurações!$B$3="Simples","",IF('Escala Linhas'!FV56="","",'Escala Linhas'!FV56)))</f>
        <v/>
      </c>
      <c r="MX56" s="71" t="str">
        <f>IF(Configurações!$B$3="Colunas",IF('Escala Colunas'!Q218="","",'Escala Colunas'!Q218),IF(Configurações!$B$3="Simples","",IF('Escala Linhas'!FW56="","",'Escala Linhas'!FW56)))</f>
        <v/>
      </c>
      <c r="MY56">
        <f>IF($B56="",0,IF(Configurações!$B$3="Simples",IF(OR(NE56="TRAB",NE56="ATEST"),1,0),IF(AND(MU56&lt;&gt;"",MX56&lt;&gt;""),1,0)))</f>
        <v>0</v>
      </c>
      <c r="MZ56" s="72">
        <f>IF(AND(MY56=1,Configurações!$B$3&lt;&gt;"Simples"),MOD(MX56-MU56,1)-NA56,0)</f>
        <v>0</v>
      </c>
      <c r="NA56" s="72">
        <f t="shared" si="203"/>
        <v>0</v>
      </c>
      <c r="NB56">
        <f t="shared" si="204"/>
        <v>0</v>
      </c>
      <c r="NC56">
        <f t="shared" si="205"/>
        <v>0</v>
      </c>
      <c r="ND56" s="38" t="str">
        <f>IF(MY56=0,"",IF(NB56&gt;Configurações!$B$15,"7DIA ","")&amp;IF(AND(WEEKDAY(MU$5)=1,NC56&gt;IF($D56="F",Configurações!$B$13,Configurações!$B$14)),"DOM ","")&amp;IF(Configurações!$B$3="Simples","",IF(ROUND(MZ56*1440,0)&lt;=ROUND(Configurações!$B$11*1440,0),IF(ROUND(NA56*1440,0)&gt;0,"INT-INDEVIDO",""),IF(ROUND(MZ56*1440,0)&lt;=ROUND(Configurações!$B$12*1440,0),IF(ROUND(NA56*1440,0)&lt;&gt;ROUND(Configurações!$B$8*1440,0),"INT-15MIN",""),IF(OR(ROUND(NA56*1440,0)&lt;ROUND(Configurações!$B$9*1440,0),ROUND(NA56*1440,0)&gt;ROUND(Configurações!$B$10*1440,0)),"INT-1H2H","")))))</f>
        <v/>
      </c>
      <c r="NE56" t="str">
        <f>IF(Configurações!$B$3="Simples",IF('Escala Simples'!AR56="Trabalho","TRAB",IF('Escala Simples'!AR56="Folga","FOLGA",IF('Escala Simples'!AR56="Atestado","ATEST",IF('Escala Simples'!AR56="Férias","FERIAS","")))),"")</f>
        <v/>
      </c>
      <c r="NF56" s="71" t="str">
        <f>IF(Configurações!$B$3="Colunas",IF('Escala Colunas'!Q220="","",'Escala Colunas'!Q220),IF(Configurações!$B$3="Simples","",IF('Escala Linhas'!FY56="","",'Escala Linhas'!FY56)))</f>
        <v/>
      </c>
      <c r="NG56" s="71" t="str">
        <f>IF(Configurações!$B$3="Colunas",IF('Escala Colunas'!Q221="","",'Escala Colunas'!Q221),IF(Configurações!$B$3="Simples","",IF('Escala Linhas'!FZ56="","",'Escala Linhas'!FZ56)))</f>
        <v/>
      </c>
      <c r="NH56" s="71" t="str">
        <f>IF(Configurações!$B$3="Colunas",IF('Escala Colunas'!Q222="","",'Escala Colunas'!Q222),IF(Configurações!$B$3="Simples","",IF('Escala Linhas'!GA56="","",'Escala Linhas'!GA56)))</f>
        <v/>
      </c>
      <c r="NI56" s="71" t="str">
        <f>IF(Configurações!$B$3="Colunas",IF('Escala Colunas'!Q223="","",'Escala Colunas'!Q223),IF(Configurações!$B$3="Simples","",IF('Escala Linhas'!GB56="","",'Escala Linhas'!GB56)))</f>
        <v/>
      </c>
      <c r="NJ56">
        <f>IF($B56="",0,IF(Configurações!$B$3="Simples",IF(OR(NP56="TRAB",NP56="ATEST"),1,0),IF(AND(NF56&lt;&gt;"",NI56&lt;&gt;""),1,0)))</f>
        <v>0</v>
      </c>
      <c r="NK56" s="72">
        <f>IF(AND(NJ56=1,Configurações!$B$3&lt;&gt;"Simples"),MOD(NI56-NF56,1)-NL56,0)</f>
        <v>0</v>
      </c>
      <c r="NL56" s="72">
        <f t="shared" si="206"/>
        <v>0</v>
      </c>
      <c r="NM56">
        <f t="shared" si="207"/>
        <v>0</v>
      </c>
      <c r="NN56">
        <f t="shared" si="208"/>
        <v>0</v>
      </c>
      <c r="NO56" s="38" t="str">
        <f>IF(NJ56=0,"",IF(NM56&gt;Configurações!$B$15,"7DIA ","")&amp;IF(AND(WEEKDAY(NF$5)=1,NN56&gt;IF($D56="F",Configurações!$B$13,Configurações!$B$14)),"DOM ","")&amp;IF(Configurações!$B$3="Simples","",IF(ROUND(NK56*1440,0)&lt;=ROUND(Configurações!$B$11*1440,0),IF(ROUND(NL56*1440,0)&gt;0,"INT-INDEVIDO",""),IF(ROUND(NK56*1440,0)&lt;=ROUND(Configurações!$B$12*1440,0),IF(ROUND(NL56*1440,0)&lt;&gt;ROUND(Configurações!$B$8*1440,0),"INT-15MIN",""),IF(OR(ROUND(NL56*1440,0)&lt;ROUND(Configurações!$B$9*1440,0),ROUND(NL56*1440,0)&gt;ROUND(Configurações!$B$10*1440,0)),"INT-1H2H","")))))</f>
        <v/>
      </c>
      <c r="NP56" t="str">
        <f>IF(Configurações!$B$3="Simples",IF('Escala Simples'!AS56="Trabalho","TRAB",IF('Escala Simples'!AS56="Folga","FOLGA",IF('Escala Simples'!AS56="Atestado","ATEST",IF('Escala Simples'!AS56="Férias","FERIAS","")))),"")</f>
        <v/>
      </c>
      <c r="NQ56" s="71" t="str">
        <f>IF(Configurações!$B$3="Colunas",IF('Escala Colunas'!Q225="","",'Escala Colunas'!Q225),IF(Configurações!$B$3="Simples","",IF('Escala Linhas'!GD56="","",'Escala Linhas'!GD56)))</f>
        <v/>
      </c>
      <c r="NR56" s="71" t="str">
        <f>IF(Configurações!$B$3="Colunas",IF('Escala Colunas'!Q226="","",'Escala Colunas'!Q226),IF(Configurações!$B$3="Simples","",IF('Escala Linhas'!GE56="","",'Escala Linhas'!GE56)))</f>
        <v/>
      </c>
      <c r="NS56" s="71" t="str">
        <f>IF(Configurações!$B$3="Colunas",IF('Escala Colunas'!Q227="","",'Escala Colunas'!Q227),IF(Configurações!$B$3="Simples","",IF('Escala Linhas'!GF56="","",'Escala Linhas'!GF56)))</f>
        <v/>
      </c>
      <c r="NT56" s="71" t="str">
        <f>IF(Configurações!$B$3="Colunas",IF('Escala Colunas'!Q228="","",'Escala Colunas'!Q228),IF(Configurações!$B$3="Simples","",IF('Escala Linhas'!GG56="","",'Escala Linhas'!GG56)))</f>
        <v/>
      </c>
      <c r="NU56">
        <f>IF($B56="",0,IF(Configurações!$B$3="Simples",IF(OR(OA56="TRAB",OA56="ATEST"),1,0),IF(AND(NQ56&lt;&gt;"",NT56&lt;&gt;""),1,0)))</f>
        <v>0</v>
      </c>
      <c r="NV56" s="72">
        <f>IF(AND(NU56=1,Configurações!$B$3&lt;&gt;"Simples"),MOD(NT56-NQ56,1)-NW56,0)</f>
        <v>0</v>
      </c>
      <c r="NW56" s="72">
        <f t="shared" si="209"/>
        <v>0</v>
      </c>
      <c r="NX56">
        <f t="shared" si="210"/>
        <v>0</v>
      </c>
      <c r="NY56">
        <f t="shared" si="211"/>
        <v>0</v>
      </c>
      <c r="NZ56" s="38" t="str">
        <f>IF(NU56=0,"",IF(NX56&gt;Configurações!$B$15,"7DIA ","")&amp;IF(AND(WEEKDAY(NQ$5)=1,NY56&gt;IF($D56="F",Configurações!$B$13,Configurações!$B$14)),"DOM ","")&amp;IF(Configurações!$B$3="Simples","",IF(ROUND(NV56*1440,0)&lt;=ROUND(Configurações!$B$11*1440,0),IF(ROUND(NW56*1440,0)&gt;0,"INT-INDEVIDO",""),IF(ROUND(NV56*1440,0)&lt;=ROUND(Configurações!$B$12*1440,0),IF(ROUND(NW56*1440,0)&lt;&gt;ROUND(Configurações!$B$8*1440,0),"INT-15MIN",""),IF(OR(ROUND(NW56*1440,0)&lt;ROUND(Configurações!$B$9*1440,0),ROUND(NW56*1440,0)&gt;ROUND(Configurações!$B$10*1440,0)),"INT-1H2H","")))))</f>
        <v/>
      </c>
      <c r="OA56" t="str">
        <f>IF(Configurações!$B$3="Simples",IF('Escala Simples'!AT56="Trabalho","TRAB",IF('Escala Simples'!AT56="Folga","FOLGA",IF('Escala Simples'!AT56="Atestado","ATEST",IF('Escala Simples'!AT56="Férias","FERIAS","")))),"")</f>
        <v/>
      </c>
      <c r="OB56" s="72">
        <f>SUMIFS(Cálculos!$G56:$OA56,Cálculos!$G$4:$OA$4,"H",Cálculos!$G$3:$OA$3,1)</f>
        <v>0</v>
      </c>
      <c r="OC56">
        <f>SUMIFS(Cálculos!$G56:$OA56,Cálculos!$G$4:$OA$4,"T",Cálculos!$G$3:$OA$3,1)</f>
        <v>0</v>
      </c>
      <c r="OD56" s="69" t="str">
        <f>IF($B56="","",IF(AND(Configurações!$B$3&lt;&gt;"Simples",ISNUMBER($C56),ROUND(OB56*1440,0)&gt;$C56*60),"Jornada semanal excedida: "&amp;TEXT(OB56,"[h]:mm")&amp;" (contratada "&amp;$C56&amp;"h) • ","")&amp;IF(IF(Configurações!$B$6="Sim",OC56&gt;6,OC56&gt;Configurações!$B$5),IF(Configurações!$B$6="Sim","Semana inteira sem folga — mínimo 1 folga (CCT/ACT) • ","Mais de "&amp;Configurações!$B$5&amp;" dias trabalhados — obrigatórias 2 folgas semanais • "),"")&amp;IF(COUNTIF(G56:CD56,"*7DIA*")&gt;0,"7º dia consecutivo de trabalho • ","")&amp;IF(COUNTIF(G56:CD56,"*DOM*")&gt;0,"Domingos consecutivos acima do permitido • ","")&amp;IF(COUNTIF(G56:CD56,"*INT-INDEVIDO*")&gt;0,"Intervalo indevido em jornada até 4h • ","")&amp;IF(COUNTIF(G56:CD56,"*INT-15MIN*")&gt;0,"Intervalo deve ser de 15 min (jornada 4h01–6h) • ","")&amp;IF(COUNTIF(G56:CD56,"*INT-1H2H*")&gt;0,"Intervalo fora de 1h–2h (jornada acima de 6h) • ",""))</f>
        <v/>
      </c>
      <c r="OE56">
        <f>IF($B56="",0,IF(AND(Configurações!$B$3&lt;&gt;"Simples",ISNUMBER($C56),ROUND(OB56*1440,0)&gt;$C56*60),1,0))</f>
        <v>0</v>
      </c>
      <c r="OF56">
        <f>IF($B56="",0,IF(IF(Configurações!$B$6="Sim",OC56&gt;6,OC56&gt;Configurações!$B$5),1,0))</f>
        <v>0</v>
      </c>
      <c r="OG56" s="72">
        <f>SUMIFS(Cálculos!$G56:$OA56,Cálculos!$G$4:$OA$4,"H",Cálculos!$G$3:$OA$3,2)</f>
        <v>0</v>
      </c>
      <c r="OH56">
        <f>SUMIFS(Cálculos!$G56:$OA56,Cálculos!$G$4:$OA$4,"T",Cálculos!$G$3:$OA$3,2)</f>
        <v>0</v>
      </c>
      <c r="OI56" s="69" t="str">
        <f>IF($B56="","",IF(AND(Configurações!$B$3&lt;&gt;"Simples",ISNUMBER($C56),ROUND(OG56*1440,0)&gt;$C56*60),"Jornada semanal excedida: "&amp;TEXT(OG56,"[h]:mm")&amp;" (contratada "&amp;$C56&amp;"h) • ","")&amp;IF(IF(Configurações!$B$6="Sim",OH56&gt;6,OH56&gt;Configurações!$B$5),IF(Configurações!$B$6="Sim","Semana inteira sem folga — mínimo 1 folga (CCT/ACT) • ","Mais de "&amp;Configurações!$B$5&amp;" dias trabalhados — obrigatórias 2 folgas semanais • "),"")&amp;IF(COUNTIF(CF56:FC56,"*7DIA*")&gt;0,"7º dia consecutivo de trabalho • ","")&amp;IF(COUNTIF(CF56:FC56,"*DOM*")&gt;0,"Domingos consecutivos acima do permitido • ","")&amp;IF(COUNTIF(CF56:FC56,"*INT-INDEVIDO*")&gt;0,"Intervalo indevido em jornada até 4h • ","")&amp;IF(COUNTIF(CF56:FC56,"*INT-15MIN*")&gt;0,"Intervalo deve ser de 15 min (jornada 4h01–6h) • ","")&amp;IF(COUNTIF(CF56:FC56,"*INT-1H2H*")&gt;0,"Intervalo fora de 1h–2h (jornada acima de 6h) • ",""))</f>
        <v/>
      </c>
      <c r="OJ56">
        <f>IF($B56="",0,IF(AND(Configurações!$B$3&lt;&gt;"Simples",ISNUMBER($C56),ROUND(OG56*1440,0)&gt;$C56*60),1,0))</f>
        <v>0</v>
      </c>
      <c r="OK56">
        <f>IF($B56="",0,IF(IF(Configurações!$B$6="Sim",OH56&gt;6,OH56&gt;Configurações!$B$5),1,0))</f>
        <v>0</v>
      </c>
      <c r="OL56" s="72">
        <f>SUMIFS(Cálculos!$G56:$OA56,Cálculos!$G$4:$OA$4,"H",Cálculos!$G$3:$OA$3,3)</f>
        <v>0</v>
      </c>
      <c r="OM56">
        <f>SUMIFS(Cálculos!$G56:$OA56,Cálculos!$G$4:$OA$4,"T",Cálculos!$G$3:$OA$3,3)</f>
        <v>0</v>
      </c>
      <c r="ON56" s="69" t="str">
        <f>IF($B56="","",IF(AND(Configurações!$B$3&lt;&gt;"Simples",ISNUMBER($C56),ROUND(OL56*1440,0)&gt;$C56*60),"Jornada semanal excedida: "&amp;TEXT(OL56,"[h]:mm")&amp;" (contratada "&amp;$C56&amp;"h) • ","")&amp;IF(IF(Configurações!$B$6="Sim",OM56&gt;6,OM56&gt;Configurações!$B$5),IF(Configurações!$B$6="Sim","Semana inteira sem folga — mínimo 1 folga (CCT/ACT) • ","Mais de "&amp;Configurações!$B$5&amp;" dias trabalhados — obrigatórias 2 folgas semanais • "),"")&amp;IF(COUNTIF(FE56:IB56,"*7DIA*")&gt;0,"7º dia consecutivo de trabalho • ","")&amp;IF(COUNTIF(FE56:IB56,"*DOM*")&gt;0,"Domingos consecutivos acima do permitido • ","")&amp;IF(COUNTIF(FE56:IB56,"*INT-INDEVIDO*")&gt;0,"Intervalo indevido em jornada até 4h • ","")&amp;IF(COUNTIF(FE56:IB56,"*INT-15MIN*")&gt;0,"Intervalo deve ser de 15 min (jornada 4h01–6h) • ","")&amp;IF(COUNTIF(FE56:IB56,"*INT-1H2H*")&gt;0,"Intervalo fora de 1h–2h (jornada acima de 6h) • ",""))</f>
        <v/>
      </c>
      <c r="OO56">
        <f>IF($B56="",0,IF(AND(Configurações!$B$3&lt;&gt;"Simples",ISNUMBER($C56),ROUND(OL56*1440,0)&gt;$C56*60),1,0))</f>
        <v>0</v>
      </c>
      <c r="OP56">
        <f>IF($B56="",0,IF(IF(Configurações!$B$6="Sim",OM56&gt;6,OM56&gt;Configurações!$B$5),1,0))</f>
        <v>0</v>
      </c>
      <c r="OQ56" s="72">
        <f>SUMIFS(Cálculos!$G56:$OA56,Cálculos!$G$4:$OA$4,"H",Cálculos!$G$3:$OA$3,4)</f>
        <v>0</v>
      </c>
      <c r="OR56">
        <f>SUMIFS(Cálculos!$G56:$OA56,Cálculos!$G$4:$OA$4,"T",Cálculos!$G$3:$OA$3,4)</f>
        <v>0</v>
      </c>
      <c r="OS56" s="69" t="str">
        <f>IF($B56="","",IF(AND(Configurações!$B$3&lt;&gt;"Simples",ISNUMBER($C56),ROUND(OQ56*1440,0)&gt;$C56*60),"Jornada semanal excedida: "&amp;TEXT(OQ56,"[h]:mm")&amp;" (contratada "&amp;$C56&amp;"h) • ","")&amp;IF(IF(Configurações!$B$6="Sim",OR56&gt;6,OR56&gt;Configurações!$B$5),IF(Configurações!$B$6="Sim","Semana inteira sem folga — mínimo 1 folga (CCT/ACT) • ","Mais de "&amp;Configurações!$B$5&amp;" dias trabalhados — obrigatórias 2 folgas semanais • "),"")&amp;IF(COUNTIF(ID56:LA56,"*7DIA*")&gt;0,"7º dia consecutivo de trabalho • ","")&amp;IF(COUNTIF(ID56:LA56,"*DOM*")&gt;0,"Domingos consecutivos acima do permitido • ","")&amp;IF(COUNTIF(ID56:LA56,"*INT-INDEVIDO*")&gt;0,"Intervalo indevido em jornada até 4h • ","")&amp;IF(COUNTIF(ID56:LA56,"*INT-15MIN*")&gt;0,"Intervalo deve ser de 15 min (jornada 4h01–6h) • ","")&amp;IF(COUNTIF(ID56:LA56,"*INT-1H2H*")&gt;0,"Intervalo fora de 1h–2h (jornada acima de 6h) • ",""))</f>
        <v/>
      </c>
      <c r="OT56">
        <f>IF($B56="",0,IF(AND(Configurações!$B$3&lt;&gt;"Simples",ISNUMBER($C56),ROUND(OQ56*1440,0)&gt;$C56*60),1,0))</f>
        <v>0</v>
      </c>
      <c r="OU56">
        <f>IF($B56="",0,IF(IF(Configurações!$B$6="Sim",OR56&gt;6,OR56&gt;Configurações!$B$5),1,0))</f>
        <v>0</v>
      </c>
      <c r="OV56" s="72">
        <f>SUMIFS(Cálculos!$G56:$OA56,Cálculos!$G$4:$OA$4,"H",Cálculos!$G$3:$OA$3,5)</f>
        <v>0</v>
      </c>
      <c r="OW56">
        <f>SUMIFS(Cálculos!$G56:$OA56,Cálculos!$G$4:$OA$4,"T",Cálculos!$G$3:$OA$3,5)</f>
        <v>0</v>
      </c>
      <c r="OX56" s="69" t="str">
        <f>IF($B56="","",IF(AND(Configurações!$B$3&lt;&gt;"Simples",ISNUMBER($C56),ROUND(OV56*1440,0)&gt;$C56*60),"Jornada semanal excedida: "&amp;TEXT(OV56,"[h]:mm")&amp;" (contratada "&amp;$C56&amp;"h) • ","")&amp;IF(IF(Configurações!$B$6="Sim",OW56&gt;6,OW56&gt;Configurações!$B$5),IF(Configurações!$B$6="Sim","Semana inteira sem folga — mínimo 1 folga (CCT/ACT) • ","Mais de "&amp;Configurações!$B$5&amp;" dias trabalhados — obrigatórias 2 folgas semanais • "),"")&amp;IF(COUNTIF(LC56:NZ56,"*7DIA*")&gt;0,"7º dia consecutivo de trabalho • ","")&amp;IF(COUNTIF(LC56:NZ56,"*DOM*")&gt;0,"Domingos consecutivos acima do permitido • ","")&amp;IF(COUNTIF(LC56:NZ56,"*INT-INDEVIDO*")&gt;0,"Intervalo indevido em jornada até 4h • ","")&amp;IF(COUNTIF(LC56:NZ56,"*INT-15MIN*")&gt;0,"Intervalo deve ser de 15 min (jornada 4h01–6h) • ","")&amp;IF(COUNTIF(LC56:NZ56,"*INT-1H2H*")&gt;0,"Intervalo fora de 1h–2h (jornada acima de 6h) • ",""))</f>
        <v/>
      </c>
      <c r="OY56">
        <f>IF($B56="",0,IF(AND(Configurações!$B$3&lt;&gt;"Simples",ISNUMBER($C56),ROUND(OV56*1440,0)&gt;$C56*60),1,0))</f>
        <v>0</v>
      </c>
      <c r="OZ56">
        <f>IF($B56="",0,IF(IF(Configurações!$B$6="Sim",OW56&gt;6,OW56&gt;Configurações!$B$5),1,0))</f>
        <v>0</v>
      </c>
      <c r="PA56">
        <f>IF($B56="",0,SUMPRODUCT((Cálculos!$G$4:$OA$4="T")*(Cálculos!$G$5:$OA$5&gt;=$PA$5)*(Cálculos!$G$5:$OA$5&lt;=$PB$5))-PE56)</f>
        <v>0</v>
      </c>
      <c r="PB56">
        <f>IF($B56="",0,PA56-SUMIFS(Cálculos!$G56:$OA56,Cálculos!$G$4:$OA$4,"T",Cálculos!$G$5:$OA$5,"&gt;="&amp;$PA$5,Cálculos!$G$5:$OA$5,"&lt;="&amp;$PB$5))</f>
        <v>0</v>
      </c>
      <c r="PC56">
        <f>ROUND(PA56*Configurações!$B$7/7,0)</f>
        <v>0</v>
      </c>
      <c r="PD56">
        <f>IF(AND(Configurações!$B$6="Sim",PA56&gt;0,PB56&lt;PC56),1,0)</f>
        <v>0</v>
      </c>
      <c r="PE56">
        <f>IF($B56="",0,COUNTIFS(Cálculos!$G$4:$OA$4,"ST",Cálculos!$G$5:$OA$5,"&gt;="&amp;$PA$5,Cálculos!$G$5:$OA$5,"&lt;="&amp;$PB$5,Cálculos!$G56:$OA56,"FERIAS"))</f>
        <v>0</v>
      </c>
      <c r="PF56">
        <f>IF($B56="",0,SUMPRODUCT((Cálculos!$G$4:$OA$4="T")*(Cálculos!$G$5:$OA$5&gt;=$PF$5)*(Cálculos!$G$5:$OA$5&lt;=$PG$5))-PJ56)</f>
        <v>0</v>
      </c>
      <c r="PG56">
        <f>IF($B56="",0,PF56-SUMIFS(Cálculos!$G56:$OA56,Cálculos!$G$4:$OA$4,"T",Cálculos!$G$5:$OA$5,"&gt;="&amp;$PF$5,Cálculos!$G$5:$OA$5,"&lt;="&amp;$PG$5))</f>
        <v>0</v>
      </c>
      <c r="PH56">
        <f>ROUND(PF56*Configurações!$B$7/7,0)</f>
        <v>0</v>
      </c>
      <c r="PI56">
        <f>IF(AND(Configurações!$B$6="Sim",PF56&gt;0,PG56&lt;PH56),1,0)</f>
        <v>0</v>
      </c>
      <c r="PJ56">
        <f>IF($B56="",0,COUNTIFS(Cálculos!$G$4:$OA$4,"ST",Cálculos!$G$5:$OA$5,"&gt;="&amp;$PF$5,Cálculos!$G$5:$OA$5,"&lt;="&amp;$PG$5,Cálculos!$G56:$OA56,"FERIAS"))</f>
        <v>0</v>
      </c>
      <c r="PK56">
        <f>IF($B56="",0,SUMPRODUCT((Cálculos!$G$4:$OA$4="T")*(Cálculos!$G$5:$OA$5&gt;=$PK$5)*(Cálculos!$G$5:$OA$5&lt;=$PL$5))-PO56)</f>
        <v>0</v>
      </c>
      <c r="PL56">
        <f>IF($B56="",0,PK56-SUMIFS(Cálculos!$G56:$OA56,Cálculos!$G$4:$OA$4,"T",Cálculos!$G$5:$OA$5,"&gt;="&amp;$PK$5,Cálculos!$G$5:$OA$5,"&lt;="&amp;$PL$5))</f>
        <v>0</v>
      </c>
      <c r="PM56">
        <f>ROUND(PK56*Configurações!$B$7/7,0)</f>
        <v>0</v>
      </c>
      <c r="PN56">
        <f>IF(AND(Configurações!$B$6="Sim",PK56&gt;0,PL56&lt;PM56),1,0)</f>
        <v>0</v>
      </c>
      <c r="PO56">
        <f>IF($B56="",0,COUNTIFS(Cálculos!$G$4:$OA$4,"ST",Cálculos!$G$5:$OA$5,"&gt;="&amp;$PK$5,Cálculos!$G$5:$OA$5,"&lt;="&amp;$PL$5,Cálculos!$G56:$OA56,"FERIAS"))</f>
        <v>0</v>
      </c>
      <c r="PP56" s="69" t="str">
        <f t="shared" si="212"/>
        <v/>
      </c>
    </row>
    <row r="57" spans="1:432" x14ac:dyDescent="0.25">
      <c r="A57" s="68" t="str">
        <f t="shared" si="106"/>
        <v/>
      </c>
      <c r="B57" s="69" t="str">
        <f>IF(Configurações!$B$3="Colunas",IF('Escala Colunas'!Q$4="","",'Escala Colunas'!Q$4),IF(Configurações!$B$3="Simples",IF('Escala Simples'!$B57="","",'Escala Simples'!$B57),IF('Escala Linhas'!$B57="","",'Escala Linhas'!$B57)))</f>
        <v/>
      </c>
      <c r="C57" s="70" t="str">
        <f>IF($B57="","",IFERROR(INDEX(Funcionários!$D$5:$D$84,MATCH($B57,Funcionários!$B$5:$B$84,0)),""))</f>
        <v/>
      </c>
      <c r="D57" t="str">
        <f>IF($B57="","",IFERROR(INDEX(Funcionários!$C$5:$C$84,MATCH($B57,Funcionários!$B$5:$B$84,0)),""))</f>
        <v/>
      </c>
      <c r="E57">
        <f>IF($B57="",0,IFERROR(N(INDEX(Funcionários!$E$5:$E$84,MATCH($B57,Funcionários!$B$5:$B$84,0))),0))</f>
        <v>0</v>
      </c>
      <c r="F57">
        <f>IF($B57="",0,IFERROR(N(INDEX(Funcionários!$F$5:$F$84,MATCH($B57,Funcionários!$B$5:$B$84,0))),0))</f>
        <v>0</v>
      </c>
      <c r="G57" s="71" t="str">
        <f>IF(Configurações!$B$3="Colunas",IF('Escala Colunas'!Q44="","",'Escala Colunas'!Q44),IF(Configurações!$B$3="Simples","",IF('Escala Linhas'!D57="","",'Escala Linhas'!D57)))</f>
        <v/>
      </c>
      <c r="H57" s="71" t="str">
        <f>IF(Configurações!$B$3="Colunas",IF('Escala Colunas'!Q45="","",'Escala Colunas'!Q45),IF(Configurações!$B$3="Simples","",IF('Escala Linhas'!E57="","",'Escala Linhas'!E57)))</f>
        <v/>
      </c>
      <c r="I57" s="71" t="str">
        <f>IF(Configurações!$B$3="Colunas",IF('Escala Colunas'!Q46="","",'Escala Colunas'!Q46),IF(Configurações!$B$3="Simples","",IF('Escala Linhas'!F57="","",'Escala Linhas'!F57)))</f>
        <v/>
      </c>
      <c r="J57" s="71" t="str">
        <f>IF(Configurações!$B$3="Colunas",IF('Escala Colunas'!Q47="","",'Escala Colunas'!Q47),IF(Configurações!$B$3="Simples","",IF('Escala Linhas'!G57="","",'Escala Linhas'!G57)))</f>
        <v/>
      </c>
      <c r="K57">
        <f>IF($B57="",0,IF(Configurações!$B$3="Simples",IF(OR(Q57="TRAB",Q57="ATEST"),1,0),IF(AND(G57&lt;&gt;"",J57&lt;&gt;""),1,0)))</f>
        <v>0</v>
      </c>
      <c r="L57" s="72">
        <f>IF(AND(K57=1,Configurações!$B$3&lt;&gt;"Simples"),MOD(J57-G57,1)-M57,0)</f>
        <v>0</v>
      </c>
      <c r="M57" s="72">
        <f t="shared" si="107"/>
        <v>0</v>
      </c>
      <c r="N57">
        <f t="shared" si="108"/>
        <v>0</v>
      </c>
      <c r="O57">
        <f t="shared" si="109"/>
        <v>0</v>
      </c>
      <c r="P57" s="38" t="str">
        <f>IF(K57=0,"",IF(N57&gt;Configurações!$B$15,"7DIA ","")&amp;IF(AND(WEEKDAY(G$5)=1,O57&gt;IF($D57="F",Configurações!$B$13,Configurações!$B$14)),"DOM ","")&amp;IF(Configurações!$B$3="Simples","",IF(ROUND(L57*1440,0)&lt;=ROUND(Configurações!$B$11*1440,0),IF(ROUND(M57*1440,0)&gt;0,"INT-INDEVIDO",""),IF(ROUND(L57*1440,0)&lt;=ROUND(Configurações!$B$12*1440,0),IF(ROUND(M57*1440,0)&lt;&gt;ROUND(Configurações!$B$8*1440,0),"INT-15MIN",""),IF(OR(ROUND(M57*1440,0)&lt;ROUND(Configurações!$B$9*1440,0),ROUND(M57*1440,0)&gt;ROUND(Configurações!$B$10*1440,0)),"INT-1H2H","")))))</f>
        <v/>
      </c>
      <c r="Q57" t="str">
        <f>IF(Configurações!$B$3="Simples",IF('Escala Simples'!D57="Trabalho","TRAB",IF('Escala Simples'!D57="Folga","FOLGA",IF('Escala Simples'!D57="Atestado","ATEST",IF('Escala Simples'!D57="Férias","FERIAS","")))),"")</f>
        <v/>
      </c>
      <c r="R57" s="71" t="str">
        <f>IF(Configurações!$B$3="Colunas",IF('Escala Colunas'!Q49="","",'Escala Colunas'!Q49),IF(Configurações!$B$3="Simples","",IF('Escala Linhas'!I57="","",'Escala Linhas'!I57)))</f>
        <v/>
      </c>
      <c r="S57" s="71" t="str">
        <f>IF(Configurações!$B$3="Colunas",IF('Escala Colunas'!Q50="","",'Escala Colunas'!Q50),IF(Configurações!$B$3="Simples","",IF('Escala Linhas'!J57="","",'Escala Linhas'!J57)))</f>
        <v/>
      </c>
      <c r="T57" s="71" t="str">
        <f>IF(Configurações!$B$3="Colunas",IF('Escala Colunas'!Q51="","",'Escala Colunas'!Q51),IF(Configurações!$B$3="Simples","",IF('Escala Linhas'!K57="","",'Escala Linhas'!K57)))</f>
        <v/>
      </c>
      <c r="U57" s="71" t="str">
        <f>IF(Configurações!$B$3="Colunas",IF('Escala Colunas'!Q52="","",'Escala Colunas'!Q52),IF(Configurações!$B$3="Simples","",IF('Escala Linhas'!L57="","",'Escala Linhas'!L57)))</f>
        <v/>
      </c>
      <c r="V57">
        <f>IF($B57="",0,IF(Configurações!$B$3="Simples",IF(OR(AB57="TRAB",AB57="ATEST"),1,0),IF(AND(R57&lt;&gt;"",U57&lt;&gt;""),1,0)))</f>
        <v>0</v>
      </c>
      <c r="W57" s="72">
        <f>IF(AND(V57=1,Configurações!$B$3&lt;&gt;"Simples"),MOD(U57-R57,1)-X57,0)</f>
        <v>0</v>
      </c>
      <c r="X57" s="72">
        <f t="shared" si="110"/>
        <v>0</v>
      </c>
      <c r="Y57">
        <f t="shared" si="111"/>
        <v>0</v>
      </c>
      <c r="Z57">
        <f t="shared" si="112"/>
        <v>0</v>
      </c>
      <c r="AA57" s="38" t="str">
        <f>IF(V57=0,"",IF(Y57&gt;Configurações!$B$15,"7DIA ","")&amp;IF(AND(WEEKDAY(R$5)=1,Z57&gt;IF($D57="F",Configurações!$B$13,Configurações!$B$14)),"DOM ","")&amp;IF(Configurações!$B$3="Simples","",IF(ROUND(W57*1440,0)&lt;=ROUND(Configurações!$B$11*1440,0),IF(ROUND(X57*1440,0)&gt;0,"INT-INDEVIDO",""),IF(ROUND(W57*1440,0)&lt;=ROUND(Configurações!$B$12*1440,0),IF(ROUND(X57*1440,0)&lt;&gt;ROUND(Configurações!$B$8*1440,0),"INT-15MIN",""),IF(OR(ROUND(X57*1440,0)&lt;ROUND(Configurações!$B$9*1440,0),ROUND(X57*1440,0)&gt;ROUND(Configurações!$B$10*1440,0)),"INT-1H2H","")))))</f>
        <v/>
      </c>
      <c r="AB57" t="str">
        <f>IF(Configurações!$B$3="Simples",IF('Escala Simples'!E57="Trabalho","TRAB",IF('Escala Simples'!E57="Folga","FOLGA",IF('Escala Simples'!E57="Atestado","ATEST",IF('Escala Simples'!E57="Férias","FERIAS","")))),"")</f>
        <v/>
      </c>
      <c r="AC57" s="71" t="str">
        <f>IF(Configurações!$B$3="Colunas",IF('Escala Colunas'!Q54="","",'Escala Colunas'!Q54),IF(Configurações!$B$3="Simples","",IF('Escala Linhas'!N57="","",'Escala Linhas'!N57)))</f>
        <v/>
      </c>
      <c r="AD57" s="71" t="str">
        <f>IF(Configurações!$B$3="Colunas",IF('Escala Colunas'!Q55="","",'Escala Colunas'!Q55),IF(Configurações!$B$3="Simples","",IF('Escala Linhas'!O57="","",'Escala Linhas'!O57)))</f>
        <v/>
      </c>
      <c r="AE57" s="71" t="str">
        <f>IF(Configurações!$B$3="Colunas",IF('Escala Colunas'!Q56="","",'Escala Colunas'!Q56),IF(Configurações!$B$3="Simples","",IF('Escala Linhas'!P57="","",'Escala Linhas'!P57)))</f>
        <v/>
      </c>
      <c r="AF57" s="71" t="str">
        <f>IF(Configurações!$B$3="Colunas",IF('Escala Colunas'!Q57="","",'Escala Colunas'!Q57),IF(Configurações!$B$3="Simples","",IF('Escala Linhas'!Q57="","",'Escala Linhas'!Q57)))</f>
        <v/>
      </c>
      <c r="AG57">
        <f>IF($B57="",0,IF(Configurações!$B$3="Simples",IF(OR(AM57="TRAB",AM57="ATEST"),1,0),IF(AND(AC57&lt;&gt;"",AF57&lt;&gt;""),1,0)))</f>
        <v>0</v>
      </c>
      <c r="AH57" s="72">
        <f>IF(AND(AG57=1,Configurações!$B$3&lt;&gt;"Simples"),MOD(AF57-AC57,1)-AI57,0)</f>
        <v>0</v>
      </c>
      <c r="AI57" s="72">
        <f t="shared" si="113"/>
        <v>0</v>
      </c>
      <c r="AJ57">
        <f t="shared" si="114"/>
        <v>0</v>
      </c>
      <c r="AK57">
        <f t="shared" si="115"/>
        <v>0</v>
      </c>
      <c r="AL57" s="38" t="str">
        <f>IF(AG57=0,"",IF(AJ57&gt;Configurações!$B$15,"7DIA ","")&amp;IF(AND(WEEKDAY(AC$5)=1,AK57&gt;IF($D57="F",Configurações!$B$13,Configurações!$B$14)),"DOM ","")&amp;IF(Configurações!$B$3="Simples","",IF(ROUND(AH57*1440,0)&lt;=ROUND(Configurações!$B$11*1440,0),IF(ROUND(AI57*1440,0)&gt;0,"INT-INDEVIDO",""),IF(ROUND(AH57*1440,0)&lt;=ROUND(Configurações!$B$12*1440,0),IF(ROUND(AI57*1440,0)&lt;&gt;ROUND(Configurações!$B$8*1440,0),"INT-15MIN",""),IF(OR(ROUND(AI57*1440,0)&lt;ROUND(Configurações!$B$9*1440,0),ROUND(AI57*1440,0)&gt;ROUND(Configurações!$B$10*1440,0)),"INT-1H2H","")))))</f>
        <v/>
      </c>
      <c r="AM57" t="str">
        <f>IF(Configurações!$B$3="Simples",IF('Escala Simples'!F57="Trabalho","TRAB",IF('Escala Simples'!F57="Folga","FOLGA",IF('Escala Simples'!F57="Atestado","ATEST",IF('Escala Simples'!F57="Férias","FERIAS","")))),"")</f>
        <v/>
      </c>
      <c r="AN57" s="71" t="str">
        <f>IF(Configurações!$B$3="Colunas",IF('Escala Colunas'!Q59="","",'Escala Colunas'!Q59),IF(Configurações!$B$3="Simples","",IF('Escala Linhas'!S57="","",'Escala Linhas'!S57)))</f>
        <v/>
      </c>
      <c r="AO57" s="71" t="str">
        <f>IF(Configurações!$B$3="Colunas",IF('Escala Colunas'!Q60="","",'Escala Colunas'!Q60),IF(Configurações!$B$3="Simples","",IF('Escala Linhas'!T57="","",'Escala Linhas'!T57)))</f>
        <v/>
      </c>
      <c r="AP57" s="71" t="str">
        <f>IF(Configurações!$B$3="Colunas",IF('Escala Colunas'!Q61="","",'Escala Colunas'!Q61),IF(Configurações!$B$3="Simples","",IF('Escala Linhas'!U57="","",'Escala Linhas'!U57)))</f>
        <v/>
      </c>
      <c r="AQ57" s="71" t="str">
        <f>IF(Configurações!$B$3="Colunas",IF('Escala Colunas'!Q62="","",'Escala Colunas'!Q62),IF(Configurações!$B$3="Simples","",IF('Escala Linhas'!V57="","",'Escala Linhas'!V57)))</f>
        <v/>
      </c>
      <c r="AR57">
        <f>IF($B57="",0,IF(Configurações!$B$3="Simples",IF(OR(AX57="TRAB",AX57="ATEST"),1,0),IF(AND(AN57&lt;&gt;"",AQ57&lt;&gt;""),1,0)))</f>
        <v>0</v>
      </c>
      <c r="AS57" s="72">
        <f>IF(AND(AR57=1,Configurações!$B$3&lt;&gt;"Simples"),MOD(AQ57-AN57,1)-AT57,0)</f>
        <v>0</v>
      </c>
      <c r="AT57" s="72">
        <f t="shared" si="116"/>
        <v>0</v>
      </c>
      <c r="AU57">
        <f t="shared" si="117"/>
        <v>0</v>
      </c>
      <c r="AV57">
        <f t="shared" si="118"/>
        <v>0</v>
      </c>
      <c r="AW57" s="38" t="str">
        <f>IF(AR57=0,"",IF(AU57&gt;Configurações!$B$15,"7DIA ","")&amp;IF(AND(WEEKDAY(AN$5)=1,AV57&gt;IF($D57="F",Configurações!$B$13,Configurações!$B$14)),"DOM ","")&amp;IF(Configurações!$B$3="Simples","",IF(ROUND(AS57*1440,0)&lt;=ROUND(Configurações!$B$11*1440,0),IF(ROUND(AT57*1440,0)&gt;0,"INT-INDEVIDO",""),IF(ROUND(AS57*1440,0)&lt;=ROUND(Configurações!$B$12*1440,0),IF(ROUND(AT57*1440,0)&lt;&gt;ROUND(Configurações!$B$8*1440,0),"INT-15MIN",""),IF(OR(ROUND(AT57*1440,0)&lt;ROUND(Configurações!$B$9*1440,0),ROUND(AT57*1440,0)&gt;ROUND(Configurações!$B$10*1440,0)),"INT-1H2H","")))))</f>
        <v/>
      </c>
      <c r="AX57" t="str">
        <f>IF(Configurações!$B$3="Simples",IF('Escala Simples'!G57="Trabalho","TRAB",IF('Escala Simples'!G57="Folga","FOLGA",IF('Escala Simples'!G57="Atestado","ATEST",IF('Escala Simples'!G57="Férias","FERIAS","")))),"")</f>
        <v/>
      </c>
      <c r="AY57" s="71" t="str">
        <f>IF(Configurações!$B$3="Colunas",IF('Escala Colunas'!Q64="","",'Escala Colunas'!Q64),IF(Configurações!$B$3="Simples","",IF('Escala Linhas'!X57="","",'Escala Linhas'!X57)))</f>
        <v/>
      </c>
      <c r="AZ57" s="71" t="str">
        <f>IF(Configurações!$B$3="Colunas",IF('Escala Colunas'!Q65="","",'Escala Colunas'!Q65),IF(Configurações!$B$3="Simples","",IF('Escala Linhas'!Y57="","",'Escala Linhas'!Y57)))</f>
        <v/>
      </c>
      <c r="BA57" s="71" t="str">
        <f>IF(Configurações!$B$3="Colunas",IF('Escala Colunas'!Q66="","",'Escala Colunas'!Q66),IF(Configurações!$B$3="Simples","",IF('Escala Linhas'!Z57="","",'Escala Linhas'!Z57)))</f>
        <v/>
      </c>
      <c r="BB57" s="71" t="str">
        <f>IF(Configurações!$B$3="Colunas",IF('Escala Colunas'!Q67="","",'Escala Colunas'!Q67),IF(Configurações!$B$3="Simples","",IF('Escala Linhas'!AA57="","",'Escala Linhas'!AA57)))</f>
        <v/>
      </c>
      <c r="BC57">
        <f>IF($B57="",0,IF(Configurações!$B$3="Simples",IF(OR(BI57="TRAB",BI57="ATEST"),1,0),IF(AND(AY57&lt;&gt;"",BB57&lt;&gt;""),1,0)))</f>
        <v>0</v>
      </c>
      <c r="BD57" s="72">
        <f>IF(AND(BC57=1,Configurações!$B$3&lt;&gt;"Simples"),MOD(BB57-AY57,1)-BE57,0)</f>
        <v>0</v>
      </c>
      <c r="BE57" s="72">
        <f t="shared" si="119"/>
        <v>0</v>
      </c>
      <c r="BF57">
        <f t="shared" si="120"/>
        <v>0</v>
      </c>
      <c r="BG57">
        <f t="shared" si="121"/>
        <v>0</v>
      </c>
      <c r="BH57" s="38" t="str">
        <f>IF(BC57=0,"",IF(BF57&gt;Configurações!$B$15,"7DIA ","")&amp;IF(AND(WEEKDAY(AY$5)=1,BG57&gt;IF($D57="F",Configurações!$B$13,Configurações!$B$14)),"DOM ","")&amp;IF(Configurações!$B$3="Simples","",IF(ROUND(BD57*1440,0)&lt;=ROUND(Configurações!$B$11*1440,0),IF(ROUND(BE57*1440,0)&gt;0,"INT-INDEVIDO",""),IF(ROUND(BD57*1440,0)&lt;=ROUND(Configurações!$B$12*1440,0),IF(ROUND(BE57*1440,0)&lt;&gt;ROUND(Configurações!$B$8*1440,0),"INT-15MIN",""),IF(OR(ROUND(BE57*1440,0)&lt;ROUND(Configurações!$B$9*1440,0),ROUND(BE57*1440,0)&gt;ROUND(Configurações!$B$10*1440,0)),"INT-1H2H","")))))</f>
        <v/>
      </c>
      <c r="BI57" t="str">
        <f>IF(Configurações!$B$3="Simples",IF('Escala Simples'!H57="Trabalho","TRAB",IF('Escala Simples'!H57="Folga","FOLGA",IF('Escala Simples'!H57="Atestado","ATEST",IF('Escala Simples'!H57="Férias","FERIAS","")))),"")</f>
        <v/>
      </c>
      <c r="BJ57" s="71" t="str">
        <f>IF(Configurações!$B$3="Colunas",IF('Escala Colunas'!Q69="","",'Escala Colunas'!Q69),IF(Configurações!$B$3="Simples","",IF('Escala Linhas'!AC57="","",'Escala Linhas'!AC57)))</f>
        <v/>
      </c>
      <c r="BK57" s="71" t="str">
        <f>IF(Configurações!$B$3="Colunas",IF('Escala Colunas'!Q70="","",'Escala Colunas'!Q70),IF(Configurações!$B$3="Simples","",IF('Escala Linhas'!AD57="","",'Escala Linhas'!AD57)))</f>
        <v/>
      </c>
      <c r="BL57" s="71" t="str">
        <f>IF(Configurações!$B$3="Colunas",IF('Escala Colunas'!Q71="","",'Escala Colunas'!Q71),IF(Configurações!$B$3="Simples","",IF('Escala Linhas'!AE57="","",'Escala Linhas'!AE57)))</f>
        <v/>
      </c>
      <c r="BM57" s="71" t="str">
        <f>IF(Configurações!$B$3="Colunas",IF('Escala Colunas'!Q72="","",'Escala Colunas'!Q72),IF(Configurações!$B$3="Simples","",IF('Escala Linhas'!AF57="","",'Escala Linhas'!AF57)))</f>
        <v/>
      </c>
      <c r="BN57">
        <f>IF($B57="",0,IF(Configurações!$B$3="Simples",IF(OR(BT57="TRAB",BT57="ATEST"),1,0),IF(AND(BJ57&lt;&gt;"",BM57&lt;&gt;""),1,0)))</f>
        <v>0</v>
      </c>
      <c r="BO57" s="72">
        <f>IF(AND(BN57=1,Configurações!$B$3&lt;&gt;"Simples"),MOD(BM57-BJ57,1)-BP57,0)</f>
        <v>0</v>
      </c>
      <c r="BP57" s="72">
        <f t="shared" si="122"/>
        <v>0</v>
      </c>
      <c r="BQ57">
        <f t="shared" si="123"/>
        <v>0</v>
      </c>
      <c r="BR57">
        <f t="shared" si="124"/>
        <v>0</v>
      </c>
      <c r="BS57" s="38" t="str">
        <f>IF(BN57=0,"",IF(BQ57&gt;Configurações!$B$15,"7DIA ","")&amp;IF(AND(WEEKDAY(BJ$5)=1,BR57&gt;IF($D57="F",Configurações!$B$13,Configurações!$B$14)),"DOM ","")&amp;IF(Configurações!$B$3="Simples","",IF(ROUND(BO57*1440,0)&lt;=ROUND(Configurações!$B$11*1440,0),IF(ROUND(BP57*1440,0)&gt;0,"INT-INDEVIDO",""),IF(ROUND(BO57*1440,0)&lt;=ROUND(Configurações!$B$12*1440,0),IF(ROUND(BP57*1440,0)&lt;&gt;ROUND(Configurações!$B$8*1440,0),"INT-15MIN",""),IF(OR(ROUND(BP57*1440,0)&lt;ROUND(Configurações!$B$9*1440,0),ROUND(BP57*1440,0)&gt;ROUND(Configurações!$B$10*1440,0)),"INT-1H2H","")))))</f>
        <v/>
      </c>
      <c r="BT57" t="str">
        <f>IF(Configurações!$B$3="Simples",IF('Escala Simples'!I57="Trabalho","TRAB",IF('Escala Simples'!I57="Folga","FOLGA",IF('Escala Simples'!I57="Atestado","ATEST",IF('Escala Simples'!I57="Férias","FERIAS","")))),"")</f>
        <v/>
      </c>
      <c r="BU57" s="71" t="str">
        <f>IF(Configurações!$B$3="Colunas",IF('Escala Colunas'!Q74="","",'Escala Colunas'!Q74),IF(Configurações!$B$3="Simples","",IF('Escala Linhas'!AH57="","",'Escala Linhas'!AH57)))</f>
        <v/>
      </c>
      <c r="BV57" s="71" t="str">
        <f>IF(Configurações!$B$3="Colunas",IF('Escala Colunas'!Q75="","",'Escala Colunas'!Q75),IF(Configurações!$B$3="Simples","",IF('Escala Linhas'!AI57="","",'Escala Linhas'!AI57)))</f>
        <v/>
      </c>
      <c r="BW57" s="71" t="str">
        <f>IF(Configurações!$B$3="Colunas",IF('Escala Colunas'!Q76="","",'Escala Colunas'!Q76),IF(Configurações!$B$3="Simples","",IF('Escala Linhas'!AJ57="","",'Escala Linhas'!AJ57)))</f>
        <v/>
      </c>
      <c r="BX57" s="71" t="str">
        <f>IF(Configurações!$B$3="Colunas",IF('Escala Colunas'!Q77="","",'Escala Colunas'!Q77),IF(Configurações!$B$3="Simples","",IF('Escala Linhas'!AK57="","",'Escala Linhas'!AK57)))</f>
        <v/>
      </c>
      <c r="BY57">
        <f>IF($B57="",0,IF(Configurações!$B$3="Simples",IF(OR(CE57="TRAB",CE57="ATEST"),1,0),IF(AND(BU57&lt;&gt;"",BX57&lt;&gt;""),1,0)))</f>
        <v>0</v>
      </c>
      <c r="BZ57" s="72">
        <f>IF(AND(BY57=1,Configurações!$B$3&lt;&gt;"Simples"),MOD(BX57-BU57,1)-CA57,0)</f>
        <v>0</v>
      </c>
      <c r="CA57" s="72">
        <f t="shared" si="125"/>
        <v>0</v>
      </c>
      <c r="CB57">
        <f t="shared" si="126"/>
        <v>0</v>
      </c>
      <c r="CC57">
        <f t="shared" si="127"/>
        <v>0</v>
      </c>
      <c r="CD57" s="38" t="str">
        <f>IF(BY57=0,"",IF(CB57&gt;Configurações!$B$15,"7DIA ","")&amp;IF(AND(WEEKDAY(BU$5)=1,CC57&gt;IF($D57="F",Configurações!$B$13,Configurações!$B$14)),"DOM ","")&amp;IF(Configurações!$B$3="Simples","",IF(ROUND(BZ57*1440,0)&lt;=ROUND(Configurações!$B$11*1440,0),IF(ROUND(CA57*1440,0)&gt;0,"INT-INDEVIDO",""),IF(ROUND(BZ57*1440,0)&lt;=ROUND(Configurações!$B$12*1440,0),IF(ROUND(CA57*1440,0)&lt;&gt;ROUND(Configurações!$B$8*1440,0),"INT-15MIN",""),IF(OR(ROUND(CA57*1440,0)&lt;ROUND(Configurações!$B$9*1440,0),ROUND(CA57*1440,0)&gt;ROUND(Configurações!$B$10*1440,0)),"INT-1H2H","")))))</f>
        <v/>
      </c>
      <c r="CE57" t="str">
        <f>IF(Configurações!$B$3="Simples",IF('Escala Simples'!J57="Trabalho","TRAB",IF('Escala Simples'!J57="Folga","FOLGA",IF('Escala Simples'!J57="Atestado","ATEST",IF('Escala Simples'!J57="Férias","FERIAS","")))),"")</f>
        <v/>
      </c>
      <c r="CF57" s="71" t="str">
        <f>IF(Configurações!$B$3="Colunas",IF('Escala Colunas'!Q82="","",'Escala Colunas'!Q82),IF(Configurações!$B$3="Simples","",IF('Escala Linhas'!AP57="","",'Escala Linhas'!AP57)))</f>
        <v/>
      </c>
      <c r="CG57" s="71" t="str">
        <f>IF(Configurações!$B$3="Colunas",IF('Escala Colunas'!Q83="","",'Escala Colunas'!Q83),IF(Configurações!$B$3="Simples","",IF('Escala Linhas'!AQ57="","",'Escala Linhas'!AQ57)))</f>
        <v/>
      </c>
      <c r="CH57" s="71" t="str">
        <f>IF(Configurações!$B$3="Colunas",IF('Escala Colunas'!Q84="","",'Escala Colunas'!Q84),IF(Configurações!$B$3="Simples","",IF('Escala Linhas'!AR57="","",'Escala Linhas'!AR57)))</f>
        <v/>
      </c>
      <c r="CI57" s="71" t="str">
        <f>IF(Configurações!$B$3="Colunas",IF('Escala Colunas'!Q85="","",'Escala Colunas'!Q85),IF(Configurações!$B$3="Simples","",IF('Escala Linhas'!AS57="","",'Escala Linhas'!AS57)))</f>
        <v/>
      </c>
      <c r="CJ57">
        <f>IF($B57="",0,IF(Configurações!$B$3="Simples",IF(OR(CP57="TRAB",CP57="ATEST"),1,0),IF(AND(CF57&lt;&gt;"",CI57&lt;&gt;""),1,0)))</f>
        <v>0</v>
      </c>
      <c r="CK57" s="72">
        <f>IF(AND(CJ57=1,Configurações!$B$3&lt;&gt;"Simples"),MOD(CI57-CF57,1)-CL57,0)</f>
        <v>0</v>
      </c>
      <c r="CL57" s="72">
        <f t="shared" si="128"/>
        <v>0</v>
      </c>
      <c r="CM57">
        <f t="shared" si="129"/>
        <v>0</v>
      </c>
      <c r="CN57">
        <f t="shared" si="130"/>
        <v>0</v>
      </c>
      <c r="CO57" s="38" t="str">
        <f>IF(CJ57=0,"",IF(CM57&gt;Configurações!$B$15,"7DIA ","")&amp;IF(AND(WEEKDAY(CF$5)=1,CN57&gt;IF($D57="F",Configurações!$B$13,Configurações!$B$14)),"DOM ","")&amp;IF(Configurações!$B$3="Simples","",IF(ROUND(CK57*1440,0)&lt;=ROUND(Configurações!$B$11*1440,0),IF(ROUND(CL57*1440,0)&gt;0,"INT-INDEVIDO",""),IF(ROUND(CK57*1440,0)&lt;=ROUND(Configurações!$B$12*1440,0),IF(ROUND(CL57*1440,0)&lt;&gt;ROUND(Configurações!$B$8*1440,0),"INT-15MIN",""),IF(OR(ROUND(CL57*1440,0)&lt;ROUND(Configurações!$B$9*1440,0),ROUND(CL57*1440,0)&gt;ROUND(Configurações!$B$10*1440,0)),"INT-1H2H","")))))</f>
        <v/>
      </c>
      <c r="CP57" t="str">
        <f>IF(Configurações!$B$3="Simples",IF('Escala Simples'!M57="Trabalho","TRAB",IF('Escala Simples'!M57="Folga","FOLGA",IF('Escala Simples'!M57="Atestado","ATEST",IF('Escala Simples'!M57="Férias","FERIAS","")))),"")</f>
        <v/>
      </c>
      <c r="CQ57" s="71" t="str">
        <f>IF(Configurações!$B$3="Colunas",IF('Escala Colunas'!Q87="","",'Escala Colunas'!Q87),IF(Configurações!$B$3="Simples","",IF('Escala Linhas'!AU57="","",'Escala Linhas'!AU57)))</f>
        <v/>
      </c>
      <c r="CR57" s="71" t="str">
        <f>IF(Configurações!$B$3="Colunas",IF('Escala Colunas'!Q88="","",'Escala Colunas'!Q88),IF(Configurações!$B$3="Simples","",IF('Escala Linhas'!AV57="","",'Escala Linhas'!AV57)))</f>
        <v/>
      </c>
      <c r="CS57" s="71" t="str">
        <f>IF(Configurações!$B$3="Colunas",IF('Escala Colunas'!Q89="","",'Escala Colunas'!Q89),IF(Configurações!$B$3="Simples","",IF('Escala Linhas'!AW57="","",'Escala Linhas'!AW57)))</f>
        <v/>
      </c>
      <c r="CT57" s="71" t="str">
        <f>IF(Configurações!$B$3="Colunas",IF('Escala Colunas'!Q90="","",'Escala Colunas'!Q90),IF(Configurações!$B$3="Simples","",IF('Escala Linhas'!AX57="","",'Escala Linhas'!AX57)))</f>
        <v/>
      </c>
      <c r="CU57">
        <f>IF($B57="",0,IF(Configurações!$B$3="Simples",IF(OR(DA57="TRAB",DA57="ATEST"),1,0),IF(AND(CQ57&lt;&gt;"",CT57&lt;&gt;""),1,0)))</f>
        <v>0</v>
      </c>
      <c r="CV57" s="72">
        <f>IF(AND(CU57=1,Configurações!$B$3&lt;&gt;"Simples"),MOD(CT57-CQ57,1)-CW57,0)</f>
        <v>0</v>
      </c>
      <c r="CW57" s="72">
        <f t="shared" si="131"/>
        <v>0</v>
      </c>
      <c r="CX57">
        <f t="shared" si="132"/>
        <v>0</v>
      </c>
      <c r="CY57">
        <f t="shared" si="133"/>
        <v>0</v>
      </c>
      <c r="CZ57" s="38" t="str">
        <f>IF(CU57=0,"",IF(CX57&gt;Configurações!$B$15,"7DIA ","")&amp;IF(AND(WEEKDAY(CQ$5)=1,CY57&gt;IF($D57="F",Configurações!$B$13,Configurações!$B$14)),"DOM ","")&amp;IF(Configurações!$B$3="Simples","",IF(ROUND(CV57*1440,0)&lt;=ROUND(Configurações!$B$11*1440,0),IF(ROUND(CW57*1440,0)&gt;0,"INT-INDEVIDO",""),IF(ROUND(CV57*1440,0)&lt;=ROUND(Configurações!$B$12*1440,0),IF(ROUND(CW57*1440,0)&lt;&gt;ROUND(Configurações!$B$8*1440,0),"INT-15MIN",""),IF(OR(ROUND(CW57*1440,0)&lt;ROUND(Configurações!$B$9*1440,0),ROUND(CW57*1440,0)&gt;ROUND(Configurações!$B$10*1440,0)),"INT-1H2H","")))))</f>
        <v/>
      </c>
      <c r="DA57" t="str">
        <f>IF(Configurações!$B$3="Simples",IF('Escala Simples'!N57="Trabalho","TRAB",IF('Escala Simples'!N57="Folga","FOLGA",IF('Escala Simples'!N57="Atestado","ATEST",IF('Escala Simples'!N57="Férias","FERIAS","")))),"")</f>
        <v/>
      </c>
      <c r="DB57" s="71" t="str">
        <f>IF(Configurações!$B$3="Colunas",IF('Escala Colunas'!Q92="","",'Escala Colunas'!Q92),IF(Configurações!$B$3="Simples","",IF('Escala Linhas'!AZ57="","",'Escala Linhas'!AZ57)))</f>
        <v/>
      </c>
      <c r="DC57" s="71" t="str">
        <f>IF(Configurações!$B$3="Colunas",IF('Escala Colunas'!Q93="","",'Escala Colunas'!Q93),IF(Configurações!$B$3="Simples","",IF('Escala Linhas'!BA57="","",'Escala Linhas'!BA57)))</f>
        <v/>
      </c>
      <c r="DD57" s="71" t="str">
        <f>IF(Configurações!$B$3="Colunas",IF('Escala Colunas'!Q94="","",'Escala Colunas'!Q94),IF(Configurações!$B$3="Simples","",IF('Escala Linhas'!BB57="","",'Escala Linhas'!BB57)))</f>
        <v/>
      </c>
      <c r="DE57" s="71" t="str">
        <f>IF(Configurações!$B$3="Colunas",IF('Escala Colunas'!Q95="","",'Escala Colunas'!Q95),IF(Configurações!$B$3="Simples","",IF('Escala Linhas'!BC57="","",'Escala Linhas'!BC57)))</f>
        <v/>
      </c>
      <c r="DF57">
        <f>IF($B57="",0,IF(Configurações!$B$3="Simples",IF(OR(DL57="TRAB",DL57="ATEST"),1,0),IF(AND(DB57&lt;&gt;"",DE57&lt;&gt;""),1,0)))</f>
        <v>0</v>
      </c>
      <c r="DG57" s="72">
        <f>IF(AND(DF57=1,Configurações!$B$3&lt;&gt;"Simples"),MOD(DE57-DB57,1)-DH57,0)</f>
        <v>0</v>
      </c>
      <c r="DH57" s="72">
        <f t="shared" si="134"/>
        <v>0</v>
      </c>
      <c r="DI57">
        <f t="shared" si="135"/>
        <v>0</v>
      </c>
      <c r="DJ57">
        <f t="shared" si="136"/>
        <v>0</v>
      </c>
      <c r="DK57" s="38" t="str">
        <f>IF(DF57=0,"",IF(DI57&gt;Configurações!$B$15,"7DIA ","")&amp;IF(AND(WEEKDAY(DB$5)=1,DJ57&gt;IF($D57="F",Configurações!$B$13,Configurações!$B$14)),"DOM ","")&amp;IF(Configurações!$B$3="Simples","",IF(ROUND(DG57*1440,0)&lt;=ROUND(Configurações!$B$11*1440,0),IF(ROUND(DH57*1440,0)&gt;0,"INT-INDEVIDO",""),IF(ROUND(DG57*1440,0)&lt;=ROUND(Configurações!$B$12*1440,0),IF(ROUND(DH57*1440,0)&lt;&gt;ROUND(Configurações!$B$8*1440,0),"INT-15MIN",""),IF(OR(ROUND(DH57*1440,0)&lt;ROUND(Configurações!$B$9*1440,0),ROUND(DH57*1440,0)&gt;ROUND(Configurações!$B$10*1440,0)),"INT-1H2H","")))))</f>
        <v/>
      </c>
      <c r="DL57" t="str">
        <f>IF(Configurações!$B$3="Simples",IF('Escala Simples'!O57="Trabalho","TRAB",IF('Escala Simples'!O57="Folga","FOLGA",IF('Escala Simples'!O57="Atestado","ATEST",IF('Escala Simples'!O57="Férias","FERIAS","")))),"")</f>
        <v/>
      </c>
      <c r="DM57" s="71" t="str">
        <f>IF(Configurações!$B$3="Colunas",IF('Escala Colunas'!Q97="","",'Escala Colunas'!Q97),IF(Configurações!$B$3="Simples","",IF('Escala Linhas'!BE57="","",'Escala Linhas'!BE57)))</f>
        <v/>
      </c>
      <c r="DN57" s="71" t="str">
        <f>IF(Configurações!$B$3="Colunas",IF('Escala Colunas'!Q98="","",'Escala Colunas'!Q98),IF(Configurações!$B$3="Simples","",IF('Escala Linhas'!BF57="","",'Escala Linhas'!BF57)))</f>
        <v/>
      </c>
      <c r="DO57" s="71" t="str">
        <f>IF(Configurações!$B$3="Colunas",IF('Escala Colunas'!Q99="","",'Escala Colunas'!Q99),IF(Configurações!$B$3="Simples","",IF('Escala Linhas'!BG57="","",'Escala Linhas'!BG57)))</f>
        <v/>
      </c>
      <c r="DP57" s="71" t="str">
        <f>IF(Configurações!$B$3="Colunas",IF('Escala Colunas'!Q100="","",'Escala Colunas'!Q100),IF(Configurações!$B$3="Simples","",IF('Escala Linhas'!BH57="","",'Escala Linhas'!BH57)))</f>
        <v/>
      </c>
      <c r="DQ57">
        <f>IF($B57="",0,IF(Configurações!$B$3="Simples",IF(OR(DW57="TRAB",DW57="ATEST"),1,0),IF(AND(DM57&lt;&gt;"",DP57&lt;&gt;""),1,0)))</f>
        <v>0</v>
      </c>
      <c r="DR57" s="72">
        <f>IF(AND(DQ57=1,Configurações!$B$3&lt;&gt;"Simples"),MOD(DP57-DM57,1)-DS57,0)</f>
        <v>0</v>
      </c>
      <c r="DS57" s="72">
        <f t="shared" si="137"/>
        <v>0</v>
      </c>
      <c r="DT57">
        <f t="shared" si="138"/>
        <v>0</v>
      </c>
      <c r="DU57">
        <f t="shared" si="139"/>
        <v>0</v>
      </c>
      <c r="DV57" s="38" t="str">
        <f>IF(DQ57=0,"",IF(DT57&gt;Configurações!$B$15,"7DIA ","")&amp;IF(AND(WEEKDAY(DM$5)=1,DU57&gt;IF($D57="F",Configurações!$B$13,Configurações!$B$14)),"DOM ","")&amp;IF(Configurações!$B$3="Simples","",IF(ROUND(DR57*1440,0)&lt;=ROUND(Configurações!$B$11*1440,0),IF(ROUND(DS57*1440,0)&gt;0,"INT-INDEVIDO",""),IF(ROUND(DR57*1440,0)&lt;=ROUND(Configurações!$B$12*1440,0),IF(ROUND(DS57*1440,0)&lt;&gt;ROUND(Configurações!$B$8*1440,0),"INT-15MIN",""),IF(OR(ROUND(DS57*1440,0)&lt;ROUND(Configurações!$B$9*1440,0),ROUND(DS57*1440,0)&gt;ROUND(Configurações!$B$10*1440,0)),"INT-1H2H","")))))</f>
        <v/>
      </c>
      <c r="DW57" t="str">
        <f>IF(Configurações!$B$3="Simples",IF('Escala Simples'!P57="Trabalho","TRAB",IF('Escala Simples'!P57="Folga","FOLGA",IF('Escala Simples'!P57="Atestado","ATEST",IF('Escala Simples'!P57="Férias","FERIAS","")))),"")</f>
        <v/>
      </c>
      <c r="DX57" s="71" t="str">
        <f>IF(Configurações!$B$3="Colunas",IF('Escala Colunas'!Q102="","",'Escala Colunas'!Q102),IF(Configurações!$B$3="Simples","",IF('Escala Linhas'!BJ57="","",'Escala Linhas'!BJ57)))</f>
        <v/>
      </c>
      <c r="DY57" s="71" t="str">
        <f>IF(Configurações!$B$3="Colunas",IF('Escala Colunas'!Q103="","",'Escala Colunas'!Q103),IF(Configurações!$B$3="Simples","",IF('Escala Linhas'!BK57="","",'Escala Linhas'!BK57)))</f>
        <v/>
      </c>
      <c r="DZ57" s="71" t="str">
        <f>IF(Configurações!$B$3="Colunas",IF('Escala Colunas'!Q104="","",'Escala Colunas'!Q104),IF(Configurações!$B$3="Simples","",IF('Escala Linhas'!BL57="","",'Escala Linhas'!BL57)))</f>
        <v/>
      </c>
      <c r="EA57" s="71" t="str">
        <f>IF(Configurações!$B$3="Colunas",IF('Escala Colunas'!Q105="","",'Escala Colunas'!Q105),IF(Configurações!$B$3="Simples","",IF('Escala Linhas'!BM57="","",'Escala Linhas'!BM57)))</f>
        <v/>
      </c>
      <c r="EB57">
        <f>IF($B57="",0,IF(Configurações!$B$3="Simples",IF(OR(EH57="TRAB",EH57="ATEST"),1,0),IF(AND(DX57&lt;&gt;"",EA57&lt;&gt;""),1,0)))</f>
        <v>0</v>
      </c>
      <c r="EC57" s="72">
        <f>IF(AND(EB57=1,Configurações!$B$3&lt;&gt;"Simples"),MOD(EA57-DX57,1)-ED57,0)</f>
        <v>0</v>
      </c>
      <c r="ED57" s="72">
        <f t="shared" si="140"/>
        <v>0</v>
      </c>
      <c r="EE57">
        <f t="shared" si="141"/>
        <v>0</v>
      </c>
      <c r="EF57">
        <f t="shared" si="142"/>
        <v>0</v>
      </c>
      <c r="EG57" s="38" t="str">
        <f>IF(EB57=0,"",IF(EE57&gt;Configurações!$B$15,"7DIA ","")&amp;IF(AND(WEEKDAY(DX$5)=1,EF57&gt;IF($D57="F",Configurações!$B$13,Configurações!$B$14)),"DOM ","")&amp;IF(Configurações!$B$3="Simples","",IF(ROUND(EC57*1440,0)&lt;=ROUND(Configurações!$B$11*1440,0),IF(ROUND(ED57*1440,0)&gt;0,"INT-INDEVIDO",""),IF(ROUND(EC57*1440,0)&lt;=ROUND(Configurações!$B$12*1440,0),IF(ROUND(ED57*1440,0)&lt;&gt;ROUND(Configurações!$B$8*1440,0),"INT-15MIN",""),IF(OR(ROUND(ED57*1440,0)&lt;ROUND(Configurações!$B$9*1440,0),ROUND(ED57*1440,0)&gt;ROUND(Configurações!$B$10*1440,0)),"INT-1H2H","")))))</f>
        <v/>
      </c>
      <c r="EH57" t="str">
        <f>IF(Configurações!$B$3="Simples",IF('Escala Simples'!Q57="Trabalho","TRAB",IF('Escala Simples'!Q57="Folga","FOLGA",IF('Escala Simples'!Q57="Atestado","ATEST",IF('Escala Simples'!Q57="Férias","FERIAS","")))),"")</f>
        <v/>
      </c>
      <c r="EI57" s="71" t="str">
        <f>IF(Configurações!$B$3="Colunas",IF('Escala Colunas'!Q107="","",'Escala Colunas'!Q107),IF(Configurações!$B$3="Simples","",IF('Escala Linhas'!BO57="","",'Escala Linhas'!BO57)))</f>
        <v/>
      </c>
      <c r="EJ57" s="71" t="str">
        <f>IF(Configurações!$B$3="Colunas",IF('Escala Colunas'!Q108="","",'Escala Colunas'!Q108),IF(Configurações!$B$3="Simples","",IF('Escala Linhas'!BP57="","",'Escala Linhas'!BP57)))</f>
        <v/>
      </c>
      <c r="EK57" s="71" t="str">
        <f>IF(Configurações!$B$3="Colunas",IF('Escala Colunas'!Q109="","",'Escala Colunas'!Q109),IF(Configurações!$B$3="Simples","",IF('Escala Linhas'!BQ57="","",'Escala Linhas'!BQ57)))</f>
        <v/>
      </c>
      <c r="EL57" s="71" t="str">
        <f>IF(Configurações!$B$3="Colunas",IF('Escala Colunas'!Q110="","",'Escala Colunas'!Q110),IF(Configurações!$B$3="Simples","",IF('Escala Linhas'!BR57="","",'Escala Linhas'!BR57)))</f>
        <v/>
      </c>
      <c r="EM57">
        <f>IF($B57="",0,IF(Configurações!$B$3="Simples",IF(OR(ES57="TRAB",ES57="ATEST"),1,0),IF(AND(EI57&lt;&gt;"",EL57&lt;&gt;""),1,0)))</f>
        <v>0</v>
      </c>
      <c r="EN57" s="72">
        <f>IF(AND(EM57=1,Configurações!$B$3&lt;&gt;"Simples"),MOD(EL57-EI57,1)-EO57,0)</f>
        <v>0</v>
      </c>
      <c r="EO57" s="72">
        <f t="shared" si="143"/>
        <v>0</v>
      </c>
      <c r="EP57">
        <f t="shared" si="144"/>
        <v>0</v>
      </c>
      <c r="EQ57">
        <f t="shared" si="145"/>
        <v>0</v>
      </c>
      <c r="ER57" s="38" t="str">
        <f>IF(EM57=0,"",IF(EP57&gt;Configurações!$B$15,"7DIA ","")&amp;IF(AND(WEEKDAY(EI$5)=1,EQ57&gt;IF($D57="F",Configurações!$B$13,Configurações!$B$14)),"DOM ","")&amp;IF(Configurações!$B$3="Simples","",IF(ROUND(EN57*1440,0)&lt;=ROUND(Configurações!$B$11*1440,0),IF(ROUND(EO57*1440,0)&gt;0,"INT-INDEVIDO",""),IF(ROUND(EN57*1440,0)&lt;=ROUND(Configurações!$B$12*1440,0),IF(ROUND(EO57*1440,0)&lt;&gt;ROUND(Configurações!$B$8*1440,0),"INT-15MIN",""),IF(OR(ROUND(EO57*1440,0)&lt;ROUND(Configurações!$B$9*1440,0),ROUND(EO57*1440,0)&gt;ROUND(Configurações!$B$10*1440,0)),"INT-1H2H","")))))</f>
        <v/>
      </c>
      <c r="ES57" t="str">
        <f>IF(Configurações!$B$3="Simples",IF('Escala Simples'!R57="Trabalho","TRAB",IF('Escala Simples'!R57="Folga","FOLGA",IF('Escala Simples'!R57="Atestado","ATEST",IF('Escala Simples'!R57="Férias","FERIAS","")))),"")</f>
        <v/>
      </c>
      <c r="ET57" s="71" t="str">
        <f>IF(Configurações!$B$3="Colunas",IF('Escala Colunas'!Q112="","",'Escala Colunas'!Q112),IF(Configurações!$B$3="Simples","",IF('Escala Linhas'!BT57="","",'Escala Linhas'!BT57)))</f>
        <v/>
      </c>
      <c r="EU57" s="71" t="str">
        <f>IF(Configurações!$B$3="Colunas",IF('Escala Colunas'!Q113="","",'Escala Colunas'!Q113),IF(Configurações!$B$3="Simples","",IF('Escala Linhas'!BU57="","",'Escala Linhas'!BU57)))</f>
        <v/>
      </c>
      <c r="EV57" s="71" t="str">
        <f>IF(Configurações!$B$3="Colunas",IF('Escala Colunas'!Q114="","",'Escala Colunas'!Q114),IF(Configurações!$B$3="Simples","",IF('Escala Linhas'!BV57="","",'Escala Linhas'!BV57)))</f>
        <v/>
      </c>
      <c r="EW57" s="71" t="str">
        <f>IF(Configurações!$B$3="Colunas",IF('Escala Colunas'!Q115="","",'Escala Colunas'!Q115),IF(Configurações!$B$3="Simples","",IF('Escala Linhas'!BW57="","",'Escala Linhas'!BW57)))</f>
        <v/>
      </c>
      <c r="EX57">
        <f>IF($B57="",0,IF(Configurações!$B$3="Simples",IF(OR(FD57="TRAB",FD57="ATEST"),1,0),IF(AND(ET57&lt;&gt;"",EW57&lt;&gt;""),1,0)))</f>
        <v>0</v>
      </c>
      <c r="EY57" s="72">
        <f>IF(AND(EX57=1,Configurações!$B$3&lt;&gt;"Simples"),MOD(EW57-ET57,1)-EZ57,0)</f>
        <v>0</v>
      </c>
      <c r="EZ57" s="72">
        <f t="shared" si="146"/>
        <v>0</v>
      </c>
      <c r="FA57">
        <f t="shared" si="147"/>
        <v>0</v>
      </c>
      <c r="FB57">
        <f t="shared" si="148"/>
        <v>0</v>
      </c>
      <c r="FC57" s="38" t="str">
        <f>IF(EX57=0,"",IF(FA57&gt;Configurações!$B$15,"7DIA ","")&amp;IF(AND(WEEKDAY(ET$5)=1,FB57&gt;IF($D57="F",Configurações!$B$13,Configurações!$B$14)),"DOM ","")&amp;IF(Configurações!$B$3="Simples","",IF(ROUND(EY57*1440,0)&lt;=ROUND(Configurações!$B$11*1440,0),IF(ROUND(EZ57*1440,0)&gt;0,"INT-INDEVIDO",""),IF(ROUND(EY57*1440,0)&lt;=ROUND(Configurações!$B$12*1440,0),IF(ROUND(EZ57*1440,0)&lt;&gt;ROUND(Configurações!$B$8*1440,0),"INT-15MIN",""),IF(OR(ROUND(EZ57*1440,0)&lt;ROUND(Configurações!$B$9*1440,0),ROUND(EZ57*1440,0)&gt;ROUND(Configurações!$B$10*1440,0)),"INT-1H2H","")))))</f>
        <v/>
      </c>
      <c r="FD57" t="str">
        <f>IF(Configurações!$B$3="Simples",IF('Escala Simples'!S57="Trabalho","TRAB",IF('Escala Simples'!S57="Folga","FOLGA",IF('Escala Simples'!S57="Atestado","ATEST",IF('Escala Simples'!S57="Férias","FERIAS","")))),"")</f>
        <v/>
      </c>
      <c r="FE57" s="71" t="str">
        <f>IF(Configurações!$B$3="Colunas",IF('Escala Colunas'!Q120="","",'Escala Colunas'!Q120),IF(Configurações!$B$3="Simples","",IF('Escala Linhas'!CB57="","",'Escala Linhas'!CB57)))</f>
        <v/>
      </c>
      <c r="FF57" s="71" t="str">
        <f>IF(Configurações!$B$3="Colunas",IF('Escala Colunas'!Q121="","",'Escala Colunas'!Q121),IF(Configurações!$B$3="Simples","",IF('Escala Linhas'!CC57="","",'Escala Linhas'!CC57)))</f>
        <v/>
      </c>
      <c r="FG57" s="71" t="str">
        <f>IF(Configurações!$B$3="Colunas",IF('Escala Colunas'!Q122="","",'Escala Colunas'!Q122),IF(Configurações!$B$3="Simples","",IF('Escala Linhas'!CD57="","",'Escala Linhas'!CD57)))</f>
        <v/>
      </c>
      <c r="FH57" s="71" t="str">
        <f>IF(Configurações!$B$3="Colunas",IF('Escala Colunas'!Q123="","",'Escala Colunas'!Q123),IF(Configurações!$B$3="Simples","",IF('Escala Linhas'!CE57="","",'Escala Linhas'!CE57)))</f>
        <v/>
      </c>
      <c r="FI57">
        <f>IF($B57="",0,IF(Configurações!$B$3="Simples",IF(OR(FO57="TRAB",FO57="ATEST"),1,0),IF(AND(FE57&lt;&gt;"",FH57&lt;&gt;""),1,0)))</f>
        <v>0</v>
      </c>
      <c r="FJ57" s="72">
        <f>IF(AND(FI57=1,Configurações!$B$3&lt;&gt;"Simples"),MOD(FH57-FE57,1)-FK57,0)</f>
        <v>0</v>
      </c>
      <c r="FK57" s="72">
        <f t="shared" si="149"/>
        <v>0</v>
      </c>
      <c r="FL57">
        <f t="shared" si="150"/>
        <v>0</v>
      </c>
      <c r="FM57">
        <f t="shared" si="151"/>
        <v>0</v>
      </c>
      <c r="FN57" s="38" t="str">
        <f>IF(FI57=0,"",IF(FL57&gt;Configurações!$B$15,"7DIA ","")&amp;IF(AND(WEEKDAY(FE$5)=1,FM57&gt;IF($D57="F",Configurações!$B$13,Configurações!$B$14)),"DOM ","")&amp;IF(Configurações!$B$3="Simples","",IF(ROUND(FJ57*1440,0)&lt;=ROUND(Configurações!$B$11*1440,0),IF(ROUND(FK57*1440,0)&gt;0,"INT-INDEVIDO",""),IF(ROUND(FJ57*1440,0)&lt;=ROUND(Configurações!$B$12*1440,0),IF(ROUND(FK57*1440,0)&lt;&gt;ROUND(Configurações!$B$8*1440,0),"INT-15MIN",""),IF(OR(ROUND(FK57*1440,0)&lt;ROUND(Configurações!$B$9*1440,0),ROUND(FK57*1440,0)&gt;ROUND(Configurações!$B$10*1440,0)),"INT-1H2H","")))))</f>
        <v/>
      </c>
      <c r="FO57" t="str">
        <f>IF(Configurações!$B$3="Simples",IF('Escala Simples'!V57="Trabalho","TRAB",IF('Escala Simples'!V57="Folga","FOLGA",IF('Escala Simples'!V57="Atestado","ATEST",IF('Escala Simples'!V57="Férias","FERIAS","")))),"")</f>
        <v/>
      </c>
      <c r="FP57" s="71" t="str">
        <f>IF(Configurações!$B$3="Colunas",IF('Escala Colunas'!Q125="","",'Escala Colunas'!Q125),IF(Configurações!$B$3="Simples","",IF('Escala Linhas'!CG57="","",'Escala Linhas'!CG57)))</f>
        <v/>
      </c>
      <c r="FQ57" s="71" t="str">
        <f>IF(Configurações!$B$3="Colunas",IF('Escala Colunas'!Q126="","",'Escala Colunas'!Q126),IF(Configurações!$B$3="Simples","",IF('Escala Linhas'!CH57="","",'Escala Linhas'!CH57)))</f>
        <v/>
      </c>
      <c r="FR57" s="71" t="str">
        <f>IF(Configurações!$B$3="Colunas",IF('Escala Colunas'!Q127="","",'Escala Colunas'!Q127),IF(Configurações!$B$3="Simples","",IF('Escala Linhas'!CI57="","",'Escala Linhas'!CI57)))</f>
        <v/>
      </c>
      <c r="FS57" s="71" t="str">
        <f>IF(Configurações!$B$3="Colunas",IF('Escala Colunas'!Q128="","",'Escala Colunas'!Q128),IF(Configurações!$B$3="Simples","",IF('Escala Linhas'!CJ57="","",'Escala Linhas'!CJ57)))</f>
        <v/>
      </c>
      <c r="FT57">
        <f>IF($B57="",0,IF(Configurações!$B$3="Simples",IF(OR(FZ57="TRAB",FZ57="ATEST"),1,0),IF(AND(FP57&lt;&gt;"",FS57&lt;&gt;""),1,0)))</f>
        <v>0</v>
      </c>
      <c r="FU57" s="72">
        <f>IF(AND(FT57=1,Configurações!$B$3&lt;&gt;"Simples"),MOD(FS57-FP57,1)-FV57,0)</f>
        <v>0</v>
      </c>
      <c r="FV57" s="72">
        <f t="shared" si="152"/>
        <v>0</v>
      </c>
      <c r="FW57">
        <f t="shared" si="153"/>
        <v>0</v>
      </c>
      <c r="FX57">
        <f t="shared" si="154"/>
        <v>0</v>
      </c>
      <c r="FY57" s="38" t="str">
        <f>IF(FT57=0,"",IF(FW57&gt;Configurações!$B$15,"7DIA ","")&amp;IF(AND(WEEKDAY(FP$5)=1,FX57&gt;IF($D57="F",Configurações!$B$13,Configurações!$B$14)),"DOM ","")&amp;IF(Configurações!$B$3="Simples","",IF(ROUND(FU57*1440,0)&lt;=ROUND(Configurações!$B$11*1440,0),IF(ROUND(FV57*1440,0)&gt;0,"INT-INDEVIDO",""),IF(ROUND(FU57*1440,0)&lt;=ROUND(Configurações!$B$12*1440,0),IF(ROUND(FV57*1440,0)&lt;&gt;ROUND(Configurações!$B$8*1440,0),"INT-15MIN",""),IF(OR(ROUND(FV57*1440,0)&lt;ROUND(Configurações!$B$9*1440,0),ROUND(FV57*1440,0)&gt;ROUND(Configurações!$B$10*1440,0)),"INT-1H2H","")))))</f>
        <v/>
      </c>
      <c r="FZ57" t="str">
        <f>IF(Configurações!$B$3="Simples",IF('Escala Simples'!W57="Trabalho","TRAB",IF('Escala Simples'!W57="Folga","FOLGA",IF('Escala Simples'!W57="Atestado","ATEST",IF('Escala Simples'!W57="Férias","FERIAS","")))),"")</f>
        <v/>
      </c>
      <c r="GA57" s="71" t="str">
        <f>IF(Configurações!$B$3="Colunas",IF('Escala Colunas'!Q130="","",'Escala Colunas'!Q130),IF(Configurações!$B$3="Simples","",IF('Escala Linhas'!CL57="","",'Escala Linhas'!CL57)))</f>
        <v/>
      </c>
      <c r="GB57" s="71" t="str">
        <f>IF(Configurações!$B$3="Colunas",IF('Escala Colunas'!Q131="","",'Escala Colunas'!Q131),IF(Configurações!$B$3="Simples","",IF('Escala Linhas'!CM57="","",'Escala Linhas'!CM57)))</f>
        <v/>
      </c>
      <c r="GC57" s="71" t="str">
        <f>IF(Configurações!$B$3="Colunas",IF('Escala Colunas'!Q132="","",'Escala Colunas'!Q132),IF(Configurações!$B$3="Simples","",IF('Escala Linhas'!CN57="","",'Escala Linhas'!CN57)))</f>
        <v/>
      </c>
      <c r="GD57" s="71" t="str">
        <f>IF(Configurações!$B$3="Colunas",IF('Escala Colunas'!Q133="","",'Escala Colunas'!Q133),IF(Configurações!$B$3="Simples","",IF('Escala Linhas'!CO57="","",'Escala Linhas'!CO57)))</f>
        <v/>
      </c>
      <c r="GE57">
        <f>IF($B57="",0,IF(Configurações!$B$3="Simples",IF(OR(GK57="TRAB",GK57="ATEST"),1,0),IF(AND(GA57&lt;&gt;"",GD57&lt;&gt;""),1,0)))</f>
        <v>0</v>
      </c>
      <c r="GF57" s="72">
        <f>IF(AND(GE57=1,Configurações!$B$3&lt;&gt;"Simples"),MOD(GD57-GA57,1)-GG57,0)</f>
        <v>0</v>
      </c>
      <c r="GG57" s="72">
        <f t="shared" si="155"/>
        <v>0</v>
      </c>
      <c r="GH57">
        <f t="shared" si="156"/>
        <v>0</v>
      </c>
      <c r="GI57">
        <f t="shared" si="157"/>
        <v>0</v>
      </c>
      <c r="GJ57" s="38" t="str">
        <f>IF(GE57=0,"",IF(GH57&gt;Configurações!$B$15,"7DIA ","")&amp;IF(AND(WEEKDAY(GA$5)=1,GI57&gt;IF($D57="F",Configurações!$B$13,Configurações!$B$14)),"DOM ","")&amp;IF(Configurações!$B$3="Simples","",IF(ROUND(GF57*1440,0)&lt;=ROUND(Configurações!$B$11*1440,0),IF(ROUND(GG57*1440,0)&gt;0,"INT-INDEVIDO",""),IF(ROUND(GF57*1440,0)&lt;=ROUND(Configurações!$B$12*1440,0),IF(ROUND(GG57*1440,0)&lt;&gt;ROUND(Configurações!$B$8*1440,0),"INT-15MIN",""),IF(OR(ROUND(GG57*1440,0)&lt;ROUND(Configurações!$B$9*1440,0),ROUND(GG57*1440,0)&gt;ROUND(Configurações!$B$10*1440,0)),"INT-1H2H","")))))</f>
        <v/>
      </c>
      <c r="GK57" t="str">
        <f>IF(Configurações!$B$3="Simples",IF('Escala Simples'!X57="Trabalho","TRAB",IF('Escala Simples'!X57="Folga","FOLGA",IF('Escala Simples'!X57="Atestado","ATEST",IF('Escala Simples'!X57="Férias","FERIAS","")))),"")</f>
        <v/>
      </c>
      <c r="GL57" s="71" t="str">
        <f>IF(Configurações!$B$3="Colunas",IF('Escala Colunas'!Q135="","",'Escala Colunas'!Q135),IF(Configurações!$B$3="Simples","",IF('Escala Linhas'!CQ57="","",'Escala Linhas'!CQ57)))</f>
        <v/>
      </c>
      <c r="GM57" s="71" t="str">
        <f>IF(Configurações!$B$3="Colunas",IF('Escala Colunas'!Q136="","",'Escala Colunas'!Q136),IF(Configurações!$B$3="Simples","",IF('Escala Linhas'!CR57="","",'Escala Linhas'!CR57)))</f>
        <v/>
      </c>
      <c r="GN57" s="71" t="str">
        <f>IF(Configurações!$B$3="Colunas",IF('Escala Colunas'!Q137="","",'Escala Colunas'!Q137),IF(Configurações!$B$3="Simples","",IF('Escala Linhas'!CS57="","",'Escala Linhas'!CS57)))</f>
        <v/>
      </c>
      <c r="GO57" s="71" t="str">
        <f>IF(Configurações!$B$3="Colunas",IF('Escala Colunas'!Q138="","",'Escala Colunas'!Q138),IF(Configurações!$B$3="Simples","",IF('Escala Linhas'!CT57="","",'Escala Linhas'!CT57)))</f>
        <v/>
      </c>
      <c r="GP57">
        <f>IF($B57="",0,IF(Configurações!$B$3="Simples",IF(OR(GV57="TRAB",GV57="ATEST"),1,0),IF(AND(GL57&lt;&gt;"",GO57&lt;&gt;""),1,0)))</f>
        <v>0</v>
      </c>
      <c r="GQ57" s="72">
        <f>IF(AND(GP57=1,Configurações!$B$3&lt;&gt;"Simples"),MOD(GO57-GL57,1)-GR57,0)</f>
        <v>0</v>
      </c>
      <c r="GR57" s="72">
        <f t="shared" si="158"/>
        <v>0</v>
      </c>
      <c r="GS57">
        <f t="shared" si="159"/>
        <v>0</v>
      </c>
      <c r="GT57">
        <f t="shared" si="160"/>
        <v>0</v>
      </c>
      <c r="GU57" s="38" t="str">
        <f>IF(GP57=0,"",IF(GS57&gt;Configurações!$B$15,"7DIA ","")&amp;IF(AND(WEEKDAY(GL$5)=1,GT57&gt;IF($D57="F",Configurações!$B$13,Configurações!$B$14)),"DOM ","")&amp;IF(Configurações!$B$3="Simples","",IF(ROUND(GQ57*1440,0)&lt;=ROUND(Configurações!$B$11*1440,0),IF(ROUND(GR57*1440,0)&gt;0,"INT-INDEVIDO",""),IF(ROUND(GQ57*1440,0)&lt;=ROUND(Configurações!$B$12*1440,0),IF(ROUND(GR57*1440,0)&lt;&gt;ROUND(Configurações!$B$8*1440,0),"INT-15MIN",""),IF(OR(ROUND(GR57*1440,0)&lt;ROUND(Configurações!$B$9*1440,0),ROUND(GR57*1440,0)&gt;ROUND(Configurações!$B$10*1440,0)),"INT-1H2H","")))))</f>
        <v/>
      </c>
      <c r="GV57" t="str">
        <f>IF(Configurações!$B$3="Simples",IF('Escala Simples'!Y57="Trabalho","TRAB",IF('Escala Simples'!Y57="Folga","FOLGA",IF('Escala Simples'!Y57="Atestado","ATEST",IF('Escala Simples'!Y57="Férias","FERIAS","")))),"")</f>
        <v/>
      </c>
      <c r="GW57" s="71" t="str">
        <f>IF(Configurações!$B$3="Colunas",IF('Escala Colunas'!Q140="","",'Escala Colunas'!Q140),IF(Configurações!$B$3="Simples","",IF('Escala Linhas'!CV57="","",'Escala Linhas'!CV57)))</f>
        <v/>
      </c>
      <c r="GX57" s="71" t="str">
        <f>IF(Configurações!$B$3="Colunas",IF('Escala Colunas'!Q141="","",'Escala Colunas'!Q141),IF(Configurações!$B$3="Simples","",IF('Escala Linhas'!CW57="","",'Escala Linhas'!CW57)))</f>
        <v/>
      </c>
      <c r="GY57" s="71" t="str">
        <f>IF(Configurações!$B$3="Colunas",IF('Escala Colunas'!Q142="","",'Escala Colunas'!Q142),IF(Configurações!$B$3="Simples","",IF('Escala Linhas'!CX57="","",'Escala Linhas'!CX57)))</f>
        <v/>
      </c>
      <c r="GZ57" s="71" t="str">
        <f>IF(Configurações!$B$3="Colunas",IF('Escala Colunas'!Q143="","",'Escala Colunas'!Q143),IF(Configurações!$B$3="Simples","",IF('Escala Linhas'!CY57="","",'Escala Linhas'!CY57)))</f>
        <v/>
      </c>
      <c r="HA57">
        <f>IF($B57="",0,IF(Configurações!$B$3="Simples",IF(OR(HG57="TRAB",HG57="ATEST"),1,0),IF(AND(GW57&lt;&gt;"",GZ57&lt;&gt;""),1,0)))</f>
        <v>0</v>
      </c>
      <c r="HB57" s="72">
        <f>IF(AND(HA57=1,Configurações!$B$3&lt;&gt;"Simples"),MOD(GZ57-GW57,1)-HC57,0)</f>
        <v>0</v>
      </c>
      <c r="HC57" s="72">
        <f t="shared" si="161"/>
        <v>0</v>
      </c>
      <c r="HD57">
        <f t="shared" si="162"/>
        <v>0</v>
      </c>
      <c r="HE57">
        <f t="shared" si="163"/>
        <v>0</v>
      </c>
      <c r="HF57" s="38" t="str">
        <f>IF(HA57=0,"",IF(HD57&gt;Configurações!$B$15,"7DIA ","")&amp;IF(AND(WEEKDAY(GW$5)=1,HE57&gt;IF($D57="F",Configurações!$B$13,Configurações!$B$14)),"DOM ","")&amp;IF(Configurações!$B$3="Simples","",IF(ROUND(HB57*1440,0)&lt;=ROUND(Configurações!$B$11*1440,0),IF(ROUND(HC57*1440,0)&gt;0,"INT-INDEVIDO",""),IF(ROUND(HB57*1440,0)&lt;=ROUND(Configurações!$B$12*1440,0),IF(ROUND(HC57*1440,0)&lt;&gt;ROUND(Configurações!$B$8*1440,0),"INT-15MIN",""),IF(OR(ROUND(HC57*1440,0)&lt;ROUND(Configurações!$B$9*1440,0),ROUND(HC57*1440,0)&gt;ROUND(Configurações!$B$10*1440,0)),"INT-1H2H","")))))</f>
        <v/>
      </c>
      <c r="HG57" t="str">
        <f>IF(Configurações!$B$3="Simples",IF('Escala Simples'!Z57="Trabalho","TRAB",IF('Escala Simples'!Z57="Folga","FOLGA",IF('Escala Simples'!Z57="Atestado","ATEST",IF('Escala Simples'!Z57="Férias","FERIAS","")))),"")</f>
        <v/>
      </c>
      <c r="HH57" s="71" t="str">
        <f>IF(Configurações!$B$3="Colunas",IF('Escala Colunas'!Q145="","",'Escala Colunas'!Q145),IF(Configurações!$B$3="Simples","",IF('Escala Linhas'!DA57="","",'Escala Linhas'!DA57)))</f>
        <v/>
      </c>
      <c r="HI57" s="71" t="str">
        <f>IF(Configurações!$B$3="Colunas",IF('Escala Colunas'!Q146="","",'Escala Colunas'!Q146),IF(Configurações!$B$3="Simples","",IF('Escala Linhas'!DB57="","",'Escala Linhas'!DB57)))</f>
        <v/>
      </c>
      <c r="HJ57" s="71" t="str">
        <f>IF(Configurações!$B$3="Colunas",IF('Escala Colunas'!Q147="","",'Escala Colunas'!Q147),IF(Configurações!$B$3="Simples","",IF('Escala Linhas'!DC57="","",'Escala Linhas'!DC57)))</f>
        <v/>
      </c>
      <c r="HK57" s="71" t="str">
        <f>IF(Configurações!$B$3="Colunas",IF('Escala Colunas'!Q148="","",'Escala Colunas'!Q148),IF(Configurações!$B$3="Simples","",IF('Escala Linhas'!DD57="","",'Escala Linhas'!DD57)))</f>
        <v/>
      </c>
      <c r="HL57">
        <f>IF($B57="",0,IF(Configurações!$B$3="Simples",IF(OR(HR57="TRAB",HR57="ATEST"),1,0),IF(AND(HH57&lt;&gt;"",HK57&lt;&gt;""),1,0)))</f>
        <v>0</v>
      </c>
      <c r="HM57" s="72">
        <f>IF(AND(HL57=1,Configurações!$B$3&lt;&gt;"Simples"),MOD(HK57-HH57,1)-HN57,0)</f>
        <v>0</v>
      </c>
      <c r="HN57" s="72">
        <f t="shared" si="164"/>
        <v>0</v>
      </c>
      <c r="HO57">
        <f t="shared" si="165"/>
        <v>0</v>
      </c>
      <c r="HP57">
        <f t="shared" si="166"/>
        <v>0</v>
      </c>
      <c r="HQ57" s="38" t="str">
        <f>IF(HL57=0,"",IF(HO57&gt;Configurações!$B$15,"7DIA ","")&amp;IF(AND(WEEKDAY(HH$5)=1,HP57&gt;IF($D57="F",Configurações!$B$13,Configurações!$B$14)),"DOM ","")&amp;IF(Configurações!$B$3="Simples","",IF(ROUND(HM57*1440,0)&lt;=ROUND(Configurações!$B$11*1440,0),IF(ROUND(HN57*1440,0)&gt;0,"INT-INDEVIDO",""),IF(ROUND(HM57*1440,0)&lt;=ROUND(Configurações!$B$12*1440,0),IF(ROUND(HN57*1440,0)&lt;&gt;ROUND(Configurações!$B$8*1440,0),"INT-15MIN",""),IF(OR(ROUND(HN57*1440,0)&lt;ROUND(Configurações!$B$9*1440,0),ROUND(HN57*1440,0)&gt;ROUND(Configurações!$B$10*1440,0)),"INT-1H2H","")))))</f>
        <v/>
      </c>
      <c r="HR57" t="str">
        <f>IF(Configurações!$B$3="Simples",IF('Escala Simples'!AA57="Trabalho","TRAB",IF('Escala Simples'!AA57="Folga","FOLGA",IF('Escala Simples'!AA57="Atestado","ATEST",IF('Escala Simples'!AA57="Férias","FERIAS","")))),"")</f>
        <v/>
      </c>
      <c r="HS57" s="71" t="str">
        <f>IF(Configurações!$B$3="Colunas",IF('Escala Colunas'!Q150="","",'Escala Colunas'!Q150),IF(Configurações!$B$3="Simples","",IF('Escala Linhas'!DF57="","",'Escala Linhas'!DF57)))</f>
        <v/>
      </c>
      <c r="HT57" s="71" t="str">
        <f>IF(Configurações!$B$3="Colunas",IF('Escala Colunas'!Q151="","",'Escala Colunas'!Q151),IF(Configurações!$B$3="Simples","",IF('Escala Linhas'!DG57="","",'Escala Linhas'!DG57)))</f>
        <v/>
      </c>
      <c r="HU57" s="71" t="str">
        <f>IF(Configurações!$B$3="Colunas",IF('Escala Colunas'!Q152="","",'Escala Colunas'!Q152),IF(Configurações!$B$3="Simples","",IF('Escala Linhas'!DH57="","",'Escala Linhas'!DH57)))</f>
        <v/>
      </c>
      <c r="HV57" s="71" t="str">
        <f>IF(Configurações!$B$3="Colunas",IF('Escala Colunas'!Q153="","",'Escala Colunas'!Q153),IF(Configurações!$B$3="Simples","",IF('Escala Linhas'!DI57="","",'Escala Linhas'!DI57)))</f>
        <v/>
      </c>
      <c r="HW57">
        <f>IF($B57="",0,IF(Configurações!$B$3="Simples",IF(OR(IC57="TRAB",IC57="ATEST"),1,0),IF(AND(HS57&lt;&gt;"",HV57&lt;&gt;""),1,0)))</f>
        <v>0</v>
      </c>
      <c r="HX57" s="72">
        <f>IF(AND(HW57=1,Configurações!$B$3&lt;&gt;"Simples"),MOD(HV57-HS57,1)-HY57,0)</f>
        <v>0</v>
      </c>
      <c r="HY57" s="72">
        <f t="shared" si="167"/>
        <v>0</v>
      </c>
      <c r="HZ57">
        <f t="shared" si="168"/>
        <v>0</v>
      </c>
      <c r="IA57">
        <f t="shared" si="169"/>
        <v>0</v>
      </c>
      <c r="IB57" s="38" t="str">
        <f>IF(HW57=0,"",IF(HZ57&gt;Configurações!$B$15,"7DIA ","")&amp;IF(AND(WEEKDAY(HS$5)=1,IA57&gt;IF($D57="F",Configurações!$B$13,Configurações!$B$14)),"DOM ","")&amp;IF(Configurações!$B$3="Simples","",IF(ROUND(HX57*1440,0)&lt;=ROUND(Configurações!$B$11*1440,0),IF(ROUND(HY57*1440,0)&gt;0,"INT-INDEVIDO",""),IF(ROUND(HX57*1440,0)&lt;=ROUND(Configurações!$B$12*1440,0),IF(ROUND(HY57*1440,0)&lt;&gt;ROUND(Configurações!$B$8*1440,0),"INT-15MIN",""),IF(OR(ROUND(HY57*1440,0)&lt;ROUND(Configurações!$B$9*1440,0),ROUND(HY57*1440,0)&gt;ROUND(Configurações!$B$10*1440,0)),"INT-1H2H","")))))</f>
        <v/>
      </c>
      <c r="IC57" t="str">
        <f>IF(Configurações!$B$3="Simples",IF('Escala Simples'!AB57="Trabalho","TRAB",IF('Escala Simples'!AB57="Folga","FOLGA",IF('Escala Simples'!AB57="Atestado","ATEST",IF('Escala Simples'!AB57="Férias","FERIAS","")))),"")</f>
        <v/>
      </c>
      <c r="ID57" s="71" t="str">
        <f>IF(Configurações!$B$3="Colunas",IF('Escala Colunas'!Q158="","",'Escala Colunas'!Q158),IF(Configurações!$B$3="Simples","",IF('Escala Linhas'!DN57="","",'Escala Linhas'!DN57)))</f>
        <v/>
      </c>
      <c r="IE57" s="71" t="str">
        <f>IF(Configurações!$B$3="Colunas",IF('Escala Colunas'!Q159="","",'Escala Colunas'!Q159),IF(Configurações!$B$3="Simples","",IF('Escala Linhas'!DO57="","",'Escala Linhas'!DO57)))</f>
        <v/>
      </c>
      <c r="IF57" s="71" t="str">
        <f>IF(Configurações!$B$3="Colunas",IF('Escala Colunas'!Q160="","",'Escala Colunas'!Q160),IF(Configurações!$B$3="Simples","",IF('Escala Linhas'!DP57="","",'Escala Linhas'!DP57)))</f>
        <v/>
      </c>
      <c r="IG57" s="71" t="str">
        <f>IF(Configurações!$B$3="Colunas",IF('Escala Colunas'!Q161="","",'Escala Colunas'!Q161),IF(Configurações!$B$3="Simples","",IF('Escala Linhas'!DQ57="","",'Escala Linhas'!DQ57)))</f>
        <v/>
      </c>
      <c r="IH57">
        <f>IF($B57="",0,IF(Configurações!$B$3="Simples",IF(OR(IN57="TRAB",IN57="ATEST"),1,0),IF(AND(ID57&lt;&gt;"",IG57&lt;&gt;""),1,0)))</f>
        <v>0</v>
      </c>
      <c r="II57" s="72">
        <f>IF(AND(IH57=1,Configurações!$B$3&lt;&gt;"Simples"),MOD(IG57-ID57,1)-IJ57,0)</f>
        <v>0</v>
      </c>
      <c r="IJ57" s="72">
        <f t="shared" si="170"/>
        <v>0</v>
      </c>
      <c r="IK57">
        <f t="shared" si="171"/>
        <v>0</v>
      </c>
      <c r="IL57">
        <f t="shared" si="172"/>
        <v>0</v>
      </c>
      <c r="IM57" s="38" t="str">
        <f>IF(IH57=0,"",IF(IK57&gt;Configurações!$B$15,"7DIA ","")&amp;IF(AND(WEEKDAY(ID$5)=1,IL57&gt;IF($D57="F",Configurações!$B$13,Configurações!$B$14)),"DOM ","")&amp;IF(Configurações!$B$3="Simples","",IF(ROUND(II57*1440,0)&lt;=ROUND(Configurações!$B$11*1440,0),IF(ROUND(IJ57*1440,0)&gt;0,"INT-INDEVIDO",""),IF(ROUND(II57*1440,0)&lt;=ROUND(Configurações!$B$12*1440,0),IF(ROUND(IJ57*1440,0)&lt;&gt;ROUND(Configurações!$B$8*1440,0),"INT-15MIN",""),IF(OR(ROUND(IJ57*1440,0)&lt;ROUND(Configurações!$B$9*1440,0),ROUND(IJ57*1440,0)&gt;ROUND(Configurações!$B$10*1440,0)),"INT-1H2H","")))))</f>
        <v/>
      </c>
      <c r="IN57" t="str">
        <f>IF(Configurações!$B$3="Simples",IF('Escala Simples'!AE57="Trabalho","TRAB",IF('Escala Simples'!AE57="Folga","FOLGA",IF('Escala Simples'!AE57="Atestado","ATEST",IF('Escala Simples'!AE57="Férias","FERIAS","")))),"")</f>
        <v/>
      </c>
      <c r="IO57" s="71" t="str">
        <f>IF(Configurações!$B$3="Colunas",IF('Escala Colunas'!Q163="","",'Escala Colunas'!Q163),IF(Configurações!$B$3="Simples","",IF('Escala Linhas'!DS57="","",'Escala Linhas'!DS57)))</f>
        <v/>
      </c>
      <c r="IP57" s="71" t="str">
        <f>IF(Configurações!$B$3="Colunas",IF('Escala Colunas'!Q164="","",'Escala Colunas'!Q164),IF(Configurações!$B$3="Simples","",IF('Escala Linhas'!DT57="","",'Escala Linhas'!DT57)))</f>
        <v/>
      </c>
      <c r="IQ57" s="71" t="str">
        <f>IF(Configurações!$B$3="Colunas",IF('Escala Colunas'!Q165="","",'Escala Colunas'!Q165),IF(Configurações!$B$3="Simples","",IF('Escala Linhas'!DU57="","",'Escala Linhas'!DU57)))</f>
        <v/>
      </c>
      <c r="IR57" s="71" t="str">
        <f>IF(Configurações!$B$3="Colunas",IF('Escala Colunas'!Q166="","",'Escala Colunas'!Q166),IF(Configurações!$B$3="Simples","",IF('Escala Linhas'!DV57="","",'Escala Linhas'!DV57)))</f>
        <v/>
      </c>
      <c r="IS57">
        <f>IF($B57="",0,IF(Configurações!$B$3="Simples",IF(OR(IY57="TRAB",IY57="ATEST"),1,0),IF(AND(IO57&lt;&gt;"",IR57&lt;&gt;""),1,0)))</f>
        <v>0</v>
      </c>
      <c r="IT57" s="72">
        <f>IF(AND(IS57=1,Configurações!$B$3&lt;&gt;"Simples"),MOD(IR57-IO57,1)-IU57,0)</f>
        <v>0</v>
      </c>
      <c r="IU57" s="72">
        <f t="shared" si="173"/>
        <v>0</v>
      </c>
      <c r="IV57">
        <f t="shared" si="174"/>
        <v>0</v>
      </c>
      <c r="IW57">
        <f t="shared" si="175"/>
        <v>0</v>
      </c>
      <c r="IX57" s="38" t="str">
        <f>IF(IS57=0,"",IF(IV57&gt;Configurações!$B$15,"7DIA ","")&amp;IF(AND(WEEKDAY(IO$5)=1,IW57&gt;IF($D57="F",Configurações!$B$13,Configurações!$B$14)),"DOM ","")&amp;IF(Configurações!$B$3="Simples","",IF(ROUND(IT57*1440,0)&lt;=ROUND(Configurações!$B$11*1440,0),IF(ROUND(IU57*1440,0)&gt;0,"INT-INDEVIDO",""),IF(ROUND(IT57*1440,0)&lt;=ROUND(Configurações!$B$12*1440,0),IF(ROUND(IU57*1440,0)&lt;&gt;ROUND(Configurações!$B$8*1440,0),"INT-15MIN",""),IF(OR(ROUND(IU57*1440,0)&lt;ROUND(Configurações!$B$9*1440,0),ROUND(IU57*1440,0)&gt;ROUND(Configurações!$B$10*1440,0)),"INT-1H2H","")))))</f>
        <v/>
      </c>
      <c r="IY57" t="str">
        <f>IF(Configurações!$B$3="Simples",IF('Escala Simples'!AF57="Trabalho","TRAB",IF('Escala Simples'!AF57="Folga","FOLGA",IF('Escala Simples'!AF57="Atestado","ATEST",IF('Escala Simples'!AF57="Férias","FERIAS","")))),"")</f>
        <v/>
      </c>
      <c r="IZ57" s="71" t="str">
        <f>IF(Configurações!$B$3="Colunas",IF('Escala Colunas'!Q168="","",'Escala Colunas'!Q168),IF(Configurações!$B$3="Simples","",IF('Escala Linhas'!DX57="","",'Escala Linhas'!DX57)))</f>
        <v/>
      </c>
      <c r="JA57" s="71" t="str">
        <f>IF(Configurações!$B$3="Colunas",IF('Escala Colunas'!Q169="","",'Escala Colunas'!Q169),IF(Configurações!$B$3="Simples","",IF('Escala Linhas'!DY57="","",'Escala Linhas'!DY57)))</f>
        <v/>
      </c>
      <c r="JB57" s="71" t="str">
        <f>IF(Configurações!$B$3="Colunas",IF('Escala Colunas'!Q170="","",'Escala Colunas'!Q170),IF(Configurações!$B$3="Simples","",IF('Escala Linhas'!DZ57="","",'Escala Linhas'!DZ57)))</f>
        <v/>
      </c>
      <c r="JC57" s="71" t="str">
        <f>IF(Configurações!$B$3="Colunas",IF('Escala Colunas'!Q171="","",'Escala Colunas'!Q171),IF(Configurações!$B$3="Simples","",IF('Escala Linhas'!EA57="","",'Escala Linhas'!EA57)))</f>
        <v/>
      </c>
      <c r="JD57">
        <f>IF($B57="",0,IF(Configurações!$B$3="Simples",IF(OR(JJ57="TRAB",JJ57="ATEST"),1,0),IF(AND(IZ57&lt;&gt;"",JC57&lt;&gt;""),1,0)))</f>
        <v>0</v>
      </c>
      <c r="JE57" s="72">
        <f>IF(AND(JD57=1,Configurações!$B$3&lt;&gt;"Simples"),MOD(JC57-IZ57,1)-JF57,0)</f>
        <v>0</v>
      </c>
      <c r="JF57" s="72">
        <f t="shared" si="176"/>
        <v>0</v>
      </c>
      <c r="JG57">
        <f t="shared" si="177"/>
        <v>0</v>
      </c>
      <c r="JH57">
        <f t="shared" si="178"/>
        <v>0</v>
      </c>
      <c r="JI57" s="38" t="str">
        <f>IF(JD57=0,"",IF(JG57&gt;Configurações!$B$15,"7DIA ","")&amp;IF(AND(WEEKDAY(IZ$5)=1,JH57&gt;IF($D57="F",Configurações!$B$13,Configurações!$B$14)),"DOM ","")&amp;IF(Configurações!$B$3="Simples","",IF(ROUND(JE57*1440,0)&lt;=ROUND(Configurações!$B$11*1440,0),IF(ROUND(JF57*1440,0)&gt;0,"INT-INDEVIDO",""),IF(ROUND(JE57*1440,0)&lt;=ROUND(Configurações!$B$12*1440,0),IF(ROUND(JF57*1440,0)&lt;&gt;ROUND(Configurações!$B$8*1440,0),"INT-15MIN",""),IF(OR(ROUND(JF57*1440,0)&lt;ROUND(Configurações!$B$9*1440,0),ROUND(JF57*1440,0)&gt;ROUND(Configurações!$B$10*1440,0)),"INT-1H2H","")))))</f>
        <v/>
      </c>
      <c r="JJ57" t="str">
        <f>IF(Configurações!$B$3="Simples",IF('Escala Simples'!AG57="Trabalho","TRAB",IF('Escala Simples'!AG57="Folga","FOLGA",IF('Escala Simples'!AG57="Atestado","ATEST",IF('Escala Simples'!AG57="Férias","FERIAS","")))),"")</f>
        <v/>
      </c>
      <c r="JK57" s="71" t="str">
        <f>IF(Configurações!$B$3="Colunas",IF('Escala Colunas'!Q173="","",'Escala Colunas'!Q173),IF(Configurações!$B$3="Simples","",IF('Escala Linhas'!EC57="","",'Escala Linhas'!EC57)))</f>
        <v/>
      </c>
      <c r="JL57" s="71" t="str">
        <f>IF(Configurações!$B$3="Colunas",IF('Escala Colunas'!Q174="","",'Escala Colunas'!Q174),IF(Configurações!$B$3="Simples","",IF('Escala Linhas'!ED57="","",'Escala Linhas'!ED57)))</f>
        <v/>
      </c>
      <c r="JM57" s="71" t="str">
        <f>IF(Configurações!$B$3="Colunas",IF('Escala Colunas'!Q175="","",'Escala Colunas'!Q175),IF(Configurações!$B$3="Simples","",IF('Escala Linhas'!EE57="","",'Escala Linhas'!EE57)))</f>
        <v/>
      </c>
      <c r="JN57" s="71" t="str">
        <f>IF(Configurações!$B$3="Colunas",IF('Escala Colunas'!Q176="","",'Escala Colunas'!Q176),IF(Configurações!$B$3="Simples","",IF('Escala Linhas'!EF57="","",'Escala Linhas'!EF57)))</f>
        <v/>
      </c>
      <c r="JO57">
        <f>IF($B57="",0,IF(Configurações!$B$3="Simples",IF(OR(JU57="TRAB",JU57="ATEST"),1,0),IF(AND(JK57&lt;&gt;"",JN57&lt;&gt;""),1,0)))</f>
        <v>0</v>
      </c>
      <c r="JP57" s="72">
        <f>IF(AND(JO57=1,Configurações!$B$3&lt;&gt;"Simples"),MOD(JN57-JK57,1)-JQ57,0)</f>
        <v>0</v>
      </c>
      <c r="JQ57" s="72">
        <f t="shared" si="179"/>
        <v>0</v>
      </c>
      <c r="JR57">
        <f t="shared" si="180"/>
        <v>0</v>
      </c>
      <c r="JS57">
        <f t="shared" si="181"/>
        <v>0</v>
      </c>
      <c r="JT57" s="38" t="str">
        <f>IF(JO57=0,"",IF(JR57&gt;Configurações!$B$15,"7DIA ","")&amp;IF(AND(WEEKDAY(JK$5)=1,JS57&gt;IF($D57="F",Configurações!$B$13,Configurações!$B$14)),"DOM ","")&amp;IF(Configurações!$B$3="Simples","",IF(ROUND(JP57*1440,0)&lt;=ROUND(Configurações!$B$11*1440,0),IF(ROUND(JQ57*1440,0)&gt;0,"INT-INDEVIDO",""),IF(ROUND(JP57*1440,0)&lt;=ROUND(Configurações!$B$12*1440,0),IF(ROUND(JQ57*1440,0)&lt;&gt;ROUND(Configurações!$B$8*1440,0),"INT-15MIN",""),IF(OR(ROUND(JQ57*1440,0)&lt;ROUND(Configurações!$B$9*1440,0),ROUND(JQ57*1440,0)&gt;ROUND(Configurações!$B$10*1440,0)),"INT-1H2H","")))))</f>
        <v/>
      </c>
      <c r="JU57" t="str">
        <f>IF(Configurações!$B$3="Simples",IF('Escala Simples'!AH57="Trabalho","TRAB",IF('Escala Simples'!AH57="Folga","FOLGA",IF('Escala Simples'!AH57="Atestado","ATEST",IF('Escala Simples'!AH57="Férias","FERIAS","")))),"")</f>
        <v/>
      </c>
      <c r="JV57" s="71" t="str">
        <f>IF(Configurações!$B$3="Colunas",IF('Escala Colunas'!Q178="","",'Escala Colunas'!Q178),IF(Configurações!$B$3="Simples","",IF('Escala Linhas'!EH57="","",'Escala Linhas'!EH57)))</f>
        <v/>
      </c>
      <c r="JW57" s="71" t="str">
        <f>IF(Configurações!$B$3="Colunas",IF('Escala Colunas'!Q179="","",'Escala Colunas'!Q179),IF(Configurações!$B$3="Simples","",IF('Escala Linhas'!EI57="","",'Escala Linhas'!EI57)))</f>
        <v/>
      </c>
      <c r="JX57" s="71" t="str">
        <f>IF(Configurações!$B$3="Colunas",IF('Escala Colunas'!Q180="","",'Escala Colunas'!Q180),IF(Configurações!$B$3="Simples","",IF('Escala Linhas'!EJ57="","",'Escala Linhas'!EJ57)))</f>
        <v/>
      </c>
      <c r="JY57" s="71" t="str">
        <f>IF(Configurações!$B$3="Colunas",IF('Escala Colunas'!Q181="","",'Escala Colunas'!Q181),IF(Configurações!$B$3="Simples","",IF('Escala Linhas'!EK57="","",'Escala Linhas'!EK57)))</f>
        <v/>
      </c>
      <c r="JZ57">
        <f>IF($B57="",0,IF(Configurações!$B$3="Simples",IF(OR(KF57="TRAB",KF57="ATEST"),1,0),IF(AND(JV57&lt;&gt;"",JY57&lt;&gt;""),1,0)))</f>
        <v>0</v>
      </c>
      <c r="KA57" s="72">
        <f>IF(AND(JZ57=1,Configurações!$B$3&lt;&gt;"Simples"),MOD(JY57-JV57,1)-KB57,0)</f>
        <v>0</v>
      </c>
      <c r="KB57" s="72">
        <f t="shared" si="182"/>
        <v>0</v>
      </c>
      <c r="KC57">
        <f t="shared" si="183"/>
        <v>0</v>
      </c>
      <c r="KD57">
        <f t="shared" si="184"/>
        <v>0</v>
      </c>
      <c r="KE57" s="38" t="str">
        <f>IF(JZ57=0,"",IF(KC57&gt;Configurações!$B$15,"7DIA ","")&amp;IF(AND(WEEKDAY(JV$5)=1,KD57&gt;IF($D57="F",Configurações!$B$13,Configurações!$B$14)),"DOM ","")&amp;IF(Configurações!$B$3="Simples","",IF(ROUND(KA57*1440,0)&lt;=ROUND(Configurações!$B$11*1440,0),IF(ROUND(KB57*1440,0)&gt;0,"INT-INDEVIDO",""),IF(ROUND(KA57*1440,0)&lt;=ROUND(Configurações!$B$12*1440,0),IF(ROUND(KB57*1440,0)&lt;&gt;ROUND(Configurações!$B$8*1440,0),"INT-15MIN",""),IF(OR(ROUND(KB57*1440,0)&lt;ROUND(Configurações!$B$9*1440,0),ROUND(KB57*1440,0)&gt;ROUND(Configurações!$B$10*1440,0)),"INT-1H2H","")))))</f>
        <v/>
      </c>
      <c r="KF57" t="str">
        <f>IF(Configurações!$B$3="Simples",IF('Escala Simples'!AI57="Trabalho","TRAB",IF('Escala Simples'!AI57="Folga","FOLGA",IF('Escala Simples'!AI57="Atestado","ATEST",IF('Escala Simples'!AI57="Férias","FERIAS","")))),"")</f>
        <v/>
      </c>
      <c r="KG57" s="71" t="str">
        <f>IF(Configurações!$B$3="Colunas",IF('Escala Colunas'!Q183="","",'Escala Colunas'!Q183),IF(Configurações!$B$3="Simples","",IF('Escala Linhas'!EM57="","",'Escala Linhas'!EM57)))</f>
        <v/>
      </c>
      <c r="KH57" s="71" t="str">
        <f>IF(Configurações!$B$3="Colunas",IF('Escala Colunas'!Q184="","",'Escala Colunas'!Q184),IF(Configurações!$B$3="Simples","",IF('Escala Linhas'!EN57="","",'Escala Linhas'!EN57)))</f>
        <v/>
      </c>
      <c r="KI57" s="71" t="str">
        <f>IF(Configurações!$B$3="Colunas",IF('Escala Colunas'!Q185="","",'Escala Colunas'!Q185),IF(Configurações!$B$3="Simples","",IF('Escala Linhas'!EO57="","",'Escala Linhas'!EO57)))</f>
        <v/>
      </c>
      <c r="KJ57" s="71" t="str">
        <f>IF(Configurações!$B$3="Colunas",IF('Escala Colunas'!Q186="","",'Escala Colunas'!Q186),IF(Configurações!$B$3="Simples","",IF('Escala Linhas'!EP57="","",'Escala Linhas'!EP57)))</f>
        <v/>
      </c>
      <c r="KK57">
        <f>IF($B57="",0,IF(Configurações!$B$3="Simples",IF(OR(KQ57="TRAB",KQ57="ATEST"),1,0),IF(AND(KG57&lt;&gt;"",KJ57&lt;&gt;""),1,0)))</f>
        <v>0</v>
      </c>
      <c r="KL57" s="72">
        <f>IF(AND(KK57=1,Configurações!$B$3&lt;&gt;"Simples"),MOD(KJ57-KG57,1)-KM57,0)</f>
        <v>0</v>
      </c>
      <c r="KM57" s="72">
        <f t="shared" si="185"/>
        <v>0</v>
      </c>
      <c r="KN57">
        <f t="shared" si="186"/>
        <v>0</v>
      </c>
      <c r="KO57">
        <f t="shared" si="187"/>
        <v>0</v>
      </c>
      <c r="KP57" s="38" t="str">
        <f>IF(KK57=0,"",IF(KN57&gt;Configurações!$B$15,"7DIA ","")&amp;IF(AND(WEEKDAY(KG$5)=1,KO57&gt;IF($D57="F",Configurações!$B$13,Configurações!$B$14)),"DOM ","")&amp;IF(Configurações!$B$3="Simples","",IF(ROUND(KL57*1440,0)&lt;=ROUND(Configurações!$B$11*1440,0),IF(ROUND(KM57*1440,0)&gt;0,"INT-INDEVIDO",""),IF(ROUND(KL57*1440,0)&lt;=ROUND(Configurações!$B$12*1440,0),IF(ROUND(KM57*1440,0)&lt;&gt;ROUND(Configurações!$B$8*1440,0),"INT-15MIN",""),IF(OR(ROUND(KM57*1440,0)&lt;ROUND(Configurações!$B$9*1440,0),ROUND(KM57*1440,0)&gt;ROUND(Configurações!$B$10*1440,0)),"INT-1H2H","")))))</f>
        <v/>
      </c>
      <c r="KQ57" t="str">
        <f>IF(Configurações!$B$3="Simples",IF('Escala Simples'!AJ57="Trabalho","TRAB",IF('Escala Simples'!AJ57="Folga","FOLGA",IF('Escala Simples'!AJ57="Atestado","ATEST",IF('Escala Simples'!AJ57="Férias","FERIAS","")))),"")</f>
        <v/>
      </c>
      <c r="KR57" s="71" t="str">
        <f>IF(Configurações!$B$3="Colunas",IF('Escala Colunas'!Q188="","",'Escala Colunas'!Q188),IF(Configurações!$B$3="Simples","",IF('Escala Linhas'!ER57="","",'Escala Linhas'!ER57)))</f>
        <v/>
      </c>
      <c r="KS57" s="71" t="str">
        <f>IF(Configurações!$B$3="Colunas",IF('Escala Colunas'!Q189="","",'Escala Colunas'!Q189),IF(Configurações!$B$3="Simples","",IF('Escala Linhas'!ES57="","",'Escala Linhas'!ES57)))</f>
        <v/>
      </c>
      <c r="KT57" s="71" t="str">
        <f>IF(Configurações!$B$3="Colunas",IF('Escala Colunas'!Q190="","",'Escala Colunas'!Q190),IF(Configurações!$B$3="Simples","",IF('Escala Linhas'!ET57="","",'Escala Linhas'!ET57)))</f>
        <v/>
      </c>
      <c r="KU57" s="71" t="str">
        <f>IF(Configurações!$B$3="Colunas",IF('Escala Colunas'!Q191="","",'Escala Colunas'!Q191),IF(Configurações!$B$3="Simples","",IF('Escala Linhas'!EU57="","",'Escala Linhas'!EU57)))</f>
        <v/>
      </c>
      <c r="KV57">
        <f>IF($B57="",0,IF(Configurações!$B$3="Simples",IF(OR(LB57="TRAB",LB57="ATEST"),1,0),IF(AND(KR57&lt;&gt;"",KU57&lt;&gt;""),1,0)))</f>
        <v>0</v>
      </c>
      <c r="KW57" s="72">
        <f>IF(AND(KV57=1,Configurações!$B$3&lt;&gt;"Simples"),MOD(KU57-KR57,1)-KX57,0)</f>
        <v>0</v>
      </c>
      <c r="KX57" s="72">
        <f t="shared" si="188"/>
        <v>0</v>
      </c>
      <c r="KY57">
        <f t="shared" si="189"/>
        <v>0</v>
      </c>
      <c r="KZ57">
        <f t="shared" si="190"/>
        <v>0</v>
      </c>
      <c r="LA57" s="38" t="str">
        <f>IF(KV57=0,"",IF(KY57&gt;Configurações!$B$15,"7DIA ","")&amp;IF(AND(WEEKDAY(KR$5)=1,KZ57&gt;IF($D57="F",Configurações!$B$13,Configurações!$B$14)),"DOM ","")&amp;IF(Configurações!$B$3="Simples","",IF(ROUND(KW57*1440,0)&lt;=ROUND(Configurações!$B$11*1440,0),IF(ROUND(KX57*1440,0)&gt;0,"INT-INDEVIDO",""),IF(ROUND(KW57*1440,0)&lt;=ROUND(Configurações!$B$12*1440,0),IF(ROUND(KX57*1440,0)&lt;&gt;ROUND(Configurações!$B$8*1440,0),"INT-15MIN",""),IF(OR(ROUND(KX57*1440,0)&lt;ROUND(Configurações!$B$9*1440,0),ROUND(KX57*1440,0)&gt;ROUND(Configurações!$B$10*1440,0)),"INT-1H2H","")))))</f>
        <v/>
      </c>
      <c r="LB57" t="str">
        <f>IF(Configurações!$B$3="Simples",IF('Escala Simples'!AK57="Trabalho","TRAB",IF('Escala Simples'!AK57="Folga","FOLGA",IF('Escala Simples'!AK57="Atestado","ATEST",IF('Escala Simples'!AK57="Férias","FERIAS","")))),"")</f>
        <v/>
      </c>
      <c r="LC57" s="71" t="str">
        <f>IF(Configurações!$B$3="Colunas",IF('Escala Colunas'!Q196="","",'Escala Colunas'!Q196),IF(Configurações!$B$3="Simples","",IF('Escala Linhas'!EZ57="","",'Escala Linhas'!EZ57)))</f>
        <v/>
      </c>
      <c r="LD57" s="71" t="str">
        <f>IF(Configurações!$B$3="Colunas",IF('Escala Colunas'!Q197="","",'Escala Colunas'!Q197),IF(Configurações!$B$3="Simples","",IF('Escala Linhas'!FA57="","",'Escala Linhas'!FA57)))</f>
        <v/>
      </c>
      <c r="LE57" s="71" t="str">
        <f>IF(Configurações!$B$3="Colunas",IF('Escala Colunas'!Q198="","",'Escala Colunas'!Q198),IF(Configurações!$B$3="Simples","",IF('Escala Linhas'!FB57="","",'Escala Linhas'!FB57)))</f>
        <v/>
      </c>
      <c r="LF57" s="71" t="str">
        <f>IF(Configurações!$B$3="Colunas",IF('Escala Colunas'!Q199="","",'Escala Colunas'!Q199),IF(Configurações!$B$3="Simples","",IF('Escala Linhas'!FC57="","",'Escala Linhas'!FC57)))</f>
        <v/>
      </c>
      <c r="LG57">
        <f>IF($B57="",0,IF(Configurações!$B$3="Simples",IF(OR(LM57="TRAB",LM57="ATEST"),1,0),IF(AND(LC57&lt;&gt;"",LF57&lt;&gt;""),1,0)))</f>
        <v>0</v>
      </c>
      <c r="LH57" s="72">
        <f>IF(AND(LG57=1,Configurações!$B$3&lt;&gt;"Simples"),MOD(LF57-LC57,1)-LI57,0)</f>
        <v>0</v>
      </c>
      <c r="LI57" s="72">
        <f t="shared" si="191"/>
        <v>0</v>
      </c>
      <c r="LJ57">
        <f t="shared" si="192"/>
        <v>0</v>
      </c>
      <c r="LK57">
        <f t="shared" si="193"/>
        <v>0</v>
      </c>
      <c r="LL57" s="38" t="str">
        <f>IF(LG57=0,"",IF(LJ57&gt;Configurações!$B$15,"7DIA ","")&amp;IF(AND(WEEKDAY(LC$5)=1,LK57&gt;IF($D57="F",Configurações!$B$13,Configurações!$B$14)),"DOM ","")&amp;IF(Configurações!$B$3="Simples","",IF(ROUND(LH57*1440,0)&lt;=ROUND(Configurações!$B$11*1440,0),IF(ROUND(LI57*1440,0)&gt;0,"INT-INDEVIDO",""),IF(ROUND(LH57*1440,0)&lt;=ROUND(Configurações!$B$12*1440,0),IF(ROUND(LI57*1440,0)&lt;&gt;ROUND(Configurações!$B$8*1440,0),"INT-15MIN",""),IF(OR(ROUND(LI57*1440,0)&lt;ROUND(Configurações!$B$9*1440,0),ROUND(LI57*1440,0)&gt;ROUND(Configurações!$B$10*1440,0)),"INT-1H2H","")))))</f>
        <v/>
      </c>
      <c r="LM57" t="str">
        <f>IF(Configurações!$B$3="Simples",IF('Escala Simples'!AN57="Trabalho","TRAB",IF('Escala Simples'!AN57="Folga","FOLGA",IF('Escala Simples'!AN57="Atestado","ATEST",IF('Escala Simples'!AN57="Férias","FERIAS","")))),"")</f>
        <v/>
      </c>
      <c r="LN57" s="71" t="str">
        <f>IF(Configurações!$B$3="Colunas",IF('Escala Colunas'!Q201="","",'Escala Colunas'!Q201),IF(Configurações!$B$3="Simples","",IF('Escala Linhas'!FE57="","",'Escala Linhas'!FE57)))</f>
        <v/>
      </c>
      <c r="LO57" s="71" t="str">
        <f>IF(Configurações!$B$3="Colunas",IF('Escala Colunas'!Q202="","",'Escala Colunas'!Q202),IF(Configurações!$B$3="Simples","",IF('Escala Linhas'!FF57="","",'Escala Linhas'!FF57)))</f>
        <v/>
      </c>
      <c r="LP57" s="71" t="str">
        <f>IF(Configurações!$B$3="Colunas",IF('Escala Colunas'!Q203="","",'Escala Colunas'!Q203),IF(Configurações!$B$3="Simples","",IF('Escala Linhas'!FG57="","",'Escala Linhas'!FG57)))</f>
        <v/>
      </c>
      <c r="LQ57" s="71" t="str">
        <f>IF(Configurações!$B$3="Colunas",IF('Escala Colunas'!Q204="","",'Escala Colunas'!Q204),IF(Configurações!$B$3="Simples","",IF('Escala Linhas'!FH57="","",'Escala Linhas'!FH57)))</f>
        <v/>
      </c>
      <c r="LR57">
        <f>IF($B57="",0,IF(Configurações!$B$3="Simples",IF(OR(LX57="TRAB",LX57="ATEST"),1,0),IF(AND(LN57&lt;&gt;"",LQ57&lt;&gt;""),1,0)))</f>
        <v>0</v>
      </c>
      <c r="LS57" s="72">
        <f>IF(AND(LR57=1,Configurações!$B$3&lt;&gt;"Simples"),MOD(LQ57-LN57,1)-LT57,0)</f>
        <v>0</v>
      </c>
      <c r="LT57" s="72">
        <f t="shared" si="194"/>
        <v>0</v>
      </c>
      <c r="LU57">
        <f t="shared" si="195"/>
        <v>0</v>
      </c>
      <c r="LV57">
        <f t="shared" si="196"/>
        <v>0</v>
      </c>
      <c r="LW57" s="38" t="str">
        <f>IF(LR57=0,"",IF(LU57&gt;Configurações!$B$15,"7DIA ","")&amp;IF(AND(WEEKDAY(LN$5)=1,LV57&gt;IF($D57="F",Configurações!$B$13,Configurações!$B$14)),"DOM ","")&amp;IF(Configurações!$B$3="Simples","",IF(ROUND(LS57*1440,0)&lt;=ROUND(Configurações!$B$11*1440,0),IF(ROUND(LT57*1440,0)&gt;0,"INT-INDEVIDO",""),IF(ROUND(LS57*1440,0)&lt;=ROUND(Configurações!$B$12*1440,0),IF(ROUND(LT57*1440,0)&lt;&gt;ROUND(Configurações!$B$8*1440,0),"INT-15MIN",""),IF(OR(ROUND(LT57*1440,0)&lt;ROUND(Configurações!$B$9*1440,0),ROUND(LT57*1440,0)&gt;ROUND(Configurações!$B$10*1440,0)),"INT-1H2H","")))))</f>
        <v/>
      </c>
      <c r="LX57" t="str">
        <f>IF(Configurações!$B$3="Simples",IF('Escala Simples'!AO57="Trabalho","TRAB",IF('Escala Simples'!AO57="Folga","FOLGA",IF('Escala Simples'!AO57="Atestado","ATEST",IF('Escala Simples'!AO57="Férias","FERIAS","")))),"")</f>
        <v/>
      </c>
      <c r="LY57" s="71" t="str">
        <f>IF(Configurações!$B$3="Colunas",IF('Escala Colunas'!Q206="","",'Escala Colunas'!Q206),IF(Configurações!$B$3="Simples","",IF('Escala Linhas'!FJ57="","",'Escala Linhas'!FJ57)))</f>
        <v/>
      </c>
      <c r="LZ57" s="71" t="str">
        <f>IF(Configurações!$B$3="Colunas",IF('Escala Colunas'!Q207="","",'Escala Colunas'!Q207),IF(Configurações!$B$3="Simples","",IF('Escala Linhas'!FK57="","",'Escala Linhas'!FK57)))</f>
        <v/>
      </c>
      <c r="MA57" s="71" t="str">
        <f>IF(Configurações!$B$3="Colunas",IF('Escala Colunas'!Q208="","",'Escala Colunas'!Q208),IF(Configurações!$B$3="Simples","",IF('Escala Linhas'!FL57="","",'Escala Linhas'!FL57)))</f>
        <v/>
      </c>
      <c r="MB57" s="71" t="str">
        <f>IF(Configurações!$B$3="Colunas",IF('Escala Colunas'!Q209="","",'Escala Colunas'!Q209),IF(Configurações!$B$3="Simples","",IF('Escala Linhas'!FM57="","",'Escala Linhas'!FM57)))</f>
        <v/>
      </c>
      <c r="MC57">
        <f>IF($B57="",0,IF(Configurações!$B$3="Simples",IF(OR(MI57="TRAB",MI57="ATEST"),1,0),IF(AND(LY57&lt;&gt;"",MB57&lt;&gt;""),1,0)))</f>
        <v>0</v>
      </c>
      <c r="MD57" s="72">
        <f>IF(AND(MC57=1,Configurações!$B$3&lt;&gt;"Simples"),MOD(MB57-LY57,1)-ME57,0)</f>
        <v>0</v>
      </c>
      <c r="ME57" s="72">
        <f t="shared" si="197"/>
        <v>0</v>
      </c>
      <c r="MF57">
        <f t="shared" si="198"/>
        <v>0</v>
      </c>
      <c r="MG57">
        <f t="shared" si="199"/>
        <v>0</v>
      </c>
      <c r="MH57" s="38" t="str">
        <f>IF(MC57=0,"",IF(MF57&gt;Configurações!$B$15,"7DIA ","")&amp;IF(AND(WEEKDAY(LY$5)=1,MG57&gt;IF($D57="F",Configurações!$B$13,Configurações!$B$14)),"DOM ","")&amp;IF(Configurações!$B$3="Simples","",IF(ROUND(MD57*1440,0)&lt;=ROUND(Configurações!$B$11*1440,0),IF(ROUND(ME57*1440,0)&gt;0,"INT-INDEVIDO",""),IF(ROUND(MD57*1440,0)&lt;=ROUND(Configurações!$B$12*1440,0),IF(ROUND(ME57*1440,0)&lt;&gt;ROUND(Configurações!$B$8*1440,0),"INT-15MIN",""),IF(OR(ROUND(ME57*1440,0)&lt;ROUND(Configurações!$B$9*1440,0),ROUND(ME57*1440,0)&gt;ROUND(Configurações!$B$10*1440,0)),"INT-1H2H","")))))</f>
        <v/>
      </c>
      <c r="MI57" t="str">
        <f>IF(Configurações!$B$3="Simples",IF('Escala Simples'!AP57="Trabalho","TRAB",IF('Escala Simples'!AP57="Folga","FOLGA",IF('Escala Simples'!AP57="Atestado","ATEST",IF('Escala Simples'!AP57="Férias","FERIAS","")))),"")</f>
        <v/>
      </c>
      <c r="MJ57" s="71" t="str">
        <f>IF(Configurações!$B$3="Colunas",IF('Escala Colunas'!Q211="","",'Escala Colunas'!Q211),IF(Configurações!$B$3="Simples","",IF('Escala Linhas'!FO57="","",'Escala Linhas'!FO57)))</f>
        <v/>
      </c>
      <c r="MK57" s="71" t="str">
        <f>IF(Configurações!$B$3="Colunas",IF('Escala Colunas'!Q212="","",'Escala Colunas'!Q212),IF(Configurações!$B$3="Simples","",IF('Escala Linhas'!FP57="","",'Escala Linhas'!FP57)))</f>
        <v/>
      </c>
      <c r="ML57" s="71" t="str">
        <f>IF(Configurações!$B$3="Colunas",IF('Escala Colunas'!Q213="","",'Escala Colunas'!Q213),IF(Configurações!$B$3="Simples","",IF('Escala Linhas'!FQ57="","",'Escala Linhas'!FQ57)))</f>
        <v/>
      </c>
      <c r="MM57" s="71" t="str">
        <f>IF(Configurações!$B$3="Colunas",IF('Escala Colunas'!Q214="","",'Escala Colunas'!Q214),IF(Configurações!$B$3="Simples","",IF('Escala Linhas'!FR57="","",'Escala Linhas'!FR57)))</f>
        <v/>
      </c>
      <c r="MN57">
        <f>IF($B57="",0,IF(Configurações!$B$3="Simples",IF(OR(MT57="TRAB",MT57="ATEST"),1,0),IF(AND(MJ57&lt;&gt;"",MM57&lt;&gt;""),1,0)))</f>
        <v>0</v>
      </c>
      <c r="MO57" s="72">
        <f>IF(AND(MN57=1,Configurações!$B$3&lt;&gt;"Simples"),MOD(MM57-MJ57,1)-MP57,0)</f>
        <v>0</v>
      </c>
      <c r="MP57" s="72">
        <f t="shared" si="200"/>
        <v>0</v>
      </c>
      <c r="MQ57">
        <f t="shared" si="201"/>
        <v>0</v>
      </c>
      <c r="MR57">
        <f t="shared" si="202"/>
        <v>0</v>
      </c>
      <c r="MS57" s="38" t="str">
        <f>IF(MN57=0,"",IF(MQ57&gt;Configurações!$B$15,"7DIA ","")&amp;IF(AND(WEEKDAY(MJ$5)=1,MR57&gt;IF($D57="F",Configurações!$B$13,Configurações!$B$14)),"DOM ","")&amp;IF(Configurações!$B$3="Simples","",IF(ROUND(MO57*1440,0)&lt;=ROUND(Configurações!$B$11*1440,0),IF(ROUND(MP57*1440,0)&gt;0,"INT-INDEVIDO",""),IF(ROUND(MO57*1440,0)&lt;=ROUND(Configurações!$B$12*1440,0),IF(ROUND(MP57*1440,0)&lt;&gt;ROUND(Configurações!$B$8*1440,0),"INT-15MIN",""),IF(OR(ROUND(MP57*1440,0)&lt;ROUND(Configurações!$B$9*1440,0),ROUND(MP57*1440,0)&gt;ROUND(Configurações!$B$10*1440,0)),"INT-1H2H","")))))</f>
        <v/>
      </c>
      <c r="MT57" t="str">
        <f>IF(Configurações!$B$3="Simples",IF('Escala Simples'!AQ57="Trabalho","TRAB",IF('Escala Simples'!AQ57="Folga","FOLGA",IF('Escala Simples'!AQ57="Atestado","ATEST",IF('Escala Simples'!AQ57="Férias","FERIAS","")))),"")</f>
        <v/>
      </c>
      <c r="MU57" s="71" t="str">
        <f>IF(Configurações!$B$3="Colunas",IF('Escala Colunas'!Q216="","",'Escala Colunas'!Q216),IF(Configurações!$B$3="Simples","",IF('Escala Linhas'!FT57="","",'Escala Linhas'!FT57)))</f>
        <v/>
      </c>
      <c r="MV57" s="71" t="str">
        <f>IF(Configurações!$B$3="Colunas",IF('Escala Colunas'!Q217="","",'Escala Colunas'!Q217),IF(Configurações!$B$3="Simples","",IF('Escala Linhas'!FU57="","",'Escala Linhas'!FU57)))</f>
        <v/>
      </c>
      <c r="MW57" s="71" t="str">
        <f>IF(Configurações!$B$3="Colunas",IF('Escala Colunas'!Q218="","",'Escala Colunas'!Q218),IF(Configurações!$B$3="Simples","",IF('Escala Linhas'!FV57="","",'Escala Linhas'!FV57)))</f>
        <v/>
      </c>
      <c r="MX57" s="71" t="str">
        <f>IF(Configurações!$B$3="Colunas",IF('Escala Colunas'!Q219="","",'Escala Colunas'!Q219),IF(Configurações!$B$3="Simples","",IF('Escala Linhas'!FW57="","",'Escala Linhas'!FW57)))</f>
        <v/>
      </c>
      <c r="MY57">
        <f>IF($B57="",0,IF(Configurações!$B$3="Simples",IF(OR(NE57="TRAB",NE57="ATEST"),1,0),IF(AND(MU57&lt;&gt;"",MX57&lt;&gt;""),1,0)))</f>
        <v>0</v>
      </c>
      <c r="MZ57" s="72">
        <f>IF(AND(MY57=1,Configurações!$B$3&lt;&gt;"Simples"),MOD(MX57-MU57,1)-NA57,0)</f>
        <v>0</v>
      </c>
      <c r="NA57" s="72">
        <f t="shared" si="203"/>
        <v>0</v>
      </c>
      <c r="NB57">
        <f t="shared" si="204"/>
        <v>0</v>
      </c>
      <c r="NC57">
        <f t="shared" si="205"/>
        <v>0</v>
      </c>
      <c r="ND57" s="38" t="str">
        <f>IF(MY57=0,"",IF(NB57&gt;Configurações!$B$15,"7DIA ","")&amp;IF(AND(WEEKDAY(MU$5)=1,NC57&gt;IF($D57="F",Configurações!$B$13,Configurações!$B$14)),"DOM ","")&amp;IF(Configurações!$B$3="Simples","",IF(ROUND(MZ57*1440,0)&lt;=ROUND(Configurações!$B$11*1440,0),IF(ROUND(NA57*1440,0)&gt;0,"INT-INDEVIDO",""),IF(ROUND(MZ57*1440,0)&lt;=ROUND(Configurações!$B$12*1440,0),IF(ROUND(NA57*1440,0)&lt;&gt;ROUND(Configurações!$B$8*1440,0),"INT-15MIN",""),IF(OR(ROUND(NA57*1440,0)&lt;ROUND(Configurações!$B$9*1440,0),ROUND(NA57*1440,0)&gt;ROUND(Configurações!$B$10*1440,0)),"INT-1H2H","")))))</f>
        <v/>
      </c>
      <c r="NE57" t="str">
        <f>IF(Configurações!$B$3="Simples",IF('Escala Simples'!AR57="Trabalho","TRAB",IF('Escala Simples'!AR57="Folga","FOLGA",IF('Escala Simples'!AR57="Atestado","ATEST",IF('Escala Simples'!AR57="Férias","FERIAS","")))),"")</f>
        <v/>
      </c>
      <c r="NF57" s="71" t="str">
        <f>IF(Configurações!$B$3="Colunas",IF('Escala Colunas'!Q221="","",'Escala Colunas'!Q221),IF(Configurações!$B$3="Simples","",IF('Escala Linhas'!FY57="","",'Escala Linhas'!FY57)))</f>
        <v/>
      </c>
      <c r="NG57" s="71" t="str">
        <f>IF(Configurações!$B$3="Colunas",IF('Escala Colunas'!Q222="","",'Escala Colunas'!Q222),IF(Configurações!$B$3="Simples","",IF('Escala Linhas'!FZ57="","",'Escala Linhas'!FZ57)))</f>
        <v/>
      </c>
      <c r="NH57" s="71" t="str">
        <f>IF(Configurações!$B$3="Colunas",IF('Escala Colunas'!Q223="","",'Escala Colunas'!Q223),IF(Configurações!$B$3="Simples","",IF('Escala Linhas'!GA57="","",'Escala Linhas'!GA57)))</f>
        <v/>
      </c>
      <c r="NI57" s="71" t="str">
        <f>IF(Configurações!$B$3="Colunas",IF('Escala Colunas'!Q224="","",'Escala Colunas'!Q224),IF(Configurações!$B$3="Simples","",IF('Escala Linhas'!GB57="","",'Escala Linhas'!GB57)))</f>
        <v/>
      </c>
      <c r="NJ57">
        <f>IF($B57="",0,IF(Configurações!$B$3="Simples",IF(OR(NP57="TRAB",NP57="ATEST"),1,0),IF(AND(NF57&lt;&gt;"",NI57&lt;&gt;""),1,0)))</f>
        <v>0</v>
      </c>
      <c r="NK57" s="72">
        <f>IF(AND(NJ57=1,Configurações!$B$3&lt;&gt;"Simples"),MOD(NI57-NF57,1)-NL57,0)</f>
        <v>0</v>
      </c>
      <c r="NL57" s="72">
        <f t="shared" si="206"/>
        <v>0</v>
      </c>
      <c r="NM57">
        <f t="shared" si="207"/>
        <v>0</v>
      </c>
      <c r="NN57">
        <f t="shared" si="208"/>
        <v>0</v>
      </c>
      <c r="NO57" s="38" t="str">
        <f>IF(NJ57=0,"",IF(NM57&gt;Configurações!$B$15,"7DIA ","")&amp;IF(AND(WEEKDAY(NF$5)=1,NN57&gt;IF($D57="F",Configurações!$B$13,Configurações!$B$14)),"DOM ","")&amp;IF(Configurações!$B$3="Simples","",IF(ROUND(NK57*1440,0)&lt;=ROUND(Configurações!$B$11*1440,0),IF(ROUND(NL57*1440,0)&gt;0,"INT-INDEVIDO",""),IF(ROUND(NK57*1440,0)&lt;=ROUND(Configurações!$B$12*1440,0),IF(ROUND(NL57*1440,0)&lt;&gt;ROUND(Configurações!$B$8*1440,0),"INT-15MIN",""),IF(OR(ROUND(NL57*1440,0)&lt;ROUND(Configurações!$B$9*1440,0),ROUND(NL57*1440,0)&gt;ROUND(Configurações!$B$10*1440,0)),"INT-1H2H","")))))</f>
        <v/>
      </c>
      <c r="NP57" t="str">
        <f>IF(Configurações!$B$3="Simples",IF('Escala Simples'!AS57="Trabalho","TRAB",IF('Escala Simples'!AS57="Folga","FOLGA",IF('Escala Simples'!AS57="Atestado","ATEST",IF('Escala Simples'!AS57="Férias","FERIAS","")))),"")</f>
        <v/>
      </c>
      <c r="NQ57" s="71" t="str">
        <f>IF(Configurações!$B$3="Colunas",IF('Escala Colunas'!Q226="","",'Escala Colunas'!Q226),IF(Configurações!$B$3="Simples","",IF('Escala Linhas'!GD57="","",'Escala Linhas'!GD57)))</f>
        <v/>
      </c>
      <c r="NR57" s="71" t="str">
        <f>IF(Configurações!$B$3="Colunas",IF('Escala Colunas'!Q227="","",'Escala Colunas'!Q227),IF(Configurações!$B$3="Simples","",IF('Escala Linhas'!GE57="","",'Escala Linhas'!GE57)))</f>
        <v/>
      </c>
      <c r="NS57" s="71" t="str">
        <f>IF(Configurações!$B$3="Colunas",IF('Escala Colunas'!Q228="","",'Escala Colunas'!Q228),IF(Configurações!$B$3="Simples","",IF('Escala Linhas'!GF57="","",'Escala Linhas'!GF57)))</f>
        <v/>
      </c>
      <c r="NT57" s="71" t="str">
        <f>IF(Configurações!$B$3="Colunas",IF('Escala Colunas'!Q229="","",'Escala Colunas'!Q229),IF(Configurações!$B$3="Simples","",IF('Escala Linhas'!GG57="","",'Escala Linhas'!GG57)))</f>
        <v/>
      </c>
      <c r="NU57">
        <f>IF($B57="",0,IF(Configurações!$B$3="Simples",IF(OR(OA57="TRAB",OA57="ATEST"),1,0),IF(AND(NQ57&lt;&gt;"",NT57&lt;&gt;""),1,0)))</f>
        <v>0</v>
      </c>
      <c r="NV57" s="72">
        <f>IF(AND(NU57=1,Configurações!$B$3&lt;&gt;"Simples"),MOD(NT57-NQ57,1)-NW57,0)</f>
        <v>0</v>
      </c>
      <c r="NW57" s="72">
        <f t="shared" si="209"/>
        <v>0</v>
      </c>
      <c r="NX57">
        <f t="shared" si="210"/>
        <v>0</v>
      </c>
      <c r="NY57">
        <f t="shared" si="211"/>
        <v>0</v>
      </c>
      <c r="NZ57" s="38" t="str">
        <f>IF(NU57=0,"",IF(NX57&gt;Configurações!$B$15,"7DIA ","")&amp;IF(AND(WEEKDAY(NQ$5)=1,NY57&gt;IF($D57="F",Configurações!$B$13,Configurações!$B$14)),"DOM ","")&amp;IF(Configurações!$B$3="Simples","",IF(ROUND(NV57*1440,0)&lt;=ROUND(Configurações!$B$11*1440,0),IF(ROUND(NW57*1440,0)&gt;0,"INT-INDEVIDO",""),IF(ROUND(NV57*1440,0)&lt;=ROUND(Configurações!$B$12*1440,0),IF(ROUND(NW57*1440,0)&lt;&gt;ROUND(Configurações!$B$8*1440,0),"INT-15MIN",""),IF(OR(ROUND(NW57*1440,0)&lt;ROUND(Configurações!$B$9*1440,0),ROUND(NW57*1440,0)&gt;ROUND(Configurações!$B$10*1440,0)),"INT-1H2H","")))))</f>
        <v/>
      </c>
      <c r="OA57" t="str">
        <f>IF(Configurações!$B$3="Simples",IF('Escala Simples'!AT57="Trabalho","TRAB",IF('Escala Simples'!AT57="Folga","FOLGA",IF('Escala Simples'!AT57="Atestado","ATEST",IF('Escala Simples'!AT57="Férias","FERIAS","")))),"")</f>
        <v/>
      </c>
      <c r="OB57" s="72">
        <f>SUMIFS(Cálculos!$G57:$OA57,Cálculos!$G$4:$OA$4,"H",Cálculos!$G$3:$OA$3,1)</f>
        <v>0</v>
      </c>
      <c r="OC57">
        <f>SUMIFS(Cálculos!$G57:$OA57,Cálculos!$G$4:$OA$4,"T",Cálculos!$G$3:$OA$3,1)</f>
        <v>0</v>
      </c>
      <c r="OD57" s="69" t="str">
        <f>IF($B57="","",IF(AND(Configurações!$B$3&lt;&gt;"Simples",ISNUMBER($C57),ROUND(OB57*1440,0)&gt;$C57*60),"Jornada semanal excedida: "&amp;TEXT(OB57,"[h]:mm")&amp;" (contratada "&amp;$C57&amp;"h) • ","")&amp;IF(IF(Configurações!$B$6="Sim",OC57&gt;6,OC57&gt;Configurações!$B$5),IF(Configurações!$B$6="Sim","Semana inteira sem folga — mínimo 1 folga (CCT/ACT) • ","Mais de "&amp;Configurações!$B$5&amp;" dias trabalhados — obrigatórias 2 folgas semanais • "),"")&amp;IF(COUNTIF(G57:CD57,"*7DIA*")&gt;0,"7º dia consecutivo de trabalho • ","")&amp;IF(COUNTIF(G57:CD57,"*DOM*")&gt;0,"Domingos consecutivos acima do permitido • ","")&amp;IF(COUNTIF(G57:CD57,"*INT-INDEVIDO*")&gt;0,"Intervalo indevido em jornada até 4h • ","")&amp;IF(COUNTIF(G57:CD57,"*INT-15MIN*")&gt;0,"Intervalo deve ser de 15 min (jornada 4h01–6h) • ","")&amp;IF(COUNTIF(G57:CD57,"*INT-1H2H*")&gt;0,"Intervalo fora de 1h–2h (jornada acima de 6h) • ",""))</f>
        <v/>
      </c>
      <c r="OE57">
        <f>IF($B57="",0,IF(AND(Configurações!$B$3&lt;&gt;"Simples",ISNUMBER($C57),ROUND(OB57*1440,0)&gt;$C57*60),1,0))</f>
        <v>0</v>
      </c>
      <c r="OF57">
        <f>IF($B57="",0,IF(IF(Configurações!$B$6="Sim",OC57&gt;6,OC57&gt;Configurações!$B$5),1,0))</f>
        <v>0</v>
      </c>
      <c r="OG57" s="72">
        <f>SUMIFS(Cálculos!$G57:$OA57,Cálculos!$G$4:$OA$4,"H",Cálculos!$G$3:$OA$3,2)</f>
        <v>0</v>
      </c>
      <c r="OH57">
        <f>SUMIFS(Cálculos!$G57:$OA57,Cálculos!$G$4:$OA$4,"T",Cálculos!$G$3:$OA$3,2)</f>
        <v>0</v>
      </c>
      <c r="OI57" s="69" t="str">
        <f>IF($B57="","",IF(AND(Configurações!$B$3&lt;&gt;"Simples",ISNUMBER($C57),ROUND(OG57*1440,0)&gt;$C57*60),"Jornada semanal excedida: "&amp;TEXT(OG57,"[h]:mm")&amp;" (contratada "&amp;$C57&amp;"h) • ","")&amp;IF(IF(Configurações!$B$6="Sim",OH57&gt;6,OH57&gt;Configurações!$B$5),IF(Configurações!$B$6="Sim","Semana inteira sem folga — mínimo 1 folga (CCT/ACT) • ","Mais de "&amp;Configurações!$B$5&amp;" dias trabalhados — obrigatórias 2 folgas semanais • "),"")&amp;IF(COUNTIF(CF57:FC57,"*7DIA*")&gt;0,"7º dia consecutivo de trabalho • ","")&amp;IF(COUNTIF(CF57:FC57,"*DOM*")&gt;0,"Domingos consecutivos acima do permitido • ","")&amp;IF(COUNTIF(CF57:FC57,"*INT-INDEVIDO*")&gt;0,"Intervalo indevido em jornada até 4h • ","")&amp;IF(COUNTIF(CF57:FC57,"*INT-15MIN*")&gt;0,"Intervalo deve ser de 15 min (jornada 4h01–6h) • ","")&amp;IF(COUNTIF(CF57:FC57,"*INT-1H2H*")&gt;0,"Intervalo fora de 1h–2h (jornada acima de 6h) • ",""))</f>
        <v/>
      </c>
      <c r="OJ57">
        <f>IF($B57="",0,IF(AND(Configurações!$B$3&lt;&gt;"Simples",ISNUMBER($C57),ROUND(OG57*1440,0)&gt;$C57*60),1,0))</f>
        <v>0</v>
      </c>
      <c r="OK57">
        <f>IF($B57="",0,IF(IF(Configurações!$B$6="Sim",OH57&gt;6,OH57&gt;Configurações!$B$5),1,0))</f>
        <v>0</v>
      </c>
      <c r="OL57" s="72">
        <f>SUMIFS(Cálculos!$G57:$OA57,Cálculos!$G$4:$OA$4,"H",Cálculos!$G$3:$OA$3,3)</f>
        <v>0</v>
      </c>
      <c r="OM57">
        <f>SUMIFS(Cálculos!$G57:$OA57,Cálculos!$G$4:$OA$4,"T",Cálculos!$G$3:$OA$3,3)</f>
        <v>0</v>
      </c>
      <c r="ON57" s="69" t="str">
        <f>IF($B57="","",IF(AND(Configurações!$B$3&lt;&gt;"Simples",ISNUMBER($C57),ROUND(OL57*1440,0)&gt;$C57*60),"Jornada semanal excedida: "&amp;TEXT(OL57,"[h]:mm")&amp;" (contratada "&amp;$C57&amp;"h) • ","")&amp;IF(IF(Configurações!$B$6="Sim",OM57&gt;6,OM57&gt;Configurações!$B$5),IF(Configurações!$B$6="Sim","Semana inteira sem folga — mínimo 1 folga (CCT/ACT) • ","Mais de "&amp;Configurações!$B$5&amp;" dias trabalhados — obrigatórias 2 folgas semanais • "),"")&amp;IF(COUNTIF(FE57:IB57,"*7DIA*")&gt;0,"7º dia consecutivo de trabalho • ","")&amp;IF(COUNTIF(FE57:IB57,"*DOM*")&gt;0,"Domingos consecutivos acima do permitido • ","")&amp;IF(COUNTIF(FE57:IB57,"*INT-INDEVIDO*")&gt;0,"Intervalo indevido em jornada até 4h • ","")&amp;IF(COUNTIF(FE57:IB57,"*INT-15MIN*")&gt;0,"Intervalo deve ser de 15 min (jornada 4h01–6h) • ","")&amp;IF(COUNTIF(FE57:IB57,"*INT-1H2H*")&gt;0,"Intervalo fora de 1h–2h (jornada acima de 6h) • ",""))</f>
        <v/>
      </c>
      <c r="OO57">
        <f>IF($B57="",0,IF(AND(Configurações!$B$3&lt;&gt;"Simples",ISNUMBER($C57),ROUND(OL57*1440,0)&gt;$C57*60),1,0))</f>
        <v>0</v>
      </c>
      <c r="OP57">
        <f>IF($B57="",0,IF(IF(Configurações!$B$6="Sim",OM57&gt;6,OM57&gt;Configurações!$B$5),1,0))</f>
        <v>0</v>
      </c>
      <c r="OQ57" s="72">
        <f>SUMIFS(Cálculos!$G57:$OA57,Cálculos!$G$4:$OA$4,"H",Cálculos!$G$3:$OA$3,4)</f>
        <v>0</v>
      </c>
      <c r="OR57">
        <f>SUMIFS(Cálculos!$G57:$OA57,Cálculos!$G$4:$OA$4,"T",Cálculos!$G$3:$OA$3,4)</f>
        <v>0</v>
      </c>
      <c r="OS57" s="69" t="str">
        <f>IF($B57="","",IF(AND(Configurações!$B$3&lt;&gt;"Simples",ISNUMBER($C57),ROUND(OQ57*1440,0)&gt;$C57*60),"Jornada semanal excedida: "&amp;TEXT(OQ57,"[h]:mm")&amp;" (contratada "&amp;$C57&amp;"h) • ","")&amp;IF(IF(Configurações!$B$6="Sim",OR57&gt;6,OR57&gt;Configurações!$B$5),IF(Configurações!$B$6="Sim","Semana inteira sem folga — mínimo 1 folga (CCT/ACT) • ","Mais de "&amp;Configurações!$B$5&amp;" dias trabalhados — obrigatórias 2 folgas semanais • "),"")&amp;IF(COUNTIF(ID57:LA57,"*7DIA*")&gt;0,"7º dia consecutivo de trabalho • ","")&amp;IF(COUNTIF(ID57:LA57,"*DOM*")&gt;0,"Domingos consecutivos acima do permitido • ","")&amp;IF(COUNTIF(ID57:LA57,"*INT-INDEVIDO*")&gt;0,"Intervalo indevido em jornada até 4h • ","")&amp;IF(COUNTIF(ID57:LA57,"*INT-15MIN*")&gt;0,"Intervalo deve ser de 15 min (jornada 4h01–6h) • ","")&amp;IF(COUNTIF(ID57:LA57,"*INT-1H2H*")&gt;0,"Intervalo fora de 1h–2h (jornada acima de 6h) • ",""))</f>
        <v/>
      </c>
      <c r="OT57">
        <f>IF($B57="",0,IF(AND(Configurações!$B$3&lt;&gt;"Simples",ISNUMBER($C57),ROUND(OQ57*1440,0)&gt;$C57*60),1,0))</f>
        <v>0</v>
      </c>
      <c r="OU57">
        <f>IF($B57="",0,IF(IF(Configurações!$B$6="Sim",OR57&gt;6,OR57&gt;Configurações!$B$5),1,0))</f>
        <v>0</v>
      </c>
      <c r="OV57" s="72">
        <f>SUMIFS(Cálculos!$G57:$OA57,Cálculos!$G$4:$OA$4,"H",Cálculos!$G$3:$OA$3,5)</f>
        <v>0</v>
      </c>
      <c r="OW57">
        <f>SUMIFS(Cálculos!$G57:$OA57,Cálculos!$G$4:$OA$4,"T",Cálculos!$G$3:$OA$3,5)</f>
        <v>0</v>
      </c>
      <c r="OX57" s="69" t="str">
        <f>IF($B57="","",IF(AND(Configurações!$B$3&lt;&gt;"Simples",ISNUMBER($C57),ROUND(OV57*1440,0)&gt;$C57*60),"Jornada semanal excedida: "&amp;TEXT(OV57,"[h]:mm")&amp;" (contratada "&amp;$C57&amp;"h) • ","")&amp;IF(IF(Configurações!$B$6="Sim",OW57&gt;6,OW57&gt;Configurações!$B$5),IF(Configurações!$B$6="Sim","Semana inteira sem folga — mínimo 1 folga (CCT/ACT) • ","Mais de "&amp;Configurações!$B$5&amp;" dias trabalhados — obrigatórias 2 folgas semanais • "),"")&amp;IF(COUNTIF(LC57:NZ57,"*7DIA*")&gt;0,"7º dia consecutivo de trabalho • ","")&amp;IF(COUNTIF(LC57:NZ57,"*DOM*")&gt;0,"Domingos consecutivos acima do permitido • ","")&amp;IF(COUNTIF(LC57:NZ57,"*INT-INDEVIDO*")&gt;0,"Intervalo indevido em jornada até 4h • ","")&amp;IF(COUNTIF(LC57:NZ57,"*INT-15MIN*")&gt;0,"Intervalo deve ser de 15 min (jornada 4h01–6h) • ","")&amp;IF(COUNTIF(LC57:NZ57,"*INT-1H2H*")&gt;0,"Intervalo fora de 1h–2h (jornada acima de 6h) • ",""))</f>
        <v/>
      </c>
      <c r="OY57">
        <f>IF($B57="",0,IF(AND(Configurações!$B$3&lt;&gt;"Simples",ISNUMBER($C57),ROUND(OV57*1440,0)&gt;$C57*60),1,0))</f>
        <v>0</v>
      </c>
      <c r="OZ57">
        <f>IF($B57="",0,IF(IF(Configurações!$B$6="Sim",OW57&gt;6,OW57&gt;Configurações!$B$5),1,0))</f>
        <v>0</v>
      </c>
      <c r="PA57">
        <f>IF($B57="",0,SUMPRODUCT((Cálculos!$G$4:$OA$4="T")*(Cálculos!$G$5:$OA$5&gt;=$PA$5)*(Cálculos!$G$5:$OA$5&lt;=$PB$5))-PE57)</f>
        <v>0</v>
      </c>
      <c r="PB57">
        <f>IF($B57="",0,PA57-SUMIFS(Cálculos!$G57:$OA57,Cálculos!$G$4:$OA$4,"T",Cálculos!$G$5:$OA$5,"&gt;="&amp;$PA$5,Cálculos!$G$5:$OA$5,"&lt;="&amp;$PB$5))</f>
        <v>0</v>
      </c>
      <c r="PC57">
        <f>ROUND(PA57*Configurações!$B$7/7,0)</f>
        <v>0</v>
      </c>
      <c r="PD57">
        <f>IF(AND(Configurações!$B$6="Sim",PA57&gt;0,PB57&lt;PC57),1,0)</f>
        <v>0</v>
      </c>
      <c r="PE57">
        <f>IF($B57="",0,COUNTIFS(Cálculos!$G$4:$OA$4,"ST",Cálculos!$G$5:$OA$5,"&gt;="&amp;$PA$5,Cálculos!$G$5:$OA$5,"&lt;="&amp;$PB$5,Cálculos!$G57:$OA57,"FERIAS"))</f>
        <v>0</v>
      </c>
      <c r="PF57">
        <f>IF($B57="",0,SUMPRODUCT((Cálculos!$G$4:$OA$4="T")*(Cálculos!$G$5:$OA$5&gt;=$PF$5)*(Cálculos!$G$5:$OA$5&lt;=$PG$5))-PJ57)</f>
        <v>0</v>
      </c>
      <c r="PG57">
        <f>IF($B57="",0,PF57-SUMIFS(Cálculos!$G57:$OA57,Cálculos!$G$4:$OA$4,"T",Cálculos!$G$5:$OA$5,"&gt;="&amp;$PF$5,Cálculos!$G$5:$OA$5,"&lt;="&amp;$PG$5))</f>
        <v>0</v>
      </c>
      <c r="PH57">
        <f>ROUND(PF57*Configurações!$B$7/7,0)</f>
        <v>0</v>
      </c>
      <c r="PI57">
        <f>IF(AND(Configurações!$B$6="Sim",PF57&gt;0,PG57&lt;PH57),1,0)</f>
        <v>0</v>
      </c>
      <c r="PJ57">
        <f>IF($B57="",0,COUNTIFS(Cálculos!$G$4:$OA$4,"ST",Cálculos!$G$5:$OA$5,"&gt;="&amp;$PF$5,Cálculos!$G$5:$OA$5,"&lt;="&amp;$PG$5,Cálculos!$G57:$OA57,"FERIAS"))</f>
        <v>0</v>
      </c>
      <c r="PK57">
        <f>IF($B57="",0,SUMPRODUCT((Cálculos!$G$4:$OA$4="T")*(Cálculos!$G$5:$OA$5&gt;=$PK$5)*(Cálculos!$G$5:$OA$5&lt;=$PL$5))-PO57)</f>
        <v>0</v>
      </c>
      <c r="PL57">
        <f>IF($B57="",0,PK57-SUMIFS(Cálculos!$G57:$OA57,Cálculos!$G$4:$OA$4,"T",Cálculos!$G$5:$OA$5,"&gt;="&amp;$PK$5,Cálculos!$G$5:$OA$5,"&lt;="&amp;$PL$5))</f>
        <v>0</v>
      </c>
      <c r="PM57">
        <f>ROUND(PK57*Configurações!$B$7/7,0)</f>
        <v>0</v>
      </c>
      <c r="PN57">
        <f>IF(AND(Configurações!$B$6="Sim",PK57&gt;0,PL57&lt;PM57),1,0)</f>
        <v>0</v>
      </c>
      <c r="PO57">
        <f>IF($B57="",0,COUNTIFS(Cálculos!$G$4:$OA$4,"ST",Cálculos!$G$5:$OA$5,"&gt;="&amp;$PK$5,Cálculos!$G$5:$OA$5,"&lt;="&amp;$PL$5,Cálculos!$G57:$OA57,"FERIAS"))</f>
        <v>0</v>
      </c>
      <c r="PP57" s="69" t="str">
        <f t="shared" si="212"/>
        <v/>
      </c>
    </row>
    <row r="58" spans="1:432" x14ac:dyDescent="0.25">
      <c r="A58" s="68" t="str">
        <f t="shared" si="106"/>
        <v/>
      </c>
      <c r="B58" s="69" t="str">
        <f>IF(Configurações!$B$3="Colunas",IF('Escala Colunas'!Q$4="","",'Escala Colunas'!Q$4),IF(Configurações!$B$3="Simples",IF('Escala Simples'!$B58="","",'Escala Simples'!$B58),IF('Escala Linhas'!$B58="","",'Escala Linhas'!$B58)))</f>
        <v/>
      </c>
      <c r="C58" s="70" t="str">
        <f>IF($B58="","",IFERROR(INDEX(Funcionários!$D$5:$D$84,MATCH($B58,Funcionários!$B$5:$B$84,0)),""))</f>
        <v/>
      </c>
      <c r="D58" t="str">
        <f>IF($B58="","",IFERROR(INDEX(Funcionários!$C$5:$C$84,MATCH($B58,Funcionários!$B$5:$B$84,0)),""))</f>
        <v/>
      </c>
      <c r="E58">
        <f>IF($B58="",0,IFERROR(N(INDEX(Funcionários!$E$5:$E$84,MATCH($B58,Funcionários!$B$5:$B$84,0))),0))</f>
        <v>0</v>
      </c>
      <c r="F58">
        <f>IF($B58="",0,IFERROR(N(INDEX(Funcionários!$F$5:$F$84,MATCH($B58,Funcionários!$B$5:$B$84,0))),0))</f>
        <v>0</v>
      </c>
      <c r="G58" s="71" t="str">
        <f>IF(Configurações!$B$3="Colunas",IF('Escala Colunas'!Q45="","",'Escala Colunas'!Q45),IF(Configurações!$B$3="Simples","",IF('Escala Linhas'!D58="","",'Escala Linhas'!D58)))</f>
        <v/>
      </c>
      <c r="H58" s="71" t="str">
        <f>IF(Configurações!$B$3="Colunas",IF('Escala Colunas'!Q46="","",'Escala Colunas'!Q46),IF(Configurações!$B$3="Simples","",IF('Escala Linhas'!E58="","",'Escala Linhas'!E58)))</f>
        <v/>
      </c>
      <c r="I58" s="71" t="str">
        <f>IF(Configurações!$B$3="Colunas",IF('Escala Colunas'!Q47="","",'Escala Colunas'!Q47),IF(Configurações!$B$3="Simples","",IF('Escala Linhas'!F58="","",'Escala Linhas'!F58)))</f>
        <v/>
      </c>
      <c r="J58" s="71" t="str">
        <f>IF(Configurações!$B$3="Colunas",IF('Escala Colunas'!Q48="","",'Escala Colunas'!Q48),IF(Configurações!$B$3="Simples","",IF('Escala Linhas'!G58="","",'Escala Linhas'!G58)))</f>
        <v/>
      </c>
      <c r="K58">
        <f>IF($B58="",0,IF(Configurações!$B$3="Simples",IF(OR(Q58="TRAB",Q58="ATEST"),1,0),IF(AND(G58&lt;&gt;"",J58&lt;&gt;""),1,0)))</f>
        <v>0</v>
      </c>
      <c r="L58" s="72">
        <f>IF(AND(K58=1,Configurações!$B$3&lt;&gt;"Simples"),MOD(J58-G58,1)-M58,0)</f>
        <v>0</v>
      </c>
      <c r="M58" s="72">
        <f t="shared" si="107"/>
        <v>0</v>
      </c>
      <c r="N58">
        <f t="shared" si="108"/>
        <v>0</v>
      </c>
      <c r="O58">
        <f t="shared" si="109"/>
        <v>0</v>
      </c>
      <c r="P58" s="38" t="str">
        <f>IF(K58=0,"",IF(N58&gt;Configurações!$B$15,"7DIA ","")&amp;IF(AND(WEEKDAY(G$5)=1,O58&gt;IF($D58="F",Configurações!$B$13,Configurações!$B$14)),"DOM ","")&amp;IF(Configurações!$B$3="Simples","",IF(ROUND(L58*1440,0)&lt;=ROUND(Configurações!$B$11*1440,0),IF(ROUND(M58*1440,0)&gt;0,"INT-INDEVIDO",""),IF(ROUND(L58*1440,0)&lt;=ROUND(Configurações!$B$12*1440,0),IF(ROUND(M58*1440,0)&lt;&gt;ROUND(Configurações!$B$8*1440,0),"INT-15MIN",""),IF(OR(ROUND(M58*1440,0)&lt;ROUND(Configurações!$B$9*1440,0),ROUND(M58*1440,0)&gt;ROUND(Configurações!$B$10*1440,0)),"INT-1H2H","")))))</f>
        <v/>
      </c>
      <c r="Q58" t="str">
        <f>IF(Configurações!$B$3="Simples",IF('Escala Simples'!D58="Trabalho","TRAB",IF('Escala Simples'!D58="Folga","FOLGA",IF('Escala Simples'!D58="Atestado","ATEST",IF('Escala Simples'!D58="Férias","FERIAS","")))),"")</f>
        <v/>
      </c>
      <c r="R58" s="71" t="str">
        <f>IF(Configurações!$B$3="Colunas",IF('Escala Colunas'!Q50="","",'Escala Colunas'!Q50),IF(Configurações!$B$3="Simples","",IF('Escala Linhas'!I58="","",'Escala Linhas'!I58)))</f>
        <v/>
      </c>
      <c r="S58" s="71" t="str">
        <f>IF(Configurações!$B$3="Colunas",IF('Escala Colunas'!Q51="","",'Escala Colunas'!Q51),IF(Configurações!$B$3="Simples","",IF('Escala Linhas'!J58="","",'Escala Linhas'!J58)))</f>
        <v/>
      </c>
      <c r="T58" s="71" t="str">
        <f>IF(Configurações!$B$3="Colunas",IF('Escala Colunas'!Q52="","",'Escala Colunas'!Q52),IF(Configurações!$B$3="Simples","",IF('Escala Linhas'!K58="","",'Escala Linhas'!K58)))</f>
        <v/>
      </c>
      <c r="U58" s="71" t="str">
        <f>IF(Configurações!$B$3="Colunas",IF('Escala Colunas'!Q53="","",'Escala Colunas'!Q53),IF(Configurações!$B$3="Simples","",IF('Escala Linhas'!L58="","",'Escala Linhas'!L58)))</f>
        <v/>
      </c>
      <c r="V58">
        <f>IF($B58="",0,IF(Configurações!$B$3="Simples",IF(OR(AB58="TRAB",AB58="ATEST"),1,0),IF(AND(R58&lt;&gt;"",U58&lt;&gt;""),1,0)))</f>
        <v>0</v>
      </c>
      <c r="W58" s="72">
        <f>IF(AND(V58=1,Configurações!$B$3&lt;&gt;"Simples"),MOD(U58-R58,1)-X58,0)</f>
        <v>0</v>
      </c>
      <c r="X58" s="72">
        <f t="shared" si="110"/>
        <v>0</v>
      </c>
      <c r="Y58">
        <f t="shared" si="111"/>
        <v>0</v>
      </c>
      <c r="Z58">
        <f t="shared" si="112"/>
        <v>0</v>
      </c>
      <c r="AA58" s="38" t="str">
        <f>IF(V58=0,"",IF(Y58&gt;Configurações!$B$15,"7DIA ","")&amp;IF(AND(WEEKDAY(R$5)=1,Z58&gt;IF($D58="F",Configurações!$B$13,Configurações!$B$14)),"DOM ","")&amp;IF(Configurações!$B$3="Simples","",IF(ROUND(W58*1440,0)&lt;=ROUND(Configurações!$B$11*1440,0),IF(ROUND(X58*1440,0)&gt;0,"INT-INDEVIDO",""),IF(ROUND(W58*1440,0)&lt;=ROUND(Configurações!$B$12*1440,0),IF(ROUND(X58*1440,0)&lt;&gt;ROUND(Configurações!$B$8*1440,0),"INT-15MIN",""),IF(OR(ROUND(X58*1440,0)&lt;ROUND(Configurações!$B$9*1440,0),ROUND(X58*1440,0)&gt;ROUND(Configurações!$B$10*1440,0)),"INT-1H2H","")))))</f>
        <v/>
      </c>
      <c r="AB58" t="str">
        <f>IF(Configurações!$B$3="Simples",IF('Escala Simples'!E58="Trabalho","TRAB",IF('Escala Simples'!E58="Folga","FOLGA",IF('Escala Simples'!E58="Atestado","ATEST",IF('Escala Simples'!E58="Férias","FERIAS","")))),"")</f>
        <v/>
      </c>
      <c r="AC58" s="71" t="str">
        <f>IF(Configurações!$B$3="Colunas",IF('Escala Colunas'!Q55="","",'Escala Colunas'!Q55),IF(Configurações!$B$3="Simples","",IF('Escala Linhas'!N58="","",'Escala Linhas'!N58)))</f>
        <v/>
      </c>
      <c r="AD58" s="71" t="str">
        <f>IF(Configurações!$B$3="Colunas",IF('Escala Colunas'!Q56="","",'Escala Colunas'!Q56),IF(Configurações!$B$3="Simples","",IF('Escala Linhas'!O58="","",'Escala Linhas'!O58)))</f>
        <v/>
      </c>
      <c r="AE58" s="71" t="str">
        <f>IF(Configurações!$B$3="Colunas",IF('Escala Colunas'!Q57="","",'Escala Colunas'!Q57),IF(Configurações!$B$3="Simples","",IF('Escala Linhas'!P58="","",'Escala Linhas'!P58)))</f>
        <v/>
      </c>
      <c r="AF58" s="71" t="str">
        <f>IF(Configurações!$B$3="Colunas",IF('Escala Colunas'!Q58="","",'Escala Colunas'!Q58),IF(Configurações!$B$3="Simples","",IF('Escala Linhas'!Q58="","",'Escala Linhas'!Q58)))</f>
        <v/>
      </c>
      <c r="AG58">
        <f>IF($B58="",0,IF(Configurações!$B$3="Simples",IF(OR(AM58="TRAB",AM58="ATEST"),1,0),IF(AND(AC58&lt;&gt;"",AF58&lt;&gt;""),1,0)))</f>
        <v>0</v>
      </c>
      <c r="AH58" s="72">
        <f>IF(AND(AG58=1,Configurações!$B$3&lt;&gt;"Simples"),MOD(AF58-AC58,1)-AI58,0)</f>
        <v>0</v>
      </c>
      <c r="AI58" s="72">
        <f t="shared" si="113"/>
        <v>0</v>
      </c>
      <c r="AJ58">
        <f t="shared" si="114"/>
        <v>0</v>
      </c>
      <c r="AK58">
        <f t="shared" si="115"/>
        <v>0</v>
      </c>
      <c r="AL58" s="38" t="str">
        <f>IF(AG58=0,"",IF(AJ58&gt;Configurações!$B$15,"7DIA ","")&amp;IF(AND(WEEKDAY(AC$5)=1,AK58&gt;IF($D58="F",Configurações!$B$13,Configurações!$B$14)),"DOM ","")&amp;IF(Configurações!$B$3="Simples","",IF(ROUND(AH58*1440,0)&lt;=ROUND(Configurações!$B$11*1440,0),IF(ROUND(AI58*1440,0)&gt;0,"INT-INDEVIDO",""),IF(ROUND(AH58*1440,0)&lt;=ROUND(Configurações!$B$12*1440,0),IF(ROUND(AI58*1440,0)&lt;&gt;ROUND(Configurações!$B$8*1440,0),"INT-15MIN",""),IF(OR(ROUND(AI58*1440,0)&lt;ROUND(Configurações!$B$9*1440,0),ROUND(AI58*1440,0)&gt;ROUND(Configurações!$B$10*1440,0)),"INT-1H2H","")))))</f>
        <v/>
      </c>
      <c r="AM58" t="str">
        <f>IF(Configurações!$B$3="Simples",IF('Escala Simples'!F58="Trabalho","TRAB",IF('Escala Simples'!F58="Folga","FOLGA",IF('Escala Simples'!F58="Atestado","ATEST",IF('Escala Simples'!F58="Férias","FERIAS","")))),"")</f>
        <v/>
      </c>
      <c r="AN58" s="71" t="str">
        <f>IF(Configurações!$B$3="Colunas",IF('Escala Colunas'!Q60="","",'Escala Colunas'!Q60),IF(Configurações!$B$3="Simples","",IF('Escala Linhas'!S58="","",'Escala Linhas'!S58)))</f>
        <v/>
      </c>
      <c r="AO58" s="71" t="str">
        <f>IF(Configurações!$B$3="Colunas",IF('Escala Colunas'!Q61="","",'Escala Colunas'!Q61),IF(Configurações!$B$3="Simples","",IF('Escala Linhas'!T58="","",'Escala Linhas'!T58)))</f>
        <v/>
      </c>
      <c r="AP58" s="71" t="str">
        <f>IF(Configurações!$B$3="Colunas",IF('Escala Colunas'!Q62="","",'Escala Colunas'!Q62),IF(Configurações!$B$3="Simples","",IF('Escala Linhas'!U58="","",'Escala Linhas'!U58)))</f>
        <v/>
      </c>
      <c r="AQ58" s="71" t="str">
        <f>IF(Configurações!$B$3="Colunas",IF('Escala Colunas'!Q63="","",'Escala Colunas'!Q63),IF(Configurações!$B$3="Simples","",IF('Escala Linhas'!V58="","",'Escala Linhas'!V58)))</f>
        <v/>
      </c>
      <c r="AR58">
        <f>IF($B58="",0,IF(Configurações!$B$3="Simples",IF(OR(AX58="TRAB",AX58="ATEST"),1,0),IF(AND(AN58&lt;&gt;"",AQ58&lt;&gt;""),1,0)))</f>
        <v>0</v>
      </c>
      <c r="AS58" s="72">
        <f>IF(AND(AR58=1,Configurações!$B$3&lt;&gt;"Simples"),MOD(AQ58-AN58,1)-AT58,0)</f>
        <v>0</v>
      </c>
      <c r="AT58" s="72">
        <f t="shared" si="116"/>
        <v>0</v>
      </c>
      <c r="AU58">
        <f t="shared" si="117"/>
        <v>0</v>
      </c>
      <c r="AV58">
        <f t="shared" si="118"/>
        <v>0</v>
      </c>
      <c r="AW58" s="38" t="str">
        <f>IF(AR58=0,"",IF(AU58&gt;Configurações!$B$15,"7DIA ","")&amp;IF(AND(WEEKDAY(AN$5)=1,AV58&gt;IF($D58="F",Configurações!$B$13,Configurações!$B$14)),"DOM ","")&amp;IF(Configurações!$B$3="Simples","",IF(ROUND(AS58*1440,0)&lt;=ROUND(Configurações!$B$11*1440,0),IF(ROUND(AT58*1440,0)&gt;0,"INT-INDEVIDO",""),IF(ROUND(AS58*1440,0)&lt;=ROUND(Configurações!$B$12*1440,0),IF(ROUND(AT58*1440,0)&lt;&gt;ROUND(Configurações!$B$8*1440,0),"INT-15MIN",""),IF(OR(ROUND(AT58*1440,0)&lt;ROUND(Configurações!$B$9*1440,0),ROUND(AT58*1440,0)&gt;ROUND(Configurações!$B$10*1440,0)),"INT-1H2H","")))))</f>
        <v/>
      </c>
      <c r="AX58" t="str">
        <f>IF(Configurações!$B$3="Simples",IF('Escala Simples'!G58="Trabalho","TRAB",IF('Escala Simples'!G58="Folga","FOLGA",IF('Escala Simples'!G58="Atestado","ATEST",IF('Escala Simples'!G58="Férias","FERIAS","")))),"")</f>
        <v/>
      </c>
      <c r="AY58" s="71" t="str">
        <f>IF(Configurações!$B$3="Colunas",IF('Escala Colunas'!Q65="","",'Escala Colunas'!Q65),IF(Configurações!$B$3="Simples","",IF('Escala Linhas'!X58="","",'Escala Linhas'!X58)))</f>
        <v/>
      </c>
      <c r="AZ58" s="71" t="str">
        <f>IF(Configurações!$B$3="Colunas",IF('Escala Colunas'!Q66="","",'Escala Colunas'!Q66),IF(Configurações!$B$3="Simples","",IF('Escala Linhas'!Y58="","",'Escala Linhas'!Y58)))</f>
        <v/>
      </c>
      <c r="BA58" s="71" t="str">
        <f>IF(Configurações!$B$3="Colunas",IF('Escala Colunas'!Q67="","",'Escala Colunas'!Q67),IF(Configurações!$B$3="Simples","",IF('Escala Linhas'!Z58="","",'Escala Linhas'!Z58)))</f>
        <v/>
      </c>
      <c r="BB58" s="71" t="str">
        <f>IF(Configurações!$B$3="Colunas",IF('Escala Colunas'!Q68="","",'Escala Colunas'!Q68),IF(Configurações!$B$3="Simples","",IF('Escala Linhas'!AA58="","",'Escala Linhas'!AA58)))</f>
        <v/>
      </c>
      <c r="BC58">
        <f>IF($B58="",0,IF(Configurações!$B$3="Simples",IF(OR(BI58="TRAB",BI58="ATEST"),1,0),IF(AND(AY58&lt;&gt;"",BB58&lt;&gt;""),1,0)))</f>
        <v>0</v>
      </c>
      <c r="BD58" s="72">
        <f>IF(AND(BC58=1,Configurações!$B$3&lt;&gt;"Simples"),MOD(BB58-AY58,1)-BE58,0)</f>
        <v>0</v>
      </c>
      <c r="BE58" s="72">
        <f t="shared" si="119"/>
        <v>0</v>
      </c>
      <c r="BF58">
        <f t="shared" si="120"/>
        <v>0</v>
      </c>
      <c r="BG58">
        <f t="shared" si="121"/>
        <v>0</v>
      </c>
      <c r="BH58" s="38" t="str">
        <f>IF(BC58=0,"",IF(BF58&gt;Configurações!$B$15,"7DIA ","")&amp;IF(AND(WEEKDAY(AY$5)=1,BG58&gt;IF($D58="F",Configurações!$B$13,Configurações!$B$14)),"DOM ","")&amp;IF(Configurações!$B$3="Simples","",IF(ROUND(BD58*1440,0)&lt;=ROUND(Configurações!$B$11*1440,0),IF(ROUND(BE58*1440,0)&gt;0,"INT-INDEVIDO",""),IF(ROUND(BD58*1440,0)&lt;=ROUND(Configurações!$B$12*1440,0),IF(ROUND(BE58*1440,0)&lt;&gt;ROUND(Configurações!$B$8*1440,0),"INT-15MIN",""),IF(OR(ROUND(BE58*1440,0)&lt;ROUND(Configurações!$B$9*1440,0),ROUND(BE58*1440,0)&gt;ROUND(Configurações!$B$10*1440,0)),"INT-1H2H","")))))</f>
        <v/>
      </c>
      <c r="BI58" t="str">
        <f>IF(Configurações!$B$3="Simples",IF('Escala Simples'!H58="Trabalho","TRAB",IF('Escala Simples'!H58="Folga","FOLGA",IF('Escala Simples'!H58="Atestado","ATEST",IF('Escala Simples'!H58="Férias","FERIAS","")))),"")</f>
        <v/>
      </c>
      <c r="BJ58" s="71" t="str">
        <f>IF(Configurações!$B$3="Colunas",IF('Escala Colunas'!Q70="","",'Escala Colunas'!Q70),IF(Configurações!$B$3="Simples","",IF('Escala Linhas'!AC58="","",'Escala Linhas'!AC58)))</f>
        <v/>
      </c>
      <c r="BK58" s="71" t="str">
        <f>IF(Configurações!$B$3="Colunas",IF('Escala Colunas'!Q71="","",'Escala Colunas'!Q71),IF(Configurações!$B$3="Simples","",IF('Escala Linhas'!AD58="","",'Escala Linhas'!AD58)))</f>
        <v/>
      </c>
      <c r="BL58" s="71" t="str">
        <f>IF(Configurações!$B$3="Colunas",IF('Escala Colunas'!Q72="","",'Escala Colunas'!Q72),IF(Configurações!$B$3="Simples","",IF('Escala Linhas'!AE58="","",'Escala Linhas'!AE58)))</f>
        <v/>
      </c>
      <c r="BM58" s="71" t="str">
        <f>IF(Configurações!$B$3="Colunas",IF('Escala Colunas'!Q73="","",'Escala Colunas'!Q73),IF(Configurações!$B$3="Simples","",IF('Escala Linhas'!AF58="","",'Escala Linhas'!AF58)))</f>
        <v/>
      </c>
      <c r="BN58">
        <f>IF($B58="",0,IF(Configurações!$B$3="Simples",IF(OR(BT58="TRAB",BT58="ATEST"),1,0),IF(AND(BJ58&lt;&gt;"",BM58&lt;&gt;""),1,0)))</f>
        <v>0</v>
      </c>
      <c r="BO58" s="72">
        <f>IF(AND(BN58=1,Configurações!$B$3&lt;&gt;"Simples"),MOD(BM58-BJ58,1)-BP58,0)</f>
        <v>0</v>
      </c>
      <c r="BP58" s="72">
        <f t="shared" si="122"/>
        <v>0</v>
      </c>
      <c r="BQ58">
        <f t="shared" si="123"/>
        <v>0</v>
      </c>
      <c r="BR58">
        <f t="shared" si="124"/>
        <v>0</v>
      </c>
      <c r="BS58" s="38" t="str">
        <f>IF(BN58=0,"",IF(BQ58&gt;Configurações!$B$15,"7DIA ","")&amp;IF(AND(WEEKDAY(BJ$5)=1,BR58&gt;IF($D58="F",Configurações!$B$13,Configurações!$B$14)),"DOM ","")&amp;IF(Configurações!$B$3="Simples","",IF(ROUND(BO58*1440,0)&lt;=ROUND(Configurações!$B$11*1440,0),IF(ROUND(BP58*1440,0)&gt;0,"INT-INDEVIDO",""),IF(ROUND(BO58*1440,0)&lt;=ROUND(Configurações!$B$12*1440,0),IF(ROUND(BP58*1440,0)&lt;&gt;ROUND(Configurações!$B$8*1440,0),"INT-15MIN",""),IF(OR(ROUND(BP58*1440,0)&lt;ROUND(Configurações!$B$9*1440,0),ROUND(BP58*1440,0)&gt;ROUND(Configurações!$B$10*1440,0)),"INT-1H2H","")))))</f>
        <v/>
      </c>
      <c r="BT58" t="str">
        <f>IF(Configurações!$B$3="Simples",IF('Escala Simples'!I58="Trabalho","TRAB",IF('Escala Simples'!I58="Folga","FOLGA",IF('Escala Simples'!I58="Atestado","ATEST",IF('Escala Simples'!I58="Férias","FERIAS","")))),"")</f>
        <v/>
      </c>
      <c r="BU58" s="71" t="str">
        <f>IF(Configurações!$B$3="Colunas",IF('Escala Colunas'!Q75="","",'Escala Colunas'!Q75),IF(Configurações!$B$3="Simples","",IF('Escala Linhas'!AH58="","",'Escala Linhas'!AH58)))</f>
        <v/>
      </c>
      <c r="BV58" s="71" t="str">
        <f>IF(Configurações!$B$3="Colunas",IF('Escala Colunas'!Q76="","",'Escala Colunas'!Q76),IF(Configurações!$B$3="Simples","",IF('Escala Linhas'!AI58="","",'Escala Linhas'!AI58)))</f>
        <v/>
      </c>
      <c r="BW58" s="71" t="str">
        <f>IF(Configurações!$B$3="Colunas",IF('Escala Colunas'!Q77="","",'Escala Colunas'!Q77),IF(Configurações!$B$3="Simples","",IF('Escala Linhas'!AJ58="","",'Escala Linhas'!AJ58)))</f>
        <v/>
      </c>
      <c r="BX58" s="71" t="str">
        <f>IF(Configurações!$B$3="Colunas",IF('Escala Colunas'!Q78="","",'Escala Colunas'!Q78),IF(Configurações!$B$3="Simples","",IF('Escala Linhas'!AK58="","",'Escala Linhas'!AK58)))</f>
        <v/>
      </c>
      <c r="BY58">
        <f>IF($B58="",0,IF(Configurações!$B$3="Simples",IF(OR(CE58="TRAB",CE58="ATEST"),1,0),IF(AND(BU58&lt;&gt;"",BX58&lt;&gt;""),1,0)))</f>
        <v>0</v>
      </c>
      <c r="BZ58" s="72">
        <f>IF(AND(BY58=1,Configurações!$B$3&lt;&gt;"Simples"),MOD(BX58-BU58,1)-CA58,0)</f>
        <v>0</v>
      </c>
      <c r="CA58" s="72">
        <f t="shared" si="125"/>
        <v>0</v>
      </c>
      <c r="CB58">
        <f t="shared" si="126"/>
        <v>0</v>
      </c>
      <c r="CC58">
        <f t="shared" si="127"/>
        <v>0</v>
      </c>
      <c r="CD58" s="38" t="str">
        <f>IF(BY58=0,"",IF(CB58&gt;Configurações!$B$15,"7DIA ","")&amp;IF(AND(WEEKDAY(BU$5)=1,CC58&gt;IF($D58="F",Configurações!$B$13,Configurações!$B$14)),"DOM ","")&amp;IF(Configurações!$B$3="Simples","",IF(ROUND(BZ58*1440,0)&lt;=ROUND(Configurações!$B$11*1440,0),IF(ROUND(CA58*1440,0)&gt;0,"INT-INDEVIDO",""),IF(ROUND(BZ58*1440,0)&lt;=ROUND(Configurações!$B$12*1440,0),IF(ROUND(CA58*1440,0)&lt;&gt;ROUND(Configurações!$B$8*1440,0),"INT-15MIN",""),IF(OR(ROUND(CA58*1440,0)&lt;ROUND(Configurações!$B$9*1440,0),ROUND(CA58*1440,0)&gt;ROUND(Configurações!$B$10*1440,0)),"INT-1H2H","")))))</f>
        <v/>
      </c>
      <c r="CE58" t="str">
        <f>IF(Configurações!$B$3="Simples",IF('Escala Simples'!J58="Trabalho","TRAB",IF('Escala Simples'!J58="Folga","FOLGA",IF('Escala Simples'!J58="Atestado","ATEST",IF('Escala Simples'!J58="Férias","FERIAS","")))),"")</f>
        <v/>
      </c>
      <c r="CF58" s="71" t="str">
        <f>IF(Configurações!$B$3="Colunas",IF('Escala Colunas'!Q83="","",'Escala Colunas'!Q83),IF(Configurações!$B$3="Simples","",IF('Escala Linhas'!AP58="","",'Escala Linhas'!AP58)))</f>
        <v/>
      </c>
      <c r="CG58" s="71" t="str">
        <f>IF(Configurações!$B$3="Colunas",IF('Escala Colunas'!Q84="","",'Escala Colunas'!Q84),IF(Configurações!$B$3="Simples","",IF('Escala Linhas'!AQ58="","",'Escala Linhas'!AQ58)))</f>
        <v/>
      </c>
      <c r="CH58" s="71" t="str">
        <f>IF(Configurações!$B$3="Colunas",IF('Escala Colunas'!Q85="","",'Escala Colunas'!Q85),IF(Configurações!$B$3="Simples","",IF('Escala Linhas'!AR58="","",'Escala Linhas'!AR58)))</f>
        <v/>
      </c>
      <c r="CI58" s="71" t="str">
        <f>IF(Configurações!$B$3="Colunas",IF('Escala Colunas'!Q86="","",'Escala Colunas'!Q86),IF(Configurações!$B$3="Simples","",IF('Escala Linhas'!AS58="","",'Escala Linhas'!AS58)))</f>
        <v/>
      </c>
      <c r="CJ58">
        <f>IF($B58="",0,IF(Configurações!$B$3="Simples",IF(OR(CP58="TRAB",CP58="ATEST"),1,0),IF(AND(CF58&lt;&gt;"",CI58&lt;&gt;""),1,0)))</f>
        <v>0</v>
      </c>
      <c r="CK58" s="72">
        <f>IF(AND(CJ58=1,Configurações!$B$3&lt;&gt;"Simples"),MOD(CI58-CF58,1)-CL58,0)</f>
        <v>0</v>
      </c>
      <c r="CL58" s="72">
        <f t="shared" si="128"/>
        <v>0</v>
      </c>
      <c r="CM58">
        <f t="shared" si="129"/>
        <v>0</v>
      </c>
      <c r="CN58">
        <f t="shared" si="130"/>
        <v>0</v>
      </c>
      <c r="CO58" s="38" t="str">
        <f>IF(CJ58=0,"",IF(CM58&gt;Configurações!$B$15,"7DIA ","")&amp;IF(AND(WEEKDAY(CF$5)=1,CN58&gt;IF($D58="F",Configurações!$B$13,Configurações!$B$14)),"DOM ","")&amp;IF(Configurações!$B$3="Simples","",IF(ROUND(CK58*1440,0)&lt;=ROUND(Configurações!$B$11*1440,0),IF(ROUND(CL58*1440,0)&gt;0,"INT-INDEVIDO",""),IF(ROUND(CK58*1440,0)&lt;=ROUND(Configurações!$B$12*1440,0),IF(ROUND(CL58*1440,0)&lt;&gt;ROUND(Configurações!$B$8*1440,0),"INT-15MIN",""),IF(OR(ROUND(CL58*1440,0)&lt;ROUND(Configurações!$B$9*1440,0),ROUND(CL58*1440,0)&gt;ROUND(Configurações!$B$10*1440,0)),"INT-1H2H","")))))</f>
        <v/>
      </c>
      <c r="CP58" t="str">
        <f>IF(Configurações!$B$3="Simples",IF('Escala Simples'!M58="Trabalho","TRAB",IF('Escala Simples'!M58="Folga","FOLGA",IF('Escala Simples'!M58="Atestado","ATEST",IF('Escala Simples'!M58="Férias","FERIAS","")))),"")</f>
        <v/>
      </c>
      <c r="CQ58" s="71" t="str">
        <f>IF(Configurações!$B$3="Colunas",IF('Escala Colunas'!Q88="","",'Escala Colunas'!Q88),IF(Configurações!$B$3="Simples","",IF('Escala Linhas'!AU58="","",'Escala Linhas'!AU58)))</f>
        <v/>
      </c>
      <c r="CR58" s="71" t="str">
        <f>IF(Configurações!$B$3="Colunas",IF('Escala Colunas'!Q89="","",'Escala Colunas'!Q89),IF(Configurações!$B$3="Simples","",IF('Escala Linhas'!AV58="","",'Escala Linhas'!AV58)))</f>
        <v/>
      </c>
      <c r="CS58" s="71" t="str">
        <f>IF(Configurações!$B$3="Colunas",IF('Escala Colunas'!Q90="","",'Escala Colunas'!Q90),IF(Configurações!$B$3="Simples","",IF('Escala Linhas'!AW58="","",'Escala Linhas'!AW58)))</f>
        <v/>
      </c>
      <c r="CT58" s="71" t="str">
        <f>IF(Configurações!$B$3="Colunas",IF('Escala Colunas'!Q91="","",'Escala Colunas'!Q91),IF(Configurações!$B$3="Simples","",IF('Escala Linhas'!AX58="","",'Escala Linhas'!AX58)))</f>
        <v/>
      </c>
      <c r="CU58">
        <f>IF($B58="",0,IF(Configurações!$B$3="Simples",IF(OR(DA58="TRAB",DA58="ATEST"),1,0),IF(AND(CQ58&lt;&gt;"",CT58&lt;&gt;""),1,0)))</f>
        <v>0</v>
      </c>
      <c r="CV58" s="72">
        <f>IF(AND(CU58=1,Configurações!$B$3&lt;&gt;"Simples"),MOD(CT58-CQ58,1)-CW58,0)</f>
        <v>0</v>
      </c>
      <c r="CW58" s="72">
        <f t="shared" si="131"/>
        <v>0</v>
      </c>
      <c r="CX58">
        <f t="shared" si="132"/>
        <v>0</v>
      </c>
      <c r="CY58">
        <f t="shared" si="133"/>
        <v>0</v>
      </c>
      <c r="CZ58" s="38" t="str">
        <f>IF(CU58=0,"",IF(CX58&gt;Configurações!$B$15,"7DIA ","")&amp;IF(AND(WEEKDAY(CQ$5)=1,CY58&gt;IF($D58="F",Configurações!$B$13,Configurações!$B$14)),"DOM ","")&amp;IF(Configurações!$B$3="Simples","",IF(ROUND(CV58*1440,0)&lt;=ROUND(Configurações!$B$11*1440,0),IF(ROUND(CW58*1440,0)&gt;0,"INT-INDEVIDO",""),IF(ROUND(CV58*1440,0)&lt;=ROUND(Configurações!$B$12*1440,0),IF(ROUND(CW58*1440,0)&lt;&gt;ROUND(Configurações!$B$8*1440,0),"INT-15MIN",""),IF(OR(ROUND(CW58*1440,0)&lt;ROUND(Configurações!$B$9*1440,0),ROUND(CW58*1440,0)&gt;ROUND(Configurações!$B$10*1440,0)),"INT-1H2H","")))))</f>
        <v/>
      </c>
      <c r="DA58" t="str">
        <f>IF(Configurações!$B$3="Simples",IF('Escala Simples'!N58="Trabalho","TRAB",IF('Escala Simples'!N58="Folga","FOLGA",IF('Escala Simples'!N58="Atestado","ATEST",IF('Escala Simples'!N58="Férias","FERIAS","")))),"")</f>
        <v/>
      </c>
      <c r="DB58" s="71" t="str">
        <f>IF(Configurações!$B$3="Colunas",IF('Escala Colunas'!Q93="","",'Escala Colunas'!Q93),IF(Configurações!$B$3="Simples","",IF('Escala Linhas'!AZ58="","",'Escala Linhas'!AZ58)))</f>
        <v/>
      </c>
      <c r="DC58" s="71" t="str">
        <f>IF(Configurações!$B$3="Colunas",IF('Escala Colunas'!Q94="","",'Escala Colunas'!Q94),IF(Configurações!$B$3="Simples","",IF('Escala Linhas'!BA58="","",'Escala Linhas'!BA58)))</f>
        <v/>
      </c>
      <c r="DD58" s="71" t="str">
        <f>IF(Configurações!$B$3="Colunas",IF('Escala Colunas'!Q95="","",'Escala Colunas'!Q95),IF(Configurações!$B$3="Simples","",IF('Escala Linhas'!BB58="","",'Escala Linhas'!BB58)))</f>
        <v/>
      </c>
      <c r="DE58" s="71" t="str">
        <f>IF(Configurações!$B$3="Colunas",IF('Escala Colunas'!Q96="","",'Escala Colunas'!Q96),IF(Configurações!$B$3="Simples","",IF('Escala Linhas'!BC58="","",'Escala Linhas'!BC58)))</f>
        <v/>
      </c>
      <c r="DF58">
        <f>IF($B58="",0,IF(Configurações!$B$3="Simples",IF(OR(DL58="TRAB",DL58="ATEST"),1,0),IF(AND(DB58&lt;&gt;"",DE58&lt;&gt;""),1,0)))</f>
        <v>0</v>
      </c>
      <c r="DG58" s="72">
        <f>IF(AND(DF58=1,Configurações!$B$3&lt;&gt;"Simples"),MOD(DE58-DB58,1)-DH58,0)</f>
        <v>0</v>
      </c>
      <c r="DH58" s="72">
        <f t="shared" si="134"/>
        <v>0</v>
      </c>
      <c r="DI58">
        <f t="shared" si="135"/>
        <v>0</v>
      </c>
      <c r="DJ58">
        <f t="shared" si="136"/>
        <v>0</v>
      </c>
      <c r="DK58" s="38" t="str">
        <f>IF(DF58=0,"",IF(DI58&gt;Configurações!$B$15,"7DIA ","")&amp;IF(AND(WEEKDAY(DB$5)=1,DJ58&gt;IF($D58="F",Configurações!$B$13,Configurações!$B$14)),"DOM ","")&amp;IF(Configurações!$B$3="Simples","",IF(ROUND(DG58*1440,0)&lt;=ROUND(Configurações!$B$11*1440,0),IF(ROUND(DH58*1440,0)&gt;0,"INT-INDEVIDO",""),IF(ROUND(DG58*1440,0)&lt;=ROUND(Configurações!$B$12*1440,0),IF(ROUND(DH58*1440,0)&lt;&gt;ROUND(Configurações!$B$8*1440,0),"INT-15MIN",""),IF(OR(ROUND(DH58*1440,0)&lt;ROUND(Configurações!$B$9*1440,0),ROUND(DH58*1440,0)&gt;ROUND(Configurações!$B$10*1440,0)),"INT-1H2H","")))))</f>
        <v/>
      </c>
      <c r="DL58" t="str">
        <f>IF(Configurações!$B$3="Simples",IF('Escala Simples'!O58="Trabalho","TRAB",IF('Escala Simples'!O58="Folga","FOLGA",IF('Escala Simples'!O58="Atestado","ATEST",IF('Escala Simples'!O58="Férias","FERIAS","")))),"")</f>
        <v/>
      </c>
      <c r="DM58" s="71" t="str">
        <f>IF(Configurações!$B$3="Colunas",IF('Escala Colunas'!Q98="","",'Escala Colunas'!Q98),IF(Configurações!$B$3="Simples","",IF('Escala Linhas'!BE58="","",'Escala Linhas'!BE58)))</f>
        <v/>
      </c>
      <c r="DN58" s="71" t="str">
        <f>IF(Configurações!$B$3="Colunas",IF('Escala Colunas'!Q99="","",'Escala Colunas'!Q99),IF(Configurações!$B$3="Simples","",IF('Escala Linhas'!BF58="","",'Escala Linhas'!BF58)))</f>
        <v/>
      </c>
      <c r="DO58" s="71" t="str">
        <f>IF(Configurações!$B$3="Colunas",IF('Escala Colunas'!Q100="","",'Escala Colunas'!Q100),IF(Configurações!$B$3="Simples","",IF('Escala Linhas'!BG58="","",'Escala Linhas'!BG58)))</f>
        <v/>
      </c>
      <c r="DP58" s="71" t="str">
        <f>IF(Configurações!$B$3="Colunas",IF('Escala Colunas'!Q101="","",'Escala Colunas'!Q101),IF(Configurações!$B$3="Simples","",IF('Escala Linhas'!BH58="","",'Escala Linhas'!BH58)))</f>
        <v/>
      </c>
      <c r="DQ58">
        <f>IF($B58="",0,IF(Configurações!$B$3="Simples",IF(OR(DW58="TRAB",DW58="ATEST"),1,0),IF(AND(DM58&lt;&gt;"",DP58&lt;&gt;""),1,0)))</f>
        <v>0</v>
      </c>
      <c r="DR58" s="72">
        <f>IF(AND(DQ58=1,Configurações!$B$3&lt;&gt;"Simples"),MOD(DP58-DM58,1)-DS58,0)</f>
        <v>0</v>
      </c>
      <c r="DS58" s="72">
        <f t="shared" si="137"/>
        <v>0</v>
      </c>
      <c r="DT58">
        <f t="shared" si="138"/>
        <v>0</v>
      </c>
      <c r="DU58">
        <f t="shared" si="139"/>
        <v>0</v>
      </c>
      <c r="DV58" s="38" t="str">
        <f>IF(DQ58=0,"",IF(DT58&gt;Configurações!$B$15,"7DIA ","")&amp;IF(AND(WEEKDAY(DM$5)=1,DU58&gt;IF($D58="F",Configurações!$B$13,Configurações!$B$14)),"DOM ","")&amp;IF(Configurações!$B$3="Simples","",IF(ROUND(DR58*1440,0)&lt;=ROUND(Configurações!$B$11*1440,0),IF(ROUND(DS58*1440,0)&gt;0,"INT-INDEVIDO",""),IF(ROUND(DR58*1440,0)&lt;=ROUND(Configurações!$B$12*1440,0),IF(ROUND(DS58*1440,0)&lt;&gt;ROUND(Configurações!$B$8*1440,0),"INT-15MIN",""),IF(OR(ROUND(DS58*1440,0)&lt;ROUND(Configurações!$B$9*1440,0),ROUND(DS58*1440,0)&gt;ROUND(Configurações!$B$10*1440,0)),"INT-1H2H","")))))</f>
        <v/>
      </c>
      <c r="DW58" t="str">
        <f>IF(Configurações!$B$3="Simples",IF('Escala Simples'!P58="Trabalho","TRAB",IF('Escala Simples'!P58="Folga","FOLGA",IF('Escala Simples'!P58="Atestado","ATEST",IF('Escala Simples'!P58="Férias","FERIAS","")))),"")</f>
        <v/>
      </c>
      <c r="DX58" s="71" t="str">
        <f>IF(Configurações!$B$3="Colunas",IF('Escala Colunas'!Q103="","",'Escala Colunas'!Q103),IF(Configurações!$B$3="Simples","",IF('Escala Linhas'!BJ58="","",'Escala Linhas'!BJ58)))</f>
        <v/>
      </c>
      <c r="DY58" s="71" t="str">
        <f>IF(Configurações!$B$3="Colunas",IF('Escala Colunas'!Q104="","",'Escala Colunas'!Q104),IF(Configurações!$B$3="Simples","",IF('Escala Linhas'!BK58="","",'Escala Linhas'!BK58)))</f>
        <v/>
      </c>
      <c r="DZ58" s="71" t="str">
        <f>IF(Configurações!$B$3="Colunas",IF('Escala Colunas'!Q105="","",'Escala Colunas'!Q105),IF(Configurações!$B$3="Simples","",IF('Escala Linhas'!BL58="","",'Escala Linhas'!BL58)))</f>
        <v/>
      </c>
      <c r="EA58" s="71" t="str">
        <f>IF(Configurações!$B$3="Colunas",IF('Escala Colunas'!Q106="","",'Escala Colunas'!Q106),IF(Configurações!$B$3="Simples","",IF('Escala Linhas'!BM58="","",'Escala Linhas'!BM58)))</f>
        <v/>
      </c>
      <c r="EB58">
        <f>IF($B58="",0,IF(Configurações!$B$3="Simples",IF(OR(EH58="TRAB",EH58="ATEST"),1,0),IF(AND(DX58&lt;&gt;"",EA58&lt;&gt;""),1,0)))</f>
        <v>0</v>
      </c>
      <c r="EC58" s="72">
        <f>IF(AND(EB58=1,Configurações!$B$3&lt;&gt;"Simples"),MOD(EA58-DX58,1)-ED58,0)</f>
        <v>0</v>
      </c>
      <c r="ED58" s="72">
        <f t="shared" si="140"/>
        <v>0</v>
      </c>
      <c r="EE58">
        <f t="shared" si="141"/>
        <v>0</v>
      </c>
      <c r="EF58">
        <f t="shared" si="142"/>
        <v>0</v>
      </c>
      <c r="EG58" s="38" t="str">
        <f>IF(EB58=0,"",IF(EE58&gt;Configurações!$B$15,"7DIA ","")&amp;IF(AND(WEEKDAY(DX$5)=1,EF58&gt;IF($D58="F",Configurações!$B$13,Configurações!$B$14)),"DOM ","")&amp;IF(Configurações!$B$3="Simples","",IF(ROUND(EC58*1440,0)&lt;=ROUND(Configurações!$B$11*1440,0),IF(ROUND(ED58*1440,0)&gt;0,"INT-INDEVIDO",""),IF(ROUND(EC58*1440,0)&lt;=ROUND(Configurações!$B$12*1440,0),IF(ROUND(ED58*1440,0)&lt;&gt;ROUND(Configurações!$B$8*1440,0),"INT-15MIN",""),IF(OR(ROUND(ED58*1440,0)&lt;ROUND(Configurações!$B$9*1440,0),ROUND(ED58*1440,0)&gt;ROUND(Configurações!$B$10*1440,0)),"INT-1H2H","")))))</f>
        <v/>
      </c>
      <c r="EH58" t="str">
        <f>IF(Configurações!$B$3="Simples",IF('Escala Simples'!Q58="Trabalho","TRAB",IF('Escala Simples'!Q58="Folga","FOLGA",IF('Escala Simples'!Q58="Atestado","ATEST",IF('Escala Simples'!Q58="Férias","FERIAS","")))),"")</f>
        <v/>
      </c>
      <c r="EI58" s="71" t="str">
        <f>IF(Configurações!$B$3="Colunas",IF('Escala Colunas'!Q108="","",'Escala Colunas'!Q108),IF(Configurações!$B$3="Simples","",IF('Escala Linhas'!BO58="","",'Escala Linhas'!BO58)))</f>
        <v/>
      </c>
      <c r="EJ58" s="71" t="str">
        <f>IF(Configurações!$B$3="Colunas",IF('Escala Colunas'!Q109="","",'Escala Colunas'!Q109),IF(Configurações!$B$3="Simples","",IF('Escala Linhas'!BP58="","",'Escala Linhas'!BP58)))</f>
        <v/>
      </c>
      <c r="EK58" s="71" t="str">
        <f>IF(Configurações!$B$3="Colunas",IF('Escala Colunas'!Q110="","",'Escala Colunas'!Q110),IF(Configurações!$B$3="Simples","",IF('Escala Linhas'!BQ58="","",'Escala Linhas'!BQ58)))</f>
        <v/>
      </c>
      <c r="EL58" s="71" t="str">
        <f>IF(Configurações!$B$3="Colunas",IF('Escala Colunas'!Q111="","",'Escala Colunas'!Q111),IF(Configurações!$B$3="Simples","",IF('Escala Linhas'!BR58="","",'Escala Linhas'!BR58)))</f>
        <v/>
      </c>
      <c r="EM58">
        <f>IF($B58="",0,IF(Configurações!$B$3="Simples",IF(OR(ES58="TRAB",ES58="ATEST"),1,0),IF(AND(EI58&lt;&gt;"",EL58&lt;&gt;""),1,0)))</f>
        <v>0</v>
      </c>
      <c r="EN58" s="72">
        <f>IF(AND(EM58=1,Configurações!$B$3&lt;&gt;"Simples"),MOD(EL58-EI58,1)-EO58,0)</f>
        <v>0</v>
      </c>
      <c r="EO58" s="72">
        <f t="shared" si="143"/>
        <v>0</v>
      </c>
      <c r="EP58">
        <f t="shared" si="144"/>
        <v>0</v>
      </c>
      <c r="EQ58">
        <f t="shared" si="145"/>
        <v>0</v>
      </c>
      <c r="ER58" s="38" t="str">
        <f>IF(EM58=0,"",IF(EP58&gt;Configurações!$B$15,"7DIA ","")&amp;IF(AND(WEEKDAY(EI$5)=1,EQ58&gt;IF($D58="F",Configurações!$B$13,Configurações!$B$14)),"DOM ","")&amp;IF(Configurações!$B$3="Simples","",IF(ROUND(EN58*1440,0)&lt;=ROUND(Configurações!$B$11*1440,0),IF(ROUND(EO58*1440,0)&gt;0,"INT-INDEVIDO",""),IF(ROUND(EN58*1440,0)&lt;=ROUND(Configurações!$B$12*1440,0),IF(ROUND(EO58*1440,0)&lt;&gt;ROUND(Configurações!$B$8*1440,0),"INT-15MIN",""),IF(OR(ROUND(EO58*1440,0)&lt;ROUND(Configurações!$B$9*1440,0),ROUND(EO58*1440,0)&gt;ROUND(Configurações!$B$10*1440,0)),"INT-1H2H","")))))</f>
        <v/>
      </c>
      <c r="ES58" t="str">
        <f>IF(Configurações!$B$3="Simples",IF('Escala Simples'!R58="Trabalho","TRAB",IF('Escala Simples'!R58="Folga","FOLGA",IF('Escala Simples'!R58="Atestado","ATEST",IF('Escala Simples'!R58="Férias","FERIAS","")))),"")</f>
        <v/>
      </c>
      <c r="ET58" s="71" t="str">
        <f>IF(Configurações!$B$3="Colunas",IF('Escala Colunas'!Q113="","",'Escala Colunas'!Q113),IF(Configurações!$B$3="Simples","",IF('Escala Linhas'!BT58="","",'Escala Linhas'!BT58)))</f>
        <v/>
      </c>
      <c r="EU58" s="71" t="str">
        <f>IF(Configurações!$B$3="Colunas",IF('Escala Colunas'!Q114="","",'Escala Colunas'!Q114),IF(Configurações!$B$3="Simples","",IF('Escala Linhas'!BU58="","",'Escala Linhas'!BU58)))</f>
        <v/>
      </c>
      <c r="EV58" s="71" t="str">
        <f>IF(Configurações!$B$3="Colunas",IF('Escala Colunas'!Q115="","",'Escala Colunas'!Q115),IF(Configurações!$B$3="Simples","",IF('Escala Linhas'!BV58="","",'Escala Linhas'!BV58)))</f>
        <v/>
      </c>
      <c r="EW58" s="71" t="str">
        <f>IF(Configurações!$B$3="Colunas",IF('Escala Colunas'!Q116="","",'Escala Colunas'!Q116),IF(Configurações!$B$3="Simples","",IF('Escala Linhas'!BW58="","",'Escala Linhas'!BW58)))</f>
        <v/>
      </c>
      <c r="EX58">
        <f>IF($B58="",0,IF(Configurações!$B$3="Simples",IF(OR(FD58="TRAB",FD58="ATEST"),1,0),IF(AND(ET58&lt;&gt;"",EW58&lt;&gt;""),1,0)))</f>
        <v>0</v>
      </c>
      <c r="EY58" s="72">
        <f>IF(AND(EX58=1,Configurações!$B$3&lt;&gt;"Simples"),MOD(EW58-ET58,1)-EZ58,0)</f>
        <v>0</v>
      </c>
      <c r="EZ58" s="72">
        <f t="shared" si="146"/>
        <v>0</v>
      </c>
      <c r="FA58">
        <f t="shared" si="147"/>
        <v>0</v>
      </c>
      <c r="FB58">
        <f t="shared" si="148"/>
        <v>0</v>
      </c>
      <c r="FC58" s="38" t="str">
        <f>IF(EX58=0,"",IF(FA58&gt;Configurações!$B$15,"7DIA ","")&amp;IF(AND(WEEKDAY(ET$5)=1,FB58&gt;IF($D58="F",Configurações!$B$13,Configurações!$B$14)),"DOM ","")&amp;IF(Configurações!$B$3="Simples","",IF(ROUND(EY58*1440,0)&lt;=ROUND(Configurações!$B$11*1440,0),IF(ROUND(EZ58*1440,0)&gt;0,"INT-INDEVIDO",""),IF(ROUND(EY58*1440,0)&lt;=ROUND(Configurações!$B$12*1440,0),IF(ROUND(EZ58*1440,0)&lt;&gt;ROUND(Configurações!$B$8*1440,0),"INT-15MIN",""),IF(OR(ROUND(EZ58*1440,0)&lt;ROUND(Configurações!$B$9*1440,0),ROUND(EZ58*1440,0)&gt;ROUND(Configurações!$B$10*1440,0)),"INT-1H2H","")))))</f>
        <v/>
      </c>
      <c r="FD58" t="str">
        <f>IF(Configurações!$B$3="Simples",IF('Escala Simples'!S58="Trabalho","TRAB",IF('Escala Simples'!S58="Folga","FOLGA",IF('Escala Simples'!S58="Atestado","ATEST",IF('Escala Simples'!S58="Férias","FERIAS","")))),"")</f>
        <v/>
      </c>
      <c r="FE58" s="71" t="str">
        <f>IF(Configurações!$B$3="Colunas",IF('Escala Colunas'!Q121="","",'Escala Colunas'!Q121),IF(Configurações!$B$3="Simples","",IF('Escala Linhas'!CB58="","",'Escala Linhas'!CB58)))</f>
        <v/>
      </c>
      <c r="FF58" s="71" t="str">
        <f>IF(Configurações!$B$3="Colunas",IF('Escala Colunas'!Q122="","",'Escala Colunas'!Q122),IF(Configurações!$B$3="Simples","",IF('Escala Linhas'!CC58="","",'Escala Linhas'!CC58)))</f>
        <v/>
      </c>
      <c r="FG58" s="71" t="str">
        <f>IF(Configurações!$B$3="Colunas",IF('Escala Colunas'!Q123="","",'Escala Colunas'!Q123),IF(Configurações!$B$3="Simples","",IF('Escala Linhas'!CD58="","",'Escala Linhas'!CD58)))</f>
        <v/>
      </c>
      <c r="FH58" s="71" t="str">
        <f>IF(Configurações!$B$3="Colunas",IF('Escala Colunas'!Q124="","",'Escala Colunas'!Q124),IF(Configurações!$B$3="Simples","",IF('Escala Linhas'!CE58="","",'Escala Linhas'!CE58)))</f>
        <v/>
      </c>
      <c r="FI58">
        <f>IF($B58="",0,IF(Configurações!$B$3="Simples",IF(OR(FO58="TRAB",FO58="ATEST"),1,0),IF(AND(FE58&lt;&gt;"",FH58&lt;&gt;""),1,0)))</f>
        <v>0</v>
      </c>
      <c r="FJ58" s="72">
        <f>IF(AND(FI58=1,Configurações!$B$3&lt;&gt;"Simples"),MOD(FH58-FE58,1)-FK58,0)</f>
        <v>0</v>
      </c>
      <c r="FK58" s="72">
        <f t="shared" si="149"/>
        <v>0</v>
      </c>
      <c r="FL58">
        <f t="shared" si="150"/>
        <v>0</v>
      </c>
      <c r="FM58">
        <f t="shared" si="151"/>
        <v>0</v>
      </c>
      <c r="FN58" s="38" t="str">
        <f>IF(FI58=0,"",IF(FL58&gt;Configurações!$B$15,"7DIA ","")&amp;IF(AND(WEEKDAY(FE$5)=1,FM58&gt;IF($D58="F",Configurações!$B$13,Configurações!$B$14)),"DOM ","")&amp;IF(Configurações!$B$3="Simples","",IF(ROUND(FJ58*1440,0)&lt;=ROUND(Configurações!$B$11*1440,0),IF(ROUND(FK58*1440,0)&gt;0,"INT-INDEVIDO",""),IF(ROUND(FJ58*1440,0)&lt;=ROUND(Configurações!$B$12*1440,0),IF(ROUND(FK58*1440,0)&lt;&gt;ROUND(Configurações!$B$8*1440,0),"INT-15MIN",""),IF(OR(ROUND(FK58*1440,0)&lt;ROUND(Configurações!$B$9*1440,0),ROUND(FK58*1440,0)&gt;ROUND(Configurações!$B$10*1440,0)),"INT-1H2H","")))))</f>
        <v/>
      </c>
      <c r="FO58" t="str">
        <f>IF(Configurações!$B$3="Simples",IF('Escala Simples'!V58="Trabalho","TRAB",IF('Escala Simples'!V58="Folga","FOLGA",IF('Escala Simples'!V58="Atestado","ATEST",IF('Escala Simples'!V58="Férias","FERIAS","")))),"")</f>
        <v/>
      </c>
      <c r="FP58" s="71" t="str">
        <f>IF(Configurações!$B$3="Colunas",IF('Escala Colunas'!Q126="","",'Escala Colunas'!Q126),IF(Configurações!$B$3="Simples","",IF('Escala Linhas'!CG58="","",'Escala Linhas'!CG58)))</f>
        <v/>
      </c>
      <c r="FQ58" s="71" t="str">
        <f>IF(Configurações!$B$3="Colunas",IF('Escala Colunas'!Q127="","",'Escala Colunas'!Q127),IF(Configurações!$B$3="Simples","",IF('Escala Linhas'!CH58="","",'Escala Linhas'!CH58)))</f>
        <v/>
      </c>
      <c r="FR58" s="71" t="str">
        <f>IF(Configurações!$B$3="Colunas",IF('Escala Colunas'!Q128="","",'Escala Colunas'!Q128),IF(Configurações!$B$3="Simples","",IF('Escala Linhas'!CI58="","",'Escala Linhas'!CI58)))</f>
        <v/>
      </c>
      <c r="FS58" s="71" t="str">
        <f>IF(Configurações!$B$3="Colunas",IF('Escala Colunas'!Q129="","",'Escala Colunas'!Q129),IF(Configurações!$B$3="Simples","",IF('Escala Linhas'!CJ58="","",'Escala Linhas'!CJ58)))</f>
        <v/>
      </c>
      <c r="FT58">
        <f>IF($B58="",0,IF(Configurações!$B$3="Simples",IF(OR(FZ58="TRAB",FZ58="ATEST"),1,0),IF(AND(FP58&lt;&gt;"",FS58&lt;&gt;""),1,0)))</f>
        <v>0</v>
      </c>
      <c r="FU58" s="72">
        <f>IF(AND(FT58=1,Configurações!$B$3&lt;&gt;"Simples"),MOD(FS58-FP58,1)-FV58,0)</f>
        <v>0</v>
      </c>
      <c r="FV58" s="72">
        <f t="shared" si="152"/>
        <v>0</v>
      </c>
      <c r="FW58">
        <f t="shared" si="153"/>
        <v>0</v>
      </c>
      <c r="FX58">
        <f t="shared" si="154"/>
        <v>0</v>
      </c>
      <c r="FY58" s="38" t="str">
        <f>IF(FT58=0,"",IF(FW58&gt;Configurações!$B$15,"7DIA ","")&amp;IF(AND(WEEKDAY(FP$5)=1,FX58&gt;IF($D58="F",Configurações!$B$13,Configurações!$B$14)),"DOM ","")&amp;IF(Configurações!$B$3="Simples","",IF(ROUND(FU58*1440,0)&lt;=ROUND(Configurações!$B$11*1440,0),IF(ROUND(FV58*1440,0)&gt;0,"INT-INDEVIDO",""),IF(ROUND(FU58*1440,0)&lt;=ROUND(Configurações!$B$12*1440,0),IF(ROUND(FV58*1440,0)&lt;&gt;ROUND(Configurações!$B$8*1440,0),"INT-15MIN",""),IF(OR(ROUND(FV58*1440,0)&lt;ROUND(Configurações!$B$9*1440,0),ROUND(FV58*1440,0)&gt;ROUND(Configurações!$B$10*1440,0)),"INT-1H2H","")))))</f>
        <v/>
      </c>
      <c r="FZ58" t="str">
        <f>IF(Configurações!$B$3="Simples",IF('Escala Simples'!W58="Trabalho","TRAB",IF('Escala Simples'!W58="Folga","FOLGA",IF('Escala Simples'!W58="Atestado","ATEST",IF('Escala Simples'!W58="Férias","FERIAS","")))),"")</f>
        <v/>
      </c>
      <c r="GA58" s="71" t="str">
        <f>IF(Configurações!$B$3="Colunas",IF('Escala Colunas'!Q131="","",'Escala Colunas'!Q131),IF(Configurações!$B$3="Simples","",IF('Escala Linhas'!CL58="","",'Escala Linhas'!CL58)))</f>
        <v/>
      </c>
      <c r="GB58" s="71" t="str">
        <f>IF(Configurações!$B$3="Colunas",IF('Escala Colunas'!Q132="","",'Escala Colunas'!Q132),IF(Configurações!$B$3="Simples","",IF('Escala Linhas'!CM58="","",'Escala Linhas'!CM58)))</f>
        <v/>
      </c>
      <c r="GC58" s="71" t="str">
        <f>IF(Configurações!$B$3="Colunas",IF('Escala Colunas'!Q133="","",'Escala Colunas'!Q133),IF(Configurações!$B$3="Simples","",IF('Escala Linhas'!CN58="","",'Escala Linhas'!CN58)))</f>
        <v/>
      </c>
      <c r="GD58" s="71" t="str">
        <f>IF(Configurações!$B$3="Colunas",IF('Escala Colunas'!Q134="","",'Escala Colunas'!Q134),IF(Configurações!$B$3="Simples","",IF('Escala Linhas'!CO58="","",'Escala Linhas'!CO58)))</f>
        <v/>
      </c>
      <c r="GE58">
        <f>IF($B58="",0,IF(Configurações!$B$3="Simples",IF(OR(GK58="TRAB",GK58="ATEST"),1,0),IF(AND(GA58&lt;&gt;"",GD58&lt;&gt;""),1,0)))</f>
        <v>0</v>
      </c>
      <c r="GF58" s="72">
        <f>IF(AND(GE58=1,Configurações!$B$3&lt;&gt;"Simples"),MOD(GD58-GA58,1)-GG58,0)</f>
        <v>0</v>
      </c>
      <c r="GG58" s="72">
        <f t="shared" si="155"/>
        <v>0</v>
      </c>
      <c r="GH58">
        <f t="shared" si="156"/>
        <v>0</v>
      </c>
      <c r="GI58">
        <f t="shared" si="157"/>
        <v>0</v>
      </c>
      <c r="GJ58" s="38" t="str">
        <f>IF(GE58=0,"",IF(GH58&gt;Configurações!$B$15,"7DIA ","")&amp;IF(AND(WEEKDAY(GA$5)=1,GI58&gt;IF($D58="F",Configurações!$B$13,Configurações!$B$14)),"DOM ","")&amp;IF(Configurações!$B$3="Simples","",IF(ROUND(GF58*1440,0)&lt;=ROUND(Configurações!$B$11*1440,0),IF(ROUND(GG58*1440,0)&gt;0,"INT-INDEVIDO",""),IF(ROUND(GF58*1440,0)&lt;=ROUND(Configurações!$B$12*1440,0),IF(ROUND(GG58*1440,0)&lt;&gt;ROUND(Configurações!$B$8*1440,0),"INT-15MIN",""),IF(OR(ROUND(GG58*1440,0)&lt;ROUND(Configurações!$B$9*1440,0),ROUND(GG58*1440,0)&gt;ROUND(Configurações!$B$10*1440,0)),"INT-1H2H","")))))</f>
        <v/>
      </c>
      <c r="GK58" t="str">
        <f>IF(Configurações!$B$3="Simples",IF('Escala Simples'!X58="Trabalho","TRAB",IF('Escala Simples'!X58="Folga","FOLGA",IF('Escala Simples'!X58="Atestado","ATEST",IF('Escala Simples'!X58="Férias","FERIAS","")))),"")</f>
        <v/>
      </c>
      <c r="GL58" s="71" t="str">
        <f>IF(Configurações!$B$3="Colunas",IF('Escala Colunas'!Q136="","",'Escala Colunas'!Q136),IF(Configurações!$B$3="Simples","",IF('Escala Linhas'!CQ58="","",'Escala Linhas'!CQ58)))</f>
        <v/>
      </c>
      <c r="GM58" s="71" t="str">
        <f>IF(Configurações!$B$3="Colunas",IF('Escala Colunas'!Q137="","",'Escala Colunas'!Q137),IF(Configurações!$B$3="Simples","",IF('Escala Linhas'!CR58="","",'Escala Linhas'!CR58)))</f>
        <v/>
      </c>
      <c r="GN58" s="71" t="str">
        <f>IF(Configurações!$B$3="Colunas",IF('Escala Colunas'!Q138="","",'Escala Colunas'!Q138),IF(Configurações!$B$3="Simples","",IF('Escala Linhas'!CS58="","",'Escala Linhas'!CS58)))</f>
        <v/>
      </c>
      <c r="GO58" s="71" t="str">
        <f>IF(Configurações!$B$3="Colunas",IF('Escala Colunas'!Q139="","",'Escala Colunas'!Q139),IF(Configurações!$B$3="Simples","",IF('Escala Linhas'!CT58="","",'Escala Linhas'!CT58)))</f>
        <v/>
      </c>
      <c r="GP58">
        <f>IF($B58="",0,IF(Configurações!$B$3="Simples",IF(OR(GV58="TRAB",GV58="ATEST"),1,0),IF(AND(GL58&lt;&gt;"",GO58&lt;&gt;""),1,0)))</f>
        <v>0</v>
      </c>
      <c r="GQ58" s="72">
        <f>IF(AND(GP58=1,Configurações!$B$3&lt;&gt;"Simples"),MOD(GO58-GL58,1)-GR58,0)</f>
        <v>0</v>
      </c>
      <c r="GR58" s="72">
        <f t="shared" si="158"/>
        <v>0</v>
      </c>
      <c r="GS58">
        <f t="shared" si="159"/>
        <v>0</v>
      </c>
      <c r="GT58">
        <f t="shared" si="160"/>
        <v>0</v>
      </c>
      <c r="GU58" s="38" t="str">
        <f>IF(GP58=0,"",IF(GS58&gt;Configurações!$B$15,"7DIA ","")&amp;IF(AND(WEEKDAY(GL$5)=1,GT58&gt;IF($D58="F",Configurações!$B$13,Configurações!$B$14)),"DOM ","")&amp;IF(Configurações!$B$3="Simples","",IF(ROUND(GQ58*1440,0)&lt;=ROUND(Configurações!$B$11*1440,0),IF(ROUND(GR58*1440,0)&gt;0,"INT-INDEVIDO",""),IF(ROUND(GQ58*1440,0)&lt;=ROUND(Configurações!$B$12*1440,0),IF(ROUND(GR58*1440,0)&lt;&gt;ROUND(Configurações!$B$8*1440,0),"INT-15MIN",""),IF(OR(ROUND(GR58*1440,0)&lt;ROUND(Configurações!$B$9*1440,0),ROUND(GR58*1440,0)&gt;ROUND(Configurações!$B$10*1440,0)),"INT-1H2H","")))))</f>
        <v/>
      </c>
      <c r="GV58" t="str">
        <f>IF(Configurações!$B$3="Simples",IF('Escala Simples'!Y58="Trabalho","TRAB",IF('Escala Simples'!Y58="Folga","FOLGA",IF('Escala Simples'!Y58="Atestado","ATEST",IF('Escala Simples'!Y58="Férias","FERIAS","")))),"")</f>
        <v/>
      </c>
      <c r="GW58" s="71" t="str">
        <f>IF(Configurações!$B$3="Colunas",IF('Escala Colunas'!Q141="","",'Escala Colunas'!Q141),IF(Configurações!$B$3="Simples","",IF('Escala Linhas'!CV58="","",'Escala Linhas'!CV58)))</f>
        <v/>
      </c>
      <c r="GX58" s="71" t="str">
        <f>IF(Configurações!$B$3="Colunas",IF('Escala Colunas'!Q142="","",'Escala Colunas'!Q142),IF(Configurações!$B$3="Simples","",IF('Escala Linhas'!CW58="","",'Escala Linhas'!CW58)))</f>
        <v/>
      </c>
      <c r="GY58" s="71" t="str">
        <f>IF(Configurações!$B$3="Colunas",IF('Escala Colunas'!Q143="","",'Escala Colunas'!Q143),IF(Configurações!$B$3="Simples","",IF('Escala Linhas'!CX58="","",'Escala Linhas'!CX58)))</f>
        <v/>
      </c>
      <c r="GZ58" s="71" t="str">
        <f>IF(Configurações!$B$3="Colunas",IF('Escala Colunas'!Q144="","",'Escala Colunas'!Q144),IF(Configurações!$B$3="Simples","",IF('Escala Linhas'!CY58="","",'Escala Linhas'!CY58)))</f>
        <v/>
      </c>
      <c r="HA58">
        <f>IF($B58="",0,IF(Configurações!$B$3="Simples",IF(OR(HG58="TRAB",HG58="ATEST"),1,0),IF(AND(GW58&lt;&gt;"",GZ58&lt;&gt;""),1,0)))</f>
        <v>0</v>
      </c>
      <c r="HB58" s="72">
        <f>IF(AND(HA58=1,Configurações!$B$3&lt;&gt;"Simples"),MOD(GZ58-GW58,1)-HC58,0)</f>
        <v>0</v>
      </c>
      <c r="HC58" s="72">
        <f t="shared" si="161"/>
        <v>0</v>
      </c>
      <c r="HD58">
        <f t="shared" si="162"/>
        <v>0</v>
      </c>
      <c r="HE58">
        <f t="shared" si="163"/>
        <v>0</v>
      </c>
      <c r="HF58" s="38" t="str">
        <f>IF(HA58=0,"",IF(HD58&gt;Configurações!$B$15,"7DIA ","")&amp;IF(AND(WEEKDAY(GW$5)=1,HE58&gt;IF($D58="F",Configurações!$B$13,Configurações!$B$14)),"DOM ","")&amp;IF(Configurações!$B$3="Simples","",IF(ROUND(HB58*1440,0)&lt;=ROUND(Configurações!$B$11*1440,0),IF(ROUND(HC58*1440,0)&gt;0,"INT-INDEVIDO",""),IF(ROUND(HB58*1440,0)&lt;=ROUND(Configurações!$B$12*1440,0),IF(ROUND(HC58*1440,0)&lt;&gt;ROUND(Configurações!$B$8*1440,0),"INT-15MIN",""),IF(OR(ROUND(HC58*1440,0)&lt;ROUND(Configurações!$B$9*1440,0),ROUND(HC58*1440,0)&gt;ROUND(Configurações!$B$10*1440,0)),"INT-1H2H","")))))</f>
        <v/>
      </c>
      <c r="HG58" t="str">
        <f>IF(Configurações!$B$3="Simples",IF('Escala Simples'!Z58="Trabalho","TRAB",IF('Escala Simples'!Z58="Folga","FOLGA",IF('Escala Simples'!Z58="Atestado","ATEST",IF('Escala Simples'!Z58="Férias","FERIAS","")))),"")</f>
        <v/>
      </c>
      <c r="HH58" s="71" t="str">
        <f>IF(Configurações!$B$3="Colunas",IF('Escala Colunas'!Q146="","",'Escala Colunas'!Q146),IF(Configurações!$B$3="Simples","",IF('Escala Linhas'!DA58="","",'Escala Linhas'!DA58)))</f>
        <v/>
      </c>
      <c r="HI58" s="71" t="str">
        <f>IF(Configurações!$B$3="Colunas",IF('Escala Colunas'!Q147="","",'Escala Colunas'!Q147),IF(Configurações!$B$3="Simples","",IF('Escala Linhas'!DB58="","",'Escala Linhas'!DB58)))</f>
        <v/>
      </c>
      <c r="HJ58" s="71" t="str">
        <f>IF(Configurações!$B$3="Colunas",IF('Escala Colunas'!Q148="","",'Escala Colunas'!Q148),IF(Configurações!$B$3="Simples","",IF('Escala Linhas'!DC58="","",'Escala Linhas'!DC58)))</f>
        <v/>
      </c>
      <c r="HK58" s="71" t="str">
        <f>IF(Configurações!$B$3="Colunas",IF('Escala Colunas'!Q149="","",'Escala Colunas'!Q149),IF(Configurações!$B$3="Simples","",IF('Escala Linhas'!DD58="","",'Escala Linhas'!DD58)))</f>
        <v/>
      </c>
      <c r="HL58">
        <f>IF($B58="",0,IF(Configurações!$B$3="Simples",IF(OR(HR58="TRAB",HR58="ATEST"),1,0),IF(AND(HH58&lt;&gt;"",HK58&lt;&gt;""),1,0)))</f>
        <v>0</v>
      </c>
      <c r="HM58" s="72">
        <f>IF(AND(HL58=1,Configurações!$B$3&lt;&gt;"Simples"),MOD(HK58-HH58,1)-HN58,0)</f>
        <v>0</v>
      </c>
      <c r="HN58" s="72">
        <f t="shared" si="164"/>
        <v>0</v>
      </c>
      <c r="HO58">
        <f t="shared" si="165"/>
        <v>0</v>
      </c>
      <c r="HP58">
        <f t="shared" si="166"/>
        <v>0</v>
      </c>
      <c r="HQ58" s="38" t="str">
        <f>IF(HL58=0,"",IF(HO58&gt;Configurações!$B$15,"7DIA ","")&amp;IF(AND(WEEKDAY(HH$5)=1,HP58&gt;IF($D58="F",Configurações!$B$13,Configurações!$B$14)),"DOM ","")&amp;IF(Configurações!$B$3="Simples","",IF(ROUND(HM58*1440,0)&lt;=ROUND(Configurações!$B$11*1440,0),IF(ROUND(HN58*1440,0)&gt;0,"INT-INDEVIDO",""),IF(ROUND(HM58*1440,0)&lt;=ROUND(Configurações!$B$12*1440,0),IF(ROUND(HN58*1440,0)&lt;&gt;ROUND(Configurações!$B$8*1440,0),"INT-15MIN",""),IF(OR(ROUND(HN58*1440,0)&lt;ROUND(Configurações!$B$9*1440,0),ROUND(HN58*1440,0)&gt;ROUND(Configurações!$B$10*1440,0)),"INT-1H2H","")))))</f>
        <v/>
      </c>
      <c r="HR58" t="str">
        <f>IF(Configurações!$B$3="Simples",IF('Escala Simples'!AA58="Trabalho","TRAB",IF('Escala Simples'!AA58="Folga","FOLGA",IF('Escala Simples'!AA58="Atestado","ATEST",IF('Escala Simples'!AA58="Férias","FERIAS","")))),"")</f>
        <v/>
      </c>
      <c r="HS58" s="71" t="str">
        <f>IF(Configurações!$B$3="Colunas",IF('Escala Colunas'!Q151="","",'Escala Colunas'!Q151),IF(Configurações!$B$3="Simples","",IF('Escala Linhas'!DF58="","",'Escala Linhas'!DF58)))</f>
        <v/>
      </c>
      <c r="HT58" s="71" t="str">
        <f>IF(Configurações!$B$3="Colunas",IF('Escala Colunas'!Q152="","",'Escala Colunas'!Q152),IF(Configurações!$B$3="Simples","",IF('Escala Linhas'!DG58="","",'Escala Linhas'!DG58)))</f>
        <v/>
      </c>
      <c r="HU58" s="71" t="str">
        <f>IF(Configurações!$B$3="Colunas",IF('Escala Colunas'!Q153="","",'Escala Colunas'!Q153),IF(Configurações!$B$3="Simples","",IF('Escala Linhas'!DH58="","",'Escala Linhas'!DH58)))</f>
        <v/>
      </c>
      <c r="HV58" s="71" t="str">
        <f>IF(Configurações!$B$3="Colunas",IF('Escala Colunas'!Q154="","",'Escala Colunas'!Q154),IF(Configurações!$B$3="Simples","",IF('Escala Linhas'!DI58="","",'Escala Linhas'!DI58)))</f>
        <v/>
      </c>
      <c r="HW58">
        <f>IF($B58="",0,IF(Configurações!$B$3="Simples",IF(OR(IC58="TRAB",IC58="ATEST"),1,0),IF(AND(HS58&lt;&gt;"",HV58&lt;&gt;""),1,0)))</f>
        <v>0</v>
      </c>
      <c r="HX58" s="72">
        <f>IF(AND(HW58=1,Configurações!$B$3&lt;&gt;"Simples"),MOD(HV58-HS58,1)-HY58,0)</f>
        <v>0</v>
      </c>
      <c r="HY58" s="72">
        <f t="shared" si="167"/>
        <v>0</v>
      </c>
      <c r="HZ58">
        <f t="shared" si="168"/>
        <v>0</v>
      </c>
      <c r="IA58">
        <f t="shared" si="169"/>
        <v>0</v>
      </c>
      <c r="IB58" s="38" t="str">
        <f>IF(HW58=0,"",IF(HZ58&gt;Configurações!$B$15,"7DIA ","")&amp;IF(AND(WEEKDAY(HS$5)=1,IA58&gt;IF($D58="F",Configurações!$B$13,Configurações!$B$14)),"DOM ","")&amp;IF(Configurações!$B$3="Simples","",IF(ROUND(HX58*1440,0)&lt;=ROUND(Configurações!$B$11*1440,0),IF(ROUND(HY58*1440,0)&gt;0,"INT-INDEVIDO",""),IF(ROUND(HX58*1440,0)&lt;=ROUND(Configurações!$B$12*1440,0),IF(ROUND(HY58*1440,0)&lt;&gt;ROUND(Configurações!$B$8*1440,0),"INT-15MIN",""),IF(OR(ROUND(HY58*1440,0)&lt;ROUND(Configurações!$B$9*1440,0),ROUND(HY58*1440,0)&gt;ROUND(Configurações!$B$10*1440,0)),"INT-1H2H","")))))</f>
        <v/>
      </c>
      <c r="IC58" t="str">
        <f>IF(Configurações!$B$3="Simples",IF('Escala Simples'!AB58="Trabalho","TRAB",IF('Escala Simples'!AB58="Folga","FOLGA",IF('Escala Simples'!AB58="Atestado","ATEST",IF('Escala Simples'!AB58="Férias","FERIAS","")))),"")</f>
        <v/>
      </c>
      <c r="ID58" s="71" t="str">
        <f>IF(Configurações!$B$3="Colunas",IF('Escala Colunas'!Q159="","",'Escala Colunas'!Q159),IF(Configurações!$B$3="Simples","",IF('Escala Linhas'!DN58="","",'Escala Linhas'!DN58)))</f>
        <v/>
      </c>
      <c r="IE58" s="71" t="str">
        <f>IF(Configurações!$B$3="Colunas",IF('Escala Colunas'!Q160="","",'Escala Colunas'!Q160),IF(Configurações!$B$3="Simples","",IF('Escala Linhas'!DO58="","",'Escala Linhas'!DO58)))</f>
        <v/>
      </c>
      <c r="IF58" s="71" t="str">
        <f>IF(Configurações!$B$3="Colunas",IF('Escala Colunas'!Q161="","",'Escala Colunas'!Q161),IF(Configurações!$B$3="Simples","",IF('Escala Linhas'!DP58="","",'Escala Linhas'!DP58)))</f>
        <v/>
      </c>
      <c r="IG58" s="71" t="str">
        <f>IF(Configurações!$B$3="Colunas",IF('Escala Colunas'!Q162="","",'Escala Colunas'!Q162),IF(Configurações!$B$3="Simples","",IF('Escala Linhas'!DQ58="","",'Escala Linhas'!DQ58)))</f>
        <v/>
      </c>
      <c r="IH58">
        <f>IF($B58="",0,IF(Configurações!$B$3="Simples",IF(OR(IN58="TRAB",IN58="ATEST"),1,0),IF(AND(ID58&lt;&gt;"",IG58&lt;&gt;""),1,0)))</f>
        <v>0</v>
      </c>
      <c r="II58" s="72">
        <f>IF(AND(IH58=1,Configurações!$B$3&lt;&gt;"Simples"),MOD(IG58-ID58,1)-IJ58,0)</f>
        <v>0</v>
      </c>
      <c r="IJ58" s="72">
        <f t="shared" si="170"/>
        <v>0</v>
      </c>
      <c r="IK58">
        <f t="shared" si="171"/>
        <v>0</v>
      </c>
      <c r="IL58">
        <f t="shared" si="172"/>
        <v>0</v>
      </c>
      <c r="IM58" s="38" t="str">
        <f>IF(IH58=0,"",IF(IK58&gt;Configurações!$B$15,"7DIA ","")&amp;IF(AND(WEEKDAY(ID$5)=1,IL58&gt;IF($D58="F",Configurações!$B$13,Configurações!$B$14)),"DOM ","")&amp;IF(Configurações!$B$3="Simples","",IF(ROUND(II58*1440,0)&lt;=ROUND(Configurações!$B$11*1440,0),IF(ROUND(IJ58*1440,0)&gt;0,"INT-INDEVIDO",""),IF(ROUND(II58*1440,0)&lt;=ROUND(Configurações!$B$12*1440,0),IF(ROUND(IJ58*1440,0)&lt;&gt;ROUND(Configurações!$B$8*1440,0),"INT-15MIN",""),IF(OR(ROUND(IJ58*1440,0)&lt;ROUND(Configurações!$B$9*1440,0),ROUND(IJ58*1440,0)&gt;ROUND(Configurações!$B$10*1440,0)),"INT-1H2H","")))))</f>
        <v/>
      </c>
      <c r="IN58" t="str">
        <f>IF(Configurações!$B$3="Simples",IF('Escala Simples'!AE58="Trabalho","TRAB",IF('Escala Simples'!AE58="Folga","FOLGA",IF('Escala Simples'!AE58="Atestado","ATEST",IF('Escala Simples'!AE58="Férias","FERIAS","")))),"")</f>
        <v/>
      </c>
      <c r="IO58" s="71" t="str">
        <f>IF(Configurações!$B$3="Colunas",IF('Escala Colunas'!Q164="","",'Escala Colunas'!Q164),IF(Configurações!$B$3="Simples","",IF('Escala Linhas'!DS58="","",'Escala Linhas'!DS58)))</f>
        <v/>
      </c>
      <c r="IP58" s="71" t="str">
        <f>IF(Configurações!$B$3="Colunas",IF('Escala Colunas'!Q165="","",'Escala Colunas'!Q165),IF(Configurações!$B$3="Simples","",IF('Escala Linhas'!DT58="","",'Escala Linhas'!DT58)))</f>
        <v/>
      </c>
      <c r="IQ58" s="71" t="str">
        <f>IF(Configurações!$B$3="Colunas",IF('Escala Colunas'!Q166="","",'Escala Colunas'!Q166),IF(Configurações!$B$3="Simples","",IF('Escala Linhas'!DU58="","",'Escala Linhas'!DU58)))</f>
        <v/>
      </c>
      <c r="IR58" s="71" t="str">
        <f>IF(Configurações!$B$3="Colunas",IF('Escala Colunas'!Q167="","",'Escala Colunas'!Q167),IF(Configurações!$B$3="Simples","",IF('Escala Linhas'!DV58="","",'Escala Linhas'!DV58)))</f>
        <v/>
      </c>
      <c r="IS58">
        <f>IF($B58="",0,IF(Configurações!$B$3="Simples",IF(OR(IY58="TRAB",IY58="ATEST"),1,0),IF(AND(IO58&lt;&gt;"",IR58&lt;&gt;""),1,0)))</f>
        <v>0</v>
      </c>
      <c r="IT58" s="72">
        <f>IF(AND(IS58=1,Configurações!$B$3&lt;&gt;"Simples"),MOD(IR58-IO58,1)-IU58,0)</f>
        <v>0</v>
      </c>
      <c r="IU58" s="72">
        <f t="shared" si="173"/>
        <v>0</v>
      </c>
      <c r="IV58">
        <f t="shared" si="174"/>
        <v>0</v>
      </c>
      <c r="IW58">
        <f t="shared" si="175"/>
        <v>0</v>
      </c>
      <c r="IX58" s="38" t="str">
        <f>IF(IS58=0,"",IF(IV58&gt;Configurações!$B$15,"7DIA ","")&amp;IF(AND(WEEKDAY(IO$5)=1,IW58&gt;IF($D58="F",Configurações!$B$13,Configurações!$B$14)),"DOM ","")&amp;IF(Configurações!$B$3="Simples","",IF(ROUND(IT58*1440,0)&lt;=ROUND(Configurações!$B$11*1440,0),IF(ROUND(IU58*1440,0)&gt;0,"INT-INDEVIDO",""),IF(ROUND(IT58*1440,0)&lt;=ROUND(Configurações!$B$12*1440,0),IF(ROUND(IU58*1440,0)&lt;&gt;ROUND(Configurações!$B$8*1440,0),"INT-15MIN",""),IF(OR(ROUND(IU58*1440,0)&lt;ROUND(Configurações!$B$9*1440,0),ROUND(IU58*1440,0)&gt;ROUND(Configurações!$B$10*1440,0)),"INT-1H2H","")))))</f>
        <v/>
      </c>
      <c r="IY58" t="str">
        <f>IF(Configurações!$B$3="Simples",IF('Escala Simples'!AF58="Trabalho","TRAB",IF('Escala Simples'!AF58="Folga","FOLGA",IF('Escala Simples'!AF58="Atestado","ATEST",IF('Escala Simples'!AF58="Férias","FERIAS","")))),"")</f>
        <v/>
      </c>
      <c r="IZ58" s="71" t="str">
        <f>IF(Configurações!$B$3="Colunas",IF('Escala Colunas'!Q169="","",'Escala Colunas'!Q169),IF(Configurações!$B$3="Simples","",IF('Escala Linhas'!DX58="","",'Escala Linhas'!DX58)))</f>
        <v/>
      </c>
      <c r="JA58" s="71" t="str">
        <f>IF(Configurações!$B$3="Colunas",IF('Escala Colunas'!Q170="","",'Escala Colunas'!Q170),IF(Configurações!$B$3="Simples","",IF('Escala Linhas'!DY58="","",'Escala Linhas'!DY58)))</f>
        <v/>
      </c>
      <c r="JB58" s="71" t="str">
        <f>IF(Configurações!$B$3="Colunas",IF('Escala Colunas'!Q171="","",'Escala Colunas'!Q171),IF(Configurações!$B$3="Simples","",IF('Escala Linhas'!DZ58="","",'Escala Linhas'!DZ58)))</f>
        <v/>
      </c>
      <c r="JC58" s="71" t="str">
        <f>IF(Configurações!$B$3="Colunas",IF('Escala Colunas'!Q172="","",'Escala Colunas'!Q172),IF(Configurações!$B$3="Simples","",IF('Escala Linhas'!EA58="","",'Escala Linhas'!EA58)))</f>
        <v/>
      </c>
      <c r="JD58">
        <f>IF($B58="",0,IF(Configurações!$B$3="Simples",IF(OR(JJ58="TRAB",JJ58="ATEST"),1,0),IF(AND(IZ58&lt;&gt;"",JC58&lt;&gt;""),1,0)))</f>
        <v>0</v>
      </c>
      <c r="JE58" s="72">
        <f>IF(AND(JD58=1,Configurações!$B$3&lt;&gt;"Simples"),MOD(JC58-IZ58,1)-JF58,0)</f>
        <v>0</v>
      </c>
      <c r="JF58" s="72">
        <f t="shared" si="176"/>
        <v>0</v>
      </c>
      <c r="JG58">
        <f t="shared" si="177"/>
        <v>0</v>
      </c>
      <c r="JH58">
        <f t="shared" si="178"/>
        <v>0</v>
      </c>
      <c r="JI58" s="38" t="str">
        <f>IF(JD58=0,"",IF(JG58&gt;Configurações!$B$15,"7DIA ","")&amp;IF(AND(WEEKDAY(IZ$5)=1,JH58&gt;IF($D58="F",Configurações!$B$13,Configurações!$B$14)),"DOM ","")&amp;IF(Configurações!$B$3="Simples","",IF(ROUND(JE58*1440,0)&lt;=ROUND(Configurações!$B$11*1440,0),IF(ROUND(JF58*1440,0)&gt;0,"INT-INDEVIDO",""),IF(ROUND(JE58*1440,0)&lt;=ROUND(Configurações!$B$12*1440,0),IF(ROUND(JF58*1440,0)&lt;&gt;ROUND(Configurações!$B$8*1440,0),"INT-15MIN",""),IF(OR(ROUND(JF58*1440,0)&lt;ROUND(Configurações!$B$9*1440,0),ROUND(JF58*1440,0)&gt;ROUND(Configurações!$B$10*1440,0)),"INT-1H2H","")))))</f>
        <v/>
      </c>
      <c r="JJ58" t="str">
        <f>IF(Configurações!$B$3="Simples",IF('Escala Simples'!AG58="Trabalho","TRAB",IF('Escala Simples'!AG58="Folga","FOLGA",IF('Escala Simples'!AG58="Atestado","ATEST",IF('Escala Simples'!AG58="Férias","FERIAS","")))),"")</f>
        <v/>
      </c>
      <c r="JK58" s="71" t="str">
        <f>IF(Configurações!$B$3="Colunas",IF('Escala Colunas'!Q174="","",'Escala Colunas'!Q174),IF(Configurações!$B$3="Simples","",IF('Escala Linhas'!EC58="","",'Escala Linhas'!EC58)))</f>
        <v/>
      </c>
      <c r="JL58" s="71" t="str">
        <f>IF(Configurações!$B$3="Colunas",IF('Escala Colunas'!Q175="","",'Escala Colunas'!Q175),IF(Configurações!$B$3="Simples","",IF('Escala Linhas'!ED58="","",'Escala Linhas'!ED58)))</f>
        <v/>
      </c>
      <c r="JM58" s="71" t="str">
        <f>IF(Configurações!$B$3="Colunas",IF('Escala Colunas'!Q176="","",'Escala Colunas'!Q176),IF(Configurações!$B$3="Simples","",IF('Escala Linhas'!EE58="","",'Escala Linhas'!EE58)))</f>
        <v/>
      </c>
      <c r="JN58" s="71" t="str">
        <f>IF(Configurações!$B$3="Colunas",IF('Escala Colunas'!Q177="","",'Escala Colunas'!Q177),IF(Configurações!$B$3="Simples","",IF('Escala Linhas'!EF58="","",'Escala Linhas'!EF58)))</f>
        <v/>
      </c>
      <c r="JO58">
        <f>IF($B58="",0,IF(Configurações!$B$3="Simples",IF(OR(JU58="TRAB",JU58="ATEST"),1,0),IF(AND(JK58&lt;&gt;"",JN58&lt;&gt;""),1,0)))</f>
        <v>0</v>
      </c>
      <c r="JP58" s="72">
        <f>IF(AND(JO58=1,Configurações!$B$3&lt;&gt;"Simples"),MOD(JN58-JK58,1)-JQ58,0)</f>
        <v>0</v>
      </c>
      <c r="JQ58" s="72">
        <f t="shared" si="179"/>
        <v>0</v>
      </c>
      <c r="JR58">
        <f t="shared" si="180"/>
        <v>0</v>
      </c>
      <c r="JS58">
        <f t="shared" si="181"/>
        <v>0</v>
      </c>
      <c r="JT58" s="38" t="str">
        <f>IF(JO58=0,"",IF(JR58&gt;Configurações!$B$15,"7DIA ","")&amp;IF(AND(WEEKDAY(JK$5)=1,JS58&gt;IF($D58="F",Configurações!$B$13,Configurações!$B$14)),"DOM ","")&amp;IF(Configurações!$B$3="Simples","",IF(ROUND(JP58*1440,0)&lt;=ROUND(Configurações!$B$11*1440,0),IF(ROUND(JQ58*1440,0)&gt;0,"INT-INDEVIDO",""),IF(ROUND(JP58*1440,0)&lt;=ROUND(Configurações!$B$12*1440,0),IF(ROUND(JQ58*1440,0)&lt;&gt;ROUND(Configurações!$B$8*1440,0),"INT-15MIN",""),IF(OR(ROUND(JQ58*1440,0)&lt;ROUND(Configurações!$B$9*1440,0),ROUND(JQ58*1440,0)&gt;ROUND(Configurações!$B$10*1440,0)),"INT-1H2H","")))))</f>
        <v/>
      </c>
      <c r="JU58" t="str">
        <f>IF(Configurações!$B$3="Simples",IF('Escala Simples'!AH58="Trabalho","TRAB",IF('Escala Simples'!AH58="Folga","FOLGA",IF('Escala Simples'!AH58="Atestado","ATEST",IF('Escala Simples'!AH58="Férias","FERIAS","")))),"")</f>
        <v/>
      </c>
      <c r="JV58" s="71" t="str">
        <f>IF(Configurações!$B$3="Colunas",IF('Escala Colunas'!Q179="","",'Escala Colunas'!Q179),IF(Configurações!$B$3="Simples","",IF('Escala Linhas'!EH58="","",'Escala Linhas'!EH58)))</f>
        <v/>
      </c>
      <c r="JW58" s="71" t="str">
        <f>IF(Configurações!$B$3="Colunas",IF('Escala Colunas'!Q180="","",'Escala Colunas'!Q180),IF(Configurações!$B$3="Simples","",IF('Escala Linhas'!EI58="","",'Escala Linhas'!EI58)))</f>
        <v/>
      </c>
      <c r="JX58" s="71" t="str">
        <f>IF(Configurações!$B$3="Colunas",IF('Escala Colunas'!Q181="","",'Escala Colunas'!Q181),IF(Configurações!$B$3="Simples","",IF('Escala Linhas'!EJ58="","",'Escala Linhas'!EJ58)))</f>
        <v/>
      </c>
      <c r="JY58" s="71" t="str">
        <f>IF(Configurações!$B$3="Colunas",IF('Escala Colunas'!Q182="","",'Escala Colunas'!Q182),IF(Configurações!$B$3="Simples","",IF('Escala Linhas'!EK58="","",'Escala Linhas'!EK58)))</f>
        <v/>
      </c>
      <c r="JZ58">
        <f>IF($B58="",0,IF(Configurações!$B$3="Simples",IF(OR(KF58="TRAB",KF58="ATEST"),1,0),IF(AND(JV58&lt;&gt;"",JY58&lt;&gt;""),1,0)))</f>
        <v>0</v>
      </c>
      <c r="KA58" s="72">
        <f>IF(AND(JZ58=1,Configurações!$B$3&lt;&gt;"Simples"),MOD(JY58-JV58,1)-KB58,0)</f>
        <v>0</v>
      </c>
      <c r="KB58" s="72">
        <f t="shared" si="182"/>
        <v>0</v>
      </c>
      <c r="KC58">
        <f t="shared" si="183"/>
        <v>0</v>
      </c>
      <c r="KD58">
        <f t="shared" si="184"/>
        <v>0</v>
      </c>
      <c r="KE58" s="38" t="str">
        <f>IF(JZ58=0,"",IF(KC58&gt;Configurações!$B$15,"7DIA ","")&amp;IF(AND(WEEKDAY(JV$5)=1,KD58&gt;IF($D58="F",Configurações!$B$13,Configurações!$B$14)),"DOM ","")&amp;IF(Configurações!$B$3="Simples","",IF(ROUND(KA58*1440,0)&lt;=ROUND(Configurações!$B$11*1440,0),IF(ROUND(KB58*1440,0)&gt;0,"INT-INDEVIDO",""),IF(ROUND(KA58*1440,0)&lt;=ROUND(Configurações!$B$12*1440,0),IF(ROUND(KB58*1440,0)&lt;&gt;ROUND(Configurações!$B$8*1440,0),"INT-15MIN",""),IF(OR(ROUND(KB58*1440,0)&lt;ROUND(Configurações!$B$9*1440,0),ROUND(KB58*1440,0)&gt;ROUND(Configurações!$B$10*1440,0)),"INT-1H2H","")))))</f>
        <v/>
      </c>
      <c r="KF58" t="str">
        <f>IF(Configurações!$B$3="Simples",IF('Escala Simples'!AI58="Trabalho","TRAB",IF('Escala Simples'!AI58="Folga","FOLGA",IF('Escala Simples'!AI58="Atestado","ATEST",IF('Escala Simples'!AI58="Férias","FERIAS","")))),"")</f>
        <v/>
      </c>
      <c r="KG58" s="71" t="str">
        <f>IF(Configurações!$B$3="Colunas",IF('Escala Colunas'!Q184="","",'Escala Colunas'!Q184),IF(Configurações!$B$3="Simples","",IF('Escala Linhas'!EM58="","",'Escala Linhas'!EM58)))</f>
        <v/>
      </c>
      <c r="KH58" s="71" t="str">
        <f>IF(Configurações!$B$3="Colunas",IF('Escala Colunas'!Q185="","",'Escala Colunas'!Q185),IF(Configurações!$B$3="Simples","",IF('Escala Linhas'!EN58="","",'Escala Linhas'!EN58)))</f>
        <v/>
      </c>
      <c r="KI58" s="71" t="str">
        <f>IF(Configurações!$B$3="Colunas",IF('Escala Colunas'!Q186="","",'Escala Colunas'!Q186),IF(Configurações!$B$3="Simples","",IF('Escala Linhas'!EO58="","",'Escala Linhas'!EO58)))</f>
        <v/>
      </c>
      <c r="KJ58" s="71" t="str">
        <f>IF(Configurações!$B$3="Colunas",IF('Escala Colunas'!Q187="","",'Escala Colunas'!Q187),IF(Configurações!$B$3="Simples","",IF('Escala Linhas'!EP58="","",'Escala Linhas'!EP58)))</f>
        <v/>
      </c>
      <c r="KK58">
        <f>IF($B58="",0,IF(Configurações!$B$3="Simples",IF(OR(KQ58="TRAB",KQ58="ATEST"),1,0),IF(AND(KG58&lt;&gt;"",KJ58&lt;&gt;""),1,0)))</f>
        <v>0</v>
      </c>
      <c r="KL58" s="72">
        <f>IF(AND(KK58=1,Configurações!$B$3&lt;&gt;"Simples"),MOD(KJ58-KG58,1)-KM58,0)</f>
        <v>0</v>
      </c>
      <c r="KM58" s="72">
        <f t="shared" si="185"/>
        <v>0</v>
      </c>
      <c r="KN58">
        <f t="shared" si="186"/>
        <v>0</v>
      </c>
      <c r="KO58">
        <f t="shared" si="187"/>
        <v>0</v>
      </c>
      <c r="KP58" s="38" t="str">
        <f>IF(KK58=0,"",IF(KN58&gt;Configurações!$B$15,"7DIA ","")&amp;IF(AND(WEEKDAY(KG$5)=1,KO58&gt;IF($D58="F",Configurações!$B$13,Configurações!$B$14)),"DOM ","")&amp;IF(Configurações!$B$3="Simples","",IF(ROUND(KL58*1440,0)&lt;=ROUND(Configurações!$B$11*1440,0),IF(ROUND(KM58*1440,0)&gt;0,"INT-INDEVIDO",""),IF(ROUND(KL58*1440,0)&lt;=ROUND(Configurações!$B$12*1440,0),IF(ROUND(KM58*1440,0)&lt;&gt;ROUND(Configurações!$B$8*1440,0),"INT-15MIN",""),IF(OR(ROUND(KM58*1440,0)&lt;ROUND(Configurações!$B$9*1440,0),ROUND(KM58*1440,0)&gt;ROUND(Configurações!$B$10*1440,0)),"INT-1H2H","")))))</f>
        <v/>
      </c>
      <c r="KQ58" t="str">
        <f>IF(Configurações!$B$3="Simples",IF('Escala Simples'!AJ58="Trabalho","TRAB",IF('Escala Simples'!AJ58="Folga","FOLGA",IF('Escala Simples'!AJ58="Atestado","ATEST",IF('Escala Simples'!AJ58="Férias","FERIAS","")))),"")</f>
        <v/>
      </c>
      <c r="KR58" s="71" t="str">
        <f>IF(Configurações!$B$3="Colunas",IF('Escala Colunas'!Q189="","",'Escala Colunas'!Q189),IF(Configurações!$B$3="Simples","",IF('Escala Linhas'!ER58="","",'Escala Linhas'!ER58)))</f>
        <v/>
      </c>
      <c r="KS58" s="71" t="str">
        <f>IF(Configurações!$B$3="Colunas",IF('Escala Colunas'!Q190="","",'Escala Colunas'!Q190),IF(Configurações!$B$3="Simples","",IF('Escala Linhas'!ES58="","",'Escala Linhas'!ES58)))</f>
        <v/>
      </c>
      <c r="KT58" s="71" t="str">
        <f>IF(Configurações!$B$3="Colunas",IF('Escala Colunas'!Q191="","",'Escala Colunas'!Q191),IF(Configurações!$B$3="Simples","",IF('Escala Linhas'!ET58="","",'Escala Linhas'!ET58)))</f>
        <v/>
      </c>
      <c r="KU58" s="71" t="str">
        <f>IF(Configurações!$B$3="Colunas",IF('Escala Colunas'!Q192="","",'Escala Colunas'!Q192),IF(Configurações!$B$3="Simples","",IF('Escala Linhas'!EU58="","",'Escala Linhas'!EU58)))</f>
        <v/>
      </c>
      <c r="KV58">
        <f>IF($B58="",0,IF(Configurações!$B$3="Simples",IF(OR(LB58="TRAB",LB58="ATEST"),1,0),IF(AND(KR58&lt;&gt;"",KU58&lt;&gt;""),1,0)))</f>
        <v>0</v>
      </c>
      <c r="KW58" s="72">
        <f>IF(AND(KV58=1,Configurações!$B$3&lt;&gt;"Simples"),MOD(KU58-KR58,1)-KX58,0)</f>
        <v>0</v>
      </c>
      <c r="KX58" s="72">
        <f t="shared" si="188"/>
        <v>0</v>
      </c>
      <c r="KY58">
        <f t="shared" si="189"/>
        <v>0</v>
      </c>
      <c r="KZ58">
        <f t="shared" si="190"/>
        <v>0</v>
      </c>
      <c r="LA58" s="38" t="str">
        <f>IF(KV58=0,"",IF(KY58&gt;Configurações!$B$15,"7DIA ","")&amp;IF(AND(WEEKDAY(KR$5)=1,KZ58&gt;IF($D58="F",Configurações!$B$13,Configurações!$B$14)),"DOM ","")&amp;IF(Configurações!$B$3="Simples","",IF(ROUND(KW58*1440,0)&lt;=ROUND(Configurações!$B$11*1440,0),IF(ROUND(KX58*1440,0)&gt;0,"INT-INDEVIDO",""),IF(ROUND(KW58*1440,0)&lt;=ROUND(Configurações!$B$12*1440,0),IF(ROUND(KX58*1440,0)&lt;&gt;ROUND(Configurações!$B$8*1440,0),"INT-15MIN",""),IF(OR(ROUND(KX58*1440,0)&lt;ROUND(Configurações!$B$9*1440,0),ROUND(KX58*1440,0)&gt;ROUND(Configurações!$B$10*1440,0)),"INT-1H2H","")))))</f>
        <v/>
      </c>
      <c r="LB58" t="str">
        <f>IF(Configurações!$B$3="Simples",IF('Escala Simples'!AK58="Trabalho","TRAB",IF('Escala Simples'!AK58="Folga","FOLGA",IF('Escala Simples'!AK58="Atestado","ATEST",IF('Escala Simples'!AK58="Férias","FERIAS","")))),"")</f>
        <v/>
      </c>
      <c r="LC58" s="71" t="str">
        <f>IF(Configurações!$B$3="Colunas",IF('Escala Colunas'!Q197="","",'Escala Colunas'!Q197),IF(Configurações!$B$3="Simples","",IF('Escala Linhas'!EZ58="","",'Escala Linhas'!EZ58)))</f>
        <v/>
      </c>
      <c r="LD58" s="71" t="str">
        <f>IF(Configurações!$B$3="Colunas",IF('Escala Colunas'!Q198="","",'Escala Colunas'!Q198),IF(Configurações!$B$3="Simples","",IF('Escala Linhas'!FA58="","",'Escala Linhas'!FA58)))</f>
        <v/>
      </c>
      <c r="LE58" s="71" t="str">
        <f>IF(Configurações!$B$3="Colunas",IF('Escala Colunas'!Q199="","",'Escala Colunas'!Q199),IF(Configurações!$B$3="Simples","",IF('Escala Linhas'!FB58="","",'Escala Linhas'!FB58)))</f>
        <v/>
      </c>
      <c r="LF58" s="71" t="str">
        <f>IF(Configurações!$B$3="Colunas",IF('Escala Colunas'!Q200="","",'Escala Colunas'!Q200),IF(Configurações!$B$3="Simples","",IF('Escala Linhas'!FC58="","",'Escala Linhas'!FC58)))</f>
        <v/>
      </c>
      <c r="LG58">
        <f>IF($B58="",0,IF(Configurações!$B$3="Simples",IF(OR(LM58="TRAB",LM58="ATEST"),1,0),IF(AND(LC58&lt;&gt;"",LF58&lt;&gt;""),1,0)))</f>
        <v>0</v>
      </c>
      <c r="LH58" s="72">
        <f>IF(AND(LG58=1,Configurações!$B$3&lt;&gt;"Simples"),MOD(LF58-LC58,1)-LI58,0)</f>
        <v>0</v>
      </c>
      <c r="LI58" s="72">
        <f t="shared" si="191"/>
        <v>0</v>
      </c>
      <c r="LJ58">
        <f t="shared" si="192"/>
        <v>0</v>
      </c>
      <c r="LK58">
        <f t="shared" si="193"/>
        <v>0</v>
      </c>
      <c r="LL58" s="38" t="str">
        <f>IF(LG58=0,"",IF(LJ58&gt;Configurações!$B$15,"7DIA ","")&amp;IF(AND(WEEKDAY(LC$5)=1,LK58&gt;IF($D58="F",Configurações!$B$13,Configurações!$B$14)),"DOM ","")&amp;IF(Configurações!$B$3="Simples","",IF(ROUND(LH58*1440,0)&lt;=ROUND(Configurações!$B$11*1440,0),IF(ROUND(LI58*1440,0)&gt;0,"INT-INDEVIDO",""),IF(ROUND(LH58*1440,0)&lt;=ROUND(Configurações!$B$12*1440,0),IF(ROUND(LI58*1440,0)&lt;&gt;ROUND(Configurações!$B$8*1440,0),"INT-15MIN",""),IF(OR(ROUND(LI58*1440,0)&lt;ROUND(Configurações!$B$9*1440,0),ROUND(LI58*1440,0)&gt;ROUND(Configurações!$B$10*1440,0)),"INT-1H2H","")))))</f>
        <v/>
      </c>
      <c r="LM58" t="str">
        <f>IF(Configurações!$B$3="Simples",IF('Escala Simples'!AN58="Trabalho","TRAB",IF('Escala Simples'!AN58="Folga","FOLGA",IF('Escala Simples'!AN58="Atestado","ATEST",IF('Escala Simples'!AN58="Férias","FERIAS","")))),"")</f>
        <v/>
      </c>
      <c r="LN58" s="71" t="str">
        <f>IF(Configurações!$B$3="Colunas",IF('Escala Colunas'!Q202="","",'Escala Colunas'!Q202),IF(Configurações!$B$3="Simples","",IF('Escala Linhas'!FE58="","",'Escala Linhas'!FE58)))</f>
        <v/>
      </c>
      <c r="LO58" s="71" t="str">
        <f>IF(Configurações!$B$3="Colunas",IF('Escala Colunas'!Q203="","",'Escala Colunas'!Q203),IF(Configurações!$B$3="Simples","",IF('Escala Linhas'!FF58="","",'Escala Linhas'!FF58)))</f>
        <v/>
      </c>
      <c r="LP58" s="71" t="str">
        <f>IF(Configurações!$B$3="Colunas",IF('Escala Colunas'!Q204="","",'Escala Colunas'!Q204),IF(Configurações!$B$3="Simples","",IF('Escala Linhas'!FG58="","",'Escala Linhas'!FG58)))</f>
        <v/>
      </c>
      <c r="LQ58" s="71" t="str">
        <f>IF(Configurações!$B$3="Colunas",IF('Escala Colunas'!Q205="","",'Escala Colunas'!Q205),IF(Configurações!$B$3="Simples","",IF('Escala Linhas'!FH58="","",'Escala Linhas'!FH58)))</f>
        <v/>
      </c>
      <c r="LR58">
        <f>IF($B58="",0,IF(Configurações!$B$3="Simples",IF(OR(LX58="TRAB",LX58="ATEST"),1,0),IF(AND(LN58&lt;&gt;"",LQ58&lt;&gt;""),1,0)))</f>
        <v>0</v>
      </c>
      <c r="LS58" s="72">
        <f>IF(AND(LR58=1,Configurações!$B$3&lt;&gt;"Simples"),MOD(LQ58-LN58,1)-LT58,0)</f>
        <v>0</v>
      </c>
      <c r="LT58" s="72">
        <f t="shared" si="194"/>
        <v>0</v>
      </c>
      <c r="LU58">
        <f t="shared" si="195"/>
        <v>0</v>
      </c>
      <c r="LV58">
        <f t="shared" si="196"/>
        <v>0</v>
      </c>
      <c r="LW58" s="38" t="str">
        <f>IF(LR58=0,"",IF(LU58&gt;Configurações!$B$15,"7DIA ","")&amp;IF(AND(WEEKDAY(LN$5)=1,LV58&gt;IF($D58="F",Configurações!$B$13,Configurações!$B$14)),"DOM ","")&amp;IF(Configurações!$B$3="Simples","",IF(ROUND(LS58*1440,0)&lt;=ROUND(Configurações!$B$11*1440,0),IF(ROUND(LT58*1440,0)&gt;0,"INT-INDEVIDO",""),IF(ROUND(LS58*1440,0)&lt;=ROUND(Configurações!$B$12*1440,0),IF(ROUND(LT58*1440,0)&lt;&gt;ROUND(Configurações!$B$8*1440,0),"INT-15MIN",""),IF(OR(ROUND(LT58*1440,0)&lt;ROUND(Configurações!$B$9*1440,0),ROUND(LT58*1440,0)&gt;ROUND(Configurações!$B$10*1440,0)),"INT-1H2H","")))))</f>
        <v/>
      </c>
      <c r="LX58" t="str">
        <f>IF(Configurações!$B$3="Simples",IF('Escala Simples'!AO58="Trabalho","TRAB",IF('Escala Simples'!AO58="Folga","FOLGA",IF('Escala Simples'!AO58="Atestado","ATEST",IF('Escala Simples'!AO58="Férias","FERIAS","")))),"")</f>
        <v/>
      </c>
      <c r="LY58" s="71" t="str">
        <f>IF(Configurações!$B$3="Colunas",IF('Escala Colunas'!Q207="","",'Escala Colunas'!Q207),IF(Configurações!$B$3="Simples","",IF('Escala Linhas'!FJ58="","",'Escala Linhas'!FJ58)))</f>
        <v/>
      </c>
      <c r="LZ58" s="71" t="str">
        <f>IF(Configurações!$B$3="Colunas",IF('Escala Colunas'!Q208="","",'Escala Colunas'!Q208),IF(Configurações!$B$3="Simples","",IF('Escala Linhas'!FK58="","",'Escala Linhas'!FK58)))</f>
        <v/>
      </c>
      <c r="MA58" s="71" t="str">
        <f>IF(Configurações!$B$3="Colunas",IF('Escala Colunas'!Q209="","",'Escala Colunas'!Q209),IF(Configurações!$B$3="Simples","",IF('Escala Linhas'!FL58="","",'Escala Linhas'!FL58)))</f>
        <v/>
      </c>
      <c r="MB58" s="71" t="str">
        <f>IF(Configurações!$B$3="Colunas",IF('Escala Colunas'!Q210="","",'Escala Colunas'!Q210),IF(Configurações!$B$3="Simples","",IF('Escala Linhas'!FM58="","",'Escala Linhas'!FM58)))</f>
        <v/>
      </c>
      <c r="MC58">
        <f>IF($B58="",0,IF(Configurações!$B$3="Simples",IF(OR(MI58="TRAB",MI58="ATEST"),1,0),IF(AND(LY58&lt;&gt;"",MB58&lt;&gt;""),1,0)))</f>
        <v>0</v>
      </c>
      <c r="MD58" s="72">
        <f>IF(AND(MC58=1,Configurações!$B$3&lt;&gt;"Simples"),MOD(MB58-LY58,1)-ME58,0)</f>
        <v>0</v>
      </c>
      <c r="ME58" s="72">
        <f t="shared" si="197"/>
        <v>0</v>
      </c>
      <c r="MF58">
        <f t="shared" si="198"/>
        <v>0</v>
      </c>
      <c r="MG58">
        <f t="shared" si="199"/>
        <v>0</v>
      </c>
      <c r="MH58" s="38" t="str">
        <f>IF(MC58=0,"",IF(MF58&gt;Configurações!$B$15,"7DIA ","")&amp;IF(AND(WEEKDAY(LY$5)=1,MG58&gt;IF($D58="F",Configurações!$B$13,Configurações!$B$14)),"DOM ","")&amp;IF(Configurações!$B$3="Simples","",IF(ROUND(MD58*1440,0)&lt;=ROUND(Configurações!$B$11*1440,0),IF(ROUND(ME58*1440,0)&gt;0,"INT-INDEVIDO",""),IF(ROUND(MD58*1440,0)&lt;=ROUND(Configurações!$B$12*1440,0),IF(ROUND(ME58*1440,0)&lt;&gt;ROUND(Configurações!$B$8*1440,0),"INT-15MIN",""),IF(OR(ROUND(ME58*1440,0)&lt;ROUND(Configurações!$B$9*1440,0),ROUND(ME58*1440,0)&gt;ROUND(Configurações!$B$10*1440,0)),"INT-1H2H","")))))</f>
        <v/>
      </c>
      <c r="MI58" t="str">
        <f>IF(Configurações!$B$3="Simples",IF('Escala Simples'!AP58="Trabalho","TRAB",IF('Escala Simples'!AP58="Folga","FOLGA",IF('Escala Simples'!AP58="Atestado","ATEST",IF('Escala Simples'!AP58="Férias","FERIAS","")))),"")</f>
        <v/>
      </c>
      <c r="MJ58" s="71" t="str">
        <f>IF(Configurações!$B$3="Colunas",IF('Escala Colunas'!Q212="","",'Escala Colunas'!Q212),IF(Configurações!$B$3="Simples","",IF('Escala Linhas'!FO58="","",'Escala Linhas'!FO58)))</f>
        <v/>
      </c>
      <c r="MK58" s="71" t="str">
        <f>IF(Configurações!$B$3="Colunas",IF('Escala Colunas'!Q213="","",'Escala Colunas'!Q213),IF(Configurações!$B$3="Simples","",IF('Escala Linhas'!FP58="","",'Escala Linhas'!FP58)))</f>
        <v/>
      </c>
      <c r="ML58" s="71" t="str">
        <f>IF(Configurações!$B$3="Colunas",IF('Escala Colunas'!Q214="","",'Escala Colunas'!Q214),IF(Configurações!$B$3="Simples","",IF('Escala Linhas'!FQ58="","",'Escala Linhas'!FQ58)))</f>
        <v/>
      </c>
      <c r="MM58" s="71" t="str">
        <f>IF(Configurações!$B$3="Colunas",IF('Escala Colunas'!Q215="","",'Escala Colunas'!Q215),IF(Configurações!$B$3="Simples","",IF('Escala Linhas'!FR58="","",'Escala Linhas'!FR58)))</f>
        <v/>
      </c>
      <c r="MN58">
        <f>IF($B58="",0,IF(Configurações!$B$3="Simples",IF(OR(MT58="TRAB",MT58="ATEST"),1,0),IF(AND(MJ58&lt;&gt;"",MM58&lt;&gt;""),1,0)))</f>
        <v>0</v>
      </c>
      <c r="MO58" s="72">
        <f>IF(AND(MN58=1,Configurações!$B$3&lt;&gt;"Simples"),MOD(MM58-MJ58,1)-MP58,0)</f>
        <v>0</v>
      </c>
      <c r="MP58" s="72">
        <f t="shared" si="200"/>
        <v>0</v>
      </c>
      <c r="MQ58">
        <f t="shared" si="201"/>
        <v>0</v>
      </c>
      <c r="MR58">
        <f t="shared" si="202"/>
        <v>0</v>
      </c>
      <c r="MS58" s="38" t="str">
        <f>IF(MN58=0,"",IF(MQ58&gt;Configurações!$B$15,"7DIA ","")&amp;IF(AND(WEEKDAY(MJ$5)=1,MR58&gt;IF($D58="F",Configurações!$B$13,Configurações!$B$14)),"DOM ","")&amp;IF(Configurações!$B$3="Simples","",IF(ROUND(MO58*1440,0)&lt;=ROUND(Configurações!$B$11*1440,0),IF(ROUND(MP58*1440,0)&gt;0,"INT-INDEVIDO",""),IF(ROUND(MO58*1440,0)&lt;=ROUND(Configurações!$B$12*1440,0),IF(ROUND(MP58*1440,0)&lt;&gt;ROUND(Configurações!$B$8*1440,0),"INT-15MIN",""),IF(OR(ROUND(MP58*1440,0)&lt;ROUND(Configurações!$B$9*1440,0),ROUND(MP58*1440,0)&gt;ROUND(Configurações!$B$10*1440,0)),"INT-1H2H","")))))</f>
        <v/>
      </c>
      <c r="MT58" t="str">
        <f>IF(Configurações!$B$3="Simples",IF('Escala Simples'!AQ58="Trabalho","TRAB",IF('Escala Simples'!AQ58="Folga","FOLGA",IF('Escala Simples'!AQ58="Atestado","ATEST",IF('Escala Simples'!AQ58="Férias","FERIAS","")))),"")</f>
        <v/>
      </c>
      <c r="MU58" s="71" t="str">
        <f>IF(Configurações!$B$3="Colunas",IF('Escala Colunas'!Q217="","",'Escala Colunas'!Q217),IF(Configurações!$B$3="Simples","",IF('Escala Linhas'!FT58="","",'Escala Linhas'!FT58)))</f>
        <v/>
      </c>
      <c r="MV58" s="71" t="str">
        <f>IF(Configurações!$B$3="Colunas",IF('Escala Colunas'!Q218="","",'Escala Colunas'!Q218),IF(Configurações!$B$3="Simples","",IF('Escala Linhas'!FU58="","",'Escala Linhas'!FU58)))</f>
        <v/>
      </c>
      <c r="MW58" s="71" t="str">
        <f>IF(Configurações!$B$3="Colunas",IF('Escala Colunas'!Q219="","",'Escala Colunas'!Q219),IF(Configurações!$B$3="Simples","",IF('Escala Linhas'!FV58="","",'Escala Linhas'!FV58)))</f>
        <v/>
      </c>
      <c r="MX58" s="71" t="str">
        <f>IF(Configurações!$B$3="Colunas",IF('Escala Colunas'!Q220="","",'Escala Colunas'!Q220),IF(Configurações!$B$3="Simples","",IF('Escala Linhas'!FW58="","",'Escala Linhas'!FW58)))</f>
        <v/>
      </c>
      <c r="MY58">
        <f>IF($B58="",0,IF(Configurações!$B$3="Simples",IF(OR(NE58="TRAB",NE58="ATEST"),1,0),IF(AND(MU58&lt;&gt;"",MX58&lt;&gt;""),1,0)))</f>
        <v>0</v>
      </c>
      <c r="MZ58" s="72">
        <f>IF(AND(MY58=1,Configurações!$B$3&lt;&gt;"Simples"),MOD(MX58-MU58,1)-NA58,0)</f>
        <v>0</v>
      </c>
      <c r="NA58" s="72">
        <f t="shared" si="203"/>
        <v>0</v>
      </c>
      <c r="NB58">
        <f t="shared" si="204"/>
        <v>0</v>
      </c>
      <c r="NC58">
        <f t="shared" si="205"/>
        <v>0</v>
      </c>
      <c r="ND58" s="38" t="str">
        <f>IF(MY58=0,"",IF(NB58&gt;Configurações!$B$15,"7DIA ","")&amp;IF(AND(WEEKDAY(MU$5)=1,NC58&gt;IF($D58="F",Configurações!$B$13,Configurações!$B$14)),"DOM ","")&amp;IF(Configurações!$B$3="Simples","",IF(ROUND(MZ58*1440,0)&lt;=ROUND(Configurações!$B$11*1440,0),IF(ROUND(NA58*1440,0)&gt;0,"INT-INDEVIDO",""),IF(ROUND(MZ58*1440,0)&lt;=ROUND(Configurações!$B$12*1440,0),IF(ROUND(NA58*1440,0)&lt;&gt;ROUND(Configurações!$B$8*1440,0),"INT-15MIN",""),IF(OR(ROUND(NA58*1440,0)&lt;ROUND(Configurações!$B$9*1440,0),ROUND(NA58*1440,0)&gt;ROUND(Configurações!$B$10*1440,0)),"INT-1H2H","")))))</f>
        <v/>
      </c>
      <c r="NE58" t="str">
        <f>IF(Configurações!$B$3="Simples",IF('Escala Simples'!AR58="Trabalho","TRAB",IF('Escala Simples'!AR58="Folga","FOLGA",IF('Escala Simples'!AR58="Atestado","ATEST",IF('Escala Simples'!AR58="Férias","FERIAS","")))),"")</f>
        <v/>
      </c>
      <c r="NF58" s="71" t="str">
        <f>IF(Configurações!$B$3="Colunas",IF('Escala Colunas'!Q222="","",'Escala Colunas'!Q222),IF(Configurações!$B$3="Simples","",IF('Escala Linhas'!FY58="","",'Escala Linhas'!FY58)))</f>
        <v/>
      </c>
      <c r="NG58" s="71" t="str">
        <f>IF(Configurações!$B$3="Colunas",IF('Escala Colunas'!Q223="","",'Escala Colunas'!Q223),IF(Configurações!$B$3="Simples","",IF('Escala Linhas'!FZ58="","",'Escala Linhas'!FZ58)))</f>
        <v/>
      </c>
      <c r="NH58" s="71" t="str">
        <f>IF(Configurações!$B$3="Colunas",IF('Escala Colunas'!Q224="","",'Escala Colunas'!Q224),IF(Configurações!$B$3="Simples","",IF('Escala Linhas'!GA58="","",'Escala Linhas'!GA58)))</f>
        <v/>
      </c>
      <c r="NI58" s="71" t="str">
        <f>IF(Configurações!$B$3="Colunas",IF('Escala Colunas'!Q225="","",'Escala Colunas'!Q225),IF(Configurações!$B$3="Simples","",IF('Escala Linhas'!GB58="","",'Escala Linhas'!GB58)))</f>
        <v/>
      </c>
      <c r="NJ58">
        <f>IF($B58="",0,IF(Configurações!$B$3="Simples",IF(OR(NP58="TRAB",NP58="ATEST"),1,0),IF(AND(NF58&lt;&gt;"",NI58&lt;&gt;""),1,0)))</f>
        <v>0</v>
      </c>
      <c r="NK58" s="72">
        <f>IF(AND(NJ58=1,Configurações!$B$3&lt;&gt;"Simples"),MOD(NI58-NF58,1)-NL58,0)</f>
        <v>0</v>
      </c>
      <c r="NL58" s="72">
        <f t="shared" si="206"/>
        <v>0</v>
      </c>
      <c r="NM58">
        <f t="shared" si="207"/>
        <v>0</v>
      </c>
      <c r="NN58">
        <f t="shared" si="208"/>
        <v>0</v>
      </c>
      <c r="NO58" s="38" t="str">
        <f>IF(NJ58=0,"",IF(NM58&gt;Configurações!$B$15,"7DIA ","")&amp;IF(AND(WEEKDAY(NF$5)=1,NN58&gt;IF($D58="F",Configurações!$B$13,Configurações!$B$14)),"DOM ","")&amp;IF(Configurações!$B$3="Simples","",IF(ROUND(NK58*1440,0)&lt;=ROUND(Configurações!$B$11*1440,0),IF(ROUND(NL58*1440,0)&gt;0,"INT-INDEVIDO",""),IF(ROUND(NK58*1440,0)&lt;=ROUND(Configurações!$B$12*1440,0),IF(ROUND(NL58*1440,0)&lt;&gt;ROUND(Configurações!$B$8*1440,0),"INT-15MIN",""),IF(OR(ROUND(NL58*1440,0)&lt;ROUND(Configurações!$B$9*1440,0),ROUND(NL58*1440,0)&gt;ROUND(Configurações!$B$10*1440,0)),"INT-1H2H","")))))</f>
        <v/>
      </c>
      <c r="NP58" t="str">
        <f>IF(Configurações!$B$3="Simples",IF('Escala Simples'!AS58="Trabalho","TRAB",IF('Escala Simples'!AS58="Folga","FOLGA",IF('Escala Simples'!AS58="Atestado","ATEST",IF('Escala Simples'!AS58="Férias","FERIAS","")))),"")</f>
        <v/>
      </c>
      <c r="NQ58" s="71" t="str">
        <f>IF(Configurações!$B$3="Colunas",IF('Escala Colunas'!Q227="","",'Escala Colunas'!Q227),IF(Configurações!$B$3="Simples","",IF('Escala Linhas'!GD58="","",'Escala Linhas'!GD58)))</f>
        <v/>
      </c>
      <c r="NR58" s="71" t="str">
        <f>IF(Configurações!$B$3="Colunas",IF('Escala Colunas'!Q228="","",'Escala Colunas'!Q228),IF(Configurações!$B$3="Simples","",IF('Escala Linhas'!GE58="","",'Escala Linhas'!GE58)))</f>
        <v/>
      </c>
      <c r="NS58" s="71" t="str">
        <f>IF(Configurações!$B$3="Colunas",IF('Escala Colunas'!Q229="","",'Escala Colunas'!Q229),IF(Configurações!$B$3="Simples","",IF('Escala Linhas'!GF58="","",'Escala Linhas'!GF58)))</f>
        <v/>
      </c>
      <c r="NT58" s="71" t="str">
        <f>IF(Configurações!$B$3="Colunas",IF('Escala Colunas'!Q230="","",'Escala Colunas'!Q230),IF(Configurações!$B$3="Simples","",IF('Escala Linhas'!GG58="","",'Escala Linhas'!GG58)))</f>
        <v/>
      </c>
      <c r="NU58">
        <f>IF($B58="",0,IF(Configurações!$B$3="Simples",IF(OR(OA58="TRAB",OA58="ATEST"),1,0),IF(AND(NQ58&lt;&gt;"",NT58&lt;&gt;""),1,0)))</f>
        <v>0</v>
      </c>
      <c r="NV58" s="72">
        <f>IF(AND(NU58=1,Configurações!$B$3&lt;&gt;"Simples"),MOD(NT58-NQ58,1)-NW58,0)</f>
        <v>0</v>
      </c>
      <c r="NW58" s="72">
        <f t="shared" si="209"/>
        <v>0</v>
      </c>
      <c r="NX58">
        <f t="shared" si="210"/>
        <v>0</v>
      </c>
      <c r="NY58">
        <f t="shared" si="211"/>
        <v>0</v>
      </c>
      <c r="NZ58" s="38" t="str">
        <f>IF(NU58=0,"",IF(NX58&gt;Configurações!$B$15,"7DIA ","")&amp;IF(AND(WEEKDAY(NQ$5)=1,NY58&gt;IF($D58="F",Configurações!$B$13,Configurações!$B$14)),"DOM ","")&amp;IF(Configurações!$B$3="Simples","",IF(ROUND(NV58*1440,0)&lt;=ROUND(Configurações!$B$11*1440,0),IF(ROUND(NW58*1440,0)&gt;0,"INT-INDEVIDO",""),IF(ROUND(NV58*1440,0)&lt;=ROUND(Configurações!$B$12*1440,0),IF(ROUND(NW58*1440,0)&lt;&gt;ROUND(Configurações!$B$8*1440,0),"INT-15MIN",""),IF(OR(ROUND(NW58*1440,0)&lt;ROUND(Configurações!$B$9*1440,0),ROUND(NW58*1440,0)&gt;ROUND(Configurações!$B$10*1440,0)),"INT-1H2H","")))))</f>
        <v/>
      </c>
      <c r="OA58" t="str">
        <f>IF(Configurações!$B$3="Simples",IF('Escala Simples'!AT58="Trabalho","TRAB",IF('Escala Simples'!AT58="Folga","FOLGA",IF('Escala Simples'!AT58="Atestado","ATEST",IF('Escala Simples'!AT58="Férias","FERIAS","")))),"")</f>
        <v/>
      </c>
      <c r="OB58" s="72">
        <f>SUMIFS(Cálculos!$G58:$OA58,Cálculos!$G$4:$OA$4,"H",Cálculos!$G$3:$OA$3,1)</f>
        <v>0</v>
      </c>
      <c r="OC58">
        <f>SUMIFS(Cálculos!$G58:$OA58,Cálculos!$G$4:$OA$4,"T",Cálculos!$G$3:$OA$3,1)</f>
        <v>0</v>
      </c>
      <c r="OD58" s="69" t="str">
        <f>IF($B58="","",IF(AND(Configurações!$B$3&lt;&gt;"Simples",ISNUMBER($C58),ROUND(OB58*1440,0)&gt;$C58*60),"Jornada semanal excedida: "&amp;TEXT(OB58,"[h]:mm")&amp;" (contratada "&amp;$C58&amp;"h) • ","")&amp;IF(IF(Configurações!$B$6="Sim",OC58&gt;6,OC58&gt;Configurações!$B$5),IF(Configurações!$B$6="Sim","Semana inteira sem folga — mínimo 1 folga (CCT/ACT) • ","Mais de "&amp;Configurações!$B$5&amp;" dias trabalhados — obrigatórias 2 folgas semanais • "),"")&amp;IF(COUNTIF(G58:CD58,"*7DIA*")&gt;0,"7º dia consecutivo de trabalho • ","")&amp;IF(COUNTIF(G58:CD58,"*DOM*")&gt;0,"Domingos consecutivos acima do permitido • ","")&amp;IF(COUNTIF(G58:CD58,"*INT-INDEVIDO*")&gt;0,"Intervalo indevido em jornada até 4h • ","")&amp;IF(COUNTIF(G58:CD58,"*INT-15MIN*")&gt;0,"Intervalo deve ser de 15 min (jornada 4h01–6h) • ","")&amp;IF(COUNTIF(G58:CD58,"*INT-1H2H*")&gt;0,"Intervalo fora de 1h–2h (jornada acima de 6h) • ",""))</f>
        <v/>
      </c>
      <c r="OE58">
        <f>IF($B58="",0,IF(AND(Configurações!$B$3&lt;&gt;"Simples",ISNUMBER($C58),ROUND(OB58*1440,0)&gt;$C58*60),1,0))</f>
        <v>0</v>
      </c>
      <c r="OF58">
        <f>IF($B58="",0,IF(IF(Configurações!$B$6="Sim",OC58&gt;6,OC58&gt;Configurações!$B$5),1,0))</f>
        <v>0</v>
      </c>
      <c r="OG58" s="72">
        <f>SUMIFS(Cálculos!$G58:$OA58,Cálculos!$G$4:$OA$4,"H",Cálculos!$G$3:$OA$3,2)</f>
        <v>0</v>
      </c>
      <c r="OH58">
        <f>SUMIFS(Cálculos!$G58:$OA58,Cálculos!$G$4:$OA$4,"T",Cálculos!$G$3:$OA$3,2)</f>
        <v>0</v>
      </c>
      <c r="OI58" s="69" t="str">
        <f>IF($B58="","",IF(AND(Configurações!$B$3&lt;&gt;"Simples",ISNUMBER($C58),ROUND(OG58*1440,0)&gt;$C58*60),"Jornada semanal excedida: "&amp;TEXT(OG58,"[h]:mm")&amp;" (contratada "&amp;$C58&amp;"h) • ","")&amp;IF(IF(Configurações!$B$6="Sim",OH58&gt;6,OH58&gt;Configurações!$B$5),IF(Configurações!$B$6="Sim","Semana inteira sem folga — mínimo 1 folga (CCT/ACT) • ","Mais de "&amp;Configurações!$B$5&amp;" dias trabalhados — obrigatórias 2 folgas semanais • "),"")&amp;IF(COUNTIF(CF58:FC58,"*7DIA*")&gt;0,"7º dia consecutivo de trabalho • ","")&amp;IF(COUNTIF(CF58:FC58,"*DOM*")&gt;0,"Domingos consecutivos acima do permitido • ","")&amp;IF(COUNTIF(CF58:FC58,"*INT-INDEVIDO*")&gt;0,"Intervalo indevido em jornada até 4h • ","")&amp;IF(COUNTIF(CF58:FC58,"*INT-15MIN*")&gt;0,"Intervalo deve ser de 15 min (jornada 4h01–6h) • ","")&amp;IF(COUNTIF(CF58:FC58,"*INT-1H2H*")&gt;0,"Intervalo fora de 1h–2h (jornada acima de 6h) • ",""))</f>
        <v/>
      </c>
      <c r="OJ58">
        <f>IF($B58="",0,IF(AND(Configurações!$B$3&lt;&gt;"Simples",ISNUMBER($C58),ROUND(OG58*1440,0)&gt;$C58*60),1,0))</f>
        <v>0</v>
      </c>
      <c r="OK58">
        <f>IF($B58="",0,IF(IF(Configurações!$B$6="Sim",OH58&gt;6,OH58&gt;Configurações!$B$5),1,0))</f>
        <v>0</v>
      </c>
      <c r="OL58" s="72">
        <f>SUMIFS(Cálculos!$G58:$OA58,Cálculos!$G$4:$OA$4,"H",Cálculos!$G$3:$OA$3,3)</f>
        <v>0</v>
      </c>
      <c r="OM58">
        <f>SUMIFS(Cálculos!$G58:$OA58,Cálculos!$G$4:$OA$4,"T",Cálculos!$G$3:$OA$3,3)</f>
        <v>0</v>
      </c>
      <c r="ON58" s="69" t="str">
        <f>IF($B58="","",IF(AND(Configurações!$B$3&lt;&gt;"Simples",ISNUMBER($C58),ROUND(OL58*1440,0)&gt;$C58*60),"Jornada semanal excedida: "&amp;TEXT(OL58,"[h]:mm")&amp;" (contratada "&amp;$C58&amp;"h) • ","")&amp;IF(IF(Configurações!$B$6="Sim",OM58&gt;6,OM58&gt;Configurações!$B$5),IF(Configurações!$B$6="Sim","Semana inteira sem folga — mínimo 1 folga (CCT/ACT) • ","Mais de "&amp;Configurações!$B$5&amp;" dias trabalhados — obrigatórias 2 folgas semanais • "),"")&amp;IF(COUNTIF(FE58:IB58,"*7DIA*")&gt;0,"7º dia consecutivo de trabalho • ","")&amp;IF(COUNTIF(FE58:IB58,"*DOM*")&gt;0,"Domingos consecutivos acima do permitido • ","")&amp;IF(COUNTIF(FE58:IB58,"*INT-INDEVIDO*")&gt;0,"Intervalo indevido em jornada até 4h • ","")&amp;IF(COUNTIF(FE58:IB58,"*INT-15MIN*")&gt;0,"Intervalo deve ser de 15 min (jornada 4h01–6h) • ","")&amp;IF(COUNTIF(FE58:IB58,"*INT-1H2H*")&gt;0,"Intervalo fora de 1h–2h (jornada acima de 6h) • ",""))</f>
        <v/>
      </c>
      <c r="OO58">
        <f>IF($B58="",0,IF(AND(Configurações!$B$3&lt;&gt;"Simples",ISNUMBER($C58),ROUND(OL58*1440,0)&gt;$C58*60),1,0))</f>
        <v>0</v>
      </c>
      <c r="OP58">
        <f>IF($B58="",0,IF(IF(Configurações!$B$6="Sim",OM58&gt;6,OM58&gt;Configurações!$B$5),1,0))</f>
        <v>0</v>
      </c>
      <c r="OQ58" s="72">
        <f>SUMIFS(Cálculos!$G58:$OA58,Cálculos!$G$4:$OA$4,"H",Cálculos!$G$3:$OA$3,4)</f>
        <v>0</v>
      </c>
      <c r="OR58">
        <f>SUMIFS(Cálculos!$G58:$OA58,Cálculos!$G$4:$OA$4,"T",Cálculos!$G$3:$OA$3,4)</f>
        <v>0</v>
      </c>
      <c r="OS58" s="69" t="str">
        <f>IF($B58="","",IF(AND(Configurações!$B$3&lt;&gt;"Simples",ISNUMBER($C58),ROUND(OQ58*1440,0)&gt;$C58*60),"Jornada semanal excedida: "&amp;TEXT(OQ58,"[h]:mm")&amp;" (contratada "&amp;$C58&amp;"h) • ","")&amp;IF(IF(Configurações!$B$6="Sim",OR58&gt;6,OR58&gt;Configurações!$B$5),IF(Configurações!$B$6="Sim","Semana inteira sem folga — mínimo 1 folga (CCT/ACT) • ","Mais de "&amp;Configurações!$B$5&amp;" dias trabalhados — obrigatórias 2 folgas semanais • "),"")&amp;IF(COUNTIF(ID58:LA58,"*7DIA*")&gt;0,"7º dia consecutivo de trabalho • ","")&amp;IF(COUNTIF(ID58:LA58,"*DOM*")&gt;0,"Domingos consecutivos acima do permitido • ","")&amp;IF(COUNTIF(ID58:LA58,"*INT-INDEVIDO*")&gt;0,"Intervalo indevido em jornada até 4h • ","")&amp;IF(COUNTIF(ID58:LA58,"*INT-15MIN*")&gt;0,"Intervalo deve ser de 15 min (jornada 4h01–6h) • ","")&amp;IF(COUNTIF(ID58:LA58,"*INT-1H2H*")&gt;0,"Intervalo fora de 1h–2h (jornada acima de 6h) • ",""))</f>
        <v/>
      </c>
      <c r="OT58">
        <f>IF($B58="",0,IF(AND(Configurações!$B$3&lt;&gt;"Simples",ISNUMBER($C58),ROUND(OQ58*1440,0)&gt;$C58*60),1,0))</f>
        <v>0</v>
      </c>
      <c r="OU58">
        <f>IF($B58="",0,IF(IF(Configurações!$B$6="Sim",OR58&gt;6,OR58&gt;Configurações!$B$5),1,0))</f>
        <v>0</v>
      </c>
      <c r="OV58" s="72">
        <f>SUMIFS(Cálculos!$G58:$OA58,Cálculos!$G$4:$OA$4,"H",Cálculos!$G$3:$OA$3,5)</f>
        <v>0</v>
      </c>
      <c r="OW58">
        <f>SUMIFS(Cálculos!$G58:$OA58,Cálculos!$G$4:$OA$4,"T",Cálculos!$G$3:$OA$3,5)</f>
        <v>0</v>
      </c>
      <c r="OX58" s="69" t="str">
        <f>IF($B58="","",IF(AND(Configurações!$B$3&lt;&gt;"Simples",ISNUMBER($C58),ROUND(OV58*1440,0)&gt;$C58*60),"Jornada semanal excedida: "&amp;TEXT(OV58,"[h]:mm")&amp;" (contratada "&amp;$C58&amp;"h) • ","")&amp;IF(IF(Configurações!$B$6="Sim",OW58&gt;6,OW58&gt;Configurações!$B$5),IF(Configurações!$B$6="Sim","Semana inteira sem folga — mínimo 1 folga (CCT/ACT) • ","Mais de "&amp;Configurações!$B$5&amp;" dias trabalhados — obrigatórias 2 folgas semanais • "),"")&amp;IF(COUNTIF(LC58:NZ58,"*7DIA*")&gt;0,"7º dia consecutivo de trabalho • ","")&amp;IF(COUNTIF(LC58:NZ58,"*DOM*")&gt;0,"Domingos consecutivos acima do permitido • ","")&amp;IF(COUNTIF(LC58:NZ58,"*INT-INDEVIDO*")&gt;0,"Intervalo indevido em jornada até 4h • ","")&amp;IF(COUNTIF(LC58:NZ58,"*INT-15MIN*")&gt;0,"Intervalo deve ser de 15 min (jornada 4h01–6h) • ","")&amp;IF(COUNTIF(LC58:NZ58,"*INT-1H2H*")&gt;0,"Intervalo fora de 1h–2h (jornada acima de 6h) • ",""))</f>
        <v/>
      </c>
      <c r="OY58">
        <f>IF($B58="",0,IF(AND(Configurações!$B$3&lt;&gt;"Simples",ISNUMBER($C58),ROUND(OV58*1440,0)&gt;$C58*60),1,0))</f>
        <v>0</v>
      </c>
      <c r="OZ58">
        <f>IF($B58="",0,IF(IF(Configurações!$B$6="Sim",OW58&gt;6,OW58&gt;Configurações!$B$5),1,0))</f>
        <v>0</v>
      </c>
      <c r="PA58">
        <f>IF($B58="",0,SUMPRODUCT((Cálculos!$G$4:$OA$4="T")*(Cálculos!$G$5:$OA$5&gt;=$PA$5)*(Cálculos!$G$5:$OA$5&lt;=$PB$5))-PE58)</f>
        <v>0</v>
      </c>
      <c r="PB58">
        <f>IF($B58="",0,PA58-SUMIFS(Cálculos!$G58:$OA58,Cálculos!$G$4:$OA$4,"T",Cálculos!$G$5:$OA$5,"&gt;="&amp;$PA$5,Cálculos!$G$5:$OA$5,"&lt;="&amp;$PB$5))</f>
        <v>0</v>
      </c>
      <c r="PC58">
        <f>ROUND(PA58*Configurações!$B$7/7,0)</f>
        <v>0</v>
      </c>
      <c r="PD58">
        <f>IF(AND(Configurações!$B$6="Sim",PA58&gt;0,PB58&lt;PC58),1,0)</f>
        <v>0</v>
      </c>
      <c r="PE58">
        <f>IF($B58="",0,COUNTIFS(Cálculos!$G$4:$OA$4,"ST",Cálculos!$G$5:$OA$5,"&gt;="&amp;$PA$5,Cálculos!$G$5:$OA$5,"&lt;="&amp;$PB$5,Cálculos!$G58:$OA58,"FERIAS"))</f>
        <v>0</v>
      </c>
      <c r="PF58">
        <f>IF($B58="",0,SUMPRODUCT((Cálculos!$G$4:$OA$4="T")*(Cálculos!$G$5:$OA$5&gt;=$PF$5)*(Cálculos!$G$5:$OA$5&lt;=$PG$5))-PJ58)</f>
        <v>0</v>
      </c>
      <c r="PG58">
        <f>IF($B58="",0,PF58-SUMIFS(Cálculos!$G58:$OA58,Cálculos!$G$4:$OA$4,"T",Cálculos!$G$5:$OA$5,"&gt;="&amp;$PF$5,Cálculos!$G$5:$OA$5,"&lt;="&amp;$PG$5))</f>
        <v>0</v>
      </c>
      <c r="PH58">
        <f>ROUND(PF58*Configurações!$B$7/7,0)</f>
        <v>0</v>
      </c>
      <c r="PI58">
        <f>IF(AND(Configurações!$B$6="Sim",PF58&gt;0,PG58&lt;PH58),1,0)</f>
        <v>0</v>
      </c>
      <c r="PJ58">
        <f>IF($B58="",0,COUNTIFS(Cálculos!$G$4:$OA$4,"ST",Cálculos!$G$5:$OA$5,"&gt;="&amp;$PF$5,Cálculos!$G$5:$OA$5,"&lt;="&amp;$PG$5,Cálculos!$G58:$OA58,"FERIAS"))</f>
        <v>0</v>
      </c>
      <c r="PK58">
        <f>IF($B58="",0,SUMPRODUCT((Cálculos!$G$4:$OA$4="T")*(Cálculos!$G$5:$OA$5&gt;=$PK$5)*(Cálculos!$G$5:$OA$5&lt;=$PL$5))-PO58)</f>
        <v>0</v>
      </c>
      <c r="PL58">
        <f>IF($B58="",0,PK58-SUMIFS(Cálculos!$G58:$OA58,Cálculos!$G$4:$OA$4,"T",Cálculos!$G$5:$OA$5,"&gt;="&amp;$PK$5,Cálculos!$G$5:$OA$5,"&lt;="&amp;$PL$5))</f>
        <v>0</v>
      </c>
      <c r="PM58">
        <f>ROUND(PK58*Configurações!$B$7/7,0)</f>
        <v>0</v>
      </c>
      <c r="PN58">
        <f>IF(AND(Configurações!$B$6="Sim",PK58&gt;0,PL58&lt;PM58),1,0)</f>
        <v>0</v>
      </c>
      <c r="PO58">
        <f>IF($B58="",0,COUNTIFS(Cálculos!$G$4:$OA$4,"ST",Cálculos!$G$5:$OA$5,"&gt;="&amp;$PK$5,Cálculos!$G$5:$OA$5,"&lt;="&amp;$PL$5,Cálculos!$G58:$OA58,"FERIAS"))</f>
        <v>0</v>
      </c>
      <c r="PP58" s="69" t="str">
        <f t="shared" si="212"/>
        <v/>
      </c>
    </row>
    <row r="59" spans="1:432" x14ac:dyDescent="0.25">
      <c r="A59" s="68" t="str">
        <f t="shared" si="106"/>
        <v/>
      </c>
      <c r="B59" s="69" t="str">
        <f>IF(Configurações!$B$3="Colunas",IF('Escala Colunas'!Q$4="","",'Escala Colunas'!Q$4),IF(Configurações!$B$3="Simples",IF('Escala Simples'!$B59="","",'Escala Simples'!$B59),IF('Escala Linhas'!$B59="","",'Escala Linhas'!$B59)))</f>
        <v/>
      </c>
      <c r="C59" s="70" t="str">
        <f>IF($B59="","",IFERROR(INDEX(Funcionários!$D$5:$D$84,MATCH($B59,Funcionários!$B$5:$B$84,0)),""))</f>
        <v/>
      </c>
      <c r="D59" t="str">
        <f>IF($B59="","",IFERROR(INDEX(Funcionários!$C$5:$C$84,MATCH($B59,Funcionários!$B$5:$B$84,0)),""))</f>
        <v/>
      </c>
      <c r="E59">
        <f>IF($B59="",0,IFERROR(N(INDEX(Funcionários!$E$5:$E$84,MATCH($B59,Funcionários!$B$5:$B$84,0))),0))</f>
        <v>0</v>
      </c>
      <c r="F59">
        <f>IF($B59="",0,IFERROR(N(INDEX(Funcionários!$F$5:$F$84,MATCH($B59,Funcionários!$B$5:$B$84,0))),0))</f>
        <v>0</v>
      </c>
      <c r="G59" s="71" t="str">
        <f>IF(Configurações!$B$3="Colunas",IF('Escala Colunas'!Q46="","",'Escala Colunas'!Q46),IF(Configurações!$B$3="Simples","",IF('Escala Linhas'!D59="","",'Escala Linhas'!D59)))</f>
        <v/>
      </c>
      <c r="H59" s="71" t="str">
        <f>IF(Configurações!$B$3="Colunas",IF('Escala Colunas'!Q47="","",'Escala Colunas'!Q47),IF(Configurações!$B$3="Simples","",IF('Escala Linhas'!E59="","",'Escala Linhas'!E59)))</f>
        <v/>
      </c>
      <c r="I59" s="71" t="str">
        <f>IF(Configurações!$B$3="Colunas",IF('Escala Colunas'!Q48="","",'Escala Colunas'!Q48),IF(Configurações!$B$3="Simples","",IF('Escala Linhas'!F59="","",'Escala Linhas'!F59)))</f>
        <v/>
      </c>
      <c r="J59" s="71" t="str">
        <f>IF(Configurações!$B$3="Colunas",IF('Escala Colunas'!Q49="","",'Escala Colunas'!Q49),IF(Configurações!$B$3="Simples","",IF('Escala Linhas'!G59="","",'Escala Linhas'!G59)))</f>
        <v/>
      </c>
      <c r="K59">
        <f>IF($B59="",0,IF(Configurações!$B$3="Simples",IF(OR(Q59="TRAB",Q59="ATEST"),1,0),IF(AND(G59&lt;&gt;"",J59&lt;&gt;""),1,0)))</f>
        <v>0</v>
      </c>
      <c r="L59" s="72">
        <f>IF(AND(K59=1,Configurações!$B$3&lt;&gt;"Simples"),MOD(J59-G59,1)-M59,0)</f>
        <v>0</v>
      </c>
      <c r="M59" s="72">
        <f t="shared" si="107"/>
        <v>0</v>
      </c>
      <c r="N59">
        <f t="shared" si="108"/>
        <v>0</v>
      </c>
      <c r="O59">
        <f t="shared" si="109"/>
        <v>0</v>
      </c>
      <c r="P59" s="38" t="str">
        <f>IF(K59=0,"",IF(N59&gt;Configurações!$B$15,"7DIA ","")&amp;IF(AND(WEEKDAY(G$5)=1,O59&gt;IF($D59="F",Configurações!$B$13,Configurações!$B$14)),"DOM ","")&amp;IF(Configurações!$B$3="Simples","",IF(ROUND(L59*1440,0)&lt;=ROUND(Configurações!$B$11*1440,0),IF(ROUND(M59*1440,0)&gt;0,"INT-INDEVIDO",""),IF(ROUND(L59*1440,0)&lt;=ROUND(Configurações!$B$12*1440,0),IF(ROUND(M59*1440,0)&lt;&gt;ROUND(Configurações!$B$8*1440,0),"INT-15MIN",""),IF(OR(ROUND(M59*1440,0)&lt;ROUND(Configurações!$B$9*1440,0),ROUND(M59*1440,0)&gt;ROUND(Configurações!$B$10*1440,0)),"INT-1H2H","")))))</f>
        <v/>
      </c>
      <c r="Q59" t="str">
        <f>IF(Configurações!$B$3="Simples",IF('Escala Simples'!D59="Trabalho","TRAB",IF('Escala Simples'!D59="Folga","FOLGA",IF('Escala Simples'!D59="Atestado","ATEST",IF('Escala Simples'!D59="Férias","FERIAS","")))),"")</f>
        <v/>
      </c>
      <c r="R59" s="71" t="str">
        <f>IF(Configurações!$B$3="Colunas",IF('Escala Colunas'!Q51="","",'Escala Colunas'!Q51),IF(Configurações!$B$3="Simples","",IF('Escala Linhas'!I59="","",'Escala Linhas'!I59)))</f>
        <v/>
      </c>
      <c r="S59" s="71" t="str">
        <f>IF(Configurações!$B$3="Colunas",IF('Escala Colunas'!Q52="","",'Escala Colunas'!Q52),IF(Configurações!$B$3="Simples","",IF('Escala Linhas'!J59="","",'Escala Linhas'!J59)))</f>
        <v/>
      </c>
      <c r="T59" s="71" t="str">
        <f>IF(Configurações!$B$3="Colunas",IF('Escala Colunas'!Q53="","",'Escala Colunas'!Q53),IF(Configurações!$B$3="Simples","",IF('Escala Linhas'!K59="","",'Escala Linhas'!K59)))</f>
        <v/>
      </c>
      <c r="U59" s="71" t="str">
        <f>IF(Configurações!$B$3="Colunas",IF('Escala Colunas'!Q54="","",'Escala Colunas'!Q54),IF(Configurações!$B$3="Simples","",IF('Escala Linhas'!L59="","",'Escala Linhas'!L59)))</f>
        <v/>
      </c>
      <c r="V59">
        <f>IF($B59="",0,IF(Configurações!$B$3="Simples",IF(OR(AB59="TRAB",AB59="ATEST"),1,0),IF(AND(R59&lt;&gt;"",U59&lt;&gt;""),1,0)))</f>
        <v>0</v>
      </c>
      <c r="W59" s="72">
        <f>IF(AND(V59=1,Configurações!$B$3&lt;&gt;"Simples"),MOD(U59-R59,1)-X59,0)</f>
        <v>0</v>
      </c>
      <c r="X59" s="72">
        <f t="shared" si="110"/>
        <v>0</v>
      </c>
      <c r="Y59">
        <f t="shared" si="111"/>
        <v>0</v>
      </c>
      <c r="Z59">
        <f t="shared" si="112"/>
        <v>0</v>
      </c>
      <c r="AA59" s="38" t="str">
        <f>IF(V59=0,"",IF(Y59&gt;Configurações!$B$15,"7DIA ","")&amp;IF(AND(WEEKDAY(R$5)=1,Z59&gt;IF($D59="F",Configurações!$B$13,Configurações!$B$14)),"DOM ","")&amp;IF(Configurações!$B$3="Simples","",IF(ROUND(W59*1440,0)&lt;=ROUND(Configurações!$B$11*1440,0),IF(ROUND(X59*1440,0)&gt;0,"INT-INDEVIDO",""),IF(ROUND(W59*1440,0)&lt;=ROUND(Configurações!$B$12*1440,0),IF(ROUND(X59*1440,0)&lt;&gt;ROUND(Configurações!$B$8*1440,0),"INT-15MIN",""),IF(OR(ROUND(X59*1440,0)&lt;ROUND(Configurações!$B$9*1440,0),ROUND(X59*1440,0)&gt;ROUND(Configurações!$B$10*1440,0)),"INT-1H2H","")))))</f>
        <v/>
      </c>
      <c r="AB59" t="str">
        <f>IF(Configurações!$B$3="Simples",IF('Escala Simples'!E59="Trabalho","TRAB",IF('Escala Simples'!E59="Folga","FOLGA",IF('Escala Simples'!E59="Atestado","ATEST",IF('Escala Simples'!E59="Férias","FERIAS","")))),"")</f>
        <v/>
      </c>
      <c r="AC59" s="71" t="str">
        <f>IF(Configurações!$B$3="Colunas",IF('Escala Colunas'!Q56="","",'Escala Colunas'!Q56),IF(Configurações!$B$3="Simples","",IF('Escala Linhas'!N59="","",'Escala Linhas'!N59)))</f>
        <v/>
      </c>
      <c r="AD59" s="71" t="str">
        <f>IF(Configurações!$B$3="Colunas",IF('Escala Colunas'!Q57="","",'Escala Colunas'!Q57),IF(Configurações!$B$3="Simples","",IF('Escala Linhas'!O59="","",'Escala Linhas'!O59)))</f>
        <v/>
      </c>
      <c r="AE59" s="71" t="str">
        <f>IF(Configurações!$B$3="Colunas",IF('Escala Colunas'!Q58="","",'Escala Colunas'!Q58),IF(Configurações!$B$3="Simples","",IF('Escala Linhas'!P59="","",'Escala Linhas'!P59)))</f>
        <v/>
      </c>
      <c r="AF59" s="71" t="str">
        <f>IF(Configurações!$B$3="Colunas",IF('Escala Colunas'!Q59="","",'Escala Colunas'!Q59),IF(Configurações!$B$3="Simples","",IF('Escala Linhas'!Q59="","",'Escala Linhas'!Q59)))</f>
        <v/>
      </c>
      <c r="AG59">
        <f>IF($B59="",0,IF(Configurações!$B$3="Simples",IF(OR(AM59="TRAB",AM59="ATEST"),1,0),IF(AND(AC59&lt;&gt;"",AF59&lt;&gt;""),1,0)))</f>
        <v>0</v>
      </c>
      <c r="AH59" s="72">
        <f>IF(AND(AG59=1,Configurações!$B$3&lt;&gt;"Simples"),MOD(AF59-AC59,1)-AI59,0)</f>
        <v>0</v>
      </c>
      <c r="AI59" s="72">
        <f t="shared" si="113"/>
        <v>0</v>
      </c>
      <c r="AJ59">
        <f t="shared" si="114"/>
        <v>0</v>
      </c>
      <c r="AK59">
        <f t="shared" si="115"/>
        <v>0</v>
      </c>
      <c r="AL59" s="38" t="str">
        <f>IF(AG59=0,"",IF(AJ59&gt;Configurações!$B$15,"7DIA ","")&amp;IF(AND(WEEKDAY(AC$5)=1,AK59&gt;IF($D59="F",Configurações!$B$13,Configurações!$B$14)),"DOM ","")&amp;IF(Configurações!$B$3="Simples","",IF(ROUND(AH59*1440,0)&lt;=ROUND(Configurações!$B$11*1440,0),IF(ROUND(AI59*1440,0)&gt;0,"INT-INDEVIDO",""),IF(ROUND(AH59*1440,0)&lt;=ROUND(Configurações!$B$12*1440,0),IF(ROUND(AI59*1440,0)&lt;&gt;ROUND(Configurações!$B$8*1440,0),"INT-15MIN",""),IF(OR(ROUND(AI59*1440,0)&lt;ROUND(Configurações!$B$9*1440,0),ROUND(AI59*1440,0)&gt;ROUND(Configurações!$B$10*1440,0)),"INT-1H2H","")))))</f>
        <v/>
      </c>
      <c r="AM59" t="str">
        <f>IF(Configurações!$B$3="Simples",IF('Escala Simples'!F59="Trabalho","TRAB",IF('Escala Simples'!F59="Folga","FOLGA",IF('Escala Simples'!F59="Atestado","ATEST",IF('Escala Simples'!F59="Férias","FERIAS","")))),"")</f>
        <v/>
      </c>
      <c r="AN59" s="71" t="str">
        <f>IF(Configurações!$B$3="Colunas",IF('Escala Colunas'!Q61="","",'Escala Colunas'!Q61),IF(Configurações!$B$3="Simples","",IF('Escala Linhas'!S59="","",'Escala Linhas'!S59)))</f>
        <v/>
      </c>
      <c r="AO59" s="71" t="str">
        <f>IF(Configurações!$B$3="Colunas",IF('Escala Colunas'!Q62="","",'Escala Colunas'!Q62),IF(Configurações!$B$3="Simples","",IF('Escala Linhas'!T59="","",'Escala Linhas'!T59)))</f>
        <v/>
      </c>
      <c r="AP59" s="71" t="str">
        <f>IF(Configurações!$B$3="Colunas",IF('Escala Colunas'!Q63="","",'Escala Colunas'!Q63),IF(Configurações!$B$3="Simples","",IF('Escala Linhas'!U59="","",'Escala Linhas'!U59)))</f>
        <v/>
      </c>
      <c r="AQ59" s="71" t="str">
        <f>IF(Configurações!$B$3="Colunas",IF('Escala Colunas'!Q64="","",'Escala Colunas'!Q64),IF(Configurações!$B$3="Simples","",IF('Escala Linhas'!V59="","",'Escala Linhas'!V59)))</f>
        <v/>
      </c>
      <c r="AR59">
        <f>IF($B59="",0,IF(Configurações!$B$3="Simples",IF(OR(AX59="TRAB",AX59="ATEST"),1,0),IF(AND(AN59&lt;&gt;"",AQ59&lt;&gt;""),1,0)))</f>
        <v>0</v>
      </c>
      <c r="AS59" s="72">
        <f>IF(AND(AR59=1,Configurações!$B$3&lt;&gt;"Simples"),MOD(AQ59-AN59,1)-AT59,0)</f>
        <v>0</v>
      </c>
      <c r="AT59" s="72">
        <f t="shared" si="116"/>
        <v>0</v>
      </c>
      <c r="AU59">
        <f t="shared" si="117"/>
        <v>0</v>
      </c>
      <c r="AV59">
        <f t="shared" si="118"/>
        <v>0</v>
      </c>
      <c r="AW59" s="38" t="str">
        <f>IF(AR59=0,"",IF(AU59&gt;Configurações!$B$15,"7DIA ","")&amp;IF(AND(WEEKDAY(AN$5)=1,AV59&gt;IF($D59="F",Configurações!$B$13,Configurações!$B$14)),"DOM ","")&amp;IF(Configurações!$B$3="Simples","",IF(ROUND(AS59*1440,0)&lt;=ROUND(Configurações!$B$11*1440,0),IF(ROUND(AT59*1440,0)&gt;0,"INT-INDEVIDO",""),IF(ROUND(AS59*1440,0)&lt;=ROUND(Configurações!$B$12*1440,0),IF(ROUND(AT59*1440,0)&lt;&gt;ROUND(Configurações!$B$8*1440,0),"INT-15MIN",""),IF(OR(ROUND(AT59*1440,0)&lt;ROUND(Configurações!$B$9*1440,0),ROUND(AT59*1440,0)&gt;ROUND(Configurações!$B$10*1440,0)),"INT-1H2H","")))))</f>
        <v/>
      </c>
      <c r="AX59" t="str">
        <f>IF(Configurações!$B$3="Simples",IF('Escala Simples'!G59="Trabalho","TRAB",IF('Escala Simples'!G59="Folga","FOLGA",IF('Escala Simples'!G59="Atestado","ATEST",IF('Escala Simples'!G59="Férias","FERIAS","")))),"")</f>
        <v/>
      </c>
      <c r="AY59" s="71" t="str">
        <f>IF(Configurações!$B$3="Colunas",IF('Escala Colunas'!Q66="","",'Escala Colunas'!Q66),IF(Configurações!$B$3="Simples","",IF('Escala Linhas'!X59="","",'Escala Linhas'!X59)))</f>
        <v/>
      </c>
      <c r="AZ59" s="71" t="str">
        <f>IF(Configurações!$B$3="Colunas",IF('Escala Colunas'!Q67="","",'Escala Colunas'!Q67),IF(Configurações!$B$3="Simples","",IF('Escala Linhas'!Y59="","",'Escala Linhas'!Y59)))</f>
        <v/>
      </c>
      <c r="BA59" s="71" t="str">
        <f>IF(Configurações!$B$3="Colunas",IF('Escala Colunas'!Q68="","",'Escala Colunas'!Q68),IF(Configurações!$B$3="Simples","",IF('Escala Linhas'!Z59="","",'Escala Linhas'!Z59)))</f>
        <v/>
      </c>
      <c r="BB59" s="71" t="str">
        <f>IF(Configurações!$B$3="Colunas",IF('Escala Colunas'!Q69="","",'Escala Colunas'!Q69),IF(Configurações!$B$3="Simples","",IF('Escala Linhas'!AA59="","",'Escala Linhas'!AA59)))</f>
        <v/>
      </c>
      <c r="BC59">
        <f>IF($B59="",0,IF(Configurações!$B$3="Simples",IF(OR(BI59="TRAB",BI59="ATEST"),1,0),IF(AND(AY59&lt;&gt;"",BB59&lt;&gt;""),1,0)))</f>
        <v>0</v>
      </c>
      <c r="BD59" s="72">
        <f>IF(AND(BC59=1,Configurações!$B$3&lt;&gt;"Simples"),MOD(BB59-AY59,1)-BE59,0)</f>
        <v>0</v>
      </c>
      <c r="BE59" s="72">
        <f t="shared" si="119"/>
        <v>0</v>
      </c>
      <c r="BF59">
        <f t="shared" si="120"/>
        <v>0</v>
      </c>
      <c r="BG59">
        <f t="shared" si="121"/>
        <v>0</v>
      </c>
      <c r="BH59" s="38" t="str">
        <f>IF(BC59=0,"",IF(BF59&gt;Configurações!$B$15,"7DIA ","")&amp;IF(AND(WEEKDAY(AY$5)=1,BG59&gt;IF($D59="F",Configurações!$B$13,Configurações!$B$14)),"DOM ","")&amp;IF(Configurações!$B$3="Simples","",IF(ROUND(BD59*1440,0)&lt;=ROUND(Configurações!$B$11*1440,0),IF(ROUND(BE59*1440,0)&gt;0,"INT-INDEVIDO",""),IF(ROUND(BD59*1440,0)&lt;=ROUND(Configurações!$B$12*1440,0),IF(ROUND(BE59*1440,0)&lt;&gt;ROUND(Configurações!$B$8*1440,0),"INT-15MIN",""),IF(OR(ROUND(BE59*1440,0)&lt;ROUND(Configurações!$B$9*1440,0),ROUND(BE59*1440,0)&gt;ROUND(Configurações!$B$10*1440,0)),"INT-1H2H","")))))</f>
        <v/>
      </c>
      <c r="BI59" t="str">
        <f>IF(Configurações!$B$3="Simples",IF('Escala Simples'!H59="Trabalho","TRAB",IF('Escala Simples'!H59="Folga","FOLGA",IF('Escala Simples'!H59="Atestado","ATEST",IF('Escala Simples'!H59="Férias","FERIAS","")))),"")</f>
        <v/>
      </c>
      <c r="BJ59" s="71" t="str">
        <f>IF(Configurações!$B$3="Colunas",IF('Escala Colunas'!Q71="","",'Escala Colunas'!Q71),IF(Configurações!$B$3="Simples","",IF('Escala Linhas'!AC59="","",'Escala Linhas'!AC59)))</f>
        <v/>
      </c>
      <c r="BK59" s="71" t="str">
        <f>IF(Configurações!$B$3="Colunas",IF('Escala Colunas'!Q72="","",'Escala Colunas'!Q72),IF(Configurações!$B$3="Simples","",IF('Escala Linhas'!AD59="","",'Escala Linhas'!AD59)))</f>
        <v/>
      </c>
      <c r="BL59" s="71" t="str">
        <f>IF(Configurações!$B$3="Colunas",IF('Escala Colunas'!Q73="","",'Escala Colunas'!Q73),IF(Configurações!$B$3="Simples","",IF('Escala Linhas'!AE59="","",'Escala Linhas'!AE59)))</f>
        <v/>
      </c>
      <c r="BM59" s="71" t="str">
        <f>IF(Configurações!$B$3="Colunas",IF('Escala Colunas'!Q74="","",'Escala Colunas'!Q74),IF(Configurações!$B$3="Simples","",IF('Escala Linhas'!AF59="","",'Escala Linhas'!AF59)))</f>
        <v/>
      </c>
      <c r="BN59">
        <f>IF($B59="",0,IF(Configurações!$B$3="Simples",IF(OR(BT59="TRAB",BT59="ATEST"),1,0),IF(AND(BJ59&lt;&gt;"",BM59&lt;&gt;""),1,0)))</f>
        <v>0</v>
      </c>
      <c r="BO59" s="72">
        <f>IF(AND(BN59=1,Configurações!$B$3&lt;&gt;"Simples"),MOD(BM59-BJ59,1)-BP59,0)</f>
        <v>0</v>
      </c>
      <c r="BP59" s="72">
        <f t="shared" si="122"/>
        <v>0</v>
      </c>
      <c r="BQ59">
        <f t="shared" si="123"/>
        <v>0</v>
      </c>
      <c r="BR59">
        <f t="shared" si="124"/>
        <v>0</v>
      </c>
      <c r="BS59" s="38" t="str">
        <f>IF(BN59=0,"",IF(BQ59&gt;Configurações!$B$15,"7DIA ","")&amp;IF(AND(WEEKDAY(BJ$5)=1,BR59&gt;IF($D59="F",Configurações!$B$13,Configurações!$B$14)),"DOM ","")&amp;IF(Configurações!$B$3="Simples","",IF(ROUND(BO59*1440,0)&lt;=ROUND(Configurações!$B$11*1440,0),IF(ROUND(BP59*1440,0)&gt;0,"INT-INDEVIDO",""),IF(ROUND(BO59*1440,0)&lt;=ROUND(Configurações!$B$12*1440,0),IF(ROUND(BP59*1440,0)&lt;&gt;ROUND(Configurações!$B$8*1440,0),"INT-15MIN",""),IF(OR(ROUND(BP59*1440,0)&lt;ROUND(Configurações!$B$9*1440,0),ROUND(BP59*1440,0)&gt;ROUND(Configurações!$B$10*1440,0)),"INT-1H2H","")))))</f>
        <v/>
      </c>
      <c r="BT59" t="str">
        <f>IF(Configurações!$B$3="Simples",IF('Escala Simples'!I59="Trabalho","TRAB",IF('Escala Simples'!I59="Folga","FOLGA",IF('Escala Simples'!I59="Atestado","ATEST",IF('Escala Simples'!I59="Férias","FERIAS","")))),"")</f>
        <v/>
      </c>
      <c r="BU59" s="71" t="str">
        <f>IF(Configurações!$B$3="Colunas",IF('Escala Colunas'!Q76="","",'Escala Colunas'!Q76),IF(Configurações!$B$3="Simples","",IF('Escala Linhas'!AH59="","",'Escala Linhas'!AH59)))</f>
        <v/>
      </c>
      <c r="BV59" s="71" t="str">
        <f>IF(Configurações!$B$3="Colunas",IF('Escala Colunas'!Q77="","",'Escala Colunas'!Q77),IF(Configurações!$B$3="Simples","",IF('Escala Linhas'!AI59="","",'Escala Linhas'!AI59)))</f>
        <v/>
      </c>
      <c r="BW59" s="71" t="str">
        <f>IF(Configurações!$B$3="Colunas",IF('Escala Colunas'!Q78="","",'Escala Colunas'!Q78),IF(Configurações!$B$3="Simples","",IF('Escala Linhas'!AJ59="","",'Escala Linhas'!AJ59)))</f>
        <v/>
      </c>
      <c r="BX59" s="71" t="str">
        <f>IF(Configurações!$B$3="Colunas",IF('Escala Colunas'!Q79="","",'Escala Colunas'!Q79),IF(Configurações!$B$3="Simples","",IF('Escala Linhas'!AK59="","",'Escala Linhas'!AK59)))</f>
        <v/>
      </c>
      <c r="BY59">
        <f>IF($B59="",0,IF(Configurações!$B$3="Simples",IF(OR(CE59="TRAB",CE59="ATEST"),1,0),IF(AND(BU59&lt;&gt;"",BX59&lt;&gt;""),1,0)))</f>
        <v>0</v>
      </c>
      <c r="BZ59" s="72">
        <f>IF(AND(BY59=1,Configurações!$B$3&lt;&gt;"Simples"),MOD(BX59-BU59,1)-CA59,0)</f>
        <v>0</v>
      </c>
      <c r="CA59" s="72">
        <f t="shared" si="125"/>
        <v>0</v>
      </c>
      <c r="CB59">
        <f t="shared" si="126"/>
        <v>0</v>
      </c>
      <c r="CC59">
        <f t="shared" si="127"/>
        <v>0</v>
      </c>
      <c r="CD59" s="38" t="str">
        <f>IF(BY59=0,"",IF(CB59&gt;Configurações!$B$15,"7DIA ","")&amp;IF(AND(WEEKDAY(BU$5)=1,CC59&gt;IF($D59="F",Configurações!$B$13,Configurações!$B$14)),"DOM ","")&amp;IF(Configurações!$B$3="Simples","",IF(ROUND(BZ59*1440,0)&lt;=ROUND(Configurações!$B$11*1440,0),IF(ROUND(CA59*1440,0)&gt;0,"INT-INDEVIDO",""),IF(ROUND(BZ59*1440,0)&lt;=ROUND(Configurações!$B$12*1440,0),IF(ROUND(CA59*1440,0)&lt;&gt;ROUND(Configurações!$B$8*1440,0),"INT-15MIN",""),IF(OR(ROUND(CA59*1440,0)&lt;ROUND(Configurações!$B$9*1440,0),ROUND(CA59*1440,0)&gt;ROUND(Configurações!$B$10*1440,0)),"INT-1H2H","")))))</f>
        <v/>
      </c>
      <c r="CE59" t="str">
        <f>IF(Configurações!$B$3="Simples",IF('Escala Simples'!J59="Trabalho","TRAB",IF('Escala Simples'!J59="Folga","FOLGA",IF('Escala Simples'!J59="Atestado","ATEST",IF('Escala Simples'!J59="Férias","FERIAS","")))),"")</f>
        <v/>
      </c>
      <c r="CF59" s="71" t="str">
        <f>IF(Configurações!$B$3="Colunas",IF('Escala Colunas'!Q84="","",'Escala Colunas'!Q84),IF(Configurações!$B$3="Simples","",IF('Escala Linhas'!AP59="","",'Escala Linhas'!AP59)))</f>
        <v/>
      </c>
      <c r="CG59" s="71" t="str">
        <f>IF(Configurações!$B$3="Colunas",IF('Escala Colunas'!Q85="","",'Escala Colunas'!Q85),IF(Configurações!$B$3="Simples","",IF('Escala Linhas'!AQ59="","",'Escala Linhas'!AQ59)))</f>
        <v/>
      </c>
      <c r="CH59" s="71" t="str">
        <f>IF(Configurações!$B$3="Colunas",IF('Escala Colunas'!Q86="","",'Escala Colunas'!Q86),IF(Configurações!$B$3="Simples","",IF('Escala Linhas'!AR59="","",'Escala Linhas'!AR59)))</f>
        <v/>
      </c>
      <c r="CI59" s="71" t="str">
        <f>IF(Configurações!$B$3="Colunas",IF('Escala Colunas'!Q87="","",'Escala Colunas'!Q87),IF(Configurações!$B$3="Simples","",IF('Escala Linhas'!AS59="","",'Escala Linhas'!AS59)))</f>
        <v/>
      </c>
      <c r="CJ59">
        <f>IF($B59="",0,IF(Configurações!$B$3="Simples",IF(OR(CP59="TRAB",CP59="ATEST"),1,0),IF(AND(CF59&lt;&gt;"",CI59&lt;&gt;""),1,0)))</f>
        <v>0</v>
      </c>
      <c r="CK59" s="72">
        <f>IF(AND(CJ59=1,Configurações!$B$3&lt;&gt;"Simples"),MOD(CI59-CF59,1)-CL59,0)</f>
        <v>0</v>
      </c>
      <c r="CL59" s="72">
        <f t="shared" si="128"/>
        <v>0</v>
      </c>
      <c r="CM59">
        <f t="shared" si="129"/>
        <v>0</v>
      </c>
      <c r="CN59">
        <f t="shared" si="130"/>
        <v>0</v>
      </c>
      <c r="CO59" s="38" t="str">
        <f>IF(CJ59=0,"",IF(CM59&gt;Configurações!$B$15,"7DIA ","")&amp;IF(AND(WEEKDAY(CF$5)=1,CN59&gt;IF($D59="F",Configurações!$B$13,Configurações!$B$14)),"DOM ","")&amp;IF(Configurações!$B$3="Simples","",IF(ROUND(CK59*1440,0)&lt;=ROUND(Configurações!$B$11*1440,0),IF(ROUND(CL59*1440,0)&gt;0,"INT-INDEVIDO",""),IF(ROUND(CK59*1440,0)&lt;=ROUND(Configurações!$B$12*1440,0),IF(ROUND(CL59*1440,0)&lt;&gt;ROUND(Configurações!$B$8*1440,0),"INT-15MIN",""),IF(OR(ROUND(CL59*1440,0)&lt;ROUND(Configurações!$B$9*1440,0),ROUND(CL59*1440,0)&gt;ROUND(Configurações!$B$10*1440,0)),"INT-1H2H","")))))</f>
        <v/>
      </c>
      <c r="CP59" t="str">
        <f>IF(Configurações!$B$3="Simples",IF('Escala Simples'!M59="Trabalho","TRAB",IF('Escala Simples'!M59="Folga","FOLGA",IF('Escala Simples'!M59="Atestado","ATEST",IF('Escala Simples'!M59="Férias","FERIAS","")))),"")</f>
        <v/>
      </c>
      <c r="CQ59" s="71" t="str">
        <f>IF(Configurações!$B$3="Colunas",IF('Escala Colunas'!Q89="","",'Escala Colunas'!Q89),IF(Configurações!$B$3="Simples","",IF('Escala Linhas'!AU59="","",'Escala Linhas'!AU59)))</f>
        <v/>
      </c>
      <c r="CR59" s="71" t="str">
        <f>IF(Configurações!$B$3="Colunas",IF('Escala Colunas'!Q90="","",'Escala Colunas'!Q90),IF(Configurações!$B$3="Simples","",IF('Escala Linhas'!AV59="","",'Escala Linhas'!AV59)))</f>
        <v/>
      </c>
      <c r="CS59" s="71" t="str">
        <f>IF(Configurações!$B$3="Colunas",IF('Escala Colunas'!Q91="","",'Escala Colunas'!Q91),IF(Configurações!$B$3="Simples","",IF('Escala Linhas'!AW59="","",'Escala Linhas'!AW59)))</f>
        <v/>
      </c>
      <c r="CT59" s="71" t="str">
        <f>IF(Configurações!$B$3="Colunas",IF('Escala Colunas'!Q92="","",'Escala Colunas'!Q92),IF(Configurações!$B$3="Simples","",IF('Escala Linhas'!AX59="","",'Escala Linhas'!AX59)))</f>
        <v/>
      </c>
      <c r="CU59">
        <f>IF($B59="",0,IF(Configurações!$B$3="Simples",IF(OR(DA59="TRAB",DA59="ATEST"),1,0),IF(AND(CQ59&lt;&gt;"",CT59&lt;&gt;""),1,0)))</f>
        <v>0</v>
      </c>
      <c r="CV59" s="72">
        <f>IF(AND(CU59=1,Configurações!$B$3&lt;&gt;"Simples"),MOD(CT59-CQ59,1)-CW59,0)</f>
        <v>0</v>
      </c>
      <c r="CW59" s="72">
        <f t="shared" si="131"/>
        <v>0</v>
      </c>
      <c r="CX59">
        <f t="shared" si="132"/>
        <v>0</v>
      </c>
      <c r="CY59">
        <f t="shared" si="133"/>
        <v>0</v>
      </c>
      <c r="CZ59" s="38" t="str">
        <f>IF(CU59=0,"",IF(CX59&gt;Configurações!$B$15,"7DIA ","")&amp;IF(AND(WEEKDAY(CQ$5)=1,CY59&gt;IF($D59="F",Configurações!$B$13,Configurações!$B$14)),"DOM ","")&amp;IF(Configurações!$B$3="Simples","",IF(ROUND(CV59*1440,0)&lt;=ROUND(Configurações!$B$11*1440,0),IF(ROUND(CW59*1440,0)&gt;0,"INT-INDEVIDO",""),IF(ROUND(CV59*1440,0)&lt;=ROUND(Configurações!$B$12*1440,0),IF(ROUND(CW59*1440,0)&lt;&gt;ROUND(Configurações!$B$8*1440,0),"INT-15MIN",""),IF(OR(ROUND(CW59*1440,0)&lt;ROUND(Configurações!$B$9*1440,0),ROUND(CW59*1440,0)&gt;ROUND(Configurações!$B$10*1440,0)),"INT-1H2H","")))))</f>
        <v/>
      </c>
      <c r="DA59" t="str">
        <f>IF(Configurações!$B$3="Simples",IF('Escala Simples'!N59="Trabalho","TRAB",IF('Escala Simples'!N59="Folga","FOLGA",IF('Escala Simples'!N59="Atestado","ATEST",IF('Escala Simples'!N59="Férias","FERIAS","")))),"")</f>
        <v/>
      </c>
      <c r="DB59" s="71" t="str">
        <f>IF(Configurações!$B$3="Colunas",IF('Escala Colunas'!Q94="","",'Escala Colunas'!Q94),IF(Configurações!$B$3="Simples","",IF('Escala Linhas'!AZ59="","",'Escala Linhas'!AZ59)))</f>
        <v/>
      </c>
      <c r="DC59" s="71" t="str">
        <f>IF(Configurações!$B$3="Colunas",IF('Escala Colunas'!Q95="","",'Escala Colunas'!Q95),IF(Configurações!$B$3="Simples","",IF('Escala Linhas'!BA59="","",'Escala Linhas'!BA59)))</f>
        <v/>
      </c>
      <c r="DD59" s="71" t="str">
        <f>IF(Configurações!$B$3="Colunas",IF('Escala Colunas'!Q96="","",'Escala Colunas'!Q96),IF(Configurações!$B$3="Simples","",IF('Escala Linhas'!BB59="","",'Escala Linhas'!BB59)))</f>
        <v/>
      </c>
      <c r="DE59" s="71" t="str">
        <f>IF(Configurações!$B$3="Colunas",IF('Escala Colunas'!Q97="","",'Escala Colunas'!Q97),IF(Configurações!$B$3="Simples","",IF('Escala Linhas'!BC59="","",'Escala Linhas'!BC59)))</f>
        <v/>
      </c>
      <c r="DF59">
        <f>IF($B59="",0,IF(Configurações!$B$3="Simples",IF(OR(DL59="TRAB",DL59="ATEST"),1,0),IF(AND(DB59&lt;&gt;"",DE59&lt;&gt;""),1,0)))</f>
        <v>0</v>
      </c>
      <c r="DG59" s="72">
        <f>IF(AND(DF59=1,Configurações!$B$3&lt;&gt;"Simples"),MOD(DE59-DB59,1)-DH59,0)</f>
        <v>0</v>
      </c>
      <c r="DH59" s="72">
        <f t="shared" si="134"/>
        <v>0</v>
      </c>
      <c r="DI59">
        <f t="shared" si="135"/>
        <v>0</v>
      </c>
      <c r="DJ59">
        <f t="shared" si="136"/>
        <v>0</v>
      </c>
      <c r="DK59" s="38" t="str">
        <f>IF(DF59=0,"",IF(DI59&gt;Configurações!$B$15,"7DIA ","")&amp;IF(AND(WEEKDAY(DB$5)=1,DJ59&gt;IF($D59="F",Configurações!$B$13,Configurações!$B$14)),"DOM ","")&amp;IF(Configurações!$B$3="Simples","",IF(ROUND(DG59*1440,0)&lt;=ROUND(Configurações!$B$11*1440,0),IF(ROUND(DH59*1440,0)&gt;0,"INT-INDEVIDO",""),IF(ROUND(DG59*1440,0)&lt;=ROUND(Configurações!$B$12*1440,0),IF(ROUND(DH59*1440,0)&lt;&gt;ROUND(Configurações!$B$8*1440,0),"INT-15MIN",""),IF(OR(ROUND(DH59*1440,0)&lt;ROUND(Configurações!$B$9*1440,0),ROUND(DH59*1440,0)&gt;ROUND(Configurações!$B$10*1440,0)),"INT-1H2H","")))))</f>
        <v/>
      </c>
      <c r="DL59" t="str">
        <f>IF(Configurações!$B$3="Simples",IF('Escala Simples'!O59="Trabalho","TRAB",IF('Escala Simples'!O59="Folga","FOLGA",IF('Escala Simples'!O59="Atestado","ATEST",IF('Escala Simples'!O59="Férias","FERIAS","")))),"")</f>
        <v/>
      </c>
      <c r="DM59" s="71" t="str">
        <f>IF(Configurações!$B$3="Colunas",IF('Escala Colunas'!Q99="","",'Escala Colunas'!Q99),IF(Configurações!$B$3="Simples","",IF('Escala Linhas'!BE59="","",'Escala Linhas'!BE59)))</f>
        <v/>
      </c>
      <c r="DN59" s="71" t="str">
        <f>IF(Configurações!$B$3="Colunas",IF('Escala Colunas'!Q100="","",'Escala Colunas'!Q100),IF(Configurações!$B$3="Simples","",IF('Escala Linhas'!BF59="","",'Escala Linhas'!BF59)))</f>
        <v/>
      </c>
      <c r="DO59" s="71" t="str">
        <f>IF(Configurações!$B$3="Colunas",IF('Escala Colunas'!Q101="","",'Escala Colunas'!Q101),IF(Configurações!$B$3="Simples","",IF('Escala Linhas'!BG59="","",'Escala Linhas'!BG59)))</f>
        <v/>
      </c>
      <c r="DP59" s="71" t="str">
        <f>IF(Configurações!$B$3="Colunas",IF('Escala Colunas'!Q102="","",'Escala Colunas'!Q102),IF(Configurações!$B$3="Simples","",IF('Escala Linhas'!BH59="","",'Escala Linhas'!BH59)))</f>
        <v/>
      </c>
      <c r="DQ59">
        <f>IF($B59="",0,IF(Configurações!$B$3="Simples",IF(OR(DW59="TRAB",DW59="ATEST"),1,0),IF(AND(DM59&lt;&gt;"",DP59&lt;&gt;""),1,0)))</f>
        <v>0</v>
      </c>
      <c r="DR59" s="72">
        <f>IF(AND(DQ59=1,Configurações!$B$3&lt;&gt;"Simples"),MOD(DP59-DM59,1)-DS59,0)</f>
        <v>0</v>
      </c>
      <c r="DS59" s="72">
        <f t="shared" si="137"/>
        <v>0</v>
      </c>
      <c r="DT59">
        <f t="shared" si="138"/>
        <v>0</v>
      </c>
      <c r="DU59">
        <f t="shared" si="139"/>
        <v>0</v>
      </c>
      <c r="DV59" s="38" t="str">
        <f>IF(DQ59=0,"",IF(DT59&gt;Configurações!$B$15,"7DIA ","")&amp;IF(AND(WEEKDAY(DM$5)=1,DU59&gt;IF($D59="F",Configurações!$B$13,Configurações!$B$14)),"DOM ","")&amp;IF(Configurações!$B$3="Simples","",IF(ROUND(DR59*1440,0)&lt;=ROUND(Configurações!$B$11*1440,0),IF(ROUND(DS59*1440,0)&gt;0,"INT-INDEVIDO",""),IF(ROUND(DR59*1440,0)&lt;=ROUND(Configurações!$B$12*1440,0),IF(ROUND(DS59*1440,0)&lt;&gt;ROUND(Configurações!$B$8*1440,0),"INT-15MIN",""),IF(OR(ROUND(DS59*1440,0)&lt;ROUND(Configurações!$B$9*1440,0),ROUND(DS59*1440,0)&gt;ROUND(Configurações!$B$10*1440,0)),"INT-1H2H","")))))</f>
        <v/>
      </c>
      <c r="DW59" t="str">
        <f>IF(Configurações!$B$3="Simples",IF('Escala Simples'!P59="Trabalho","TRAB",IF('Escala Simples'!P59="Folga","FOLGA",IF('Escala Simples'!P59="Atestado","ATEST",IF('Escala Simples'!P59="Férias","FERIAS","")))),"")</f>
        <v/>
      </c>
      <c r="DX59" s="71" t="str">
        <f>IF(Configurações!$B$3="Colunas",IF('Escala Colunas'!Q104="","",'Escala Colunas'!Q104),IF(Configurações!$B$3="Simples","",IF('Escala Linhas'!BJ59="","",'Escala Linhas'!BJ59)))</f>
        <v/>
      </c>
      <c r="DY59" s="71" t="str">
        <f>IF(Configurações!$B$3="Colunas",IF('Escala Colunas'!Q105="","",'Escala Colunas'!Q105),IF(Configurações!$B$3="Simples","",IF('Escala Linhas'!BK59="","",'Escala Linhas'!BK59)))</f>
        <v/>
      </c>
      <c r="DZ59" s="71" t="str">
        <f>IF(Configurações!$B$3="Colunas",IF('Escala Colunas'!Q106="","",'Escala Colunas'!Q106),IF(Configurações!$B$3="Simples","",IF('Escala Linhas'!BL59="","",'Escala Linhas'!BL59)))</f>
        <v/>
      </c>
      <c r="EA59" s="71" t="str">
        <f>IF(Configurações!$B$3="Colunas",IF('Escala Colunas'!Q107="","",'Escala Colunas'!Q107),IF(Configurações!$B$3="Simples","",IF('Escala Linhas'!BM59="","",'Escala Linhas'!BM59)))</f>
        <v/>
      </c>
      <c r="EB59">
        <f>IF($B59="",0,IF(Configurações!$B$3="Simples",IF(OR(EH59="TRAB",EH59="ATEST"),1,0),IF(AND(DX59&lt;&gt;"",EA59&lt;&gt;""),1,0)))</f>
        <v>0</v>
      </c>
      <c r="EC59" s="72">
        <f>IF(AND(EB59=1,Configurações!$B$3&lt;&gt;"Simples"),MOD(EA59-DX59,1)-ED59,0)</f>
        <v>0</v>
      </c>
      <c r="ED59" s="72">
        <f t="shared" si="140"/>
        <v>0</v>
      </c>
      <c r="EE59">
        <f t="shared" si="141"/>
        <v>0</v>
      </c>
      <c r="EF59">
        <f t="shared" si="142"/>
        <v>0</v>
      </c>
      <c r="EG59" s="38" t="str">
        <f>IF(EB59=0,"",IF(EE59&gt;Configurações!$B$15,"7DIA ","")&amp;IF(AND(WEEKDAY(DX$5)=1,EF59&gt;IF($D59="F",Configurações!$B$13,Configurações!$B$14)),"DOM ","")&amp;IF(Configurações!$B$3="Simples","",IF(ROUND(EC59*1440,0)&lt;=ROUND(Configurações!$B$11*1440,0),IF(ROUND(ED59*1440,0)&gt;0,"INT-INDEVIDO",""),IF(ROUND(EC59*1440,0)&lt;=ROUND(Configurações!$B$12*1440,0),IF(ROUND(ED59*1440,0)&lt;&gt;ROUND(Configurações!$B$8*1440,0),"INT-15MIN",""),IF(OR(ROUND(ED59*1440,0)&lt;ROUND(Configurações!$B$9*1440,0),ROUND(ED59*1440,0)&gt;ROUND(Configurações!$B$10*1440,0)),"INT-1H2H","")))))</f>
        <v/>
      </c>
      <c r="EH59" t="str">
        <f>IF(Configurações!$B$3="Simples",IF('Escala Simples'!Q59="Trabalho","TRAB",IF('Escala Simples'!Q59="Folga","FOLGA",IF('Escala Simples'!Q59="Atestado","ATEST",IF('Escala Simples'!Q59="Férias","FERIAS","")))),"")</f>
        <v/>
      </c>
      <c r="EI59" s="71" t="str">
        <f>IF(Configurações!$B$3="Colunas",IF('Escala Colunas'!Q109="","",'Escala Colunas'!Q109),IF(Configurações!$B$3="Simples","",IF('Escala Linhas'!BO59="","",'Escala Linhas'!BO59)))</f>
        <v/>
      </c>
      <c r="EJ59" s="71" t="str">
        <f>IF(Configurações!$B$3="Colunas",IF('Escala Colunas'!Q110="","",'Escala Colunas'!Q110),IF(Configurações!$B$3="Simples","",IF('Escala Linhas'!BP59="","",'Escala Linhas'!BP59)))</f>
        <v/>
      </c>
      <c r="EK59" s="71" t="str">
        <f>IF(Configurações!$B$3="Colunas",IF('Escala Colunas'!Q111="","",'Escala Colunas'!Q111),IF(Configurações!$B$3="Simples","",IF('Escala Linhas'!BQ59="","",'Escala Linhas'!BQ59)))</f>
        <v/>
      </c>
      <c r="EL59" s="71" t="str">
        <f>IF(Configurações!$B$3="Colunas",IF('Escala Colunas'!Q112="","",'Escala Colunas'!Q112),IF(Configurações!$B$3="Simples","",IF('Escala Linhas'!BR59="","",'Escala Linhas'!BR59)))</f>
        <v/>
      </c>
      <c r="EM59">
        <f>IF($B59="",0,IF(Configurações!$B$3="Simples",IF(OR(ES59="TRAB",ES59="ATEST"),1,0),IF(AND(EI59&lt;&gt;"",EL59&lt;&gt;""),1,0)))</f>
        <v>0</v>
      </c>
      <c r="EN59" s="72">
        <f>IF(AND(EM59=1,Configurações!$B$3&lt;&gt;"Simples"),MOD(EL59-EI59,1)-EO59,0)</f>
        <v>0</v>
      </c>
      <c r="EO59" s="72">
        <f t="shared" si="143"/>
        <v>0</v>
      </c>
      <c r="EP59">
        <f t="shared" si="144"/>
        <v>0</v>
      </c>
      <c r="EQ59">
        <f t="shared" si="145"/>
        <v>0</v>
      </c>
      <c r="ER59" s="38" t="str">
        <f>IF(EM59=0,"",IF(EP59&gt;Configurações!$B$15,"7DIA ","")&amp;IF(AND(WEEKDAY(EI$5)=1,EQ59&gt;IF($D59="F",Configurações!$B$13,Configurações!$B$14)),"DOM ","")&amp;IF(Configurações!$B$3="Simples","",IF(ROUND(EN59*1440,0)&lt;=ROUND(Configurações!$B$11*1440,0),IF(ROUND(EO59*1440,0)&gt;0,"INT-INDEVIDO",""),IF(ROUND(EN59*1440,0)&lt;=ROUND(Configurações!$B$12*1440,0),IF(ROUND(EO59*1440,0)&lt;&gt;ROUND(Configurações!$B$8*1440,0),"INT-15MIN",""),IF(OR(ROUND(EO59*1440,0)&lt;ROUND(Configurações!$B$9*1440,0),ROUND(EO59*1440,0)&gt;ROUND(Configurações!$B$10*1440,0)),"INT-1H2H","")))))</f>
        <v/>
      </c>
      <c r="ES59" t="str">
        <f>IF(Configurações!$B$3="Simples",IF('Escala Simples'!R59="Trabalho","TRAB",IF('Escala Simples'!R59="Folga","FOLGA",IF('Escala Simples'!R59="Atestado","ATEST",IF('Escala Simples'!R59="Férias","FERIAS","")))),"")</f>
        <v/>
      </c>
      <c r="ET59" s="71" t="str">
        <f>IF(Configurações!$B$3="Colunas",IF('Escala Colunas'!Q114="","",'Escala Colunas'!Q114),IF(Configurações!$B$3="Simples","",IF('Escala Linhas'!BT59="","",'Escala Linhas'!BT59)))</f>
        <v/>
      </c>
      <c r="EU59" s="71" t="str">
        <f>IF(Configurações!$B$3="Colunas",IF('Escala Colunas'!Q115="","",'Escala Colunas'!Q115),IF(Configurações!$B$3="Simples","",IF('Escala Linhas'!BU59="","",'Escala Linhas'!BU59)))</f>
        <v/>
      </c>
      <c r="EV59" s="71" t="str">
        <f>IF(Configurações!$B$3="Colunas",IF('Escala Colunas'!Q116="","",'Escala Colunas'!Q116),IF(Configurações!$B$3="Simples","",IF('Escala Linhas'!BV59="","",'Escala Linhas'!BV59)))</f>
        <v/>
      </c>
      <c r="EW59" s="71" t="str">
        <f>IF(Configurações!$B$3="Colunas",IF('Escala Colunas'!Q117="","",'Escala Colunas'!Q117),IF(Configurações!$B$3="Simples","",IF('Escala Linhas'!BW59="","",'Escala Linhas'!BW59)))</f>
        <v/>
      </c>
      <c r="EX59">
        <f>IF($B59="",0,IF(Configurações!$B$3="Simples",IF(OR(FD59="TRAB",FD59="ATEST"),1,0),IF(AND(ET59&lt;&gt;"",EW59&lt;&gt;""),1,0)))</f>
        <v>0</v>
      </c>
      <c r="EY59" s="72">
        <f>IF(AND(EX59=1,Configurações!$B$3&lt;&gt;"Simples"),MOD(EW59-ET59,1)-EZ59,0)</f>
        <v>0</v>
      </c>
      <c r="EZ59" s="72">
        <f t="shared" si="146"/>
        <v>0</v>
      </c>
      <c r="FA59">
        <f t="shared" si="147"/>
        <v>0</v>
      </c>
      <c r="FB59">
        <f t="shared" si="148"/>
        <v>0</v>
      </c>
      <c r="FC59" s="38" t="str">
        <f>IF(EX59=0,"",IF(FA59&gt;Configurações!$B$15,"7DIA ","")&amp;IF(AND(WEEKDAY(ET$5)=1,FB59&gt;IF($D59="F",Configurações!$B$13,Configurações!$B$14)),"DOM ","")&amp;IF(Configurações!$B$3="Simples","",IF(ROUND(EY59*1440,0)&lt;=ROUND(Configurações!$B$11*1440,0),IF(ROUND(EZ59*1440,0)&gt;0,"INT-INDEVIDO",""),IF(ROUND(EY59*1440,0)&lt;=ROUND(Configurações!$B$12*1440,0),IF(ROUND(EZ59*1440,0)&lt;&gt;ROUND(Configurações!$B$8*1440,0),"INT-15MIN",""),IF(OR(ROUND(EZ59*1440,0)&lt;ROUND(Configurações!$B$9*1440,0),ROUND(EZ59*1440,0)&gt;ROUND(Configurações!$B$10*1440,0)),"INT-1H2H","")))))</f>
        <v/>
      </c>
      <c r="FD59" t="str">
        <f>IF(Configurações!$B$3="Simples",IF('Escala Simples'!S59="Trabalho","TRAB",IF('Escala Simples'!S59="Folga","FOLGA",IF('Escala Simples'!S59="Atestado","ATEST",IF('Escala Simples'!S59="Férias","FERIAS","")))),"")</f>
        <v/>
      </c>
      <c r="FE59" s="71" t="str">
        <f>IF(Configurações!$B$3="Colunas",IF('Escala Colunas'!Q122="","",'Escala Colunas'!Q122),IF(Configurações!$B$3="Simples","",IF('Escala Linhas'!CB59="","",'Escala Linhas'!CB59)))</f>
        <v/>
      </c>
      <c r="FF59" s="71" t="str">
        <f>IF(Configurações!$B$3="Colunas",IF('Escala Colunas'!Q123="","",'Escala Colunas'!Q123),IF(Configurações!$B$3="Simples","",IF('Escala Linhas'!CC59="","",'Escala Linhas'!CC59)))</f>
        <v/>
      </c>
      <c r="FG59" s="71" t="str">
        <f>IF(Configurações!$B$3="Colunas",IF('Escala Colunas'!Q124="","",'Escala Colunas'!Q124),IF(Configurações!$B$3="Simples","",IF('Escala Linhas'!CD59="","",'Escala Linhas'!CD59)))</f>
        <v/>
      </c>
      <c r="FH59" s="71" t="str">
        <f>IF(Configurações!$B$3="Colunas",IF('Escala Colunas'!Q125="","",'Escala Colunas'!Q125),IF(Configurações!$B$3="Simples","",IF('Escala Linhas'!CE59="","",'Escala Linhas'!CE59)))</f>
        <v/>
      </c>
      <c r="FI59">
        <f>IF($B59="",0,IF(Configurações!$B$3="Simples",IF(OR(FO59="TRAB",FO59="ATEST"),1,0),IF(AND(FE59&lt;&gt;"",FH59&lt;&gt;""),1,0)))</f>
        <v>0</v>
      </c>
      <c r="FJ59" s="72">
        <f>IF(AND(FI59=1,Configurações!$B$3&lt;&gt;"Simples"),MOD(FH59-FE59,1)-FK59,0)</f>
        <v>0</v>
      </c>
      <c r="FK59" s="72">
        <f t="shared" si="149"/>
        <v>0</v>
      </c>
      <c r="FL59">
        <f t="shared" si="150"/>
        <v>0</v>
      </c>
      <c r="FM59">
        <f t="shared" si="151"/>
        <v>0</v>
      </c>
      <c r="FN59" s="38" t="str">
        <f>IF(FI59=0,"",IF(FL59&gt;Configurações!$B$15,"7DIA ","")&amp;IF(AND(WEEKDAY(FE$5)=1,FM59&gt;IF($D59="F",Configurações!$B$13,Configurações!$B$14)),"DOM ","")&amp;IF(Configurações!$B$3="Simples","",IF(ROUND(FJ59*1440,0)&lt;=ROUND(Configurações!$B$11*1440,0),IF(ROUND(FK59*1440,0)&gt;0,"INT-INDEVIDO",""),IF(ROUND(FJ59*1440,0)&lt;=ROUND(Configurações!$B$12*1440,0),IF(ROUND(FK59*1440,0)&lt;&gt;ROUND(Configurações!$B$8*1440,0),"INT-15MIN",""),IF(OR(ROUND(FK59*1440,0)&lt;ROUND(Configurações!$B$9*1440,0),ROUND(FK59*1440,0)&gt;ROUND(Configurações!$B$10*1440,0)),"INT-1H2H","")))))</f>
        <v/>
      </c>
      <c r="FO59" t="str">
        <f>IF(Configurações!$B$3="Simples",IF('Escala Simples'!V59="Trabalho","TRAB",IF('Escala Simples'!V59="Folga","FOLGA",IF('Escala Simples'!V59="Atestado","ATEST",IF('Escala Simples'!V59="Férias","FERIAS","")))),"")</f>
        <v/>
      </c>
      <c r="FP59" s="71" t="str">
        <f>IF(Configurações!$B$3="Colunas",IF('Escala Colunas'!Q127="","",'Escala Colunas'!Q127),IF(Configurações!$B$3="Simples","",IF('Escala Linhas'!CG59="","",'Escala Linhas'!CG59)))</f>
        <v/>
      </c>
      <c r="FQ59" s="71" t="str">
        <f>IF(Configurações!$B$3="Colunas",IF('Escala Colunas'!Q128="","",'Escala Colunas'!Q128),IF(Configurações!$B$3="Simples","",IF('Escala Linhas'!CH59="","",'Escala Linhas'!CH59)))</f>
        <v/>
      </c>
      <c r="FR59" s="71" t="str">
        <f>IF(Configurações!$B$3="Colunas",IF('Escala Colunas'!Q129="","",'Escala Colunas'!Q129),IF(Configurações!$B$3="Simples","",IF('Escala Linhas'!CI59="","",'Escala Linhas'!CI59)))</f>
        <v/>
      </c>
      <c r="FS59" s="71" t="str">
        <f>IF(Configurações!$B$3="Colunas",IF('Escala Colunas'!Q130="","",'Escala Colunas'!Q130),IF(Configurações!$B$3="Simples","",IF('Escala Linhas'!CJ59="","",'Escala Linhas'!CJ59)))</f>
        <v/>
      </c>
      <c r="FT59">
        <f>IF($B59="",0,IF(Configurações!$B$3="Simples",IF(OR(FZ59="TRAB",FZ59="ATEST"),1,0),IF(AND(FP59&lt;&gt;"",FS59&lt;&gt;""),1,0)))</f>
        <v>0</v>
      </c>
      <c r="FU59" s="72">
        <f>IF(AND(FT59=1,Configurações!$B$3&lt;&gt;"Simples"),MOD(FS59-FP59,1)-FV59,0)</f>
        <v>0</v>
      </c>
      <c r="FV59" s="72">
        <f t="shared" si="152"/>
        <v>0</v>
      </c>
      <c r="FW59">
        <f t="shared" si="153"/>
        <v>0</v>
      </c>
      <c r="FX59">
        <f t="shared" si="154"/>
        <v>0</v>
      </c>
      <c r="FY59" s="38" t="str">
        <f>IF(FT59=0,"",IF(FW59&gt;Configurações!$B$15,"7DIA ","")&amp;IF(AND(WEEKDAY(FP$5)=1,FX59&gt;IF($D59="F",Configurações!$B$13,Configurações!$B$14)),"DOM ","")&amp;IF(Configurações!$B$3="Simples","",IF(ROUND(FU59*1440,0)&lt;=ROUND(Configurações!$B$11*1440,0),IF(ROUND(FV59*1440,0)&gt;0,"INT-INDEVIDO",""),IF(ROUND(FU59*1440,0)&lt;=ROUND(Configurações!$B$12*1440,0),IF(ROUND(FV59*1440,0)&lt;&gt;ROUND(Configurações!$B$8*1440,0),"INT-15MIN",""),IF(OR(ROUND(FV59*1440,0)&lt;ROUND(Configurações!$B$9*1440,0),ROUND(FV59*1440,0)&gt;ROUND(Configurações!$B$10*1440,0)),"INT-1H2H","")))))</f>
        <v/>
      </c>
      <c r="FZ59" t="str">
        <f>IF(Configurações!$B$3="Simples",IF('Escala Simples'!W59="Trabalho","TRAB",IF('Escala Simples'!W59="Folga","FOLGA",IF('Escala Simples'!W59="Atestado","ATEST",IF('Escala Simples'!W59="Férias","FERIAS","")))),"")</f>
        <v/>
      </c>
      <c r="GA59" s="71" t="str">
        <f>IF(Configurações!$B$3="Colunas",IF('Escala Colunas'!Q132="","",'Escala Colunas'!Q132),IF(Configurações!$B$3="Simples","",IF('Escala Linhas'!CL59="","",'Escala Linhas'!CL59)))</f>
        <v/>
      </c>
      <c r="GB59" s="71" t="str">
        <f>IF(Configurações!$B$3="Colunas",IF('Escala Colunas'!Q133="","",'Escala Colunas'!Q133),IF(Configurações!$B$3="Simples","",IF('Escala Linhas'!CM59="","",'Escala Linhas'!CM59)))</f>
        <v/>
      </c>
      <c r="GC59" s="71" t="str">
        <f>IF(Configurações!$B$3="Colunas",IF('Escala Colunas'!Q134="","",'Escala Colunas'!Q134),IF(Configurações!$B$3="Simples","",IF('Escala Linhas'!CN59="","",'Escala Linhas'!CN59)))</f>
        <v/>
      </c>
      <c r="GD59" s="71" t="str">
        <f>IF(Configurações!$B$3="Colunas",IF('Escala Colunas'!Q135="","",'Escala Colunas'!Q135),IF(Configurações!$B$3="Simples","",IF('Escala Linhas'!CO59="","",'Escala Linhas'!CO59)))</f>
        <v/>
      </c>
      <c r="GE59">
        <f>IF($B59="",0,IF(Configurações!$B$3="Simples",IF(OR(GK59="TRAB",GK59="ATEST"),1,0),IF(AND(GA59&lt;&gt;"",GD59&lt;&gt;""),1,0)))</f>
        <v>0</v>
      </c>
      <c r="GF59" s="72">
        <f>IF(AND(GE59=1,Configurações!$B$3&lt;&gt;"Simples"),MOD(GD59-GA59,1)-GG59,0)</f>
        <v>0</v>
      </c>
      <c r="GG59" s="72">
        <f t="shared" si="155"/>
        <v>0</v>
      </c>
      <c r="GH59">
        <f t="shared" si="156"/>
        <v>0</v>
      </c>
      <c r="GI59">
        <f t="shared" si="157"/>
        <v>0</v>
      </c>
      <c r="GJ59" s="38" t="str">
        <f>IF(GE59=0,"",IF(GH59&gt;Configurações!$B$15,"7DIA ","")&amp;IF(AND(WEEKDAY(GA$5)=1,GI59&gt;IF($D59="F",Configurações!$B$13,Configurações!$B$14)),"DOM ","")&amp;IF(Configurações!$B$3="Simples","",IF(ROUND(GF59*1440,0)&lt;=ROUND(Configurações!$B$11*1440,0),IF(ROUND(GG59*1440,0)&gt;0,"INT-INDEVIDO",""),IF(ROUND(GF59*1440,0)&lt;=ROUND(Configurações!$B$12*1440,0),IF(ROUND(GG59*1440,0)&lt;&gt;ROUND(Configurações!$B$8*1440,0),"INT-15MIN",""),IF(OR(ROUND(GG59*1440,0)&lt;ROUND(Configurações!$B$9*1440,0),ROUND(GG59*1440,0)&gt;ROUND(Configurações!$B$10*1440,0)),"INT-1H2H","")))))</f>
        <v/>
      </c>
      <c r="GK59" t="str">
        <f>IF(Configurações!$B$3="Simples",IF('Escala Simples'!X59="Trabalho","TRAB",IF('Escala Simples'!X59="Folga","FOLGA",IF('Escala Simples'!X59="Atestado","ATEST",IF('Escala Simples'!X59="Férias","FERIAS","")))),"")</f>
        <v/>
      </c>
      <c r="GL59" s="71" t="str">
        <f>IF(Configurações!$B$3="Colunas",IF('Escala Colunas'!Q137="","",'Escala Colunas'!Q137),IF(Configurações!$B$3="Simples","",IF('Escala Linhas'!CQ59="","",'Escala Linhas'!CQ59)))</f>
        <v/>
      </c>
      <c r="GM59" s="71" t="str">
        <f>IF(Configurações!$B$3="Colunas",IF('Escala Colunas'!Q138="","",'Escala Colunas'!Q138),IF(Configurações!$B$3="Simples","",IF('Escala Linhas'!CR59="","",'Escala Linhas'!CR59)))</f>
        <v/>
      </c>
      <c r="GN59" s="71" t="str">
        <f>IF(Configurações!$B$3="Colunas",IF('Escala Colunas'!Q139="","",'Escala Colunas'!Q139),IF(Configurações!$B$3="Simples","",IF('Escala Linhas'!CS59="","",'Escala Linhas'!CS59)))</f>
        <v/>
      </c>
      <c r="GO59" s="71" t="str">
        <f>IF(Configurações!$B$3="Colunas",IF('Escala Colunas'!Q140="","",'Escala Colunas'!Q140),IF(Configurações!$B$3="Simples","",IF('Escala Linhas'!CT59="","",'Escala Linhas'!CT59)))</f>
        <v/>
      </c>
      <c r="GP59">
        <f>IF($B59="",0,IF(Configurações!$B$3="Simples",IF(OR(GV59="TRAB",GV59="ATEST"),1,0),IF(AND(GL59&lt;&gt;"",GO59&lt;&gt;""),1,0)))</f>
        <v>0</v>
      </c>
      <c r="GQ59" s="72">
        <f>IF(AND(GP59=1,Configurações!$B$3&lt;&gt;"Simples"),MOD(GO59-GL59,1)-GR59,0)</f>
        <v>0</v>
      </c>
      <c r="GR59" s="72">
        <f t="shared" si="158"/>
        <v>0</v>
      </c>
      <c r="GS59">
        <f t="shared" si="159"/>
        <v>0</v>
      </c>
      <c r="GT59">
        <f t="shared" si="160"/>
        <v>0</v>
      </c>
      <c r="GU59" s="38" t="str">
        <f>IF(GP59=0,"",IF(GS59&gt;Configurações!$B$15,"7DIA ","")&amp;IF(AND(WEEKDAY(GL$5)=1,GT59&gt;IF($D59="F",Configurações!$B$13,Configurações!$B$14)),"DOM ","")&amp;IF(Configurações!$B$3="Simples","",IF(ROUND(GQ59*1440,0)&lt;=ROUND(Configurações!$B$11*1440,0),IF(ROUND(GR59*1440,0)&gt;0,"INT-INDEVIDO",""),IF(ROUND(GQ59*1440,0)&lt;=ROUND(Configurações!$B$12*1440,0),IF(ROUND(GR59*1440,0)&lt;&gt;ROUND(Configurações!$B$8*1440,0),"INT-15MIN",""),IF(OR(ROUND(GR59*1440,0)&lt;ROUND(Configurações!$B$9*1440,0),ROUND(GR59*1440,0)&gt;ROUND(Configurações!$B$10*1440,0)),"INT-1H2H","")))))</f>
        <v/>
      </c>
      <c r="GV59" t="str">
        <f>IF(Configurações!$B$3="Simples",IF('Escala Simples'!Y59="Trabalho","TRAB",IF('Escala Simples'!Y59="Folga","FOLGA",IF('Escala Simples'!Y59="Atestado","ATEST",IF('Escala Simples'!Y59="Férias","FERIAS","")))),"")</f>
        <v/>
      </c>
      <c r="GW59" s="71" t="str">
        <f>IF(Configurações!$B$3="Colunas",IF('Escala Colunas'!Q142="","",'Escala Colunas'!Q142),IF(Configurações!$B$3="Simples","",IF('Escala Linhas'!CV59="","",'Escala Linhas'!CV59)))</f>
        <v/>
      </c>
      <c r="GX59" s="71" t="str">
        <f>IF(Configurações!$B$3="Colunas",IF('Escala Colunas'!Q143="","",'Escala Colunas'!Q143),IF(Configurações!$B$3="Simples","",IF('Escala Linhas'!CW59="","",'Escala Linhas'!CW59)))</f>
        <v/>
      </c>
      <c r="GY59" s="71" t="str">
        <f>IF(Configurações!$B$3="Colunas",IF('Escala Colunas'!Q144="","",'Escala Colunas'!Q144),IF(Configurações!$B$3="Simples","",IF('Escala Linhas'!CX59="","",'Escala Linhas'!CX59)))</f>
        <v/>
      </c>
      <c r="GZ59" s="71" t="str">
        <f>IF(Configurações!$B$3="Colunas",IF('Escala Colunas'!Q145="","",'Escala Colunas'!Q145),IF(Configurações!$B$3="Simples","",IF('Escala Linhas'!CY59="","",'Escala Linhas'!CY59)))</f>
        <v/>
      </c>
      <c r="HA59">
        <f>IF($B59="",0,IF(Configurações!$B$3="Simples",IF(OR(HG59="TRAB",HG59="ATEST"),1,0),IF(AND(GW59&lt;&gt;"",GZ59&lt;&gt;""),1,0)))</f>
        <v>0</v>
      </c>
      <c r="HB59" s="72">
        <f>IF(AND(HA59=1,Configurações!$B$3&lt;&gt;"Simples"),MOD(GZ59-GW59,1)-HC59,0)</f>
        <v>0</v>
      </c>
      <c r="HC59" s="72">
        <f t="shared" si="161"/>
        <v>0</v>
      </c>
      <c r="HD59">
        <f t="shared" si="162"/>
        <v>0</v>
      </c>
      <c r="HE59">
        <f t="shared" si="163"/>
        <v>0</v>
      </c>
      <c r="HF59" s="38" t="str">
        <f>IF(HA59=0,"",IF(HD59&gt;Configurações!$B$15,"7DIA ","")&amp;IF(AND(WEEKDAY(GW$5)=1,HE59&gt;IF($D59="F",Configurações!$B$13,Configurações!$B$14)),"DOM ","")&amp;IF(Configurações!$B$3="Simples","",IF(ROUND(HB59*1440,0)&lt;=ROUND(Configurações!$B$11*1440,0),IF(ROUND(HC59*1440,0)&gt;0,"INT-INDEVIDO",""),IF(ROUND(HB59*1440,0)&lt;=ROUND(Configurações!$B$12*1440,0),IF(ROUND(HC59*1440,0)&lt;&gt;ROUND(Configurações!$B$8*1440,0),"INT-15MIN",""),IF(OR(ROUND(HC59*1440,0)&lt;ROUND(Configurações!$B$9*1440,0),ROUND(HC59*1440,0)&gt;ROUND(Configurações!$B$10*1440,0)),"INT-1H2H","")))))</f>
        <v/>
      </c>
      <c r="HG59" t="str">
        <f>IF(Configurações!$B$3="Simples",IF('Escala Simples'!Z59="Trabalho","TRAB",IF('Escala Simples'!Z59="Folga","FOLGA",IF('Escala Simples'!Z59="Atestado","ATEST",IF('Escala Simples'!Z59="Férias","FERIAS","")))),"")</f>
        <v/>
      </c>
      <c r="HH59" s="71" t="str">
        <f>IF(Configurações!$B$3="Colunas",IF('Escala Colunas'!Q147="","",'Escala Colunas'!Q147),IF(Configurações!$B$3="Simples","",IF('Escala Linhas'!DA59="","",'Escala Linhas'!DA59)))</f>
        <v/>
      </c>
      <c r="HI59" s="71" t="str">
        <f>IF(Configurações!$B$3="Colunas",IF('Escala Colunas'!Q148="","",'Escala Colunas'!Q148),IF(Configurações!$B$3="Simples","",IF('Escala Linhas'!DB59="","",'Escala Linhas'!DB59)))</f>
        <v/>
      </c>
      <c r="HJ59" s="71" t="str">
        <f>IF(Configurações!$B$3="Colunas",IF('Escala Colunas'!Q149="","",'Escala Colunas'!Q149),IF(Configurações!$B$3="Simples","",IF('Escala Linhas'!DC59="","",'Escala Linhas'!DC59)))</f>
        <v/>
      </c>
      <c r="HK59" s="71" t="str">
        <f>IF(Configurações!$B$3="Colunas",IF('Escala Colunas'!Q150="","",'Escala Colunas'!Q150),IF(Configurações!$B$3="Simples","",IF('Escala Linhas'!DD59="","",'Escala Linhas'!DD59)))</f>
        <v/>
      </c>
      <c r="HL59">
        <f>IF($B59="",0,IF(Configurações!$B$3="Simples",IF(OR(HR59="TRAB",HR59="ATEST"),1,0),IF(AND(HH59&lt;&gt;"",HK59&lt;&gt;""),1,0)))</f>
        <v>0</v>
      </c>
      <c r="HM59" s="72">
        <f>IF(AND(HL59=1,Configurações!$B$3&lt;&gt;"Simples"),MOD(HK59-HH59,1)-HN59,0)</f>
        <v>0</v>
      </c>
      <c r="HN59" s="72">
        <f t="shared" si="164"/>
        <v>0</v>
      </c>
      <c r="HO59">
        <f t="shared" si="165"/>
        <v>0</v>
      </c>
      <c r="HP59">
        <f t="shared" si="166"/>
        <v>0</v>
      </c>
      <c r="HQ59" s="38" t="str">
        <f>IF(HL59=0,"",IF(HO59&gt;Configurações!$B$15,"7DIA ","")&amp;IF(AND(WEEKDAY(HH$5)=1,HP59&gt;IF($D59="F",Configurações!$B$13,Configurações!$B$14)),"DOM ","")&amp;IF(Configurações!$B$3="Simples","",IF(ROUND(HM59*1440,0)&lt;=ROUND(Configurações!$B$11*1440,0),IF(ROUND(HN59*1440,0)&gt;0,"INT-INDEVIDO",""),IF(ROUND(HM59*1440,0)&lt;=ROUND(Configurações!$B$12*1440,0),IF(ROUND(HN59*1440,0)&lt;&gt;ROUND(Configurações!$B$8*1440,0),"INT-15MIN",""),IF(OR(ROUND(HN59*1440,0)&lt;ROUND(Configurações!$B$9*1440,0),ROUND(HN59*1440,0)&gt;ROUND(Configurações!$B$10*1440,0)),"INT-1H2H","")))))</f>
        <v/>
      </c>
      <c r="HR59" t="str">
        <f>IF(Configurações!$B$3="Simples",IF('Escala Simples'!AA59="Trabalho","TRAB",IF('Escala Simples'!AA59="Folga","FOLGA",IF('Escala Simples'!AA59="Atestado","ATEST",IF('Escala Simples'!AA59="Férias","FERIAS","")))),"")</f>
        <v/>
      </c>
      <c r="HS59" s="71" t="str">
        <f>IF(Configurações!$B$3="Colunas",IF('Escala Colunas'!Q152="","",'Escala Colunas'!Q152),IF(Configurações!$B$3="Simples","",IF('Escala Linhas'!DF59="","",'Escala Linhas'!DF59)))</f>
        <v/>
      </c>
      <c r="HT59" s="71" t="str">
        <f>IF(Configurações!$B$3="Colunas",IF('Escala Colunas'!Q153="","",'Escala Colunas'!Q153),IF(Configurações!$B$3="Simples","",IF('Escala Linhas'!DG59="","",'Escala Linhas'!DG59)))</f>
        <v/>
      </c>
      <c r="HU59" s="71" t="str">
        <f>IF(Configurações!$B$3="Colunas",IF('Escala Colunas'!Q154="","",'Escala Colunas'!Q154),IF(Configurações!$B$3="Simples","",IF('Escala Linhas'!DH59="","",'Escala Linhas'!DH59)))</f>
        <v/>
      </c>
      <c r="HV59" s="71" t="str">
        <f>IF(Configurações!$B$3="Colunas",IF('Escala Colunas'!Q155="","",'Escala Colunas'!Q155),IF(Configurações!$B$3="Simples","",IF('Escala Linhas'!DI59="","",'Escala Linhas'!DI59)))</f>
        <v/>
      </c>
      <c r="HW59">
        <f>IF($B59="",0,IF(Configurações!$B$3="Simples",IF(OR(IC59="TRAB",IC59="ATEST"),1,0),IF(AND(HS59&lt;&gt;"",HV59&lt;&gt;""),1,0)))</f>
        <v>0</v>
      </c>
      <c r="HX59" s="72">
        <f>IF(AND(HW59=1,Configurações!$B$3&lt;&gt;"Simples"),MOD(HV59-HS59,1)-HY59,0)</f>
        <v>0</v>
      </c>
      <c r="HY59" s="72">
        <f t="shared" si="167"/>
        <v>0</v>
      </c>
      <c r="HZ59">
        <f t="shared" si="168"/>
        <v>0</v>
      </c>
      <c r="IA59">
        <f t="shared" si="169"/>
        <v>0</v>
      </c>
      <c r="IB59" s="38" t="str">
        <f>IF(HW59=0,"",IF(HZ59&gt;Configurações!$B$15,"7DIA ","")&amp;IF(AND(WEEKDAY(HS$5)=1,IA59&gt;IF($D59="F",Configurações!$B$13,Configurações!$B$14)),"DOM ","")&amp;IF(Configurações!$B$3="Simples","",IF(ROUND(HX59*1440,0)&lt;=ROUND(Configurações!$B$11*1440,0),IF(ROUND(HY59*1440,0)&gt;0,"INT-INDEVIDO",""),IF(ROUND(HX59*1440,0)&lt;=ROUND(Configurações!$B$12*1440,0),IF(ROUND(HY59*1440,0)&lt;&gt;ROUND(Configurações!$B$8*1440,0),"INT-15MIN",""),IF(OR(ROUND(HY59*1440,0)&lt;ROUND(Configurações!$B$9*1440,0),ROUND(HY59*1440,0)&gt;ROUND(Configurações!$B$10*1440,0)),"INT-1H2H","")))))</f>
        <v/>
      </c>
      <c r="IC59" t="str">
        <f>IF(Configurações!$B$3="Simples",IF('Escala Simples'!AB59="Trabalho","TRAB",IF('Escala Simples'!AB59="Folga","FOLGA",IF('Escala Simples'!AB59="Atestado","ATEST",IF('Escala Simples'!AB59="Férias","FERIAS","")))),"")</f>
        <v/>
      </c>
      <c r="ID59" s="71" t="str">
        <f>IF(Configurações!$B$3="Colunas",IF('Escala Colunas'!Q160="","",'Escala Colunas'!Q160),IF(Configurações!$B$3="Simples","",IF('Escala Linhas'!DN59="","",'Escala Linhas'!DN59)))</f>
        <v/>
      </c>
      <c r="IE59" s="71" t="str">
        <f>IF(Configurações!$B$3="Colunas",IF('Escala Colunas'!Q161="","",'Escala Colunas'!Q161),IF(Configurações!$B$3="Simples","",IF('Escala Linhas'!DO59="","",'Escala Linhas'!DO59)))</f>
        <v/>
      </c>
      <c r="IF59" s="71" t="str">
        <f>IF(Configurações!$B$3="Colunas",IF('Escala Colunas'!Q162="","",'Escala Colunas'!Q162),IF(Configurações!$B$3="Simples","",IF('Escala Linhas'!DP59="","",'Escala Linhas'!DP59)))</f>
        <v/>
      </c>
      <c r="IG59" s="71" t="str">
        <f>IF(Configurações!$B$3="Colunas",IF('Escala Colunas'!Q163="","",'Escala Colunas'!Q163),IF(Configurações!$B$3="Simples","",IF('Escala Linhas'!DQ59="","",'Escala Linhas'!DQ59)))</f>
        <v/>
      </c>
      <c r="IH59">
        <f>IF($B59="",0,IF(Configurações!$B$3="Simples",IF(OR(IN59="TRAB",IN59="ATEST"),1,0),IF(AND(ID59&lt;&gt;"",IG59&lt;&gt;""),1,0)))</f>
        <v>0</v>
      </c>
      <c r="II59" s="72">
        <f>IF(AND(IH59=1,Configurações!$B$3&lt;&gt;"Simples"),MOD(IG59-ID59,1)-IJ59,0)</f>
        <v>0</v>
      </c>
      <c r="IJ59" s="72">
        <f t="shared" si="170"/>
        <v>0</v>
      </c>
      <c r="IK59">
        <f t="shared" si="171"/>
        <v>0</v>
      </c>
      <c r="IL59">
        <f t="shared" si="172"/>
        <v>0</v>
      </c>
      <c r="IM59" s="38" t="str">
        <f>IF(IH59=0,"",IF(IK59&gt;Configurações!$B$15,"7DIA ","")&amp;IF(AND(WEEKDAY(ID$5)=1,IL59&gt;IF($D59="F",Configurações!$B$13,Configurações!$B$14)),"DOM ","")&amp;IF(Configurações!$B$3="Simples","",IF(ROUND(II59*1440,0)&lt;=ROUND(Configurações!$B$11*1440,0),IF(ROUND(IJ59*1440,0)&gt;0,"INT-INDEVIDO",""),IF(ROUND(II59*1440,0)&lt;=ROUND(Configurações!$B$12*1440,0),IF(ROUND(IJ59*1440,0)&lt;&gt;ROUND(Configurações!$B$8*1440,0),"INT-15MIN",""),IF(OR(ROUND(IJ59*1440,0)&lt;ROUND(Configurações!$B$9*1440,0),ROUND(IJ59*1440,0)&gt;ROUND(Configurações!$B$10*1440,0)),"INT-1H2H","")))))</f>
        <v/>
      </c>
      <c r="IN59" t="str">
        <f>IF(Configurações!$B$3="Simples",IF('Escala Simples'!AE59="Trabalho","TRAB",IF('Escala Simples'!AE59="Folga","FOLGA",IF('Escala Simples'!AE59="Atestado","ATEST",IF('Escala Simples'!AE59="Férias","FERIAS","")))),"")</f>
        <v/>
      </c>
      <c r="IO59" s="71" t="str">
        <f>IF(Configurações!$B$3="Colunas",IF('Escala Colunas'!Q165="","",'Escala Colunas'!Q165),IF(Configurações!$B$3="Simples","",IF('Escala Linhas'!DS59="","",'Escala Linhas'!DS59)))</f>
        <v/>
      </c>
      <c r="IP59" s="71" t="str">
        <f>IF(Configurações!$B$3="Colunas",IF('Escala Colunas'!Q166="","",'Escala Colunas'!Q166),IF(Configurações!$B$3="Simples","",IF('Escala Linhas'!DT59="","",'Escala Linhas'!DT59)))</f>
        <v/>
      </c>
      <c r="IQ59" s="71" t="str">
        <f>IF(Configurações!$B$3="Colunas",IF('Escala Colunas'!Q167="","",'Escala Colunas'!Q167),IF(Configurações!$B$3="Simples","",IF('Escala Linhas'!DU59="","",'Escala Linhas'!DU59)))</f>
        <v/>
      </c>
      <c r="IR59" s="71" t="str">
        <f>IF(Configurações!$B$3="Colunas",IF('Escala Colunas'!Q168="","",'Escala Colunas'!Q168),IF(Configurações!$B$3="Simples","",IF('Escala Linhas'!DV59="","",'Escala Linhas'!DV59)))</f>
        <v/>
      </c>
      <c r="IS59">
        <f>IF($B59="",0,IF(Configurações!$B$3="Simples",IF(OR(IY59="TRAB",IY59="ATEST"),1,0),IF(AND(IO59&lt;&gt;"",IR59&lt;&gt;""),1,0)))</f>
        <v>0</v>
      </c>
      <c r="IT59" s="72">
        <f>IF(AND(IS59=1,Configurações!$B$3&lt;&gt;"Simples"),MOD(IR59-IO59,1)-IU59,0)</f>
        <v>0</v>
      </c>
      <c r="IU59" s="72">
        <f t="shared" si="173"/>
        <v>0</v>
      </c>
      <c r="IV59">
        <f t="shared" si="174"/>
        <v>0</v>
      </c>
      <c r="IW59">
        <f t="shared" si="175"/>
        <v>0</v>
      </c>
      <c r="IX59" s="38" t="str">
        <f>IF(IS59=0,"",IF(IV59&gt;Configurações!$B$15,"7DIA ","")&amp;IF(AND(WEEKDAY(IO$5)=1,IW59&gt;IF($D59="F",Configurações!$B$13,Configurações!$B$14)),"DOM ","")&amp;IF(Configurações!$B$3="Simples","",IF(ROUND(IT59*1440,0)&lt;=ROUND(Configurações!$B$11*1440,0),IF(ROUND(IU59*1440,0)&gt;0,"INT-INDEVIDO",""),IF(ROUND(IT59*1440,0)&lt;=ROUND(Configurações!$B$12*1440,0),IF(ROUND(IU59*1440,0)&lt;&gt;ROUND(Configurações!$B$8*1440,0),"INT-15MIN",""),IF(OR(ROUND(IU59*1440,0)&lt;ROUND(Configurações!$B$9*1440,0),ROUND(IU59*1440,0)&gt;ROUND(Configurações!$B$10*1440,0)),"INT-1H2H","")))))</f>
        <v/>
      </c>
      <c r="IY59" t="str">
        <f>IF(Configurações!$B$3="Simples",IF('Escala Simples'!AF59="Trabalho","TRAB",IF('Escala Simples'!AF59="Folga","FOLGA",IF('Escala Simples'!AF59="Atestado","ATEST",IF('Escala Simples'!AF59="Férias","FERIAS","")))),"")</f>
        <v/>
      </c>
      <c r="IZ59" s="71" t="str">
        <f>IF(Configurações!$B$3="Colunas",IF('Escala Colunas'!Q170="","",'Escala Colunas'!Q170),IF(Configurações!$B$3="Simples","",IF('Escala Linhas'!DX59="","",'Escala Linhas'!DX59)))</f>
        <v/>
      </c>
      <c r="JA59" s="71" t="str">
        <f>IF(Configurações!$B$3="Colunas",IF('Escala Colunas'!Q171="","",'Escala Colunas'!Q171),IF(Configurações!$B$3="Simples","",IF('Escala Linhas'!DY59="","",'Escala Linhas'!DY59)))</f>
        <v/>
      </c>
      <c r="JB59" s="71" t="str">
        <f>IF(Configurações!$B$3="Colunas",IF('Escala Colunas'!Q172="","",'Escala Colunas'!Q172),IF(Configurações!$B$3="Simples","",IF('Escala Linhas'!DZ59="","",'Escala Linhas'!DZ59)))</f>
        <v/>
      </c>
      <c r="JC59" s="71" t="str">
        <f>IF(Configurações!$B$3="Colunas",IF('Escala Colunas'!Q173="","",'Escala Colunas'!Q173),IF(Configurações!$B$3="Simples","",IF('Escala Linhas'!EA59="","",'Escala Linhas'!EA59)))</f>
        <v/>
      </c>
      <c r="JD59">
        <f>IF($B59="",0,IF(Configurações!$B$3="Simples",IF(OR(JJ59="TRAB",JJ59="ATEST"),1,0),IF(AND(IZ59&lt;&gt;"",JC59&lt;&gt;""),1,0)))</f>
        <v>0</v>
      </c>
      <c r="JE59" s="72">
        <f>IF(AND(JD59=1,Configurações!$B$3&lt;&gt;"Simples"),MOD(JC59-IZ59,1)-JF59,0)</f>
        <v>0</v>
      </c>
      <c r="JF59" s="72">
        <f t="shared" si="176"/>
        <v>0</v>
      </c>
      <c r="JG59">
        <f t="shared" si="177"/>
        <v>0</v>
      </c>
      <c r="JH59">
        <f t="shared" si="178"/>
        <v>0</v>
      </c>
      <c r="JI59" s="38" t="str">
        <f>IF(JD59=0,"",IF(JG59&gt;Configurações!$B$15,"7DIA ","")&amp;IF(AND(WEEKDAY(IZ$5)=1,JH59&gt;IF($D59="F",Configurações!$B$13,Configurações!$B$14)),"DOM ","")&amp;IF(Configurações!$B$3="Simples","",IF(ROUND(JE59*1440,0)&lt;=ROUND(Configurações!$B$11*1440,0),IF(ROUND(JF59*1440,0)&gt;0,"INT-INDEVIDO",""),IF(ROUND(JE59*1440,0)&lt;=ROUND(Configurações!$B$12*1440,0),IF(ROUND(JF59*1440,0)&lt;&gt;ROUND(Configurações!$B$8*1440,0),"INT-15MIN",""),IF(OR(ROUND(JF59*1440,0)&lt;ROUND(Configurações!$B$9*1440,0),ROUND(JF59*1440,0)&gt;ROUND(Configurações!$B$10*1440,0)),"INT-1H2H","")))))</f>
        <v/>
      </c>
      <c r="JJ59" t="str">
        <f>IF(Configurações!$B$3="Simples",IF('Escala Simples'!AG59="Trabalho","TRAB",IF('Escala Simples'!AG59="Folga","FOLGA",IF('Escala Simples'!AG59="Atestado","ATEST",IF('Escala Simples'!AG59="Férias","FERIAS","")))),"")</f>
        <v/>
      </c>
      <c r="JK59" s="71" t="str">
        <f>IF(Configurações!$B$3="Colunas",IF('Escala Colunas'!Q175="","",'Escala Colunas'!Q175),IF(Configurações!$B$3="Simples","",IF('Escala Linhas'!EC59="","",'Escala Linhas'!EC59)))</f>
        <v/>
      </c>
      <c r="JL59" s="71" t="str">
        <f>IF(Configurações!$B$3="Colunas",IF('Escala Colunas'!Q176="","",'Escala Colunas'!Q176),IF(Configurações!$B$3="Simples","",IF('Escala Linhas'!ED59="","",'Escala Linhas'!ED59)))</f>
        <v/>
      </c>
      <c r="JM59" s="71" t="str">
        <f>IF(Configurações!$B$3="Colunas",IF('Escala Colunas'!Q177="","",'Escala Colunas'!Q177),IF(Configurações!$B$3="Simples","",IF('Escala Linhas'!EE59="","",'Escala Linhas'!EE59)))</f>
        <v/>
      </c>
      <c r="JN59" s="71" t="str">
        <f>IF(Configurações!$B$3="Colunas",IF('Escala Colunas'!Q178="","",'Escala Colunas'!Q178),IF(Configurações!$B$3="Simples","",IF('Escala Linhas'!EF59="","",'Escala Linhas'!EF59)))</f>
        <v/>
      </c>
      <c r="JO59">
        <f>IF($B59="",0,IF(Configurações!$B$3="Simples",IF(OR(JU59="TRAB",JU59="ATEST"),1,0),IF(AND(JK59&lt;&gt;"",JN59&lt;&gt;""),1,0)))</f>
        <v>0</v>
      </c>
      <c r="JP59" s="72">
        <f>IF(AND(JO59=1,Configurações!$B$3&lt;&gt;"Simples"),MOD(JN59-JK59,1)-JQ59,0)</f>
        <v>0</v>
      </c>
      <c r="JQ59" s="72">
        <f t="shared" si="179"/>
        <v>0</v>
      </c>
      <c r="JR59">
        <f t="shared" si="180"/>
        <v>0</v>
      </c>
      <c r="JS59">
        <f t="shared" si="181"/>
        <v>0</v>
      </c>
      <c r="JT59" s="38" t="str">
        <f>IF(JO59=0,"",IF(JR59&gt;Configurações!$B$15,"7DIA ","")&amp;IF(AND(WEEKDAY(JK$5)=1,JS59&gt;IF($D59="F",Configurações!$B$13,Configurações!$B$14)),"DOM ","")&amp;IF(Configurações!$B$3="Simples","",IF(ROUND(JP59*1440,0)&lt;=ROUND(Configurações!$B$11*1440,0),IF(ROUND(JQ59*1440,0)&gt;0,"INT-INDEVIDO",""),IF(ROUND(JP59*1440,0)&lt;=ROUND(Configurações!$B$12*1440,0),IF(ROUND(JQ59*1440,0)&lt;&gt;ROUND(Configurações!$B$8*1440,0),"INT-15MIN",""),IF(OR(ROUND(JQ59*1440,0)&lt;ROUND(Configurações!$B$9*1440,0),ROUND(JQ59*1440,0)&gt;ROUND(Configurações!$B$10*1440,0)),"INT-1H2H","")))))</f>
        <v/>
      </c>
      <c r="JU59" t="str">
        <f>IF(Configurações!$B$3="Simples",IF('Escala Simples'!AH59="Trabalho","TRAB",IF('Escala Simples'!AH59="Folga","FOLGA",IF('Escala Simples'!AH59="Atestado","ATEST",IF('Escala Simples'!AH59="Férias","FERIAS","")))),"")</f>
        <v/>
      </c>
      <c r="JV59" s="71" t="str">
        <f>IF(Configurações!$B$3="Colunas",IF('Escala Colunas'!Q180="","",'Escala Colunas'!Q180),IF(Configurações!$B$3="Simples","",IF('Escala Linhas'!EH59="","",'Escala Linhas'!EH59)))</f>
        <v/>
      </c>
      <c r="JW59" s="71" t="str">
        <f>IF(Configurações!$B$3="Colunas",IF('Escala Colunas'!Q181="","",'Escala Colunas'!Q181),IF(Configurações!$B$3="Simples","",IF('Escala Linhas'!EI59="","",'Escala Linhas'!EI59)))</f>
        <v/>
      </c>
      <c r="JX59" s="71" t="str">
        <f>IF(Configurações!$B$3="Colunas",IF('Escala Colunas'!Q182="","",'Escala Colunas'!Q182),IF(Configurações!$B$3="Simples","",IF('Escala Linhas'!EJ59="","",'Escala Linhas'!EJ59)))</f>
        <v/>
      </c>
      <c r="JY59" s="71" t="str">
        <f>IF(Configurações!$B$3="Colunas",IF('Escala Colunas'!Q183="","",'Escala Colunas'!Q183),IF(Configurações!$B$3="Simples","",IF('Escala Linhas'!EK59="","",'Escala Linhas'!EK59)))</f>
        <v/>
      </c>
      <c r="JZ59">
        <f>IF($B59="",0,IF(Configurações!$B$3="Simples",IF(OR(KF59="TRAB",KF59="ATEST"),1,0),IF(AND(JV59&lt;&gt;"",JY59&lt;&gt;""),1,0)))</f>
        <v>0</v>
      </c>
      <c r="KA59" s="72">
        <f>IF(AND(JZ59=1,Configurações!$B$3&lt;&gt;"Simples"),MOD(JY59-JV59,1)-KB59,0)</f>
        <v>0</v>
      </c>
      <c r="KB59" s="72">
        <f t="shared" si="182"/>
        <v>0</v>
      </c>
      <c r="KC59">
        <f t="shared" si="183"/>
        <v>0</v>
      </c>
      <c r="KD59">
        <f t="shared" si="184"/>
        <v>0</v>
      </c>
      <c r="KE59" s="38" t="str">
        <f>IF(JZ59=0,"",IF(KC59&gt;Configurações!$B$15,"7DIA ","")&amp;IF(AND(WEEKDAY(JV$5)=1,KD59&gt;IF($D59="F",Configurações!$B$13,Configurações!$B$14)),"DOM ","")&amp;IF(Configurações!$B$3="Simples","",IF(ROUND(KA59*1440,0)&lt;=ROUND(Configurações!$B$11*1440,0),IF(ROUND(KB59*1440,0)&gt;0,"INT-INDEVIDO",""),IF(ROUND(KA59*1440,0)&lt;=ROUND(Configurações!$B$12*1440,0),IF(ROUND(KB59*1440,0)&lt;&gt;ROUND(Configurações!$B$8*1440,0),"INT-15MIN",""),IF(OR(ROUND(KB59*1440,0)&lt;ROUND(Configurações!$B$9*1440,0),ROUND(KB59*1440,0)&gt;ROUND(Configurações!$B$10*1440,0)),"INT-1H2H","")))))</f>
        <v/>
      </c>
      <c r="KF59" t="str">
        <f>IF(Configurações!$B$3="Simples",IF('Escala Simples'!AI59="Trabalho","TRAB",IF('Escala Simples'!AI59="Folga","FOLGA",IF('Escala Simples'!AI59="Atestado","ATEST",IF('Escala Simples'!AI59="Férias","FERIAS","")))),"")</f>
        <v/>
      </c>
      <c r="KG59" s="71" t="str">
        <f>IF(Configurações!$B$3="Colunas",IF('Escala Colunas'!Q185="","",'Escala Colunas'!Q185),IF(Configurações!$B$3="Simples","",IF('Escala Linhas'!EM59="","",'Escala Linhas'!EM59)))</f>
        <v/>
      </c>
      <c r="KH59" s="71" t="str">
        <f>IF(Configurações!$B$3="Colunas",IF('Escala Colunas'!Q186="","",'Escala Colunas'!Q186),IF(Configurações!$B$3="Simples","",IF('Escala Linhas'!EN59="","",'Escala Linhas'!EN59)))</f>
        <v/>
      </c>
      <c r="KI59" s="71" t="str">
        <f>IF(Configurações!$B$3="Colunas",IF('Escala Colunas'!Q187="","",'Escala Colunas'!Q187),IF(Configurações!$B$3="Simples","",IF('Escala Linhas'!EO59="","",'Escala Linhas'!EO59)))</f>
        <v/>
      </c>
      <c r="KJ59" s="71" t="str">
        <f>IF(Configurações!$B$3="Colunas",IF('Escala Colunas'!Q188="","",'Escala Colunas'!Q188),IF(Configurações!$B$3="Simples","",IF('Escala Linhas'!EP59="","",'Escala Linhas'!EP59)))</f>
        <v/>
      </c>
      <c r="KK59">
        <f>IF($B59="",0,IF(Configurações!$B$3="Simples",IF(OR(KQ59="TRAB",KQ59="ATEST"),1,0),IF(AND(KG59&lt;&gt;"",KJ59&lt;&gt;""),1,0)))</f>
        <v>0</v>
      </c>
      <c r="KL59" s="72">
        <f>IF(AND(KK59=1,Configurações!$B$3&lt;&gt;"Simples"),MOD(KJ59-KG59,1)-KM59,0)</f>
        <v>0</v>
      </c>
      <c r="KM59" s="72">
        <f t="shared" si="185"/>
        <v>0</v>
      </c>
      <c r="KN59">
        <f t="shared" si="186"/>
        <v>0</v>
      </c>
      <c r="KO59">
        <f t="shared" si="187"/>
        <v>0</v>
      </c>
      <c r="KP59" s="38" t="str">
        <f>IF(KK59=0,"",IF(KN59&gt;Configurações!$B$15,"7DIA ","")&amp;IF(AND(WEEKDAY(KG$5)=1,KO59&gt;IF($D59="F",Configurações!$B$13,Configurações!$B$14)),"DOM ","")&amp;IF(Configurações!$B$3="Simples","",IF(ROUND(KL59*1440,0)&lt;=ROUND(Configurações!$B$11*1440,0),IF(ROUND(KM59*1440,0)&gt;0,"INT-INDEVIDO",""),IF(ROUND(KL59*1440,0)&lt;=ROUND(Configurações!$B$12*1440,0),IF(ROUND(KM59*1440,0)&lt;&gt;ROUND(Configurações!$B$8*1440,0),"INT-15MIN",""),IF(OR(ROUND(KM59*1440,0)&lt;ROUND(Configurações!$B$9*1440,0),ROUND(KM59*1440,0)&gt;ROUND(Configurações!$B$10*1440,0)),"INT-1H2H","")))))</f>
        <v/>
      </c>
      <c r="KQ59" t="str">
        <f>IF(Configurações!$B$3="Simples",IF('Escala Simples'!AJ59="Trabalho","TRAB",IF('Escala Simples'!AJ59="Folga","FOLGA",IF('Escala Simples'!AJ59="Atestado","ATEST",IF('Escala Simples'!AJ59="Férias","FERIAS","")))),"")</f>
        <v/>
      </c>
      <c r="KR59" s="71" t="str">
        <f>IF(Configurações!$B$3="Colunas",IF('Escala Colunas'!Q190="","",'Escala Colunas'!Q190),IF(Configurações!$B$3="Simples","",IF('Escala Linhas'!ER59="","",'Escala Linhas'!ER59)))</f>
        <v/>
      </c>
      <c r="KS59" s="71" t="str">
        <f>IF(Configurações!$B$3="Colunas",IF('Escala Colunas'!Q191="","",'Escala Colunas'!Q191),IF(Configurações!$B$3="Simples","",IF('Escala Linhas'!ES59="","",'Escala Linhas'!ES59)))</f>
        <v/>
      </c>
      <c r="KT59" s="71" t="str">
        <f>IF(Configurações!$B$3="Colunas",IF('Escala Colunas'!Q192="","",'Escala Colunas'!Q192),IF(Configurações!$B$3="Simples","",IF('Escala Linhas'!ET59="","",'Escala Linhas'!ET59)))</f>
        <v/>
      </c>
      <c r="KU59" s="71" t="str">
        <f>IF(Configurações!$B$3="Colunas",IF('Escala Colunas'!Q193="","",'Escala Colunas'!Q193),IF(Configurações!$B$3="Simples","",IF('Escala Linhas'!EU59="","",'Escala Linhas'!EU59)))</f>
        <v/>
      </c>
      <c r="KV59">
        <f>IF($B59="",0,IF(Configurações!$B$3="Simples",IF(OR(LB59="TRAB",LB59="ATEST"),1,0),IF(AND(KR59&lt;&gt;"",KU59&lt;&gt;""),1,0)))</f>
        <v>0</v>
      </c>
      <c r="KW59" s="72">
        <f>IF(AND(KV59=1,Configurações!$B$3&lt;&gt;"Simples"),MOD(KU59-KR59,1)-KX59,0)</f>
        <v>0</v>
      </c>
      <c r="KX59" s="72">
        <f t="shared" si="188"/>
        <v>0</v>
      </c>
      <c r="KY59">
        <f t="shared" si="189"/>
        <v>0</v>
      </c>
      <c r="KZ59">
        <f t="shared" si="190"/>
        <v>0</v>
      </c>
      <c r="LA59" s="38" t="str">
        <f>IF(KV59=0,"",IF(KY59&gt;Configurações!$B$15,"7DIA ","")&amp;IF(AND(WEEKDAY(KR$5)=1,KZ59&gt;IF($D59="F",Configurações!$B$13,Configurações!$B$14)),"DOM ","")&amp;IF(Configurações!$B$3="Simples","",IF(ROUND(KW59*1440,0)&lt;=ROUND(Configurações!$B$11*1440,0),IF(ROUND(KX59*1440,0)&gt;0,"INT-INDEVIDO",""),IF(ROUND(KW59*1440,0)&lt;=ROUND(Configurações!$B$12*1440,0),IF(ROUND(KX59*1440,0)&lt;&gt;ROUND(Configurações!$B$8*1440,0),"INT-15MIN",""),IF(OR(ROUND(KX59*1440,0)&lt;ROUND(Configurações!$B$9*1440,0),ROUND(KX59*1440,0)&gt;ROUND(Configurações!$B$10*1440,0)),"INT-1H2H","")))))</f>
        <v/>
      </c>
      <c r="LB59" t="str">
        <f>IF(Configurações!$B$3="Simples",IF('Escala Simples'!AK59="Trabalho","TRAB",IF('Escala Simples'!AK59="Folga","FOLGA",IF('Escala Simples'!AK59="Atestado","ATEST",IF('Escala Simples'!AK59="Férias","FERIAS","")))),"")</f>
        <v/>
      </c>
      <c r="LC59" s="71" t="str">
        <f>IF(Configurações!$B$3="Colunas",IF('Escala Colunas'!Q198="","",'Escala Colunas'!Q198),IF(Configurações!$B$3="Simples","",IF('Escala Linhas'!EZ59="","",'Escala Linhas'!EZ59)))</f>
        <v/>
      </c>
      <c r="LD59" s="71" t="str">
        <f>IF(Configurações!$B$3="Colunas",IF('Escala Colunas'!Q199="","",'Escala Colunas'!Q199),IF(Configurações!$B$3="Simples","",IF('Escala Linhas'!FA59="","",'Escala Linhas'!FA59)))</f>
        <v/>
      </c>
      <c r="LE59" s="71" t="str">
        <f>IF(Configurações!$B$3="Colunas",IF('Escala Colunas'!Q200="","",'Escala Colunas'!Q200),IF(Configurações!$B$3="Simples","",IF('Escala Linhas'!FB59="","",'Escala Linhas'!FB59)))</f>
        <v/>
      </c>
      <c r="LF59" s="71" t="str">
        <f>IF(Configurações!$B$3="Colunas",IF('Escala Colunas'!Q201="","",'Escala Colunas'!Q201),IF(Configurações!$B$3="Simples","",IF('Escala Linhas'!FC59="","",'Escala Linhas'!FC59)))</f>
        <v/>
      </c>
      <c r="LG59">
        <f>IF($B59="",0,IF(Configurações!$B$3="Simples",IF(OR(LM59="TRAB",LM59="ATEST"),1,0),IF(AND(LC59&lt;&gt;"",LF59&lt;&gt;""),1,0)))</f>
        <v>0</v>
      </c>
      <c r="LH59" s="72">
        <f>IF(AND(LG59=1,Configurações!$B$3&lt;&gt;"Simples"),MOD(LF59-LC59,1)-LI59,0)</f>
        <v>0</v>
      </c>
      <c r="LI59" s="72">
        <f t="shared" si="191"/>
        <v>0</v>
      </c>
      <c r="LJ59">
        <f t="shared" si="192"/>
        <v>0</v>
      </c>
      <c r="LK59">
        <f t="shared" si="193"/>
        <v>0</v>
      </c>
      <c r="LL59" s="38" t="str">
        <f>IF(LG59=0,"",IF(LJ59&gt;Configurações!$B$15,"7DIA ","")&amp;IF(AND(WEEKDAY(LC$5)=1,LK59&gt;IF($D59="F",Configurações!$B$13,Configurações!$B$14)),"DOM ","")&amp;IF(Configurações!$B$3="Simples","",IF(ROUND(LH59*1440,0)&lt;=ROUND(Configurações!$B$11*1440,0),IF(ROUND(LI59*1440,0)&gt;0,"INT-INDEVIDO",""),IF(ROUND(LH59*1440,0)&lt;=ROUND(Configurações!$B$12*1440,0),IF(ROUND(LI59*1440,0)&lt;&gt;ROUND(Configurações!$B$8*1440,0),"INT-15MIN",""),IF(OR(ROUND(LI59*1440,0)&lt;ROUND(Configurações!$B$9*1440,0),ROUND(LI59*1440,0)&gt;ROUND(Configurações!$B$10*1440,0)),"INT-1H2H","")))))</f>
        <v/>
      </c>
      <c r="LM59" t="str">
        <f>IF(Configurações!$B$3="Simples",IF('Escala Simples'!AN59="Trabalho","TRAB",IF('Escala Simples'!AN59="Folga","FOLGA",IF('Escala Simples'!AN59="Atestado","ATEST",IF('Escala Simples'!AN59="Férias","FERIAS","")))),"")</f>
        <v/>
      </c>
      <c r="LN59" s="71" t="str">
        <f>IF(Configurações!$B$3="Colunas",IF('Escala Colunas'!Q203="","",'Escala Colunas'!Q203),IF(Configurações!$B$3="Simples","",IF('Escala Linhas'!FE59="","",'Escala Linhas'!FE59)))</f>
        <v/>
      </c>
      <c r="LO59" s="71" t="str">
        <f>IF(Configurações!$B$3="Colunas",IF('Escala Colunas'!Q204="","",'Escala Colunas'!Q204),IF(Configurações!$B$3="Simples","",IF('Escala Linhas'!FF59="","",'Escala Linhas'!FF59)))</f>
        <v/>
      </c>
      <c r="LP59" s="71" t="str">
        <f>IF(Configurações!$B$3="Colunas",IF('Escala Colunas'!Q205="","",'Escala Colunas'!Q205),IF(Configurações!$B$3="Simples","",IF('Escala Linhas'!FG59="","",'Escala Linhas'!FG59)))</f>
        <v/>
      </c>
      <c r="LQ59" s="71" t="str">
        <f>IF(Configurações!$B$3="Colunas",IF('Escala Colunas'!Q206="","",'Escala Colunas'!Q206),IF(Configurações!$B$3="Simples","",IF('Escala Linhas'!FH59="","",'Escala Linhas'!FH59)))</f>
        <v/>
      </c>
      <c r="LR59">
        <f>IF($B59="",0,IF(Configurações!$B$3="Simples",IF(OR(LX59="TRAB",LX59="ATEST"),1,0),IF(AND(LN59&lt;&gt;"",LQ59&lt;&gt;""),1,0)))</f>
        <v>0</v>
      </c>
      <c r="LS59" s="72">
        <f>IF(AND(LR59=1,Configurações!$B$3&lt;&gt;"Simples"),MOD(LQ59-LN59,1)-LT59,0)</f>
        <v>0</v>
      </c>
      <c r="LT59" s="72">
        <f t="shared" si="194"/>
        <v>0</v>
      </c>
      <c r="LU59">
        <f t="shared" si="195"/>
        <v>0</v>
      </c>
      <c r="LV59">
        <f t="shared" si="196"/>
        <v>0</v>
      </c>
      <c r="LW59" s="38" t="str">
        <f>IF(LR59=0,"",IF(LU59&gt;Configurações!$B$15,"7DIA ","")&amp;IF(AND(WEEKDAY(LN$5)=1,LV59&gt;IF($D59="F",Configurações!$B$13,Configurações!$B$14)),"DOM ","")&amp;IF(Configurações!$B$3="Simples","",IF(ROUND(LS59*1440,0)&lt;=ROUND(Configurações!$B$11*1440,0),IF(ROUND(LT59*1440,0)&gt;0,"INT-INDEVIDO",""),IF(ROUND(LS59*1440,0)&lt;=ROUND(Configurações!$B$12*1440,0),IF(ROUND(LT59*1440,0)&lt;&gt;ROUND(Configurações!$B$8*1440,0),"INT-15MIN",""),IF(OR(ROUND(LT59*1440,0)&lt;ROUND(Configurações!$B$9*1440,0),ROUND(LT59*1440,0)&gt;ROUND(Configurações!$B$10*1440,0)),"INT-1H2H","")))))</f>
        <v/>
      </c>
      <c r="LX59" t="str">
        <f>IF(Configurações!$B$3="Simples",IF('Escala Simples'!AO59="Trabalho","TRAB",IF('Escala Simples'!AO59="Folga","FOLGA",IF('Escala Simples'!AO59="Atestado","ATEST",IF('Escala Simples'!AO59="Férias","FERIAS","")))),"")</f>
        <v/>
      </c>
      <c r="LY59" s="71" t="str">
        <f>IF(Configurações!$B$3="Colunas",IF('Escala Colunas'!Q208="","",'Escala Colunas'!Q208),IF(Configurações!$B$3="Simples","",IF('Escala Linhas'!FJ59="","",'Escala Linhas'!FJ59)))</f>
        <v/>
      </c>
      <c r="LZ59" s="71" t="str">
        <f>IF(Configurações!$B$3="Colunas",IF('Escala Colunas'!Q209="","",'Escala Colunas'!Q209),IF(Configurações!$B$3="Simples","",IF('Escala Linhas'!FK59="","",'Escala Linhas'!FK59)))</f>
        <v/>
      </c>
      <c r="MA59" s="71" t="str">
        <f>IF(Configurações!$B$3="Colunas",IF('Escala Colunas'!Q210="","",'Escala Colunas'!Q210),IF(Configurações!$B$3="Simples","",IF('Escala Linhas'!FL59="","",'Escala Linhas'!FL59)))</f>
        <v/>
      </c>
      <c r="MB59" s="71" t="str">
        <f>IF(Configurações!$B$3="Colunas",IF('Escala Colunas'!Q211="","",'Escala Colunas'!Q211),IF(Configurações!$B$3="Simples","",IF('Escala Linhas'!FM59="","",'Escala Linhas'!FM59)))</f>
        <v/>
      </c>
      <c r="MC59">
        <f>IF($B59="",0,IF(Configurações!$B$3="Simples",IF(OR(MI59="TRAB",MI59="ATEST"),1,0),IF(AND(LY59&lt;&gt;"",MB59&lt;&gt;""),1,0)))</f>
        <v>0</v>
      </c>
      <c r="MD59" s="72">
        <f>IF(AND(MC59=1,Configurações!$B$3&lt;&gt;"Simples"),MOD(MB59-LY59,1)-ME59,0)</f>
        <v>0</v>
      </c>
      <c r="ME59" s="72">
        <f t="shared" si="197"/>
        <v>0</v>
      </c>
      <c r="MF59">
        <f t="shared" si="198"/>
        <v>0</v>
      </c>
      <c r="MG59">
        <f t="shared" si="199"/>
        <v>0</v>
      </c>
      <c r="MH59" s="38" t="str">
        <f>IF(MC59=0,"",IF(MF59&gt;Configurações!$B$15,"7DIA ","")&amp;IF(AND(WEEKDAY(LY$5)=1,MG59&gt;IF($D59="F",Configurações!$B$13,Configurações!$B$14)),"DOM ","")&amp;IF(Configurações!$B$3="Simples","",IF(ROUND(MD59*1440,0)&lt;=ROUND(Configurações!$B$11*1440,0),IF(ROUND(ME59*1440,0)&gt;0,"INT-INDEVIDO",""),IF(ROUND(MD59*1440,0)&lt;=ROUND(Configurações!$B$12*1440,0),IF(ROUND(ME59*1440,0)&lt;&gt;ROUND(Configurações!$B$8*1440,0),"INT-15MIN",""),IF(OR(ROUND(ME59*1440,0)&lt;ROUND(Configurações!$B$9*1440,0),ROUND(ME59*1440,0)&gt;ROUND(Configurações!$B$10*1440,0)),"INT-1H2H","")))))</f>
        <v/>
      </c>
      <c r="MI59" t="str">
        <f>IF(Configurações!$B$3="Simples",IF('Escala Simples'!AP59="Trabalho","TRAB",IF('Escala Simples'!AP59="Folga","FOLGA",IF('Escala Simples'!AP59="Atestado","ATEST",IF('Escala Simples'!AP59="Férias","FERIAS","")))),"")</f>
        <v/>
      </c>
      <c r="MJ59" s="71" t="str">
        <f>IF(Configurações!$B$3="Colunas",IF('Escala Colunas'!Q213="","",'Escala Colunas'!Q213),IF(Configurações!$B$3="Simples","",IF('Escala Linhas'!FO59="","",'Escala Linhas'!FO59)))</f>
        <v/>
      </c>
      <c r="MK59" s="71" t="str">
        <f>IF(Configurações!$B$3="Colunas",IF('Escala Colunas'!Q214="","",'Escala Colunas'!Q214),IF(Configurações!$B$3="Simples","",IF('Escala Linhas'!FP59="","",'Escala Linhas'!FP59)))</f>
        <v/>
      </c>
      <c r="ML59" s="71" t="str">
        <f>IF(Configurações!$B$3="Colunas",IF('Escala Colunas'!Q215="","",'Escala Colunas'!Q215),IF(Configurações!$B$3="Simples","",IF('Escala Linhas'!FQ59="","",'Escala Linhas'!FQ59)))</f>
        <v/>
      </c>
      <c r="MM59" s="71" t="str">
        <f>IF(Configurações!$B$3="Colunas",IF('Escala Colunas'!Q216="","",'Escala Colunas'!Q216),IF(Configurações!$B$3="Simples","",IF('Escala Linhas'!FR59="","",'Escala Linhas'!FR59)))</f>
        <v/>
      </c>
      <c r="MN59">
        <f>IF($B59="",0,IF(Configurações!$B$3="Simples",IF(OR(MT59="TRAB",MT59="ATEST"),1,0),IF(AND(MJ59&lt;&gt;"",MM59&lt;&gt;""),1,0)))</f>
        <v>0</v>
      </c>
      <c r="MO59" s="72">
        <f>IF(AND(MN59=1,Configurações!$B$3&lt;&gt;"Simples"),MOD(MM59-MJ59,1)-MP59,0)</f>
        <v>0</v>
      </c>
      <c r="MP59" s="72">
        <f t="shared" si="200"/>
        <v>0</v>
      </c>
      <c r="MQ59">
        <f t="shared" si="201"/>
        <v>0</v>
      </c>
      <c r="MR59">
        <f t="shared" si="202"/>
        <v>0</v>
      </c>
      <c r="MS59" s="38" t="str">
        <f>IF(MN59=0,"",IF(MQ59&gt;Configurações!$B$15,"7DIA ","")&amp;IF(AND(WEEKDAY(MJ$5)=1,MR59&gt;IF($D59="F",Configurações!$B$13,Configurações!$B$14)),"DOM ","")&amp;IF(Configurações!$B$3="Simples","",IF(ROUND(MO59*1440,0)&lt;=ROUND(Configurações!$B$11*1440,0),IF(ROUND(MP59*1440,0)&gt;0,"INT-INDEVIDO",""),IF(ROUND(MO59*1440,0)&lt;=ROUND(Configurações!$B$12*1440,0),IF(ROUND(MP59*1440,0)&lt;&gt;ROUND(Configurações!$B$8*1440,0),"INT-15MIN",""),IF(OR(ROUND(MP59*1440,0)&lt;ROUND(Configurações!$B$9*1440,0),ROUND(MP59*1440,0)&gt;ROUND(Configurações!$B$10*1440,0)),"INT-1H2H","")))))</f>
        <v/>
      </c>
      <c r="MT59" t="str">
        <f>IF(Configurações!$B$3="Simples",IF('Escala Simples'!AQ59="Trabalho","TRAB",IF('Escala Simples'!AQ59="Folga","FOLGA",IF('Escala Simples'!AQ59="Atestado","ATEST",IF('Escala Simples'!AQ59="Férias","FERIAS","")))),"")</f>
        <v/>
      </c>
      <c r="MU59" s="71" t="str">
        <f>IF(Configurações!$B$3="Colunas",IF('Escala Colunas'!Q218="","",'Escala Colunas'!Q218),IF(Configurações!$B$3="Simples","",IF('Escala Linhas'!FT59="","",'Escala Linhas'!FT59)))</f>
        <v/>
      </c>
      <c r="MV59" s="71" t="str">
        <f>IF(Configurações!$B$3="Colunas",IF('Escala Colunas'!Q219="","",'Escala Colunas'!Q219),IF(Configurações!$B$3="Simples","",IF('Escala Linhas'!FU59="","",'Escala Linhas'!FU59)))</f>
        <v/>
      </c>
      <c r="MW59" s="71" t="str">
        <f>IF(Configurações!$B$3="Colunas",IF('Escala Colunas'!Q220="","",'Escala Colunas'!Q220),IF(Configurações!$B$3="Simples","",IF('Escala Linhas'!FV59="","",'Escala Linhas'!FV59)))</f>
        <v/>
      </c>
      <c r="MX59" s="71" t="str">
        <f>IF(Configurações!$B$3="Colunas",IF('Escala Colunas'!Q221="","",'Escala Colunas'!Q221),IF(Configurações!$B$3="Simples","",IF('Escala Linhas'!FW59="","",'Escala Linhas'!FW59)))</f>
        <v/>
      </c>
      <c r="MY59">
        <f>IF($B59="",0,IF(Configurações!$B$3="Simples",IF(OR(NE59="TRAB",NE59="ATEST"),1,0),IF(AND(MU59&lt;&gt;"",MX59&lt;&gt;""),1,0)))</f>
        <v>0</v>
      </c>
      <c r="MZ59" s="72">
        <f>IF(AND(MY59=1,Configurações!$B$3&lt;&gt;"Simples"),MOD(MX59-MU59,1)-NA59,0)</f>
        <v>0</v>
      </c>
      <c r="NA59" s="72">
        <f t="shared" si="203"/>
        <v>0</v>
      </c>
      <c r="NB59">
        <f t="shared" si="204"/>
        <v>0</v>
      </c>
      <c r="NC59">
        <f t="shared" si="205"/>
        <v>0</v>
      </c>
      <c r="ND59" s="38" t="str">
        <f>IF(MY59=0,"",IF(NB59&gt;Configurações!$B$15,"7DIA ","")&amp;IF(AND(WEEKDAY(MU$5)=1,NC59&gt;IF($D59="F",Configurações!$B$13,Configurações!$B$14)),"DOM ","")&amp;IF(Configurações!$B$3="Simples","",IF(ROUND(MZ59*1440,0)&lt;=ROUND(Configurações!$B$11*1440,0),IF(ROUND(NA59*1440,0)&gt;0,"INT-INDEVIDO",""),IF(ROUND(MZ59*1440,0)&lt;=ROUND(Configurações!$B$12*1440,0),IF(ROUND(NA59*1440,0)&lt;&gt;ROUND(Configurações!$B$8*1440,0),"INT-15MIN",""),IF(OR(ROUND(NA59*1440,0)&lt;ROUND(Configurações!$B$9*1440,0),ROUND(NA59*1440,0)&gt;ROUND(Configurações!$B$10*1440,0)),"INT-1H2H","")))))</f>
        <v/>
      </c>
      <c r="NE59" t="str">
        <f>IF(Configurações!$B$3="Simples",IF('Escala Simples'!AR59="Trabalho","TRAB",IF('Escala Simples'!AR59="Folga","FOLGA",IF('Escala Simples'!AR59="Atestado","ATEST",IF('Escala Simples'!AR59="Férias","FERIAS","")))),"")</f>
        <v/>
      </c>
      <c r="NF59" s="71" t="str">
        <f>IF(Configurações!$B$3="Colunas",IF('Escala Colunas'!Q223="","",'Escala Colunas'!Q223),IF(Configurações!$B$3="Simples","",IF('Escala Linhas'!FY59="","",'Escala Linhas'!FY59)))</f>
        <v/>
      </c>
      <c r="NG59" s="71" t="str">
        <f>IF(Configurações!$B$3="Colunas",IF('Escala Colunas'!Q224="","",'Escala Colunas'!Q224),IF(Configurações!$B$3="Simples","",IF('Escala Linhas'!FZ59="","",'Escala Linhas'!FZ59)))</f>
        <v/>
      </c>
      <c r="NH59" s="71" t="str">
        <f>IF(Configurações!$B$3="Colunas",IF('Escala Colunas'!Q225="","",'Escala Colunas'!Q225),IF(Configurações!$B$3="Simples","",IF('Escala Linhas'!GA59="","",'Escala Linhas'!GA59)))</f>
        <v/>
      </c>
      <c r="NI59" s="71" t="str">
        <f>IF(Configurações!$B$3="Colunas",IF('Escala Colunas'!Q226="","",'Escala Colunas'!Q226),IF(Configurações!$B$3="Simples","",IF('Escala Linhas'!GB59="","",'Escala Linhas'!GB59)))</f>
        <v/>
      </c>
      <c r="NJ59">
        <f>IF($B59="",0,IF(Configurações!$B$3="Simples",IF(OR(NP59="TRAB",NP59="ATEST"),1,0),IF(AND(NF59&lt;&gt;"",NI59&lt;&gt;""),1,0)))</f>
        <v>0</v>
      </c>
      <c r="NK59" s="72">
        <f>IF(AND(NJ59=1,Configurações!$B$3&lt;&gt;"Simples"),MOD(NI59-NF59,1)-NL59,0)</f>
        <v>0</v>
      </c>
      <c r="NL59" s="72">
        <f t="shared" si="206"/>
        <v>0</v>
      </c>
      <c r="NM59">
        <f t="shared" si="207"/>
        <v>0</v>
      </c>
      <c r="NN59">
        <f t="shared" si="208"/>
        <v>0</v>
      </c>
      <c r="NO59" s="38" t="str">
        <f>IF(NJ59=0,"",IF(NM59&gt;Configurações!$B$15,"7DIA ","")&amp;IF(AND(WEEKDAY(NF$5)=1,NN59&gt;IF($D59="F",Configurações!$B$13,Configurações!$B$14)),"DOM ","")&amp;IF(Configurações!$B$3="Simples","",IF(ROUND(NK59*1440,0)&lt;=ROUND(Configurações!$B$11*1440,0),IF(ROUND(NL59*1440,0)&gt;0,"INT-INDEVIDO",""),IF(ROUND(NK59*1440,0)&lt;=ROUND(Configurações!$B$12*1440,0),IF(ROUND(NL59*1440,0)&lt;&gt;ROUND(Configurações!$B$8*1440,0),"INT-15MIN",""),IF(OR(ROUND(NL59*1440,0)&lt;ROUND(Configurações!$B$9*1440,0),ROUND(NL59*1440,0)&gt;ROUND(Configurações!$B$10*1440,0)),"INT-1H2H","")))))</f>
        <v/>
      </c>
      <c r="NP59" t="str">
        <f>IF(Configurações!$B$3="Simples",IF('Escala Simples'!AS59="Trabalho","TRAB",IF('Escala Simples'!AS59="Folga","FOLGA",IF('Escala Simples'!AS59="Atestado","ATEST",IF('Escala Simples'!AS59="Férias","FERIAS","")))),"")</f>
        <v/>
      </c>
      <c r="NQ59" s="71" t="str">
        <f>IF(Configurações!$B$3="Colunas",IF('Escala Colunas'!Q228="","",'Escala Colunas'!Q228),IF(Configurações!$B$3="Simples","",IF('Escala Linhas'!GD59="","",'Escala Linhas'!GD59)))</f>
        <v/>
      </c>
      <c r="NR59" s="71" t="str">
        <f>IF(Configurações!$B$3="Colunas",IF('Escala Colunas'!Q229="","",'Escala Colunas'!Q229),IF(Configurações!$B$3="Simples","",IF('Escala Linhas'!GE59="","",'Escala Linhas'!GE59)))</f>
        <v/>
      </c>
      <c r="NS59" s="71" t="str">
        <f>IF(Configurações!$B$3="Colunas",IF('Escala Colunas'!Q230="","",'Escala Colunas'!Q230),IF(Configurações!$B$3="Simples","",IF('Escala Linhas'!GF59="","",'Escala Linhas'!GF59)))</f>
        <v/>
      </c>
      <c r="NT59" s="71" t="str">
        <f>IF(Configurações!$B$3="Colunas",IF('Escala Colunas'!Q231="","",'Escala Colunas'!Q231),IF(Configurações!$B$3="Simples","",IF('Escala Linhas'!GG59="","",'Escala Linhas'!GG59)))</f>
        <v/>
      </c>
      <c r="NU59">
        <f>IF($B59="",0,IF(Configurações!$B$3="Simples",IF(OR(OA59="TRAB",OA59="ATEST"),1,0),IF(AND(NQ59&lt;&gt;"",NT59&lt;&gt;""),1,0)))</f>
        <v>0</v>
      </c>
      <c r="NV59" s="72">
        <f>IF(AND(NU59=1,Configurações!$B$3&lt;&gt;"Simples"),MOD(NT59-NQ59,1)-NW59,0)</f>
        <v>0</v>
      </c>
      <c r="NW59" s="72">
        <f t="shared" si="209"/>
        <v>0</v>
      </c>
      <c r="NX59">
        <f t="shared" si="210"/>
        <v>0</v>
      </c>
      <c r="NY59">
        <f t="shared" si="211"/>
        <v>0</v>
      </c>
      <c r="NZ59" s="38" t="str">
        <f>IF(NU59=0,"",IF(NX59&gt;Configurações!$B$15,"7DIA ","")&amp;IF(AND(WEEKDAY(NQ$5)=1,NY59&gt;IF($D59="F",Configurações!$B$13,Configurações!$B$14)),"DOM ","")&amp;IF(Configurações!$B$3="Simples","",IF(ROUND(NV59*1440,0)&lt;=ROUND(Configurações!$B$11*1440,0),IF(ROUND(NW59*1440,0)&gt;0,"INT-INDEVIDO",""),IF(ROUND(NV59*1440,0)&lt;=ROUND(Configurações!$B$12*1440,0),IF(ROUND(NW59*1440,0)&lt;&gt;ROUND(Configurações!$B$8*1440,0),"INT-15MIN",""),IF(OR(ROUND(NW59*1440,0)&lt;ROUND(Configurações!$B$9*1440,0),ROUND(NW59*1440,0)&gt;ROUND(Configurações!$B$10*1440,0)),"INT-1H2H","")))))</f>
        <v/>
      </c>
      <c r="OA59" t="str">
        <f>IF(Configurações!$B$3="Simples",IF('Escala Simples'!AT59="Trabalho","TRAB",IF('Escala Simples'!AT59="Folga","FOLGA",IF('Escala Simples'!AT59="Atestado","ATEST",IF('Escala Simples'!AT59="Férias","FERIAS","")))),"")</f>
        <v/>
      </c>
      <c r="OB59" s="72">
        <f>SUMIFS(Cálculos!$G59:$OA59,Cálculos!$G$4:$OA$4,"H",Cálculos!$G$3:$OA$3,1)</f>
        <v>0</v>
      </c>
      <c r="OC59">
        <f>SUMIFS(Cálculos!$G59:$OA59,Cálculos!$G$4:$OA$4,"T",Cálculos!$G$3:$OA$3,1)</f>
        <v>0</v>
      </c>
      <c r="OD59" s="69" t="str">
        <f>IF($B59="","",IF(AND(Configurações!$B$3&lt;&gt;"Simples",ISNUMBER($C59),ROUND(OB59*1440,0)&gt;$C59*60),"Jornada semanal excedida: "&amp;TEXT(OB59,"[h]:mm")&amp;" (contratada "&amp;$C59&amp;"h) • ","")&amp;IF(IF(Configurações!$B$6="Sim",OC59&gt;6,OC59&gt;Configurações!$B$5),IF(Configurações!$B$6="Sim","Semana inteira sem folga — mínimo 1 folga (CCT/ACT) • ","Mais de "&amp;Configurações!$B$5&amp;" dias trabalhados — obrigatórias 2 folgas semanais • "),"")&amp;IF(COUNTIF(G59:CD59,"*7DIA*")&gt;0,"7º dia consecutivo de trabalho • ","")&amp;IF(COUNTIF(G59:CD59,"*DOM*")&gt;0,"Domingos consecutivos acima do permitido • ","")&amp;IF(COUNTIF(G59:CD59,"*INT-INDEVIDO*")&gt;0,"Intervalo indevido em jornada até 4h • ","")&amp;IF(COUNTIF(G59:CD59,"*INT-15MIN*")&gt;0,"Intervalo deve ser de 15 min (jornada 4h01–6h) • ","")&amp;IF(COUNTIF(G59:CD59,"*INT-1H2H*")&gt;0,"Intervalo fora de 1h–2h (jornada acima de 6h) • ",""))</f>
        <v/>
      </c>
      <c r="OE59">
        <f>IF($B59="",0,IF(AND(Configurações!$B$3&lt;&gt;"Simples",ISNUMBER($C59),ROUND(OB59*1440,0)&gt;$C59*60),1,0))</f>
        <v>0</v>
      </c>
      <c r="OF59">
        <f>IF($B59="",0,IF(IF(Configurações!$B$6="Sim",OC59&gt;6,OC59&gt;Configurações!$B$5),1,0))</f>
        <v>0</v>
      </c>
      <c r="OG59" s="72">
        <f>SUMIFS(Cálculos!$G59:$OA59,Cálculos!$G$4:$OA$4,"H",Cálculos!$G$3:$OA$3,2)</f>
        <v>0</v>
      </c>
      <c r="OH59">
        <f>SUMIFS(Cálculos!$G59:$OA59,Cálculos!$G$4:$OA$4,"T",Cálculos!$G$3:$OA$3,2)</f>
        <v>0</v>
      </c>
      <c r="OI59" s="69" t="str">
        <f>IF($B59="","",IF(AND(Configurações!$B$3&lt;&gt;"Simples",ISNUMBER($C59),ROUND(OG59*1440,0)&gt;$C59*60),"Jornada semanal excedida: "&amp;TEXT(OG59,"[h]:mm")&amp;" (contratada "&amp;$C59&amp;"h) • ","")&amp;IF(IF(Configurações!$B$6="Sim",OH59&gt;6,OH59&gt;Configurações!$B$5),IF(Configurações!$B$6="Sim","Semana inteira sem folga — mínimo 1 folga (CCT/ACT) • ","Mais de "&amp;Configurações!$B$5&amp;" dias trabalhados — obrigatórias 2 folgas semanais • "),"")&amp;IF(COUNTIF(CF59:FC59,"*7DIA*")&gt;0,"7º dia consecutivo de trabalho • ","")&amp;IF(COUNTIF(CF59:FC59,"*DOM*")&gt;0,"Domingos consecutivos acima do permitido • ","")&amp;IF(COUNTIF(CF59:FC59,"*INT-INDEVIDO*")&gt;0,"Intervalo indevido em jornada até 4h • ","")&amp;IF(COUNTIF(CF59:FC59,"*INT-15MIN*")&gt;0,"Intervalo deve ser de 15 min (jornada 4h01–6h) • ","")&amp;IF(COUNTIF(CF59:FC59,"*INT-1H2H*")&gt;0,"Intervalo fora de 1h–2h (jornada acima de 6h) • ",""))</f>
        <v/>
      </c>
      <c r="OJ59">
        <f>IF($B59="",0,IF(AND(Configurações!$B$3&lt;&gt;"Simples",ISNUMBER($C59),ROUND(OG59*1440,0)&gt;$C59*60),1,0))</f>
        <v>0</v>
      </c>
      <c r="OK59">
        <f>IF($B59="",0,IF(IF(Configurações!$B$6="Sim",OH59&gt;6,OH59&gt;Configurações!$B$5),1,0))</f>
        <v>0</v>
      </c>
      <c r="OL59" s="72">
        <f>SUMIFS(Cálculos!$G59:$OA59,Cálculos!$G$4:$OA$4,"H",Cálculos!$G$3:$OA$3,3)</f>
        <v>0</v>
      </c>
      <c r="OM59">
        <f>SUMIFS(Cálculos!$G59:$OA59,Cálculos!$G$4:$OA$4,"T",Cálculos!$G$3:$OA$3,3)</f>
        <v>0</v>
      </c>
      <c r="ON59" s="69" t="str">
        <f>IF($B59="","",IF(AND(Configurações!$B$3&lt;&gt;"Simples",ISNUMBER($C59),ROUND(OL59*1440,0)&gt;$C59*60),"Jornada semanal excedida: "&amp;TEXT(OL59,"[h]:mm")&amp;" (contratada "&amp;$C59&amp;"h) • ","")&amp;IF(IF(Configurações!$B$6="Sim",OM59&gt;6,OM59&gt;Configurações!$B$5),IF(Configurações!$B$6="Sim","Semana inteira sem folga — mínimo 1 folga (CCT/ACT) • ","Mais de "&amp;Configurações!$B$5&amp;" dias trabalhados — obrigatórias 2 folgas semanais • "),"")&amp;IF(COUNTIF(FE59:IB59,"*7DIA*")&gt;0,"7º dia consecutivo de trabalho • ","")&amp;IF(COUNTIF(FE59:IB59,"*DOM*")&gt;0,"Domingos consecutivos acima do permitido • ","")&amp;IF(COUNTIF(FE59:IB59,"*INT-INDEVIDO*")&gt;0,"Intervalo indevido em jornada até 4h • ","")&amp;IF(COUNTIF(FE59:IB59,"*INT-15MIN*")&gt;0,"Intervalo deve ser de 15 min (jornada 4h01–6h) • ","")&amp;IF(COUNTIF(FE59:IB59,"*INT-1H2H*")&gt;0,"Intervalo fora de 1h–2h (jornada acima de 6h) • ",""))</f>
        <v/>
      </c>
      <c r="OO59">
        <f>IF($B59="",0,IF(AND(Configurações!$B$3&lt;&gt;"Simples",ISNUMBER($C59),ROUND(OL59*1440,0)&gt;$C59*60),1,0))</f>
        <v>0</v>
      </c>
      <c r="OP59">
        <f>IF($B59="",0,IF(IF(Configurações!$B$6="Sim",OM59&gt;6,OM59&gt;Configurações!$B$5),1,0))</f>
        <v>0</v>
      </c>
      <c r="OQ59" s="72">
        <f>SUMIFS(Cálculos!$G59:$OA59,Cálculos!$G$4:$OA$4,"H",Cálculos!$G$3:$OA$3,4)</f>
        <v>0</v>
      </c>
      <c r="OR59">
        <f>SUMIFS(Cálculos!$G59:$OA59,Cálculos!$G$4:$OA$4,"T",Cálculos!$G$3:$OA$3,4)</f>
        <v>0</v>
      </c>
      <c r="OS59" s="69" t="str">
        <f>IF($B59="","",IF(AND(Configurações!$B$3&lt;&gt;"Simples",ISNUMBER($C59),ROUND(OQ59*1440,0)&gt;$C59*60),"Jornada semanal excedida: "&amp;TEXT(OQ59,"[h]:mm")&amp;" (contratada "&amp;$C59&amp;"h) • ","")&amp;IF(IF(Configurações!$B$6="Sim",OR59&gt;6,OR59&gt;Configurações!$B$5),IF(Configurações!$B$6="Sim","Semana inteira sem folga — mínimo 1 folga (CCT/ACT) • ","Mais de "&amp;Configurações!$B$5&amp;" dias trabalhados — obrigatórias 2 folgas semanais • "),"")&amp;IF(COUNTIF(ID59:LA59,"*7DIA*")&gt;0,"7º dia consecutivo de trabalho • ","")&amp;IF(COUNTIF(ID59:LA59,"*DOM*")&gt;0,"Domingos consecutivos acima do permitido • ","")&amp;IF(COUNTIF(ID59:LA59,"*INT-INDEVIDO*")&gt;0,"Intervalo indevido em jornada até 4h • ","")&amp;IF(COUNTIF(ID59:LA59,"*INT-15MIN*")&gt;0,"Intervalo deve ser de 15 min (jornada 4h01–6h) • ","")&amp;IF(COUNTIF(ID59:LA59,"*INT-1H2H*")&gt;0,"Intervalo fora de 1h–2h (jornada acima de 6h) • ",""))</f>
        <v/>
      </c>
      <c r="OT59">
        <f>IF($B59="",0,IF(AND(Configurações!$B$3&lt;&gt;"Simples",ISNUMBER($C59),ROUND(OQ59*1440,0)&gt;$C59*60),1,0))</f>
        <v>0</v>
      </c>
      <c r="OU59">
        <f>IF($B59="",0,IF(IF(Configurações!$B$6="Sim",OR59&gt;6,OR59&gt;Configurações!$B$5),1,0))</f>
        <v>0</v>
      </c>
      <c r="OV59" s="72">
        <f>SUMIFS(Cálculos!$G59:$OA59,Cálculos!$G$4:$OA$4,"H",Cálculos!$G$3:$OA$3,5)</f>
        <v>0</v>
      </c>
      <c r="OW59">
        <f>SUMIFS(Cálculos!$G59:$OA59,Cálculos!$G$4:$OA$4,"T",Cálculos!$G$3:$OA$3,5)</f>
        <v>0</v>
      </c>
      <c r="OX59" s="69" t="str">
        <f>IF($B59="","",IF(AND(Configurações!$B$3&lt;&gt;"Simples",ISNUMBER($C59),ROUND(OV59*1440,0)&gt;$C59*60),"Jornada semanal excedida: "&amp;TEXT(OV59,"[h]:mm")&amp;" (contratada "&amp;$C59&amp;"h) • ","")&amp;IF(IF(Configurações!$B$6="Sim",OW59&gt;6,OW59&gt;Configurações!$B$5),IF(Configurações!$B$6="Sim","Semana inteira sem folga — mínimo 1 folga (CCT/ACT) • ","Mais de "&amp;Configurações!$B$5&amp;" dias trabalhados — obrigatórias 2 folgas semanais • "),"")&amp;IF(COUNTIF(LC59:NZ59,"*7DIA*")&gt;0,"7º dia consecutivo de trabalho • ","")&amp;IF(COUNTIF(LC59:NZ59,"*DOM*")&gt;0,"Domingos consecutivos acima do permitido • ","")&amp;IF(COUNTIF(LC59:NZ59,"*INT-INDEVIDO*")&gt;0,"Intervalo indevido em jornada até 4h • ","")&amp;IF(COUNTIF(LC59:NZ59,"*INT-15MIN*")&gt;0,"Intervalo deve ser de 15 min (jornada 4h01–6h) • ","")&amp;IF(COUNTIF(LC59:NZ59,"*INT-1H2H*")&gt;0,"Intervalo fora de 1h–2h (jornada acima de 6h) • ",""))</f>
        <v/>
      </c>
      <c r="OY59">
        <f>IF($B59="",0,IF(AND(Configurações!$B$3&lt;&gt;"Simples",ISNUMBER($C59),ROUND(OV59*1440,0)&gt;$C59*60),1,0))</f>
        <v>0</v>
      </c>
      <c r="OZ59">
        <f>IF($B59="",0,IF(IF(Configurações!$B$6="Sim",OW59&gt;6,OW59&gt;Configurações!$B$5),1,0))</f>
        <v>0</v>
      </c>
      <c r="PA59">
        <f>IF($B59="",0,SUMPRODUCT((Cálculos!$G$4:$OA$4="T")*(Cálculos!$G$5:$OA$5&gt;=$PA$5)*(Cálculos!$G$5:$OA$5&lt;=$PB$5))-PE59)</f>
        <v>0</v>
      </c>
      <c r="PB59">
        <f>IF($B59="",0,PA59-SUMIFS(Cálculos!$G59:$OA59,Cálculos!$G$4:$OA$4,"T",Cálculos!$G$5:$OA$5,"&gt;="&amp;$PA$5,Cálculos!$G$5:$OA$5,"&lt;="&amp;$PB$5))</f>
        <v>0</v>
      </c>
      <c r="PC59">
        <f>ROUND(PA59*Configurações!$B$7/7,0)</f>
        <v>0</v>
      </c>
      <c r="PD59">
        <f>IF(AND(Configurações!$B$6="Sim",PA59&gt;0,PB59&lt;PC59),1,0)</f>
        <v>0</v>
      </c>
      <c r="PE59">
        <f>IF($B59="",0,COUNTIFS(Cálculos!$G$4:$OA$4,"ST",Cálculos!$G$5:$OA$5,"&gt;="&amp;$PA$5,Cálculos!$G$5:$OA$5,"&lt;="&amp;$PB$5,Cálculos!$G59:$OA59,"FERIAS"))</f>
        <v>0</v>
      </c>
      <c r="PF59">
        <f>IF($B59="",0,SUMPRODUCT((Cálculos!$G$4:$OA$4="T")*(Cálculos!$G$5:$OA$5&gt;=$PF$5)*(Cálculos!$G$5:$OA$5&lt;=$PG$5))-PJ59)</f>
        <v>0</v>
      </c>
      <c r="PG59">
        <f>IF($B59="",0,PF59-SUMIFS(Cálculos!$G59:$OA59,Cálculos!$G$4:$OA$4,"T",Cálculos!$G$5:$OA$5,"&gt;="&amp;$PF$5,Cálculos!$G$5:$OA$5,"&lt;="&amp;$PG$5))</f>
        <v>0</v>
      </c>
      <c r="PH59">
        <f>ROUND(PF59*Configurações!$B$7/7,0)</f>
        <v>0</v>
      </c>
      <c r="PI59">
        <f>IF(AND(Configurações!$B$6="Sim",PF59&gt;0,PG59&lt;PH59),1,0)</f>
        <v>0</v>
      </c>
      <c r="PJ59">
        <f>IF($B59="",0,COUNTIFS(Cálculos!$G$4:$OA$4,"ST",Cálculos!$G$5:$OA$5,"&gt;="&amp;$PF$5,Cálculos!$G$5:$OA$5,"&lt;="&amp;$PG$5,Cálculos!$G59:$OA59,"FERIAS"))</f>
        <v>0</v>
      </c>
      <c r="PK59">
        <f>IF($B59="",0,SUMPRODUCT((Cálculos!$G$4:$OA$4="T")*(Cálculos!$G$5:$OA$5&gt;=$PK$5)*(Cálculos!$G$5:$OA$5&lt;=$PL$5))-PO59)</f>
        <v>0</v>
      </c>
      <c r="PL59">
        <f>IF($B59="",0,PK59-SUMIFS(Cálculos!$G59:$OA59,Cálculos!$G$4:$OA$4,"T",Cálculos!$G$5:$OA$5,"&gt;="&amp;$PK$5,Cálculos!$G$5:$OA$5,"&lt;="&amp;$PL$5))</f>
        <v>0</v>
      </c>
      <c r="PM59">
        <f>ROUND(PK59*Configurações!$B$7/7,0)</f>
        <v>0</v>
      </c>
      <c r="PN59">
        <f>IF(AND(Configurações!$B$6="Sim",PK59&gt;0,PL59&lt;PM59),1,0)</f>
        <v>0</v>
      </c>
      <c r="PO59">
        <f>IF($B59="",0,COUNTIFS(Cálculos!$G$4:$OA$4,"ST",Cálculos!$G$5:$OA$5,"&gt;="&amp;$PK$5,Cálculos!$G$5:$OA$5,"&lt;="&amp;$PL$5,Cálculos!$G59:$OA59,"FERIAS"))</f>
        <v>0</v>
      </c>
      <c r="PP59" s="69" t="str">
        <f t="shared" si="212"/>
        <v/>
      </c>
    </row>
    <row r="60" spans="1:432" x14ac:dyDescent="0.25">
      <c r="A60" s="68" t="str">
        <f t="shared" si="106"/>
        <v/>
      </c>
      <c r="B60" s="69" t="str">
        <f>IF(Configurações!$B$3="Colunas",IF('Escala Colunas'!Q$4="","",'Escala Colunas'!Q$4),IF(Configurações!$B$3="Simples",IF('Escala Simples'!$B60="","",'Escala Simples'!$B60),IF('Escala Linhas'!$B60="","",'Escala Linhas'!$B60)))</f>
        <v/>
      </c>
      <c r="C60" s="70" t="str">
        <f>IF($B60="","",IFERROR(INDEX(Funcionários!$D$5:$D$84,MATCH($B60,Funcionários!$B$5:$B$84,0)),""))</f>
        <v/>
      </c>
      <c r="D60" t="str">
        <f>IF($B60="","",IFERROR(INDEX(Funcionários!$C$5:$C$84,MATCH($B60,Funcionários!$B$5:$B$84,0)),""))</f>
        <v/>
      </c>
      <c r="E60">
        <f>IF($B60="",0,IFERROR(N(INDEX(Funcionários!$E$5:$E$84,MATCH($B60,Funcionários!$B$5:$B$84,0))),0))</f>
        <v>0</v>
      </c>
      <c r="F60">
        <f>IF($B60="",0,IFERROR(N(INDEX(Funcionários!$F$5:$F$84,MATCH($B60,Funcionários!$B$5:$B$84,0))),0))</f>
        <v>0</v>
      </c>
      <c r="G60" s="71" t="str">
        <f>IF(Configurações!$B$3="Colunas",IF('Escala Colunas'!Q47="","",'Escala Colunas'!Q47),IF(Configurações!$B$3="Simples","",IF('Escala Linhas'!D60="","",'Escala Linhas'!D60)))</f>
        <v/>
      </c>
      <c r="H60" s="71" t="str">
        <f>IF(Configurações!$B$3="Colunas",IF('Escala Colunas'!Q48="","",'Escala Colunas'!Q48),IF(Configurações!$B$3="Simples","",IF('Escala Linhas'!E60="","",'Escala Linhas'!E60)))</f>
        <v/>
      </c>
      <c r="I60" s="71" t="str">
        <f>IF(Configurações!$B$3="Colunas",IF('Escala Colunas'!Q49="","",'Escala Colunas'!Q49),IF(Configurações!$B$3="Simples","",IF('Escala Linhas'!F60="","",'Escala Linhas'!F60)))</f>
        <v/>
      </c>
      <c r="J60" s="71" t="str">
        <f>IF(Configurações!$B$3="Colunas",IF('Escala Colunas'!Q50="","",'Escala Colunas'!Q50),IF(Configurações!$B$3="Simples","",IF('Escala Linhas'!G60="","",'Escala Linhas'!G60)))</f>
        <v/>
      </c>
      <c r="K60">
        <f>IF($B60="",0,IF(Configurações!$B$3="Simples",IF(OR(Q60="TRAB",Q60="ATEST"),1,0),IF(AND(G60&lt;&gt;"",J60&lt;&gt;""),1,0)))</f>
        <v>0</v>
      </c>
      <c r="L60" s="72">
        <f>IF(AND(K60=1,Configurações!$B$3&lt;&gt;"Simples"),MOD(J60-G60,1)-M60,0)</f>
        <v>0</v>
      </c>
      <c r="M60" s="72">
        <f t="shared" si="107"/>
        <v>0</v>
      </c>
      <c r="N60">
        <f t="shared" si="108"/>
        <v>0</v>
      </c>
      <c r="O60">
        <f t="shared" si="109"/>
        <v>0</v>
      </c>
      <c r="P60" s="38" t="str">
        <f>IF(K60=0,"",IF(N60&gt;Configurações!$B$15,"7DIA ","")&amp;IF(AND(WEEKDAY(G$5)=1,O60&gt;IF($D60="F",Configurações!$B$13,Configurações!$B$14)),"DOM ","")&amp;IF(Configurações!$B$3="Simples","",IF(ROUND(L60*1440,0)&lt;=ROUND(Configurações!$B$11*1440,0),IF(ROUND(M60*1440,0)&gt;0,"INT-INDEVIDO",""),IF(ROUND(L60*1440,0)&lt;=ROUND(Configurações!$B$12*1440,0),IF(ROUND(M60*1440,0)&lt;&gt;ROUND(Configurações!$B$8*1440,0),"INT-15MIN",""),IF(OR(ROUND(M60*1440,0)&lt;ROUND(Configurações!$B$9*1440,0),ROUND(M60*1440,0)&gt;ROUND(Configurações!$B$10*1440,0)),"INT-1H2H","")))))</f>
        <v/>
      </c>
      <c r="Q60" t="str">
        <f>IF(Configurações!$B$3="Simples",IF('Escala Simples'!D60="Trabalho","TRAB",IF('Escala Simples'!D60="Folga","FOLGA",IF('Escala Simples'!D60="Atestado","ATEST",IF('Escala Simples'!D60="Férias","FERIAS","")))),"")</f>
        <v/>
      </c>
      <c r="R60" s="71" t="str">
        <f>IF(Configurações!$B$3="Colunas",IF('Escala Colunas'!Q52="","",'Escala Colunas'!Q52),IF(Configurações!$B$3="Simples","",IF('Escala Linhas'!I60="","",'Escala Linhas'!I60)))</f>
        <v/>
      </c>
      <c r="S60" s="71" t="str">
        <f>IF(Configurações!$B$3="Colunas",IF('Escala Colunas'!Q53="","",'Escala Colunas'!Q53),IF(Configurações!$B$3="Simples","",IF('Escala Linhas'!J60="","",'Escala Linhas'!J60)))</f>
        <v/>
      </c>
      <c r="T60" s="71" t="str">
        <f>IF(Configurações!$B$3="Colunas",IF('Escala Colunas'!Q54="","",'Escala Colunas'!Q54),IF(Configurações!$B$3="Simples","",IF('Escala Linhas'!K60="","",'Escala Linhas'!K60)))</f>
        <v/>
      </c>
      <c r="U60" s="71" t="str">
        <f>IF(Configurações!$B$3="Colunas",IF('Escala Colunas'!Q55="","",'Escala Colunas'!Q55),IF(Configurações!$B$3="Simples","",IF('Escala Linhas'!L60="","",'Escala Linhas'!L60)))</f>
        <v/>
      </c>
      <c r="V60">
        <f>IF($B60="",0,IF(Configurações!$B$3="Simples",IF(OR(AB60="TRAB",AB60="ATEST"),1,0),IF(AND(R60&lt;&gt;"",U60&lt;&gt;""),1,0)))</f>
        <v>0</v>
      </c>
      <c r="W60" s="72">
        <f>IF(AND(V60=1,Configurações!$B$3&lt;&gt;"Simples"),MOD(U60-R60,1)-X60,0)</f>
        <v>0</v>
      </c>
      <c r="X60" s="72">
        <f t="shared" si="110"/>
        <v>0</v>
      </c>
      <c r="Y60">
        <f t="shared" si="111"/>
        <v>0</v>
      </c>
      <c r="Z60">
        <f t="shared" si="112"/>
        <v>0</v>
      </c>
      <c r="AA60" s="38" t="str">
        <f>IF(V60=0,"",IF(Y60&gt;Configurações!$B$15,"7DIA ","")&amp;IF(AND(WEEKDAY(R$5)=1,Z60&gt;IF($D60="F",Configurações!$B$13,Configurações!$B$14)),"DOM ","")&amp;IF(Configurações!$B$3="Simples","",IF(ROUND(W60*1440,0)&lt;=ROUND(Configurações!$B$11*1440,0),IF(ROUND(X60*1440,0)&gt;0,"INT-INDEVIDO",""),IF(ROUND(W60*1440,0)&lt;=ROUND(Configurações!$B$12*1440,0),IF(ROUND(X60*1440,0)&lt;&gt;ROUND(Configurações!$B$8*1440,0),"INT-15MIN",""),IF(OR(ROUND(X60*1440,0)&lt;ROUND(Configurações!$B$9*1440,0),ROUND(X60*1440,0)&gt;ROUND(Configurações!$B$10*1440,0)),"INT-1H2H","")))))</f>
        <v/>
      </c>
      <c r="AB60" t="str">
        <f>IF(Configurações!$B$3="Simples",IF('Escala Simples'!E60="Trabalho","TRAB",IF('Escala Simples'!E60="Folga","FOLGA",IF('Escala Simples'!E60="Atestado","ATEST",IF('Escala Simples'!E60="Férias","FERIAS","")))),"")</f>
        <v/>
      </c>
      <c r="AC60" s="71" t="str">
        <f>IF(Configurações!$B$3="Colunas",IF('Escala Colunas'!Q57="","",'Escala Colunas'!Q57),IF(Configurações!$B$3="Simples","",IF('Escala Linhas'!N60="","",'Escala Linhas'!N60)))</f>
        <v/>
      </c>
      <c r="AD60" s="71" t="str">
        <f>IF(Configurações!$B$3="Colunas",IF('Escala Colunas'!Q58="","",'Escala Colunas'!Q58),IF(Configurações!$B$3="Simples","",IF('Escala Linhas'!O60="","",'Escala Linhas'!O60)))</f>
        <v/>
      </c>
      <c r="AE60" s="71" t="str">
        <f>IF(Configurações!$B$3="Colunas",IF('Escala Colunas'!Q59="","",'Escala Colunas'!Q59),IF(Configurações!$B$3="Simples","",IF('Escala Linhas'!P60="","",'Escala Linhas'!P60)))</f>
        <v/>
      </c>
      <c r="AF60" s="71" t="str">
        <f>IF(Configurações!$B$3="Colunas",IF('Escala Colunas'!Q60="","",'Escala Colunas'!Q60),IF(Configurações!$B$3="Simples","",IF('Escala Linhas'!Q60="","",'Escala Linhas'!Q60)))</f>
        <v/>
      </c>
      <c r="AG60">
        <f>IF($B60="",0,IF(Configurações!$B$3="Simples",IF(OR(AM60="TRAB",AM60="ATEST"),1,0),IF(AND(AC60&lt;&gt;"",AF60&lt;&gt;""),1,0)))</f>
        <v>0</v>
      </c>
      <c r="AH60" s="72">
        <f>IF(AND(AG60=1,Configurações!$B$3&lt;&gt;"Simples"),MOD(AF60-AC60,1)-AI60,0)</f>
        <v>0</v>
      </c>
      <c r="AI60" s="72">
        <f t="shared" si="113"/>
        <v>0</v>
      </c>
      <c r="AJ60">
        <f t="shared" si="114"/>
        <v>0</v>
      </c>
      <c r="AK60">
        <f t="shared" si="115"/>
        <v>0</v>
      </c>
      <c r="AL60" s="38" t="str">
        <f>IF(AG60=0,"",IF(AJ60&gt;Configurações!$B$15,"7DIA ","")&amp;IF(AND(WEEKDAY(AC$5)=1,AK60&gt;IF($D60="F",Configurações!$B$13,Configurações!$B$14)),"DOM ","")&amp;IF(Configurações!$B$3="Simples","",IF(ROUND(AH60*1440,0)&lt;=ROUND(Configurações!$B$11*1440,0),IF(ROUND(AI60*1440,0)&gt;0,"INT-INDEVIDO",""),IF(ROUND(AH60*1440,0)&lt;=ROUND(Configurações!$B$12*1440,0),IF(ROUND(AI60*1440,0)&lt;&gt;ROUND(Configurações!$B$8*1440,0),"INT-15MIN",""),IF(OR(ROUND(AI60*1440,0)&lt;ROUND(Configurações!$B$9*1440,0),ROUND(AI60*1440,0)&gt;ROUND(Configurações!$B$10*1440,0)),"INT-1H2H","")))))</f>
        <v/>
      </c>
      <c r="AM60" t="str">
        <f>IF(Configurações!$B$3="Simples",IF('Escala Simples'!F60="Trabalho","TRAB",IF('Escala Simples'!F60="Folga","FOLGA",IF('Escala Simples'!F60="Atestado","ATEST",IF('Escala Simples'!F60="Férias","FERIAS","")))),"")</f>
        <v/>
      </c>
      <c r="AN60" s="71" t="str">
        <f>IF(Configurações!$B$3="Colunas",IF('Escala Colunas'!Q62="","",'Escala Colunas'!Q62),IF(Configurações!$B$3="Simples","",IF('Escala Linhas'!S60="","",'Escala Linhas'!S60)))</f>
        <v/>
      </c>
      <c r="AO60" s="71" t="str">
        <f>IF(Configurações!$B$3="Colunas",IF('Escala Colunas'!Q63="","",'Escala Colunas'!Q63),IF(Configurações!$B$3="Simples","",IF('Escala Linhas'!T60="","",'Escala Linhas'!T60)))</f>
        <v/>
      </c>
      <c r="AP60" s="71" t="str">
        <f>IF(Configurações!$B$3="Colunas",IF('Escala Colunas'!Q64="","",'Escala Colunas'!Q64),IF(Configurações!$B$3="Simples","",IF('Escala Linhas'!U60="","",'Escala Linhas'!U60)))</f>
        <v/>
      </c>
      <c r="AQ60" s="71" t="str">
        <f>IF(Configurações!$B$3="Colunas",IF('Escala Colunas'!Q65="","",'Escala Colunas'!Q65),IF(Configurações!$B$3="Simples","",IF('Escala Linhas'!V60="","",'Escala Linhas'!V60)))</f>
        <v/>
      </c>
      <c r="AR60">
        <f>IF($B60="",0,IF(Configurações!$B$3="Simples",IF(OR(AX60="TRAB",AX60="ATEST"),1,0),IF(AND(AN60&lt;&gt;"",AQ60&lt;&gt;""),1,0)))</f>
        <v>0</v>
      </c>
      <c r="AS60" s="72">
        <f>IF(AND(AR60=1,Configurações!$B$3&lt;&gt;"Simples"),MOD(AQ60-AN60,1)-AT60,0)</f>
        <v>0</v>
      </c>
      <c r="AT60" s="72">
        <f t="shared" si="116"/>
        <v>0</v>
      </c>
      <c r="AU60">
        <f t="shared" si="117"/>
        <v>0</v>
      </c>
      <c r="AV60">
        <f t="shared" si="118"/>
        <v>0</v>
      </c>
      <c r="AW60" s="38" t="str">
        <f>IF(AR60=0,"",IF(AU60&gt;Configurações!$B$15,"7DIA ","")&amp;IF(AND(WEEKDAY(AN$5)=1,AV60&gt;IF($D60="F",Configurações!$B$13,Configurações!$B$14)),"DOM ","")&amp;IF(Configurações!$B$3="Simples","",IF(ROUND(AS60*1440,0)&lt;=ROUND(Configurações!$B$11*1440,0),IF(ROUND(AT60*1440,0)&gt;0,"INT-INDEVIDO",""),IF(ROUND(AS60*1440,0)&lt;=ROUND(Configurações!$B$12*1440,0),IF(ROUND(AT60*1440,0)&lt;&gt;ROUND(Configurações!$B$8*1440,0),"INT-15MIN",""),IF(OR(ROUND(AT60*1440,0)&lt;ROUND(Configurações!$B$9*1440,0),ROUND(AT60*1440,0)&gt;ROUND(Configurações!$B$10*1440,0)),"INT-1H2H","")))))</f>
        <v/>
      </c>
      <c r="AX60" t="str">
        <f>IF(Configurações!$B$3="Simples",IF('Escala Simples'!G60="Trabalho","TRAB",IF('Escala Simples'!G60="Folga","FOLGA",IF('Escala Simples'!G60="Atestado","ATEST",IF('Escala Simples'!G60="Férias","FERIAS","")))),"")</f>
        <v/>
      </c>
      <c r="AY60" s="71" t="str">
        <f>IF(Configurações!$B$3="Colunas",IF('Escala Colunas'!Q67="","",'Escala Colunas'!Q67),IF(Configurações!$B$3="Simples","",IF('Escala Linhas'!X60="","",'Escala Linhas'!X60)))</f>
        <v/>
      </c>
      <c r="AZ60" s="71" t="str">
        <f>IF(Configurações!$B$3="Colunas",IF('Escala Colunas'!Q68="","",'Escala Colunas'!Q68),IF(Configurações!$B$3="Simples","",IF('Escala Linhas'!Y60="","",'Escala Linhas'!Y60)))</f>
        <v/>
      </c>
      <c r="BA60" s="71" t="str">
        <f>IF(Configurações!$B$3="Colunas",IF('Escala Colunas'!Q69="","",'Escala Colunas'!Q69),IF(Configurações!$B$3="Simples","",IF('Escala Linhas'!Z60="","",'Escala Linhas'!Z60)))</f>
        <v/>
      </c>
      <c r="BB60" s="71" t="str">
        <f>IF(Configurações!$B$3="Colunas",IF('Escala Colunas'!Q70="","",'Escala Colunas'!Q70),IF(Configurações!$B$3="Simples","",IF('Escala Linhas'!AA60="","",'Escala Linhas'!AA60)))</f>
        <v/>
      </c>
      <c r="BC60">
        <f>IF($B60="",0,IF(Configurações!$B$3="Simples",IF(OR(BI60="TRAB",BI60="ATEST"),1,0),IF(AND(AY60&lt;&gt;"",BB60&lt;&gt;""),1,0)))</f>
        <v>0</v>
      </c>
      <c r="BD60" s="72">
        <f>IF(AND(BC60=1,Configurações!$B$3&lt;&gt;"Simples"),MOD(BB60-AY60,1)-BE60,0)</f>
        <v>0</v>
      </c>
      <c r="BE60" s="72">
        <f t="shared" si="119"/>
        <v>0</v>
      </c>
      <c r="BF60">
        <f t="shared" si="120"/>
        <v>0</v>
      </c>
      <c r="BG60">
        <f t="shared" si="121"/>
        <v>0</v>
      </c>
      <c r="BH60" s="38" t="str">
        <f>IF(BC60=0,"",IF(BF60&gt;Configurações!$B$15,"7DIA ","")&amp;IF(AND(WEEKDAY(AY$5)=1,BG60&gt;IF($D60="F",Configurações!$B$13,Configurações!$B$14)),"DOM ","")&amp;IF(Configurações!$B$3="Simples","",IF(ROUND(BD60*1440,0)&lt;=ROUND(Configurações!$B$11*1440,0),IF(ROUND(BE60*1440,0)&gt;0,"INT-INDEVIDO",""),IF(ROUND(BD60*1440,0)&lt;=ROUND(Configurações!$B$12*1440,0),IF(ROUND(BE60*1440,0)&lt;&gt;ROUND(Configurações!$B$8*1440,0),"INT-15MIN",""),IF(OR(ROUND(BE60*1440,0)&lt;ROUND(Configurações!$B$9*1440,0),ROUND(BE60*1440,0)&gt;ROUND(Configurações!$B$10*1440,0)),"INT-1H2H","")))))</f>
        <v/>
      </c>
      <c r="BI60" t="str">
        <f>IF(Configurações!$B$3="Simples",IF('Escala Simples'!H60="Trabalho","TRAB",IF('Escala Simples'!H60="Folga","FOLGA",IF('Escala Simples'!H60="Atestado","ATEST",IF('Escala Simples'!H60="Férias","FERIAS","")))),"")</f>
        <v/>
      </c>
      <c r="BJ60" s="71" t="str">
        <f>IF(Configurações!$B$3="Colunas",IF('Escala Colunas'!Q72="","",'Escala Colunas'!Q72),IF(Configurações!$B$3="Simples","",IF('Escala Linhas'!AC60="","",'Escala Linhas'!AC60)))</f>
        <v/>
      </c>
      <c r="BK60" s="71" t="str">
        <f>IF(Configurações!$B$3="Colunas",IF('Escala Colunas'!Q73="","",'Escala Colunas'!Q73),IF(Configurações!$B$3="Simples","",IF('Escala Linhas'!AD60="","",'Escala Linhas'!AD60)))</f>
        <v/>
      </c>
      <c r="BL60" s="71" t="str">
        <f>IF(Configurações!$B$3="Colunas",IF('Escala Colunas'!Q74="","",'Escala Colunas'!Q74),IF(Configurações!$B$3="Simples","",IF('Escala Linhas'!AE60="","",'Escala Linhas'!AE60)))</f>
        <v/>
      </c>
      <c r="BM60" s="71" t="str">
        <f>IF(Configurações!$B$3="Colunas",IF('Escala Colunas'!Q75="","",'Escala Colunas'!Q75),IF(Configurações!$B$3="Simples","",IF('Escala Linhas'!AF60="","",'Escala Linhas'!AF60)))</f>
        <v/>
      </c>
      <c r="BN60">
        <f>IF($B60="",0,IF(Configurações!$B$3="Simples",IF(OR(BT60="TRAB",BT60="ATEST"),1,0),IF(AND(BJ60&lt;&gt;"",BM60&lt;&gt;""),1,0)))</f>
        <v>0</v>
      </c>
      <c r="BO60" s="72">
        <f>IF(AND(BN60=1,Configurações!$B$3&lt;&gt;"Simples"),MOD(BM60-BJ60,1)-BP60,0)</f>
        <v>0</v>
      </c>
      <c r="BP60" s="72">
        <f t="shared" si="122"/>
        <v>0</v>
      </c>
      <c r="BQ60">
        <f t="shared" si="123"/>
        <v>0</v>
      </c>
      <c r="BR60">
        <f t="shared" si="124"/>
        <v>0</v>
      </c>
      <c r="BS60" s="38" t="str">
        <f>IF(BN60=0,"",IF(BQ60&gt;Configurações!$B$15,"7DIA ","")&amp;IF(AND(WEEKDAY(BJ$5)=1,BR60&gt;IF($D60="F",Configurações!$B$13,Configurações!$B$14)),"DOM ","")&amp;IF(Configurações!$B$3="Simples","",IF(ROUND(BO60*1440,0)&lt;=ROUND(Configurações!$B$11*1440,0),IF(ROUND(BP60*1440,0)&gt;0,"INT-INDEVIDO",""),IF(ROUND(BO60*1440,0)&lt;=ROUND(Configurações!$B$12*1440,0),IF(ROUND(BP60*1440,0)&lt;&gt;ROUND(Configurações!$B$8*1440,0),"INT-15MIN",""),IF(OR(ROUND(BP60*1440,0)&lt;ROUND(Configurações!$B$9*1440,0),ROUND(BP60*1440,0)&gt;ROUND(Configurações!$B$10*1440,0)),"INT-1H2H","")))))</f>
        <v/>
      </c>
      <c r="BT60" t="str">
        <f>IF(Configurações!$B$3="Simples",IF('Escala Simples'!I60="Trabalho","TRAB",IF('Escala Simples'!I60="Folga","FOLGA",IF('Escala Simples'!I60="Atestado","ATEST",IF('Escala Simples'!I60="Férias","FERIAS","")))),"")</f>
        <v/>
      </c>
      <c r="BU60" s="71" t="str">
        <f>IF(Configurações!$B$3="Colunas",IF('Escala Colunas'!Q77="","",'Escala Colunas'!Q77),IF(Configurações!$B$3="Simples","",IF('Escala Linhas'!AH60="","",'Escala Linhas'!AH60)))</f>
        <v/>
      </c>
      <c r="BV60" s="71" t="str">
        <f>IF(Configurações!$B$3="Colunas",IF('Escala Colunas'!Q78="","",'Escala Colunas'!Q78),IF(Configurações!$B$3="Simples","",IF('Escala Linhas'!AI60="","",'Escala Linhas'!AI60)))</f>
        <v/>
      </c>
      <c r="BW60" s="71" t="str">
        <f>IF(Configurações!$B$3="Colunas",IF('Escala Colunas'!Q79="","",'Escala Colunas'!Q79),IF(Configurações!$B$3="Simples","",IF('Escala Linhas'!AJ60="","",'Escala Linhas'!AJ60)))</f>
        <v/>
      </c>
      <c r="BX60" s="71" t="str">
        <f>IF(Configurações!$B$3="Colunas",IF('Escala Colunas'!Q80="","",'Escala Colunas'!Q80),IF(Configurações!$B$3="Simples","",IF('Escala Linhas'!AK60="","",'Escala Linhas'!AK60)))</f>
        <v/>
      </c>
      <c r="BY60">
        <f>IF($B60="",0,IF(Configurações!$B$3="Simples",IF(OR(CE60="TRAB",CE60="ATEST"),1,0),IF(AND(BU60&lt;&gt;"",BX60&lt;&gt;""),1,0)))</f>
        <v>0</v>
      </c>
      <c r="BZ60" s="72">
        <f>IF(AND(BY60=1,Configurações!$B$3&lt;&gt;"Simples"),MOD(BX60-BU60,1)-CA60,0)</f>
        <v>0</v>
      </c>
      <c r="CA60" s="72">
        <f t="shared" si="125"/>
        <v>0</v>
      </c>
      <c r="CB60">
        <f t="shared" si="126"/>
        <v>0</v>
      </c>
      <c r="CC60">
        <f t="shared" si="127"/>
        <v>0</v>
      </c>
      <c r="CD60" s="38" t="str">
        <f>IF(BY60=0,"",IF(CB60&gt;Configurações!$B$15,"7DIA ","")&amp;IF(AND(WEEKDAY(BU$5)=1,CC60&gt;IF($D60="F",Configurações!$B$13,Configurações!$B$14)),"DOM ","")&amp;IF(Configurações!$B$3="Simples","",IF(ROUND(BZ60*1440,0)&lt;=ROUND(Configurações!$B$11*1440,0),IF(ROUND(CA60*1440,0)&gt;0,"INT-INDEVIDO",""),IF(ROUND(BZ60*1440,0)&lt;=ROUND(Configurações!$B$12*1440,0),IF(ROUND(CA60*1440,0)&lt;&gt;ROUND(Configurações!$B$8*1440,0),"INT-15MIN",""),IF(OR(ROUND(CA60*1440,0)&lt;ROUND(Configurações!$B$9*1440,0),ROUND(CA60*1440,0)&gt;ROUND(Configurações!$B$10*1440,0)),"INT-1H2H","")))))</f>
        <v/>
      </c>
      <c r="CE60" t="str">
        <f>IF(Configurações!$B$3="Simples",IF('Escala Simples'!J60="Trabalho","TRAB",IF('Escala Simples'!J60="Folga","FOLGA",IF('Escala Simples'!J60="Atestado","ATEST",IF('Escala Simples'!J60="Férias","FERIAS","")))),"")</f>
        <v/>
      </c>
      <c r="CF60" s="71" t="str">
        <f>IF(Configurações!$B$3="Colunas",IF('Escala Colunas'!Q85="","",'Escala Colunas'!Q85),IF(Configurações!$B$3="Simples","",IF('Escala Linhas'!AP60="","",'Escala Linhas'!AP60)))</f>
        <v/>
      </c>
      <c r="CG60" s="71" t="str">
        <f>IF(Configurações!$B$3="Colunas",IF('Escala Colunas'!Q86="","",'Escala Colunas'!Q86),IF(Configurações!$B$3="Simples","",IF('Escala Linhas'!AQ60="","",'Escala Linhas'!AQ60)))</f>
        <v/>
      </c>
      <c r="CH60" s="71" t="str">
        <f>IF(Configurações!$B$3="Colunas",IF('Escala Colunas'!Q87="","",'Escala Colunas'!Q87),IF(Configurações!$B$3="Simples","",IF('Escala Linhas'!AR60="","",'Escala Linhas'!AR60)))</f>
        <v/>
      </c>
      <c r="CI60" s="71" t="str">
        <f>IF(Configurações!$B$3="Colunas",IF('Escala Colunas'!Q88="","",'Escala Colunas'!Q88),IF(Configurações!$B$3="Simples","",IF('Escala Linhas'!AS60="","",'Escala Linhas'!AS60)))</f>
        <v/>
      </c>
      <c r="CJ60">
        <f>IF($B60="",0,IF(Configurações!$B$3="Simples",IF(OR(CP60="TRAB",CP60="ATEST"),1,0),IF(AND(CF60&lt;&gt;"",CI60&lt;&gt;""),1,0)))</f>
        <v>0</v>
      </c>
      <c r="CK60" s="72">
        <f>IF(AND(CJ60=1,Configurações!$B$3&lt;&gt;"Simples"),MOD(CI60-CF60,1)-CL60,0)</f>
        <v>0</v>
      </c>
      <c r="CL60" s="72">
        <f t="shared" si="128"/>
        <v>0</v>
      </c>
      <c r="CM60">
        <f t="shared" si="129"/>
        <v>0</v>
      </c>
      <c r="CN60">
        <f t="shared" si="130"/>
        <v>0</v>
      </c>
      <c r="CO60" s="38" t="str">
        <f>IF(CJ60=0,"",IF(CM60&gt;Configurações!$B$15,"7DIA ","")&amp;IF(AND(WEEKDAY(CF$5)=1,CN60&gt;IF($D60="F",Configurações!$B$13,Configurações!$B$14)),"DOM ","")&amp;IF(Configurações!$B$3="Simples","",IF(ROUND(CK60*1440,0)&lt;=ROUND(Configurações!$B$11*1440,0),IF(ROUND(CL60*1440,0)&gt;0,"INT-INDEVIDO",""),IF(ROUND(CK60*1440,0)&lt;=ROUND(Configurações!$B$12*1440,0),IF(ROUND(CL60*1440,0)&lt;&gt;ROUND(Configurações!$B$8*1440,0),"INT-15MIN",""),IF(OR(ROUND(CL60*1440,0)&lt;ROUND(Configurações!$B$9*1440,0),ROUND(CL60*1440,0)&gt;ROUND(Configurações!$B$10*1440,0)),"INT-1H2H","")))))</f>
        <v/>
      </c>
      <c r="CP60" t="str">
        <f>IF(Configurações!$B$3="Simples",IF('Escala Simples'!M60="Trabalho","TRAB",IF('Escala Simples'!M60="Folga","FOLGA",IF('Escala Simples'!M60="Atestado","ATEST",IF('Escala Simples'!M60="Férias","FERIAS","")))),"")</f>
        <v/>
      </c>
      <c r="CQ60" s="71" t="str">
        <f>IF(Configurações!$B$3="Colunas",IF('Escala Colunas'!Q90="","",'Escala Colunas'!Q90),IF(Configurações!$B$3="Simples","",IF('Escala Linhas'!AU60="","",'Escala Linhas'!AU60)))</f>
        <v/>
      </c>
      <c r="CR60" s="71" t="str">
        <f>IF(Configurações!$B$3="Colunas",IF('Escala Colunas'!Q91="","",'Escala Colunas'!Q91),IF(Configurações!$B$3="Simples","",IF('Escala Linhas'!AV60="","",'Escala Linhas'!AV60)))</f>
        <v/>
      </c>
      <c r="CS60" s="71" t="str">
        <f>IF(Configurações!$B$3="Colunas",IF('Escala Colunas'!Q92="","",'Escala Colunas'!Q92),IF(Configurações!$B$3="Simples","",IF('Escala Linhas'!AW60="","",'Escala Linhas'!AW60)))</f>
        <v/>
      </c>
      <c r="CT60" s="71" t="str">
        <f>IF(Configurações!$B$3="Colunas",IF('Escala Colunas'!Q93="","",'Escala Colunas'!Q93),IF(Configurações!$B$3="Simples","",IF('Escala Linhas'!AX60="","",'Escala Linhas'!AX60)))</f>
        <v/>
      </c>
      <c r="CU60">
        <f>IF($B60="",0,IF(Configurações!$B$3="Simples",IF(OR(DA60="TRAB",DA60="ATEST"),1,0),IF(AND(CQ60&lt;&gt;"",CT60&lt;&gt;""),1,0)))</f>
        <v>0</v>
      </c>
      <c r="CV60" s="72">
        <f>IF(AND(CU60=1,Configurações!$B$3&lt;&gt;"Simples"),MOD(CT60-CQ60,1)-CW60,0)</f>
        <v>0</v>
      </c>
      <c r="CW60" s="72">
        <f t="shared" si="131"/>
        <v>0</v>
      </c>
      <c r="CX60">
        <f t="shared" si="132"/>
        <v>0</v>
      </c>
      <c r="CY60">
        <f t="shared" si="133"/>
        <v>0</v>
      </c>
      <c r="CZ60" s="38" t="str">
        <f>IF(CU60=0,"",IF(CX60&gt;Configurações!$B$15,"7DIA ","")&amp;IF(AND(WEEKDAY(CQ$5)=1,CY60&gt;IF($D60="F",Configurações!$B$13,Configurações!$B$14)),"DOM ","")&amp;IF(Configurações!$B$3="Simples","",IF(ROUND(CV60*1440,0)&lt;=ROUND(Configurações!$B$11*1440,0),IF(ROUND(CW60*1440,0)&gt;0,"INT-INDEVIDO",""),IF(ROUND(CV60*1440,0)&lt;=ROUND(Configurações!$B$12*1440,0),IF(ROUND(CW60*1440,0)&lt;&gt;ROUND(Configurações!$B$8*1440,0),"INT-15MIN",""),IF(OR(ROUND(CW60*1440,0)&lt;ROUND(Configurações!$B$9*1440,0),ROUND(CW60*1440,0)&gt;ROUND(Configurações!$B$10*1440,0)),"INT-1H2H","")))))</f>
        <v/>
      </c>
      <c r="DA60" t="str">
        <f>IF(Configurações!$B$3="Simples",IF('Escala Simples'!N60="Trabalho","TRAB",IF('Escala Simples'!N60="Folga","FOLGA",IF('Escala Simples'!N60="Atestado","ATEST",IF('Escala Simples'!N60="Férias","FERIAS","")))),"")</f>
        <v/>
      </c>
      <c r="DB60" s="71" t="str">
        <f>IF(Configurações!$B$3="Colunas",IF('Escala Colunas'!Q95="","",'Escala Colunas'!Q95),IF(Configurações!$B$3="Simples","",IF('Escala Linhas'!AZ60="","",'Escala Linhas'!AZ60)))</f>
        <v/>
      </c>
      <c r="DC60" s="71" t="str">
        <f>IF(Configurações!$B$3="Colunas",IF('Escala Colunas'!Q96="","",'Escala Colunas'!Q96),IF(Configurações!$B$3="Simples","",IF('Escala Linhas'!BA60="","",'Escala Linhas'!BA60)))</f>
        <v/>
      </c>
      <c r="DD60" s="71" t="str">
        <f>IF(Configurações!$B$3="Colunas",IF('Escala Colunas'!Q97="","",'Escala Colunas'!Q97),IF(Configurações!$B$3="Simples","",IF('Escala Linhas'!BB60="","",'Escala Linhas'!BB60)))</f>
        <v/>
      </c>
      <c r="DE60" s="71" t="str">
        <f>IF(Configurações!$B$3="Colunas",IF('Escala Colunas'!Q98="","",'Escala Colunas'!Q98),IF(Configurações!$B$3="Simples","",IF('Escala Linhas'!BC60="","",'Escala Linhas'!BC60)))</f>
        <v/>
      </c>
      <c r="DF60">
        <f>IF($B60="",0,IF(Configurações!$B$3="Simples",IF(OR(DL60="TRAB",DL60="ATEST"),1,0),IF(AND(DB60&lt;&gt;"",DE60&lt;&gt;""),1,0)))</f>
        <v>0</v>
      </c>
      <c r="DG60" s="72">
        <f>IF(AND(DF60=1,Configurações!$B$3&lt;&gt;"Simples"),MOD(DE60-DB60,1)-DH60,0)</f>
        <v>0</v>
      </c>
      <c r="DH60" s="72">
        <f t="shared" si="134"/>
        <v>0</v>
      </c>
      <c r="DI60">
        <f t="shared" si="135"/>
        <v>0</v>
      </c>
      <c r="DJ60">
        <f t="shared" si="136"/>
        <v>0</v>
      </c>
      <c r="DK60" s="38" t="str">
        <f>IF(DF60=0,"",IF(DI60&gt;Configurações!$B$15,"7DIA ","")&amp;IF(AND(WEEKDAY(DB$5)=1,DJ60&gt;IF($D60="F",Configurações!$B$13,Configurações!$B$14)),"DOM ","")&amp;IF(Configurações!$B$3="Simples","",IF(ROUND(DG60*1440,0)&lt;=ROUND(Configurações!$B$11*1440,0),IF(ROUND(DH60*1440,0)&gt;0,"INT-INDEVIDO",""),IF(ROUND(DG60*1440,0)&lt;=ROUND(Configurações!$B$12*1440,0),IF(ROUND(DH60*1440,0)&lt;&gt;ROUND(Configurações!$B$8*1440,0),"INT-15MIN",""),IF(OR(ROUND(DH60*1440,0)&lt;ROUND(Configurações!$B$9*1440,0),ROUND(DH60*1440,0)&gt;ROUND(Configurações!$B$10*1440,0)),"INT-1H2H","")))))</f>
        <v/>
      </c>
      <c r="DL60" t="str">
        <f>IF(Configurações!$B$3="Simples",IF('Escala Simples'!O60="Trabalho","TRAB",IF('Escala Simples'!O60="Folga","FOLGA",IF('Escala Simples'!O60="Atestado","ATEST",IF('Escala Simples'!O60="Férias","FERIAS","")))),"")</f>
        <v/>
      </c>
      <c r="DM60" s="71" t="str">
        <f>IF(Configurações!$B$3="Colunas",IF('Escala Colunas'!Q100="","",'Escala Colunas'!Q100),IF(Configurações!$B$3="Simples","",IF('Escala Linhas'!BE60="","",'Escala Linhas'!BE60)))</f>
        <v/>
      </c>
      <c r="DN60" s="71" t="str">
        <f>IF(Configurações!$B$3="Colunas",IF('Escala Colunas'!Q101="","",'Escala Colunas'!Q101),IF(Configurações!$B$3="Simples","",IF('Escala Linhas'!BF60="","",'Escala Linhas'!BF60)))</f>
        <v/>
      </c>
      <c r="DO60" s="71" t="str">
        <f>IF(Configurações!$B$3="Colunas",IF('Escala Colunas'!Q102="","",'Escala Colunas'!Q102),IF(Configurações!$B$3="Simples","",IF('Escala Linhas'!BG60="","",'Escala Linhas'!BG60)))</f>
        <v/>
      </c>
      <c r="DP60" s="71" t="str">
        <f>IF(Configurações!$B$3="Colunas",IF('Escala Colunas'!Q103="","",'Escala Colunas'!Q103),IF(Configurações!$B$3="Simples","",IF('Escala Linhas'!BH60="","",'Escala Linhas'!BH60)))</f>
        <v/>
      </c>
      <c r="DQ60">
        <f>IF($B60="",0,IF(Configurações!$B$3="Simples",IF(OR(DW60="TRAB",DW60="ATEST"),1,0),IF(AND(DM60&lt;&gt;"",DP60&lt;&gt;""),1,0)))</f>
        <v>0</v>
      </c>
      <c r="DR60" s="72">
        <f>IF(AND(DQ60=1,Configurações!$B$3&lt;&gt;"Simples"),MOD(DP60-DM60,1)-DS60,0)</f>
        <v>0</v>
      </c>
      <c r="DS60" s="72">
        <f t="shared" si="137"/>
        <v>0</v>
      </c>
      <c r="DT60">
        <f t="shared" si="138"/>
        <v>0</v>
      </c>
      <c r="DU60">
        <f t="shared" si="139"/>
        <v>0</v>
      </c>
      <c r="DV60" s="38" t="str">
        <f>IF(DQ60=0,"",IF(DT60&gt;Configurações!$B$15,"7DIA ","")&amp;IF(AND(WEEKDAY(DM$5)=1,DU60&gt;IF($D60="F",Configurações!$B$13,Configurações!$B$14)),"DOM ","")&amp;IF(Configurações!$B$3="Simples","",IF(ROUND(DR60*1440,0)&lt;=ROUND(Configurações!$B$11*1440,0),IF(ROUND(DS60*1440,0)&gt;0,"INT-INDEVIDO",""),IF(ROUND(DR60*1440,0)&lt;=ROUND(Configurações!$B$12*1440,0),IF(ROUND(DS60*1440,0)&lt;&gt;ROUND(Configurações!$B$8*1440,0),"INT-15MIN",""),IF(OR(ROUND(DS60*1440,0)&lt;ROUND(Configurações!$B$9*1440,0),ROUND(DS60*1440,0)&gt;ROUND(Configurações!$B$10*1440,0)),"INT-1H2H","")))))</f>
        <v/>
      </c>
      <c r="DW60" t="str">
        <f>IF(Configurações!$B$3="Simples",IF('Escala Simples'!P60="Trabalho","TRAB",IF('Escala Simples'!P60="Folga","FOLGA",IF('Escala Simples'!P60="Atestado","ATEST",IF('Escala Simples'!P60="Férias","FERIAS","")))),"")</f>
        <v/>
      </c>
      <c r="DX60" s="71" t="str">
        <f>IF(Configurações!$B$3="Colunas",IF('Escala Colunas'!Q105="","",'Escala Colunas'!Q105),IF(Configurações!$B$3="Simples","",IF('Escala Linhas'!BJ60="","",'Escala Linhas'!BJ60)))</f>
        <v/>
      </c>
      <c r="DY60" s="71" t="str">
        <f>IF(Configurações!$B$3="Colunas",IF('Escala Colunas'!Q106="","",'Escala Colunas'!Q106),IF(Configurações!$B$3="Simples","",IF('Escala Linhas'!BK60="","",'Escala Linhas'!BK60)))</f>
        <v/>
      </c>
      <c r="DZ60" s="71" t="str">
        <f>IF(Configurações!$B$3="Colunas",IF('Escala Colunas'!Q107="","",'Escala Colunas'!Q107),IF(Configurações!$B$3="Simples","",IF('Escala Linhas'!BL60="","",'Escala Linhas'!BL60)))</f>
        <v/>
      </c>
      <c r="EA60" s="71" t="str">
        <f>IF(Configurações!$B$3="Colunas",IF('Escala Colunas'!Q108="","",'Escala Colunas'!Q108),IF(Configurações!$B$3="Simples","",IF('Escala Linhas'!BM60="","",'Escala Linhas'!BM60)))</f>
        <v/>
      </c>
      <c r="EB60">
        <f>IF($B60="",0,IF(Configurações!$B$3="Simples",IF(OR(EH60="TRAB",EH60="ATEST"),1,0),IF(AND(DX60&lt;&gt;"",EA60&lt;&gt;""),1,0)))</f>
        <v>0</v>
      </c>
      <c r="EC60" s="72">
        <f>IF(AND(EB60=1,Configurações!$B$3&lt;&gt;"Simples"),MOD(EA60-DX60,1)-ED60,0)</f>
        <v>0</v>
      </c>
      <c r="ED60" s="72">
        <f t="shared" si="140"/>
        <v>0</v>
      </c>
      <c r="EE60">
        <f t="shared" si="141"/>
        <v>0</v>
      </c>
      <c r="EF60">
        <f t="shared" si="142"/>
        <v>0</v>
      </c>
      <c r="EG60" s="38" t="str">
        <f>IF(EB60=0,"",IF(EE60&gt;Configurações!$B$15,"7DIA ","")&amp;IF(AND(WEEKDAY(DX$5)=1,EF60&gt;IF($D60="F",Configurações!$B$13,Configurações!$B$14)),"DOM ","")&amp;IF(Configurações!$B$3="Simples","",IF(ROUND(EC60*1440,0)&lt;=ROUND(Configurações!$B$11*1440,0),IF(ROUND(ED60*1440,0)&gt;0,"INT-INDEVIDO",""),IF(ROUND(EC60*1440,0)&lt;=ROUND(Configurações!$B$12*1440,0),IF(ROUND(ED60*1440,0)&lt;&gt;ROUND(Configurações!$B$8*1440,0),"INT-15MIN",""),IF(OR(ROUND(ED60*1440,0)&lt;ROUND(Configurações!$B$9*1440,0),ROUND(ED60*1440,0)&gt;ROUND(Configurações!$B$10*1440,0)),"INT-1H2H","")))))</f>
        <v/>
      </c>
      <c r="EH60" t="str">
        <f>IF(Configurações!$B$3="Simples",IF('Escala Simples'!Q60="Trabalho","TRAB",IF('Escala Simples'!Q60="Folga","FOLGA",IF('Escala Simples'!Q60="Atestado","ATEST",IF('Escala Simples'!Q60="Férias","FERIAS","")))),"")</f>
        <v/>
      </c>
      <c r="EI60" s="71" t="str">
        <f>IF(Configurações!$B$3="Colunas",IF('Escala Colunas'!Q110="","",'Escala Colunas'!Q110),IF(Configurações!$B$3="Simples","",IF('Escala Linhas'!BO60="","",'Escala Linhas'!BO60)))</f>
        <v/>
      </c>
      <c r="EJ60" s="71" t="str">
        <f>IF(Configurações!$B$3="Colunas",IF('Escala Colunas'!Q111="","",'Escala Colunas'!Q111),IF(Configurações!$B$3="Simples","",IF('Escala Linhas'!BP60="","",'Escala Linhas'!BP60)))</f>
        <v/>
      </c>
      <c r="EK60" s="71" t="str">
        <f>IF(Configurações!$B$3="Colunas",IF('Escala Colunas'!Q112="","",'Escala Colunas'!Q112),IF(Configurações!$B$3="Simples","",IF('Escala Linhas'!BQ60="","",'Escala Linhas'!BQ60)))</f>
        <v/>
      </c>
      <c r="EL60" s="71" t="str">
        <f>IF(Configurações!$B$3="Colunas",IF('Escala Colunas'!Q113="","",'Escala Colunas'!Q113),IF(Configurações!$B$3="Simples","",IF('Escala Linhas'!BR60="","",'Escala Linhas'!BR60)))</f>
        <v/>
      </c>
      <c r="EM60">
        <f>IF($B60="",0,IF(Configurações!$B$3="Simples",IF(OR(ES60="TRAB",ES60="ATEST"),1,0),IF(AND(EI60&lt;&gt;"",EL60&lt;&gt;""),1,0)))</f>
        <v>0</v>
      </c>
      <c r="EN60" s="72">
        <f>IF(AND(EM60=1,Configurações!$B$3&lt;&gt;"Simples"),MOD(EL60-EI60,1)-EO60,0)</f>
        <v>0</v>
      </c>
      <c r="EO60" s="72">
        <f t="shared" si="143"/>
        <v>0</v>
      </c>
      <c r="EP60">
        <f t="shared" si="144"/>
        <v>0</v>
      </c>
      <c r="EQ60">
        <f t="shared" si="145"/>
        <v>0</v>
      </c>
      <c r="ER60" s="38" t="str">
        <f>IF(EM60=0,"",IF(EP60&gt;Configurações!$B$15,"7DIA ","")&amp;IF(AND(WEEKDAY(EI$5)=1,EQ60&gt;IF($D60="F",Configurações!$B$13,Configurações!$B$14)),"DOM ","")&amp;IF(Configurações!$B$3="Simples","",IF(ROUND(EN60*1440,0)&lt;=ROUND(Configurações!$B$11*1440,0),IF(ROUND(EO60*1440,0)&gt;0,"INT-INDEVIDO",""),IF(ROUND(EN60*1440,0)&lt;=ROUND(Configurações!$B$12*1440,0),IF(ROUND(EO60*1440,0)&lt;&gt;ROUND(Configurações!$B$8*1440,0),"INT-15MIN",""),IF(OR(ROUND(EO60*1440,0)&lt;ROUND(Configurações!$B$9*1440,0),ROUND(EO60*1440,0)&gt;ROUND(Configurações!$B$10*1440,0)),"INT-1H2H","")))))</f>
        <v/>
      </c>
      <c r="ES60" t="str">
        <f>IF(Configurações!$B$3="Simples",IF('Escala Simples'!R60="Trabalho","TRAB",IF('Escala Simples'!R60="Folga","FOLGA",IF('Escala Simples'!R60="Atestado","ATEST",IF('Escala Simples'!R60="Férias","FERIAS","")))),"")</f>
        <v/>
      </c>
      <c r="ET60" s="71" t="str">
        <f>IF(Configurações!$B$3="Colunas",IF('Escala Colunas'!Q115="","",'Escala Colunas'!Q115),IF(Configurações!$B$3="Simples","",IF('Escala Linhas'!BT60="","",'Escala Linhas'!BT60)))</f>
        <v/>
      </c>
      <c r="EU60" s="71" t="str">
        <f>IF(Configurações!$B$3="Colunas",IF('Escala Colunas'!Q116="","",'Escala Colunas'!Q116),IF(Configurações!$B$3="Simples","",IF('Escala Linhas'!BU60="","",'Escala Linhas'!BU60)))</f>
        <v/>
      </c>
      <c r="EV60" s="71" t="str">
        <f>IF(Configurações!$B$3="Colunas",IF('Escala Colunas'!Q117="","",'Escala Colunas'!Q117),IF(Configurações!$B$3="Simples","",IF('Escala Linhas'!BV60="","",'Escala Linhas'!BV60)))</f>
        <v/>
      </c>
      <c r="EW60" s="71" t="str">
        <f>IF(Configurações!$B$3="Colunas",IF('Escala Colunas'!Q118="","",'Escala Colunas'!Q118),IF(Configurações!$B$3="Simples","",IF('Escala Linhas'!BW60="","",'Escala Linhas'!BW60)))</f>
        <v/>
      </c>
      <c r="EX60">
        <f>IF($B60="",0,IF(Configurações!$B$3="Simples",IF(OR(FD60="TRAB",FD60="ATEST"),1,0),IF(AND(ET60&lt;&gt;"",EW60&lt;&gt;""),1,0)))</f>
        <v>0</v>
      </c>
      <c r="EY60" s="72">
        <f>IF(AND(EX60=1,Configurações!$B$3&lt;&gt;"Simples"),MOD(EW60-ET60,1)-EZ60,0)</f>
        <v>0</v>
      </c>
      <c r="EZ60" s="72">
        <f t="shared" si="146"/>
        <v>0</v>
      </c>
      <c r="FA60">
        <f t="shared" si="147"/>
        <v>0</v>
      </c>
      <c r="FB60">
        <f t="shared" si="148"/>
        <v>0</v>
      </c>
      <c r="FC60" s="38" t="str">
        <f>IF(EX60=0,"",IF(FA60&gt;Configurações!$B$15,"7DIA ","")&amp;IF(AND(WEEKDAY(ET$5)=1,FB60&gt;IF($D60="F",Configurações!$B$13,Configurações!$B$14)),"DOM ","")&amp;IF(Configurações!$B$3="Simples","",IF(ROUND(EY60*1440,0)&lt;=ROUND(Configurações!$B$11*1440,0),IF(ROUND(EZ60*1440,0)&gt;0,"INT-INDEVIDO",""),IF(ROUND(EY60*1440,0)&lt;=ROUND(Configurações!$B$12*1440,0),IF(ROUND(EZ60*1440,0)&lt;&gt;ROUND(Configurações!$B$8*1440,0),"INT-15MIN",""),IF(OR(ROUND(EZ60*1440,0)&lt;ROUND(Configurações!$B$9*1440,0),ROUND(EZ60*1440,0)&gt;ROUND(Configurações!$B$10*1440,0)),"INT-1H2H","")))))</f>
        <v/>
      </c>
      <c r="FD60" t="str">
        <f>IF(Configurações!$B$3="Simples",IF('Escala Simples'!S60="Trabalho","TRAB",IF('Escala Simples'!S60="Folga","FOLGA",IF('Escala Simples'!S60="Atestado","ATEST",IF('Escala Simples'!S60="Férias","FERIAS","")))),"")</f>
        <v/>
      </c>
      <c r="FE60" s="71" t="str">
        <f>IF(Configurações!$B$3="Colunas",IF('Escala Colunas'!Q123="","",'Escala Colunas'!Q123),IF(Configurações!$B$3="Simples","",IF('Escala Linhas'!CB60="","",'Escala Linhas'!CB60)))</f>
        <v/>
      </c>
      <c r="FF60" s="71" t="str">
        <f>IF(Configurações!$B$3="Colunas",IF('Escala Colunas'!Q124="","",'Escala Colunas'!Q124),IF(Configurações!$B$3="Simples","",IF('Escala Linhas'!CC60="","",'Escala Linhas'!CC60)))</f>
        <v/>
      </c>
      <c r="FG60" s="71" t="str">
        <f>IF(Configurações!$B$3="Colunas",IF('Escala Colunas'!Q125="","",'Escala Colunas'!Q125),IF(Configurações!$B$3="Simples","",IF('Escala Linhas'!CD60="","",'Escala Linhas'!CD60)))</f>
        <v/>
      </c>
      <c r="FH60" s="71" t="str">
        <f>IF(Configurações!$B$3="Colunas",IF('Escala Colunas'!Q126="","",'Escala Colunas'!Q126),IF(Configurações!$B$3="Simples","",IF('Escala Linhas'!CE60="","",'Escala Linhas'!CE60)))</f>
        <v/>
      </c>
      <c r="FI60">
        <f>IF($B60="",0,IF(Configurações!$B$3="Simples",IF(OR(FO60="TRAB",FO60="ATEST"),1,0),IF(AND(FE60&lt;&gt;"",FH60&lt;&gt;""),1,0)))</f>
        <v>0</v>
      </c>
      <c r="FJ60" s="72">
        <f>IF(AND(FI60=1,Configurações!$B$3&lt;&gt;"Simples"),MOD(FH60-FE60,1)-FK60,0)</f>
        <v>0</v>
      </c>
      <c r="FK60" s="72">
        <f t="shared" si="149"/>
        <v>0</v>
      </c>
      <c r="FL60">
        <f t="shared" si="150"/>
        <v>0</v>
      </c>
      <c r="FM60">
        <f t="shared" si="151"/>
        <v>0</v>
      </c>
      <c r="FN60" s="38" t="str">
        <f>IF(FI60=0,"",IF(FL60&gt;Configurações!$B$15,"7DIA ","")&amp;IF(AND(WEEKDAY(FE$5)=1,FM60&gt;IF($D60="F",Configurações!$B$13,Configurações!$B$14)),"DOM ","")&amp;IF(Configurações!$B$3="Simples","",IF(ROUND(FJ60*1440,0)&lt;=ROUND(Configurações!$B$11*1440,0),IF(ROUND(FK60*1440,0)&gt;0,"INT-INDEVIDO",""),IF(ROUND(FJ60*1440,0)&lt;=ROUND(Configurações!$B$12*1440,0),IF(ROUND(FK60*1440,0)&lt;&gt;ROUND(Configurações!$B$8*1440,0),"INT-15MIN",""),IF(OR(ROUND(FK60*1440,0)&lt;ROUND(Configurações!$B$9*1440,0),ROUND(FK60*1440,0)&gt;ROUND(Configurações!$B$10*1440,0)),"INT-1H2H","")))))</f>
        <v/>
      </c>
      <c r="FO60" t="str">
        <f>IF(Configurações!$B$3="Simples",IF('Escala Simples'!V60="Trabalho","TRAB",IF('Escala Simples'!V60="Folga","FOLGA",IF('Escala Simples'!V60="Atestado","ATEST",IF('Escala Simples'!V60="Férias","FERIAS","")))),"")</f>
        <v/>
      </c>
      <c r="FP60" s="71" t="str">
        <f>IF(Configurações!$B$3="Colunas",IF('Escala Colunas'!Q128="","",'Escala Colunas'!Q128),IF(Configurações!$B$3="Simples","",IF('Escala Linhas'!CG60="","",'Escala Linhas'!CG60)))</f>
        <v/>
      </c>
      <c r="FQ60" s="71" t="str">
        <f>IF(Configurações!$B$3="Colunas",IF('Escala Colunas'!Q129="","",'Escala Colunas'!Q129),IF(Configurações!$B$3="Simples","",IF('Escala Linhas'!CH60="","",'Escala Linhas'!CH60)))</f>
        <v/>
      </c>
      <c r="FR60" s="71" t="str">
        <f>IF(Configurações!$B$3="Colunas",IF('Escala Colunas'!Q130="","",'Escala Colunas'!Q130),IF(Configurações!$B$3="Simples","",IF('Escala Linhas'!CI60="","",'Escala Linhas'!CI60)))</f>
        <v/>
      </c>
      <c r="FS60" s="71" t="str">
        <f>IF(Configurações!$B$3="Colunas",IF('Escala Colunas'!Q131="","",'Escala Colunas'!Q131),IF(Configurações!$B$3="Simples","",IF('Escala Linhas'!CJ60="","",'Escala Linhas'!CJ60)))</f>
        <v/>
      </c>
      <c r="FT60">
        <f>IF($B60="",0,IF(Configurações!$B$3="Simples",IF(OR(FZ60="TRAB",FZ60="ATEST"),1,0),IF(AND(FP60&lt;&gt;"",FS60&lt;&gt;""),1,0)))</f>
        <v>0</v>
      </c>
      <c r="FU60" s="72">
        <f>IF(AND(FT60=1,Configurações!$B$3&lt;&gt;"Simples"),MOD(FS60-FP60,1)-FV60,0)</f>
        <v>0</v>
      </c>
      <c r="FV60" s="72">
        <f t="shared" si="152"/>
        <v>0</v>
      </c>
      <c r="FW60">
        <f t="shared" si="153"/>
        <v>0</v>
      </c>
      <c r="FX60">
        <f t="shared" si="154"/>
        <v>0</v>
      </c>
      <c r="FY60" s="38" t="str">
        <f>IF(FT60=0,"",IF(FW60&gt;Configurações!$B$15,"7DIA ","")&amp;IF(AND(WEEKDAY(FP$5)=1,FX60&gt;IF($D60="F",Configurações!$B$13,Configurações!$B$14)),"DOM ","")&amp;IF(Configurações!$B$3="Simples","",IF(ROUND(FU60*1440,0)&lt;=ROUND(Configurações!$B$11*1440,0),IF(ROUND(FV60*1440,0)&gt;0,"INT-INDEVIDO",""),IF(ROUND(FU60*1440,0)&lt;=ROUND(Configurações!$B$12*1440,0),IF(ROUND(FV60*1440,0)&lt;&gt;ROUND(Configurações!$B$8*1440,0),"INT-15MIN",""),IF(OR(ROUND(FV60*1440,0)&lt;ROUND(Configurações!$B$9*1440,0),ROUND(FV60*1440,0)&gt;ROUND(Configurações!$B$10*1440,0)),"INT-1H2H","")))))</f>
        <v/>
      </c>
      <c r="FZ60" t="str">
        <f>IF(Configurações!$B$3="Simples",IF('Escala Simples'!W60="Trabalho","TRAB",IF('Escala Simples'!W60="Folga","FOLGA",IF('Escala Simples'!W60="Atestado","ATEST",IF('Escala Simples'!W60="Férias","FERIAS","")))),"")</f>
        <v/>
      </c>
      <c r="GA60" s="71" t="str">
        <f>IF(Configurações!$B$3="Colunas",IF('Escala Colunas'!Q133="","",'Escala Colunas'!Q133),IF(Configurações!$B$3="Simples","",IF('Escala Linhas'!CL60="","",'Escala Linhas'!CL60)))</f>
        <v/>
      </c>
      <c r="GB60" s="71" t="str">
        <f>IF(Configurações!$B$3="Colunas",IF('Escala Colunas'!Q134="","",'Escala Colunas'!Q134),IF(Configurações!$B$3="Simples","",IF('Escala Linhas'!CM60="","",'Escala Linhas'!CM60)))</f>
        <v/>
      </c>
      <c r="GC60" s="71" t="str">
        <f>IF(Configurações!$B$3="Colunas",IF('Escala Colunas'!Q135="","",'Escala Colunas'!Q135),IF(Configurações!$B$3="Simples","",IF('Escala Linhas'!CN60="","",'Escala Linhas'!CN60)))</f>
        <v/>
      </c>
      <c r="GD60" s="71" t="str">
        <f>IF(Configurações!$B$3="Colunas",IF('Escala Colunas'!Q136="","",'Escala Colunas'!Q136),IF(Configurações!$B$3="Simples","",IF('Escala Linhas'!CO60="","",'Escala Linhas'!CO60)))</f>
        <v/>
      </c>
      <c r="GE60">
        <f>IF($B60="",0,IF(Configurações!$B$3="Simples",IF(OR(GK60="TRAB",GK60="ATEST"),1,0),IF(AND(GA60&lt;&gt;"",GD60&lt;&gt;""),1,0)))</f>
        <v>0</v>
      </c>
      <c r="GF60" s="72">
        <f>IF(AND(GE60=1,Configurações!$B$3&lt;&gt;"Simples"),MOD(GD60-GA60,1)-GG60,0)</f>
        <v>0</v>
      </c>
      <c r="GG60" s="72">
        <f t="shared" si="155"/>
        <v>0</v>
      </c>
      <c r="GH60">
        <f t="shared" si="156"/>
        <v>0</v>
      </c>
      <c r="GI60">
        <f t="shared" si="157"/>
        <v>0</v>
      </c>
      <c r="GJ60" s="38" t="str">
        <f>IF(GE60=0,"",IF(GH60&gt;Configurações!$B$15,"7DIA ","")&amp;IF(AND(WEEKDAY(GA$5)=1,GI60&gt;IF($D60="F",Configurações!$B$13,Configurações!$B$14)),"DOM ","")&amp;IF(Configurações!$B$3="Simples","",IF(ROUND(GF60*1440,0)&lt;=ROUND(Configurações!$B$11*1440,0),IF(ROUND(GG60*1440,0)&gt;0,"INT-INDEVIDO",""),IF(ROUND(GF60*1440,0)&lt;=ROUND(Configurações!$B$12*1440,0),IF(ROUND(GG60*1440,0)&lt;&gt;ROUND(Configurações!$B$8*1440,0),"INT-15MIN",""),IF(OR(ROUND(GG60*1440,0)&lt;ROUND(Configurações!$B$9*1440,0),ROUND(GG60*1440,0)&gt;ROUND(Configurações!$B$10*1440,0)),"INT-1H2H","")))))</f>
        <v/>
      </c>
      <c r="GK60" t="str">
        <f>IF(Configurações!$B$3="Simples",IF('Escala Simples'!X60="Trabalho","TRAB",IF('Escala Simples'!X60="Folga","FOLGA",IF('Escala Simples'!X60="Atestado","ATEST",IF('Escala Simples'!X60="Férias","FERIAS","")))),"")</f>
        <v/>
      </c>
      <c r="GL60" s="71" t="str">
        <f>IF(Configurações!$B$3="Colunas",IF('Escala Colunas'!Q138="","",'Escala Colunas'!Q138),IF(Configurações!$B$3="Simples","",IF('Escala Linhas'!CQ60="","",'Escala Linhas'!CQ60)))</f>
        <v/>
      </c>
      <c r="GM60" s="71" t="str">
        <f>IF(Configurações!$B$3="Colunas",IF('Escala Colunas'!Q139="","",'Escala Colunas'!Q139),IF(Configurações!$B$3="Simples","",IF('Escala Linhas'!CR60="","",'Escala Linhas'!CR60)))</f>
        <v/>
      </c>
      <c r="GN60" s="71" t="str">
        <f>IF(Configurações!$B$3="Colunas",IF('Escala Colunas'!Q140="","",'Escala Colunas'!Q140),IF(Configurações!$B$3="Simples","",IF('Escala Linhas'!CS60="","",'Escala Linhas'!CS60)))</f>
        <v/>
      </c>
      <c r="GO60" s="71" t="str">
        <f>IF(Configurações!$B$3="Colunas",IF('Escala Colunas'!Q141="","",'Escala Colunas'!Q141),IF(Configurações!$B$3="Simples","",IF('Escala Linhas'!CT60="","",'Escala Linhas'!CT60)))</f>
        <v/>
      </c>
      <c r="GP60">
        <f>IF($B60="",0,IF(Configurações!$B$3="Simples",IF(OR(GV60="TRAB",GV60="ATEST"),1,0),IF(AND(GL60&lt;&gt;"",GO60&lt;&gt;""),1,0)))</f>
        <v>0</v>
      </c>
      <c r="GQ60" s="72">
        <f>IF(AND(GP60=1,Configurações!$B$3&lt;&gt;"Simples"),MOD(GO60-GL60,1)-GR60,0)</f>
        <v>0</v>
      </c>
      <c r="GR60" s="72">
        <f t="shared" si="158"/>
        <v>0</v>
      </c>
      <c r="GS60">
        <f t="shared" si="159"/>
        <v>0</v>
      </c>
      <c r="GT60">
        <f t="shared" si="160"/>
        <v>0</v>
      </c>
      <c r="GU60" s="38" t="str">
        <f>IF(GP60=0,"",IF(GS60&gt;Configurações!$B$15,"7DIA ","")&amp;IF(AND(WEEKDAY(GL$5)=1,GT60&gt;IF($D60="F",Configurações!$B$13,Configurações!$B$14)),"DOM ","")&amp;IF(Configurações!$B$3="Simples","",IF(ROUND(GQ60*1440,0)&lt;=ROUND(Configurações!$B$11*1440,0),IF(ROUND(GR60*1440,0)&gt;0,"INT-INDEVIDO",""),IF(ROUND(GQ60*1440,0)&lt;=ROUND(Configurações!$B$12*1440,0),IF(ROUND(GR60*1440,0)&lt;&gt;ROUND(Configurações!$B$8*1440,0),"INT-15MIN",""),IF(OR(ROUND(GR60*1440,0)&lt;ROUND(Configurações!$B$9*1440,0),ROUND(GR60*1440,0)&gt;ROUND(Configurações!$B$10*1440,0)),"INT-1H2H","")))))</f>
        <v/>
      </c>
      <c r="GV60" t="str">
        <f>IF(Configurações!$B$3="Simples",IF('Escala Simples'!Y60="Trabalho","TRAB",IF('Escala Simples'!Y60="Folga","FOLGA",IF('Escala Simples'!Y60="Atestado","ATEST",IF('Escala Simples'!Y60="Férias","FERIAS","")))),"")</f>
        <v/>
      </c>
      <c r="GW60" s="71" t="str">
        <f>IF(Configurações!$B$3="Colunas",IF('Escala Colunas'!Q143="","",'Escala Colunas'!Q143),IF(Configurações!$B$3="Simples","",IF('Escala Linhas'!CV60="","",'Escala Linhas'!CV60)))</f>
        <v/>
      </c>
      <c r="GX60" s="71" t="str">
        <f>IF(Configurações!$B$3="Colunas",IF('Escala Colunas'!Q144="","",'Escala Colunas'!Q144),IF(Configurações!$B$3="Simples","",IF('Escala Linhas'!CW60="","",'Escala Linhas'!CW60)))</f>
        <v/>
      </c>
      <c r="GY60" s="71" t="str">
        <f>IF(Configurações!$B$3="Colunas",IF('Escala Colunas'!Q145="","",'Escala Colunas'!Q145),IF(Configurações!$B$3="Simples","",IF('Escala Linhas'!CX60="","",'Escala Linhas'!CX60)))</f>
        <v/>
      </c>
      <c r="GZ60" s="71" t="str">
        <f>IF(Configurações!$B$3="Colunas",IF('Escala Colunas'!Q146="","",'Escala Colunas'!Q146),IF(Configurações!$B$3="Simples","",IF('Escala Linhas'!CY60="","",'Escala Linhas'!CY60)))</f>
        <v/>
      </c>
      <c r="HA60">
        <f>IF($B60="",0,IF(Configurações!$B$3="Simples",IF(OR(HG60="TRAB",HG60="ATEST"),1,0),IF(AND(GW60&lt;&gt;"",GZ60&lt;&gt;""),1,0)))</f>
        <v>0</v>
      </c>
      <c r="HB60" s="72">
        <f>IF(AND(HA60=1,Configurações!$B$3&lt;&gt;"Simples"),MOD(GZ60-GW60,1)-HC60,0)</f>
        <v>0</v>
      </c>
      <c r="HC60" s="72">
        <f t="shared" si="161"/>
        <v>0</v>
      </c>
      <c r="HD60">
        <f t="shared" si="162"/>
        <v>0</v>
      </c>
      <c r="HE60">
        <f t="shared" si="163"/>
        <v>0</v>
      </c>
      <c r="HF60" s="38" t="str">
        <f>IF(HA60=0,"",IF(HD60&gt;Configurações!$B$15,"7DIA ","")&amp;IF(AND(WEEKDAY(GW$5)=1,HE60&gt;IF($D60="F",Configurações!$B$13,Configurações!$B$14)),"DOM ","")&amp;IF(Configurações!$B$3="Simples","",IF(ROUND(HB60*1440,0)&lt;=ROUND(Configurações!$B$11*1440,0),IF(ROUND(HC60*1440,0)&gt;0,"INT-INDEVIDO",""),IF(ROUND(HB60*1440,0)&lt;=ROUND(Configurações!$B$12*1440,0),IF(ROUND(HC60*1440,0)&lt;&gt;ROUND(Configurações!$B$8*1440,0),"INT-15MIN",""),IF(OR(ROUND(HC60*1440,0)&lt;ROUND(Configurações!$B$9*1440,0),ROUND(HC60*1440,0)&gt;ROUND(Configurações!$B$10*1440,0)),"INT-1H2H","")))))</f>
        <v/>
      </c>
      <c r="HG60" t="str">
        <f>IF(Configurações!$B$3="Simples",IF('Escala Simples'!Z60="Trabalho","TRAB",IF('Escala Simples'!Z60="Folga","FOLGA",IF('Escala Simples'!Z60="Atestado","ATEST",IF('Escala Simples'!Z60="Férias","FERIAS","")))),"")</f>
        <v/>
      </c>
      <c r="HH60" s="71" t="str">
        <f>IF(Configurações!$B$3="Colunas",IF('Escala Colunas'!Q148="","",'Escala Colunas'!Q148),IF(Configurações!$B$3="Simples","",IF('Escala Linhas'!DA60="","",'Escala Linhas'!DA60)))</f>
        <v/>
      </c>
      <c r="HI60" s="71" t="str">
        <f>IF(Configurações!$B$3="Colunas",IF('Escala Colunas'!Q149="","",'Escala Colunas'!Q149),IF(Configurações!$B$3="Simples","",IF('Escala Linhas'!DB60="","",'Escala Linhas'!DB60)))</f>
        <v/>
      </c>
      <c r="HJ60" s="71" t="str">
        <f>IF(Configurações!$B$3="Colunas",IF('Escala Colunas'!Q150="","",'Escala Colunas'!Q150),IF(Configurações!$B$3="Simples","",IF('Escala Linhas'!DC60="","",'Escala Linhas'!DC60)))</f>
        <v/>
      </c>
      <c r="HK60" s="71" t="str">
        <f>IF(Configurações!$B$3="Colunas",IF('Escala Colunas'!Q151="","",'Escala Colunas'!Q151),IF(Configurações!$B$3="Simples","",IF('Escala Linhas'!DD60="","",'Escala Linhas'!DD60)))</f>
        <v/>
      </c>
      <c r="HL60">
        <f>IF($B60="",0,IF(Configurações!$B$3="Simples",IF(OR(HR60="TRAB",HR60="ATEST"),1,0),IF(AND(HH60&lt;&gt;"",HK60&lt;&gt;""),1,0)))</f>
        <v>0</v>
      </c>
      <c r="HM60" s="72">
        <f>IF(AND(HL60=1,Configurações!$B$3&lt;&gt;"Simples"),MOD(HK60-HH60,1)-HN60,0)</f>
        <v>0</v>
      </c>
      <c r="HN60" s="72">
        <f t="shared" si="164"/>
        <v>0</v>
      </c>
      <c r="HO60">
        <f t="shared" si="165"/>
        <v>0</v>
      </c>
      <c r="HP60">
        <f t="shared" si="166"/>
        <v>0</v>
      </c>
      <c r="HQ60" s="38" t="str">
        <f>IF(HL60=0,"",IF(HO60&gt;Configurações!$B$15,"7DIA ","")&amp;IF(AND(WEEKDAY(HH$5)=1,HP60&gt;IF($D60="F",Configurações!$B$13,Configurações!$B$14)),"DOM ","")&amp;IF(Configurações!$B$3="Simples","",IF(ROUND(HM60*1440,0)&lt;=ROUND(Configurações!$B$11*1440,0),IF(ROUND(HN60*1440,0)&gt;0,"INT-INDEVIDO",""),IF(ROUND(HM60*1440,0)&lt;=ROUND(Configurações!$B$12*1440,0),IF(ROUND(HN60*1440,0)&lt;&gt;ROUND(Configurações!$B$8*1440,0),"INT-15MIN",""),IF(OR(ROUND(HN60*1440,0)&lt;ROUND(Configurações!$B$9*1440,0),ROUND(HN60*1440,0)&gt;ROUND(Configurações!$B$10*1440,0)),"INT-1H2H","")))))</f>
        <v/>
      </c>
      <c r="HR60" t="str">
        <f>IF(Configurações!$B$3="Simples",IF('Escala Simples'!AA60="Trabalho","TRAB",IF('Escala Simples'!AA60="Folga","FOLGA",IF('Escala Simples'!AA60="Atestado","ATEST",IF('Escala Simples'!AA60="Férias","FERIAS","")))),"")</f>
        <v/>
      </c>
      <c r="HS60" s="71" t="str">
        <f>IF(Configurações!$B$3="Colunas",IF('Escala Colunas'!Q153="","",'Escala Colunas'!Q153),IF(Configurações!$B$3="Simples","",IF('Escala Linhas'!DF60="","",'Escala Linhas'!DF60)))</f>
        <v/>
      </c>
      <c r="HT60" s="71" t="str">
        <f>IF(Configurações!$B$3="Colunas",IF('Escala Colunas'!Q154="","",'Escala Colunas'!Q154),IF(Configurações!$B$3="Simples","",IF('Escala Linhas'!DG60="","",'Escala Linhas'!DG60)))</f>
        <v/>
      </c>
      <c r="HU60" s="71" t="str">
        <f>IF(Configurações!$B$3="Colunas",IF('Escala Colunas'!Q155="","",'Escala Colunas'!Q155),IF(Configurações!$B$3="Simples","",IF('Escala Linhas'!DH60="","",'Escala Linhas'!DH60)))</f>
        <v/>
      </c>
      <c r="HV60" s="71" t="str">
        <f>IF(Configurações!$B$3="Colunas",IF('Escala Colunas'!Q156="","",'Escala Colunas'!Q156),IF(Configurações!$B$3="Simples","",IF('Escala Linhas'!DI60="","",'Escala Linhas'!DI60)))</f>
        <v/>
      </c>
      <c r="HW60">
        <f>IF($B60="",0,IF(Configurações!$B$3="Simples",IF(OR(IC60="TRAB",IC60="ATEST"),1,0),IF(AND(HS60&lt;&gt;"",HV60&lt;&gt;""),1,0)))</f>
        <v>0</v>
      </c>
      <c r="HX60" s="72">
        <f>IF(AND(HW60=1,Configurações!$B$3&lt;&gt;"Simples"),MOD(HV60-HS60,1)-HY60,0)</f>
        <v>0</v>
      </c>
      <c r="HY60" s="72">
        <f t="shared" si="167"/>
        <v>0</v>
      </c>
      <c r="HZ60">
        <f t="shared" si="168"/>
        <v>0</v>
      </c>
      <c r="IA60">
        <f t="shared" si="169"/>
        <v>0</v>
      </c>
      <c r="IB60" s="38" t="str">
        <f>IF(HW60=0,"",IF(HZ60&gt;Configurações!$B$15,"7DIA ","")&amp;IF(AND(WEEKDAY(HS$5)=1,IA60&gt;IF($D60="F",Configurações!$B$13,Configurações!$B$14)),"DOM ","")&amp;IF(Configurações!$B$3="Simples","",IF(ROUND(HX60*1440,0)&lt;=ROUND(Configurações!$B$11*1440,0),IF(ROUND(HY60*1440,0)&gt;0,"INT-INDEVIDO",""),IF(ROUND(HX60*1440,0)&lt;=ROUND(Configurações!$B$12*1440,0),IF(ROUND(HY60*1440,0)&lt;&gt;ROUND(Configurações!$B$8*1440,0),"INT-15MIN",""),IF(OR(ROUND(HY60*1440,0)&lt;ROUND(Configurações!$B$9*1440,0),ROUND(HY60*1440,0)&gt;ROUND(Configurações!$B$10*1440,0)),"INT-1H2H","")))))</f>
        <v/>
      </c>
      <c r="IC60" t="str">
        <f>IF(Configurações!$B$3="Simples",IF('Escala Simples'!AB60="Trabalho","TRAB",IF('Escala Simples'!AB60="Folga","FOLGA",IF('Escala Simples'!AB60="Atestado","ATEST",IF('Escala Simples'!AB60="Férias","FERIAS","")))),"")</f>
        <v/>
      </c>
      <c r="ID60" s="71" t="str">
        <f>IF(Configurações!$B$3="Colunas",IF('Escala Colunas'!Q161="","",'Escala Colunas'!Q161),IF(Configurações!$B$3="Simples","",IF('Escala Linhas'!DN60="","",'Escala Linhas'!DN60)))</f>
        <v/>
      </c>
      <c r="IE60" s="71" t="str">
        <f>IF(Configurações!$B$3="Colunas",IF('Escala Colunas'!Q162="","",'Escala Colunas'!Q162),IF(Configurações!$B$3="Simples","",IF('Escala Linhas'!DO60="","",'Escala Linhas'!DO60)))</f>
        <v/>
      </c>
      <c r="IF60" s="71" t="str">
        <f>IF(Configurações!$B$3="Colunas",IF('Escala Colunas'!Q163="","",'Escala Colunas'!Q163),IF(Configurações!$B$3="Simples","",IF('Escala Linhas'!DP60="","",'Escala Linhas'!DP60)))</f>
        <v/>
      </c>
      <c r="IG60" s="71" t="str">
        <f>IF(Configurações!$B$3="Colunas",IF('Escala Colunas'!Q164="","",'Escala Colunas'!Q164),IF(Configurações!$B$3="Simples","",IF('Escala Linhas'!DQ60="","",'Escala Linhas'!DQ60)))</f>
        <v/>
      </c>
      <c r="IH60">
        <f>IF($B60="",0,IF(Configurações!$B$3="Simples",IF(OR(IN60="TRAB",IN60="ATEST"),1,0),IF(AND(ID60&lt;&gt;"",IG60&lt;&gt;""),1,0)))</f>
        <v>0</v>
      </c>
      <c r="II60" s="72">
        <f>IF(AND(IH60=1,Configurações!$B$3&lt;&gt;"Simples"),MOD(IG60-ID60,1)-IJ60,0)</f>
        <v>0</v>
      </c>
      <c r="IJ60" s="72">
        <f t="shared" si="170"/>
        <v>0</v>
      </c>
      <c r="IK60">
        <f t="shared" si="171"/>
        <v>0</v>
      </c>
      <c r="IL60">
        <f t="shared" si="172"/>
        <v>0</v>
      </c>
      <c r="IM60" s="38" t="str">
        <f>IF(IH60=0,"",IF(IK60&gt;Configurações!$B$15,"7DIA ","")&amp;IF(AND(WEEKDAY(ID$5)=1,IL60&gt;IF($D60="F",Configurações!$B$13,Configurações!$B$14)),"DOM ","")&amp;IF(Configurações!$B$3="Simples","",IF(ROUND(II60*1440,0)&lt;=ROUND(Configurações!$B$11*1440,0),IF(ROUND(IJ60*1440,0)&gt;0,"INT-INDEVIDO",""),IF(ROUND(II60*1440,0)&lt;=ROUND(Configurações!$B$12*1440,0),IF(ROUND(IJ60*1440,0)&lt;&gt;ROUND(Configurações!$B$8*1440,0),"INT-15MIN",""),IF(OR(ROUND(IJ60*1440,0)&lt;ROUND(Configurações!$B$9*1440,0),ROUND(IJ60*1440,0)&gt;ROUND(Configurações!$B$10*1440,0)),"INT-1H2H","")))))</f>
        <v/>
      </c>
      <c r="IN60" t="str">
        <f>IF(Configurações!$B$3="Simples",IF('Escala Simples'!AE60="Trabalho","TRAB",IF('Escala Simples'!AE60="Folga","FOLGA",IF('Escala Simples'!AE60="Atestado","ATEST",IF('Escala Simples'!AE60="Férias","FERIAS","")))),"")</f>
        <v/>
      </c>
      <c r="IO60" s="71" t="str">
        <f>IF(Configurações!$B$3="Colunas",IF('Escala Colunas'!Q166="","",'Escala Colunas'!Q166),IF(Configurações!$B$3="Simples","",IF('Escala Linhas'!DS60="","",'Escala Linhas'!DS60)))</f>
        <v/>
      </c>
      <c r="IP60" s="71" t="str">
        <f>IF(Configurações!$B$3="Colunas",IF('Escala Colunas'!Q167="","",'Escala Colunas'!Q167),IF(Configurações!$B$3="Simples","",IF('Escala Linhas'!DT60="","",'Escala Linhas'!DT60)))</f>
        <v/>
      </c>
      <c r="IQ60" s="71" t="str">
        <f>IF(Configurações!$B$3="Colunas",IF('Escala Colunas'!Q168="","",'Escala Colunas'!Q168),IF(Configurações!$B$3="Simples","",IF('Escala Linhas'!DU60="","",'Escala Linhas'!DU60)))</f>
        <v/>
      </c>
      <c r="IR60" s="71" t="str">
        <f>IF(Configurações!$B$3="Colunas",IF('Escala Colunas'!Q169="","",'Escala Colunas'!Q169),IF(Configurações!$B$3="Simples","",IF('Escala Linhas'!DV60="","",'Escala Linhas'!DV60)))</f>
        <v/>
      </c>
      <c r="IS60">
        <f>IF($B60="",0,IF(Configurações!$B$3="Simples",IF(OR(IY60="TRAB",IY60="ATEST"),1,0),IF(AND(IO60&lt;&gt;"",IR60&lt;&gt;""),1,0)))</f>
        <v>0</v>
      </c>
      <c r="IT60" s="72">
        <f>IF(AND(IS60=1,Configurações!$B$3&lt;&gt;"Simples"),MOD(IR60-IO60,1)-IU60,0)</f>
        <v>0</v>
      </c>
      <c r="IU60" s="72">
        <f t="shared" si="173"/>
        <v>0</v>
      </c>
      <c r="IV60">
        <f t="shared" si="174"/>
        <v>0</v>
      </c>
      <c r="IW60">
        <f t="shared" si="175"/>
        <v>0</v>
      </c>
      <c r="IX60" s="38" t="str">
        <f>IF(IS60=0,"",IF(IV60&gt;Configurações!$B$15,"7DIA ","")&amp;IF(AND(WEEKDAY(IO$5)=1,IW60&gt;IF($D60="F",Configurações!$B$13,Configurações!$B$14)),"DOM ","")&amp;IF(Configurações!$B$3="Simples","",IF(ROUND(IT60*1440,0)&lt;=ROUND(Configurações!$B$11*1440,0),IF(ROUND(IU60*1440,0)&gt;0,"INT-INDEVIDO",""),IF(ROUND(IT60*1440,0)&lt;=ROUND(Configurações!$B$12*1440,0),IF(ROUND(IU60*1440,0)&lt;&gt;ROUND(Configurações!$B$8*1440,0),"INT-15MIN",""),IF(OR(ROUND(IU60*1440,0)&lt;ROUND(Configurações!$B$9*1440,0),ROUND(IU60*1440,0)&gt;ROUND(Configurações!$B$10*1440,0)),"INT-1H2H","")))))</f>
        <v/>
      </c>
      <c r="IY60" t="str">
        <f>IF(Configurações!$B$3="Simples",IF('Escala Simples'!AF60="Trabalho","TRAB",IF('Escala Simples'!AF60="Folga","FOLGA",IF('Escala Simples'!AF60="Atestado","ATEST",IF('Escala Simples'!AF60="Férias","FERIAS","")))),"")</f>
        <v/>
      </c>
      <c r="IZ60" s="71" t="str">
        <f>IF(Configurações!$B$3="Colunas",IF('Escala Colunas'!Q171="","",'Escala Colunas'!Q171),IF(Configurações!$B$3="Simples","",IF('Escala Linhas'!DX60="","",'Escala Linhas'!DX60)))</f>
        <v/>
      </c>
      <c r="JA60" s="71" t="str">
        <f>IF(Configurações!$B$3="Colunas",IF('Escala Colunas'!Q172="","",'Escala Colunas'!Q172),IF(Configurações!$B$3="Simples","",IF('Escala Linhas'!DY60="","",'Escala Linhas'!DY60)))</f>
        <v/>
      </c>
      <c r="JB60" s="71" t="str">
        <f>IF(Configurações!$B$3="Colunas",IF('Escala Colunas'!Q173="","",'Escala Colunas'!Q173),IF(Configurações!$B$3="Simples","",IF('Escala Linhas'!DZ60="","",'Escala Linhas'!DZ60)))</f>
        <v/>
      </c>
      <c r="JC60" s="71" t="str">
        <f>IF(Configurações!$B$3="Colunas",IF('Escala Colunas'!Q174="","",'Escala Colunas'!Q174),IF(Configurações!$B$3="Simples","",IF('Escala Linhas'!EA60="","",'Escala Linhas'!EA60)))</f>
        <v/>
      </c>
      <c r="JD60">
        <f>IF($B60="",0,IF(Configurações!$B$3="Simples",IF(OR(JJ60="TRAB",JJ60="ATEST"),1,0),IF(AND(IZ60&lt;&gt;"",JC60&lt;&gt;""),1,0)))</f>
        <v>0</v>
      </c>
      <c r="JE60" s="72">
        <f>IF(AND(JD60=1,Configurações!$B$3&lt;&gt;"Simples"),MOD(JC60-IZ60,1)-JF60,0)</f>
        <v>0</v>
      </c>
      <c r="JF60" s="72">
        <f t="shared" si="176"/>
        <v>0</v>
      </c>
      <c r="JG60">
        <f t="shared" si="177"/>
        <v>0</v>
      </c>
      <c r="JH60">
        <f t="shared" si="178"/>
        <v>0</v>
      </c>
      <c r="JI60" s="38" t="str">
        <f>IF(JD60=0,"",IF(JG60&gt;Configurações!$B$15,"7DIA ","")&amp;IF(AND(WEEKDAY(IZ$5)=1,JH60&gt;IF($D60="F",Configurações!$B$13,Configurações!$B$14)),"DOM ","")&amp;IF(Configurações!$B$3="Simples","",IF(ROUND(JE60*1440,0)&lt;=ROUND(Configurações!$B$11*1440,0),IF(ROUND(JF60*1440,0)&gt;0,"INT-INDEVIDO",""),IF(ROUND(JE60*1440,0)&lt;=ROUND(Configurações!$B$12*1440,0),IF(ROUND(JF60*1440,0)&lt;&gt;ROUND(Configurações!$B$8*1440,0),"INT-15MIN",""),IF(OR(ROUND(JF60*1440,0)&lt;ROUND(Configurações!$B$9*1440,0),ROUND(JF60*1440,0)&gt;ROUND(Configurações!$B$10*1440,0)),"INT-1H2H","")))))</f>
        <v/>
      </c>
      <c r="JJ60" t="str">
        <f>IF(Configurações!$B$3="Simples",IF('Escala Simples'!AG60="Trabalho","TRAB",IF('Escala Simples'!AG60="Folga","FOLGA",IF('Escala Simples'!AG60="Atestado","ATEST",IF('Escala Simples'!AG60="Férias","FERIAS","")))),"")</f>
        <v/>
      </c>
      <c r="JK60" s="71" t="str">
        <f>IF(Configurações!$B$3="Colunas",IF('Escala Colunas'!Q176="","",'Escala Colunas'!Q176),IF(Configurações!$B$3="Simples","",IF('Escala Linhas'!EC60="","",'Escala Linhas'!EC60)))</f>
        <v/>
      </c>
      <c r="JL60" s="71" t="str">
        <f>IF(Configurações!$B$3="Colunas",IF('Escala Colunas'!Q177="","",'Escala Colunas'!Q177),IF(Configurações!$B$3="Simples","",IF('Escala Linhas'!ED60="","",'Escala Linhas'!ED60)))</f>
        <v/>
      </c>
      <c r="JM60" s="71" t="str">
        <f>IF(Configurações!$B$3="Colunas",IF('Escala Colunas'!Q178="","",'Escala Colunas'!Q178),IF(Configurações!$B$3="Simples","",IF('Escala Linhas'!EE60="","",'Escala Linhas'!EE60)))</f>
        <v/>
      </c>
      <c r="JN60" s="71" t="str">
        <f>IF(Configurações!$B$3="Colunas",IF('Escala Colunas'!Q179="","",'Escala Colunas'!Q179),IF(Configurações!$B$3="Simples","",IF('Escala Linhas'!EF60="","",'Escala Linhas'!EF60)))</f>
        <v/>
      </c>
      <c r="JO60">
        <f>IF($B60="",0,IF(Configurações!$B$3="Simples",IF(OR(JU60="TRAB",JU60="ATEST"),1,0),IF(AND(JK60&lt;&gt;"",JN60&lt;&gt;""),1,0)))</f>
        <v>0</v>
      </c>
      <c r="JP60" s="72">
        <f>IF(AND(JO60=1,Configurações!$B$3&lt;&gt;"Simples"),MOD(JN60-JK60,1)-JQ60,0)</f>
        <v>0</v>
      </c>
      <c r="JQ60" s="72">
        <f t="shared" si="179"/>
        <v>0</v>
      </c>
      <c r="JR60">
        <f t="shared" si="180"/>
        <v>0</v>
      </c>
      <c r="JS60">
        <f t="shared" si="181"/>
        <v>0</v>
      </c>
      <c r="JT60" s="38" t="str">
        <f>IF(JO60=0,"",IF(JR60&gt;Configurações!$B$15,"7DIA ","")&amp;IF(AND(WEEKDAY(JK$5)=1,JS60&gt;IF($D60="F",Configurações!$B$13,Configurações!$B$14)),"DOM ","")&amp;IF(Configurações!$B$3="Simples","",IF(ROUND(JP60*1440,0)&lt;=ROUND(Configurações!$B$11*1440,0),IF(ROUND(JQ60*1440,0)&gt;0,"INT-INDEVIDO",""),IF(ROUND(JP60*1440,0)&lt;=ROUND(Configurações!$B$12*1440,0),IF(ROUND(JQ60*1440,0)&lt;&gt;ROUND(Configurações!$B$8*1440,0),"INT-15MIN",""),IF(OR(ROUND(JQ60*1440,0)&lt;ROUND(Configurações!$B$9*1440,0),ROUND(JQ60*1440,0)&gt;ROUND(Configurações!$B$10*1440,0)),"INT-1H2H","")))))</f>
        <v/>
      </c>
      <c r="JU60" t="str">
        <f>IF(Configurações!$B$3="Simples",IF('Escala Simples'!AH60="Trabalho","TRAB",IF('Escala Simples'!AH60="Folga","FOLGA",IF('Escala Simples'!AH60="Atestado","ATEST",IF('Escala Simples'!AH60="Férias","FERIAS","")))),"")</f>
        <v/>
      </c>
      <c r="JV60" s="71" t="str">
        <f>IF(Configurações!$B$3="Colunas",IF('Escala Colunas'!Q181="","",'Escala Colunas'!Q181),IF(Configurações!$B$3="Simples","",IF('Escala Linhas'!EH60="","",'Escala Linhas'!EH60)))</f>
        <v/>
      </c>
      <c r="JW60" s="71" t="str">
        <f>IF(Configurações!$B$3="Colunas",IF('Escala Colunas'!Q182="","",'Escala Colunas'!Q182),IF(Configurações!$B$3="Simples","",IF('Escala Linhas'!EI60="","",'Escala Linhas'!EI60)))</f>
        <v/>
      </c>
      <c r="JX60" s="71" t="str">
        <f>IF(Configurações!$B$3="Colunas",IF('Escala Colunas'!Q183="","",'Escala Colunas'!Q183),IF(Configurações!$B$3="Simples","",IF('Escala Linhas'!EJ60="","",'Escala Linhas'!EJ60)))</f>
        <v/>
      </c>
      <c r="JY60" s="71" t="str">
        <f>IF(Configurações!$B$3="Colunas",IF('Escala Colunas'!Q184="","",'Escala Colunas'!Q184),IF(Configurações!$B$3="Simples","",IF('Escala Linhas'!EK60="","",'Escala Linhas'!EK60)))</f>
        <v/>
      </c>
      <c r="JZ60">
        <f>IF($B60="",0,IF(Configurações!$B$3="Simples",IF(OR(KF60="TRAB",KF60="ATEST"),1,0),IF(AND(JV60&lt;&gt;"",JY60&lt;&gt;""),1,0)))</f>
        <v>0</v>
      </c>
      <c r="KA60" s="72">
        <f>IF(AND(JZ60=1,Configurações!$B$3&lt;&gt;"Simples"),MOD(JY60-JV60,1)-KB60,0)</f>
        <v>0</v>
      </c>
      <c r="KB60" s="72">
        <f t="shared" si="182"/>
        <v>0</v>
      </c>
      <c r="KC60">
        <f t="shared" si="183"/>
        <v>0</v>
      </c>
      <c r="KD60">
        <f t="shared" si="184"/>
        <v>0</v>
      </c>
      <c r="KE60" s="38" t="str">
        <f>IF(JZ60=0,"",IF(KC60&gt;Configurações!$B$15,"7DIA ","")&amp;IF(AND(WEEKDAY(JV$5)=1,KD60&gt;IF($D60="F",Configurações!$B$13,Configurações!$B$14)),"DOM ","")&amp;IF(Configurações!$B$3="Simples","",IF(ROUND(KA60*1440,0)&lt;=ROUND(Configurações!$B$11*1440,0),IF(ROUND(KB60*1440,0)&gt;0,"INT-INDEVIDO",""),IF(ROUND(KA60*1440,0)&lt;=ROUND(Configurações!$B$12*1440,0),IF(ROUND(KB60*1440,0)&lt;&gt;ROUND(Configurações!$B$8*1440,0),"INT-15MIN",""),IF(OR(ROUND(KB60*1440,0)&lt;ROUND(Configurações!$B$9*1440,0),ROUND(KB60*1440,0)&gt;ROUND(Configurações!$B$10*1440,0)),"INT-1H2H","")))))</f>
        <v/>
      </c>
      <c r="KF60" t="str">
        <f>IF(Configurações!$B$3="Simples",IF('Escala Simples'!AI60="Trabalho","TRAB",IF('Escala Simples'!AI60="Folga","FOLGA",IF('Escala Simples'!AI60="Atestado","ATEST",IF('Escala Simples'!AI60="Férias","FERIAS","")))),"")</f>
        <v/>
      </c>
      <c r="KG60" s="71" t="str">
        <f>IF(Configurações!$B$3="Colunas",IF('Escala Colunas'!Q186="","",'Escala Colunas'!Q186),IF(Configurações!$B$3="Simples","",IF('Escala Linhas'!EM60="","",'Escala Linhas'!EM60)))</f>
        <v/>
      </c>
      <c r="KH60" s="71" t="str">
        <f>IF(Configurações!$B$3="Colunas",IF('Escala Colunas'!Q187="","",'Escala Colunas'!Q187),IF(Configurações!$B$3="Simples","",IF('Escala Linhas'!EN60="","",'Escala Linhas'!EN60)))</f>
        <v/>
      </c>
      <c r="KI60" s="71" t="str">
        <f>IF(Configurações!$B$3="Colunas",IF('Escala Colunas'!Q188="","",'Escala Colunas'!Q188),IF(Configurações!$B$3="Simples","",IF('Escala Linhas'!EO60="","",'Escala Linhas'!EO60)))</f>
        <v/>
      </c>
      <c r="KJ60" s="71" t="str">
        <f>IF(Configurações!$B$3="Colunas",IF('Escala Colunas'!Q189="","",'Escala Colunas'!Q189),IF(Configurações!$B$3="Simples","",IF('Escala Linhas'!EP60="","",'Escala Linhas'!EP60)))</f>
        <v/>
      </c>
      <c r="KK60">
        <f>IF($B60="",0,IF(Configurações!$B$3="Simples",IF(OR(KQ60="TRAB",KQ60="ATEST"),1,0),IF(AND(KG60&lt;&gt;"",KJ60&lt;&gt;""),1,0)))</f>
        <v>0</v>
      </c>
      <c r="KL60" s="72">
        <f>IF(AND(KK60=1,Configurações!$B$3&lt;&gt;"Simples"),MOD(KJ60-KG60,1)-KM60,0)</f>
        <v>0</v>
      </c>
      <c r="KM60" s="72">
        <f t="shared" si="185"/>
        <v>0</v>
      </c>
      <c r="KN60">
        <f t="shared" si="186"/>
        <v>0</v>
      </c>
      <c r="KO60">
        <f t="shared" si="187"/>
        <v>0</v>
      </c>
      <c r="KP60" s="38" t="str">
        <f>IF(KK60=0,"",IF(KN60&gt;Configurações!$B$15,"7DIA ","")&amp;IF(AND(WEEKDAY(KG$5)=1,KO60&gt;IF($D60="F",Configurações!$B$13,Configurações!$B$14)),"DOM ","")&amp;IF(Configurações!$B$3="Simples","",IF(ROUND(KL60*1440,0)&lt;=ROUND(Configurações!$B$11*1440,0),IF(ROUND(KM60*1440,0)&gt;0,"INT-INDEVIDO",""),IF(ROUND(KL60*1440,0)&lt;=ROUND(Configurações!$B$12*1440,0),IF(ROUND(KM60*1440,0)&lt;&gt;ROUND(Configurações!$B$8*1440,0),"INT-15MIN",""),IF(OR(ROUND(KM60*1440,0)&lt;ROUND(Configurações!$B$9*1440,0),ROUND(KM60*1440,0)&gt;ROUND(Configurações!$B$10*1440,0)),"INT-1H2H","")))))</f>
        <v/>
      </c>
      <c r="KQ60" t="str">
        <f>IF(Configurações!$B$3="Simples",IF('Escala Simples'!AJ60="Trabalho","TRAB",IF('Escala Simples'!AJ60="Folga","FOLGA",IF('Escala Simples'!AJ60="Atestado","ATEST",IF('Escala Simples'!AJ60="Férias","FERIAS","")))),"")</f>
        <v/>
      </c>
      <c r="KR60" s="71" t="str">
        <f>IF(Configurações!$B$3="Colunas",IF('Escala Colunas'!Q191="","",'Escala Colunas'!Q191),IF(Configurações!$B$3="Simples","",IF('Escala Linhas'!ER60="","",'Escala Linhas'!ER60)))</f>
        <v/>
      </c>
      <c r="KS60" s="71" t="str">
        <f>IF(Configurações!$B$3="Colunas",IF('Escala Colunas'!Q192="","",'Escala Colunas'!Q192),IF(Configurações!$B$3="Simples","",IF('Escala Linhas'!ES60="","",'Escala Linhas'!ES60)))</f>
        <v/>
      </c>
      <c r="KT60" s="71" t="str">
        <f>IF(Configurações!$B$3="Colunas",IF('Escala Colunas'!Q193="","",'Escala Colunas'!Q193),IF(Configurações!$B$3="Simples","",IF('Escala Linhas'!ET60="","",'Escala Linhas'!ET60)))</f>
        <v/>
      </c>
      <c r="KU60" s="71" t="str">
        <f>IF(Configurações!$B$3="Colunas",IF('Escala Colunas'!Q194="","",'Escala Colunas'!Q194),IF(Configurações!$B$3="Simples","",IF('Escala Linhas'!EU60="","",'Escala Linhas'!EU60)))</f>
        <v/>
      </c>
      <c r="KV60">
        <f>IF($B60="",0,IF(Configurações!$B$3="Simples",IF(OR(LB60="TRAB",LB60="ATEST"),1,0),IF(AND(KR60&lt;&gt;"",KU60&lt;&gt;""),1,0)))</f>
        <v>0</v>
      </c>
      <c r="KW60" s="72">
        <f>IF(AND(KV60=1,Configurações!$B$3&lt;&gt;"Simples"),MOD(KU60-KR60,1)-KX60,0)</f>
        <v>0</v>
      </c>
      <c r="KX60" s="72">
        <f t="shared" si="188"/>
        <v>0</v>
      </c>
      <c r="KY60">
        <f t="shared" si="189"/>
        <v>0</v>
      </c>
      <c r="KZ60">
        <f t="shared" si="190"/>
        <v>0</v>
      </c>
      <c r="LA60" s="38" t="str">
        <f>IF(KV60=0,"",IF(KY60&gt;Configurações!$B$15,"7DIA ","")&amp;IF(AND(WEEKDAY(KR$5)=1,KZ60&gt;IF($D60="F",Configurações!$B$13,Configurações!$B$14)),"DOM ","")&amp;IF(Configurações!$B$3="Simples","",IF(ROUND(KW60*1440,0)&lt;=ROUND(Configurações!$B$11*1440,0),IF(ROUND(KX60*1440,0)&gt;0,"INT-INDEVIDO",""),IF(ROUND(KW60*1440,0)&lt;=ROUND(Configurações!$B$12*1440,0),IF(ROUND(KX60*1440,0)&lt;&gt;ROUND(Configurações!$B$8*1440,0),"INT-15MIN",""),IF(OR(ROUND(KX60*1440,0)&lt;ROUND(Configurações!$B$9*1440,0),ROUND(KX60*1440,0)&gt;ROUND(Configurações!$B$10*1440,0)),"INT-1H2H","")))))</f>
        <v/>
      </c>
      <c r="LB60" t="str">
        <f>IF(Configurações!$B$3="Simples",IF('Escala Simples'!AK60="Trabalho","TRAB",IF('Escala Simples'!AK60="Folga","FOLGA",IF('Escala Simples'!AK60="Atestado","ATEST",IF('Escala Simples'!AK60="Férias","FERIAS","")))),"")</f>
        <v/>
      </c>
      <c r="LC60" s="71" t="str">
        <f>IF(Configurações!$B$3="Colunas",IF('Escala Colunas'!Q199="","",'Escala Colunas'!Q199),IF(Configurações!$B$3="Simples","",IF('Escala Linhas'!EZ60="","",'Escala Linhas'!EZ60)))</f>
        <v/>
      </c>
      <c r="LD60" s="71" t="str">
        <f>IF(Configurações!$B$3="Colunas",IF('Escala Colunas'!Q200="","",'Escala Colunas'!Q200),IF(Configurações!$B$3="Simples","",IF('Escala Linhas'!FA60="","",'Escala Linhas'!FA60)))</f>
        <v/>
      </c>
      <c r="LE60" s="71" t="str">
        <f>IF(Configurações!$B$3="Colunas",IF('Escala Colunas'!Q201="","",'Escala Colunas'!Q201),IF(Configurações!$B$3="Simples","",IF('Escala Linhas'!FB60="","",'Escala Linhas'!FB60)))</f>
        <v/>
      </c>
      <c r="LF60" s="71" t="str">
        <f>IF(Configurações!$B$3="Colunas",IF('Escala Colunas'!Q202="","",'Escala Colunas'!Q202),IF(Configurações!$B$3="Simples","",IF('Escala Linhas'!FC60="","",'Escala Linhas'!FC60)))</f>
        <v/>
      </c>
      <c r="LG60">
        <f>IF($B60="",0,IF(Configurações!$B$3="Simples",IF(OR(LM60="TRAB",LM60="ATEST"),1,0),IF(AND(LC60&lt;&gt;"",LF60&lt;&gt;""),1,0)))</f>
        <v>0</v>
      </c>
      <c r="LH60" s="72">
        <f>IF(AND(LG60=1,Configurações!$B$3&lt;&gt;"Simples"),MOD(LF60-LC60,1)-LI60,0)</f>
        <v>0</v>
      </c>
      <c r="LI60" s="72">
        <f t="shared" si="191"/>
        <v>0</v>
      </c>
      <c r="LJ60">
        <f t="shared" si="192"/>
        <v>0</v>
      </c>
      <c r="LK60">
        <f t="shared" si="193"/>
        <v>0</v>
      </c>
      <c r="LL60" s="38" t="str">
        <f>IF(LG60=0,"",IF(LJ60&gt;Configurações!$B$15,"7DIA ","")&amp;IF(AND(WEEKDAY(LC$5)=1,LK60&gt;IF($D60="F",Configurações!$B$13,Configurações!$B$14)),"DOM ","")&amp;IF(Configurações!$B$3="Simples","",IF(ROUND(LH60*1440,0)&lt;=ROUND(Configurações!$B$11*1440,0),IF(ROUND(LI60*1440,0)&gt;0,"INT-INDEVIDO",""),IF(ROUND(LH60*1440,0)&lt;=ROUND(Configurações!$B$12*1440,0),IF(ROUND(LI60*1440,0)&lt;&gt;ROUND(Configurações!$B$8*1440,0),"INT-15MIN",""),IF(OR(ROUND(LI60*1440,0)&lt;ROUND(Configurações!$B$9*1440,0),ROUND(LI60*1440,0)&gt;ROUND(Configurações!$B$10*1440,0)),"INT-1H2H","")))))</f>
        <v/>
      </c>
      <c r="LM60" t="str">
        <f>IF(Configurações!$B$3="Simples",IF('Escala Simples'!AN60="Trabalho","TRAB",IF('Escala Simples'!AN60="Folga","FOLGA",IF('Escala Simples'!AN60="Atestado","ATEST",IF('Escala Simples'!AN60="Férias","FERIAS","")))),"")</f>
        <v/>
      </c>
      <c r="LN60" s="71" t="str">
        <f>IF(Configurações!$B$3="Colunas",IF('Escala Colunas'!Q204="","",'Escala Colunas'!Q204),IF(Configurações!$B$3="Simples","",IF('Escala Linhas'!FE60="","",'Escala Linhas'!FE60)))</f>
        <v/>
      </c>
      <c r="LO60" s="71" t="str">
        <f>IF(Configurações!$B$3="Colunas",IF('Escala Colunas'!Q205="","",'Escala Colunas'!Q205),IF(Configurações!$B$3="Simples","",IF('Escala Linhas'!FF60="","",'Escala Linhas'!FF60)))</f>
        <v/>
      </c>
      <c r="LP60" s="71" t="str">
        <f>IF(Configurações!$B$3="Colunas",IF('Escala Colunas'!Q206="","",'Escala Colunas'!Q206),IF(Configurações!$B$3="Simples","",IF('Escala Linhas'!FG60="","",'Escala Linhas'!FG60)))</f>
        <v/>
      </c>
      <c r="LQ60" s="71" t="str">
        <f>IF(Configurações!$B$3="Colunas",IF('Escala Colunas'!Q207="","",'Escala Colunas'!Q207),IF(Configurações!$B$3="Simples","",IF('Escala Linhas'!FH60="","",'Escala Linhas'!FH60)))</f>
        <v/>
      </c>
      <c r="LR60">
        <f>IF($B60="",0,IF(Configurações!$B$3="Simples",IF(OR(LX60="TRAB",LX60="ATEST"),1,0),IF(AND(LN60&lt;&gt;"",LQ60&lt;&gt;""),1,0)))</f>
        <v>0</v>
      </c>
      <c r="LS60" s="72">
        <f>IF(AND(LR60=1,Configurações!$B$3&lt;&gt;"Simples"),MOD(LQ60-LN60,1)-LT60,0)</f>
        <v>0</v>
      </c>
      <c r="LT60" s="72">
        <f t="shared" si="194"/>
        <v>0</v>
      </c>
      <c r="LU60">
        <f t="shared" si="195"/>
        <v>0</v>
      </c>
      <c r="LV60">
        <f t="shared" si="196"/>
        <v>0</v>
      </c>
      <c r="LW60" s="38" t="str">
        <f>IF(LR60=0,"",IF(LU60&gt;Configurações!$B$15,"7DIA ","")&amp;IF(AND(WEEKDAY(LN$5)=1,LV60&gt;IF($D60="F",Configurações!$B$13,Configurações!$B$14)),"DOM ","")&amp;IF(Configurações!$B$3="Simples","",IF(ROUND(LS60*1440,0)&lt;=ROUND(Configurações!$B$11*1440,0),IF(ROUND(LT60*1440,0)&gt;0,"INT-INDEVIDO",""),IF(ROUND(LS60*1440,0)&lt;=ROUND(Configurações!$B$12*1440,0),IF(ROUND(LT60*1440,0)&lt;&gt;ROUND(Configurações!$B$8*1440,0),"INT-15MIN",""),IF(OR(ROUND(LT60*1440,0)&lt;ROUND(Configurações!$B$9*1440,0),ROUND(LT60*1440,0)&gt;ROUND(Configurações!$B$10*1440,0)),"INT-1H2H","")))))</f>
        <v/>
      </c>
      <c r="LX60" t="str">
        <f>IF(Configurações!$B$3="Simples",IF('Escala Simples'!AO60="Trabalho","TRAB",IF('Escala Simples'!AO60="Folga","FOLGA",IF('Escala Simples'!AO60="Atestado","ATEST",IF('Escala Simples'!AO60="Férias","FERIAS","")))),"")</f>
        <v/>
      </c>
      <c r="LY60" s="71" t="str">
        <f>IF(Configurações!$B$3="Colunas",IF('Escala Colunas'!Q209="","",'Escala Colunas'!Q209),IF(Configurações!$B$3="Simples","",IF('Escala Linhas'!FJ60="","",'Escala Linhas'!FJ60)))</f>
        <v/>
      </c>
      <c r="LZ60" s="71" t="str">
        <f>IF(Configurações!$B$3="Colunas",IF('Escala Colunas'!Q210="","",'Escala Colunas'!Q210),IF(Configurações!$B$3="Simples","",IF('Escala Linhas'!FK60="","",'Escala Linhas'!FK60)))</f>
        <v/>
      </c>
      <c r="MA60" s="71" t="str">
        <f>IF(Configurações!$B$3="Colunas",IF('Escala Colunas'!Q211="","",'Escala Colunas'!Q211),IF(Configurações!$B$3="Simples","",IF('Escala Linhas'!FL60="","",'Escala Linhas'!FL60)))</f>
        <v/>
      </c>
      <c r="MB60" s="71" t="str">
        <f>IF(Configurações!$B$3="Colunas",IF('Escala Colunas'!Q212="","",'Escala Colunas'!Q212),IF(Configurações!$B$3="Simples","",IF('Escala Linhas'!FM60="","",'Escala Linhas'!FM60)))</f>
        <v/>
      </c>
      <c r="MC60">
        <f>IF($B60="",0,IF(Configurações!$B$3="Simples",IF(OR(MI60="TRAB",MI60="ATEST"),1,0),IF(AND(LY60&lt;&gt;"",MB60&lt;&gt;""),1,0)))</f>
        <v>0</v>
      </c>
      <c r="MD60" s="72">
        <f>IF(AND(MC60=1,Configurações!$B$3&lt;&gt;"Simples"),MOD(MB60-LY60,1)-ME60,0)</f>
        <v>0</v>
      </c>
      <c r="ME60" s="72">
        <f t="shared" si="197"/>
        <v>0</v>
      </c>
      <c r="MF60">
        <f t="shared" si="198"/>
        <v>0</v>
      </c>
      <c r="MG60">
        <f t="shared" si="199"/>
        <v>0</v>
      </c>
      <c r="MH60" s="38" t="str">
        <f>IF(MC60=0,"",IF(MF60&gt;Configurações!$B$15,"7DIA ","")&amp;IF(AND(WEEKDAY(LY$5)=1,MG60&gt;IF($D60="F",Configurações!$B$13,Configurações!$B$14)),"DOM ","")&amp;IF(Configurações!$B$3="Simples","",IF(ROUND(MD60*1440,0)&lt;=ROUND(Configurações!$B$11*1440,0),IF(ROUND(ME60*1440,0)&gt;0,"INT-INDEVIDO",""),IF(ROUND(MD60*1440,0)&lt;=ROUND(Configurações!$B$12*1440,0),IF(ROUND(ME60*1440,0)&lt;&gt;ROUND(Configurações!$B$8*1440,0),"INT-15MIN",""),IF(OR(ROUND(ME60*1440,0)&lt;ROUND(Configurações!$B$9*1440,0),ROUND(ME60*1440,0)&gt;ROUND(Configurações!$B$10*1440,0)),"INT-1H2H","")))))</f>
        <v/>
      </c>
      <c r="MI60" t="str">
        <f>IF(Configurações!$B$3="Simples",IF('Escala Simples'!AP60="Trabalho","TRAB",IF('Escala Simples'!AP60="Folga","FOLGA",IF('Escala Simples'!AP60="Atestado","ATEST",IF('Escala Simples'!AP60="Férias","FERIAS","")))),"")</f>
        <v/>
      </c>
      <c r="MJ60" s="71" t="str">
        <f>IF(Configurações!$B$3="Colunas",IF('Escala Colunas'!Q214="","",'Escala Colunas'!Q214),IF(Configurações!$B$3="Simples","",IF('Escala Linhas'!FO60="","",'Escala Linhas'!FO60)))</f>
        <v/>
      </c>
      <c r="MK60" s="71" t="str">
        <f>IF(Configurações!$B$3="Colunas",IF('Escala Colunas'!Q215="","",'Escala Colunas'!Q215),IF(Configurações!$B$3="Simples","",IF('Escala Linhas'!FP60="","",'Escala Linhas'!FP60)))</f>
        <v/>
      </c>
      <c r="ML60" s="71" t="str">
        <f>IF(Configurações!$B$3="Colunas",IF('Escala Colunas'!Q216="","",'Escala Colunas'!Q216),IF(Configurações!$B$3="Simples","",IF('Escala Linhas'!FQ60="","",'Escala Linhas'!FQ60)))</f>
        <v/>
      </c>
      <c r="MM60" s="71" t="str">
        <f>IF(Configurações!$B$3="Colunas",IF('Escala Colunas'!Q217="","",'Escala Colunas'!Q217),IF(Configurações!$B$3="Simples","",IF('Escala Linhas'!FR60="","",'Escala Linhas'!FR60)))</f>
        <v/>
      </c>
      <c r="MN60">
        <f>IF($B60="",0,IF(Configurações!$B$3="Simples",IF(OR(MT60="TRAB",MT60="ATEST"),1,0),IF(AND(MJ60&lt;&gt;"",MM60&lt;&gt;""),1,0)))</f>
        <v>0</v>
      </c>
      <c r="MO60" s="72">
        <f>IF(AND(MN60=1,Configurações!$B$3&lt;&gt;"Simples"),MOD(MM60-MJ60,1)-MP60,0)</f>
        <v>0</v>
      </c>
      <c r="MP60" s="72">
        <f t="shared" si="200"/>
        <v>0</v>
      </c>
      <c r="MQ60">
        <f t="shared" si="201"/>
        <v>0</v>
      </c>
      <c r="MR60">
        <f t="shared" si="202"/>
        <v>0</v>
      </c>
      <c r="MS60" s="38" t="str">
        <f>IF(MN60=0,"",IF(MQ60&gt;Configurações!$B$15,"7DIA ","")&amp;IF(AND(WEEKDAY(MJ$5)=1,MR60&gt;IF($D60="F",Configurações!$B$13,Configurações!$B$14)),"DOM ","")&amp;IF(Configurações!$B$3="Simples","",IF(ROUND(MO60*1440,0)&lt;=ROUND(Configurações!$B$11*1440,0),IF(ROUND(MP60*1440,0)&gt;0,"INT-INDEVIDO",""),IF(ROUND(MO60*1440,0)&lt;=ROUND(Configurações!$B$12*1440,0),IF(ROUND(MP60*1440,0)&lt;&gt;ROUND(Configurações!$B$8*1440,0),"INT-15MIN",""),IF(OR(ROUND(MP60*1440,0)&lt;ROUND(Configurações!$B$9*1440,0),ROUND(MP60*1440,0)&gt;ROUND(Configurações!$B$10*1440,0)),"INT-1H2H","")))))</f>
        <v/>
      </c>
      <c r="MT60" t="str">
        <f>IF(Configurações!$B$3="Simples",IF('Escala Simples'!AQ60="Trabalho","TRAB",IF('Escala Simples'!AQ60="Folga","FOLGA",IF('Escala Simples'!AQ60="Atestado","ATEST",IF('Escala Simples'!AQ60="Férias","FERIAS","")))),"")</f>
        <v/>
      </c>
      <c r="MU60" s="71" t="str">
        <f>IF(Configurações!$B$3="Colunas",IF('Escala Colunas'!Q219="","",'Escala Colunas'!Q219),IF(Configurações!$B$3="Simples","",IF('Escala Linhas'!FT60="","",'Escala Linhas'!FT60)))</f>
        <v/>
      </c>
      <c r="MV60" s="71" t="str">
        <f>IF(Configurações!$B$3="Colunas",IF('Escala Colunas'!Q220="","",'Escala Colunas'!Q220),IF(Configurações!$B$3="Simples","",IF('Escala Linhas'!FU60="","",'Escala Linhas'!FU60)))</f>
        <v/>
      </c>
      <c r="MW60" s="71" t="str">
        <f>IF(Configurações!$B$3="Colunas",IF('Escala Colunas'!Q221="","",'Escala Colunas'!Q221),IF(Configurações!$B$3="Simples","",IF('Escala Linhas'!FV60="","",'Escala Linhas'!FV60)))</f>
        <v/>
      </c>
      <c r="MX60" s="71" t="str">
        <f>IF(Configurações!$B$3="Colunas",IF('Escala Colunas'!Q222="","",'Escala Colunas'!Q222),IF(Configurações!$B$3="Simples","",IF('Escala Linhas'!FW60="","",'Escala Linhas'!FW60)))</f>
        <v/>
      </c>
      <c r="MY60">
        <f>IF($B60="",0,IF(Configurações!$B$3="Simples",IF(OR(NE60="TRAB",NE60="ATEST"),1,0),IF(AND(MU60&lt;&gt;"",MX60&lt;&gt;""),1,0)))</f>
        <v>0</v>
      </c>
      <c r="MZ60" s="72">
        <f>IF(AND(MY60=1,Configurações!$B$3&lt;&gt;"Simples"),MOD(MX60-MU60,1)-NA60,0)</f>
        <v>0</v>
      </c>
      <c r="NA60" s="72">
        <f t="shared" si="203"/>
        <v>0</v>
      </c>
      <c r="NB60">
        <f t="shared" si="204"/>
        <v>0</v>
      </c>
      <c r="NC60">
        <f t="shared" si="205"/>
        <v>0</v>
      </c>
      <c r="ND60" s="38" t="str">
        <f>IF(MY60=0,"",IF(NB60&gt;Configurações!$B$15,"7DIA ","")&amp;IF(AND(WEEKDAY(MU$5)=1,NC60&gt;IF($D60="F",Configurações!$B$13,Configurações!$B$14)),"DOM ","")&amp;IF(Configurações!$B$3="Simples","",IF(ROUND(MZ60*1440,0)&lt;=ROUND(Configurações!$B$11*1440,0),IF(ROUND(NA60*1440,0)&gt;0,"INT-INDEVIDO",""),IF(ROUND(MZ60*1440,0)&lt;=ROUND(Configurações!$B$12*1440,0),IF(ROUND(NA60*1440,0)&lt;&gt;ROUND(Configurações!$B$8*1440,0),"INT-15MIN",""),IF(OR(ROUND(NA60*1440,0)&lt;ROUND(Configurações!$B$9*1440,0),ROUND(NA60*1440,0)&gt;ROUND(Configurações!$B$10*1440,0)),"INT-1H2H","")))))</f>
        <v/>
      </c>
      <c r="NE60" t="str">
        <f>IF(Configurações!$B$3="Simples",IF('Escala Simples'!AR60="Trabalho","TRAB",IF('Escala Simples'!AR60="Folga","FOLGA",IF('Escala Simples'!AR60="Atestado","ATEST",IF('Escala Simples'!AR60="Férias","FERIAS","")))),"")</f>
        <v/>
      </c>
      <c r="NF60" s="71" t="str">
        <f>IF(Configurações!$B$3="Colunas",IF('Escala Colunas'!Q224="","",'Escala Colunas'!Q224),IF(Configurações!$B$3="Simples","",IF('Escala Linhas'!FY60="","",'Escala Linhas'!FY60)))</f>
        <v/>
      </c>
      <c r="NG60" s="71" t="str">
        <f>IF(Configurações!$B$3="Colunas",IF('Escala Colunas'!Q225="","",'Escala Colunas'!Q225),IF(Configurações!$B$3="Simples","",IF('Escala Linhas'!FZ60="","",'Escala Linhas'!FZ60)))</f>
        <v/>
      </c>
      <c r="NH60" s="71" t="str">
        <f>IF(Configurações!$B$3="Colunas",IF('Escala Colunas'!Q226="","",'Escala Colunas'!Q226),IF(Configurações!$B$3="Simples","",IF('Escala Linhas'!GA60="","",'Escala Linhas'!GA60)))</f>
        <v/>
      </c>
      <c r="NI60" s="71" t="str">
        <f>IF(Configurações!$B$3="Colunas",IF('Escala Colunas'!Q227="","",'Escala Colunas'!Q227),IF(Configurações!$B$3="Simples","",IF('Escala Linhas'!GB60="","",'Escala Linhas'!GB60)))</f>
        <v/>
      </c>
      <c r="NJ60">
        <f>IF($B60="",0,IF(Configurações!$B$3="Simples",IF(OR(NP60="TRAB",NP60="ATEST"),1,0),IF(AND(NF60&lt;&gt;"",NI60&lt;&gt;""),1,0)))</f>
        <v>0</v>
      </c>
      <c r="NK60" s="72">
        <f>IF(AND(NJ60=1,Configurações!$B$3&lt;&gt;"Simples"),MOD(NI60-NF60,1)-NL60,0)</f>
        <v>0</v>
      </c>
      <c r="NL60" s="72">
        <f t="shared" si="206"/>
        <v>0</v>
      </c>
      <c r="NM60">
        <f t="shared" si="207"/>
        <v>0</v>
      </c>
      <c r="NN60">
        <f t="shared" si="208"/>
        <v>0</v>
      </c>
      <c r="NO60" s="38" t="str">
        <f>IF(NJ60=0,"",IF(NM60&gt;Configurações!$B$15,"7DIA ","")&amp;IF(AND(WEEKDAY(NF$5)=1,NN60&gt;IF($D60="F",Configurações!$B$13,Configurações!$B$14)),"DOM ","")&amp;IF(Configurações!$B$3="Simples","",IF(ROUND(NK60*1440,0)&lt;=ROUND(Configurações!$B$11*1440,0),IF(ROUND(NL60*1440,0)&gt;0,"INT-INDEVIDO",""),IF(ROUND(NK60*1440,0)&lt;=ROUND(Configurações!$B$12*1440,0),IF(ROUND(NL60*1440,0)&lt;&gt;ROUND(Configurações!$B$8*1440,0),"INT-15MIN",""),IF(OR(ROUND(NL60*1440,0)&lt;ROUND(Configurações!$B$9*1440,0),ROUND(NL60*1440,0)&gt;ROUND(Configurações!$B$10*1440,0)),"INT-1H2H","")))))</f>
        <v/>
      </c>
      <c r="NP60" t="str">
        <f>IF(Configurações!$B$3="Simples",IF('Escala Simples'!AS60="Trabalho","TRAB",IF('Escala Simples'!AS60="Folga","FOLGA",IF('Escala Simples'!AS60="Atestado","ATEST",IF('Escala Simples'!AS60="Férias","FERIAS","")))),"")</f>
        <v/>
      </c>
      <c r="NQ60" s="71" t="str">
        <f>IF(Configurações!$B$3="Colunas",IF('Escala Colunas'!Q229="","",'Escala Colunas'!Q229),IF(Configurações!$B$3="Simples","",IF('Escala Linhas'!GD60="","",'Escala Linhas'!GD60)))</f>
        <v/>
      </c>
      <c r="NR60" s="71" t="str">
        <f>IF(Configurações!$B$3="Colunas",IF('Escala Colunas'!Q230="","",'Escala Colunas'!Q230),IF(Configurações!$B$3="Simples","",IF('Escala Linhas'!GE60="","",'Escala Linhas'!GE60)))</f>
        <v/>
      </c>
      <c r="NS60" s="71" t="str">
        <f>IF(Configurações!$B$3="Colunas",IF('Escala Colunas'!Q231="","",'Escala Colunas'!Q231),IF(Configurações!$B$3="Simples","",IF('Escala Linhas'!GF60="","",'Escala Linhas'!GF60)))</f>
        <v/>
      </c>
      <c r="NT60" s="71" t="str">
        <f>IF(Configurações!$B$3="Colunas",IF('Escala Colunas'!Q232="","",'Escala Colunas'!Q232),IF(Configurações!$B$3="Simples","",IF('Escala Linhas'!GG60="","",'Escala Linhas'!GG60)))</f>
        <v/>
      </c>
      <c r="NU60">
        <f>IF($B60="",0,IF(Configurações!$B$3="Simples",IF(OR(OA60="TRAB",OA60="ATEST"),1,0),IF(AND(NQ60&lt;&gt;"",NT60&lt;&gt;""),1,0)))</f>
        <v>0</v>
      </c>
      <c r="NV60" s="72">
        <f>IF(AND(NU60=1,Configurações!$B$3&lt;&gt;"Simples"),MOD(NT60-NQ60,1)-NW60,0)</f>
        <v>0</v>
      </c>
      <c r="NW60" s="72">
        <f t="shared" si="209"/>
        <v>0</v>
      </c>
      <c r="NX60">
        <f t="shared" si="210"/>
        <v>0</v>
      </c>
      <c r="NY60">
        <f t="shared" si="211"/>
        <v>0</v>
      </c>
      <c r="NZ60" s="38" t="str">
        <f>IF(NU60=0,"",IF(NX60&gt;Configurações!$B$15,"7DIA ","")&amp;IF(AND(WEEKDAY(NQ$5)=1,NY60&gt;IF($D60="F",Configurações!$B$13,Configurações!$B$14)),"DOM ","")&amp;IF(Configurações!$B$3="Simples","",IF(ROUND(NV60*1440,0)&lt;=ROUND(Configurações!$B$11*1440,0),IF(ROUND(NW60*1440,0)&gt;0,"INT-INDEVIDO",""),IF(ROUND(NV60*1440,0)&lt;=ROUND(Configurações!$B$12*1440,0),IF(ROUND(NW60*1440,0)&lt;&gt;ROUND(Configurações!$B$8*1440,0),"INT-15MIN",""),IF(OR(ROUND(NW60*1440,0)&lt;ROUND(Configurações!$B$9*1440,0),ROUND(NW60*1440,0)&gt;ROUND(Configurações!$B$10*1440,0)),"INT-1H2H","")))))</f>
        <v/>
      </c>
      <c r="OA60" t="str">
        <f>IF(Configurações!$B$3="Simples",IF('Escala Simples'!AT60="Trabalho","TRAB",IF('Escala Simples'!AT60="Folga","FOLGA",IF('Escala Simples'!AT60="Atestado","ATEST",IF('Escala Simples'!AT60="Férias","FERIAS","")))),"")</f>
        <v/>
      </c>
      <c r="OB60" s="72">
        <f>SUMIFS(Cálculos!$G60:$OA60,Cálculos!$G$4:$OA$4,"H",Cálculos!$G$3:$OA$3,1)</f>
        <v>0</v>
      </c>
      <c r="OC60">
        <f>SUMIFS(Cálculos!$G60:$OA60,Cálculos!$G$4:$OA$4,"T",Cálculos!$G$3:$OA$3,1)</f>
        <v>0</v>
      </c>
      <c r="OD60" s="69" t="str">
        <f>IF($B60="","",IF(AND(Configurações!$B$3&lt;&gt;"Simples",ISNUMBER($C60),ROUND(OB60*1440,0)&gt;$C60*60),"Jornada semanal excedida: "&amp;TEXT(OB60,"[h]:mm")&amp;" (contratada "&amp;$C60&amp;"h) • ","")&amp;IF(IF(Configurações!$B$6="Sim",OC60&gt;6,OC60&gt;Configurações!$B$5),IF(Configurações!$B$6="Sim","Semana inteira sem folga — mínimo 1 folga (CCT/ACT) • ","Mais de "&amp;Configurações!$B$5&amp;" dias trabalhados — obrigatórias 2 folgas semanais • "),"")&amp;IF(COUNTIF(G60:CD60,"*7DIA*")&gt;0,"7º dia consecutivo de trabalho • ","")&amp;IF(COUNTIF(G60:CD60,"*DOM*")&gt;0,"Domingos consecutivos acima do permitido • ","")&amp;IF(COUNTIF(G60:CD60,"*INT-INDEVIDO*")&gt;0,"Intervalo indevido em jornada até 4h • ","")&amp;IF(COUNTIF(G60:CD60,"*INT-15MIN*")&gt;0,"Intervalo deve ser de 15 min (jornada 4h01–6h) • ","")&amp;IF(COUNTIF(G60:CD60,"*INT-1H2H*")&gt;0,"Intervalo fora de 1h–2h (jornada acima de 6h) • ",""))</f>
        <v/>
      </c>
      <c r="OE60">
        <f>IF($B60="",0,IF(AND(Configurações!$B$3&lt;&gt;"Simples",ISNUMBER($C60),ROUND(OB60*1440,0)&gt;$C60*60),1,0))</f>
        <v>0</v>
      </c>
      <c r="OF60">
        <f>IF($B60="",0,IF(IF(Configurações!$B$6="Sim",OC60&gt;6,OC60&gt;Configurações!$B$5),1,0))</f>
        <v>0</v>
      </c>
      <c r="OG60" s="72">
        <f>SUMIFS(Cálculos!$G60:$OA60,Cálculos!$G$4:$OA$4,"H",Cálculos!$G$3:$OA$3,2)</f>
        <v>0</v>
      </c>
      <c r="OH60">
        <f>SUMIFS(Cálculos!$G60:$OA60,Cálculos!$G$4:$OA$4,"T",Cálculos!$G$3:$OA$3,2)</f>
        <v>0</v>
      </c>
      <c r="OI60" s="69" t="str">
        <f>IF($B60="","",IF(AND(Configurações!$B$3&lt;&gt;"Simples",ISNUMBER($C60),ROUND(OG60*1440,0)&gt;$C60*60),"Jornada semanal excedida: "&amp;TEXT(OG60,"[h]:mm")&amp;" (contratada "&amp;$C60&amp;"h) • ","")&amp;IF(IF(Configurações!$B$6="Sim",OH60&gt;6,OH60&gt;Configurações!$B$5),IF(Configurações!$B$6="Sim","Semana inteira sem folga — mínimo 1 folga (CCT/ACT) • ","Mais de "&amp;Configurações!$B$5&amp;" dias trabalhados — obrigatórias 2 folgas semanais • "),"")&amp;IF(COUNTIF(CF60:FC60,"*7DIA*")&gt;0,"7º dia consecutivo de trabalho • ","")&amp;IF(COUNTIF(CF60:FC60,"*DOM*")&gt;0,"Domingos consecutivos acima do permitido • ","")&amp;IF(COUNTIF(CF60:FC60,"*INT-INDEVIDO*")&gt;0,"Intervalo indevido em jornada até 4h • ","")&amp;IF(COUNTIF(CF60:FC60,"*INT-15MIN*")&gt;0,"Intervalo deve ser de 15 min (jornada 4h01–6h) • ","")&amp;IF(COUNTIF(CF60:FC60,"*INT-1H2H*")&gt;0,"Intervalo fora de 1h–2h (jornada acima de 6h) • ",""))</f>
        <v/>
      </c>
      <c r="OJ60">
        <f>IF($B60="",0,IF(AND(Configurações!$B$3&lt;&gt;"Simples",ISNUMBER($C60),ROUND(OG60*1440,0)&gt;$C60*60),1,0))</f>
        <v>0</v>
      </c>
      <c r="OK60">
        <f>IF($B60="",0,IF(IF(Configurações!$B$6="Sim",OH60&gt;6,OH60&gt;Configurações!$B$5),1,0))</f>
        <v>0</v>
      </c>
      <c r="OL60" s="72">
        <f>SUMIFS(Cálculos!$G60:$OA60,Cálculos!$G$4:$OA$4,"H",Cálculos!$G$3:$OA$3,3)</f>
        <v>0</v>
      </c>
      <c r="OM60">
        <f>SUMIFS(Cálculos!$G60:$OA60,Cálculos!$G$4:$OA$4,"T",Cálculos!$G$3:$OA$3,3)</f>
        <v>0</v>
      </c>
      <c r="ON60" s="69" t="str">
        <f>IF($B60="","",IF(AND(Configurações!$B$3&lt;&gt;"Simples",ISNUMBER($C60),ROUND(OL60*1440,0)&gt;$C60*60),"Jornada semanal excedida: "&amp;TEXT(OL60,"[h]:mm")&amp;" (contratada "&amp;$C60&amp;"h) • ","")&amp;IF(IF(Configurações!$B$6="Sim",OM60&gt;6,OM60&gt;Configurações!$B$5),IF(Configurações!$B$6="Sim","Semana inteira sem folga — mínimo 1 folga (CCT/ACT) • ","Mais de "&amp;Configurações!$B$5&amp;" dias trabalhados — obrigatórias 2 folgas semanais • "),"")&amp;IF(COUNTIF(FE60:IB60,"*7DIA*")&gt;0,"7º dia consecutivo de trabalho • ","")&amp;IF(COUNTIF(FE60:IB60,"*DOM*")&gt;0,"Domingos consecutivos acima do permitido • ","")&amp;IF(COUNTIF(FE60:IB60,"*INT-INDEVIDO*")&gt;0,"Intervalo indevido em jornada até 4h • ","")&amp;IF(COUNTIF(FE60:IB60,"*INT-15MIN*")&gt;0,"Intervalo deve ser de 15 min (jornada 4h01–6h) • ","")&amp;IF(COUNTIF(FE60:IB60,"*INT-1H2H*")&gt;0,"Intervalo fora de 1h–2h (jornada acima de 6h) • ",""))</f>
        <v/>
      </c>
      <c r="OO60">
        <f>IF($B60="",0,IF(AND(Configurações!$B$3&lt;&gt;"Simples",ISNUMBER($C60),ROUND(OL60*1440,0)&gt;$C60*60),1,0))</f>
        <v>0</v>
      </c>
      <c r="OP60">
        <f>IF($B60="",0,IF(IF(Configurações!$B$6="Sim",OM60&gt;6,OM60&gt;Configurações!$B$5),1,0))</f>
        <v>0</v>
      </c>
      <c r="OQ60" s="72">
        <f>SUMIFS(Cálculos!$G60:$OA60,Cálculos!$G$4:$OA$4,"H",Cálculos!$G$3:$OA$3,4)</f>
        <v>0</v>
      </c>
      <c r="OR60">
        <f>SUMIFS(Cálculos!$G60:$OA60,Cálculos!$G$4:$OA$4,"T",Cálculos!$G$3:$OA$3,4)</f>
        <v>0</v>
      </c>
      <c r="OS60" s="69" t="str">
        <f>IF($B60="","",IF(AND(Configurações!$B$3&lt;&gt;"Simples",ISNUMBER($C60),ROUND(OQ60*1440,0)&gt;$C60*60),"Jornada semanal excedida: "&amp;TEXT(OQ60,"[h]:mm")&amp;" (contratada "&amp;$C60&amp;"h) • ","")&amp;IF(IF(Configurações!$B$6="Sim",OR60&gt;6,OR60&gt;Configurações!$B$5),IF(Configurações!$B$6="Sim","Semana inteira sem folga — mínimo 1 folga (CCT/ACT) • ","Mais de "&amp;Configurações!$B$5&amp;" dias trabalhados — obrigatórias 2 folgas semanais • "),"")&amp;IF(COUNTIF(ID60:LA60,"*7DIA*")&gt;0,"7º dia consecutivo de trabalho • ","")&amp;IF(COUNTIF(ID60:LA60,"*DOM*")&gt;0,"Domingos consecutivos acima do permitido • ","")&amp;IF(COUNTIF(ID60:LA60,"*INT-INDEVIDO*")&gt;0,"Intervalo indevido em jornada até 4h • ","")&amp;IF(COUNTIF(ID60:LA60,"*INT-15MIN*")&gt;0,"Intervalo deve ser de 15 min (jornada 4h01–6h) • ","")&amp;IF(COUNTIF(ID60:LA60,"*INT-1H2H*")&gt;0,"Intervalo fora de 1h–2h (jornada acima de 6h) • ",""))</f>
        <v/>
      </c>
      <c r="OT60">
        <f>IF($B60="",0,IF(AND(Configurações!$B$3&lt;&gt;"Simples",ISNUMBER($C60),ROUND(OQ60*1440,0)&gt;$C60*60),1,0))</f>
        <v>0</v>
      </c>
      <c r="OU60">
        <f>IF($B60="",0,IF(IF(Configurações!$B$6="Sim",OR60&gt;6,OR60&gt;Configurações!$B$5),1,0))</f>
        <v>0</v>
      </c>
      <c r="OV60" s="72">
        <f>SUMIFS(Cálculos!$G60:$OA60,Cálculos!$G$4:$OA$4,"H",Cálculos!$G$3:$OA$3,5)</f>
        <v>0</v>
      </c>
      <c r="OW60">
        <f>SUMIFS(Cálculos!$G60:$OA60,Cálculos!$G$4:$OA$4,"T",Cálculos!$G$3:$OA$3,5)</f>
        <v>0</v>
      </c>
      <c r="OX60" s="69" t="str">
        <f>IF($B60="","",IF(AND(Configurações!$B$3&lt;&gt;"Simples",ISNUMBER($C60),ROUND(OV60*1440,0)&gt;$C60*60),"Jornada semanal excedida: "&amp;TEXT(OV60,"[h]:mm")&amp;" (contratada "&amp;$C60&amp;"h) • ","")&amp;IF(IF(Configurações!$B$6="Sim",OW60&gt;6,OW60&gt;Configurações!$B$5),IF(Configurações!$B$6="Sim","Semana inteira sem folga — mínimo 1 folga (CCT/ACT) • ","Mais de "&amp;Configurações!$B$5&amp;" dias trabalhados — obrigatórias 2 folgas semanais • "),"")&amp;IF(COUNTIF(LC60:NZ60,"*7DIA*")&gt;0,"7º dia consecutivo de trabalho • ","")&amp;IF(COUNTIF(LC60:NZ60,"*DOM*")&gt;0,"Domingos consecutivos acima do permitido • ","")&amp;IF(COUNTIF(LC60:NZ60,"*INT-INDEVIDO*")&gt;0,"Intervalo indevido em jornada até 4h • ","")&amp;IF(COUNTIF(LC60:NZ60,"*INT-15MIN*")&gt;0,"Intervalo deve ser de 15 min (jornada 4h01–6h) • ","")&amp;IF(COUNTIF(LC60:NZ60,"*INT-1H2H*")&gt;0,"Intervalo fora de 1h–2h (jornada acima de 6h) • ",""))</f>
        <v/>
      </c>
      <c r="OY60">
        <f>IF($B60="",0,IF(AND(Configurações!$B$3&lt;&gt;"Simples",ISNUMBER($C60),ROUND(OV60*1440,0)&gt;$C60*60),1,0))</f>
        <v>0</v>
      </c>
      <c r="OZ60">
        <f>IF($B60="",0,IF(IF(Configurações!$B$6="Sim",OW60&gt;6,OW60&gt;Configurações!$B$5),1,0))</f>
        <v>0</v>
      </c>
      <c r="PA60">
        <f>IF($B60="",0,SUMPRODUCT((Cálculos!$G$4:$OA$4="T")*(Cálculos!$G$5:$OA$5&gt;=$PA$5)*(Cálculos!$G$5:$OA$5&lt;=$PB$5))-PE60)</f>
        <v>0</v>
      </c>
      <c r="PB60">
        <f>IF($B60="",0,PA60-SUMIFS(Cálculos!$G60:$OA60,Cálculos!$G$4:$OA$4,"T",Cálculos!$G$5:$OA$5,"&gt;="&amp;$PA$5,Cálculos!$G$5:$OA$5,"&lt;="&amp;$PB$5))</f>
        <v>0</v>
      </c>
      <c r="PC60">
        <f>ROUND(PA60*Configurações!$B$7/7,0)</f>
        <v>0</v>
      </c>
      <c r="PD60">
        <f>IF(AND(Configurações!$B$6="Sim",PA60&gt;0,PB60&lt;PC60),1,0)</f>
        <v>0</v>
      </c>
      <c r="PE60">
        <f>IF($B60="",0,COUNTIFS(Cálculos!$G$4:$OA$4,"ST",Cálculos!$G$5:$OA$5,"&gt;="&amp;$PA$5,Cálculos!$G$5:$OA$5,"&lt;="&amp;$PB$5,Cálculos!$G60:$OA60,"FERIAS"))</f>
        <v>0</v>
      </c>
      <c r="PF60">
        <f>IF($B60="",0,SUMPRODUCT((Cálculos!$G$4:$OA$4="T")*(Cálculos!$G$5:$OA$5&gt;=$PF$5)*(Cálculos!$G$5:$OA$5&lt;=$PG$5))-PJ60)</f>
        <v>0</v>
      </c>
      <c r="PG60">
        <f>IF($B60="",0,PF60-SUMIFS(Cálculos!$G60:$OA60,Cálculos!$G$4:$OA$4,"T",Cálculos!$G$5:$OA$5,"&gt;="&amp;$PF$5,Cálculos!$G$5:$OA$5,"&lt;="&amp;$PG$5))</f>
        <v>0</v>
      </c>
      <c r="PH60">
        <f>ROUND(PF60*Configurações!$B$7/7,0)</f>
        <v>0</v>
      </c>
      <c r="PI60">
        <f>IF(AND(Configurações!$B$6="Sim",PF60&gt;0,PG60&lt;PH60),1,0)</f>
        <v>0</v>
      </c>
      <c r="PJ60">
        <f>IF($B60="",0,COUNTIFS(Cálculos!$G$4:$OA$4,"ST",Cálculos!$G$5:$OA$5,"&gt;="&amp;$PF$5,Cálculos!$G$5:$OA$5,"&lt;="&amp;$PG$5,Cálculos!$G60:$OA60,"FERIAS"))</f>
        <v>0</v>
      </c>
      <c r="PK60">
        <f>IF($B60="",0,SUMPRODUCT((Cálculos!$G$4:$OA$4="T")*(Cálculos!$G$5:$OA$5&gt;=$PK$5)*(Cálculos!$G$5:$OA$5&lt;=$PL$5))-PO60)</f>
        <v>0</v>
      </c>
      <c r="PL60">
        <f>IF($B60="",0,PK60-SUMIFS(Cálculos!$G60:$OA60,Cálculos!$G$4:$OA$4,"T",Cálculos!$G$5:$OA$5,"&gt;="&amp;$PK$5,Cálculos!$G$5:$OA$5,"&lt;="&amp;$PL$5))</f>
        <v>0</v>
      </c>
      <c r="PM60">
        <f>ROUND(PK60*Configurações!$B$7/7,0)</f>
        <v>0</v>
      </c>
      <c r="PN60">
        <f>IF(AND(Configurações!$B$6="Sim",PK60&gt;0,PL60&lt;PM60),1,0)</f>
        <v>0</v>
      </c>
      <c r="PO60">
        <f>IF($B60="",0,COUNTIFS(Cálculos!$G$4:$OA$4,"ST",Cálculos!$G$5:$OA$5,"&gt;="&amp;$PK$5,Cálculos!$G$5:$OA$5,"&lt;="&amp;$PL$5,Cálculos!$G60:$OA60,"FERIAS"))</f>
        <v>0</v>
      </c>
      <c r="PP60" s="69" t="str">
        <f t="shared" si="212"/>
        <v/>
      </c>
    </row>
    <row r="61" spans="1:432" x14ac:dyDescent="0.25">
      <c r="A61" s="68" t="str">
        <f t="shared" si="106"/>
        <v/>
      </c>
      <c r="B61" s="69" t="str">
        <f>IF(Configurações!$B$3="Colunas",IF('Escala Colunas'!Q$4="","",'Escala Colunas'!Q$4),IF(Configurações!$B$3="Simples",IF('Escala Simples'!$B61="","",'Escala Simples'!$B61),IF('Escala Linhas'!$B61="","",'Escala Linhas'!$B61)))</f>
        <v/>
      </c>
      <c r="C61" s="70" t="str">
        <f>IF($B61="","",IFERROR(INDEX(Funcionários!$D$5:$D$84,MATCH($B61,Funcionários!$B$5:$B$84,0)),""))</f>
        <v/>
      </c>
      <c r="D61" t="str">
        <f>IF($B61="","",IFERROR(INDEX(Funcionários!$C$5:$C$84,MATCH($B61,Funcionários!$B$5:$B$84,0)),""))</f>
        <v/>
      </c>
      <c r="E61">
        <f>IF($B61="",0,IFERROR(N(INDEX(Funcionários!$E$5:$E$84,MATCH($B61,Funcionários!$B$5:$B$84,0))),0))</f>
        <v>0</v>
      </c>
      <c r="F61">
        <f>IF($B61="",0,IFERROR(N(INDEX(Funcionários!$F$5:$F$84,MATCH($B61,Funcionários!$B$5:$B$84,0))),0))</f>
        <v>0</v>
      </c>
      <c r="G61" s="71" t="str">
        <f>IF(Configurações!$B$3="Colunas",IF('Escala Colunas'!Q48="","",'Escala Colunas'!Q48),IF(Configurações!$B$3="Simples","",IF('Escala Linhas'!D61="","",'Escala Linhas'!D61)))</f>
        <v/>
      </c>
      <c r="H61" s="71" t="str">
        <f>IF(Configurações!$B$3="Colunas",IF('Escala Colunas'!Q49="","",'Escala Colunas'!Q49),IF(Configurações!$B$3="Simples","",IF('Escala Linhas'!E61="","",'Escala Linhas'!E61)))</f>
        <v/>
      </c>
      <c r="I61" s="71" t="str">
        <f>IF(Configurações!$B$3="Colunas",IF('Escala Colunas'!Q50="","",'Escala Colunas'!Q50),IF(Configurações!$B$3="Simples","",IF('Escala Linhas'!F61="","",'Escala Linhas'!F61)))</f>
        <v/>
      </c>
      <c r="J61" s="71" t="str">
        <f>IF(Configurações!$B$3="Colunas",IF('Escala Colunas'!Q51="","",'Escala Colunas'!Q51),IF(Configurações!$B$3="Simples","",IF('Escala Linhas'!G61="","",'Escala Linhas'!G61)))</f>
        <v/>
      </c>
      <c r="K61">
        <f>IF($B61="",0,IF(Configurações!$B$3="Simples",IF(OR(Q61="TRAB",Q61="ATEST"),1,0),IF(AND(G61&lt;&gt;"",J61&lt;&gt;""),1,0)))</f>
        <v>0</v>
      </c>
      <c r="L61" s="72">
        <f>IF(AND(K61=1,Configurações!$B$3&lt;&gt;"Simples"),MOD(J61-G61,1)-M61,0)</f>
        <v>0</v>
      </c>
      <c r="M61" s="72">
        <f t="shared" si="107"/>
        <v>0</v>
      </c>
      <c r="N61">
        <f t="shared" si="108"/>
        <v>0</v>
      </c>
      <c r="O61">
        <f t="shared" si="109"/>
        <v>0</v>
      </c>
      <c r="P61" s="38" t="str">
        <f>IF(K61=0,"",IF(N61&gt;Configurações!$B$15,"7DIA ","")&amp;IF(AND(WEEKDAY(G$5)=1,O61&gt;IF($D61="F",Configurações!$B$13,Configurações!$B$14)),"DOM ","")&amp;IF(Configurações!$B$3="Simples","",IF(ROUND(L61*1440,0)&lt;=ROUND(Configurações!$B$11*1440,0),IF(ROUND(M61*1440,0)&gt;0,"INT-INDEVIDO",""),IF(ROUND(L61*1440,0)&lt;=ROUND(Configurações!$B$12*1440,0),IF(ROUND(M61*1440,0)&lt;&gt;ROUND(Configurações!$B$8*1440,0),"INT-15MIN",""),IF(OR(ROUND(M61*1440,0)&lt;ROUND(Configurações!$B$9*1440,0),ROUND(M61*1440,0)&gt;ROUND(Configurações!$B$10*1440,0)),"INT-1H2H","")))))</f>
        <v/>
      </c>
      <c r="Q61" t="str">
        <f>IF(Configurações!$B$3="Simples",IF('Escala Simples'!D61="Trabalho","TRAB",IF('Escala Simples'!D61="Folga","FOLGA",IF('Escala Simples'!D61="Atestado","ATEST",IF('Escala Simples'!D61="Férias","FERIAS","")))),"")</f>
        <v/>
      </c>
      <c r="R61" s="71" t="str">
        <f>IF(Configurações!$B$3="Colunas",IF('Escala Colunas'!Q53="","",'Escala Colunas'!Q53),IF(Configurações!$B$3="Simples","",IF('Escala Linhas'!I61="","",'Escala Linhas'!I61)))</f>
        <v/>
      </c>
      <c r="S61" s="71" t="str">
        <f>IF(Configurações!$B$3="Colunas",IF('Escala Colunas'!Q54="","",'Escala Colunas'!Q54),IF(Configurações!$B$3="Simples","",IF('Escala Linhas'!J61="","",'Escala Linhas'!J61)))</f>
        <v/>
      </c>
      <c r="T61" s="71" t="str">
        <f>IF(Configurações!$B$3="Colunas",IF('Escala Colunas'!Q55="","",'Escala Colunas'!Q55),IF(Configurações!$B$3="Simples","",IF('Escala Linhas'!K61="","",'Escala Linhas'!K61)))</f>
        <v/>
      </c>
      <c r="U61" s="71" t="str">
        <f>IF(Configurações!$B$3="Colunas",IF('Escala Colunas'!Q56="","",'Escala Colunas'!Q56),IF(Configurações!$B$3="Simples","",IF('Escala Linhas'!L61="","",'Escala Linhas'!L61)))</f>
        <v/>
      </c>
      <c r="V61">
        <f>IF($B61="",0,IF(Configurações!$B$3="Simples",IF(OR(AB61="TRAB",AB61="ATEST"),1,0),IF(AND(R61&lt;&gt;"",U61&lt;&gt;""),1,0)))</f>
        <v>0</v>
      </c>
      <c r="W61" s="72">
        <f>IF(AND(V61=1,Configurações!$B$3&lt;&gt;"Simples"),MOD(U61-R61,1)-X61,0)</f>
        <v>0</v>
      </c>
      <c r="X61" s="72">
        <f t="shared" si="110"/>
        <v>0</v>
      </c>
      <c r="Y61">
        <f t="shared" si="111"/>
        <v>0</v>
      </c>
      <c r="Z61">
        <f t="shared" si="112"/>
        <v>0</v>
      </c>
      <c r="AA61" s="38" t="str">
        <f>IF(V61=0,"",IF(Y61&gt;Configurações!$B$15,"7DIA ","")&amp;IF(AND(WEEKDAY(R$5)=1,Z61&gt;IF($D61="F",Configurações!$B$13,Configurações!$B$14)),"DOM ","")&amp;IF(Configurações!$B$3="Simples","",IF(ROUND(W61*1440,0)&lt;=ROUND(Configurações!$B$11*1440,0),IF(ROUND(X61*1440,0)&gt;0,"INT-INDEVIDO",""),IF(ROUND(W61*1440,0)&lt;=ROUND(Configurações!$B$12*1440,0),IF(ROUND(X61*1440,0)&lt;&gt;ROUND(Configurações!$B$8*1440,0),"INT-15MIN",""),IF(OR(ROUND(X61*1440,0)&lt;ROUND(Configurações!$B$9*1440,0),ROUND(X61*1440,0)&gt;ROUND(Configurações!$B$10*1440,0)),"INT-1H2H","")))))</f>
        <v/>
      </c>
      <c r="AB61" t="str">
        <f>IF(Configurações!$B$3="Simples",IF('Escala Simples'!E61="Trabalho","TRAB",IF('Escala Simples'!E61="Folga","FOLGA",IF('Escala Simples'!E61="Atestado","ATEST",IF('Escala Simples'!E61="Férias","FERIAS","")))),"")</f>
        <v/>
      </c>
      <c r="AC61" s="71" t="str">
        <f>IF(Configurações!$B$3="Colunas",IF('Escala Colunas'!Q58="","",'Escala Colunas'!Q58),IF(Configurações!$B$3="Simples","",IF('Escala Linhas'!N61="","",'Escala Linhas'!N61)))</f>
        <v/>
      </c>
      <c r="AD61" s="71" t="str">
        <f>IF(Configurações!$B$3="Colunas",IF('Escala Colunas'!Q59="","",'Escala Colunas'!Q59),IF(Configurações!$B$3="Simples","",IF('Escala Linhas'!O61="","",'Escala Linhas'!O61)))</f>
        <v/>
      </c>
      <c r="AE61" s="71" t="str">
        <f>IF(Configurações!$B$3="Colunas",IF('Escala Colunas'!Q60="","",'Escala Colunas'!Q60),IF(Configurações!$B$3="Simples","",IF('Escala Linhas'!P61="","",'Escala Linhas'!P61)))</f>
        <v/>
      </c>
      <c r="AF61" s="71" t="str">
        <f>IF(Configurações!$B$3="Colunas",IF('Escala Colunas'!Q61="","",'Escala Colunas'!Q61),IF(Configurações!$B$3="Simples","",IF('Escala Linhas'!Q61="","",'Escala Linhas'!Q61)))</f>
        <v/>
      </c>
      <c r="AG61">
        <f>IF($B61="",0,IF(Configurações!$B$3="Simples",IF(OR(AM61="TRAB",AM61="ATEST"),1,0),IF(AND(AC61&lt;&gt;"",AF61&lt;&gt;""),1,0)))</f>
        <v>0</v>
      </c>
      <c r="AH61" s="72">
        <f>IF(AND(AG61=1,Configurações!$B$3&lt;&gt;"Simples"),MOD(AF61-AC61,1)-AI61,0)</f>
        <v>0</v>
      </c>
      <c r="AI61" s="72">
        <f t="shared" si="113"/>
        <v>0</v>
      </c>
      <c r="AJ61">
        <f t="shared" si="114"/>
        <v>0</v>
      </c>
      <c r="AK61">
        <f t="shared" si="115"/>
        <v>0</v>
      </c>
      <c r="AL61" s="38" t="str">
        <f>IF(AG61=0,"",IF(AJ61&gt;Configurações!$B$15,"7DIA ","")&amp;IF(AND(WEEKDAY(AC$5)=1,AK61&gt;IF($D61="F",Configurações!$B$13,Configurações!$B$14)),"DOM ","")&amp;IF(Configurações!$B$3="Simples","",IF(ROUND(AH61*1440,0)&lt;=ROUND(Configurações!$B$11*1440,0),IF(ROUND(AI61*1440,0)&gt;0,"INT-INDEVIDO",""),IF(ROUND(AH61*1440,0)&lt;=ROUND(Configurações!$B$12*1440,0),IF(ROUND(AI61*1440,0)&lt;&gt;ROUND(Configurações!$B$8*1440,0),"INT-15MIN",""),IF(OR(ROUND(AI61*1440,0)&lt;ROUND(Configurações!$B$9*1440,0),ROUND(AI61*1440,0)&gt;ROUND(Configurações!$B$10*1440,0)),"INT-1H2H","")))))</f>
        <v/>
      </c>
      <c r="AM61" t="str">
        <f>IF(Configurações!$B$3="Simples",IF('Escala Simples'!F61="Trabalho","TRAB",IF('Escala Simples'!F61="Folga","FOLGA",IF('Escala Simples'!F61="Atestado","ATEST",IF('Escala Simples'!F61="Férias","FERIAS","")))),"")</f>
        <v/>
      </c>
      <c r="AN61" s="71" t="str">
        <f>IF(Configurações!$B$3="Colunas",IF('Escala Colunas'!Q63="","",'Escala Colunas'!Q63),IF(Configurações!$B$3="Simples","",IF('Escala Linhas'!S61="","",'Escala Linhas'!S61)))</f>
        <v/>
      </c>
      <c r="AO61" s="71" t="str">
        <f>IF(Configurações!$B$3="Colunas",IF('Escala Colunas'!Q64="","",'Escala Colunas'!Q64),IF(Configurações!$B$3="Simples","",IF('Escala Linhas'!T61="","",'Escala Linhas'!T61)))</f>
        <v/>
      </c>
      <c r="AP61" s="71" t="str">
        <f>IF(Configurações!$B$3="Colunas",IF('Escala Colunas'!Q65="","",'Escala Colunas'!Q65),IF(Configurações!$B$3="Simples","",IF('Escala Linhas'!U61="","",'Escala Linhas'!U61)))</f>
        <v/>
      </c>
      <c r="AQ61" s="71" t="str">
        <f>IF(Configurações!$B$3="Colunas",IF('Escala Colunas'!Q66="","",'Escala Colunas'!Q66),IF(Configurações!$B$3="Simples","",IF('Escala Linhas'!V61="","",'Escala Linhas'!V61)))</f>
        <v/>
      </c>
      <c r="AR61">
        <f>IF($B61="",0,IF(Configurações!$B$3="Simples",IF(OR(AX61="TRAB",AX61="ATEST"),1,0),IF(AND(AN61&lt;&gt;"",AQ61&lt;&gt;""),1,0)))</f>
        <v>0</v>
      </c>
      <c r="AS61" s="72">
        <f>IF(AND(AR61=1,Configurações!$B$3&lt;&gt;"Simples"),MOD(AQ61-AN61,1)-AT61,0)</f>
        <v>0</v>
      </c>
      <c r="AT61" s="72">
        <f t="shared" si="116"/>
        <v>0</v>
      </c>
      <c r="AU61">
        <f t="shared" si="117"/>
        <v>0</v>
      </c>
      <c r="AV61">
        <f t="shared" si="118"/>
        <v>0</v>
      </c>
      <c r="AW61" s="38" t="str">
        <f>IF(AR61=0,"",IF(AU61&gt;Configurações!$B$15,"7DIA ","")&amp;IF(AND(WEEKDAY(AN$5)=1,AV61&gt;IF($D61="F",Configurações!$B$13,Configurações!$B$14)),"DOM ","")&amp;IF(Configurações!$B$3="Simples","",IF(ROUND(AS61*1440,0)&lt;=ROUND(Configurações!$B$11*1440,0),IF(ROUND(AT61*1440,0)&gt;0,"INT-INDEVIDO",""),IF(ROUND(AS61*1440,0)&lt;=ROUND(Configurações!$B$12*1440,0),IF(ROUND(AT61*1440,0)&lt;&gt;ROUND(Configurações!$B$8*1440,0),"INT-15MIN",""),IF(OR(ROUND(AT61*1440,0)&lt;ROUND(Configurações!$B$9*1440,0),ROUND(AT61*1440,0)&gt;ROUND(Configurações!$B$10*1440,0)),"INT-1H2H","")))))</f>
        <v/>
      </c>
      <c r="AX61" t="str">
        <f>IF(Configurações!$B$3="Simples",IF('Escala Simples'!G61="Trabalho","TRAB",IF('Escala Simples'!G61="Folga","FOLGA",IF('Escala Simples'!G61="Atestado","ATEST",IF('Escala Simples'!G61="Férias","FERIAS","")))),"")</f>
        <v/>
      </c>
      <c r="AY61" s="71" t="str">
        <f>IF(Configurações!$B$3="Colunas",IF('Escala Colunas'!Q68="","",'Escala Colunas'!Q68),IF(Configurações!$B$3="Simples","",IF('Escala Linhas'!X61="","",'Escala Linhas'!X61)))</f>
        <v/>
      </c>
      <c r="AZ61" s="71" t="str">
        <f>IF(Configurações!$B$3="Colunas",IF('Escala Colunas'!Q69="","",'Escala Colunas'!Q69),IF(Configurações!$B$3="Simples","",IF('Escala Linhas'!Y61="","",'Escala Linhas'!Y61)))</f>
        <v/>
      </c>
      <c r="BA61" s="71" t="str">
        <f>IF(Configurações!$B$3="Colunas",IF('Escala Colunas'!Q70="","",'Escala Colunas'!Q70),IF(Configurações!$B$3="Simples","",IF('Escala Linhas'!Z61="","",'Escala Linhas'!Z61)))</f>
        <v/>
      </c>
      <c r="BB61" s="71" t="str">
        <f>IF(Configurações!$B$3="Colunas",IF('Escala Colunas'!Q71="","",'Escala Colunas'!Q71),IF(Configurações!$B$3="Simples","",IF('Escala Linhas'!AA61="","",'Escala Linhas'!AA61)))</f>
        <v/>
      </c>
      <c r="BC61">
        <f>IF($B61="",0,IF(Configurações!$B$3="Simples",IF(OR(BI61="TRAB",BI61="ATEST"),1,0),IF(AND(AY61&lt;&gt;"",BB61&lt;&gt;""),1,0)))</f>
        <v>0</v>
      </c>
      <c r="BD61" s="72">
        <f>IF(AND(BC61=1,Configurações!$B$3&lt;&gt;"Simples"),MOD(BB61-AY61,1)-BE61,0)</f>
        <v>0</v>
      </c>
      <c r="BE61" s="72">
        <f t="shared" si="119"/>
        <v>0</v>
      </c>
      <c r="BF61">
        <f t="shared" si="120"/>
        <v>0</v>
      </c>
      <c r="BG61">
        <f t="shared" si="121"/>
        <v>0</v>
      </c>
      <c r="BH61" s="38" t="str">
        <f>IF(BC61=0,"",IF(BF61&gt;Configurações!$B$15,"7DIA ","")&amp;IF(AND(WEEKDAY(AY$5)=1,BG61&gt;IF($D61="F",Configurações!$B$13,Configurações!$B$14)),"DOM ","")&amp;IF(Configurações!$B$3="Simples","",IF(ROUND(BD61*1440,0)&lt;=ROUND(Configurações!$B$11*1440,0),IF(ROUND(BE61*1440,0)&gt;0,"INT-INDEVIDO",""),IF(ROUND(BD61*1440,0)&lt;=ROUND(Configurações!$B$12*1440,0),IF(ROUND(BE61*1440,0)&lt;&gt;ROUND(Configurações!$B$8*1440,0),"INT-15MIN",""),IF(OR(ROUND(BE61*1440,0)&lt;ROUND(Configurações!$B$9*1440,0),ROUND(BE61*1440,0)&gt;ROUND(Configurações!$B$10*1440,0)),"INT-1H2H","")))))</f>
        <v/>
      </c>
      <c r="BI61" t="str">
        <f>IF(Configurações!$B$3="Simples",IF('Escala Simples'!H61="Trabalho","TRAB",IF('Escala Simples'!H61="Folga","FOLGA",IF('Escala Simples'!H61="Atestado","ATEST",IF('Escala Simples'!H61="Férias","FERIAS","")))),"")</f>
        <v/>
      </c>
      <c r="BJ61" s="71" t="str">
        <f>IF(Configurações!$B$3="Colunas",IF('Escala Colunas'!Q73="","",'Escala Colunas'!Q73),IF(Configurações!$B$3="Simples","",IF('Escala Linhas'!AC61="","",'Escala Linhas'!AC61)))</f>
        <v/>
      </c>
      <c r="BK61" s="71" t="str">
        <f>IF(Configurações!$B$3="Colunas",IF('Escala Colunas'!Q74="","",'Escala Colunas'!Q74),IF(Configurações!$B$3="Simples","",IF('Escala Linhas'!AD61="","",'Escala Linhas'!AD61)))</f>
        <v/>
      </c>
      <c r="BL61" s="71" t="str">
        <f>IF(Configurações!$B$3="Colunas",IF('Escala Colunas'!Q75="","",'Escala Colunas'!Q75),IF(Configurações!$B$3="Simples","",IF('Escala Linhas'!AE61="","",'Escala Linhas'!AE61)))</f>
        <v/>
      </c>
      <c r="BM61" s="71" t="str">
        <f>IF(Configurações!$B$3="Colunas",IF('Escala Colunas'!Q76="","",'Escala Colunas'!Q76),IF(Configurações!$B$3="Simples","",IF('Escala Linhas'!AF61="","",'Escala Linhas'!AF61)))</f>
        <v/>
      </c>
      <c r="BN61">
        <f>IF($B61="",0,IF(Configurações!$B$3="Simples",IF(OR(BT61="TRAB",BT61="ATEST"),1,0),IF(AND(BJ61&lt;&gt;"",BM61&lt;&gt;""),1,0)))</f>
        <v>0</v>
      </c>
      <c r="BO61" s="72">
        <f>IF(AND(BN61=1,Configurações!$B$3&lt;&gt;"Simples"),MOD(BM61-BJ61,1)-BP61,0)</f>
        <v>0</v>
      </c>
      <c r="BP61" s="72">
        <f t="shared" si="122"/>
        <v>0</v>
      </c>
      <c r="BQ61">
        <f t="shared" si="123"/>
        <v>0</v>
      </c>
      <c r="BR61">
        <f t="shared" si="124"/>
        <v>0</v>
      </c>
      <c r="BS61" s="38" t="str">
        <f>IF(BN61=0,"",IF(BQ61&gt;Configurações!$B$15,"7DIA ","")&amp;IF(AND(WEEKDAY(BJ$5)=1,BR61&gt;IF($D61="F",Configurações!$B$13,Configurações!$B$14)),"DOM ","")&amp;IF(Configurações!$B$3="Simples","",IF(ROUND(BO61*1440,0)&lt;=ROUND(Configurações!$B$11*1440,0),IF(ROUND(BP61*1440,0)&gt;0,"INT-INDEVIDO",""),IF(ROUND(BO61*1440,0)&lt;=ROUND(Configurações!$B$12*1440,0),IF(ROUND(BP61*1440,0)&lt;&gt;ROUND(Configurações!$B$8*1440,0),"INT-15MIN",""),IF(OR(ROUND(BP61*1440,0)&lt;ROUND(Configurações!$B$9*1440,0),ROUND(BP61*1440,0)&gt;ROUND(Configurações!$B$10*1440,0)),"INT-1H2H","")))))</f>
        <v/>
      </c>
      <c r="BT61" t="str">
        <f>IF(Configurações!$B$3="Simples",IF('Escala Simples'!I61="Trabalho","TRAB",IF('Escala Simples'!I61="Folga","FOLGA",IF('Escala Simples'!I61="Atestado","ATEST",IF('Escala Simples'!I61="Férias","FERIAS","")))),"")</f>
        <v/>
      </c>
      <c r="BU61" s="71" t="str">
        <f>IF(Configurações!$B$3="Colunas",IF('Escala Colunas'!Q78="","",'Escala Colunas'!Q78),IF(Configurações!$B$3="Simples","",IF('Escala Linhas'!AH61="","",'Escala Linhas'!AH61)))</f>
        <v/>
      </c>
      <c r="BV61" s="71" t="str">
        <f>IF(Configurações!$B$3="Colunas",IF('Escala Colunas'!Q79="","",'Escala Colunas'!Q79),IF(Configurações!$B$3="Simples","",IF('Escala Linhas'!AI61="","",'Escala Linhas'!AI61)))</f>
        <v/>
      </c>
      <c r="BW61" s="71" t="str">
        <f>IF(Configurações!$B$3="Colunas",IF('Escala Colunas'!Q80="","",'Escala Colunas'!Q80),IF(Configurações!$B$3="Simples","",IF('Escala Linhas'!AJ61="","",'Escala Linhas'!AJ61)))</f>
        <v/>
      </c>
      <c r="BX61" s="71" t="str">
        <f>IF(Configurações!$B$3="Colunas",IF('Escala Colunas'!Q81="","",'Escala Colunas'!Q81),IF(Configurações!$B$3="Simples","",IF('Escala Linhas'!AK61="","",'Escala Linhas'!AK61)))</f>
        <v/>
      </c>
      <c r="BY61">
        <f>IF($B61="",0,IF(Configurações!$B$3="Simples",IF(OR(CE61="TRAB",CE61="ATEST"),1,0),IF(AND(BU61&lt;&gt;"",BX61&lt;&gt;""),1,0)))</f>
        <v>0</v>
      </c>
      <c r="BZ61" s="72">
        <f>IF(AND(BY61=1,Configurações!$B$3&lt;&gt;"Simples"),MOD(BX61-BU61,1)-CA61,0)</f>
        <v>0</v>
      </c>
      <c r="CA61" s="72">
        <f t="shared" si="125"/>
        <v>0</v>
      </c>
      <c r="CB61">
        <f t="shared" si="126"/>
        <v>0</v>
      </c>
      <c r="CC61">
        <f t="shared" si="127"/>
        <v>0</v>
      </c>
      <c r="CD61" s="38" t="str">
        <f>IF(BY61=0,"",IF(CB61&gt;Configurações!$B$15,"7DIA ","")&amp;IF(AND(WEEKDAY(BU$5)=1,CC61&gt;IF($D61="F",Configurações!$B$13,Configurações!$B$14)),"DOM ","")&amp;IF(Configurações!$B$3="Simples","",IF(ROUND(BZ61*1440,0)&lt;=ROUND(Configurações!$B$11*1440,0),IF(ROUND(CA61*1440,0)&gt;0,"INT-INDEVIDO",""),IF(ROUND(BZ61*1440,0)&lt;=ROUND(Configurações!$B$12*1440,0),IF(ROUND(CA61*1440,0)&lt;&gt;ROUND(Configurações!$B$8*1440,0),"INT-15MIN",""),IF(OR(ROUND(CA61*1440,0)&lt;ROUND(Configurações!$B$9*1440,0),ROUND(CA61*1440,0)&gt;ROUND(Configurações!$B$10*1440,0)),"INT-1H2H","")))))</f>
        <v/>
      </c>
      <c r="CE61" t="str">
        <f>IF(Configurações!$B$3="Simples",IF('Escala Simples'!J61="Trabalho","TRAB",IF('Escala Simples'!J61="Folga","FOLGA",IF('Escala Simples'!J61="Atestado","ATEST",IF('Escala Simples'!J61="Férias","FERIAS","")))),"")</f>
        <v/>
      </c>
      <c r="CF61" s="71" t="str">
        <f>IF(Configurações!$B$3="Colunas",IF('Escala Colunas'!Q86="","",'Escala Colunas'!Q86),IF(Configurações!$B$3="Simples","",IF('Escala Linhas'!AP61="","",'Escala Linhas'!AP61)))</f>
        <v/>
      </c>
      <c r="CG61" s="71" t="str">
        <f>IF(Configurações!$B$3="Colunas",IF('Escala Colunas'!Q87="","",'Escala Colunas'!Q87),IF(Configurações!$B$3="Simples","",IF('Escala Linhas'!AQ61="","",'Escala Linhas'!AQ61)))</f>
        <v/>
      </c>
      <c r="CH61" s="71" t="str">
        <f>IF(Configurações!$B$3="Colunas",IF('Escala Colunas'!Q88="","",'Escala Colunas'!Q88),IF(Configurações!$B$3="Simples","",IF('Escala Linhas'!AR61="","",'Escala Linhas'!AR61)))</f>
        <v/>
      </c>
      <c r="CI61" s="71" t="str">
        <f>IF(Configurações!$B$3="Colunas",IF('Escala Colunas'!Q89="","",'Escala Colunas'!Q89),IF(Configurações!$B$3="Simples","",IF('Escala Linhas'!AS61="","",'Escala Linhas'!AS61)))</f>
        <v/>
      </c>
      <c r="CJ61">
        <f>IF($B61="",0,IF(Configurações!$B$3="Simples",IF(OR(CP61="TRAB",CP61="ATEST"),1,0),IF(AND(CF61&lt;&gt;"",CI61&lt;&gt;""),1,0)))</f>
        <v>0</v>
      </c>
      <c r="CK61" s="72">
        <f>IF(AND(CJ61=1,Configurações!$B$3&lt;&gt;"Simples"),MOD(CI61-CF61,1)-CL61,0)</f>
        <v>0</v>
      </c>
      <c r="CL61" s="72">
        <f t="shared" si="128"/>
        <v>0</v>
      </c>
      <c r="CM61">
        <f t="shared" si="129"/>
        <v>0</v>
      </c>
      <c r="CN61">
        <f t="shared" si="130"/>
        <v>0</v>
      </c>
      <c r="CO61" s="38" t="str">
        <f>IF(CJ61=0,"",IF(CM61&gt;Configurações!$B$15,"7DIA ","")&amp;IF(AND(WEEKDAY(CF$5)=1,CN61&gt;IF($D61="F",Configurações!$B$13,Configurações!$B$14)),"DOM ","")&amp;IF(Configurações!$B$3="Simples","",IF(ROUND(CK61*1440,0)&lt;=ROUND(Configurações!$B$11*1440,0),IF(ROUND(CL61*1440,0)&gt;0,"INT-INDEVIDO",""),IF(ROUND(CK61*1440,0)&lt;=ROUND(Configurações!$B$12*1440,0),IF(ROUND(CL61*1440,0)&lt;&gt;ROUND(Configurações!$B$8*1440,0),"INT-15MIN",""),IF(OR(ROUND(CL61*1440,0)&lt;ROUND(Configurações!$B$9*1440,0),ROUND(CL61*1440,0)&gt;ROUND(Configurações!$B$10*1440,0)),"INT-1H2H","")))))</f>
        <v/>
      </c>
      <c r="CP61" t="str">
        <f>IF(Configurações!$B$3="Simples",IF('Escala Simples'!M61="Trabalho","TRAB",IF('Escala Simples'!M61="Folga","FOLGA",IF('Escala Simples'!M61="Atestado","ATEST",IF('Escala Simples'!M61="Férias","FERIAS","")))),"")</f>
        <v/>
      </c>
      <c r="CQ61" s="71" t="str">
        <f>IF(Configurações!$B$3="Colunas",IF('Escala Colunas'!Q91="","",'Escala Colunas'!Q91),IF(Configurações!$B$3="Simples","",IF('Escala Linhas'!AU61="","",'Escala Linhas'!AU61)))</f>
        <v/>
      </c>
      <c r="CR61" s="71" t="str">
        <f>IF(Configurações!$B$3="Colunas",IF('Escala Colunas'!Q92="","",'Escala Colunas'!Q92),IF(Configurações!$B$3="Simples","",IF('Escala Linhas'!AV61="","",'Escala Linhas'!AV61)))</f>
        <v/>
      </c>
      <c r="CS61" s="71" t="str">
        <f>IF(Configurações!$B$3="Colunas",IF('Escala Colunas'!Q93="","",'Escala Colunas'!Q93),IF(Configurações!$B$3="Simples","",IF('Escala Linhas'!AW61="","",'Escala Linhas'!AW61)))</f>
        <v/>
      </c>
      <c r="CT61" s="71" t="str">
        <f>IF(Configurações!$B$3="Colunas",IF('Escala Colunas'!Q94="","",'Escala Colunas'!Q94),IF(Configurações!$B$3="Simples","",IF('Escala Linhas'!AX61="","",'Escala Linhas'!AX61)))</f>
        <v/>
      </c>
      <c r="CU61">
        <f>IF($B61="",0,IF(Configurações!$B$3="Simples",IF(OR(DA61="TRAB",DA61="ATEST"),1,0),IF(AND(CQ61&lt;&gt;"",CT61&lt;&gt;""),1,0)))</f>
        <v>0</v>
      </c>
      <c r="CV61" s="72">
        <f>IF(AND(CU61=1,Configurações!$B$3&lt;&gt;"Simples"),MOD(CT61-CQ61,1)-CW61,0)</f>
        <v>0</v>
      </c>
      <c r="CW61" s="72">
        <f t="shared" si="131"/>
        <v>0</v>
      </c>
      <c r="CX61">
        <f t="shared" si="132"/>
        <v>0</v>
      </c>
      <c r="CY61">
        <f t="shared" si="133"/>
        <v>0</v>
      </c>
      <c r="CZ61" s="38" t="str">
        <f>IF(CU61=0,"",IF(CX61&gt;Configurações!$B$15,"7DIA ","")&amp;IF(AND(WEEKDAY(CQ$5)=1,CY61&gt;IF($D61="F",Configurações!$B$13,Configurações!$B$14)),"DOM ","")&amp;IF(Configurações!$B$3="Simples","",IF(ROUND(CV61*1440,0)&lt;=ROUND(Configurações!$B$11*1440,0),IF(ROUND(CW61*1440,0)&gt;0,"INT-INDEVIDO",""),IF(ROUND(CV61*1440,0)&lt;=ROUND(Configurações!$B$12*1440,0),IF(ROUND(CW61*1440,0)&lt;&gt;ROUND(Configurações!$B$8*1440,0),"INT-15MIN",""),IF(OR(ROUND(CW61*1440,0)&lt;ROUND(Configurações!$B$9*1440,0),ROUND(CW61*1440,0)&gt;ROUND(Configurações!$B$10*1440,0)),"INT-1H2H","")))))</f>
        <v/>
      </c>
      <c r="DA61" t="str">
        <f>IF(Configurações!$B$3="Simples",IF('Escala Simples'!N61="Trabalho","TRAB",IF('Escala Simples'!N61="Folga","FOLGA",IF('Escala Simples'!N61="Atestado","ATEST",IF('Escala Simples'!N61="Férias","FERIAS","")))),"")</f>
        <v/>
      </c>
      <c r="DB61" s="71" t="str">
        <f>IF(Configurações!$B$3="Colunas",IF('Escala Colunas'!Q96="","",'Escala Colunas'!Q96),IF(Configurações!$B$3="Simples","",IF('Escala Linhas'!AZ61="","",'Escala Linhas'!AZ61)))</f>
        <v/>
      </c>
      <c r="DC61" s="71" t="str">
        <f>IF(Configurações!$B$3="Colunas",IF('Escala Colunas'!Q97="","",'Escala Colunas'!Q97),IF(Configurações!$B$3="Simples","",IF('Escala Linhas'!BA61="","",'Escala Linhas'!BA61)))</f>
        <v/>
      </c>
      <c r="DD61" s="71" t="str">
        <f>IF(Configurações!$B$3="Colunas",IF('Escala Colunas'!Q98="","",'Escala Colunas'!Q98),IF(Configurações!$B$3="Simples","",IF('Escala Linhas'!BB61="","",'Escala Linhas'!BB61)))</f>
        <v/>
      </c>
      <c r="DE61" s="71" t="str">
        <f>IF(Configurações!$B$3="Colunas",IF('Escala Colunas'!Q99="","",'Escala Colunas'!Q99),IF(Configurações!$B$3="Simples","",IF('Escala Linhas'!BC61="","",'Escala Linhas'!BC61)))</f>
        <v/>
      </c>
      <c r="DF61">
        <f>IF($B61="",0,IF(Configurações!$B$3="Simples",IF(OR(DL61="TRAB",DL61="ATEST"),1,0),IF(AND(DB61&lt;&gt;"",DE61&lt;&gt;""),1,0)))</f>
        <v>0</v>
      </c>
      <c r="DG61" s="72">
        <f>IF(AND(DF61=1,Configurações!$B$3&lt;&gt;"Simples"),MOD(DE61-DB61,1)-DH61,0)</f>
        <v>0</v>
      </c>
      <c r="DH61" s="72">
        <f t="shared" si="134"/>
        <v>0</v>
      </c>
      <c r="DI61">
        <f t="shared" si="135"/>
        <v>0</v>
      </c>
      <c r="DJ61">
        <f t="shared" si="136"/>
        <v>0</v>
      </c>
      <c r="DK61" s="38" t="str">
        <f>IF(DF61=0,"",IF(DI61&gt;Configurações!$B$15,"7DIA ","")&amp;IF(AND(WEEKDAY(DB$5)=1,DJ61&gt;IF($D61="F",Configurações!$B$13,Configurações!$B$14)),"DOM ","")&amp;IF(Configurações!$B$3="Simples","",IF(ROUND(DG61*1440,0)&lt;=ROUND(Configurações!$B$11*1440,0),IF(ROUND(DH61*1440,0)&gt;0,"INT-INDEVIDO",""),IF(ROUND(DG61*1440,0)&lt;=ROUND(Configurações!$B$12*1440,0),IF(ROUND(DH61*1440,0)&lt;&gt;ROUND(Configurações!$B$8*1440,0),"INT-15MIN",""),IF(OR(ROUND(DH61*1440,0)&lt;ROUND(Configurações!$B$9*1440,0),ROUND(DH61*1440,0)&gt;ROUND(Configurações!$B$10*1440,0)),"INT-1H2H","")))))</f>
        <v/>
      </c>
      <c r="DL61" t="str">
        <f>IF(Configurações!$B$3="Simples",IF('Escala Simples'!O61="Trabalho","TRAB",IF('Escala Simples'!O61="Folga","FOLGA",IF('Escala Simples'!O61="Atestado","ATEST",IF('Escala Simples'!O61="Férias","FERIAS","")))),"")</f>
        <v/>
      </c>
      <c r="DM61" s="71" t="str">
        <f>IF(Configurações!$B$3="Colunas",IF('Escala Colunas'!Q101="","",'Escala Colunas'!Q101),IF(Configurações!$B$3="Simples","",IF('Escala Linhas'!BE61="","",'Escala Linhas'!BE61)))</f>
        <v/>
      </c>
      <c r="DN61" s="71" t="str">
        <f>IF(Configurações!$B$3="Colunas",IF('Escala Colunas'!Q102="","",'Escala Colunas'!Q102),IF(Configurações!$B$3="Simples","",IF('Escala Linhas'!BF61="","",'Escala Linhas'!BF61)))</f>
        <v/>
      </c>
      <c r="DO61" s="71" t="str">
        <f>IF(Configurações!$B$3="Colunas",IF('Escala Colunas'!Q103="","",'Escala Colunas'!Q103),IF(Configurações!$B$3="Simples","",IF('Escala Linhas'!BG61="","",'Escala Linhas'!BG61)))</f>
        <v/>
      </c>
      <c r="DP61" s="71" t="str">
        <f>IF(Configurações!$B$3="Colunas",IF('Escala Colunas'!Q104="","",'Escala Colunas'!Q104),IF(Configurações!$B$3="Simples","",IF('Escala Linhas'!BH61="","",'Escala Linhas'!BH61)))</f>
        <v/>
      </c>
      <c r="DQ61">
        <f>IF($B61="",0,IF(Configurações!$B$3="Simples",IF(OR(DW61="TRAB",DW61="ATEST"),1,0),IF(AND(DM61&lt;&gt;"",DP61&lt;&gt;""),1,0)))</f>
        <v>0</v>
      </c>
      <c r="DR61" s="72">
        <f>IF(AND(DQ61=1,Configurações!$B$3&lt;&gt;"Simples"),MOD(DP61-DM61,1)-DS61,0)</f>
        <v>0</v>
      </c>
      <c r="DS61" s="72">
        <f t="shared" si="137"/>
        <v>0</v>
      </c>
      <c r="DT61">
        <f t="shared" si="138"/>
        <v>0</v>
      </c>
      <c r="DU61">
        <f t="shared" si="139"/>
        <v>0</v>
      </c>
      <c r="DV61" s="38" t="str">
        <f>IF(DQ61=0,"",IF(DT61&gt;Configurações!$B$15,"7DIA ","")&amp;IF(AND(WEEKDAY(DM$5)=1,DU61&gt;IF($D61="F",Configurações!$B$13,Configurações!$B$14)),"DOM ","")&amp;IF(Configurações!$B$3="Simples","",IF(ROUND(DR61*1440,0)&lt;=ROUND(Configurações!$B$11*1440,0),IF(ROUND(DS61*1440,0)&gt;0,"INT-INDEVIDO",""),IF(ROUND(DR61*1440,0)&lt;=ROUND(Configurações!$B$12*1440,0),IF(ROUND(DS61*1440,0)&lt;&gt;ROUND(Configurações!$B$8*1440,0),"INT-15MIN",""),IF(OR(ROUND(DS61*1440,0)&lt;ROUND(Configurações!$B$9*1440,0),ROUND(DS61*1440,0)&gt;ROUND(Configurações!$B$10*1440,0)),"INT-1H2H","")))))</f>
        <v/>
      </c>
      <c r="DW61" t="str">
        <f>IF(Configurações!$B$3="Simples",IF('Escala Simples'!P61="Trabalho","TRAB",IF('Escala Simples'!P61="Folga","FOLGA",IF('Escala Simples'!P61="Atestado","ATEST",IF('Escala Simples'!P61="Férias","FERIAS","")))),"")</f>
        <v/>
      </c>
      <c r="DX61" s="71" t="str">
        <f>IF(Configurações!$B$3="Colunas",IF('Escala Colunas'!Q106="","",'Escala Colunas'!Q106),IF(Configurações!$B$3="Simples","",IF('Escala Linhas'!BJ61="","",'Escala Linhas'!BJ61)))</f>
        <v/>
      </c>
      <c r="DY61" s="71" t="str">
        <f>IF(Configurações!$B$3="Colunas",IF('Escala Colunas'!Q107="","",'Escala Colunas'!Q107),IF(Configurações!$B$3="Simples","",IF('Escala Linhas'!BK61="","",'Escala Linhas'!BK61)))</f>
        <v/>
      </c>
      <c r="DZ61" s="71" t="str">
        <f>IF(Configurações!$B$3="Colunas",IF('Escala Colunas'!Q108="","",'Escala Colunas'!Q108),IF(Configurações!$B$3="Simples","",IF('Escala Linhas'!BL61="","",'Escala Linhas'!BL61)))</f>
        <v/>
      </c>
      <c r="EA61" s="71" t="str">
        <f>IF(Configurações!$B$3="Colunas",IF('Escala Colunas'!Q109="","",'Escala Colunas'!Q109),IF(Configurações!$B$3="Simples","",IF('Escala Linhas'!BM61="","",'Escala Linhas'!BM61)))</f>
        <v/>
      </c>
      <c r="EB61">
        <f>IF($B61="",0,IF(Configurações!$B$3="Simples",IF(OR(EH61="TRAB",EH61="ATEST"),1,0),IF(AND(DX61&lt;&gt;"",EA61&lt;&gt;""),1,0)))</f>
        <v>0</v>
      </c>
      <c r="EC61" s="72">
        <f>IF(AND(EB61=1,Configurações!$B$3&lt;&gt;"Simples"),MOD(EA61-DX61,1)-ED61,0)</f>
        <v>0</v>
      </c>
      <c r="ED61" s="72">
        <f t="shared" si="140"/>
        <v>0</v>
      </c>
      <c r="EE61">
        <f t="shared" si="141"/>
        <v>0</v>
      </c>
      <c r="EF61">
        <f t="shared" si="142"/>
        <v>0</v>
      </c>
      <c r="EG61" s="38" t="str">
        <f>IF(EB61=0,"",IF(EE61&gt;Configurações!$B$15,"7DIA ","")&amp;IF(AND(WEEKDAY(DX$5)=1,EF61&gt;IF($D61="F",Configurações!$B$13,Configurações!$B$14)),"DOM ","")&amp;IF(Configurações!$B$3="Simples","",IF(ROUND(EC61*1440,0)&lt;=ROUND(Configurações!$B$11*1440,0),IF(ROUND(ED61*1440,0)&gt;0,"INT-INDEVIDO",""),IF(ROUND(EC61*1440,0)&lt;=ROUND(Configurações!$B$12*1440,0),IF(ROUND(ED61*1440,0)&lt;&gt;ROUND(Configurações!$B$8*1440,0),"INT-15MIN",""),IF(OR(ROUND(ED61*1440,0)&lt;ROUND(Configurações!$B$9*1440,0),ROUND(ED61*1440,0)&gt;ROUND(Configurações!$B$10*1440,0)),"INT-1H2H","")))))</f>
        <v/>
      </c>
      <c r="EH61" t="str">
        <f>IF(Configurações!$B$3="Simples",IF('Escala Simples'!Q61="Trabalho","TRAB",IF('Escala Simples'!Q61="Folga","FOLGA",IF('Escala Simples'!Q61="Atestado","ATEST",IF('Escala Simples'!Q61="Férias","FERIAS","")))),"")</f>
        <v/>
      </c>
      <c r="EI61" s="71" t="str">
        <f>IF(Configurações!$B$3="Colunas",IF('Escala Colunas'!Q111="","",'Escala Colunas'!Q111),IF(Configurações!$B$3="Simples","",IF('Escala Linhas'!BO61="","",'Escala Linhas'!BO61)))</f>
        <v/>
      </c>
      <c r="EJ61" s="71" t="str">
        <f>IF(Configurações!$B$3="Colunas",IF('Escala Colunas'!Q112="","",'Escala Colunas'!Q112),IF(Configurações!$B$3="Simples","",IF('Escala Linhas'!BP61="","",'Escala Linhas'!BP61)))</f>
        <v/>
      </c>
      <c r="EK61" s="71" t="str">
        <f>IF(Configurações!$B$3="Colunas",IF('Escala Colunas'!Q113="","",'Escala Colunas'!Q113),IF(Configurações!$B$3="Simples","",IF('Escala Linhas'!BQ61="","",'Escala Linhas'!BQ61)))</f>
        <v/>
      </c>
      <c r="EL61" s="71" t="str">
        <f>IF(Configurações!$B$3="Colunas",IF('Escala Colunas'!Q114="","",'Escala Colunas'!Q114),IF(Configurações!$B$3="Simples","",IF('Escala Linhas'!BR61="","",'Escala Linhas'!BR61)))</f>
        <v/>
      </c>
      <c r="EM61">
        <f>IF($B61="",0,IF(Configurações!$B$3="Simples",IF(OR(ES61="TRAB",ES61="ATEST"),1,0),IF(AND(EI61&lt;&gt;"",EL61&lt;&gt;""),1,0)))</f>
        <v>0</v>
      </c>
      <c r="EN61" s="72">
        <f>IF(AND(EM61=1,Configurações!$B$3&lt;&gt;"Simples"),MOD(EL61-EI61,1)-EO61,0)</f>
        <v>0</v>
      </c>
      <c r="EO61" s="72">
        <f t="shared" si="143"/>
        <v>0</v>
      </c>
      <c r="EP61">
        <f t="shared" si="144"/>
        <v>0</v>
      </c>
      <c r="EQ61">
        <f t="shared" si="145"/>
        <v>0</v>
      </c>
      <c r="ER61" s="38" t="str">
        <f>IF(EM61=0,"",IF(EP61&gt;Configurações!$B$15,"7DIA ","")&amp;IF(AND(WEEKDAY(EI$5)=1,EQ61&gt;IF($D61="F",Configurações!$B$13,Configurações!$B$14)),"DOM ","")&amp;IF(Configurações!$B$3="Simples","",IF(ROUND(EN61*1440,0)&lt;=ROUND(Configurações!$B$11*1440,0),IF(ROUND(EO61*1440,0)&gt;0,"INT-INDEVIDO",""),IF(ROUND(EN61*1440,0)&lt;=ROUND(Configurações!$B$12*1440,0),IF(ROUND(EO61*1440,0)&lt;&gt;ROUND(Configurações!$B$8*1440,0),"INT-15MIN",""),IF(OR(ROUND(EO61*1440,0)&lt;ROUND(Configurações!$B$9*1440,0),ROUND(EO61*1440,0)&gt;ROUND(Configurações!$B$10*1440,0)),"INT-1H2H","")))))</f>
        <v/>
      </c>
      <c r="ES61" t="str">
        <f>IF(Configurações!$B$3="Simples",IF('Escala Simples'!R61="Trabalho","TRAB",IF('Escala Simples'!R61="Folga","FOLGA",IF('Escala Simples'!R61="Atestado","ATEST",IF('Escala Simples'!R61="Férias","FERIAS","")))),"")</f>
        <v/>
      </c>
      <c r="ET61" s="71" t="str">
        <f>IF(Configurações!$B$3="Colunas",IF('Escala Colunas'!Q116="","",'Escala Colunas'!Q116),IF(Configurações!$B$3="Simples","",IF('Escala Linhas'!BT61="","",'Escala Linhas'!BT61)))</f>
        <v/>
      </c>
      <c r="EU61" s="71" t="str">
        <f>IF(Configurações!$B$3="Colunas",IF('Escala Colunas'!Q117="","",'Escala Colunas'!Q117),IF(Configurações!$B$3="Simples","",IF('Escala Linhas'!BU61="","",'Escala Linhas'!BU61)))</f>
        <v/>
      </c>
      <c r="EV61" s="71" t="str">
        <f>IF(Configurações!$B$3="Colunas",IF('Escala Colunas'!Q118="","",'Escala Colunas'!Q118),IF(Configurações!$B$3="Simples","",IF('Escala Linhas'!BV61="","",'Escala Linhas'!BV61)))</f>
        <v/>
      </c>
      <c r="EW61" s="71" t="str">
        <f>IF(Configurações!$B$3="Colunas",IF('Escala Colunas'!Q119="","",'Escala Colunas'!Q119),IF(Configurações!$B$3="Simples","",IF('Escala Linhas'!BW61="","",'Escala Linhas'!BW61)))</f>
        <v/>
      </c>
      <c r="EX61">
        <f>IF($B61="",0,IF(Configurações!$B$3="Simples",IF(OR(FD61="TRAB",FD61="ATEST"),1,0),IF(AND(ET61&lt;&gt;"",EW61&lt;&gt;""),1,0)))</f>
        <v>0</v>
      </c>
      <c r="EY61" s="72">
        <f>IF(AND(EX61=1,Configurações!$B$3&lt;&gt;"Simples"),MOD(EW61-ET61,1)-EZ61,0)</f>
        <v>0</v>
      </c>
      <c r="EZ61" s="72">
        <f t="shared" si="146"/>
        <v>0</v>
      </c>
      <c r="FA61">
        <f t="shared" si="147"/>
        <v>0</v>
      </c>
      <c r="FB61">
        <f t="shared" si="148"/>
        <v>0</v>
      </c>
      <c r="FC61" s="38" t="str">
        <f>IF(EX61=0,"",IF(FA61&gt;Configurações!$B$15,"7DIA ","")&amp;IF(AND(WEEKDAY(ET$5)=1,FB61&gt;IF($D61="F",Configurações!$B$13,Configurações!$B$14)),"DOM ","")&amp;IF(Configurações!$B$3="Simples","",IF(ROUND(EY61*1440,0)&lt;=ROUND(Configurações!$B$11*1440,0),IF(ROUND(EZ61*1440,0)&gt;0,"INT-INDEVIDO",""),IF(ROUND(EY61*1440,0)&lt;=ROUND(Configurações!$B$12*1440,0),IF(ROUND(EZ61*1440,0)&lt;&gt;ROUND(Configurações!$B$8*1440,0),"INT-15MIN",""),IF(OR(ROUND(EZ61*1440,0)&lt;ROUND(Configurações!$B$9*1440,0),ROUND(EZ61*1440,0)&gt;ROUND(Configurações!$B$10*1440,0)),"INT-1H2H","")))))</f>
        <v/>
      </c>
      <c r="FD61" t="str">
        <f>IF(Configurações!$B$3="Simples",IF('Escala Simples'!S61="Trabalho","TRAB",IF('Escala Simples'!S61="Folga","FOLGA",IF('Escala Simples'!S61="Atestado","ATEST",IF('Escala Simples'!S61="Férias","FERIAS","")))),"")</f>
        <v/>
      </c>
      <c r="FE61" s="71" t="str">
        <f>IF(Configurações!$B$3="Colunas",IF('Escala Colunas'!Q124="","",'Escala Colunas'!Q124),IF(Configurações!$B$3="Simples","",IF('Escala Linhas'!CB61="","",'Escala Linhas'!CB61)))</f>
        <v/>
      </c>
      <c r="FF61" s="71" t="str">
        <f>IF(Configurações!$B$3="Colunas",IF('Escala Colunas'!Q125="","",'Escala Colunas'!Q125),IF(Configurações!$B$3="Simples","",IF('Escala Linhas'!CC61="","",'Escala Linhas'!CC61)))</f>
        <v/>
      </c>
      <c r="FG61" s="71" t="str">
        <f>IF(Configurações!$B$3="Colunas",IF('Escala Colunas'!Q126="","",'Escala Colunas'!Q126),IF(Configurações!$B$3="Simples","",IF('Escala Linhas'!CD61="","",'Escala Linhas'!CD61)))</f>
        <v/>
      </c>
      <c r="FH61" s="71" t="str">
        <f>IF(Configurações!$B$3="Colunas",IF('Escala Colunas'!Q127="","",'Escala Colunas'!Q127),IF(Configurações!$B$3="Simples","",IF('Escala Linhas'!CE61="","",'Escala Linhas'!CE61)))</f>
        <v/>
      </c>
      <c r="FI61">
        <f>IF($B61="",0,IF(Configurações!$B$3="Simples",IF(OR(FO61="TRAB",FO61="ATEST"),1,0),IF(AND(FE61&lt;&gt;"",FH61&lt;&gt;""),1,0)))</f>
        <v>0</v>
      </c>
      <c r="FJ61" s="72">
        <f>IF(AND(FI61=1,Configurações!$B$3&lt;&gt;"Simples"),MOD(FH61-FE61,1)-FK61,0)</f>
        <v>0</v>
      </c>
      <c r="FK61" s="72">
        <f t="shared" si="149"/>
        <v>0</v>
      </c>
      <c r="FL61">
        <f t="shared" si="150"/>
        <v>0</v>
      </c>
      <c r="FM61">
        <f t="shared" si="151"/>
        <v>0</v>
      </c>
      <c r="FN61" s="38" t="str">
        <f>IF(FI61=0,"",IF(FL61&gt;Configurações!$B$15,"7DIA ","")&amp;IF(AND(WEEKDAY(FE$5)=1,FM61&gt;IF($D61="F",Configurações!$B$13,Configurações!$B$14)),"DOM ","")&amp;IF(Configurações!$B$3="Simples","",IF(ROUND(FJ61*1440,0)&lt;=ROUND(Configurações!$B$11*1440,0),IF(ROUND(FK61*1440,0)&gt;0,"INT-INDEVIDO",""),IF(ROUND(FJ61*1440,0)&lt;=ROUND(Configurações!$B$12*1440,0),IF(ROUND(FK61*1440,0)&lt;&gt;ROUND(Configurações!$B$8*1440,0),"INT-15MIN",""),IF(OR(ROUND(FK61*1440,0)&lt;ROUND(Configurações!$B$9*1440,0),ROUND(FK61*1440,0)&gt;ROUND(Configurações!$B$10*1440,0)),"INT-1H2H","")))))</f>
        <v/>
      </c>
      <c r="FO61" t="str">
        <f>IF(Configurações!$B$3="Simples",IF('Escala Simples'!V61="Trabalho","TRAB",IF('Escala Simples'!V61="Folga","FOLGA",IF('Escala Simples'!V61="Atestado","ATEST",IF('Escala Simples'!V61="Férias","FERIAS","")))),"")</f>
        <v/>
      </c>
      <c r="FP61" s="71" t="str">
        <f>IF(Configurações!$B$3="Colunas",IF('Escala Colunas'!Q129="","",'Escala Colunas'!Q129),IF(Configurações!$B$3="Simples","",IF('Escala Linhas'!CG61="","",'Escala Linhas'!CG61)))</f>
        <v/>
      </c>
      <c r="FQ61" s="71" t="str">
        <f>IF(Configurações!$B$3="Colunas",IF('Escala Colunas'!Q130="","",'Escala Colunas'!Q130),IF(Configurações!$B$3="Simples","",IF('Escala Linhas'!CH61="","",'Escala Linhas'!CH61)))</f>
        <v/>
      </c>
      <c r="FR61" s="71" t="str">
        <f>IF(Configurações!$B$3="Colunas",IF('Escala Colunas'!Q131="","",'Escala Colunas'!Q131),IF(Configurações!$B$3="Simples","",IF('Escala Linhas'!CI61="","",'Escala Linhas'!CI61)))</f>
        <v/>
      </c>
      <c r="FS61" s="71" t="str">
        <f>IF(Configurações!$B$3="Colunas",IF('Escala Colunas'!Q132="","",'Escala Colunas'!Q132),IF(Configurações!$B$3="Simples","",IF('Escala Linhas'!CJ61="","",'Escala Linhas'!CJ61)))</f>
        <v/>
      </c>
      <c r="FT61">
        <f>IF($B61="",0,IF(Configurações!$B$3="Simples",IF(OR(FZ61="TRAB",FZ61="ATEST"),1,0),IF(AND(FP61&lt;&gt;"",FS61&lt;&gt;""),1,0)))</f>
        <v>0</v>
      </c>
      <c r="FU61" s="72">
        <f>IF(AND(FT61=1,Configurações!$B$3&lt;&gt;"Simples"),MOD(FS61-FP61,1)-FV61,0)</f>
        <v>0</v>
      </c>
      <c r="FV61" s="72">
        <f t="shared" si="152"/>
        <v>0</v>
      </c>
      <c r="FW61">
        <f t="shared" si="153"/>
        <v>0</v>
      </c>
      <c r="FX61">
        <f t="shared" si="154"/>
        <v>0</v>
      </c>
      <c r="FY61" s="38" t="str">
        <f>IF(FT61=0,"",IF(FW61&gt;Configurações!$B$15,"7DIA ","")&amp;IF(AND(WEEKDAY(FP$5)=1,FX61&gt;IF($D61="F",Configurações!$B$13,Configurações!$B$14)),"DOM ","")&amp;IF(Configurações!$B$3="Simples","",IF(ROUND(FU61*1440,0)&lt;=ROUND(Configurações!$B$11*1440,0),IF(ROUND(FV61*1440,0)&gt;0,"INT-INDEVIDO",""),IF(ROUND(FU61*1440,0)&lt;=ROUND(Configurações!$B$12*1440,0),IF(ROUND(FV61*1440,0)&lt;&gt;ROUND(Configurações!$B$8*1440,0),"INT-15MIN",""),IF(OR(ROUND(FV61*1440,0)&lt;ROUND(Configurações!$B$9*1440,0),ROUND(FV61*1440,0)&gt;ROUND(Configurações!$B$10*1440,0)),"INT-1H2H","")))))</f>
        <v/>
      </c>
      <c r="FZ61" t="str">
        <f>IF(Configurações!$B$3="Simples",IF('Escala Simples'!W61="Trabalho","TRAB",IF('Escala Simples'!W61="Folga","FOLGA",IF('Escala Simples'!W61="Atestado","ATEST",IF('Escala Simples'!W61="Férias","FERIAS","")))),"")</f>
        <v/>
      </c>
      <c r="GA61" s="71" t="str">
        <f>IF(Configurações!$B$3="Colunas",IF('Escala Colunas'!Q134="","",'Escala Colunas'!Q134),IF(Configurações!$B$3="Simples","",IF('Escala Linhas'!CL61="","",'Escala Linhas'!CL61)))</f>
        <v/>
      </c>
      <c r="GB61" s="71" t="str">
        <f>IF(Configurações!$B$3="Colunas",IF('Escala Colunas'!Q135="","",'Escala Colunas'!Q135),IF(Configurações!$B$3="Simples","",IF('Escala Linhas'!CM61="","",'Escala Linhas'!CM61)))</f>
        <v/>
      </c>
      <c r="GC61" s="71" t="str">
        <f>IF(Configurações!$B$3="Colunas",IF('Escala Colunas'!Q136="","",'Escala Colunas'!Q136),IF(Configurações!$B$3="Simples","",IF('Escala Linhas'!CN61="","",'Escala Linhas'!CN61)))</f>
        <v/>
      </c>
      <c r="GD61" s="71" t="str">
        <f>IF(Configurações!$B$3="Colunas",IF('Escala Colunas'!Q137="","",'Escala Colunas'!Q137),IF(Configurações!$B$3="Simples","",IF('Escala Linhas'!CO61="","",'Escala Linhas'!CO61)))</f>
        <v/>
      </c>
      <c r="GE61">
        <f>IF($B61="",0,IF(Configurações!$B$3="Simples",IF(OR(GK61="TRAB",GK61="ATEST"),1,0),IF(AND(GA61&lt;&gt;"",GD61&lt;&gt;""),1,0)))</f>
        <v>0</v>
      </c>
      <c r="GF61" s="72">
        <f>IF(AND(GE61=1,Configurações!$B$3&lt;&gt;"Simples"),MOD(GD61-GA61,1)-GG61,0)</f>
        <v>0</v>
      </c>
      <c r="GG61" s="72">
        <f t="shared" si="155"/>
        <v>0</v>
      </c>
      <c r="GH61">
        <f t="shared" si="156"/>
        <v>0</v>
      </c>
      <c r="GI61">
        <f t="shared" si="157"/>
        <v>0</v>
      </c>
      <c r="GJ61" s="38" t="str">
        <f>IF(GE61=0,"",IF(GH61&gt;Configurações!$B$15,"7DIA ","")&amp;IF(AND(WEEKDAY(GA$5)=1,GI61&gt;IF($D61="F",Configurações!$B$13,Configurações!$B$14)),"DOM ","")&amp;IF(Configurações!$B$3="Simples","",IF(ROUND(GF61*1440,0)&lt;=ROUND(Configurações!$B$11*1440,0),IF(ROUND(GG61*1440,0)&gt;0,"INT-INDEVIDO",""),IF(ROUND(GF61*1440,0)&lt;=ROUND(Configurações!$B$12*1440,0),IF(ROUND(GG61*1440,0)&lt;&gt;ROUND(Configurações!$B$8*1440,0),"INT-15MIN",""),IF(OR(ROUND(GG61*1440,0)&lt;ROUND(Configurações!$B$9*1440,0),ROUND(GG61*1440,0)&gt;ROUND(Configurações!$B$10*1440,0)),"INT-1H2H","")))))</f>
        <v/>
      </c>
      <c r="GK61" t="str">
        <f>IF(Configurações!$B$3="Simples",IF('Escala Simples'!X61="Trabalho","TRAB",IF('Escala Simples'!X61="Folga","FOLGA",IF('Escala Simples'!X61="Atestado","ATEST",IF('Escala Simples'!X61="Férias","FERIAS","")))),"")</f>
        <v/>
      </c>
      <c r="GL61" s="71" t="str">
        <f>IF(Configurações!$B$3="Colunas",IF('Escala Colunas'!Q139="","",'Escala Colunas'!Q139),IF(Configurações!$B$3="Simples","",IF('Escala Linhas'!CQ61="","",'Escala Linhas'!CQ61)))</f>
        <v/>
      </c>
      <c r="GM61" s="71" t="str">
        <f>IF(Configurações!$B$3="Colunas",IF('Escala Colunas'!Q140="","",'Escala Colunas'!Q140),IF(Configurações!$B$3="Simples","",IF('Escala Linhas'!CR61="","",'Escala Linhas'!CR61)))</f>
        <v/>
      </c>
      <c r="GN61" s="71" t="str">
        <f>IF(Configurações!$B$3="Colunas",IF('Escala Colunas'!Q141="","",'Escala Colunas'!Q141),IF(Configurações!$B$3="Simples","",IF('Escala Linhas'!CS61="","",'Escala Linhas'!CS61)))</f>
        <v/>
      </c>
      <c r="GO61" s="71" t="str">
        <f>IF(Configurações!$B$3="Colunas",IF('Escala Colunas'!Q142="","",'Escala Colunas'!Q142),IF(Configurações!$B$3="Simples","",IF('Escala Linhas'!CT61="","",'Escala Linhas'!CT61)))</f>
        <v/>
      </c>
      <c r="GP61">
        <f>IF($B61="",0,IF(Configurações!$B$3="Simples",IF(OR(GV61="TRAB",GV61="ATEST"),1,0),IF(AND(GL61&lt;&gt;"",GO61&lt;&gt;""),1,0)))</f>
        <v>0</v>
      </c>
      <c r="GQ61" s="72">
        <f>IF(AND(GP61=1,Configurações!$B$3&lt;&gt;"Simples"),MOD(GO61-GL61,1)-GR61,0)</f>
        <v>0</v>
      </c>
      <c r="GR61" s="72">
        <f t="shared" si="158"/>
        <v>0</v>
      </c>
      <c r="GS61">
        <f t="shared" si="159"/>
        <v>0</v>
      </c>
      <c r="GT61">
        <f t="shared" si="160"/>
        <v>0</v>
      </c>
      <c r="GU61" s="38" t="str">
        <f>IF(GP61=0,"",IF(GS61&gt;Configurações!$B$15,"7DIA ","")&amp;IF(AND(WEEKDAY(GL$5)=1,GT61&gt;IF($D61="F",Configurações!$B$13,Configurações!$B$14)),"DOM ","")&amp;IF(Configurações!$B$3="Simples","",IF(ROUND(GQ61*1440,0)&lt;=ROUND(Configurações!$B$11*1440,0),IF(ROUND(GR61*1440,0)&gt;0,"INT-INDEVIDO",""),IF(ROUND(GQ61*1440,0)&lt;=ROUND(Configurações!$B$12*1440,0),IF(ROUND(GR61*1440,0)&lt;&gt;ROUND(Configurações!$B$8*1440,0),"INT-15MIN",""),IF(OR(ROUND(GR61*1440,0)&lt;ROUND(Configurações!$B$9*1440,0),ROUND(GR61*1440,0)&gt;ROUND(Configurações!$B$10*1440,0)),"INT-1H2H","")))))</f>
        <v/>
      </c>
      <c r="GV61" t="str">
        <f>IF(Configurações!$B$3="Simples",IF('Escala Simples'!Y61="Trabalho","TRAB",IF('Escala Simples'!Y61="Folga","FOLGA",IF('Escala Simples'!Y61="Atestado","ATEST",IF('Escala Simples'!Y61="Férias","FERIAS","")))),"")</f>
        <v/>
      </c>
      <c r="GW61" s="71" t="str">
        <f>IF(Configurações!$B$3="Colunas",IF('Escala Colunas'!Q144="","",'Escala Colunas'!Q144),IF(Configurações!$B$3="Simples","",IF('Escala Linhas'!CV61="","",'Escala Linhas'!CV61)))</f>
        <v/>
      </c>
      <c r="GX61" s="71" t="str">
        <f>IF(Configurações!$B$3="Colunas",IF('Escala Colunas'!Q145="","",'Escala Colunas'!Q145),IF(Configurações!$B$3="Simples","",IF('Escala Linhas'!CW61="","",'Escala Linhas'!CW61)))</f>
        <v/>
      </c>
      <c r="GY61" s="71" t="str">
        <f>IF(Configurações!$B$3="Colunas",IF('Escala Colunas'!Q146="","",'Escala Colunas'!Q146),IF(Configurações!$B$3="Simples","",IF('Escala Linhas'!CX61="","",'Escala Linhas'!CX61)))</f>
        <v/>
      </c>
      <c r="GZ61" s="71" t="str">
        <f>IF(Configurações!$B$3="Colunas",IF('Escala Colunas'!Q147="","",'Escala Colunas'!Q147),IF(Configurações!$B$3="Simples","",IF('Escala Linhas'!CY61="","",'Escala Linhas'!CY61)))</f>
        <v/>
      </c>
      <c r="HA61">
        <f>IF($B61="",0,IF(Configurações!$B$3="Simples",IF(OR(HG61="TRAB",HG61="ATEST"),1,0),IF(AND(GW61&lt;&gt;"",GZ61&lt;&gt;""),1,0)))</f>
        <v>0</v>
      </c>
      <c r="HB61" s="72">
        <f>IF(AND(HA61=1,Configurações!$B$3&lt;&gt;"Simples"),MOD(GZ61-GW61,1)-HC61,0)</f>
        <v>0</v>
      </c>
      <c r="HC61" s="72">
        <f t="shared" si="161"/>
        <v>0</v>
      </c>
      <c r="HD61">
        <f t="shared" si="162"/>
        <v>0</v>
      </c>
      <c r="HE61">
        <f t="shared" si="163"/>
        <v>0</v>
      </c>
      <c r="HF61" s="38" t="str">
        <f>IF(HA61=0,"",IF(HD61&gt;Configurações!$B$15,"7DIA ","")&amp;IF(AND(WEEKDAY(GW$5)=1,HE61&gt;IF($D61="F",Configurações!$B$13,Configurações!$B$14)),"DOM ","")&amp;IF(Configurações!$B$3="Simples","",IF(ROUND(HB61*1440,0)&lt;=ROUND(Configurações!$B$11*1440,0),IF(ROUND(HC61*1440,0)&gt;0,"INT-INDEVIDO",""),IF(ROUND(HB61*1440,0)&lt;=ROUND(Configurações!$B$12*1440,0),IF(ROUND(HC61*1440,0)&lt;&gt;ROUND(Configurações!$B$8*1440,0),"INT-15MIN",""),IF(OR(ROUND(HC61*1440,0)&lt;ROUND(Configurações!$B$9*1440,0),ROUND(HC61*1440,0)&gt;ROUND(Configurações!$B$10*1440,0)),"INT-1H2H","")))))</f>
        <v/>
      </c>
      <c r="HG61" t="str">
        <f>IF(Configurações!$B$3="Simples",IF('Escala Simples'!Z61="Trabalho","TRAB",IF('Escala Simples'!Z61="Folga","FOLGA",IF('Escala Simples'!Z61="Atestado","ATEST",IF('Escala Simples'!Z61="Férias","FERIAS","")))),"")</f>
        <v/>
      </c>
      <c r="HH61" s="71" t="str">
        <f>IF(Configurações!$B$3="Colunas",IF('Escala Colunas'!Q149="","",'Escala Colunas'!Q149),IF(Configurações!$B$3="Simples","",IF('Escala Linhas'!DA61="","",'Escala Linhas'!DA61)))</f>
        <v/>
      </c>
      <c r="HI61" s="71" t="str">
        <f>IF(Configurações!$B$3="Colunas",IF('Escala Colunas'!Q150="","",'Escala Colunas'!Q150),IF(Configurações!$B$3="Simples","",IF('Escala Linhas'!DB61="","",'Escala Linhas'!DB61)))</f>
        <v/>
      </c>
      <c r="HJ61" s="71" t="str">
        <f>IF(Configurações!$B$3="Colunas",IF('Escala Colunas'!Q151="","",'Escala Colunas'!Q151),IF(Configurações!$B$3="Simples","",IF('Escala Linhas'!DC61="","",'Escala Linhas'!DC61)))</f>
        <v/>
      </c>
      <c r="HK61" s="71" t="str">
        <f>IF(Configurações!$B$3="Colunas",IF('Escala Colunas'!Q152="","",'Escala Colunas'!Q152),IF(Configurações!$B$3="Simples","",IF('Escala Linhas'!DD61="","",'Escala Linhas'!DD61)))</f>
        <v/>
      </c>
      <c r="HL61">
        <f>IF($B61="",0,IF(Configurações!$B$3="Simples",IF(OR(HR61="TRAB",HR61="ATEST"),1,0),IF(AND(HH61&lt;&gt;"",HK61&lt;&gt;""),1,0)))</f>
        <v>0</v>
      </c>
      <c r="HM61" s="72">
        <f>IF(AND(HL61=1,Configurações!$B$3&lt;&gt;"Simples"),MOD(HK61-HH61,1)-HN61,0)</f>
        <v>0</v>
      </c>
      <c r="HN61" s="72">
        <f t="shared" si="164"/>
        <v>0</v>
      </c>
      <c r="HO61">
        <f t="shared" si="165"/>
        <v>0</v>
      </c>
      <c r="HP61">
        <f t="shared" si="166"/>
        <v>0</v>
      </c>
      <c r="HQ61" s="38" t="str">
        <f>IF(HL61=0,"",IF(HO61&gt;Configurações!$B$15,"7DIA ","")&amp;IF(AND(WEEKDAY(HH$5)=1,HP61&gt;IF($D61="F",Configurações!$B$13,Configurações!$B$14)),"DOM ","")&amp;IF(Configurações!$B$3="Simples","",IF(ROUND(HM61*1440,0)&lt;=ROUND(Configurações!$B$11*1440,0),IF(ROUND(HN61*1440,0)&gt;0,"INT-INDEVIDO",""),IF(ROUND(HM61*1440,0)&lt;=ROUND(Configurações!$B$12*1440,0),IF(ROUND(HN61*1440,0)&lt;&gt;ROUND(Configurações!$B$8*1440,0),"INT-15MIN",""),IF(OR(ROUND(HN61*1440,0)&lt;ROUND(Configurações!$B$9*1440,0),ROUND(HN61*1440,0)&gt;ROUND(Configurações!$B$10*1440,0)),"INT-1H2H","")))))</f>
        <v/>
      </c>
      <c r="HR61" t="str">
        <f>IF(Configurações!$B$3="Simples",IF('Escala Simples'!AA61="Trabalho","TRAB",IF('Escala Simples'!AA61="Folga","FOLGA",IF('Escala Simples'!AA61="Atestado","ATEST",IF('Escala Simples'!AA61="Férias","FERIAS","")))),"")</f>
        <v/>
      </c>
      <c r="HS61" s="71" t="str">
        <f>IF(Configurações!$B$3="Colunas",IF('Escala Colunas'!Q154="","",'Escala Colunas'!Q154),IF(Configurações!$B$3="Simples","",IF('Escala Linhas'!DF61="","",'Escala Linhas'!DF61)))</f>
        <v/>
      </c>
      <c r="HT61" s="71" t="str">
        <f>IF(Configurações!$B$3="Colunas",IF('Escala Colunas'!Q155="","",'Escala Colunas'!Q155),IF(Configurações!$B$3="Simples","",IF('Escala Linhas'!DG61="","",'Escala Linhas'!DG61)))</f>
        <v/>
      </c>
      <c r="HU61" s="71" t="str">
        <f>IF(Configurações!$B$3="Colunas",IF('Escala Colunas'!Q156="","",'Escala Colunas'!Q156),IF(Configurações!$B$3="Simples","",IF('Escala Linhas'!DH61="","",'Escala Linhas'!DH61)))</f>
        <v/>
      </c>
      <c r="HV61" s="71" t="str">
        <f>IF(Configurações!$B$3="Colunas",IF('Escala Colunas'!Q157="","",'Escala Colunas'!Q157),IF(Configurações!$B$3="Simples","",IF('Escala Linhas'!DI61="","",'Escala Linhas'!DI61)))</f>
        <v/>
      </c>
      <c r="HW61">
        <f>IF($B61="",0,IF(Configurações!$B$3="Simples",IF(OR(IC61="TRAB",IC61="ATEST"),1,0),IF(AND(HS61&lt;&gt;"",HV61&lt;&gt;""),1,0)))</f>
        <v>0</v>
      </c>
      <c r="HX61" s="72">
        <f>IF(AND(HW61=1,Configurações!$B$3&lt;&gt;"Simples"),MOD(HV61-HS61,1)-HY61,0)</f>
        <v>0</v>
      </c>
      <c r="HY61" s="72">
        <f t="shared" si="167"/>
        <v>0</v>
      </c>
      <c r="HZ61">
        <f t="shared" si="168"/>
        <v>0</v>
      </c>
      <c r="IA61">
        <f t="shared" si="169"/>
        <v>0</v>
      </c>
      <c r="IB61" s="38" t="str">
        <f>IF(HW61=0,"",IF(HZ61&gt;Configurações!$B$15,"7DIA ","")&amp;IF(AND(WEEKDAY(HS$5)=1,IA61&gt;IF($D61="F",Configurações!$B$13,Configurações!$B$14)),"DOM ","")&amp;IF(Configurações!$B$3="Simples","",IF(ROUND(HX61*1440,0)&lt;=ROUND(Configurações!$B$11*1440,0),IF(ROUND(HY61*1440,0)&gt;0,"INT-INDEVIDO",""),IF(ROUND(HX61*1440,0)&lt;=ROUND(Configurações!$B$12*1440,0),IF(ROUND(HY61*1440,0)&lt;&gt;ROUND(Configurações!$B$8*1440,0),"INT-15MIN",""),IF(OR(ROUND(HY61*1440,0)&lt;ROUND(Configurações!$B$9*1440,0),ROUND(HY61*1440,0)&gt;ROUND(Configurações!$B$10*1440,0)),"INT-1H2H","")))))</f>
        <v/>
      </c>
      <c r="IC61" t="str">
        <f>IF(Configurações!$B$3="Simples",IF('Escala Simples'!AB61="Trabalho","TRAB",IF('Escala Simples'!AB61="Folga","FOLGA",IF('Escala Simples'!AB61="Atestado","ATEST",IF('Escala Simples'!AB61="Férias","FERIAS","")))),"")</f>
        <v/>
      </c>
      <c r="ID61" s="71" t="str">
        <f>IF(Configurações!$B$3="Colunas",IF('Escala Colunas'!Q162="","",'Escala Colunas'!Q162),IF(Configurações!$B$3="Simples","",IF('Escala Linhas'!DN61="","",'Escala Linhas'!DN61)))</f>
        <v/>
      </c>
      <c r="IE61" s="71" t="str">
        <f>IF(Configurações!$B$3="Colunas",IF('Escala Colunas'!Q163="","",'Escala Colunas'!Q163),IF(Configurações!$B$3="Simples","",IF('Escala Linhas'!DO61="","",'Escala Linhas'!DO61)))</f>
        <v/>
      </c>
      <c r="IF61" s="71" t="str">
        <f>IF(Configurações!$B$3="Colunas",IF('Escala Colunas'!Q164="","",'Escala Colunas'!Q164),IF(Configurações!$B$3="Simples","",IF('Escala Linhas'!DP61="","",'Escala Linhas'!DP61)))</f>
        <v/>
      </c>
      <c r="IG61" s="71" t="str">
        <f>IF(Configurações!$B$3="Colunas",IF('Escala Colunas'!Q165="","",'Escala Colunas'!Q165),IF(Configurações!$B$3="Simples","",IF('Escala Linhas'!DQ61="","",'Escala Linhas'!DQ61)))</f>
        <v/>
      </c>
      <c r="IH61">
        <f>IF($B61="",0,IF(Configurações!$B$3="Simples",IF(OR(IN61="TRAB",IN61="ATEST"),1,0),IF(AND(ID61&lt;&gt;"",IG61&lt;&gt;""),1,0)))</f>
        <v>0</v>
      </c>
      <c r="II61" s="72">
        <f>IF(AND(IH61=1,Configurações!$B$3&lt;&gt;"Simples"),MOD(IG61-ID61,1)-IJ61,0)</f>
        <v>0</v>
      </c>
      <c r="IJ61" s="72">
        <f t="shared" si="170"/>
        <v>0</v>
      </c>
      <c r="IK61">
        <f t="shared" si="171"/>
        <v>0</v>
      </c>
      <c r="IL61">
        <f t="shared" si="172"/>
        <v>0</v>
      </c>
      <c r="IM61" s="38" t="str">
        <f>IF(IH61=0,"",IF(IK61&gt;Configurações!$B$15,"7DIA ","")&amp;IF(AND(WEEKDAY(ID$5)=1,IL61&gt;IF($D61="F",Configurações!$B$13,Configurações!$B$14)),"DOM ","")&amp;IF(Configurações!$B$3="Simples","",IF(ROUND(II61*1440,0)&lt;=ROUND(Configurações!$B$11*1440,0),IF(ROUND(IJ61*1440,0)&gt;0,"INT-INDEVIDO",""),IF(ROUND(II61*1440,0)&lt;=ROUND(Configurações!$B$12*1440,0),IF(ROUND(IJ61*1440,0)&lt;&gt;ROUND(Configurações!$B$8*1440,0),"INT-15MIN",""),IF(OR(ROUND(IJ61*1440,0)&lt;ROUND(Configurações!$B$9*1440,0),ROUND(IJ61*1440,0)&gt;ROUND(Configurações!$B$10*1440,0)),"INT-1H2H","")))))</f>
        <v/>
      </c>
      <c r="IN61" t="str">
        <f>IF(Configurações!$B$3="Simples",IF('Escala Simples'!AE61="Trabalho","TRAB",IF('Escala Simples'!AE61="Folga","FOLGA",IF('Escala Simples'!AE61="Atestado","ATEST",IF('Escala Simples'!AE61="Férias","FERIAS","")))),"")</f>
        <v/>
      </c>
      <c r="IO61" s="71" t="str">
        <f>IF(Configurações!$B$3="Colunas",IF('Escala Colunas'!Q167="","",'Escala Colunas'!Q167),IF(Configurações!$B$3="Simples","",IF('Escala Linhas'!DS61="","",'Escala Linhas'!DS61)))</f>
        <v/>
      </c>
      <c r="IP61" s="71" t="str">
        <f>IF(Configurações!$B$3="Colunas",IF('Escala Colunas'!Q168="","",'Escala Colunas'!Q168),IF(Configurações!$B$3="Simples","",IF('Escala Linhas'!DT61="","",'Escala Linhas'!DT61)))</f>
        <v/>
      </c>
      <c r="IQ61" s="71" t="str">
        <f>IF(Configurações!$B$3="Colunas",IF('Escala Colunas'!Q169="","",'Escala Colunas'!Q169),IF(Configurações!$B$3="Simples","",IF('Escala Linhas'!DU61="","",'Escala Linhas'!DU61)))</f>
        <v/>
      </c>
      <c r="IR61" s="71" t="str">
        <f>IF(Configurações!$B$3="Colunas",IF('Escala Colunas'!Q170="","",'Escala Colunas'!Q170),IF(Configurações!$B$3="Simples","",IF('Escala Linhas'!DV61="","",'Escala Linhas'!DV61)))</f>
        <v/>
      </c>
      <c r="IS61">
        <f>IF($B61="",0,IF(Configurações!$B$3="Simples",IF(OR(IY61="TRAB",IY61="ATEST"),1,0),IF(AND(IO61&lt;&gt;"",IR61&lt;&gt;""),1,0)))</f>
        <v>0</v>
      </c>
      <c r="IT61" s="72">
        <f>IF(AND(IS61=1,Configurações!$B$3&lt;&gt;"Simples"),MOD(IR61-IO61,1)-IU61,0)</f>
        <v>0</v>
      </c>
      <c r="IU61" s="72">
        <f t="shared" si="173"/>
        <v>0</v>
      </c>
      <c r="IV61">
        <f t="shared" si="174"/>
        <v>0</v>
      </c>
      <c r="IW61">
        <f t="shared" si="175"/>
        <v>0</v>
      </c>
      <c r="IX61" s="38" t="str">
        <f>IF(IS61=0,"",IF(IV61&gt;Configurações!$B$15,"7DIA ","")&amp;IF(AND(WEEKDAY(IO$5)=1,IW61&gt;IF($D61="F",Configurações!$B$13,Configurações!$B$14)),"DOM ","")&amp;IF(Configurações!$B$3="Simples","",IF(ROUND(IT61*1440,0)&lt;=ROUND(Configurações!$B$11*1440,0),IF(ROUND(IU61*1440,0)&gt;0,"INT-INDEVIDO",""),IF(ROUND(IT61*1440,0)&lt;=ROUND(Configurações!$B$12*1440,0),IF(ROUND(IU61*1440,0)&lt;&gt;ROUND(Configurações!$B$8*1440,0),"INT-15MIN",""),IF(OR(ROUND(IU61*1440,0)&lt;ROUND(Configurações!$B$9*1440,0),ROUND(IU61*1440,0)&gt;ROUND(Configurações!$B$10*1440,0)),"INT-1H2H","")))))</f>
        <v/>
      </c>
      <c r="IY61" t="str">
        <f>IF(Configurações!$B$3="Simples",IF('Escala Simples'!AF61="Trabalho","TRAB",IF('Escala Simples'!AF61="Folga","FOLGA",IF('Escala Simples'!AF61="Atestado","ATEST",IF('Escala Simples'!AF61="Férias","FERIAS","")))),"")</f>
        <v/>
      </c>
      <c r="IZ61" s="71" t="str">
        <f>IF(Configurações!$B$3="Colunas",IF('Escala Colunas'!Q172="","",'Escala Colunas'!Q172),IF(Configurações!$B$3="Simples","",IF('Escala Linhas'!DX61="","",'Escala Linhas'!DX61)))</f>
        <v/>
      </c>
      <c r="JA61" s="71" t="str">
        <f>IF(Configurações!$B$3="Colunas",IF('Escala Colunas'!Q173="","",'Escala Colunas'!Q173),IF(Configurações!$B$3="Simples","",IF('Escala Linhas'!DY61="","",'Escala Linhas'!DY61)))</f>
        <v/>
      </c>
      <c r="JB61" s="71" t="str">
        <f>IF(Configurações!$B$3="Colunas",IF('Escala Colunas'!Q174="","",'Escala Colunas'!Q174),IF(Configurações!$B$3="Simples","",IF('Escala Linhas'!DZ61="","",'Escala Linhas'!DZ61)))</f>
        <v/>
      </c>
      <c r="JC61" s="71" t="str">
        <f>IF(Configurações!$B$3="Colunas",IF('Escala Colunas'!Q175="","",'Escala Colunas'!Q175),IF(Configurações!$B$3="Simples","",IF('Escala Linhas'!EA61="","",'Escala Linhas'!EA61)))</f>
        <v/>
      </c>
      <c r="JD61">
        <f>IF($B61="",0,IF(Configurações!$B$3="Simples",IF(OR(JJ61="TRAB",JJ61="ATEST"),1,0),IF(AND(IZ61&lt;&gt;"",JC61&lt;&gt;""),1,0)))</f>
        <v>0</v>
      </c>
      <c r="JE61" s="72">
        <f>IF(AND(JD61=1,Configurações!$B$3&lt;&gt;"Simples"),MOD(JC61-IZ61,1)-JF61,0)</f>
        <v>0</v>
      </c>
      <c r="JF61" s="72">
        <f t="shared" si="176"/>
        <v>0</v>
      </c>
      <c r="JG61">
        <f t="shared" si="177"/>
        <v>0</v>
      </c>
      <c r="JH61">
        <f t="shared" si="178"/>
        <v>0</v>
      </c>
      <c r="JI61" s="38" t="str">
        <f>IF(JD61=0,"",IF(JG61&gt;Configurações!$B$15,"7DIA ","")&amp;IF(AND(WEEKDAY(IZ$5)=1,JH61&gt;IF($D61="F",Configurações!$B$13,Configurações!$B$14)),"DOM ","")&amp;IF(Configurações!$B$3="Simples","",IF(ROUND(JE61*1440,0)&lt;=ROUND(Configurações!$B$11*1440,0),IF(ROUND(JF61*1440,0)&gt;0,"INT-INDEVIDO",""),IF(ROUND(JE61*1440,0)&lt;=ROUND(Configurações!$B$12*1440,0),IF(ROUND(JF61*1440,0)&lt;&gt;ROUND(Configurações!$B$8*1440,0),"INT-15MIN",""),IF(OR(ROUND(JF61*1440,0)&lt;ROUND(Configurações!$B$9*1440,0),ROUND(JF61*1440,0)&gt;ROUND(Configurações!$B$10*1440,0)),"INT-1H2H","")))))</f>
        <v/>
      </c>
      <c r="JJ61" t="str">
        <f>IF(Configurações!$B$3="Simples",IF('Escala Simples'!AG61="Trabalho","TRAB",IF('Escala Simples'!AG61="Folga","FOLGA",IF('Escala Simples'!AG61="Atestado","ATEST",IF('Escala Simples'!AG61="Férias","FERIAS","")))),"")</f>
        <v/>
      </c>
      <c r="JK61" s="71" t="str">
        <f>IF(Configurações!$B$3="Colunas",IF('Escala Colunas'!Q177="","",'Escala Colunas'!Q177),IF(Configurações!$B$3="Simples","",IF('Escala Linhas'!EC61="","",'Escala Linhas'!EC61)))</f>
        <v/>
      </c>
      <c r="JL61" s="71" t="str">
        <f>IF(Configurações!$B$3="Colunas",IF('Escala Colunas'!Q178="","",'Escala Colunas'!Q178),IF(Configurações!$B$3="Simples","",IF('Escala Linhas'!ED61="","",'Escala Linhas'!ED61)))</f>
        <v/>
      </c>
      <c r="JM61" s="71" t="str">
        <f>IF(Configurações!$B$3="Colunas",IF('Escala Colunas'!Q179="","",'Escala Colunas'!Q179),IF(Configurações!$B$3="Simples","",IF('Escala Linhas'!EE61="","",'Escala Linhas'!EE61)))</f>
        <v/>
      </c>
      <c r="JN61" s="71" t="str">
        <f>IF(Configurações!$B$3="Colunas",IF('Escala Colunas'!Q180="","",'Escala Colunas'!Q180),IF(Configurações!$B$3="Simples","",IF('Escala Linhas'!EF61="","",'Escala Linhas'!EF61)))</f>
        <v/>
      </c>
      <c r="JO61">
        <f>IF($B61="",0,IF(Configurações!$B$3="Simples",IF(OR(JU61="TRAB",JU61="ATEST"),1,0),IF(AND(JK61&lt;&gt;"",JN61&lt;&gt;""),1,0)))</f>
        <v>0</v>
      </c>
      <c r="JP61" s="72">
        <f>IF(AND(JO61=1,Configurações!$B$3&lt;&gt;"Simples"),MOD(JN61-JK61,1)-JQ61,0)</f>
        <v>0</v>
      </c>
      <c r="JQ61" s="72">
        <f t="shared" si="179"/>
        <v>0</v>
      </c>
      <c r="JR61">
        <f t="shared" si="180"/>
        <v>0</v>
      </c>
      <c r="JS61">
        <f t="shared" si="181"/>
        <v>0</v>
      </c>
      <c r="JT61" s="38" t="str">
        <f>IF(JO61=0,"",IF(JR61&gt;Configurações!$B$15,"7DIA ","")&amp;IF(AND(WEEKDAY(JK$5)=1,JS61&gt;IF($D61="F",Configurações!$B$13,Configurações!$B$14)),"DOM ","")&amp;IF(Configurações!$B$3="Simples","",IF(ROUND(JP61*1440,0)&lt;=ROUND(Configurações!$B$11*1440,0),IF(ROUND(JQ61*1440,0)&gt;0,"INT-INDEVIDO",""),IF(ROUND(JP61*1440,0)&lt;=ROUND(Configurações!$B$12*1440,0),IF(ROUND(JQ61*1440,0)&lt;&gt;ROUND(Configurações!$B$8*1440,0),"INT-15MIN",""),IF(OR(ROUND(JQ61*1440,0)&lt;ROUND(Configurações!$B$9*1440,0),ROUND(JQ61*1440,0)&gt;ROUND(Configurações!$B$10*1440,0)),"INT-1H2H","")))))</f>
        <v/>
      </c>
      <c r="JU61" t="str">
        <f>IF(Configurações!$B$3="Simples",IF('Escala Simples'!AH61="Trabalho","TRAB",IF('Escala Simples'!AH61="Folga","FOLGA",IF('Escala Simples'!AH61="Atestado","ATEST",IF('Escala Simples'!AH61="Férias","FERIAS","")))),"")</f>
        <v/>
      </c>
      <c r="JV61" s="71" t="str">
        <f>IF(Configurações!$B$3="Colunas",IF('Escala Colunas'!Q182="","",'Escala Colunas'!Q182),IF(Configurações!$B$3="Simples","",IF('Escala Linhas'!EH61="","",'Escala Linhas'!EH61)))</f>
        <v/>
      </c>
      <c r="JW61" s="71" t="str">
        <f>IF(Configurações!$B$3="Colunas",IF('Escala Colunas'!Q183="","",'Escala Colunas'!Q183),IF(Configurações!$B$3="Simples","",IF('Escala Linhas'!EI61="","",'Escala Linhas'!EI61)))</f>
        <v/>
      </c>
      <c r="JX61" s="71" t="str">
        <f>IF(Configurações!$B$3="Colunas",IF('Escala Colunas'!Q184="","",'Escala Colunas'!Q184),IF(Configurações!$B$3="Simples","",IF('Escala Linhas'!EJ61="","",'Escala Linhas'!EJ61)))</f>
        <v/>
      </c>
      <c r="JY61" s="71" t="str">
        <f>IF(Configurações!$B$3="Colunas",IF('Escala Colunas'!Q185="","",'Escala Colunas'!Q185),IF(Configurações!$B$3="Simples","",IF('Escala Linhas'!EK61="","",'Escala Linhas'!EK61)))</f>
        <v/>
      </c>
      <c r="JZ61">
        <f>IF($B61="",0,IF(Configurações!$B$3="Simples",IF(OR(KF61="TRAB",KF61="ATEST"),1,0),IF(AND(JV61&lt;&gt;"",JY61&lt;&gt;""),1,0)))</f>
        <v>0</v>
      </c>
      <c r="KA61" s="72">
        <f>IF(AND(JZ61=1,Configurações!$B$3&lt;&gt;"Simples"),MOD(JY61-JV61,1)-KB61,0)</f>
        <v>0</v>
      </c>
      <c r="KB61" s="72">
        <f t="shared" si="182"/>
        <v>0</v>
      </c>
      <c r="KC61">
        <f t="shared" si="183"/>
        <v>0</v>
      </c>
      <c r="KD61">
        <f t="shared" si="184"/>
        <v>0</v>
      </c>
      <c r="KE61" s="38" t="str">
        <f>IF(JZ61=0,"",IF(KC61&gt;Configurações!$B$15,"7DIA ","")&amp;IF(AND(WEEKDAY(JV$5)=1,KD61&gt;IF($D61="F",Configurações!$B$13,Configurações!$B$14)),"DOM ","")&amp;IF(Configurações!$B$3="Simples","",IF(ROUND(KA61*1440,0)&lt;=ROUND(Configurações!$B$11*1440,0),IF(ROUND(KB61*1440,0)&gt;0,"INT-INDEVIDO",""),IF(ROUND(KA61*1440,0)&lt;=ROUND(Configurações!$B$12*1440,0),IF(ROUND(KB61*1440,0)&lt;&gt;ROUND(Configurações!$B$8*1440,0),"INT-15MIN",""),IF(OR(ROUND(KB61*1440,0)&lt;ROUND(Configurações!$B$9*1440,0),ROUND(KB61*1440,0)&gt;ROUND(Configurações!$B$10*1440,0)),"INT-1H2H","")))))</f>
        <v/>
      </c>
      <c r="KF61" t="str">
        <f>IF(Configurações!$B$3="Simples",IF('Escala Simples'!AI61="Trabalho","TRAB",IF('Escala Simples'!AI61="Folga","FOLGA",IF('Escala Simples'!AI61="Atestado","ATEST",IF('Escala Simples'!AI61="Férias","FERIAS","")))),"")</f>
        <v/>
      </c>
      <c r="KG61" s="71" t="str">
        <f>IF(Configurações!$B$3="Colunas",IF('Escala Colunas'!Q187="","",'Escala Colunas'!Q187),IF(Configurações!$B$3="Simples","",IF('Escala Linhas'!EM61="","",'Escala Linhas'!EM61)))</f>
        <v/>
      </c>
      <c r="KH61" s="71" t="str">
        <f>IF(Configurações!$B$3="Colunas",IF('Escala Colunas'!Q188="","",'Escala Colunas'!Q188),IF(Configurações!$B$3="Simples","",IF('Escala Linhas'!EN61="","",'Escala Linhas'!EN61)))</f>
        <v/>
      </c>
      <c r="KI61" s="71" t="str">
        <f>IF(Configurações!$B$3="Colunas",IF('Escala Colunas'!Q189="","",'Escala Colunas'!Q189),IF(Configurações!$B$3="Simples","",IF('Escala Linhas'!EO61="","",'Escala Linhas'!EO61)))</f>
        <v/>
      </c>
      <c r="KJ61" s="71" t="str">
        <f>IF(Configurações!$B$3="Colunas",IF('Escala Colunas'!Q190="","",'Escala Colunas'!Q190),IF(Configurações!$B$3="Simples","",IF('Escala Linhas'!EP61="","",'Escala Linhas'!EP61)))</f>
        <v/>
      </c>
      <c r="KK61">
        <f>IF($B61="",0,IF(Configurações!$B$3="Simples",IF(OR(KQ61="TRAB",KQ61="ATEST"),1,0),IF(AND(KG61&lt;&gt;"",KJ61&lt;&gt;""),1,0)))</f>
        <v>0</v>
      </c>
      <c r="KL61" s="72">
        <f>IF(AND(KK61=1,Configurações!$B$3&lt;&gt;"Simples"),MOD(KJ61-KG61,1)-KM61,0)</f>
        <v>0</v>
      </c>
      <c r="KM61" s="72">
        <f t="shared" si="185"/>
        <v>0</v>
      </c>
      <c r="KN61">
        <f t="shared" si="186"/>
        <v>0</v>
      </c>
      <c r="KO61">
        <f t="shared" si="187"/>
        <v>0</v>
      </c>
      <c r="KP61" s="38" t="str">
        <f>IF(KK61=0,"",IF(KN61&gt;Configurações!$B$15,"7DIA ","")&amp;IF(AND(WEEKDAY(KG$5)=1,KO61&gt;IF($D61="F",Configurações!$B$13,Configurações!$B$14)),"DOM ","")&amp;IF(Configurações!$B$3="Simples","",IF(ROUND(KL61*1440,0)&lt;=ROUND(Configurações!$B$11*1440,0),IF(ROUND(KM61*1440,0)&gt;0,"INT-INDEVIDO",""),IF(ROUND(KL61*1440,0)&lt;=ROUND(Configurações!$B$12*1440,0),IF(ROUND(KM61*1440,0)&lt;&gt;ROUND(Configurações!$B$8*1440,0),"INT-15MIN",""),IF(OR(ROUND(KM61*1440,0)&lt;ROUND(Configurações!$B$9*1440,0),ROUND(KM61*1440,0)&gt;ROUND(Configurações!$B$10*1440,0)),"INT-1H2H","")))))</f>
        <v/>
      </c>
      <c r="KQ61" t="str">
        <f>IF(Configurações!$B$3="Simples",IF('Escala Simples'!AJ61="Trabalho","TRAB",IF('Escala Simples'!AJ61="Folga","FOLGA",IF('Escala Simples'!AJ61="Atestado","ATEST",IF('Escala Simples'!AJ61="Férias","FERIAS","")))),"")</f>
        <v/>
      </c>
      <c r="KR61" s="71" t="str">
        <f>IF(Configurações!$B$3="Colunas",IF('Escala Colunas'!Q192="","",'Escala Colunas'!Q192),IF(Configurações!$B$3="Simples","",IF('Escala Linhas'!ER61="","",'Escala Linhas'!ER61)))</f>
        <v/>
      </c>
      <c r="KS61" s="71" t="str">
        <f>IF(Configurações!$B$3="Colunas",IF('Escala Colunas'!Q193="","",'Escala Colunas'!Q193),IF(Configurações!$B$3="Simples","",IF('Escala Linhas'!ES61="","",'Escala Linhas'!ES61)))</f>
        <v/>
      </c>
      <c r="KT61" s="71" t="str">
        <f>IF(Configurações!$B$3="Colunas",IF('Escala Colunas'!Q194="","",'Escala Colunas'!Q194),IF(Configurações!$B$3="Simples","",IF('Escala Linhas'!ET61="","",'Escala Linhas'!ET61)))</f>
        <v/>
      </c>
      <c r="KU61" s="71" t="str">
        <f>IF(Configurações!$B$3="Colunas",IF('Escala Colunas'!Q195="","",'Escala Colunas'!Q195),IF(Configurações!$B$3="Simples","",IF('Escala Linhas'!EU61="","",'Escala Linhas'!EU61)))</f>
        <v/>
      </c>
      <c r="KV61">
        <f>IF($B61="",0,IF(Configurações!$B$3="Simples",IF(OR(LB61="TRAB",LB61="ATEST"),1,0),IF(AND(KR61&lt;&gt;"",KU61&lt;&gt;""),1,0)))</f>
        <v>0</v>
      </c>
      <c r="KW61" s="72">
        <f>IF(AND(KV61=1,Configurações!$B$3&lt;&gt;"Simples"),MOD(KU61-KR61,1)-KX61,0)</f>
        <v>0</v>
      </c>
      <c r="KX61" s="72">
        <f t="shared" si="188"/>
        <v>0</v>
      </c>
      <c r="KY61">
        <f t="shared" si="189"/>
        <v>0</v>
      </c>
      <c r="KZ61">
        <f t="shared" si="190"/>
        <v>0</v>
      </c>
      <c r="LA61" s="38" t="str">
        <f>IF(KV61=0,"",IF(KY61&gt;Configurações!$B$15,"7DIA ","")&amp;IF(AND(WEEKDAY(KR$5)=1,KZ61&gt;IF($D61="F",Configurações!$B$13,Configurações!$B$14)),"DOM ","")&amp;IF(Configurações!$B$3="Simples","",IF(ROUND(KW61*1440,0)&lt;=ROUND(Configurações!$B$11*1440,0),IF(ROUND(KX61*1440,0)&gt;0,"INT-INDEVIDO",""),IF(ROUND(KW61*1440,0)&lt;=ROUND(Configurações!$B$12*1440,0),IF(ROUND(KX61*1440,0)&lt;&gt;ROUND(Configurações!$B$8*1440,0),"INT-15MIN",""),IF(OR(ROUND(KX61*1440,0)&lt;ROUND(Configurações!$B$9*1440,0),ROUND(KX61*1440,0)&gt;ROUND(Configurações!$B$10*1440,0)),"INT-1H2H","")))))</f>
        <v/>
      </c>
      <c r="LB61" t="str">
        <f>IF(Configurações!$B$3="Simples",IF('Escala Simples'!AK61="Trabalho","TRAB",IF('Escala Simples'!AK61="Folga","FOLGA",IF('Escala Simples'!AK61="Atestado","ATEST",IF('Escala Simples'!AK61="Férias","FERIAS","")))),"")</f>
        <v/>
      </c>
      <c r="LC61" s="71" t="str">
        <f>IF(Configurações!$B$3="Colunas",IF('Escala Colunas'!Q200="","",'Escala Colunas'!Q200),IF(Configurações!$B$3="Simples","",IF('Escala Linhas'!EZ61="","",'Escala Linhas'!EZ61)))</f>
        <v/>
      </c>
      <c r="LD61" s="71" t="str">
        <f>IF(Configurações!$B$3="Colunas",IF('Escala Colunas'!Q201="","",'Escala Colunas'!Q201),IF(Configurações!$B$3="Simples","",IF('Escala Linhas'!FA61="","",'Escala Linhas'!FA61)))</f>
        <v/>
      </c>
      <c r="LE61" s="71" t="str">
        <f>IF(Configurações!$B$3="Colunas",IF('Escala Colunas'!Q202="","",'Escala Colunas'!Q202),IF(Configurações!$B$3="Simples","",IF('Escala Linhas'!FB61="","",'Escala Linhas'!FB61)))</f>
        <v/>
      </c>
      <c r="LF61" s="71" t="str">
        <f>IF(Configurações!$B$3="Colunas",IF('Escala Colunas'!Q203="","",'Escala Colunas'!Q203),IF(Configurações!$B$3="Simples","",IF('Escala Linhas'!FC61="","",'Escala Linhas'!FC61)))</f>
        <v/>
      </c>
      <c r="LG61">
        <f>IF($B61="",0,IF(Configurações!$B$3="Simples",IF(OR(LM61="TRAB",LM61="ATEST"),1,0),IF(AND(LC61&lt;&gt;"",LF61&lt;&gt;""),1,0)))</f>
        <v>0</v>
      </c>
      <c r="LH61" s="72">
        <f>IF(AND(LG61=1,Configurações!$B$3&lt;&gt;"Simples"),MOD(LF61-LC61,1)-LI61,0)</f>
        <v>0</v>
      </c>
      <c r="LI61" s="72">
        <f t="shared" si="191"/>
        <v>0</v>
      </c>
      <c r="LJ61">
        <f t="shared" si="192"/>
        <v>0</v>
      </c>
      <c r="LK61">
        <f t="shared" si="193"/>
        <v>0</v>
      </c>
      <c r="LL61" s="38" t="str">
        <f>IF(LG61=0,"",IF(LJ61&gt;Configurações!$B$15,"7DIA ","")&amp;IF(AND(WEEKDAY(LC$5)=1,LK61&gt;IF($D61="F",Configurações!$B$13,Configurações!$B$14)),"DOM ","")&amp;IF(Configurações!$B$3="Simples","",IF(ROUND(LH61*1440,0)&lt;=ROUND(Configurações!$B$11*1440,0),IF(ROUND(LI61*1440,0)&gt;0,"INT-INDEVIDO",""),IF(ROUND(LH61*1440,0)&lt;=ROUND(Configurações!$B$12*1440,0),IF(ROUND(LI61*1440,0)&lt;&gt;ROUND(Configurações!$B$8*1440,0),"INT-15MIN",""),IF(OR(ROUND(LI61*1440,0)&lt;ROUND(Configurações!$B$9*1440,0),ROUND(LI61*1440,0)&gt;ROUND(Configurações!$B$10*1440,0)),"INT-1H2H","")))))</f>
        <v/>
      </c>
      <c r="LM61" t="str">
        <f>IF(Configurações!$B$3="Simples",IF('Escala Simples'!AN61="Trabalho","TRAB",IF('Escala Simples'!AN61="Folga","FOLGA",IF('Escala Simples'!AN61="Atestado","ATEST",IF('Escala Simples'!AN61="Férias","FERIAS","")))),"")</f>
        <v/>
      </c>
      <c r="LN61" s="71" t="str">
        <f>IF(Configurações!$B$3="Colunas",IF('Escala Colunas'!Q205="","",'Escala Colunas'!Q205),IF(Configurações!$B$3="Simples","",IF('Escala Linhas'!FE61="","",'Escala Linhas'!FE61)))</f>
        <v/>
      </c>
      <c r="LO61" s="71" t="str">
        <f>IF(Configurações!$B$3="Colunas",IF('Escala Colunas'!Q206="","",'Escala Colunas'!Q206),IF(Configurações!$B$3="Simples","",IF('Escala Linhas'!FF61="","",'Escala Linhas'!FF61)))</f>
        <v/>
      </c>
      <c r="LP61" s="71" t="str">
        <f>IF(Configurações!$B$3="Colunas",IF('Escala Colunas'!Q207="","",'Escala Colunas'!Q207),IF(Configurações!$B$3="Simples","",IF('Escala Linhas'!FG61="","",'Escala Linhas'!FG61)))</f>
        <v/>
      </c>
      <c r="LQ61" s="71" t="str">
        <f>IF(Configurações!$B$3="Colunas",IF('Escala Colunas'!Q208="","",'Escala Colunas'!Q208),IF(Configurações!$B$3="Simples","",IF('Escala Linhas'!FH61="","",'Escala Linhas'!FH61)))</f>
        <v/>
      </c>
      <c r="LR61">
        <f>IF($B61="",0,IF(Configurações!$B$3="Simples",IF(OR(LX61="TRAB",LX61="ATEST"),1,0),IF(AND(LN61&lt;&gt;"",LQ61&lt;&gt;""),1,0)))</f>
        <v>0</v>
      </c>
      <c r="LS61" s="72">
        <f>IF(AND(LR61=1,Configurações!$B$3&lt;&gt;"Simples"),MOD(LQ61-LN61,1)-LT61,0)</f>
        <v>0</v>
      </c>
      <c r="LT61" s="72">
        <f t="shared" si="194"/>
        <v>0</v>
      </c>
      <c r="LU61">
        <f t="shared" si="195"/>
        <v>0</v>
      </c>
      <c r="LV61">
        <f t="shared" si="196"/>
        <v>0</v>
      </c>
      <c r="LW61" s="38" t="str">
        <f>IF(LR61=0,"",IF(LU61&gt;Configurações!$B$15,"7DIA ","")&amp;IF(AND(WEEKDAY(LN$5)=1,LV61&gt;IF($D61="F",Configurações!$B$13,Configurações!$B$14)),"DOM ","")&amp;IF(Configurações!$B$3="Simples","",IF(ROUND(LS61*1440,0)&lt;=ROUND(Configurações!$B$11*1440,0),IF(ROUND(LT61*1440,0)&gt;0,"INT-INDEVIDO",""),IF(ROUND(LS61*1440,0)&lt;=ROUND(Configurações!$B$12*1440,0),IF(ROUND(LT61*1440,0)&lt;&gt;ROUND(Configurações!$B$8*1440,0),"INT-15MIN",""),IF(OR(ROUND(LT61*1440,0)&lt;ROUND(Configurações!$B$9*1440,0),ROUND(LT61*1440,0)&gt;ROUND(Configurações!$B$10*1440,0)),"INT-1H2H","")))))</f>
        <v/>
      </c>
      <c r="LX61" t="str">
        <f>IF(Configurações!$B$3="Simples",IF('Escala Simples'!AO61="Trabalho","TRAB",IF('Escala Simples'!AO61="Folga","FOLGA",IF('Escala Simples'!AO61="Atestado","ATEST",IF('Escala Simples'!AO61="Férias","FERIAS","")))),"")</f>
        <v/>
      </c>
      <c r="LY61" s="71" t="str">
        <f>IF(Configurações!$B$3="Colunas",IF('Escala Colunas'!Q210="","",'Escala Colunas'!Q210),IF(Configurações!$B$3="Simples","",IF('Escala Linhas'!FJ61="","",'Escala Linhas'!FJ61)))</f>
        <v/>
      </c>
      <c r="LZ61" s="71" t="str">
        <f>IF(Configurações!$B$3="Colunas",IF('Escala Colunas'!Q211="","",'Escala Colunas'!Q211),IF(Configurações!$B$3="Simples","",IF('Escala Linhas'!FK61="","",'Escala Linhas'!FK61)))</f>
        <v/>
      </c>
      <c r="MA61" s="71" t="str">
        <f>IF(Configurações!$B$3="Colunas",IF('Escala Colunas'!Q212="","",'Escala Colunas'!Q212),IF(Configurações!$B$3="Simples","",IF('Escala Linhas'!FL61="","",'Escala Linhas'!FL61)))</f>
        <v/>
      </c>
      <c r="MB61" s="71" t="str">
        <f>IF(Configurações!$B$3="Colunas",IF('Escala Colunas'!Q213="","",'Escala Colunas'!Q213),IF(Configurações!$B$3="Simples","",IF('Escala Linhas'!FM61="","",'Escala Linhas'!FM61)))</f>
        <v/>
      </c>
      <c r="MC61">
        <f>IF($B61="",0,IF(Configurações!$B$3="Simples",IF(OR(MI61="TRAB",MI61="ATEST"),1,0),IF(AND(LY61&lt;&gt;"",MB61&lt;&gt;""),1,0)))</f>
        <v>0</v>
      </c>
      <c r="MD61" s="72">
        <f>IF(AND(MC61=1,Configurações!$B$3&lt;&gt;"Simples"),MOD(MB61-LY61,1)-ME61,0)</f>
        <v>0</v>
      </c>
      <c r="ME61" s="72">
        <f t="shared" si="197"/>
        <v>0</v>
      </c>
      <c r="MF61">
        <f t="shared" si="198"/>
        <v>0</v>
      </c>
      <c r="MG61">
        <f t="shared" si="199"/>
        <v>0</v>
      </c>
      <c r="MH61" s="38" t="str">
        <f>IF(MC61=0,"",IF(MF61&gt;Configurações!$B$15,"7DIA ","")&amp;IF(AND(WEEKDAY(LY$5)=1,MG61&gt;IF($D61="F",Configurações!$B$13,Configurações!$B$14)),"DOM ","")&amp;IF(Configurações!$B$3="Simples","",IF(ROUND(MD61*1440,0)&lt;=ROUND(Configurações!$B$11*1440,0),IF(ROUND(ME61*1440,0)&gt;0,"INT-INDEVIDO",""),IF(ROUND(MD61*1440,0)&lt;=ROUND(Configurações!$B$12*1440,0),IF(ROUND(ME61*1440,0)&lt;&gt;ROUND(Configurações!$B$8*1440,0),"INT-15MIN",""),IF(OR(ROUND(ME61*1440,0)&lt;ROUND(Configurações!$B$9*1440,0),ROUND(ME61*1440,0)&gt;ROUND(Configurações!$B$10*1440,0)),"INT-1H2H","")))))</f>
        <v/>
      </c>
      <c r="MI61" t="str">
        <f>IF(Configurações!$B$3="Simples",IF('Escala Simples'!AP61="Trabalho","TRAB",IF('Escala Simples'!AP61="Folga","FOLGA",IF('Escala Simples'!AP61="Atestado","ATEST",IF('Escala Simples'!AP61="Férias","FERIAS","")))),"")</f>
        <v/>
      </c>
      <c r="MJ61" s="71" t="str">
        <f>IF(Configurações!$B$3="Colunas",IF('Escala Colunas'!Q215="","",'Escala Colunas'!Q215),IF(Configurações!$B$3="Simples","",IF('Escala Linhas'!FO61="","",'Escala Linhas'!FO61)))</f>
        <v/>
      </c>
      <c r="MK61" s="71" t="str">
        <f>IF(Configurações!$B$3="Colunas",IF('Escala Colunas'!Q216="","",'Escala Colunas'!Q216),IF(Configurações!$B$3="Simples","",IF('Escala Linhas'!FP61="","",'Escala Linhas'!FP61)))</f>
        <v/>
      </c>
      <c r="ML61" s="71" t="str">
        <f>IF(Configurações!$B$3="Colunas",IF('Escala Colunas'!Q217="","",'Escala Colunas'!Q217),IF(Configurações!$B$3="Simples","",IF('Escala Linhas'!FQ61="","",'Escala Linhas'!FQ61)))</f>
        <v/>
      </c>
      <c r="MM61" s="71" t="str">
        <f>IF(Configurações!$B$3="Colunas",IF('Escala Colunas'!Q218="","",'Escala Colunas'!Q218),IF(Configurações!$B$3="Simples","",IF('Escala Linhas'!FR61="","",'Escala Linhas'!FR61)))</f>
        <v/>
      </c>
      <c r="MN61">
        <f>IF($B61="",0,IF(Configurações!$B$3="Simples",IF(OR(MT61="TRAB",MT61="ATEST"),1,0),IF(AND(MJ61&lt;&gt;"",MM61&lt;&gt;""),1,0)))</f>
        <v>0</v>
      </c>
      <c r="MO61" s="72">
        <f>IF(AND(MN61=1,Configurações!$B$3&lt;&gt;"Simples"),MOD(MM61-MJ61,1)-MP61,0)</f>
        <v>0</v>
      </c>
      <c r="MP61" s="72">
        <f t="shared" si="200"/>
        <v>0</v>
      </c>
      <c r="MQ61">
        <f t="shared" si="201"/>
        <v>0</v>
      </c>
      <c r="MR61">
        <f t="shared" si="202"/>
        <v>0</v>
      </c>
      <c r="MS61" s="38" t="str">
        <f>IF(MN61=0,"",IF(MQ61&gt;Configurações!$B$15,"7DIA ","")&amp;IF(AND(WEEKDAY(MJ$5)=1,MR61&gt;IF($D61="F",Configurações!$B$13,Configurações!$B$14)),"DOM ","")&amp;IF(Configurações!$B$3="Simples","",IF(ROUND(MO61*1440,0)&lt;=ROUND(Configurações!$B$11*1440,0),IF(ROUND(MP61*1440,0)&gt;0,"INT-INDEVIDO",""),IF(ROUND(MO61*1440,0)&lt;=ROUND(Configurações!$B$12*1440,0),IF(ROUND(MP61*1440,0)&lt;&gt;ROUND(Configurações!$B$8*1440,0),"INT-15MIN",""),IF(OR(ROUND(MP61*1440,0)&lt;ROUND(Configurações!$B$9*1440,0),ROUND(MP61*1440,0)&gt;ROUND(Configurações!$B$10*1440,0)),"INT-1H2H","")))))</f>
        <v/>
      </c>
      <c r="MT61" t="str">
        <f>IF(Configurações!$B$3="Simples",IF('Escala Simples'!AQ61="Trabalho","TRAB",IF('Escala Simples'!AQ61="Folga","FOLGA",IF('Escala Simples'!AQ61="Atestado","ATEST",IF('Escala Simples'!AQ61="Férias","FERIAS","")))),"")</f>
        <v/>
      </c>
      <c r="MU61" s="71" t="str">
        <f>IF(Configurações!$B$3="Colunas",IF('Escala Colunas'!Q220="","",'Escala Colunas'!Q220),IF(Configurações!$B$3="Simples","",IF('Escala Linhas'!FT61="","",'Escala Linhas'!FT61)))</f>
        <v/>
      </c>
      <c r="MV61" s="71" t="str">
        <f>IF(Configurações!$B$3="Colunas",IF('Escala Colunas'!Q221="","",'Escala Colunas'!Q221),IF(Configurações!$B$3="Simples","",IF('Escala Linhas'!FU61="","",'Escala Linhas'!FU61)))</f>
        <v/>
      </c>
      <c r="MW61" s="71" t="str">
        <f>IF(Configurações!$B$3="Colunas",IF('Escala Colunas'!Q222="","",'Escala Colunas'!Q222),IF(Configurações!$B$3="Simples","",IF('Escala Linhas'!FV61="","",'Escala Linhas'!FV61)))</f>
        <v/>
      </c>
      <c r="MX61" s="71" t="str">
        <f>IF(Configurações!$B$3="Colunas",IF('Escala Colunas'!Q223="","",'Escala Colunas'!Q223),IF(Configurações!$B$3="Simples","",IF('Escala Linhas'!FW61="","",'Escala Linhas'!FW61)))</f>
        <v/>
      </c>
      <c r="MY61">
        <f>IF($B61="",0,IF(Configurações!$B$3="Simples",IF(OR(NE61="TRAB",NE61="ATEST"),1,0),IF(AND(MU61&lt;&gt;"",MX61&lt;&gt;""),1,0)))</f>
        <v>0</v>
      </c>
      <c r="MZ61" s="72">
        <f>IF(AND(MY61=1,Configurações!$B$3&lt;&gt;"Simples"),MOD(MX61-MU61,1)-NA61,0)</f>
        <v>0</v>
      </c>
      <c r="NA61" s="72">
        <f t="shared" si="203"/>
        <v>0</v>
      </c>
      <c r="NB61">
        <f t="shared" si="204"/>
        <v>0</v>
      </c>
      <c r="NC61">
        <f t="shared" si="205"/>
        <v>0</v>
      </c>
      <c r="ND61" s="38" t="str">
        <f>IF(MY61=0,"",IF(NB61&gt;Configurações!$B$15,"7DIA ","")&amp;IF(AND(WEEKDAY(MU$5)=1,NC61&gt;IF($D61="F",Configurações!$B$13,Configurações!$B$14)),"DOM ","")&amp;IF(Configurações!$B$3="Simples","",IF(ROUND(MZ61*1440,0)&lt;=ROUND(Configurações!$B$11*1440,0),IF(ROUND(NA61*1440,0)&gt;0,"INT-INDEVIDO",""),IF(ROUND(MZ61*1440,0)&lt;=ROUND(Configurações!$B$12*1440,0),IF(ROUND(NA61*1440,0)&lt;&gt;ROUND(Configurações!$B$8*1440,0),"INT-15MIN",""),IF(OR(ROUND(NA61*1440,0)&lt;ROUND(Configurações!$B$9*1440,0),ROUND(NA61*1440,0)&gt;ROUND(Configurações!$B$10*1440,0)),"INT-1H2H","")))))</f>
        <v/>
      </c>
      <c r="NE61" t="str">
        <f>IF(Configurações!$B$3="Simples",IF('Escala Simples'!AR61="Trabalho","TRAB",IF('Escala Simples'!AR61="Folga","FOLGA",IF('Escala Simples'!AR61="Atestado","ATEST",IF('Escala Simples'!AR61="Férias","FERIAS","")))),"")</f>
        <v/>
      </c>
      <c r="NF61" s="71" t="str">
        <f>IF(Configurações!$B$3="Colunas",IF('Escala Colunas'!Q225="","",'Escala Colunas'!Q225),IF(Configurações!$B$3="Simples","",IF('Escala Linhas'!FY61="","",'Escala Linhas'!FY61)))</f>
        <v/>
      </c>
      <c r="NG61" s="71" t="str">
        <f>IF(Configurações!$B$3="Colunas",IF('Escala Colunas'!Q226="","",'Escala Colunas'!Q226),IF(Configurações!$B$3="Simples","",IF('Escala Linhas'!FZ61="","",'Escala Linhas'!FZ61)))</f>
        <v/>
      </c>
      <c r="NH61" s="71" t="str">
        <f>IF(Configurações!$B$3="Colunas",IF('Escala Colunas'!Q227="","",'Escala Colunas'!Q227),IF(Configurações!$B$3="Simples","",IF('Escala Linhas'!GA61="","",'Escala Linhas'!GA61)))</f>
        <v/>
      </c>
      <c r="NI61" s="71" t="str">
        <f>IF(Configurações!$B$3="Colunas",IF('Escala Colunas'!Q228="","",'Escala Colunas'!Q228),IF(Configurações!$B$3="Simples","",IF('Escala Linhas'!GB61="","",'Escala Linhas'!GB61)))</f>
        <v/>
      </c>
      <c r="NJ61">
        <f>IF($B61="",0,IF(Configurações!$B$3="Simples",IF(OR(NP61="TRAB",NP61="ATEST"),1,0),IF(AND(NF61&lt;&gt;"",NI61&lt;&gt;""),1,0)))</f>
        <v>0</v>
      </c>
      <c r="NK61" s="72">
        <f>IF(AND(NJ61=1,Configurações!$B$3&lt;&gt;"Simples"),MOD(NI61-NF61,1)-NL61,0)</f>
        <v>0</v>
      </c>
      <c r="NL61" s="72">
        <f t="shared" si="206"/>
        <v>0</v>
      </c>
      <c r="NM61">
        <f t="shared" si="207"/>
        <v>0</v>
      </c>
      <c r="NN61">
        <f t="shared" si="208"/>
        <v>0</v>
      </c>
      <c r="NO61" s="38" t="str">
        <f>IF(NJ61=0,"",IF(NM61&gt;Configurações!$B$15,"7DIA ","")&amp;IF(AND(WEEKDAY(NF$5)=1,NN61&gt;IF($D61="F",Configurações!$B$13,Configurações!$B$14)),"DOM ","")&amp;IF(Configurações!$B$3="Simples","",IF(ROUND(NK61*1440,0)&lt;=ROUND(Configurações!$B$11*1440,0),IF(ROUND(NL61*1440,0)&gt;0,"INT-INDEVIDO",""),IF(ROUND(NK61*1440,0)&lt;=ROUND(Configurações!$B$12*1440,0),IF(ROUND(NL61*1440,0)&lt;&gt;ROUND(Configurações!$B$8*1440,0),"INT-15MIN",""),IF(OR(ROUND(NL61*1440,0)&lt;ROUND(Configurações!$B$9*1440,0),ROUND(NL61*1440,0)&gt;ROUND(Configurações!$B$10*1440,0)),"INT-1H2H","")))))</f>
        <v/>
      </c>
      <c r="NP61" t="str">
        <f>IF(Configurações!$B$3="Simples",IF('Escala Simples'!AS61="Trabalho","TRAB",IF('Escala Simples'!AS61="Folga","FOLGA",IF('Escala Simples'!AS61="Atestado","ATEST",IF('Escala Simples'!AS61="Férias","FERIAS","")))),"")</f>
        <v/>
      </c>
      <c r="NQ61" s="71" t="str">
        <f>IF(Configurações!$B$3="Colunas",IF('Escala Colunas'!Q230="","",'Escala Colunas'!Q230),IF(Configurações!$B$3="Simples","",IF('Escala Linhas'!GD61="","",'Escala Linhas'!GD61)))</f>
        <v/>
      </c>
      <c r="NR61" s="71" t="str">
        <f>IF(Configurações!$B$3="Colunas",IF('Escala Colunas'!Q231="","",'Escala Colunas'!Q231),IF(Configurações!$B$3="Simples","",IF('Escala Linhas'!GE61="","",'Escala Linhas'!GE61)))</f>
        <v/>
      </c>
      <c r="NS61" s="71" t="str">
        <f>IF(Configurações!$B$3="Colunas",IF('Escala Colunas'!Q232="","",'Escala Colunas'!Q232),IF(Configurações!$B$3="Simples","",IF('Escala Linhas'!GF61="","",'Escala Linhas'!GF61)))</f>
        <v/>
      </c>
      <c r="NT61" s="71" t="str">
        <f>IF(Configurações!$B$3="Colunas",IF('Escala Colunas'!Q233="","",'Escala Colunas'!Q233),IF(Configurações!$B$3="Simples","",IF('Escala Linhas'!GG61="","",'Escala Linhas'!GG61)))</f>
        <v/>
      </c>
      <c r="NU61">
        <f>IF($B61="",0,IF(Configurações!$B$3="Simples",IF(OR(OA61="TRAB",OA61="ATEST"),1,0),IF(AND(NQ61&lt;&gt;"",NT61&lt;&gt;""),1,0)))</f>
        <v>0</v>
      </c>
      <c r="NV61" s="72">
        <f>IF(AND(NU61=1,Configurações!$B$3&lt;&gt;"Simples"),MOD(NT61-NQ61,1)-NW61,0)</f>
        <v>0</v>
      </c>
      <c r="NW61" s="72">
        <f t="shared" si="209"/>
        <v>0</v>
      </c>
      <c r="NX61">
        <f t="shared" si="210"/>
        <v>0</v>
      </c>
      <c r="NY61">
        <f t="shared" si="211"/>
        <v>0</v>
      </c>
      <c r="NZ61" s="38" t="str">
        <f>IF(NU61=0,"",IF(NX61&gt;Configurações!$B$15,"7DIA ","")&amp;IF(AND(WEEKDAY(NQ$5)=1,NY61&gt;IF($D61="F",Configurações!$B$13,Configurações!$B$14)),"DOM ","")&amp;IF(Configurações!$B$3="Simples","",IF(ROUND(NV61*1440,0)&lt;=ROUND(Configurações!$B$11*1440,0),IF(ROUND(NW61*1440,0)&gt;0,"INT-INDEVIDO",""),IF(ROUND(NV61*1440,0)&lt;=ROUND(Configurações!$B$12*1440,0),IF(ROUND(NW61*1440,0)&lt;&gt;ROUND(Configurações!$B$8*1440,0),"INT-15MIN",""),IF(OR(ROUND(NW61*1440,0)&lt;ROUND(Configurações!$B$9*1440,0),ROUND(NW61*1440,0)&gt;ROUND(Configurações!$B$10*1440,0)),"INT-1H2H","")))))</f>
        <v/>
      </c>
      <c r="OA61" t="str">
        <f>IF(Configurações!$B$3="Simples",IF('Escala Simples'!AT61="Trabalho","TRAB",IF('Escala Simples'!AT61="Folga","FOLGA",IF('Escala Simples'!AT61="Atestado","ATEST",IF('Escala Simples'!AT61="Férias","FERIAS","")))),"")</f>
        <v/>
      </c>
      <c r="OB61" s="72">
        <f>SUMIFS(Cálculos!$G61:$OA61,Cálculos!$G$4:$OA$4,"H",Cálculos!$G$3:$OA$3,1)</f>
        <v>0</v>
      </c>
      <c r="OC61">
        <f>SUMIFS(Cálculos!$G61:$OA61,Cálculos!$G$4:$OA$4,"T",Cálculos!$G$3:$OA$3,1)</f>
        <v>0</v>
      </c>
      <c r="OD61" s="69" t="str">
        <f>IF($B61="","",IF(AND(Configurações!$B$3&lt;&gt;"Simples",ISNUMBER($C61),ROUND(OB61*1440,0)&gt;$C61*60),"Jornada semanal excedida: "&amp;TEXT(OB61,"[h]:mm")&amp;" (contratada "&amp;$C61&amp;"h) • ","")&amp;IF(IF(Configurações!$B$6="Sim",OC61&gt;6,OC61&gt;Configurações!$B$5),IF(Configurações!$B$6="Sim","Semana inteira sem folga — mínimo 1 folga (CCT/ACT) • ","Mais de "&amp;Configurações!$B$5&amp;" dias trabalhados — obrigatórias 2 folgas semanais • "),"")&amp;IF(COUNTIF(G61:CD61,"*7DIA*")&gt;0,"7º dia consecutivo de trabalho • ","")&amp;IF(COUNTIF(G61:CD61,"*DOM*")&gt;0,"Domingos consecutivos acima do permitido • ","")&amp;IF(COUNTIF(G61:CD61,"*INT-INDEVIDO*")&gt;0,"Intervalo indevido em jornada até 4h • ","")&amp;IF(COUNTIF(G61:CD61,"*INT-15MIN*")&gt;0,"Intervalo deve ser de 15 min (jornada 4h01–6h) • ","")&amp;IF(COUNTIF(G61:CD61,"*INT-1H2H*")&gt;0,"Intervalo fora de 1h–2h (jornada acima de 6h) • ",""))</f>
        <v/>
      </c>
      <c r="OE61">
        <f>IF($B61="",0,IF(AND(Configurações!$B$3&lt;&gt;"Simples",ISNUMBER($C61),ROUND(OB61*1440,0)&gt;$C61*60),1,0))</f>
        <v>0</v>
      </c>
      <c r="OF61">
        <f>IF($B61="",0,IF(IF(Configurações!$B$6="Sim",OC61&gt;6,OC61&gt;Configurações!$B$5),1,0))</f>
        <v>0</v>
      </c>
      <c r="OG61" s="72">
        <f>SUMIFS(Cálculos!$G61:$OA61,Cálculos!$G$4:$OA$4,"H",Cálculos!$G$3:$OA$3,2)</f>
        <v>0</v>
      </c>
      <c r="OH61">
        <f>SUMIFS(Cálculos!$G61:$OA61,Cálculos!$G$4:$OA$4,"T",Cálculos!$G$3:$OA$3,2)</f>
        <v>0</v>
      </c>
      <c r="OI61" s="69" t="str">
        <f>IF($B61="","",IF(AND(Configurações!$B$3&lt;&gt;"Simples",ISNUMBER($C61),ROUND(OG61*1440,0)&gt;$C61*60),"Jornada semanal excedida: "&amp;TEXT(OG61,"[h]:mm")&amp;" (contratada "&amp;$C61&amp;"h) • ","")&amp;IF(IF(Configurações!$B$6="Sim",OH61&gt;6,OH61&gt;Configurações!$B$5),IF(Configurações!$B$6="Sim","Semana inteira sem folga — mínimo 1 folga (CCT/ACT) • ","Mais de "&amp;Configurações!$B$5&amp;" dias trabalhados — obrigatórias 2 folgas semanais • "),"")&amp;IF(COUNTIF(CF61:FC61,"*7DIA*")&gt;0,"7º dia consecutivo de trabalho • ","")&amp;IF(COUNTIF(CF61:FC61,"*DOM*")&gt;0,"Domingos consecutivos acima do permitido • ","")&amp;IF(COUNTIF(CF61:FC61,"*INT-INDEVIDO*")&gt;0,"Intervalo indevido em jornada até 4h • ","")&amp;IF(COUNTIF(CF61:FC61,"*INT-15MIN*")&gt;0,"Intervalo deve ser de 15 min (jornada 4h01–6h) • ","")&amp;IF(COUNTIF(CF61:FC61,"*INT-1H2H*")&gt;0,"Intervalo fora de 1h–2h (jornada acima de 6h) • ",""))</f>
        <v/>
      </c>
      <c r="OJ61">
        <f>IF($B61="",0,IF(AND(Configurações!$B$3&lt;&gt;"Simples",ISNUMBER($C61),ROUND(OG61*1440,0)&gt;$C61*60),1,0))</f>
        <v>0</v>
      </c>
      <c r="OK61">
        <f>IF($B61="",0,IF(IF(Configurações!$B$6="Sim",OH61&gt;6,OH61&gt;Configurações!$B$5),1,0))</f>
        <v>0</v>
      </c>
      <c r="OL61" s="72">
        <f>SUMIFS(Cálculos!$G61:$OA61,Cálculos!$G$4:$OA$4,"H",Cálculos!$G$3:$OA$3,3)</f>
        <v>0</v>
      </c>
      <c r="OM61">
        <f>SUMIFS(Cálculos!$G61:$OA61,Cálculos!$G$4:$OA$4,"T",Cálculos!$G$3:$OA$3,3)</f>
        <v>0</v>
      </c>
      <c r="ON61" s="69" t="str">
        <f>IF($B61="","",IF(AND(Configurações!$B$3&lt;&gt;"Simples",ISNUMBER($C61),ROUND(OL61*1440,0)&gt;$C61*60),"Jornada semanal excedida: "&amp;TEXT(OL61,"[h]:mm")&amp;" (contratada "&amp;$C61&amp;"h) • ","")&amp;IF(IF(Configurações!$B$6="Sim",OM61&gt;6,OM61&gt;Configurações!$B$5),IF(Configurações!$B$6="Sim","Semana inteira sem folga — mínimo 1 folga (CCT/ACT) • ","Mais de "&amp;Configurações!$B$5&amp;" dias trabalhados — obrigatórias 2 folgas semanais • "),"")&amp;IF(COUNTIF(FE61:IB61,"*7DIA*")&gt;0,"7º dia consecutivo de trabalho • ","")&amp;IF(COUNTIF(FE61:IB61,"*DOM*")&gt;0,"Domingos consecutivos acima do permitido • ","")&amp;IF(COUNTIF(FE61:IB61,"*INT-INDEVIDO*")&gt;0,"Intervalo indevido em jornada até 4h • ","")&amp;IF(COUNTIF(FE61:IB61,"*INT-15MIN*")&gt;0,"Intervalo deve ser de 15 min (jornada 4h01–6h) • ","")&amp;IF(COUNTIF(FE61:IB61,"*INT-1H2H*")&gt;0,"Intervalo fora de 1h–2h (jornada acima de 6h) • ",""))</f>
        <v/>
      </c>
      <c r="OO61">
        <f>IF($B61="",0,IF(AND(Configurações!$B$3&lt;&gt;"Simples",ISNUMBER($C61),ROUND(OL61*1440,0)&gt;$C61*60),1,0))</f>
        <v>0</v>
      </c>
      <c r="OP61">
        <f>IF($B61="",0,IF(IF(Configurações!$B$6="Sim",OM61&gt;6,OM61&gt;Configurações!$B$5),1,0))</f>
        <v>0</v>
      </c>
      <c r="OQ61" s="72">
        <f>SUMIFS(Cálculos!$G61:$OA61,Cálculos!$G$4:$OA$4,"H",Cálculos!$G$3:$OA$3,4)</f>
        <v>0</v>
      </c>
      <c r="OR61">
        <f>SUMIFS(Cálculos!$G61:$OA61,Cálculos!$G$4:$OA$4,"T",Cálculos!$G$3:$OA$3,4)</f>
        <v>0</v>
      </c>
      <c r="OS61" s="69" t="str">
        <f>IF($B61="","",IF(AND(Configurações!$B$3&lt;&gt;"Simples",ISNUMBER($C61),ROUND(OQ61*1440,0)&gt;$C61*60),"Jornada semanal excedida: "&amp;TEXT(OQ61,"[h]:mm")&amp;" (contratada "&amp;$C61&amp;"h) • ","")&amp;IF(IF(Configurações!$B$6="Sim",OR61&gt;6,OR61&gt;Configurações!$B$5),IF(Configurações!$B$6="Sim","Semana inteira sem folga — mínimo 1 folga (CCT/ACT) • ","Mais de "&amp;Configurações!$B$5&amp;" dias trabalhados — obrigatórias 2 folgas semanais • "),"")&amp;IF(COUNTIF(ID61:LA61,"*7DIA*")&gt;0,"7º dia consecutivo de trabalho • ","")&amp;IF(COUNTIF(ID61:LA61,"*DOM*")&gt;0,"Domingos consecutivos acima do permitido • ","")&amp;IF(COUNTIF(ID61:LA61,"*INT-INDEVIDO*")&gt;0,"Intervalo indevido em jornada até 4h • ","")&amp;IF(COUNTIF(ID61:LA61,"*INT-15MIN*")&gt;0,"Intervalo deve ser de 15 min (jornada 4h01–6h) • ","")&amp;IF(COUNTIF(ID61:LA61,"*INT-1H2H*")&gt;0,"Intervalo fora de 1h–2h (jornada acima de 6h) • ",""))</f>
        <v/>
      </c>
      <c r="OT61">
        <f>IF($B61="",0,IF(AND(Configurações!$B$3&lt;&gt;"Simples",ISNUMBER($C61),ROUND(OQ61*1440,0)&gt;$C61*60),1,0))</f>
        <v>0</v>
      </c>
      <c r="OU61">
        <f>IF($B61="",0,IF(IF(Configurações!$B$6="Sim",OR61&gt;6,OR61&gt;Configurações!$B$5),1,0))</f>
        <v>0</v>
      </c>
      <c r="OV61" s="72">
        <f>SUMIFS(Cálculos!$G61:$OA61,Cálculos!$G$4:$OA$4,"H",Cálculos!$G$3:$OA$3,5)</f>
        <v>0</v>
      </c>
      <c r="OW61">
        <f>SUMIFS(Cálculos!$G61:$OA61,Cálculos!$G$4:$OA$4,"T",Cálculos!$G$3:$OA$3,5)</f>
        <v>0</v>
      </c>
      <c r="OX61" s="69" t="str">
        <f>IF($B61="","",IF(AND(Configurações!$B$3&lt;&gt;"Simples",ISNUMBER($C61),ROUND(OV61*1440,0)&gt;$C61*60),"Jornada semanal excedida: "&amp;TEXT(OV61,"[h]:mm")&amp;" (contratada "&amp;$C61&amp;"h) • ","")&amp;IF(IF(Configurações!$B$6="Sim",OW61&gt;6,OW61&gt;Configurações!$B$5),IF(Configurações!$B$6="Sim","Semana inteira sem folga — mínimo 1 folga (CCT/ACT) • ","Mais de "&amp;Configurações!$B$5&amp;" dias trabalhados — obrigatórias 2 folgas semanais • "),"")&amp;IF(COUNTIF(LC61:NZ61,"*7DIA*")&gt;0,"7º dia consecutivo de trabalho • ","")&amp;IF(COUNTIF(LC61:NZ61,"*DOM*")&gt;0,"Domingos consecutivos acima do permitido • ","")&amp;IF(COUNTIF(LC61:NZ61,"*INT-INDEVIDO*")&gt;0,"Intervalo indevido em jornada até 4h • ","")&amp;IF(COUNTIF(LC61:NZ61,"*INT-15MIN*")&gt;0,"Intervalo deve ser de 15 min (jornada 4h01–6h) • ","")&amp;IF(COUNTIF(LC61:NZ61,"*INT-1H2H*")&gt;0,"Intervalo fora de 1h–2h (jornada acima de 6h) • ",""))</f>
        <v/>
      </c>
      <c r="OY61">
        <f>IF($B61="",0,IF(AND(Configurações!$B$3&lt;&gt;"Simples",ISNUMBER($C61),ROUND(OV61*1440,0)&gt;$C61*60),1,0))</f>
        <v>0</v>
      </c>
      <c r="OZ61">
        <f>IF($B61="",0,IF(IF(Configurações!$B$6="Sim",OW61&gt;6,OW61&gt;Configurações!$B$5),1,0))</f>
        <v>0</v>
      </c>
      <c r="PA61">
        <f>IF($B61="",0,SUMPRODUCT((Cálculos!$G$4:$OA$4="T")*(Cálculos!$G$5:$OA$5&gt;=$PA$5)*(Cálculos!$G$5:$OA$5&lt;=$PB$5))-PE61)</f>
        <v>0</v>
      </c>
      <c r="PB61">
        <f>IF($B61="",0,PA61-SUMIFS(Cálculos!$G61:$OA61,Cálculos!$G$4:$OA$4,"T",Cálculos!$G$5:$OA$5,"&gt;="&amp;$PA$5,Cálculos!$G$5:$OA$5,"&lt;="&amp;$PB$5))</f>
        <v>0</v>
      </c>
      <c r="PC61">
        <f>ROUND(PA61*Configurações!$B$7/7,0)</f>
        <v>0</v>
      </c>
      <c r="PD61">
        <f>IF(AND(Configurações!$B$6="Sim",PA61&gt;0,PB61&lt;PC61),1,0)</f>
        <v>0</v>
      </c>
      <c r="PE61">
        <f>IF($B61="",0,COUNTIFS(Cálculos!$G$4:$OA$4,"ST",Cálculos!$G$5:$OA$5,"&gt;="&amp;$PA$5,Cálculos!$G$5:$OA$5,"&lt;="&amp;$PB$5,Cálculos!$G61:$OA61,"FERIAS"))</f>
        <v>0</v>
      </c>
      <c r="PF61">
        <f>IF($B61="",0,SUMPRODUCT((Cálculos!$G$4:$OA$4="T")*(Cálculos!$G$5:$OA$5&gt;=$PF$5)*(Cálculos!$G$5:$OA$5&lt;=$PG$5))-PJ61)</f>
        <v>0</v>
      </c>
      <c r="PG61">
        <f>IF($B61="",0,PF61-SUMIFS(Cálculos!$G61:$OA61,Cálculos!$G$4:$OA$4,"T",Cálculos!$G$5:$OA$5,"&gt;="&amp;$PF$5,Cálculos!$G$5:$OA$5,"&lt;="&amp;$PG$5))</f>
        <v>0</v>
      </c>
      <c r="PH61">
        <f>ROUND(PF61*Configurações!$B$7/7,0)</f>
        <v>0</v>
      </c>
      <c r="PI61">
        <f>IF(AND(Configurações!$B$6="Sim",PF61&gt;0,PG61&lt;PH61),1,0)</f>
        <v>0</v>
      </c>
      <c r="PJ61">
        <f>IF($B61="",0,COUNTIFS(Cálculos!$G$4:$OA$4,"ST",Cálculos!$G$5:$OA$5,"&gt;="&amp;$PF$5,Cálculos!$G$5:$OA$5,"&lt;="&amp;$PG$5,Cálculos!$G61:$OA61,"FERIAS"))</f>
        <v>0</v>
      </c>
      <c r="PK61">
        <f>IF($B61="",0,SUMPRODUCT((Cálculos!$G$4:$OA$4="T")*(Cálculos!$G$5:$OA$5&gt;=$PK$5)*(Cálculos!$G$5:$OA$5&lt;=$PL$5))-PO61)</f>
        <v>0</v>
      </c>
      <c r="PL61">
        <f>IF($B61="",0,PK61-SUMIFS(Cálculos!$G61:$OA61,Cálculos!$G$4:$OA$4,"T",Cálculos!$G$5:$OA$5,"&gt;="&amp;$PK$5,Cálculos!$G$5:$OA$5,"&lt;="&amp;$PL$5))</f>
        <v>0</v>
      </c>
      <c r="PM61">
        <f>ROUND(PK61*Configurações!$B$7/7,0)</f>
        <v>0</v>
      </c>
      <c r="PN61">
        <f>IF(AND(Configurações!$B$6="Sim",PK61&gt;0,PL61&lt;PM61),1,0)</f>
        <v>0</v>
      </c>
      <c r="PO61">
        <f>IF($B61="",0,COUNTIFS(Cálculos!$G$4:$OA$4,"ST",Cálculos!$G$5:$OA$5,"&gt;="&amp;$PK$5,Cálculos!$G$5:$OA$5,"&lt;="&amp;$PL$5,Cálculos!$G61:$OA61,"FERIAS"))</f>
        <v>0</v>
      </c>
      <c r="PP61" s="69" t="str">
        <f t="shared" si="212"/>
        <v/>
      </c>
    </row>
    <row r="62" spans="1:432" x14ac:dyDescent="0.25">
      <c r="A62" s="68" t="str">
        <f t="shared" si="106"/>
        <v/>
      </c>
      <c r="B62" s="69" t="str">
        <f>IF(Configurações!$B$3="Colunas",IF('Escala Colunas'!Q$4="","",'Escala Colunas'!Q$4),IF(Configurações!$B$3="Simples",IF('Escala Simples'!$B62="","",'Escala Simples'!$B62),IF('Escala Linhas'!$B62="","",'Escala Linhas'!$B62)))</f>
        <v/>
      </c>
      <c r="C62" s="70" t="str">
        <f>IF($B62="","",IFERROR(INDEX(Funcionários!$D$5:$D$84,MATCH($B62,Funcionários!$B$5:$B$84,0)),""))</f>
        <v/>
      </c>
      <c r="D62" t="str">
        <f>IF($B62="","",IFERROR(INDEX(Funcionários!$C$5:$C$84,MATCH($B62,Funcionários!$B$5:$B$84,0)),""))</f>
        <v/>
      </c>
      <c r="E62">
        <f>IF($B62="",0,IFERROR(N(INDEX(Funcionários!$E$5:$E$84,MATCH($B62,Funcionários!$B$5:$B$84,0))),0))</f>
        <v>0</v>
      </c>
      <c r="F62">
        <f>IF($B62="",0,IFERROR(N(INDEX(Funcionários!$F$5:$F$84,MATCH($B62,Funcionários!$B$5:$B$84,0))),0))</f>
        <v>0</v>
      </c>
      <c r="G62" s="71" t="str">
        <f>IF(Configurações!$B$3="Colunas",IF('Escala Colunas'!Q49="","",'Escala Colunas'!Q49),IF(Configurações!$B$3="Simples","",IF('Escala Linhas'!D62="","",'Escala Linhas'!D62)))</f>
        <v/>
      </c>
      <c r="H62" s="71" t="str">
        <f>IF(Configurações!$B$3="Colunas",IF('Escala Colunas'!Q50="","",'Escala Colunas'!Q50),IF(Configurações!$B$3="Simples","",IF('Escala Linhas'!E62="","",'Escala Linhas'!E62)))</f>
        <v/>
      </c>
      <c r="I62" s="71" t="str">
        <f>IF(Configurações!$B$3="Colunas",IF('Escala Colunas'!Q51="","",'Escala Colunas'!Q51),IF(Configurações!$B$3="Simples","",IF('Escala Linhas'!F62="","",'Escala Linhas'!F62)))</f>
        <v/>
      </c>
      <c r="J62" s="71" t="str">
        <f>IF(Configurações!$B$3="Colunas",IF('Escala Colunas'!Q52="","",'Escala Colunas'!Q52),IF(Configurações!$B$3="Simples","",IF('Escala Linhas'!G62="","",'Escala Linhas'!G62)))</f>
        <v/>
      </c>
      <c r="K62">
        <f>IF($B62="",0,IF(Configurações!$B$3="Simples",IF(OR(Q62="TRAB",Q62="ATEST"),1,0),IF(AND(G62&lt;&gt;"",J62&lt;&gt;""),1,0)))</f>
        <v>0</v>
      </c>
      <c r="L62" s="72">
        <f>IF(AND(K62=1,Configurações!$B$3&lt;&gt;"Simples"),MOD(J62-G62,1)-M62,0)</f>
        <v>0</v>
      </c>
      <c r="M62" s="72">
        <f t="shared" si="107"/>
        <v>0</v>
      </c>
      <c r="N62">
        <f t="shared" si="108"/>
        <v>0</v>
      </c>
      <c r="O62">
        <f t="shared" si="109"/>
        <v>0</v>
      </c>
      <c r="P62" s="38" t="str">
        <f>IF(K62=0,"",IF(N62&gt;Configurações!$B$15,"7DIA ","")&amp;IF(AND(WEEKDAY(G$5)=1,O62&gt;IF($D62="F",Configurações!$B$13,Configurações!$B$14)),"DOM ","")&amp;IF(Configurações!$B$3="Simples","",IF(ROUND(L62*1440,0)&lt;=ROUND(Configurações!$B$11*1440,0),IF(ROUND(M62*1440,0)&gt;0,"INT-INDEVIDO",""),IF(ROUND(L62*1440,0)&lt;=ROUND(Configurações!$B$12*1440,0),IF(ROUND(M62*1440,0)&lt;&gt;ROUND(Configurações!$B$8*1440,0),"INT-15MIN",""),IF(OR(ROUND(M62*1440,0)&lt;ROUND(Configurações!$B$9*1440,0),ROUND(M62*1440,0)&gt;ROUND(Configurações!$B$10*1440,0)),"INT-1H2H","")))))</f>
        <v/>
      </c>
      <c r="Q62" t="str">
        <f>IF(Configurações!$B$3="Simples",IF('Escala Simples'!D62="Trabalho","TRAB",IF('Escala Simples'!D62="Folga","FOLGA",IF('Escala Simples'!D62="Atestado","ATEST",IF('Escala Simples'!D62="Férias","FERIAS","")))),"")</f>
        <v/>
      </c>
      <c r="R62" s="71" t="str">
        <f>IF(Configurações!$B$3="Colunas",IF('Escala Colunas'!Q54="","",'Escala Colunas'!Q54),IF(Configurações!$B$3="Simples","",IF('Escala Linhas'!I62="","",'Escala Linhas'!I62)))</f>
        <v/>
      </c>
      <c r="S62" s="71" t="str">
        <f>IF(Configurações!$B$3="Colunas",IF('Escala Colunas'!Q55="","",'Escala Colunas'!Q55),IF(Configurações!$B$3="Simples","",IF('Escala Linhas'!J62="","",'Escala Linhas'!J62)))</f>
        <v/>
      </c>
      <c r="T62" s="71" t="str">
        <f>IF(Configurações!$B$3="Colunas",IF('Escala Colunas'!Q56="","",'Escala Colunas'!Q56),IF(Configurações!$B$3="Simples","",IF('Escala Linhas'!K62="","",'Escala Linhas'!K62)))</f>
        <v/>
      </c>
      <c r="U62" s="71" t="str">
        <f>IF(Configurações!$B$3="Colunas",IF('Escala Colunas'!Q57="","",'Escala Colunas'!Q57),IF(Configurações!$B$3="Simples","",IF('Escala Linhas'!L62="","",'Escala Linhas'!L62)))</f>
        <v/>
      </c>
      <c r="V62">
        <f>IF($B62="",0,IF(Configurações!$B$3="Simples",IF(OR(AB62="TRAB",AB62="ATEST"),1,0),IF(AND(R62&lt;&gt;"",U62&lt;&gt;""),1,0)))</f>
        <v>0</v>
      </c>
      <c r="W62" s="72">
        <f>IF(AND(V62=1,Configurações!$B$3&lt;&gt;"Simples"),MOD(U62-R62,1)-X62,0)</f>
        <v>0</v>
      </c>
      <c r="X62" s="72">
        <f t="shared" si="110"/>
        <v>0</v>
      </c>
      <c r="Y62">
        <f t="shared" si="111"/>
        <v>0</v>
      </c>
      <c r="Z62">
        <f t="shared" si="112"/>
        <v>0</v>
      </c>
      <c r="AA62" s="38" t="str">
        <f>IF(V62=0,"",IF(Y62&gt;Configurações!$B$15,"7DIA ","")&amp;IF(AND(WEEKDAY(R$5)=1,Z62&gt;IF($D62="F",Configurações!$B$13,Configurações!$B$14)),"DOM ","")&amp;IF(Configurações!$B$3="Simples","",IF(ROUND(W62*1440,0)&lt;=ROUND(Configurações!$B$11*1440,0),IF(ROUND(X62*1440,0)&gt;0,"INT-INDEVIDO",""),IF(ROUND(W62*1440,0)&lt;=ROUND(Configurações!$B$12*1440,0),IF(ROUND(X62*1440,0)&lt;&gt;ROUND(Configurações!$B$8*1440,0),"INT-15MIN",""),IF(OR(ROUND(X62*1440,0)&lt;ROUND(Configurações!$B$9*1440,0),ROUND(X62*1440,0)&gt;ROUND(Configurações!$B$10*1440,0)),"INT-1H2H","")))))</f>
        <v/>
      </c>
      <c r="AB62" t="str">
        <f>IF(Configurações!$B$3="Simples",IF('Escala Simples'!E62="Trabalho","TRAB",IF('Escala Simples'!E62="Folga","FOLGA",IF('Escala Simples'!E62="Atestado","ATEST",IF('Escala Simples'!E62="Férias","FERIAS","")))),"")</f>
        <v/>
      </c>
      <c r="AC62" s="71" t="str">
        <f>IF(Configurações!$B$3="Colunas",IF('Escala Colunas'!Q59="","",'Escala Colunas'!Q59),IF(Configurações!$B$3="Simples","",IF('Escala Linhas'!N62="","",'Escala Linhas'!N62)))</f>
        <v/>
      </c>
      <c r="AD62" s="71" t="str">
        <f>IF(Configurações!$B$3="Colunas",IF('Escala Colunas'!Q60="","",'Escala Colunas'!Q60),IF(Configurações!$B$3="Simples","",IF('Escala Linhas'!O62="","",'Escala Linhas'!O62)))</f>
        <v/>
      </c>
      <c r="AE62" s="71" t="str">
        <f>IF(Configurações!$B$3="Colunas",IF('Escala Colunas'!Q61="","",'Escala Colunas'!Q61),IF(Configurações!$B$3="Simples","",IF('Escala Linhas'!P62="","",'Escala Linhas'!P62)))</f>
        <v/>
      </c>
      <c r="AF62" s="71" t="str">
        <f>IF(Configurações!$B$3="Colunas",IF('Escala Colunas'!Q62="","",'Escala Colunas'!Q62),IF(Configurações!$B$3="Simples","",IF('Escala Linhas'!Q62="","",'Escala Linhas'!Q62)))</f>
        <v/>
      </c>
      <c r="AG62">
        <f>IF($B62="",0,IF(Configurações!$B$3="Simples",IF(OR(AM62="TRAB",AM62="ATEST"),1,0),IF(AND(AC62&lt;&gt;"",AF62&lt;&gt;""),1,0)))</f>
        <v>0</v>
      </c>
      <c r="AH62" s="72">
        <f>IF(AND(AG62=1,Configurações!$B$3&lt;&gt;"Simples"),MOD(AF62-AC62,1)-AI62,0)</f>
        <v>0</v>
      </c>
      <c r="AI62" s="72">
        <f t="shared" si="113"/>
        <v>0</v>
      </c>
      <c r="AJ62">
        <f t="shared" si="114"/>
        <v>0</v>
      </c>
      <c r="AK62">
        <f t="shared" si="115"/>
        <v>0</v>
      </c>
      <c r="AL62" s="38" t="str">
        <f>IF(AG62=0,"",IF(AJ62&gt;Configurações!$B$15,"7DIA ","")&amp;IF(AND(WEEKDAY(AC$5)=1,AK62&gt;IF($D62="F",Configurações!$B$13,Configurações!$B$14)),"DOM ","")&amp;IF(Configurações!$B$3="Simples","",IF(ROUND(AH62*1440,0)&lt;=ROUND(Configurações!$B$11*1440,0),IF(ROUND(AI62*1440,0)&gt;0,"INT-INDEVIDO",""),IF(ROUND(AH62*1440,0)&lt;=ROUND(Configurações!$B$12*1440,0),IF(ROUND(AI62*1440,0)&lt;&gt;ROUND(Configurações!$B$8*1440,0),"INT-15MIN",""),IF(OR(ROUND(AI62*1440,0)&lt;ROUND(Configurações!$B$9*1440,0),ROUND(AI62*1440,0)&gt;ROUND(Configurações!$B$10*1440,0)),"INT-1H2H","")))))</f>
        <v/>
      </c>
      <c r="AM62" t="str">
        <f>IF(Configurações!$B$3="Simples",IF('Escala Simples'!F62="Trabalho","TRAB",IF('Escala Simples'!F62="Folga","FOLGA",IF('Escala Simples'!F62="Atestado","ATEST",IF('Escala Simples'!F62="Férias","FERIAS","")))),"")</f>
        <v/>
      </c>
      <c r="AN62" s="71" t="str">
        <f>IF(Configurações!$B$3="Colunas",IF('Escala Colunas'!Q64="","",'Escala Colunas'!Q64),IF(Configurações!$B$3="Simples","",IF('Escala Linhas'!S62="","",'Escala Linhas'!S62)))</f>
        <v/>
      </c>
      <c r="AO62" s="71" t="str">
        <f>IF(Configurações!$B$3="Colunas",IF('Escala Colunas'!Q65="","",'Escala Colunas'!Q65),IF(Configurações!$B$3="Simples","",IF('Escala Linhas'!T62="","",'Escala Linhas'!T62)))</f>
        <v/>
      </c>
      <c r="AP62" s="71" t="str">
        <f>IF(Configurações!$B$3="Colunas",IF('Escala Colunas'!Q66="","",'Escala Colunas'!Q66),IF(Configurações!$B$3="Simples","",IF('Escala Linhas'!U62="","",'Escala Linhas'!U62)))</f>
        <v/>
      </c>
      <c r="AQ62" s="71" t="str">
        <f>IF(Configurações!$B$3="Colunas",IF('Escala Colunas'!Q67="","",'Escala Colunas'!Q67),IF(Configurações!$B$3="Simples","",IF('Escala Linhas'!V62="","",'Escala Linhas'!V62)))</f>
        <v/>
      </c>
      <c r="AR62">
        <f>IF($B62="",0,IF(Configurações!$B$3="Simples",IF(OR(AX62="TRAB",AX62="ATEST"),1,0),IF(AND(AN62&lt;&gt;"",AQ62&lt;&gt;""),1,0)))</f>
        <v>0</v>
      </c>
      <c r="AS62" s="72">
        <f>IF(AND(AR62=1,Configurações!$B$3&lt;&gt;"Simples"),MOD(AQ62-AN62,1)-AT62,0)</f>
        <v>0</v>
      </c>
      <c r="AT62" s="72">
        <f t="shared" si="116"/>
        <v>0</v>
      </c>
      <c r="AU62">
        <f t="shared" si="117"/>
        <v>0</v>
      </c>
      <c r="AV62">
        <f t="shared" si="118"/>
        <v>0</v>
      </c>
      <c r="AW62" s="38" t="str">
        <f>IF(AR62=0,"",IF(AU62&gt;Configurações!$B$15,"7DIA ","")&amp;IF(AND(WEEKDAY(AN$5)=1,AV62&gt;IF($D62="F",Configurações!$B$13,Configurações!$B$14)),"DOM ","")&amp;IF(Configurações!$B$3="Simples","",IF(ROUND(AS62*1440,0)&lt;=ROUND(Configurações!$B$11*1440,0),IF(ROUND(AT62*1440,0)&gt;0,"INT-INDEVIDO",""),IF(ROUND(AS62*1440,0)&lt;=ROUND(Configurações!$B$12*1440,0),IF(ROUND(AT62*1440,0)&lt;&gt;ROUND(Configurações!$B$8*1440,0),"INT-15MIN",""),IF(OR(ROUND(AT62*1440,0)&lt;ROUND(Configurações!$B$9*1440,0),ROUND(AT62*1440,0)&gt;ROUND(Configurações!$B$10*1440,0)),"INT-1H2H","")))))</f>
        <v/>
      </c>
      <c r="AX62" t="str">
        <f>IF(Configurações!$B$3="Simples",IF('Escala Simples'!G62="Trabalho","TRAB",IF('Escala Simples'!G62="Folga","FOLGA",IF('Escala Simples'!G62="Atestado","ATEST",IF('Escala Simples'!G62="Férias","FERIAS","")))),"")</f>
        <v/>
      </c>
      <c r="AY62" s="71" t="str">
        <f>IF(Configurações!$B$3="Colunas",IF('Escala Colunas'!Q69="","",'Escala Colunas'!Q69),IF(Configurações!$B$3="Simples","",IF('Escala Linhas'!X62="","",'Escala Linhas'!X62)))</f>
        <v/>
      </c>
      <c r="AZ62" s="71" t="str">
        <f>IF(Configurações!$B$3="Colunas",IF('Escala Colunas'!Q70="","",'Escala Colunas'!Q70),IF(Configurações!$B$3="Simples","",IF('Escala Linhas'!Y62="","",'Escala Linhas'!Y62)))</f>
        <v/>
      </c>
      <c r="BA62" s="71" t="str">
        <f>IF(Configurações!$B$3="Colunas",IF('Escala Colunas'!Q71="","",'Escala Colunas'!Q71),IF(Configurações!$B$3="Simples","",IF('Escala Linhas'!Z62="","",'Escala Linhas'!Z62)))</f>
        <v/>
      </c>
      <c r="BB62" s="71" t="str">
        <f>IF(Configurações!$B$3="Colunas",IF('Escala Colunas'!Q72="","",'Escala Colunas'!Q72),IF(Configurações!$B$3="Simples","",IF('Escala Linhas'!AA62="","",'Escala Linhas'!AA62)))</f>
        <v/>
      </c>
      <c r="BC62">
        <f>IF($B62="",0,IF(Configurações!$B$3="Simples",IF(OR(BI62="TRAB",BI62="ATEST"),1,0),IF(AND(AY62&lt;&gt;"",BB62&lt;&gt;""),1,0)))</f>
        <v>0</v>
      </c>
      <c r="BD62" s="72">
        <f>IF(AND(BC62=1,Configurações!$B$3&lt;&gt;"Simples"),MOD(BB62-AY62,1)-BE62,0)</f>
        <v>0</v>
      </c>
      <c r="BE62" s="72">
        <f t="shared" si="119"/>
        <v>0</v>
      </c>
      <c r="BF62">
        <f t="shared" si="120"/>
        <v>0</v>
      </c>
      <c r="BG62">
        <f t="shared" si="121"/>
        <v>0</v>
      </c>
      <c r="BH62" s="38" t="str">
        <f>IF(BC62=0,"",IF(BF62&gt;Configurações!$B$15,"7DIA ","")&amp;IF(AND(WEEKDAY(AY$5)=1,BG62&gt;IF($D62="F",Configurações!$B$13,Configurações!$B$14)),"DOM ","")&amp;IF(Configurações!$B$3="Simples","",IF(ROUND(BD62*1440,0)&lt;=ROUND(Configurações!$B$11*1440,0),IF(ROUND(BE62*1440,0)&gt;0,"INT-INDEVIDO",""),IF(ROUND(BD62*1440,0)&lt;=ROUND(Configurações!$B$12*1440,0),IF(ROUND(BE62*1440,0)&lt;&gt;ROUND(Configurações!$B$8*1440,0),"INT-15MIN",""),IF(OR(ROUND(BE62*1440,0)&lt;ROUND(Configurações!$B$9*1440,0),ROUND(BE62*1440,0)&gt;ROUND(Configurações!$B$10*1440,0)),"INT-1H2H","")))))</f>
        <v/>
      </c>
      <c r="BI62" t="str">
        <f>IF(Configurações!$B$3="Simples",IF('Escala Simples'!H62="Trabalho","TRAB",IF('Escala Simples'!H62="Folga","FOLGA",IF('Escala Simples'!H62="Atestado","ATEST",IF('Escala Simples'!H62="Férias","FERIAS","")))),"")</f>
        <v/>
      </c>
      <c r="BJ62" s="71" t="str">
        <f>IF(Configurações!$B$3="Colunas",IF('Escala Colunas'!Q74="","",'Escala Colunas'!Q74),IF(Configurações!$B$3="Simples","",IF('Escala Linhas'!AC62="","",'Escala Linhas'!AC62)))</f>
        <v/>
      </c>
      <c r="BK62" s="71" t="str">
        <f>IF(Configurações!$B$3="Colunas",IF('Escala Colunas'!Q75="","",'Escala Colunas'!Q75),IF(Configurações!$B$3="Simples","",IF('Escala Linhas'!AD62="","",'Escala Linhas'!AD62)))</f>
        <v/>
      </c>
      <c r="BL62" s="71" t="str">
        <f>IF(Configurações!$B$3="Colunas",IF('Escala Colunas'!Q76="","",'Escala Colunas'!Q76),IF(Configurações!$B$3="Simples","",IF('Escala Linhas'!AE62="","",'Escala Linhas'!AE62)))</f>
        <v/>
      </c>
      <c r="BM62" s="71" t="str">
        <f>IF(Configurações!$B$3="Colunas",IF('Escala Colunas'!Q77="","",'Escala Colunas'!Q77),IF(Configurações!$B$3="Simples","",IF('Escala Linhas'!AF62="","",'Escala Linhas'!AF62)))</f>
        <v/>
      </c>
      <c r="BN62">
        <f>IF($B62="",0,IF(Configurações!$B$3="Simples",IF(OR(BT62="TRAB",BT62="ATEST"),1,0),IF(AND(BJ62&lt;&gt;"",BM62&lt;&gt;""),1,0)))</f>
        <v>0</v>
      </c>
      <c r="BO62" s="72">
        <f>IF(AND(BN62=1,Configurações!$B$3&lt;&gt;"Simples"),MOD(BM62-BJ62,1)-BP62,0)</f>
        <v>0</v>
      </c>
      <c r="BP62" s="72">
        <f t="shared" si="122"/>
        <v>0</v>
      </c>
      <c r="BQ62">
        <f t="shared" si="123"/>
        <v>0</v>
      </c>
      <c r="BR62">
        <f t="shared" si="124"/>
        <v>0</v>
      </c>
      <c r="BS62" s="38" t="str">
        <f>IF(BN62=0,"",IF(BQ62&gt;Configurações!$B$15,"7DIA ","")&amp;IF(AND(WEEKDAY(BJ$5)=1,BR62&gt;IF($D62="F",Configurações!$B$13,Configurações!$B$14)),"DOM ","")&amp;IF(Configurações!$B$3="Simples","",IF(ROUND(BO62*1440,0)&lt;=ROUND(Configurações!$B$11*1440,0),IF(ROUND(BP62*1440,0)&gt;0,"INT-INDEVIDO",""),IF(ROUND(BO62*1440,0)&lt;=ROUND(Configurações!$B$12*1440,0),IF(ROUND(BP62*1440,0)&lt;&gt;ROUND(Configurações!$B$8*1440,0),"INT-15MIN",""),IF(OR(ROUND(BP62*1440,0)&lt;ROUND(Configurações!$B$9*1440,0),ROUND(BP62*1440,0)&gt;ROUND(Configurações!$B$10*1440,0)),"INT-1H2H","")))))</f>
        <v/>
      </c>
      <c r="BT62" t="str">
        <f>IF(Configurações!$B$3="Simples",IF('Escala Simples'!I62="Trabalho","TRAB",IF('Escala Simples'!I62="Folga","FOLGA",IF('Escala Simples'!I62="Atestado","ATEST",IF('Escala Simples'!I62="Férias","FERIAS","")))),"")</f>
        <v/>
      </c>
      <c r="BU62" s="71" t="str">
        <f>IF(Configurações!$B$3="Colunas",IF('Escala Colunas'!Q79="","",'Escala Colunas'!Q79),IF(Configurações!$B$3="Simples","",IF('Escala Linhas'!AH62="","",'Escala Linhas'!AH62)))</f>
        <v/>
      </c>
      <c r="BV62" s="71" t="str">
        <f>IF(Configurações!$B$3="Colunas",IF('Escala Colunas'!Q80="","",'Escala Colunas'!Q80),IF(Configurações!$B$3="Simples","",IF('Escala Linhas'!AI62="","",'Escala Linhas'!AI62)))</f>
        <v/>
      </c>
      <c r="BW62" s="71" t="str">
        <f>IF(Configurações!$B$3="Colunas",IF('Escala Colunas'!Q81="","",'Escala Colunas'!Q81),IF(Configurações!$B$3="Simples","",IF('Escala Linhas'!AJ62="","",'Escala Linhas'!AJ62)))</f>
        <v/>
      </c>
      <c r="BX62" s="71" t="str">
        <f>IF(Configurações!$B$3="Colunas",IF('Escala Colunas'!Q82="","",'Escala Colunas'!Q82),IF(Configurações!$B$3="Simples","",IF('Escala Linhas'!AK62="","",'Escala Linhas'!AK62)))</f>
        <v/>
      </c>
      <c r="BY62">
        <f>IF($B62="",0,IF(Configurações!$B$3="Simples",IF(OR(CE62="TRAB",CE62="ATEST"),1,0),IF(AND(BU62&lt;&gt;"",BX62&lt;&gt;""),1,0)))</f>
        <v>0</v>
      </c>
      <c r="BZ62" s="72">
        <f>IF(AND(BY62=1,Configurações!$B$3&lt;&gt;"Simples"),MOD(BX62-BU62,1)-CA62,0)</f>
        <v>0</v>
      </c>
      <c r="CA62" s="72">
        <f t="shared" si="125"/>
        <v>0</v>
      </c>
      <c r="CB62">
        <f t="shared" si="126"/>
        <v>0</v>
      </c>
      <c r="CC62">
        <f t="shared" si="127"/>
        <v>0</v>
      </c>
      <c r="CD62" s="38" t="str">
        <f>IF(BY62=0,"",IF(CB62&gt;Configurações!$B$15,"7DIA ","")&amp;IF(AND(WEEKDAY(BU$5)=1,CC62&gt;IF($D62="F",Configurações!$B$13,Configurações!$B$14)),"DOM ","")&amp;IF(Configurações!$B$3="Simples","",IF(ROUND(BZ62*1440,0)&lt;=ROUND(Configurações!$B$11*1440,0),IF(ROUND(CA62*1440,0)&gt;0,"INT-INDEVIDO",""),IF(ROUND(BZ62*1440,0)&lt;=ROUND(Configurações!$B$12*1440,0),IF(ROUND(CA62*1440,0)&lt;&gt;ROUND(Configurações!$B$8*1440,0),"INT-15MIN",""),IF(OR(ROUND(CA62*1440,0)&lt;ROUND(Configurações!$B$9*1440,0),ROUND(CA62*1440,0)&gt;ROUND(Configurações!$B$10*1440,0)),"INT-1H2H","")))))</f>
        <v/>
      </c>
      <c r="CE62" t="str">
        <f>IF(Configurações!$B$3="Simples",IF('Escala Simples'!J62="Trabalho","TRAB",IF('Escala Simples'!J62="Folga","FOLGA",IF('Escala Simples'!J62="Atestado","ATEST",IF('Escala Simples'!J62="Férias","FERIAS","")))),"")</f>
        <v/>
      </c>
      <c r="CF62" s="71" t="str">
        <f>IF(Configurações!$B$3="Colunas",IF('Escala Colunas'!Q87="","",'Escala Colunas'!Q87),IF(Configurações!$B$3="Simples","",IF('Escala Linhas'!AP62="","",'Escala Linhas'!AP62)))</f>
        <v/>
      </c>
      <c r="CG62" s="71" t="str">
        <f>IF(Configurações!$B$3="Colunas",IF('Escala Colunas'!Q88="","",'Escala Colunas'!Q88),IF(Configurações!$B$3="Simples","",IF('Escala Linhas'!AQ62="","",'Escala Linhas'!AQ62)))</f>
        <v/>
      </c>
      <c r="CH62" s="71" t="str">
        <f>IF(Configurações!$B$3="Colunas",IF('Escala Colunas'!Q89="","",'Escala Colunas'!Q89),IF(Configurações!$B$3="Simples","",IF('Escala Linhas'!AR62="","",'Escala Linhas'!AR62)))</f>
        <v/>
      </c>
      <c r="CI62" s="71" t="str">
        <f>IF(Configurações!$B$3="Colunas",IF('Escala Colunas'!Q90="","",'Escala Colunas'!Q90),IF(Configurações!$B$3="Simples","",IF('Escala Linhas'!AS62="","",'Escala Linhas'!AS62)))</f>
        <v/>
      </c>
      <c r="CJ62">
        <f>IF($B62="",0,IF(Configurações!$B$3="Simples",IF(OR(CP62="TRAB",CP62="ATEST"),1,0),IF(AND(CF62&lt;&gt;"",CI62&lt;&gt;""),1,0)))</f>
        <v>0</v>
      </c>
      <c r="CK62" s="72">
        <f>IF(AND(CJ62=1,Configurações!$B$3&lt;&gt;"Simples"),MOD(CI62-CF62,1)-CL62,0)</f>
        <v>0</v>
      </c>
      <c r="CL62" s="72">
        <f t="shared" si="128"/>
        <v>0</v>
      </c>
      <c r="CM62">
        <f t="shared" si="129"/>
        <v>0</v>
      </c>
      <c r="CN62">
        <f t="shared" si="130"/>
        <v>0</v>
      </c>
      <c r="CO62" s="38" t="str">
        <f>IF(CJ62=0,"",IF(CM62&gt;Configurações!$B$15,"7DIA ","")&amp;IF(AND(WEEKDAY(CF$5)=1,CN62&gt;IF($D62="F",Configurações!$B$13,Configurações!$B$14)),"DOM ","")&amp;IF(Configurações!$B$3="Simples","",IF(ROUND(CK62*1440,0)&lt;=ROUND(Configurações!$B$11*1440,0),IF(ROUND(CL62*1440,0)&gt;0,"INT-INDEVIDO",""),IF(ROUND(CK62*1440,0)&lt;=ROUND(Configurações!$B$12*1440,0),IF(ROUND(CL62*1440,0)&lt;&gt;ROUND(Configurações!$B$8*1440,0),"INT-15MIN",""),IF(OR(ROUND(CL62*1440,0)&lt;ROUND(Configurações!$B$9*1440,0),ROUND(CL62*1440,0)&gt;ROUND(Configurações!$B$10*1440,0)),"INT-1H2H","")))))</f>
        <v/>
      </c>
      <c r="CP62" t="str">
        <f>IF(Configurações!$B$3="Simples",IF('Escala Simples'!M62="Trabalho","TRAB",IF('Escala Simples'!M62="Folga","FOLGA",IF('Escala Simples'!M62="Atestado","ATEST",IF('Escala Simples'!M62="Férias","FERIAS","")))),"")</f>
        <v/>
      </c>
      <c r="CQ62" s="71" t="str">
        <f>IF(Configurações!$B$3="Colunas",IF('Escala Colunas'!Q92="","",'Escala Colunas'!Q92),IF(Configurações!$B$3="Simples","",IF('Escala Linhas'!AU62="","",'Escala Linhas'!AU62)))</f>
        <v/>
      </c>
      <c r="CR62" s="71" t="str">
        <f>IF(Configurações!$B$3="Colunas",IF('Escala Colunas'!Q93="","",'Escala Colunas'!Q93),IF(Configurações!$B$3="Simples","",IF('Escala Linhas'!AV62="","",'Escala Linhas'!AV62)))</f>
        <v/>
      </c>
      <c r="CS62" s="71" t="str">
        <f>IF(Configurações!$B$3="Colunas",IF('Escala Colunas'!Q94="","",'Escala Colunas'!Q94),IF(Configurações!$B$3="Simples","",IF('Escala Linhas'!AW62="","",'Escala Linhas'!AW62)))</f>
        <v/>
      </c>
      <c r="CT62" s="71" t="str">
        <f>IF(Configurações!$B$3="Colunas",IF('Escala Colunas'!Q95="","",'Escala Colunas'!Q95),IF(Configurações!$B$3="Simples","",IF('Escala Linhas'!AX62="","",'Escala Linhas'!AX62)))</f>
        <v/>
      </c>
      <c r="CU62">
        <f>IF($B62="",0,IF(Configurações!$B$3="Simples",IF(OR(DA62="TRAB",DA62="ATEST"),1,0),IF(AND(CQ62&lt;&gt;"",CT62&lt;&gt;""),1,0)))</f>
        <v>0</v>
      </c>
      <c r="CV62" s="72">
        <f>IF(AND(CU62=1,Configurações!$B$3&lt;&gt;"Simples"),MOD(CT62-CQ62,1)-CW62,0)</f>
        <v>0</v>
      </c>
      <c r="CW62" s="72">
        <f t="shared" si="131"/>
        <v>0</v>
      </c>
      <c r="CX62">
        <f t="shared" si="132"/>
        <v>0</v>
      </c>
      <c r="CY62">
        <f t="shared" si="133"/>
        <v>0</v>
      </c>
      <c r="CZ62" s="38" t="str">
        <f>IF(CU62=0,"",IF(CX62&gt;Configurações!$B$15,"7DIA ","")&amp;IF(AND(WEEKDAY(CQ$5)=1,CY62&gt;IF($D62="F",Configurações!$B$13,Configurações!$B$14)),"DOM ","")&amp;IF(Configurações!$B$3="Simples","",IF(ROUND(CV62*1440,0)&lt;=ROUND(Configurações!$B$11*1440,0),IF(ROUND(CW62*1440,0)&gt;0,"INT-INDEVIDO",""),IF(ROUND(CV62*1440,0)&lt;=ROUND(Configurações!$B$12*1440,0),IF(ROUND(CW62*1440,0)&lt;&gt;ROUND(Configurações!$B$8*1440,0),"INT-15MIN",""),IF(OR(ROUND(CW62*1440,0)&lt;ROUND(Configurações!$B$9*1440,0),ROUND(CW62*1440,0)&gt;ROUND(Configurações!$B$10*1440,0)),"INT-1H2H","")))))</f>
        <v/>
      </c>
      <c r="DA62" t="str">
        <f>IF(Configurações!$B$3="Simples",IF('Escala Simples'!N62="Trabalho","TRAB",IF('Escala Simples'!N62="Folga","FOLGA",IF('Escala Simples'!N62="Atestado","ATEST",IF('Escala Simples'!N62="Férias","FERIAS","")))),"")</f>
        <v/>
      </c>
      <c r="DB62" s="71" t="str">
        <f>IF(Configurações!$B$3="Colunas",IF('Escala Colunas'!Q97="","",'Escala Colunas'!Q97),IF(Configurações!$B$3="Simples","",IF('Escala Linhas'!AZ62="","",'Escala Linhas'!AZ62)))</f>
        <v/>
      </c>
      <c r="DC62" s="71" t="str">
        <f>IF(Configurações!$B$3="Colunas",IF('Escala Colunas'!Q98="","",'Escala Colunas'!Q98),IF(Configurações!$B$3="Simples","",IF('Escala Linhas'!BA62="","",'Escala Linhas'!BA62)))</f>
        <v/>
      </c>
      <c r="DD62" s="71" t="str">
        <f>IF(Configurações!$B$3="Colunas",IF('Escala Colunas'!Q99="","",'Escala Colunas'!Q99),IF(Configurações!$B$3="Simples","",IF('Escala Linhas'!BB62="","",'Escala Linhas'!BB62)))</f>
        <v/>
      </c>
      <c r="DE62" s="71" t="str">
        <f>IF(Configurações!$B$3="Colunas",IF('Escala Colunas'!Q100="","",'Escala Colunas'!Q100),IF(Configurações!$B$3="Simples","",IF('Escala Linhas'!BC62="","",'Escala Linhas'!BC62)))</f>
        <v/>
      </c>
      <c r="DF62">
        <f>IF($B62="",0,IF(Configurações!$B$3="Simples",IF(OR(DL62="TRAB",DL62="ATEST"),1,0),IF(AND(DB62&lt;&gt;"",DE62&lt;&gt;""),1,0)))</f>
        <v>0</v>
      </c>
      <c r="DG62" s="72">
        <f>IF(AND(DF62=1,Configurações!$B$3&lt;&gt;"Simples"),MOD(DE62-DB62,1)-DH62,0)</f>
        <v>0</v>
      </c>
      <c r="DH62" s="72">
        <f t="shared" si="134"/>
        <v>0</v>
      </c>
      <c r="DI62">
        <f t="shared" si="135"/>
        <v>0</v>
      </c>
      <c r="DJ62">
        <f t="shared" si="136"/>
        <v>0</v>
      </c>
      <c r="DK62" s="38" t="str">
        <f>IF(DF62=0,"",IF(DI62&gt;Configurações!$B$15,"7DIA ","")&amp;IF(AND(WEEKDAY(DB$5)=1,DJ62&gt;IF($D62="F",Configurações!$B$13,Configurações!$B$14)),"DOM ","")&amp;IF(Configurações!$B$3="Simples","",IF(ROUND(DG62*1440,0)&lt;=ROUND(Configurações!$B$11*1440,0),IF(ROUND(DH62*1440,0)&gt;0,"INT-INDEVIDO",""),IF(ROUND(DG62*1440,0)&lt;=ROUND(Configurações!$B$12*1440,0),IF(ROUND(DH62*1440,0)&lt;&gt;ROUND(Configurações!$B$8*1440,0),"INT-15MIN",""),IF(OR(ROUND(DH62*1440,0)&lt;ROUND(Configurações!$B$9*1440,0),ROUND(DH62*1440,0)&gt;ROUND(Configurações!$B$10*1440,0)),"INT-1H2H","")))))</f>
        <v/>
      </c>
      <c r="DL62" t="str">
        <f>IF(Configurações!$B$3="Simples",IF('Escala Simples'!O62="Trabalho","TRAB",IF('Escala Simples'!O62="Folga","FOLGA",IF('Escala Simples'!O62="Atestado","ATEST",IF('Escala Simples'!O62="Férias","FERIAS","")))),"")</f>
        <v/>
      </c>
      <c r="DM62" s="71" t="str">
        <f>IF(Configurações!$B$3="Colunas",IF('Escala Colunas'!Q102="","",'Escala Colunas'!Q102),IF(Configurações!$B$3="Simples","",IF('Escala Linhas'!BE62="","",'Escala Linhas'!BE62)))</f>
        <v/>
      </c>
      <c r="DN62" s="71" t="str">
        <f>IF(Configurações!$B$3="Colunas",IF('Escala Colunas'!Q103="","",'Escala Colunas'!Q103),IF(Configurações!$B$3="Simples","",IF('Escala Linhas'!BF62="","",'Escala Linhas'!BF62)))</f>
        <v/>
      </c>
      <c r="DO62" s="71" t="str">
        <f>IF(Configurações!$B$3="Colunas",IF('Escala Colunas'!Q104="","",'Escala Colunas'!Q104),IF(Configurações!$B$3="Simples","",IF('Escala Linhas'!BG62="","",'Escala Linhas'!BG62)))</f>
        <v/>
      </c>
      <c r="DP62" s="71" t="str">
        <f>IF(Configurações!$B$3="Colunas",IF('Escala Colunas'!Q105="","",'Escala Colunas'!Q105),IF(Configurações!$B$3="Simples","",IF('Escala Linhas'!BH62="","",'Escala Linhas'!BH62)))</f>
        <v/>
      </c>
      <c r="DQ62">
        <f>IF($B62="",0,IF(Configurações!$B$3="Simples",IF(OR(DW62="TRAB",DW62="ATEST"),1,0),IF(AND(DM62&lt;&gt;"",DP62&lt;&gt;""),1,0)))</f>
        <v>0</v>
      </c>
      <c r="DR62" s="72">
        <f>IF(AND(DQ62=1,Configurações!$B$3&lt;&gt;"Simples"),MOD(DP62-DM62,1)-DS62,0)</f>
        <v>0</v>
      </c>
      <c r="DS62" s="72">
        <f t="shared" si="137"/>
        <v>0</v>
      </c>
      <c r="DT62">
        <f t="shared" si="138"/>
        <v>0</v>
      </c>
      <c r="DU62">
        <f t="shared" si="139"/>
        <v>0</v>
      </c>
      <c r="DV62" s="38" t="str">
        <f>IF(DQ62=0,"",IF(DT62&gt;Configurações!$B$15,"7DIA ","")&amp;IF(AND(WEEKDAY(DM$5)=1,DU62&gt;IF($D62="F",Configurações!$B$13,Configurações!$B$14)),"DOM ","")&amp;IF(Configurações!$B$3="Simples","",IF(ROUND(DR62*1440,0)&lt;=ROUND(Configurações!$B$11*1440,0),IF(ROUND(DS62*1440,0)&gt;0,"INT-INDEVIDO",""),IF(ROUND(DR62*1440,0)&lt;=ROUND(Configurações!$B$12*1440,0),IF(ROUND(DS62*1440,0)&lt;&gt;ROUND(Configurações!$B$8*1440,0),"INT-15MIN",""),IF(OR(ROUND(DS62*1440,0)&lt;ROUND(Configurações!$B$9*1440,0),ROUND(DS62*1440,0)&gt;ROUND(Configurações!$B$10*1440,0)),"INT-1H2H","")))))</f>
        <v/>
      </c>
      <c r="DW62" t="str">
        <f>IF(Configurações!$B$3="Simples",IF('Escala Simples'!P62="Trabalho","TRAB",IF('Escala Simples'!P62="Folga","FOLGA",IF('Escala Simples'!P62="Atestado","ATEST",IF('Escala Simples'!P62="Férias","FERIAS","")))),"")</f>
        <v/>
      </c>
      <c r="DX62" s="71" t="str">
        <f>IF(Configurações!$B$3="Colunas",IF('Escala Colunas'!Q107="","",'Escala Colunas'!Q107),IF(Configurações!$B$3="Simples","",IF('Escala Linhas'!BJ62="","",'Escala Linhas'!BJ62)))</f>
        <v/>
      </c>
      <c r="DY62" s="71" t="str">
        <f>IF(Configurações!$B$3="Colunas",IF('Escala Colunas'!Q108="","",'Escala Colunas'!Q108),IF(Configurações!$B$3="Simples","",IF('Escala Linhas'!BK62="","",'Escala Linhas'!BK62)))</f>
        <v/>
      </c>
      <c r="DZ62" s="71" t="str">
        <f>IF(Configurações!$B$3="Colunas",IF('Escala Colunas'!Q109="","",'Escala Colunas'!Q109),IF(Configurações!$B$3="Simples","",IF('Escala Linhas'!BL62="","",'Escala Linhas'!BL62)))</f>
        <v/>
      </c>
      <c r="EA62" s="71" t="str">
        <f>IF(Configurações!$B$3="Colunas",IF('Escala Colunas'!Q110="","",'Escala Colunas'!Q110),IF(Configurações!$B$3="Simples","",IF('Escala Linhas'!BM62="","",'Escala Linhas'!BM62)))</f>
        <v/>
      </c>
      <c r="EB62">
        <f>IF($B62="",0,IF(Configurações!$B$3="Simples",IF(OR(EH62="TRAB",EH62="ATEST"),1,0),IF(AND(DX62&lt;&gt;"",EA62&lt;&gt;""),1,0)))</f>
        <v>0</v>
      </c>
      <c r="EC62" s="72">
        <f>IF(AND(EB62=1,Configurações!$B$3&lt;&gt;"Simples"),MOD(EA62-DX62,1)-ED62,0)</f>
        <v>0</v>
      </c>
      <c r="ED62" s="72">
        <f t="shared" si="140"/>
        <v>0</v>
      </c>
      <c r="EE62">
        <f t="shared" si="141"/>
        <v>0</v>
      </c>
      <c r="EF62">
        <f t="shared" si="142"/>
        <v>0</v>
      </c>
      <c r="EG62" s="38" t="str">
        <f>IF(EB62=0,"",IF(EE62&gt;Configurações!$B$15,"7DIA ","")&amp;IF(AND(WEEKDAY(DX$5)=1,EF62&gt;IF($D62="F",Configurações!$B$13,Configurações!$B$14)),"DOM ","")&amp;IF(Configurações!$B$3="Simples","",IF(ROUND(EC62*1440,0)&lt;=ROUND(Configurações!$B$11*1440,0),IF(ROUND(ED62*1440,0)&gt;0,"INT-INDEVIDO",""),IF(ROUND(EC62*1440,0)&lt;=ROUND(Configurações!$B$12*1440,0),IF(ROUND(ED62*1440,0)&lt;&gt;ROUND(Configurações!$B$8*1440,0),"INT-15MIN",""),IF(OR(ROUND(ED62*1440,0)&lt;ROUND(Configurações!$B$9*1440,0),ROUND(ED62*1440,0)&gt;ROUND(Configurações!$B$10*1440,0)),"INT-1H2H","")))))</f>
        <v/>
      </c>
      <c r="EH62" t="str">
        <f>IF(Configurações!$B$3="Simples",IF('Escala Simples'!Q62="Trabalho","TRAB",IF('Escala Simples'!Q62="Folga","FOLGA",IF('Escala Simples'!Q62="Atestado","ATEST",IF('Escala Simples'!Q62="Férias","FERIAS","")))),"")</f>
        <v/>
      </c>
      <c r="EI62" s="71" t="str">
        <f>IF(Configurações!$B$3="Colunas",IF('Escala Colunas'!Q112="","",'Escala Colunas'!Q112),IF(Configurações!$B$3="Simples","",IF('Escala Linhas'!BO62="","",'Escala Linhas'!BO62)))</f>
        <v/>
      </c>
      <c r="EJ62" s="71" t="str">
        <f>IF(Configurações!$B$3="Colunas",IF('Escala Colunas'!Q113="","",'Escala Colunas'!Q113),IF(Configurações!$B$3="Simples","",IF('Escala Linhas'!BP62="","",'Escala Linhas'!BP62)))</f>
        <v/>
      </c>
      <c r="EK62" s="71" t="str">
        <f>IF(Configurações!$B$3="Colunas",IF('Escala Colunas'!Q114="","",'Escala Colunas'!Q114),IF(Configurações!$B$3="Simples","",IF('Escala Linhas'!BQ62="","",'Escala Linhas'!BQ62)))</f>
        <v/>
      </c>
      <c r="EL62" s="71" t="str">
        <f>IF(Configurações!$B$3="Colunas",IF('Escala Colunas'!Q115="","",'Escala Colunas'!Q115),IF(Configurações!$B$3="Simples","",IF('Escala Linhas'!BR62="","",'Escala Linhas'!BR62)))</f>
        <v/>
      </c>
      <c r="EM62">
        <f>IF($B62="",0,IF(Configurações!$B$3="Simples",IF(OR(ES62="TRAB",ES62="ATEST"),1,0),IF(AND(EI62&lt;&gt;"",EL62&lt;&gt;""),1,0)))</f>
        <v>0</v>
      </c>
      <c r="EN62" s="72">
        <f>IF(AND(EM62=1,Configurações!$B$3&lt;&gt;"Simples"),MOD(EL62-EI62,1)-EO62,0)</f>
        <v>0</v>
      </c>
      <c r="EO62" s="72">
        <f t="shared" si="143"/>
        <v>0</v>
      </c>
      <c r="EP62">
        <f t="shared" si="144"/>
        <v>0</v>
      </c>
      <c r="EQ62">
        <f t="shared" si="145"/>
        <v>0</v>
      </c>
      <c r="ER62" s="38" t="str">
        <f>IF(EM62=0,"",IF(EP62&gt;Configurações!$B$15,"7DIA ","")&amp;IF(AND(WEEKDAY(EI$5)=1,EQ62&gt;IF($D62="F",Configurações!$B$13,Configurações!$B$14)),"DOM ","")&amp;IF(Configurações!$B$3="Simples","",IF(ROUND(EN62*1440,0)&lt;=ROUND(Configurações!$B$11*1440,0),IF(ROUND(EO62*1440,0)&gt;0,"INT-INDEVIDO",""),IF(ROUND(EN62*1440,0)&lt;=ROUND(Configurações!$B$12*1440,0),IF(ROUND(EO62*1440,0)&lt;&gt;ROUND(Configurações!$B$8*1440,0),"INT-15MIN",""),IF(OR(ROUND(EO62*1440,0)&lt;ROUND(Configurações!$B$9*1440,0),ROUND(EO62*1440,0)&gt;ROUND(Configurações!$B$10*1440,0)),"INT-1H2H","")))))</f>
        <v/>
      </c>
      <c r="ES62" t="str">
        <f>IF(Configurações!$B$3="Simples",IF('Escala Simples'!R62="Trabalho","TRAB",IF('Escala Simples'!R62="Folga","FOLGA",IF('Escala Simples'!R62="Atestado","ATEST",IF('Escala Simples'!R62="Férias","FERIAS","")))),"")</f>
        <v/>
      </c>
      <c r="ET62" s="71" t="str">
        <f>IF(Configurações!$B$3="Colunas",IF('Escala Colunas'!Q117="","",'Escala Colunas'!Q117),IF(Configurações!$B$3="Simples","",IF('Escala Linhas'!BT62="","",'Escala Linhas'!BT62)))</f>
        <v/>
      </c>
      <c r="EU62" s="71" t="str">
        <f>IF(Configurações!$B$3="Colunas",IF('Escala Colunas'!Q118="","",'Escala Colunas'!Q118),IF(Configurações!$B$3="Simples","",IF('Escala Linhas'!BU62="","",'Escala Linhas'!BU62)))</f>
        <v/>
      </c>
      <c r="EV62" s="71" t="str">
        <f>IF(Configurações!$B$3="Colunas",IF('Escala Colunas'!Q119="","",'Escala Colunas'!Q119),IF(Configurações!$B$3="Simples","",IF('Escala Linhas'!BV62="","",'Escala Linhas'!BV62)))</f>
        <v/>
      </c>
      <c r="EW62" s="71" t="str">
        <f>IF(Configurações!$B$3="Colunas",IF('Escala Colunas'!Q120="","",'Escala Colunas'!Q120),IF(Configurações!$B$3="Simples","",IF('Escala Linhas'!BW62="","",'Escala Linhas'!BW62)))</f>
        <v/>
      </c>
      <c r="EX62">
        <f>IF($B62="",0,IF(Configurações!$B$3="Simples",IF(OR(FD62="TRAB",FD62="ATEST"),1,0),IF(AND(ET62&lt;&gt;"",EW62&lt;&gt;""),1,0)))</f>
        <v>0</v>
      </c>
      <c r="EY62" s="72">
        <f>IF(AND(EX62=1,Configurações!$B$3&lt;&gt;"Simples"),MOD(EW62-ET62,1)-EZ62,0)</f>
        <v>0</v>
      </c>
      <c r="EZ62" s="72">
        <f t="shared" si="146"/>
        <v>0</v>
      </c>
      <c r="FA62">
        <f t="shared" si="147"/>
        <v>0</v>
      </c>
      <c r="FB62">
        <f t="shared" si="148"/>
        <v>0</v>
      </c>
      <c r="FC62" s="38" t="str">
        <f>IF(EX62=0,"",IF(FA62&gt;Configurações!$B$15,"7DIA ","")&amp;IF(AND(WEEKDAY(ET$5)=1,FB62&gt;IF($D62="F",Configurações!$B$13,Configurações!$B$14)),"DOM ","")&amp;IF(Configurações!$B$3="Simples","",IF(ROUND(EY62*1440,0)&lt;=ROUND(Configurações!$B$11*1440,0),IF(ROUND(EZ62*1440,0)&gt;0,"INT-INDEVIDO",""),IF(ROUND(EY62*1440,0)&lt;=ROUND(Configurações!$B$12*1440,0),IF(ROUND(EZ62*1440,0)&lt;&gt;ROUND(Configurações!$B$8*1440,0),"INT-15MIN",""),IF(OR(ROUND(EZ62*1440,0)&lt;ROUND(Configurações!$B$9*1440,0),ROUND(EZ62*1440,0)&gt;ROUND(Configurações!$B$10*1440,0)),"INT-1H2H","")))))</f>
        <v/>
      </c>
      <c r="FD62" t="str">
        <f>IF(Configurações!$B$3="Simples",IF('Escala Simples'!S62="Trabalho","TRAB",IF('Escala Simples'!S62="Folga","FOLGA",IF('Escala Simples'!S62="Atestado","ATEST",IF('Escala Simples'!S62="Férias","FERIAS","")))),"")</f>
        <v/>
      </c>
      <c r="FE62" s="71" t="str">
        <f>IF(Configurações!$B$3="Colunas",IF('Escala Colunas'!Q125="","",'Escala Colunas'!Q125),IF(Configurações!$B$3="Simples","",IF('Escala Linhas'!CB62="","",'Escala Linhas'!CB62)))</f>
        <v/>
      </c>
      <c r="FF62" s="71" t="str">
        <f>IF(Configurações!$B$3="Colunas",IF('Escala Colunas'!Q126="","",'Escala Colunas'!Q126),IF(Configurações!$B$3="Simples","",IF('Escala Linhas'!CC62="","",'Escala Linhas'!CC62)))</f>
        <v/>
      </c>
      <c r="FG62" s="71" t="str">
        <f>IF(Configurações!$B$3="Colunas",IF('Escala Colunas'!Q127="","",'Escala Colunas'!Q127),IF(Configurações!$B$3="Simples","",IF('Escala Linhas'!CD62="","",'Escala Linhas'!CD62)))</f>
        <v/>
      </c>
      <c r="FH62" s="71" t="str">
        <f>IF(Configurações!$B$3="Colunas",IF('Escala Colunas'!Q128="","",'Escala Colunas'!Q128),IF(Configurações!$B$3="Simples","",IF('Escala Linhas'!CE62="","",'Escala Linhas'!CE62)))</f>
        <v/>
      </c>
      <c r="FI62">
        <f>IF($B62="",0,IF(Configurações!$B$3="Simples",IF(OR(FO62="TRAB",FO62="ATEST"),1,0),IF(AND(FE62&lt;&gt;"",FH62&lt;&gt;""),1,0)))</f>
        <v>0</v>
      </c>
      <c r="FJ62" s="72">
        <f>IF(AND(FI62=1,Configurações!$B$3&lt;&gt;"Simples"),MOD(FH62-FE62,1)-FK62,0)</f>
        <v>0</v>
      </c>
      <c r="FK62" s="72">
        <f t="shared" si="149"/>
        <v>0</v>
      </c>
      <c r="FL62">
        <f t="shared" si="150"/>
        <v>0</v>
      </c>
      <c r="FM62">
        <f t="shared" si="151"/>
        <v>0</v>
      </c>
      <c r="FN62" s="38" t="str">
        <f>IF(FI62=0,"",IF(FL62&gt;Configurações!$B$15,"7DIA ","")&amp;IF(AND(WEEKDAY(FE$5)=1,FM62&gt;IF($D62="F",Configurações!$B$13,Configurações!$B$14)),"DOM ","")&amp;IF(Configurações!$B$3="Simples","",IF(ROUND(FJ62*1440,0)&lt;=ROUND(Configurações!$B$11*1440,0),IF(ROUND(FK62*1440,0)&gt;0,"INT-INDEVIDO",""),IF(ROUND(FJ62*1440,0)&lt;=ROUND(Configurações!$B$12*1440,0),IF(ROUND(FK62*1440,0)&lt;&gt;ROUND(Configurações!$B$8*1440,0),"INT-15MIN",""),IF(OR(ROUND(FK62*1440,0)&lt;ROUND(Configurações!$B$9*1440,0),ROUND(FK62*1440,0)&gt;ROUND(Configurações!$B$10*1440,0)),"INT-1H2H","")))))</f>
        <v/>
      </c>
      <c r="FO62" t="str">
        <f>IF(Configurações!$B$3="Simples",IF('Escala Simples'!V62="Trabalho","TRAB",IF('Escala Simples'!V62="Folga","FOLGA",IF('Escala Simples'!V62="Atestado","ATEST",IF('Escala Simples'!V62="Férias","FERIAS","")))),"")</f>
        <v/>
      </c>
      <c r="FP62" s="71" t="str">
        <f>IF(Configurações!$B$3="Colunas",IF('Escala Colunas'!Q130="","",'Escala Colunas'!Q130),IF(Configurações!$B$3="Simples","",IF('Escala Linhas'!CG62="","",'Escala Linhas'!CG62)))</f>
        <v/>
      </c>
      <c r="FQ62" s="71" t="str">
        <f>IF(Configurações!$B$3="Colunas",IF('Escala Colunas'!Q131="","",'Escala Colunas'!Q131),IF(Configurações!$B$3="Simples","",IF('Escala Linhas'!CH62="","",'Escala Linhas'!CH62)))</f>
        <v/>
      </c>
      <c r="FR62" s="71" t="str">
        <f>IF(Configurações!$B$3="Colunas",IF('Escala Colunas'!Q132="","",'Escala Colunas'!Q132),IF(Configurações!$B$3="Simples","",IF('Escala Linhas'!CI62="","",'Escala Linhas'!CI62)))</f>
        <v/>
      </c>
      <c r="FS62" s="71" t="str">
        <f>IF(Configurações!$B$3="Colunas",IF('Escala Colunas'!Q133="","",'Escala Colunas'!Q133),IF(Configurações!$B$3="Simples","",IF('Escala Linhas'!CJ62="","",'Escala Linhas'!CJ62)))</f>
        <v/>
      </c>
      <c r="FT62">
        <f>IF($B62="",0,IF(Configurações!$B$3="Simples",IF(OR(FZ62="TRAB",FZ62="ATEST"),1,0),IF(AND(FP62&lt;&gt;"",FS62&lt;&gt;""),1,0)))</f>
        <v>0</v>
      </c>
      <c r="FU62" s="72">
        <f>IF(AND(FT62=1,Configurações!$B$3&lt;&gt;"Simples"),MOD(FS62-FP62,1)-FV62,0)</f>
        <v>0</v>
      </c>
      <c r="FV62" s="72">
        <f t="shared" si="152"/>
        <v>0</v>
      </c>
      <c r="FW62">
        <f t="shared" si="153"/>
        <v>0</v>
      </c>
      <c r="FX62">
        <f t="shared" si="154"/>
        <v>0</v>
      </c>
      <c r="FY62" s="38" t="str">
        <f>IF(FT62=0,"",IF(FW62&gt;Configurações!$B$15,"7DIA ","")&amp;IF(AND(WEEKDAY(FP$5)=1,FX62&gt;IF($D62="F",Configurações!$B$13,Configurações!$B$14)),"DOM ","")&amp;IF(Configurações!$B$3="Simples","",IF(ROUND(FU62*1440,0)&lt;=ROUND(Configurações!$B$11*1440,0),IF(ROUND(FV62*1440,0)&gt;0,"INT-INDEVIDO",""),IF(ROUND(FU62*1440,0)&lt;=ROUND(Configurações!$B$12*1440,0),IF(ROUND(FV62*1440,0)&lt;&gt;ROUND(Configurações!$B$8*1440,0),"INT-15MIN",""),IF(OR(ROUND(FV62*1440,0)&lt;ROUND(Configurações!$B$9*1440,0),ROUND(FV62*1440,0)&gt;ROUND(Configurações!$B$10*1440,0)),"INT-1H2H","")))))</f>
        <v/>
      </c>
      <c r="FZ62" t="str">
        <f>IF(Configurações!$B$3="Simples",IF('Escala Simples'!W62="Trabalho","TRAB",IF('Escala Simples'!W62="Folga","FOLGA",IF('Escala Simples'!W62="Atestado","ATEST",IF('Escala Simples'!W62="Férias","FERIAS","")))),"")</f>
        <v/>
      </c>
      <c r="GA62" s="71" t="str">
        <f>IF(Configurações!$B$3="Colunas",IF('Escala Colunas'!Q135="","",'Escala Colunas'!Q135),IF(Configurações!$B$3="Simples","",IF('Escala Linhas'!CL62="","",'Escala Linhas'!CL62)))</f>
        <v/>
      </c>
      <c r="GB62" s="71" t="str">
        <f>IF(Configurações!$B$3="Colunas",IF('Escala Colunas'!Q136="","",'Escala Colunas'!Q136),IF(Configurações!$B$3="Simples","",IF('Escala Linhas'!CM62="","",'Escala Linhas'!CM62)))</f>
        <v/>
      </c>
      <c r="GC62" s="71" t="str">
        <f>IF(Configurações!$B$3="Colunas",IF('Escala Colunas'!Q137="","",'Escala Colunas'!Q137),IF(Configurações!$B$3="Simples","",IF('Escala Linhas'!CN62="","",'Escala Linhas'!CN62)))</f>
        <v/>
      </c>
      <c r="GD62" s="71" t="str">
        <f>IF(Configurações!$B$3="Colunas",IF('Escala Colunas'!Q138="","",'Escala Colunas'!Q138),IF(Configurações!$B$3="Simples","",IF('Escala Linhas'!CO62="","",'Escala Linhas'!CO62)))</f>
        <v/>
      </c>
      <c r="GE62">
        <f>IF($B62="",0,IF(Configurações!$B$3="Simples",IF(OR(GK62="TRAB",GK62="ATEST"),1,0),IF(AND(GA62&lt;&gt;"",GD62&lt;&gt;""),1,0)))</f>
        <v>0</v>
      </c>
      <c r="GF62" s="72">
        <f>IF(AND(GE62=1,Configurações!$B$3&lt;&gt;"Simples"),MOD(GD62-GA62,1)-GG62,0)</f>
        <v>0</v>
      </c>
      <c r="GG62" s="72">
        <f t="shared" si="155"/>
        <v>0</v>
      </c>
      <c r="GH62">
        <f t="shared" si="156"/>
        <v>0</v>
      </c>
      <c r="GI62">
        <f t="shared" si="157"/>
        <v>0</v>
      </c>
      <c r="GJ62" s="38" t="str">
        <f>IF(GE62=0,"",IF(GH62&gt;Configurações!$B$15,"7DIA ","")&amp;IF(AND(WEEKDAY(GA$5)=1,GI62&gt;IF($D62="F",Configurações!$B$13,Configurações!$B$14)),"DOM ","")&amp;IF(Configurações!$B$3="Simples","",IF(ROUND(GF62*1440,0)&lt;=ROUND(Configurações!$B$11*1440,0),IF(ROUND(GG62*1440,0)&gt;0,"INT-INDEVIDO",""),IF(ROUND(GF62*1440,0)&lt;=ROUND(Configurações!$B$12*1440,0),IF(ROUND(GG62*1440,0)&lt;&gt;ROUND(Configurações!$B$8*1440,0),"INT-15MIN",""),IF(OR(ROUND(GG62*1440,0)&lt;ROUND(Configurações!$B$9*1440,0),ROUND(GG62*1440,0)&gt;ROUND(Configurações!$B$10*1440,0)),"INT-1H2H","")))))</f>
        <v/>
      </c>
      <c r="GK62" t="str">
        <f>IF(Configurações!$B$3="Simples",IF('Escala Simples'!X62="Trabalho","TRAB",IF('Escala Simples'!X62="Folga","FOLGA",IF('Escala Simples'!X62="Atestado","ATEST",IF('Escala Simples'!X62="Férias","FERIAS","")))),"")</f>
        <v/>
      </c>
      <c r="GL62" s="71" t="str">
        <f>IF(Configurações!$B$3="Colunas",IF('Escala Colunas'!Q140="","",'Escala Colunas'!Q140),IF(Configurações!$B$3="Simples","",IF('Escala Linhas'!CQ62="","",'Escala Linhas'!CQ62)))</f>
        <v/>
      </c>
      <c r="GM62" s="71" t="str">
        <f>IF(Configurações!$B$3="Colunas",IF('Escala Colunas'!Q141="","",'Escala Colunas'!Q141),IF(Configurações!$B$3="Simples","",IF('Escala Linhas'!CR62="","",'Escala Linhas'!CR62)))</f>
        <v/>
      </c>
      <c r="GN62" s="71" t="str">
        <f>IF(Configurações!$B$3="Colunas",IF('Escala Colunas'!Q142="","",'Escala Colunas'!Q142),IF(Configurações!$B$3="Simples","",IF('Escala Linhas'!CS62="","",'Escala Linhas'!CS62)))</f>
        <v/>
      </c>
      <c r="GO62" s="71" t="str">
        <f>IF(Configurações!$B$3="Colunas",IF('Escala Colunas'!Q143="","",'Escala Colunas'!Q143),IF(Configurações!$B$3="Simples","",IF('Escala Linhas'!CT62="","",'Escala Linhas'!CT62)))</f>
        <v/>
      </c>
      <c r="GP62">
        <f>IF($B62="",0,IF(Configurações!$B$3="Simples",IF(OR(GV62="TRAB",GV62="ATEST"),1,0),IF(AND(GL62&lt;&gt;"",GO62&lt;&gt;""),1,0)))</f>
        <v>0</v>
      </c>
      <c r="GQ62" s="72">
        <f>IF(AND(GP62=1,Configurações!$B$3&lt;&gt;"Simples"),MOD(GO62-GL62,1)-GR62,0)</f>
        <v>0</v>
      </c>
      <c r="GR62" s="72">
        <f t="shared" si="158"/>
        <v>0</v>
      </c>
      <c r="GS62">
        <f t="shared" si="159"/>
        <v>0</v>
      </c>
      <c r="GT62">
        <f t="shared" si="160"/>
        <v>0</v>
      </c>
      <c r="GU62" s="38" t="str">
        <f>IF(GP62=0,"",IF(GS62&gt;Configurações!$B$15,"7DIA ","")&amp;IF(AND(WEEKDAY(GL$5)=1,GT62&gt;IF($D62="F",Configurações!$B$13,Configurações!$B$14)),"DOM ","")&amp;IF(Configurações!$B$3="Simples","",IF(ROUND(GQ62*1440,0)&lt;=ROUND(Configurações!$B$11*1440,0),IF(ROUND(GR62*1440,0)&gt;0,"INT-INDEVIDO",""),IF(ROUND(GQ62*1440,0)&lt;=ROUND(Configurações!$B$12*1440,0),IF(ROUND(GR62*1440,0)&lt;&gt;ROUND(Configurações!$B$8*1440,0),"INT-15MIN",""),IF(OR(ROUND(GR62*1440,0)&lt;ROUND(Configurações!$B$9*1440,0),ROUND(GR62*1440,0)&gt;ROUND(Configurações!$B$10*1440,0)),"INT-1H2H","")))))</f>
        <v/>
      </c>
      <c r="GV62" t="str">
        <f>IF(Configurações!$B$3="Simples",IF('Escala Simples'!Y62="Trabalho","TRAB",IF('Escala Simples'!Y62="Folga","FOLGA",IF('Escala Simples'!Y62="Atestado","ATEST",IF('Escala Simples'!Y62="Férias","FERIAS","")))),"")</f>
        <v/>
      </c>
      <c r="GW62" s="71" t="str">
        <f>IF(Configurações!$B$3="Colunas",IF('Escala Colunas'!Q145="","",'Escala Colunas'!Q145),IF(Configurações!$B$3="Simples","",IF('Escala Linhas'!CV62="","",'Escala Linhas'!CV62)))</f>
        <v/>
      </c>
      <c r="GX62" s="71" t="str">
        <f>IF(Configurações!$B$3="Colunas",IF('Escala Colunas'!Q146="","",'Escala Colunas'!Q146),IF(Configurações!$B$3="Simples","",IF('Escala Linhas'!CW62="","",'Escala Linhas'!CW62)))</f>
        <v/>
      </c>
      <c r="GY62" s="71" t="str">
        <f>IF(Configurações!$B$3="Colunas",IF('Escala Colunas'!Q147="","",'Escala Colunas'!Q147),IF(Configurações!$B$3="Simples","",IF('Escala Linhas'!CX62="","",'Escala Linhas'!CX62)))</f>
        <v/>
      </c>
      <c r="GZ62" s="71" t="str">
        <f>IF(Configurações!$B$3="Colunas",IF('Escala Colunas'!Q148="","",'Escala Colunas'!Q148),IF(Configurações!$B$3="Simples","",IF('Escala Linhas'!CY62="","",'Escala Linhas'!CY62)))</f>
        <v/>
      </c>
      <c r="HA62">
        <f>IF($B62="",0,IF(Configurações!$B$3="Simples",IF(OR(HG62="TRAB",HG62="ATEST"),1,0),IF(AND(GW62&lt;&gt;"",GZ62&lt;&gt;""),1,0)))</f>
        <v>0</v>
      </c>
      <c r="HB62" s="72">
        <f>IF(AND(HA62=1,Configurações!$B$3&lt;&gt;"Simples"),MOD(GZ62-GW62,1)-HC62,0)</f>
        <v>0</v>
      </c>
      <c r="HC62" s="72">
        <f t="shared" si="161"/>
        <v>0</v>
      </c>
      <c r="HD62">
        <f t="shared" si="162"/>
        <v>0</v>
      </c>
      <c r="HE62">
        <f t="shared" si="163"/>
        <v>0</v>
      </c>
      <c r="HF62" s="38" t="str">
        <f>IF(HA62=0,"",IF(HD62&gt;Configurações!$B$15,"7DIA ","")&amp;IF(AND(WEEKDAY(GW$5)=1,HE62&gt;IF($D62="F",Configurações!$B$13,Configurações!$B$14)),"DOM ","")&amp;IF(Configurações!$B$3="Simples","",IF(ROUND(HB62*1440,0)&lt;=ROUND(Configurações!$B$11*1440,0),IF(ROUND(HC62*1440,0)&gt;0,"INT-INDEVIDO",""),IF(ROUND(HB62*1440,0)&lt;=ROUND(Configurações!$B$12*1440,0),IF(ROUND(HC62*1440,0)&lt;&gt;ROUND(Configurações!$B$8*1440,0),"INT-15MIN",""),IF(OR(ROUND(HC62*1440,0)&lt;ROUND(Configurações!$B$9*1440,0),ROUND(HC62*1440,0)&gt;ROUND(Configurações!$B$10*1440,0)),"INT-1H2H","")))))</f>
        <v/>
      </c>
      <c r="HG62" t="str">
        <f>IF(Configurações!$B$3="Simples",IF('Escala Simples'!Z62="Trabalho","TRAB",IF('Escala Simples'!Z62="Folga","FOLGA",IF('Escala Simples'!Z62="Atestado","ATEST",IF('Escala Simples'!Z62="Férias","FERIAS","")))),"")</f>
        <v/>
      </c>
      <c r="HH62" s="71" t="str">
        <f>IF(Configurações!$B$3="Colunas",IF('Escala Colunas'!Q150="","",'Escala Colunas'!Q150),IF(Configurações!$B$3="Simples","",IF('Escala Linhas'!DA62="","",'Escala Linhas'!DA62)))</f>
        <v/>
      </c>
      <c r="HI62" s="71" t="str">
        <f>IF(Configurações!$B$3="Colunas",IF('Escala Colunas'!Q151="","",'Escala Colunas'!Q151),IF(Configurações!$B$3="Simples","",IF('Escala Linhas'!DB62="","",'Escala Linhas'!DB62)))</f>
        <v/>
      </c>
      <c r="HJ62" s="71" t="str">
        <f>IF(Configurações!$B$3="Colunas",IF('Escala Colunas'!Q152="","",'Escala Colunas'!Q152),IF(Configurações!$B$3="Simples","",IF('Escala Linhas'!DC62="","",'Escala Linhas'!DC62)))</f>
        <v/>
      </c>
      <c r="HK62" s="71" t="str">
        <f>IF(Configurações!$B$3="Colunas",IF('Escala Colunas'!Q153="","",'Escala Colunas'!Q153),IF(Configurações!$B$3="Simples","",IF('Escala Linhas'!DD62="","",'Escala Linhas'!DD62)))</f>
        <v/>
      </c>
      <c r="HL62">
        <f>IF($B62="",0,IF(Configurações!$B$3="Simples",IF(OR(HR62="TRAB",HR62="ATEST"),1,0),IF(AND(HH62&lt;&gt;"",HK62&lt;&gt;""),1,0)))</f>
        <v>0</v>
      </c>
      <c r="HM62" s="72">
        <f>IF(AND(HL62=1,Configurações!$B$3&lt;&gt;"Simples"),MOD(HK62-HH62,1)-HN62,0)</f>
        <v>0</v>
      </c>
      <c r="HN62" s="72">
        <f t="shared" si="164"/>
        <v>0</v>
      </c>
      <c r="HO62">
        <f t="shared" si="165"/>
        <v>0</v>
      </c>
      <c r="HP62">
        <f t="shared" si="166"/>
        <v>0</v>
      </c>
      <c r="HQ62" s="38" t="str">
        <f>IF(HL62=0,"",IF(HO62&gt;Configurações!$B$15,"7DIA ","")&amp;IF(AND(WEEKDAY(HH$5)=1,HP62&gt;IF($D62="F",Configurações!$B$13,Configurações!$B$14)),"DOM ","")&amp;IF(Configurações!$B$3="Simples","",IF(ROUND(HM62*1440,0)&lt;=ROUND(Configurações!$B$11*1440,0),IF(ROUND(HN62*1440,0)&gt;0,"INT-INDEVIDO",""),IF(ROUND(HM62*1440,0)&lt;=ROUND(Configurações!$B$12*1440,0),IF(ROUND(HN62*1440,0)&lt;&gt;ROUND(Configurações!$B$8*1440,0),"INT-15MIN",""),IF(OR(ROUND(HN62*1440,0)&lt;ROUND(Configurações!$B$9*1440,0),ROUND(HN62*1440,0)&gt;ROUND(Configurações!$B$10*1440,0)),"INT-1H2H","")))))</f>
        <v/>
      </c>
      <c r="HR62" t="str">
        <f>IF(Configurações!$B$3="Simples",IF('Escala Simples'!AA62="Trabalho","TRAB",IF('Escala Simples'!AA62="Folga","FOLGA",IF('Escala Simples'!AA62="Atestado","ATEST",IF('Escala Simples'!AA62="Férias","FERIAS","")))),"")</f>
        <v/>
      </c>
      <c r="HS62" s="71" t="str">
        <f>IF(Configurações!$B$3="Colunas",IF('Escala Colunas'!Q155="","",'Escala Colunas'!Q155),IF(Configurações!$B$3="Simples","",IF('Escala Linhas'!DF62="","",'Escala Linhas'!DF62)))</f>
        <v/>
      </c>
      <c r="HT62" s="71" t="str">
        <f>IF(Configurações!$B$3="Colunas",IF('Escala Colunas'!Q156="","",'Escala Colunas'!Q156),IF(Configurações!$B$3="Simples","",IF('Escala Linhas'!DG62="","",'Escala Linhas'!DG62)))</f>
        <v/>
      </c>
      <c r="HU62" s="71" t="str">
        <f>IF(Configurações!$B$3="Colunas",IF('Escala Colunas'!Q157="","",'Escala Colunas'!Q157),IF(Configurações!$B$3="Simples","",IF('Escala Linhas'!DH62="","",'Escala Linhas'!DH62)))</f>
        <v/>
      </c>
      <c r="HV62" s="71" t="str">
        <f>IF(Configurações!$B$3="Colunas",IF('Escala Colunas'!Q158="","",'Escala Colunas'!Q158),IF(Configurações!$B$3="Simples","",IF('Escala Linhas'!DI62="","",'Escala Linhas'!DI62)))</f>
        <v/>
      </c>
      <c r="HW62">
        <f>IF($B62="",0,IF(Configurações!$B$3="Simples",IF(OR(IC62="TRAB",IC62="ATEST"),1,0),IF(AND(HS62&lt;&gt;"",HV62&lt;&gt;""),1,0)))</f>
        <v>0</v>
      </c>
      <c r="HX62" s="72">
        <f>IF(AND(HW62=1,Configurações!$B$3&lt;&gt;"Simples"),MOD(HV62-HS62,1)-HY62,0)</f>
        <v>0</v>
      </c>
      <c r="HY62" s="72">
        <f t="shared" si="167"/>
        <v>0</v>
      </c>
      <c r="HZ62">
        <f t="shared" si="168"/>
        <v>0</v>
      </c>
      <c r="IA62">
        <f t="shared" si="169"/>
        <v>0</v>
      </c>
      <c r="IB62" s="38" t="str">
        <f>IF(HW62=0,"",IF(HZ62&gt;Configurações!$B$15,"7DIA ","")&amp;IF(AND(WEEKDAY(HS$5)=1,IA62&gt;IF($D62="F",Configurações!$B$13,Configurações!$B$14)),"DOM ","")&amp;IF(Configurações!$B$3="Simples","",IF(ROUND(HX62*1440,0)&lt;=ROUND(Configurações!$B$11*1440,0),IF(ROUND(HY62*1440,0)&gt;0,"INT-INDEVIDO",""),IF(ROUND(HX62*1440,0)&lt;=ROUND(Configurações!$B$12*1440,0),IF(ROUND(HY62*1440,0)&lt;&gt;ROUND(Configurações!$B$8*1440,0),"INT-15MIN",""),IF(OR(ROUND(HY62*1440,0)&lt;ROUND(Configurações!$B$9*1440,0),ROUND(HY62*1440,0)&gt;ROUND(Configurações!$B$10*1440,0)),"INT-1H2H","")))))</f>
        <v/>
      </c>
      <c r="IC62" t="str">
        <f>IF(Configurações!$B$3="Simples",IF('Escala Simples'!AB62="Trabalho","TRAB",IF('Escala Simples'!AB62="Folga","FOLGA",IF('Escala Simples'!AB62="Atestado","ATEST",IF('Escala Simples'!AB62="Férias","FERIAS","")))),"")</f>
        <v/>
      </c>
      <c r="ID62" s="71" t="str">
        <f>IF(Configurações!$B$3="Colunas",IF('Escala Colunas'!Q163="","",'Escala Colunas'!Q163),IF(Configurações!$B$3="Simples","",IF('Escala Linhas'!DN62="","",'Escala Linhas'!DN62)))</f>
        <v/>
      </c>
      <c r="IE62" s="71" t="str">
        <f>IF(Configurações!$B$3="Colunas",IF('Escala Colunas'!Q164="","",'Escala Colunas'!Q164),IF(Configurações!$B$3="Simples","",IF('Escala Linhas'!DO62="","",'Escala Linhas'!DO62)))</f>
        <v/>
      </c>
      <c r="IF62" s="71" t="str">
        <f>IF(Configurações!$B$3="Colunas",IF('Escala Colunas'!Q165="","",'Escala Colunas'!Q165),IF(Configurações!$B$3="Simples","",IF('Escala Linhas'!DP62="","",'Escala Linhas'!DP62)))</f>
        <v/>
      </c>
      <c r="IG62" s="71" t="str">
        <f>IF(Configurações!$B$3="Colunas",IF('Escala Colunas'!Q166="","",'Escala Colunas'!Q166),IF(Configurações!$B$3="Simples","",IF('Escala Linhas'!DQ62="","",'Escala Linhas'!DQ62)))</f>
        <v/>
      </c>
      <c r="IH62">
        <f>IF($B62="",0,IF(Configurações!$B$3="Simples",IF(OR(IN62="TRAB",IN62="ATEST"),1,0),IF(AND(ID62&lt;&gt;"",IG62&lt;&gt;""),1,0)))</f>
        <v>0</v>
      </c>
      <c r="II62" s="72">
        <f>IF(AND(IH62=1,Configurações!$B$3&lt;&gt;"Simples"),MOD(IG62-ID62,1)-IJ62,0)</f>
        <v>0</v>
      </c>
      <c r="IJ62" s="72">
        <f t="shared" si="170"/>
        <v>0</v>
      </c>
      <c r="IK62">
        <f t="shared" si="171"/>
        <v>0</v>
      </c>
      <c r="IL62">
        <f t="shared" si="172"/>
        <v>0</v>
      </c>
      <c r="IM62" s="38" t="str">
        <f>IF(IH62=0,"",IF(IK62&gt;Configurações!$B$15,"7DIA ","")&amp;IF(AND(WEEKDAY(ID$5)=1,IL62&gt;IF($D62="F",Configurações!$B$13,Configurações!$B$14)),"DOM ","")&amp;IF(Configurações!$B$3="Simples","",IF(ROUND(II62*1440,0)&lt;=ROUND(Configurações!$B$11*1440,0),IF(ROUND(IJ62*1440,0)&gt;0,"INT-INDEVIDO",""),IF(ROUND(II62*1440,0)&lt;=ROUND(Configurações!$B$12*1440,0),IF(ROUND(IJ62*1440,0)&lt;&gt;ROUND(Configurações!$B$8*1440,0),"INT-15MIN",""),IF(OR(ROUND(IJ62*1440,0)&lt;ROUND(Configurações!$B$9*1440,0),ROUND(IJ62*1440,0)&gt;ROUND(Configurações!$B$10*1440,0)),"INT-1H2H","")))))</f>
        <v/>
      </c>
      <c r="IN62" t="str">
        <f>IF(Configurações!$B$3="Simples",IF('Escala Simples'!AE62="Trabalho","TRAB",IF('Escala Simples'!AE62="Folga","FOLGA",IF('Escala Simples'!AE62="Atestado","ATEST",IF('Escala Simples'!AE62="Férias","FERIAS","")))),"")</f>
        <v/>
      </c>
      <c r="IO62" s="71" t="str">
        <f>IF(Configurações!$B$3="Colunas",IF('Escala Colunas'!Q168="","",'Escala Colunas'!Q168),IF(Configurações!$B$3="Simples","",IF('Escala Linhas'!DS62="","",'Escala Linhas'!DS62)))</f>
        <v/>
      </c>
      <c r="IP62" s="71" t="str">
        <f>IF(Configurações!$B$3="Colunas",IF('Escala Colunas'!Q169="","",'Escala Colunas'!Q169),IF(Configurações!$B$3="Simples","",IF('Escala Linhas'!DT62="","",'Escala Linhas'!DT62)))</f>
        <v/>
      </c>
      <c r="IQ62" s="71" t="str">
        <f>IF(Configurações!$B$3="Colunas",IF('Escala Colunas'!Q170="","",'Escala Colunas'!Q170),IF(Configurações!$B$3="Simples","",IF('Escala Linhas'!DU62="","",'Escala Linhas'!DU62)))</f>
        <v/>
      </c>
      <c r="IR62" s="71" t="str">
        <f>IF(Configurações!$B$3="Colunas",IF('Escala Colunas'!Q171="","",'Escala Colunas'!Q171),IF(Configurações!$B$3="Simples","",IF('Escala Linhas'!DV62="","",'Escala Linhas'!DV62)))</f>
        <v/>
      </c>
      <c r="IS62">
        <f>IF($B62="",0,IF(Configurações!$B$3="Simples",IF(OR(IY62="TRAB",IY62="ATEST"),1,0),IF(AND(IO62&lt;&gt;"",IR62&lt;&gt;""),1,0)))</f>
        <v>0</v>
      </c>
      <c r="IT62" s="72">
        <f>IF(AND(IS62=1,Configurações!$B$3&lt;&gt;"Simples"),MOD(IR62-IO62,1)-IU62,0)</f>
        <v>0</v>
      </c>
      <c r="IU62" s="72">
        <f t="shared" si="173"/>
        <v>0</v>
      </c>
      <c r="IV62">
        <f t="shared" si="174"/>
        <v>0</v>
      </c>
      <c r="IW62">
        <f t="shared" si="175"/>
        <v>0</v>
      </c>
      <c r="IX62" s="38" t="str">
        <f>IF(IS62=0,"",IF(IV62&gt;Configurações!$B$15,"7DIA ","")&amp;IF(AND(WEEKDAY(IO$5)=1,IW62&gt;IF($D62="F",Configurações!$B$13,Configurações!$B$14)),"DOM ","")&amp;IF(Configurações!$B$3="Simples","",IF(ROUND(IT62*1440,0)&lt;=ROUND(Configurações!$B$11*1440,0),IF(ROUND(IU62*1440,0)&gt;0,"INT-INDEVIDO",""),IF(ROUND(IT62*1440,0)&lt;=ROUND(Configurações!$B$12*1440,0),IF(ROUND(IU62*1440,0)&lt;&gt;ROUND(Configurações!$B$8*1440,0),"INT-15MIN",""),IF(OR(ROUND(IU62*1440,0)&lt;ROUND(Configurações!$B$9*1440,0),ROUND(IU62*1440,0)&gt;ROUND(Configurações!$B$10*1440,0)),"INT-1H2H","")))))</f>
        <v/>
      </c>
      <c r="IY62" t="str">
        <f>IF(Configurações!$B$3="Simples",IF('Escala Simples'!AF62="Trabalho","TRAB",IF('Escala Simples'!AF62="Folga","FOLGA",IF('Escala Simples'!AF62="Atestado","ATEST",IF('Escala Simples'!AF62="Férias","FERIAS","")))),"")</f>
        <v/>
      </c>
      <c r="IZ62" s="71" t="str">
        <f>IF(Configurações!$B$3="Colunas",IF('Escala Colunas'!Q173="","",'Escala Colunas'!Q173),IF(Configurações!$B$3="Simples","",IF('Escala Linhas'!DX62="","",'Escala Linhas'!DX62)))</f>
        <v/>
      </c>
      <c r="JA62" s="71" t="str">
        <f>IF(Configurações!$B$3="Colunas",IF('Escala Colunas'!Q174="","",'Escala Colunas'!Q174),IF(Configurações!$B$3="Simples","",IF('Escala Linhas'!DY62="","",'Escala Linhas'!DY62)))</f>
        <v/>
      </c>
      <c r="JB62" s="71" t="str">
        <f>IF(Configurações!$B$3="Colunas",IF('Escala Colunas'!Q175="","",'Escala Colunas'!Q175),IF(Configurações!$B$3="Simples","",IF('Escala Linhas'!DZ62="","",'Escala Linhas'!DZ62)))</f>
        <v/>
      </c>
      <c r="JC62" s="71" t="str">
        <f>IF(Configurações!$B$3="Colunas",IF('Escala Colunas'!Q176="","",'Escala Colunas'!Q176),IF(Configurações!$B$3="Simples","",IF('Escala Linhas'!EA62="","",'Escala Linhas'!EA62)))</f>
        <v/>
      </c>
      <c r="JD62">
        <f>IF($B62="",0,IF(Configurações!$B$3="Simples",IF(OR(JJ62="TRAB",JJ62="ATEST"),1,0),IF(AND(IZ62&lt;&gt;"",JC62&lt;&gt;""),1,0)))</f>
        <v>0</v>
      </c>
      <c r="JE62" s="72">
        <f>IF(AND(JD62=1,Configurações!$B$3&lt;&gt;"Simples"),MOD(JC62-IZ62,1)-JF62,0)</f>
        <v>0</v>
      </c>
      <c r="JF62" s="72">
        <f t="shared" si="176"/>
        <v>0</v>
      </c>
      <c r="JG62">
        <f t="shared" si="177"/>
        <v>0</v>
      </c>
      <c r="JH62">
        <f t="shared" si="178"/>
        <v>0</v>
      </c>
      <c r="JI62" s="38" t="str">
        <f>IF(JD62=0,"",IF(JG62&gt;Configurações!$B$15,"7DIA ","")&amp;IF(AND(WEEKDAY(IZ$5)=1,JH62&gt;IF($D62="F",Configurações!$B$13,Configurações!$B$14)),"DOM ","")&amp;IF(Configurações!$B$3="Simples","",IF(ROUND(JE62*1440,0)&lt;=ROUND(Configurações!$B$11*1440,0),IF(ROUND(JF62*1440,0)&gt;0,"INT-INDEVIDO",""),IF(ROUND(JE62*1440,0)&lt;=ROUND(Configurações!$B$12*1440,0),IF(ROUND(JF62*1440,0)&lt;&gt;ROUND(Configurações!$B$8*1440,0),"INT-15MIN",""),IF(OR(ROUND(JF62*1440,0)&lt;ROUND(Configurações!$B$9*1440,0),ROUND(JF62*1440,0)&gt;ROUND(Configurações!$B$10*1440,0)),"INT-1H2H","")))))</f>
        <v/>
      </c>
      <c r="JJ62" t="str">
        <f>IF(Configurações!$B$3="Simples",IF('Escala Simples'!AG62="Trabalho","TRAB",IF('Escala Simples'!AG62="Folga","FOLGA",IF('Escala Simples'!AG62="Atestado","ATEST",IF('Escala Simples'!AG62="Férias","FERIAS","")))),"")</f>
        <v/>
      </c>
      <c r="JK62" s="71" t="str">
        <f>IF(Configurações!$B$3="Colunas",IF('Escala Colunas'!Q178="","",'Escala Colunas'!Q178),IF(Configurações!$B$3="Simples","",IF('Escala Linhas'!EC62="","",'Escala Linhas'!EC62)))</f>
        <v/>
      </c>
      <c r="JL62" s="71" t="str">
        <f>IF(Configurações!$B$3="Colunas",IF('Escala Colunas'!Q179="","",'Escala Colunas'!Q179),IF(Configurações!$B$3="Simples","",IF('Escala Linhas'!ED62="","",'Escala Linhas'!ED62)))</f>
        <v/>
      </c>
      <c r="JM62" s="71" t="str">
        <f>IF(Configurações!$B$3="Colunas",IF('Escala Colunas'!Q180="","",'Escala Colunas'!Q180),IF(Configurações!$B$3="Simples","",IF('Escala Linhas'!EE62="","",'Escala Linhas'!EE62)))</f>
        <v/>
      </c>
      <c r="JN62" s="71" t="str">
        <f>IF(Configurações!$B$3="Colunas",IF('Escala Colunas'!Q181="","",'Escala Colunas'!Q181),IF(Configurações!$B$3="Simples","",IF('Escala Linhas'!EF62="","",'Escala Linhas'!EF62)))</f>
        <v/>
      </c>
      <c r="JO62">
        <f>IF($B62="",0,IF(Configurações!$B$3="Simples",IF(OR(JU62="TRAB",JU62="ATEST"),1,0),IF(AND(JK62&lt;&gt;"",JN62&lt;&gt;""),1,0)))</f>
        <v>0</v>
      </c>
      <c r="JP62" s="72">
        <f>IF(AND(JO62=1,Configurações!$B$3&lt;&gt;"Simples"),MOD(JN62-JK62,1)-JQ62,0)</f>
        <v>0</v>
      </c>
      <c r="JQ62" s="72">
        <f t="shared" si="179"/>
        <v>0</v>
      </c>
      <c r="JR62">
        <f t="shared" si="180"/>
        <v>0</v>
      </c>
      <c r="JS62">
        <f t="shared" si="181"/>
        <v>0</v>
      </c>
      <c r="JT62" s="38" t="str">
        <f>IF(JO62=0,"",IF(JR62&gt;Configurações!$B$15,"7DIA ","")&amp;IF(AND(WEEKDAY(JK$5)=1,JS62&gt;IF($D62="F",Configurações!$B$13,Configurações!$B$14)),"DOM ","")&amp;IF(Configurações!$B$3="Simples","",IF(ROUND(JP62*1440,0)&lt;=ROUND(Configurações!$B$11*1440,0),IF(ROUND(JQ62*1440,0)&gt;0,"INT-INDEVIDO",""),IF(ROUND(JP62*1440,0)&lt;=ROUND(Configurações!$B$12*1440,0),IF(ROUND(JQ62*1440,0)&lt;&gt;ROUND(Configurações!$B$8*1440,0),"INT-15MIN",""),IF(OR(ROUND(JQ62*1440,0)&lt;ROUND(Configurações!$B$9*1440,0),ROUND(JQ62*1440,0)&gt;ROUND(Configurações!$B$10*1440,0)),"INT-1H2H","")))))</f>
        <v/>
      </c>
      <c r="JU62" t="str">
        <f>IF(Configurações!$B$3="Simples",IF('Escala Simples'!AH62="Trabalho","TRAB",IF('Escala Simples'!AH62="Folga","FOLGA",IF('Escala Simples'!AH62="Atestado","ATEST",IF('Escala Simples'!AH62="Férias","FERIAS","")))),"")</f>
        <v/>
      </c>
      <c r="JV62" s="71" t="str">
        <f>IF(Configurações!$B$3="Colunas",IF('Escala Colunas'!Q183="","",'Escala Colunas'!Q183),IF(Configurações!$B$3="Simples","",IF('Escala Linhas'!EH62="","",'Escala Linhas'!EH62)))</f>
        <v/>
      </c>
      <c r="JW62" s="71" t="str">
        <f>IF(Configurações!$B$3="Colunas",IF('Escala Colunas'!Q184="","",'Escala Colunas'!Q184),IF(Configurações!$B$3="Simples","",IF('Escala Linhas'!EI62="","",'Escala Linhas'!EI62)))</f>
        <v/>
      </c>
      <c r="JX62" s="71" t="str">
        <f>IF(Configurações!$B$3="Colunas",IF('Escala Colunas'!Q185="","",'Escala Colunas'!Q185),IF(Configurações!$B$3="Simples","",IF('Escala Linhas'!EJ62="","",'Escala Linhas'!EJ62)))</f>
        <v/>
      </c>
      <c r="JY62" s="71" t="str">
        <f>IF(Configurações!$B$3="Colunas",IF('Escala Colunas'!Q186="","",'Escala Colunas'!Q186),IF(Configurações!$B$3="Simples","",IF('Escala Linhas'!EK62="","",'Escala Linhas'!EK62)))</f>
        <v/>
      </c>
      <c r="JZ62">
        <f>IF($B62="",0,IF(Configurações!$B$3="Simples",IF(OR(KF62="TRAB",KF62="ATEST"),1,0),IF(AND(JV62&lt;&gt;"",JY62&lt;&gt;""),1,0)))</f>
        <v>0</v>
      </c>
      <c r="KA62" s="72">
        <f>IF(AND(JZ62=1,Configurações!$B$3&lt;&gt;"Simples"),MOD(JY62-JV62,1)-KB62,0)</f>
        <v>0</v>
      </c>
      <c r="KB62" s="72">
        <f t="shared" si="182"/>
        <v>0</v>
      </c>
      <c r="KC62">
        <f t="shared" si="183"/>
        <v>0</v>
      </c>
      <c r="KD62">
        <f t="shared" si="184"/>
        <v>0</v>
      </c>
      <c r="KE62" s="38" t="str">
        <f>IF(JZ62=0,"",IF(KC62&gt;Configurações!$B$15,"7DIA ","")&amp;IF(AND(WEEKDAY(JV$5)=1,KD62&gt;IF($D62="F",Configurações!$B$13,Configurações!$B$14)),"DOM ","")&amp;IF(Configurações!$B$3="Simples","",IF(ROUND(KA62*1440,0)&lt;=ROUND(Configurações!$B$11*1440,0),IF(ROUND(KB62*1440,0)&gt;0,"INT-INDEVIDO",""),IF(ROUND(KA62*1440,0)&lt;=ROUND(Configurações!$B$12*1440,0),IF(ROUND(KB62*1440,0)&lt;&gt;ROUND(Configurações!$B$8*1440,0),"INT-15MIN",""),IF(OR(ROUND(KB62*1440,0)&lt;ROUND(Configurações!$B$9*1440,0),ROUND(KB62*1440,0)&gt;ROUND(Configurações!$B$10*1440,0)),"INT-1H2H","")))))</f>
        <v/>
      </c>
      <c r="KF62" t="str">
        <f>IF(Configurações!$B$3="Simples",IF('Escala Simples'!AI62="Trabalho","TRAB",IF('Escala Simples'!AI62="Folga","FOLGA",IF('Escala Simples'!AI62="Atestado","ATEST",IF('Escala Simples'!AI62="Férias","FERIAS","")))),"")</f>
        <v/>
      </c>
      <c r="KG62" s="71" t="str">
        <f>IF(Configurações!$B$3="Colunas",IF('Escala Colunas'!Q188="","",'Escala Colunas'!Q188),IF(Configurações!$B$3="Simples","",IF('Escala Linhas'!EM62="","",'Escala Linhas'!EM62)))</f>
        <v/>
      </c>
      <c r="KH62" s="71" t="str">
        <f>IF(Configurações!$B$3="Colunas",IF('Escala Colunas'!Q189="","",'Escala Colunas'!Q189),IF(Configurações!$B$3="Simples","",IF('Escala Linhas'!EN62="","",'Escala Linhas'!EN62)))</f>
        <v/>
      </c>
      <c r="KI62" s="71" t="str">
        <f>IF(Configurações!$B$3="Colunas",IF('Escala Colunas'!Q190="","",'Escala Colunas'!Q190),IF(Configurações!$B$3="Simples","",IF('Escala Linhas'!EO62="","",'Escala Linhas'!EO62)))</f>
        <v/>
      </c>
      <c r="KJ62" s="71" t="str">
        <f>IF(Configurações!$B$3="Colunas",IF('Escala Colunas'!Q191="","",'Escala Colunas'!Q191),IF(Configurações!$B$3="Simples","",IF('Escala Linhas'!EP62="","",'Escala Linhas'!EP62)))</f>
        <v/>
      </c>
      <c r="KK62">
        <f>IF($B62="",0,IF(Configurações!$B$3="Simples",IF(OR(KQ62="TRAB",KQ62="ATEST"),1,0),IF(AND(KG62&lt;&gt;"",KJ62&lt;&gt;""),1,0)))</f>
        <v>0</v>
      </c>
      <c r="KL62" s="72">
        <f>IF(AND(KK62=1,Configurações!$B$3&lt;&gt;"Simples"),MOD(KJ62-KG62,1)-KM62,0)</f>
        <v>0</v>
      </c>
      <c r="KM62" s="72">
        <f t="shared" si="185"/>
        <v>0</v>
      </c>
      <c r="KN62">
        <f t="shared" si="186"/>
        <v>0</v>
      </c>
      <c r="KO62">
        <f t="shared" si="187"/>
        <v>0</v>
      </c>
      <c r="KP62" s="38" t="str">
        <f>IF(KK62=0,"",IF(KN62&gt;Configurações!$B$15,"7DIA ","")&amp;IF(AND(WEEKDAY(KG$5)=1,KO62&gt;IF($D62="F",Configurações!$B$13,Configurações!$B$14)),"DOM ","")&amp;IF(Configurações!$B$3="Simples","",IF(ROUND(KL62*1440,0)&lt;=ROUND(Configurações!$B$11*1440,0),IF(ROUND(KM62*1440,0)&gt;0,"INT-INDEVIDO",""),IF(ROUND(KL62*1440,0)&lt;=ROUND(Configurações!$B$12*1440,0),IF(ROUND(KM62*1440,0)&lt;&gt;ROUND(Configurações!$B$8*1440,0),"INT-15MIN",""),IF(OR(ROUND(KM62*1440,0)&lt;ROUND(Configurações!$B$9*1440,0),ROUND(KM62*1440,0)&gt;ROUND(Configurações!$B$10*1440,0)),"INT-1H2H","")))))</f>
        <v/>
      </c>
      <c r="KQ62" t="str">
        <f>IF(Configurações!$B$3="Simples",IF('Escala Simples'!AJ62="Trabalho","TRAB",IF('Escala Simples'!AJ62="Folga","FOLGA",IF('Escala Simples'!AJ62="Atestado","ATEST",IF('Escala Simples'!AJ62="Férias","FERIAS","")))),"")</f>
        <v/>
      </c>
      <c r="KR62" s="71" t="str">
        <f>IF(Configurações!$B$3="Colunas",IF('Escala Colunas'!Q193="","",'Escala Colunas'!Q193),IF(Configurações!$B$3="Simples","",IF('Escala Linhas'!ER62="","",'Escala Linhas'!ER62)))</f>
        <v/>
      </c>
      <c r="KS62" s="71" t="str">
        <f>IF(Configurações!$B$3="Colunas",IF('Escala Colunas'!Q194="","",'Escala Colunas'!Q194),IF(Configurações!$B$3="Simples","",IF('Escala Linhas'!ES62="","",'Escala Linhas'!ES62)))</f>
        <v/>
      </c>
      <c r="KT62" s="71" t="str">
        <f>IF(Configurações!$B$3="Colunas",IF('Escala Colunas'!Q195="","",'Escala Colunas'!Q195),IF(Configurações!$B$3="Simples","",IF('Escala Linhas'!ET62="","",'Escala Linhas'!ET62)))</f>
        <v/>
      </c>
      <c r="KU62" s="71" t="str">
        <f>IF(Configurações!$B$3="Colunas",IF('Escala Colunas'!Q196="","",'Escala Colunas'!Q196),IF(Configurações!$B$3="Simples","",IF('Escala Linhas'!EU62="","",'Escala Linhas'!EU62)))</f>
        <v/>
      </c>
      <c r="KV62">
        <f>IF($B62="",0,IF(Configurações!$B$3="Simples",IF(OR(LB62="TRAB",LB62="ATEST"),1,0),IF(AND(KR62&lt;&gt;"",KU62&lt;&gt;""),1,0)))</f>
        <v>0</v>
      </c>
      <c r="KW62" s="72">
        <f>IF(AND(KV62=1,Configurações!$B$3&lt;&gt;"Simples"),MOD(KU62-KR62,1)-KX62,0)</f>
        <v>0</v>
      </c>
      <c r="KX62" s="72">
        <f t="shared" si="188"/>
        <v>0</v>
      </c>
      <c r="KY62">
        <f t="shared" si="189"/>
        <v>0</v>
      </c>
      <c r="KZ62">
        <f t="shared" si="190"/>
        <v>0</v>
      </c>
      <c r="LA62" s="38" t="str">
        <f>IF(KV62=0,"",IF(KY62&gt;Configurações!$B$15,"7DIA ","")&amp;IF(AND(WEEKDAY(KR$5)=1,KZ62&gt;IF($D62="F",Configurações!$B$13,Configurações!$B$14)),"DOM ","")&amp;IF(Configurações!$B$3="Simples","",IF(ROUND(KW62*1440,0)&lt;=ROUND(Configurações!$B$11*1440,0),IF(ROUND(KX62*1440,0)&gt;0,"INT-INDEVIDO",""),IF(ROUND(KW62*1440,0)&lt;=ROUND(Configurações!$B$12*1440,0),IF(ROUND(KX62*1440,0)&lt;&gt;ROUND(Configurações!$B$8*1440,0),"INT-15MIN",""),IF(OR(ROUND(KX62*1440,0)&lt;ROUND(Configurações!$B$9*1440,0),ROUND(KX62*1440,0)&gt;ROUND(Configurações!$B$10*1440,0)),"INT-1H2H","")))))</f>
        <v/>
      </c>
      <c r="LB62" t="str">
        <f>IF(Configurações!$B$3="Simples",IF('Escala Simples'!AK62="Trabalho","TRAB",IF('Escala Simples'!AK62="Folga","FOLGA",IF('Escala Simples'!AK62="Atestado","ATEST",IF('Escala Simples'!AK62="Férias","FERIAS","")))),"")</f>
        <v/>
      </c>
      <c r="LC62" s="71" t="str">
        <f>IF(Configurações!$B$3="Colunas",IF('Escala Colunas'!Q201="","",'Escala Colunas'!Q201),IF(Configurações!$B$3="Simples","",IF('Escala Linhas'!EZ62="","",'Escala Linhas'!EZ62)))</f>
        <v/>
      </c>
      <c r="LD62" s="71" t="str">
        <f>IF(Configurações!$B$3="Colunas",IF('Escala Colunas'!Q202="","",'Escala Colunas'!Q202),IF(Configurações!$B$3="Simples","",IF('Escala Linhas'!FA62="","",'Escala Linhas'!FA62)))</f>
        <v/>
      </c>
      <c r="LE62" s="71" t="str">
        <f>IF(Configurações!$B$3="Colunas",IF('Escala Colunas'!Q203="","",'Escala Colunas'!Q203),IF(Configurações!$B$3="Simples","",IF('Escala Linhas'!FB62="","",'Escala Linhas'!FB62)))</f>
        <v/>
      </c>
      <c r="LF62" s="71" t="str">
        <f>IF(Configurações!$B$3="Colunas",IF('Escala Colunas'!Q204="","",'Escala Colunas'!Q204),IF(Configurações!$B$3="Simples","",IF('Escala Linhas'!FC62="","",'Escala Linhas'!FC62)))</f>
        <v/>
      </c>
      <c r="LG62">
        <f>IF($B62="",0,IF(Configurações!$B$3="Simples",IF(OR(LM62="TRAB",LM62="ATEST"),1,0),IF(AND(LC62&lt;&gt;"",LF62&lt;&gt;""),1,0)))</f>
        <v>0</v>
      </c>
      <c r="LH62" s="72">
        <f>IF(AND(LG62=1,Configurações!$B$3&lt;&gt;"Simples"),MOD(LF62-LC62,1)-LI62,0)</f>
        <v>0</v>
      </c>
      <c r="LI62" s="72">
        <f t="shared" si="191"/>
        <v>0</v>
      </c>
      <c r="LJ62">
        <f t="shared" si="192"/>
        <v>0</v>
      </c>
      <c r="LK62">
        <f t="shared" si="193"/>
        <v>0</v>
      </c>
      <c r="LL62" s="38" t="str">
        <f>IF(LG62=0,"",IF(LJ62&gt;Configurações!$B$15,"7DIA ","")&amp;IF(AND(WEEKDAY(LC$5)=1,LK62&gt;IF($D62="F",Configurações!$B$13,Configurações!$B$14)),"DOM ","")&amp;IF(Configurações!$B$3="Simples","",IF(ROUND(LH62*1440,0)&lt;=ROUND(Configurações!$B$11*1440,0),IF(ROUND(LI62*1440,0)&gt;0,"INT-INDEVIDO",""),IF(ROUND(LH62*1440,0)&lt;=ROUND(Configurações!$B$12*1440,0),IF(ROUND(LI62*1440,0)&lt;&gt;ROUND(Configurações!$B$8*1440,0),"INT-15MIN",""),IF(OR(ROUND(LI62*1440,0)&lt;ROUND(Configurações!$B$9*1440,0),ROUND(LI62*1440,0)&gt;ROUND(Configurações!$B$10*1440,0)),"INT-1H2H","")))))</f>
        <v/>
      </c>
      <c r="LM62" t="str">
        <f>IF(Configurações!$B$3="Simples",IF('Escala Simples'!AN62="Trabalho","TRAB",IF('Escala Simples'!AN62="Folga","FOLGA",IF('Escala Simples'!AN62="Atestado","ATEST",IF('Escala Simples'!AN62="Férias","FERIAS","")))),"")</f>
        <v/>
      </c>
      <c r="LN62" s="71" t="str">
        <f>IF(Configurações!$B$3="Colunas",IF('Escala Colunas'!Q206="","",'Escala Colunas'!Q206),IF(Configurações!$B$3="Simples","",IF('Escala Linhas'!FE62="","",'Escala Linhas'!FE62)))</f>
        <v/>
      </c>
      <c r="LO62" s="71" t="str">
        <f>IF(Configurações!$B$3="Colunas",IF('Escala Colunas'!Q207="","",'Escala Colunas'!Q207),IF(Configurações!$B$3="Simples","",IF('Escala Linhas'!FF62="","",'Escala Linhas'!FF62)))</f>
        <v/>
      </c>
      <c r="LP62" s="71" t="str">
        <f>IF(Configurações!$B$3="Colunas",IF('Escala Colunas'!Q208="","",'Escala Colunas'!Q208),IF(Configurações!$B$3="Simples","",IF('Escala Linhas'!FG62="","",'Escala Linhas'!FG62)))</f>
        <v/>
      </c>
      <c r="LQ62" s="71" t="str">
        <f>IF(Configurações!$B$3="Colunas",IF('Escala Colunas'!Q209="","",'Escala Colunas'!Q209),IF(Configurações!$B$3="Simples","",IF('Escala Linhas'!FH62="","",'Escala Linhas'!FH62)))</f>
        <v/>
      </c>
      <c r="LR62">
        <f>IF($B62="",0,IF(Configurações!$B$3="Simples",IF(OR(LX62="TRAB",LX62="ATEST"),1,0),IF(AND(LN62&lt;&gt;"",LQ62&lt;&gt;""),1,0)))</f>
        <v>0</v>
      </c>
      <c r="LS62" s="72">
        <f>IF(AND(LR62=1,Configurações!$B$3&lt;&gt;"Simples"),MOD(LQ62-LN62,1)-LT62,0)</f>
        <v>0</v>
      </c>
      <c r="LT62" s="72">
        <f t="shared" si="194"/>
        <v>0</v>
      </c>
      <c r="LU62">
        <f t="shared" si="195"/>
        <v>0</v>
      </c>
      <c r="LV62">
        <f t="shared" si="196"/>
        <v>0</v>
      </c>
      <c r="LW62" s="38" t="str">
        <f>IF(LR62=0,"",IF(LU62&gt;Configurações!$B$15,"7DIA ","")&amp;IF(AND(WEEKDAY(LN$5)=1,LV62&gt;IF($D62="F",Configurações!$B$13,Configurações!$B$14)),"DOM ","")&amp;IF(Configurações!$B$3="Simples","",IF(ROUND(LS62*1440,0)&lt;=ROUND(Configurações!$B$11*1440,0),IF(ROUND(LT62*1440,0)&gt;0,"INT-INDEVIDO",""),IF(ROUND(LS62*1440,0)&lt;=ROUND(Configurações!$B$12*1440,0),IF(ROUND(LT62*1440,0)&lt;&gt;ROUND(Configurações!$B$8*1440,0),"INT-15MIN",""),IF(OR(ROUND(LT62*1440,0)&lt;ROUND(Configurações!$B$9*1440,0),ROUND(LT62*1440,0)&gt;ROUND(Configurações!$B$10*1440,0)),"INT-1H2H","")))))</f>
        <v/>
      </c>
      <c r="LX62" t="str">
        <f>IF(Configurações!$B$3="Simples",IF('Escala Simples'!AO62="Trabalho","TRAB",IF('Escala Simples'!AO62="Folga","FOLGA",IF('Escala Simples'!AO62="Atestado","ATEST",IF('Escala Simples'!AO62="Férias","FERIAS","")))),"")</f>
        <v/>
      </c>
      <c r="LY62" s="71" t="str">
        <f>IF(Configurações!$B$3="Colunas",IF('Escala Colunas'!Q211="","",'Escala Colunas'!Q211),IF(Configurações!$B$3="Simples","",IF('Escala Linhas'!FJ62="","",'Escala Linhas'!FJ62)))</f>
        <v/>
      </c>
      <c r="LZ62" s="71" t="str">
        <f>IF(Configurações!$B$3="Colunas",IF('Escala Colunas'!Q212="","",'Escala Colunas'!Q212),IF(Configurações!$B$3="Simples","",IF('Escala Linhas'!FK62="","",'Escala Linhas'!FK62)))</f>
        <v/>
      </c>
      <c r="MA62" s="71" t="str">
        <f>IF(Configurações!$B$3="Colunas",IF('Escala Colunas'!Q213="","",'Escala Colunas'!Q213),IF(Configurações!$B$3="Simples","",IF('Escala Linhas'!FL62="","",'Escala Linhas'!FL62)))</f>
        <v/>
      </c>
      <c r="MB62" s="71" t="str">
        <f>IF(Configurações!$B$3="Colunas",IF('Escala Colunas'!Q214="","",'Escala Colunas'!Q214),IF(Configurações!$B$3="Simples","",IF('Escala Linhas'!FM62="","",'Escala Linhas'!FM62)))</f>
        <v/>
      </c>
      <c r="MC62">
        <f>IF($B62="",0,IF(Configurações!$B$3="Simples",IF(OR(MI62="TRAB",MI62="ATEST"),1,0),IF(AND(LY62&lt;&gt;"",MB62&lt;&gt;""),1,0)))</f>
        <v>0</v>
      </c>
      <c r="MD62" s="72">
        <f>IF(AND(MC62=1,Configurações!$B$3&lt;&gt;"Simples"),MOD(MB62-LY62,1)-ME62,0)</f>
        <v>0</v>
      </c>
      <c r="ME62" s="72">
        <f t="shared" si="197"/>
        <v>0</v>
      </c>
      <c r="MF62">
        <f t="shared" si="198"/>
        <v>0</v>
      </c>
      <c r="MG62">
        <f t="shared" si="199"/>
        <v>0</v>
      </c>
      <c r="MH62" s="38" t="str">
        <f>IF(MC62=0,"",IF(MF62&gt;Configurações!$B$15,"7DIA ","")&amp;IF(AND(WEEKDAY(LY$5)=1,MG62&gt;IF($D62="F",Configurações!$B$13,Configurações!$B$14)),"DOM ","")&amp;IF(Configurações!$B$3="Simples","",IF(ROUND(MD62*1440,0)&lt;=ROUND(Configurações!$B$11*1440,0),IF(ROUND(ME62*1440,0)&gt;0,"INT-INDEVIDO",""),IF(ROUND(MD62*1440,0)&lt;=ROUND(Configurações!$B$12*1440,0),IF(ROUND(ME62*1440,0)&lt;&gt;ROUND(Configurações!$B$8*1440,0),"INT-15MIN",""),IF(OR(ROUND(ME62*1440,0)&lt;ROUND(Configurações!$B$9*1440,0),ROUND(ME62*1440,0)&gt;ROUND(Configurações!$B$10*1440,0)),"INT-1H2H","")))))</f>
        <v/>
      </c>
      <c r="MI62" t="str">
        <f>IF(Configurações!$B$3="Simples",IF('Escala Simples'!AP62="Trabalho","TRAB",IF('Escala Simples'!AP62="Folga","FOLGA",IF('Escala Simples'!AP62="Atestado","ATEST",IF('Escala Simples'!AP62="Férias","FERIAS","")))),"")</f>
        <v/>
      </c>
      <c r="MJ62" s="71" t="str">
        <f>IF(Configurações!$B$3="Colunas",IF('Escala Colunas'!Q216="","",'Escala Colunas'!Q216),IF(Configurações!$B$3="Simples","",IF('Escala Linhas'!FO62="","",'Escala Linhas'!FO62)))</f>
        <v/>
      </c>
      <c r="MK62" s="71" t="str">
        <f>IF(Configurações!$B$3="Colunas",IF('Escala Colunas'!Q217="","",'Escala Colunas'!Q217),IF(Configurações!$B$3="Simples","",IF('Escala Linhas'!FP62="","",'Escala Linhas'!FP62)))</f>
        <v/>
      </c>
      <c r="ML62" s="71" t="str">
        <f>IF(Configurações!$B$3="Colunas",IF('Escala Colunas'!Q218="","",'Escala Colunas'!Q218),IF(Configurações!$B$3="Simples","",IF('Escala Linhas'!FQ62="","",'Escala Linhas'!FQ62)))</f>
        <v/>
      </c>
      <c r="MM62" s="71" t="str">
        <f>IF(Configurações!$B$3="Colunas",IF('Escala Colunas'!Q219="","",'Escala Colunas'!Q219),IF(Configurações!$B$3="Simples","",IF('Escala Linhas'!FR62="","",'Escala Linhas'!FR62)))</f>
        <v/>
      </c>
      <c r="MN62">
        <f>IF($B62="",0,IF(Configurações!$B$3="Simples",IF(OR(MT62="TRAB",MT62="ATEST"),1,0),IF(AND(MJ62&lt;&gt;"",MM62&lt;&gt;""),1,0)))</f>
        <v>0</v>
      </c>
      <c r="MO62" s="72">
        <f>IF(AND(MN62=1,Configurações!$B$3&lt;&gt;"Simples"),MOD(MM62-MJ62,1)-MP62,0)</f>
        <v>0</v>
      </c>
      <c r="MP62" s="72">
        <f t="shared" si="200"/>
        <v>0</v>
      </c>
      <c r="MQ62">
        <f t="shared" si="201"/>
        <v>0</v>
      </c>
      <c r="MR62">
        <f t="shared" si="202"/>
        <v>0</v>
      </c>
      <c r="MS62" s="38" t="str">
        <f>IF(MN62=0,"",IF(MQ62&gt;Configurações!$B$15,"7DIA ","")&amp;IF(AND(WEEKDAY(MJ$5)=1,MR62&gt;IF($D62="F",Configurações!$B$13,Configurações!$B$14)),"DOM ","")&amp;IF(Configurações!$B$3="Simples","",IF(ROUND(MO62*1440,0)&lt;=ROUND(Configurações!$B$11*1440,0),IF(ROUND(MP62*1440,0)&gt;0,"INT-INDEVIDO",""),IF(ROUND(MO62*1440,0)&lt;=ROUND(Configurações!$B$12*1440,0),IF(ROUND(MP62*1440,0)&lt;&gt;ROUND(Configurações!$B$8*1440,0),"INT-15MIN",""),IF(OR(ROUND(MP62*1440,0)&lt;ROUND(Configurações!$B$9*1440,0),ROUND(MP62*1440,0)&gt;ROUND(Configurações!$B$10*1440,0)),"INT-1H2H","")))))</f>
        <v/>
      </c>
      <c r="MT62" t="str">
        <f>IF(Configurações!$B$3="Simples",IF('Escala Simples'!AQ62="Trabalho","TRAB",IF('Escala Simples'!AQ62="Folga","FOLGA",IF('Escala Simples'!AQ62="Atestado","ATEST",IF('Escala Simples'!AQ62="Férias","FERIAS","")))),"")</f>
        <v/>
      </c>
      <c r="MU62" s="71" t="str">
        <f>IF(Configurações!$B$3="Colunas",IF('Escala Colunas'!Q221="","",'Escala Colunas'!Q221),IF(Configurações!$B$3="Simples","",IF('Escala Linhas'!FT62="","",'Escala Linhas'!FT62)))</f>
        <v/>
      </c>
      <c r="MV62" s="71" t="str">
        <f>IF(Configurações!$B$3="Colunas",IF('Escala Colunas'!Q222="","",'Escala Colunas'!Q222),IF(Configurações!$B$3="Simples","",IF('Escala Linhas'!FU62="","",'Escala Linhas'!FU62)))</f>
        <v/>
      </c>
      <c r="MW62" s="71" t="str">
        <f>IF(Configurações!$B$3="Colunas",IF('Escala Colunas'!Q223="","",'Escala Colunas'!Q223),IF(Configurações!$B$3="Simples","",IF('Escala Linhas'!FV62="","",'Escala Linhas'!FV62)))</f>
        <v/>
      </c>
      <c r="MX62" s="71" t="str">
        <f>IF(Configurações!$B$3="Colunas",IF('Escala Colunas'!Q224="","",'Escala Colunas'!Q224),IF(Configurações!$B$3="Simples","",IF('Escala Linhas'!FW62="","",'Escala Linhas'!FW62)))</f>
        <v/>
      </c>
      <c r="MY62">
        <f>IF($B62="",0,IF(Configurações!$B$3="Simples",IF(OR(NE62="TRAB",NE62="ATEST"),1,0),IF(AND(MU62&lt;&gt;"",MX62&lt;&gt;""),1,0)))</f>
        <v>0</v>
      </c>
      <c r="MZ62" s="72">
        <f>IF(AND(MY62=1,Configurações!$B$3&lt;&gt;"Simples"),MOD(MX62-MU62,1)-NA62,0)</f>
        <v>0</v>
      </c>
      <c r="NA62" s="72">
        <f t="shared" si="203"/>
        <v>0</v>
      </c>
      <c r="NB62">
        <f t="shared" si="204"/>
        <v>0</v>
      </c>
      <c r="NC62">
        <f t="shared" si="205"/>
        <v>0</v>
      </c>
      <c r="ND62" s="38" t="str">
        <f>IF(MY62=0,"",IF(NB62&gt;Configurações!$B$15,"7DIA ","")&amp;IF(AND(WEEKDAY(MU$5)=1,NC62&gt;IF($D62="F",Configurações!$B$13,Configurações!$B$14)),"DOM ","")&amp;IF(Configurações!$B$3="Simples","",IF(ROUND(MZ62*1440,0)&lt;=ROUND(Configurações!$B$11*1440,0),IF(ROUND(NA62*1440,0)&gt;0,"INT-INDEVIDO",""),IF(ROUND(MZ62*1440,0)&lt;=ROUND(Configurações!$B$12*1440,0),IF(ROUND(NA62*1440,0)&lt;&gt;ROUND(Configurações!$B$8*1440,0),"INT-15MIN",""),IF(OR(ROUND(NA62*1440,0)&lt;ROUND(Configurações!$B$9*1440,0),ROUND(NA62*1440,0)&gt;ROUND(Configurações!$B$10*1440,0)),"INT-1H2H","")))))</f>
        <v/>
      </c>
      <c r="NE62" t="str">
        <f>IF(Configurações!$B$3="Simples",IF('Escala Simples'!AR62="Trabalho","TRAB",IF('Escala Simples'!AR62="Folga","FOLGA",IF('Escala Simples'!AR62="Atestado","ATEST",IF('Escala Simples'!AR62="Férias","FERIAS","")))),"")</f>
        <v/>
      </c>
      <c r="NF62" s="71" t="str">
        <f>IF(Configurações!$B$3="Colunas",IF('Escala Colunas'!Q226="","",'Escala Colunas'!Q226),IF(Configurações!$B$3="Simples","",IF('Escala Linhas'!FY62="","",'Escala Linhas'!FY62)))</f>
        <v/>
      </c>
      <c r="NG62" s="71" t="str">
        <f>IF(Configurações!$B$3="Colunas",IF('Escala Colunas'!Q227="","",'Escala Colunas'!Q227),IF(Configurações!$B$3="Simples","",IF('Escala Linhas'!FZ62="","",'Escala Linhas'!FZ62)))</f>
        <v/>
      </c>
      <c r="NH62" s="71" t="str">
        <f>IF(Configurações!$B$3="Colunas",IF('Escala Colunas'!Q228="","",'Escala Colunas'!Q228),IF(Configurações!$B$3="Simples","",IF('Escala Linhas'!GA62="","",'Escala Linhas'!GA62)))</f>
        <v/>
      </c>
      <c r="NI62" s="71" t="str">
        <f>IF(Configurações!$B$3="Colunas",IF('Escala Colunas'!Q229="","",'Escala Colunas'!Q229),IF(Configurações!$B$3="Simples","",IF('Escala Linhas'!GB62="","",'Escala Linhas'!GB62)))</f>
        <v/>
      </c>
      <c r="NJ62">
        <f>IF($B62="",0,IF(Configurações!$B$3="Simples",IF(OR(NP62="TRAB",NP62="ATEST"),1,0),IF(AND(NF62&lt;&gt;"",NI62&lt;&gt;""),1,0)))</f>
        <v>0</v>
      </c>
      <c r="NK62" s="72">
        <f>IF(AND(NJ62=1,Configurações!$B$3&lt;&gt;"Simples"),MOD(NI62-NF62,1)-NL62,0)</f>
        <v>0</v>
      </c>
      <c r="NL62" s="72">
        <f t="shared" si="206"/>
        <v>0</v>
      </c>
      <c r="NM62">
        <f t="shared" si="207"/>
        <v>0</v>
      </c>
      <c r="NN62">
        <f t="shared" si="208"/>
        <v>0</v>
      </c>
      <c r="NO62" s="38" t="str">
        <f>IF(NJ62=0,"",IF(NM62&gt;Configurações!$B$15,"7DIA ","")&amp;IF(AND(WEEKDAY(NF$5)=1,NN62&gt;IF($D62="F",Configurações!$B$13,Configurações!$B$14)),"DOM ","")&amp;IF(Configurações!$B$3="Simples","",IF(ROUND(NK62*1440,0)&lt;=ROUND(Configurações!$B$11*1440,0),IF(ROUND(NL62*1440,0)&gt;0,"INT-INDEVIDO",""),IF(ROUND(NK62*1440,0)&lt;=ROUND(Configurações!$B$12*1440,0),IF(ROUND(NL62*1440,0)&lt;&gt;ROUND(Configurações!$B$8*1440,0),"INT-15MIN",""),IF(OR(ROUND(NL62*1440,0)&lt;ROUND(Configurações!$B$9*1440,0),ROUND(NL62*1440,0)&gt;ROUND(Configurações!$B$10*1440,0)),"INT-1H2H","")))))</f>
        <v/>
      </c>
      <c r="NP62" t="str">
        <f>IF(Configurações!$B$3="Simples",IF('Escala Simples'!AS62="Trabalho","TRAB",IF('Escala Simples'!AS62="Folga","FOLGA",IF('Escala Simples'!AS62="Atestado","ATEST",IF('Escala Simples'!AS62="Férias","FERIAS","")))),"")</f>
        <v/>
      </c>
      <c r="NQ62" s="71" t="str">
        <f>IF(Configurações!$B$3="Colunas",IF('Escala Colunas'!Q231="","",'Escala Colunas'!Q231),IF(Configurações!$B$3="Simples","",IF('Escala Linhas'!GD62="","",'Escala Linhas'!GD62)))</f>
        <v/>
      </c>
      <c r="NR62" s="71" t="str">
        <f>IF(Configurações!$B$3="Colunas",IF('Escala Colunas'!Q232="","",'Escala Colunas'!Q232),IF(Configurações!$B$3="Simples","",IF('Escala Linhas'!GE62="","",'Escala Linhas'!GE62)))</f>
        <v/>
      </c>
      <c r="NS62" s="71" t="str">
        <f>IF(Configurações!$B$3="Colunas",IF('Escala Colunas'!Q233="","",'Escala Colunas'!Q233),IF(Configurações!$B$3="Simples","",IF('Escala Linhas'!GF62="","",'Escala Linhas'!GF62)))</f>
        <v/>
      </c>
      <c r="NT62" s="71" t="str">
        <f>IF(Configurações!$B$3="Colunas",IF('Escala Colunas'!Q234="","",'Escala Colunas'!Q234),IF(Configurações!$B$3="Simples","",IF('Escala Linhas'!GG62="","",'Escala Linhas'!GG62)))</f>
        <v/>
      </c>
      <c r="NU62">
        <f>IF($B62="",0,IF(Configurações!$B$3="Simples",IF(OR(OA62="TRAB",OA62="ATEST"),1,0),IF(AND(NQ62&lt;&gt;"",NT62&lt;&gt;""),1,0)))</f>
        <v>0</v>
      </c>
      <c r="NV62" s="72">
        <f>IF(AND(NU62=1,Configurações!$B$3&lt;&gt;"Simples"),MOD(NT62-NQ62,1)-NW62,0)</f>
        <v>0</v>
      </c>
      <c r="NW62" s="72">
        <f t="shared" si="209"/>
        <v>0</v>
      </c>
      <c r="NX62">
        <f t="shared" si="210"/>
        <v>0</v>
      </c>
      <c r="NY62">
        <f t="shared" si="211"/>
        <v>0</v>
      </c>
      <c r="NZ62" s="38" t="str">
        <f>IF(NU62=0,"",IF(NX62&gt;Configurações!$B$15,"7DIA ","")&amp;IF(AND(WEEKDAY(NQ$5)=1,NY62&gt;IF($D62="F",Configurações!$B$13,Configurações!$B$14)),"DOM ","")&amp;IF(Configurações!$B$3="Simples","",IF(ROUND(NV62*1440,0)&lt;=ROUND(Configurações!$B$11*1440,0),IF(ROUND(NW62*1440,0)&gt;0,"INT-INDEVIDO",""),IF(ROUND(NV62*1440,0)&lt;=ROUND(Configurações!$B$12*1440,0),IF(ROUND(NW62*1440,0)&lt;&gt;ROUND(Configurações!$B$8*1440,0),"INT-15MIN",""),IF(OR(ROUND(NW62*1440,0)&lt;ROUND(Configurações!$B$9*1440,0),ROUND(NW62*1440,0)&gt;ROUND(Configurações!$B$10*1440,0)),"INT-1H2H","")))))</f>
        <v/>
      </c>
      <c r="OA62" t="str">
        <f>IF(Configurações!$B$3="Simples",IF('Escala Simples'!AT62="Trabalho","TRAB",IF('Escala Simples'!AT62="Folga","FOLGA",IF('Escala Simples'!AT62="Atestado","ATEST",IF('Escala Simples'!AT62="Férias","FERIAS","")))),"")</f>
        <v/>
      </c>
      <c r="OB62" s="72">
        <f>SUMIFS(Cálculos!$G62:$OA62,Cálculos!$G$4:$OA$4,"H",Cálculos!$G$3:$OA$3,1)</f>
        <v>0</v>
      </c>
      <c r="OC62">
        <f>SUMIFS(Cálculos!$G62:$OA62,Cálculos!$G$4:$OA$4,"T",Cálculos!$G$3:$OA$3,1)</f>
        <v>0</v>
      </c>
      <c r="OD62" s="69" t="str">
        <f>IF($B62="","",IF(AND(Configurações!$B$3&lt;&gt;"Simples",ISNUMBER($C62),ROUND(OB62*1440,0)&gt;$C62*60),"Jornada semanal excedida: "&amp;TEXT(OB62,"[h]:mm")&amp;" (contratada "&amp;$C62&amp;"h) • ","")&amp;IF(IF(Configurações!$B$6="Sim",OC62&gt;6,OC62&gt;Configurações!$B$5),IF(Configurações!$B$6="Sim","Semana inteira sem folga — mínimo 1 folga (CCT/ACT) • ","Mais de "&amp;Configurações!$B$5&amp;" dias trabalhados — obrigatórias 2 folgas semanais • "),"")&amp;IF(COUNTIF(G62:CD62,"*7DIA*")&gt;0,"7º dia consecutivo de trabalho • ","")&amp;IF(COUNTIF(G62:CD62,"*DOM*")&gt;0,"Domingos consecutivos acima do permitido • ","")&amp;IF(COUNTIF(G62:CD62,"*INT-INDEVIDO*")&gt;0,"Intervalo indevido em jornada até 4h • ","")&amp;IF(COUNTIF(G62:CD62,"*INT-15MIN*")&gt;0,"Intervalo deve ser de 15 min (jornada 4h01–6h) • ","")&amp;IF(COUNTIF(G62:CD62,"*INT-1H2H*")&gt;0,"Intervalo fora de 1h–2h (jornada acima de 6h) • ",""))</f>
        <v/>
      </c>
      <c r="OE62">
        <f>IF($B62="",0,IF(AND(Configurações!$B$3&lt;&gt;"Simples",ISNUMBER($C62),ROUND(OB62*1440,0)&gt;$C62*60),1,0))</f>
        <v>0</v>
      </c>
      <c r="OF62">
        <f>IF($B62="",0,IF(IF(Configurações!$B$6="Sim",OC62&gt;6,OC62&gt;Configurações!$B$5),1,0))</f>
        <v>0</v>
      </c>
      <c r="OG62" s="72">
        <f>SUMIFS(Cálculos!$G62:$OA62,Cálculos!$G$4:$OA$4,"H",Cálculos!$G$3:$OA$3,2)</f>
        <v>0</v>
      </c>
      <c r="OH62">
        <f>SUMIFS(Cálculos!$G62:$OA62,Cálculos!$G$4:$OA$4,"T",Cálculos!$G$3:$OA$3,2)</f>
        <v>0</v>
      </c>
      <c r="OI62" s="69" t="str">
        <f>IF($B62="","",IF(AND(Configurações!$B$3&lt;&gt;"Simples",ISNUMBER($C62),ROUND(OG62*1440,0)&gt;$C62*60),"Jornada semanal excedida: "&amp;TEXT(OG62,"[h]:mm")&amp;" (contratada "&amp;$C62&amp;"h) • ","")&amp;IF(IF(Configurações!$B$6="Sim",OH62&gt;6,OH62&gt;Configurações!$B$5),IF(Configurações!$B$6="Sim","Semana inteira sem folga — mínimo 1 folga (CCT/ACT) • ","Mais de "&amp;Configurações!$B$5&amp;" dias trabalhados — obrigatórias 2 folgas semanais • "),"")&amp;IF(COUNTIF(CF62:FC62,"*7DIA*")&gt;0,"7º dia consecutivo de trabalho • ","")&amp;IF(COUNTIF(CF62:FC62,"*DOM*")&gt;0,"Domingos consecutivos acima do permitido • ","")&amp;IF(COUNTIF(CF62:FC62,"*INT-INDEVIDO*")&gt;0,"Intervalo indevido em jornada até 4h • ","")&amp;IF(COUNTIF(CF62:FC62,"*INT-15MIN*")&gt;0,"Intervalo deve ser de 15 min (jornada 4h01–6h) • ","")&amp;IF(COUNTIF(CF62:FC62,"*INT-1H2H*")&gt;0,"Intervalo fora de 1h–2h (jornada acima de 6h) • ",""))</f>
        <v/>
      </c>
      <c r="OJ62">
        <f>IF($B62="",0,IF(AND(Configurações!$B$3&lt;&gt;"Simples",ISNUMBER($C62),ROUND(OG62*1440,0)&gt;$C62*60),1,0))</f>
        <v>0</v>
      </c>
      <c r="OK62">
        <f>IF($B62="",0,IF(IF(Configurações!$B$6="Sim",OH62&gt;6,OH62&gt;Configurações!$B$5),1,0))</f>
        <v>0</v>
      </c>
      <c r="OL62" s="72">
        <f>SUMIFS(Cálculos!$G62:$OA62,Cálculos!$G$4:$OA$4,"H",Cálculos!$G$3:$OA$3,3)</f>
        <v>0</v>
      </c>
      <c r="OM62">
        <f>SUMIFS(Cálculos!$G62:$OA62,Cálculos!$G$4:$OA$4,"T",Cálculos!$G$3:$OA$3,3)</f>
        <v>0</v>
      </c>
      <c r="ON62" s="69" t="str">
        <f>IF($B62="","",IF(AND(Configurações!$B$3&lt;&gt;"Simples",ISNUMBER($C62),ROUND(OL62*1440,0)&gt;$C62*60),"Jornada semanal excedida: "&amp;TEXT(OL62,"[h]:mm")&amp;" (contratada "&amp;$C62&amp;"h) • ","")&amp;IF(IF(Configurações!$B$6="Sim",OM62&gt;6,OM62&gt;Configurações!$B$5),IF(Configurações!$B$6="Sim","Semana inteira sem folga — mínimo 1 folga (CCT/ACT) • ","Mais de "&amp;Configurações!$B$5&amp;" dias trabalhados — obrigatórias 2 folgas semanais • "),"")&amp;IF(COUNTIF(FE62:IB62,"*7DIA*")&gt;0,"7º dia consecutivo de trabalho • ","")&amp;IF(COUNTIF(FE62:IB62,"*DOM*")&gt;0,"Domingos consecutivos acima do permitido • ","")&amp;IF(COUNTIF(FE62:IB62,"*INT-INDEVIDO*")&gt;0,"Intervalo indevido em jornada até 4h • ","")&amp;IF(COUNTIF(FE62:IB62,"*INT-15MIN*")&gt;0,"Intervalo deve ser de 15 min (jornada 4h01–6h) • ","")&amp;IF(COUNTIF(FE62:IB62,"*INT-1H2H*")&gt;0,"Intervalo fora de 1h–2h (jornada acima de 6h) • ",""))</f>
        <v/>
      </c>
      <c r="OO62">
        <f>IF($B62="",0,IF(AND(Configurações!$B$3&lt;&gt;"Simples",ISNUMBER($C62),ROUND(OL62*1440,0)&gt;$C62*60),1,0))</f>
        <v>0</v>
      </c>
      <c r="OP62">
        <f>IF($B62="",0,IF(IF(Configurações!$B$6="Sim",OM62&gt;6,OM62&gt;Configurações!$B$5),1,0))</f>
        <v>0</v>
      </c>
      <c r="OQ62" s="72">
        <f>SUMIFS(Cálculos!$G62:$OA62,Cálculos!$G$4:$OA$4,"H",Cálculos!$G$3:$OA$3,4)</f>
        <v>0</v>
      </c>
      <c r="OR62">
        <f>SUMIFS(Cálculos!$G62:$OA62,Cálculos!$G$4:$OA$4,"T",Cálculos!$G$3:$OA$3,4)</f>
        <v>0</v>
      </c>
      <c r="OS62" s="69" t="str">
        <f>IF($B62="","",IF(AND(Configurações!$B$3&lt;&gt;"Simples",ISNUMBER($C62),ROUND(OQ62*1440,0)&gt;$C62*60),"Jornada semanal excedida: "&amp;TEXT(OQ62,"[h]:mm")&amp;" (contratada "&amp;$C62&amp;"h) • ","")&amp;IF(IF(Configurações!$B$6="Sim",OR62&gt;6,OR62&gt;Configurações!$B$5),IF(Configurações!$B$6="Sim","Semana inteira sem folga — mínimo 1 folga (CCT/ACT) • ","Mais de "&amp;Configurações!$B$5&amp;" dias trabalhados — obrigatórias 2 folgas semanais • "),"")&amp;IF(COUNTIF(ID62:LA62,"*7DIA*")&gt;0,"7º dia consecutivo de trabalho • ","")&amp;IF(COUNTIF(ID62:LA62,"*DOM*")&gt;0,"Domingos consecutivos acima do permitido • ","")&amp;IF(COUNTIF(ID62:LA62,"*INT-INDEVIDO*")&gt;0,"Intervalo indevido em jornada até 4h • ","")&amp;IF(COUNTIF(ID62:LA62,"*INT-15MIN*")&gt;0,"Intervalo deve ser de 15 min (jornada 4h01–6h) • ","")&amp;IF(COUNTIF(ID62:LA62,"*INT-1H2H*")&gt;0,"Intervalo fora de 1h–2h (jornada acima de 6h) • ",""))</f>
        <v/>
      </c>
      <c r="OT62">
        <f>IF($B62="",0,IF(AND(Configurações!$B$3&lt;&gt;"Simples",ISNUMBER($C62),ROUND(OQ62*1440,0)&gt;$C62*60),1,0))</f>
        <v>0</v>
      </c>
      <c r="OU62">
        <f>IF($B62="",0,IF(IF(Configurações!$B$6="Sim",OR62&gt;6,OR62&gt;Configurações!$B$5),1,0))</f>
        <v>0</v>
      </c>
      <c r="OV62" s="72">
        <f>SUMIFS(Cálculos!$G62:$OA62,Cálculos!$G$4:$OA$4,"H",Cálculos!$G$3:$OA$3,5)</f>
        <v>0</v>
      </c>
      <c r="OW62">
        <f>SUMIFS(Cálculos!$G62:$OA62,Cálculos!$G$4:$OA$4,"T",Cálculos!$G$3:$OA$3,5)</f>
        <v>0</v>
      </c>
      <c r="OX62" s="69" t="str">
        <f>IF($B62="","",IF(AND(Configurações!$B$3&lt;&gt;"Simples",ISNUMBER($C62),ROUND(OV62*1440,0)&gt;$C62*60),"Jornada semanal excedida: "&amp;TEXT(OV62,"[h]:mm")&amp;" (contratada "&amp;$C62&amp;"h) • ","")&amp;IF(IF(Configurações!$B$6="Sim",OW62&gt;6,OW62&gt;Configurações!$B$5),IF(Configurações!$B$6="Sim","Semana inteira sem folga — mínimo 1 folga (CCT/ACT) • ","Mais de "&amp;Configurações!$B$5&amp;" dias trabalhados — obrigatórias 2 folgas semanais • "),"")&amp;IF(COUNTIF(LC62:NZ62,"*7DIA*")&gt;0,"7º dia consecutivo de trabalho • ","")&amp;IF(COUNTIF(LC62:NZ62,"*DOM*")&gt;0,"Domingos consecutivos acima do permitido • ","")&amp;IF(COUNTIF(LC62:NZ62,"*INT-INDEVIDO*")&gt;0,"Intervalo indevido em jornada até 4h • ","")&amp;IF(COUNTIF(LC62:NZ62,"*INT-15MIN*")&gt;0,"Intervalo deve ser de 15 min (jornada 4h01–6h) • ","")&amp;IF(COUNTIF(LC62:NZ62,"*INT-1H2H*")&gt;0,"Intervalo fora de 1h–2h (jornada acima de 6h) • ",""))</f>
        <v/>
      </c>
      <c r="OY62">
        <f>IF($B62="",0,IF(AND(Configurações!$B$3&lt;&gt;"Simples",ISNUMBER($C62),ROUND(OV62*1440,0)&gt;$C62*60),1,0))</f>
        <v>0</v>
      </c>
      <c r="OZ62">
        <f>IF($B62="",0,IF(IF(Configurações!$B$6="Sim",OW62&gt;6,OW62&gt;Configurações!$B$5),1,0))</f>
        <v>0</v>
      </c>
      <c r="PA62">
        <f>IF($B62="",0,SUMPRODUCT((Cálculos!$G$4:$OA$4="T")*(Cálculos!$G$5:$OA$5&gt;=$PA$5)*(Cálculos!$G$5:$OA$5&lt;=$PB$5))-PE62)</f>
        <v>0</v>
      </c>
      <c r="PB62">
        <f>IF($B62="",0,PA62-SUMIFS(Cálculos!$G62:$OA62,Cálculos!$G$4:$OA$4,"T",Cálculos!$G$5:$OA$5,"&gt;="&amp;$PA$5,Cálculos!$G$5:$OA$5,"&lt;="&amp;$PB$5))</f>
        <v>0</v>
      </c>
      <c r="PC62">
        <f>ROUND(PA62*Configurações!$B$7/7,0)</f>
        <v>0</v>
      </c>
      <c r="PD62">
        <f>IF(AND(Configurações!$B$6="Sim",PA62&gt;0,PB62&lt;PC62),1,0)</f>
        <v>0</v>
      </c>
      <c r="PE62">
        <f>IF($B62="",0,COUNTIFS(Cálculos!$G$4:$OA$4,"ST",Cálculos!$G$5:$OA$5,"&gt;="&amp;$PA$5,Cálculos!$G$5:$OA$5,"&lt;="&amp;$PB$5,Cálculos!$G62:$OA62,"FERIAS"))</f>
        <v>0</v>
      </c>
      <c r="PF62">
        <f>IF($B62="",0,SUMPRODUCT((Cálculos!$G$4:$OA$4="T")*(Cálculos!$G$5:$OA$5&gt;=$PF$5)*(Cálculos!$G$5:$OA$5&lt;=$PG$5))-PJ62)</f>
        <v>0</v>
      </c>
      <c r="PG62">
        <f>IF($B62="",0,PF62-SUMIFS(Cálculos!$G62:$OA62,Cálculos!$G$4:$OA$4,"T",Cálculos!$G$5:$OA$5,"&gt;="&amp;$PF$5,Cálculos!$G$5:$OA$5,"&lt;="&amp;$PG$5))</f>
        <v>0</v>
      </c>
      <c r="PH62">
        <f>ROUND(PF62*Configurações!$B$7/7,0)</f>
        <v>0</v>
      </c>
      <c r="PI62">
        <f>IF(AND(Configurações!$B$6="Sim",PF62&gt;0,PG62&lt;PH62),1,0)</f>
        <v>0</v>
      </c>
      <c r="PJ62">
        <f>IF($B62="",0,COUNTIFS(Cálculos!$G$4:$OA$4,"ST",Cálculos!$G$5:$OA$5,"&gt;="&amp;$PF$5,Cálculos!$G$5:$OA$5,"&lt;="&amp;$PG$5,Cálculos!$G62:$OA62,"FERIAS"))</f>
        <v>0</v>
      </c>
      <c r="PK62">
        <f>IF($B62="",0,SUMPRODUCT((Cálculos!$G$4:$OA$4="T")*(Cálculos!$G$5:$OA$5&gt;=$PK$5)*(Cálculos!$G$5:$OA$5&lt;=$PL$5))-PO62)</f>
        <v>0</v>
      </c>
      <c r="PL62">
        <f>IF($B62="",0,PK62-SUMIFS(Cálculos!$G62:$OA62,Cálculos!$G$4:$OA$4,"T",Cálculos!$G$5:$OA$5,"&gt;="&amp;$PK$5,Cálculos!$G$5:$OA$5,"&lt;="&amp;$PL$5))</f>
        <v>0</v>
      </c>
      <c r="PM62">
        <f>ROUND(PK62*Configurações!$B$7/7,0)</f>
        <v>0</v>
      </c>
      <c r="PN62">
        <f>IF(AND(Configurações!$B$6="Sim",PK62&gt;0,PL62&lt;PM62),1,0)</f>
        <v>0</v>
      </c>
      <c r="PO62">
        <f>IF($B62="",0,COUNTIFS(Cálculos!$G$4:$OA$4,"ST",Cálculos!$G$5:$OA$5,"&gt;="&amp;$PK$5,Cálculos!$G$5:$OA$5,"&lt;="&amp;$PL$5,Cálculos!$G62:$OA62,"FERIAS"))</f>
        <v>0</v>
      </c>
      <c r="PP62" s="69" t="str">
        <f t="shared" si="212"/>
        <v/>
      </c>
    </row>
    <row r="63" spans="1:432" x14ac:dyDescent="0.25">
      <c r="A63" s="68" t="str">
        <f t="shared" si="106"/>
        <v/>
      </c>
      <c r="B63" s="69" t="str">
        <f>IF(Configurações!$B$3="Colunas",IF('Escala Colunas'!Q$4="","",'Escala Colunas'!Q$4),IF(Configurações!$B$3="Simples",IF('Escala Simples'!$B63="","",'Escala Simples'!$B63),IF('Escala Linhas'!$B63="","",'Escala Linhas'!$B63)))</f>
        <v/>
      </c>
      <c r="C63" s="70" t="str">
        <f>IF($B63="","",IFERROR(INDEX(Funcionários!$D$5:$D$84,MATCH($B63,Funcionários!$B$5:$B$84,0)),""))</f>
        <v/>
      </c>
      <c r="D63" t="str">
        <f>IF($B63="","",IFERROR(INDEX(Funcionários!$C$5:$C$84,MATCH($B63,Funcionários!$B$5:$B$84,0)),""))</f>
        <v/>
      </c>
      <c r="E63">
        <f>IF($B63="",0,IFERROR(N(INDEX(Funcionários!$E$5:$E$84,MATCH($B63,Funcionários!$B$5:$B$84,0))),0))</f>
        <v>0</v>
      </c>
      <c r="F63">
        <f>IF($B63="",0,IFERROR(N(INDEX(Funcionários!$F$5:$F$84,MATCH($B63,Funcionários!$B$5:$B$84,0))),0))</f>
        <v>0</v>
      </c>
      <c r="G63" s="71" t="str">
        <f>IF(Configurações!$B$3="Colunas",IF('Escala Colunas'!Q50="","",'Escala Colunas'!Q50),IF(Configurações!$B$3="Simples","",IF('Escala Linhas'!D63="","",'Escala Linhas'!D63)))</f>
        <v/>
      </c>
      <c r="H63" s="71" t="str">
        <f>IF(Configurações!$B$3="Colunas",IF('Escala Colunas'!Q51="","",'Escala Colunas'!Q51),IF(Configurações!$B$3="Simples","",IF('Escala Linhas'!E63="","",'Escala Linhas'!E63)))</f>
        <v/>
      </c>
      <c r="I63" s="71" t="str">
        <f>IF(Configurações!$B$3="Colunas",IF('Escala Colunas'!Q52="","",'Escala Colunas'!Q52),IF(Configurações!$B$3="Simples","",IF('Escala Linhas'!F63="","",'Escala Linhas'!F63)))</f>
        <v/>
      </c>
      <c r="J63" s="71" t="str">
        <f>IF(Configurações!$B$3="Colunas",IF('Escala Colunas'!Q53="","",'Escala Colunas'!Q53),IF(Configurações!$B$3="Simples","",IF('Escala Linhas'!G63="","",'Escala Linhas'!G63)))</f>
        <v/>
      </c>
      <c r="K63">
        <f>IF($B63="",0,IF(Configurações!$B$3="Simples",IF(OR(Q63="TRAB",Q63="ATEST"),1,0),IF(AND(G63&lt;&gt;"",J63&lt;&gt;""),1,0)))</f>
        <v>0</v>
      </c>
      <c r="L63" s="72">
        <f>IF(AND(K63=1,Configurações!$B$3&lt;&gt;"Simples"),MOD(J63-G63,1)-M63,0)</f>
        <v>0</v>
      </c>
      <c r="M63" s="72">
        <f t="shared" si="107"/>
        <v>0</v>
      </c>
      <c r="N63">
        <f t="shared" si="108"/>
        <v>0</v>
      </c>
      <c r="O63">
        <f t="shared" si="109"/>
        <v>0</v>
      </c>
      <c r="P63" s="38" t="str">
        <f>IF(K63=0,"",IF(N63&gt;Configurações!$B$15,"7DIA ","")&amp;IF(AND(WEEKDAY(G$5)=1,O63&gt;IF($D63="F",Configurações!$B$13,Configurações!$B$14)),"DOM ","")&amp;IF(Configurações!$B$3="Simples","",IF(ROUND(L63*1440,0)&lt;=ROUND(Configurações!$B$11*1440,0),IF(ROUND(M63*1440,0)&gt;0,"INT-INDEVIDO",""),IF(ROUND(L63*1440,0)&lt;=ROUND(Configurações!$B$12*1440,0),IF(ROUND(M63*1440,0)&lt;&gt;ROUND(Configurações!$B$8*1440,0),"INT-15MIN",""),IF(OR(ROUND(M63*1440,0)&lt;ROUND(Configurações!$B$9*1440,0),ROUND(M63*1440,0)&gt;ROUND(Configurações!$B$10*1440,0)),"INT-1H2H","")))))</f>
        <v/>
      </c>
      <c r="Q63" t="str">
        <f>IF(Configurações!$B$3="Simples",IF('Escala Simples'!D63="Trabalho","TRAB",IF('Escala Simples'!D63="Folga","FOLGA",IF('Escala Simples'!D63="Atestado","ATEST",IF('Escala Simples'!D63="Férias","FERIAS","")))),"")</f>
        <v/>
      </c>
      <c r="R63" s="71" t="str">
        <f>IF(Configurações!$B$3="Colunas",IF('Escala Colunas'!Q55="","",'Escala Colunas'!Q55),IF(Configurações!$B$3="Simples","",IF('Escala Linhas'!I63="","",'Escala Linhas'!I63)))</f>
        <v/>
      </c>
      <c r="S63" s="71" t="str">
        <f>IF(Configurações!$B$3="Colunas",IF('Escala Colunas'!Q56="","",'Escala Colunas'!Q56),IF(Configurações!$B$3="Simples","",IF('Escala Linhas'!J63="","",'Escala Linhas'!J63)))</f>
        <v/>
      </c>
      <c r="T63" s="71" t="str">
        <f>IF(Configurações!$B$3="Colunas",IF('Escala Colunas'!Q57="","",'Escala Colunas'!Q57),IF(Configurações!$B$3="Simples","",IF('Escala Linhas'!K63="","",'Escala Linhas'!K63)))</f>
        <v/>
      </c>
      <c r="U63" s="71" t="str">
        <f>IF(Configurações!$B$3="Colunas",IF('Escala Colunas'!Q58="","",'Escala Colunas'!Q58),IF(Configurações!$B$3="Simples","",IF('Escala Linhas'!L63="","",'Escala Linhas'!L63)))</f>
        <v/>
      </c>
      <c r="V63">
        <f>IF($B63="",0,IF(Configurações!$B$3="Simples",IF(OR(AB63="TRAB",AB63="ATEST"),1,0),IF(AND(R63&lt;&gt;"",U63&lt;&gt;""),1,0)))</f>
        <v>0</v>
      </c>
      <c r="W63" s="72">
        <f>IF(AND(V63=1,Configurações!$B$3&lt;&gt;"Simples"),MOD(U63-R63,1)-X63,0)</f>
        <v>0</v>
      </c>
      <c r="X63" s="72">
        <f t="shared" si="110"/>
        <v>0</v>
      </c>
      <c r="Y63">
        <f t="shared" si="111"/>
        <v>0</v>
      </c>
      <c r="Z63">
        <f t="shared" si="112"/>
        <v>0</v>
      </c>
      <c r="AA63" s="38" t="str">
        <f>IF(V63=0,"",IF(Y63&gt;Configurações!$B$15,"7DIA ","")&amp;IF(AND(WEEKDAY(R$5)=1,Z63&gt;IF($D63="F",Configurações!$B$13,Configurações!$B$14)),"DOM ","")&amp;IF(Configurações!$B$3="Simples","",IF(ROUND(W63*1440,0)&lt;=ROUND(Configurações!$B$11*1440,0),IF(ROUND(X63*1440,0)&gt;0,"INT-INDEVIDO",""),IF(ROUND(W63*1440,0)&lt;=ROUND(Configurações!$B$12*1440,0),IF(ROUND(X63*1440,0)&lt;&gt;ROUND(Configurações!$B$8*1440,0),"INT-15MIN",""),IF(OR(ROUND(X63*1440,0)&lt;ROUND(Configurações!$B$9*1440,0),ROUND(X63*1440,0)&gt;ROUND(Configurações!$B$10*1440,0)),"INT-1H2H","")))))</f>
        <v/>
      </c>
      <c r="AB63" t="str">
        <f>IF(Configurações!$B$3="Simples",IF('Escala Simples'!E63="Trabalho","TRAB",IF('Escala Simples'!E63="Folga","FOLGA",IF('Escala Simples'!E63="Atestado","ATEST",IF('Escala Simples'!E63="Férias","FERIAS","")))),"")</f>
        <v/>
      </c>
      <c r="AC63" s="71" t="str">
        <f>IF(Configurações!$B$3="Colunas",IF('Escala Colunas'!Q60="","",'Escala Colunas'!Q60),IF(Configurações!$B$3="Simples","",IF('Escala Linhas'!N63="","",'Escala Linhas'!N63)))</f>
        <v/>
      </c>
      <c r="AD63" s="71" t="str">
        <f>IF(Configurações!$B$3="Colunas",IF('Escala Colunas'!Q61="","",'Escala Colunas'!Q61),IF(Configurações!$B$3="Simples","",IF('Escala Linhas'!O63="","",'Escala Linhas'!O63)))</f>
        <v/>
      </c>
      <c r="AE63" s="71" t="str">
        <f>IF(Configurações!$B$3="Colunas",IF('Escala Colunas'!Q62="","",'Escala Colunas'!Q62),IF(Configurações!$B$3="Simples","",IF('Escala Linhas'!P63="","",'Escala Linhas'!P63)))</f>
        <v/>
      </c>
      <c r="AF63" s="71" t="str">
        <f>IF(Configurações!$B$3="Colunas",IF('Escala Colunas'!Q63="","",'Escala Colunas'!Q63),IF(Configurações!$B$3="Simples","",IF('Escala Linhas'!Q63="","",'Escala Linhas'!Q63)))</f>
        <v/>
      </c>
      <c r="AG63">
        <f>IF($B63="",0,IF(Configurações!$B$3="Simples",IF(OR(AM63="TRAB",AM63="ATEST"),1,0),IF(AND(AC63&lt;&gt;"",AF63&lt;&gt;""),1,0)))</f>
        <v>0</v>
      </c>
      <c r="AH63" s="72">
        <f>IF(AND(AG63=1,Configurações!$B$3&lt;&gt;"Simples"),MOD(AF63-AC63,1)-AI63,0)</f>
        <v>0</v>
      </c>
      <c r="AI63" s="72">
        <f t="shared" si="113"/>
        <v>0</v>
      </c>
      <c r="AJ63">
        <f t="shared" si="114"/>
        <v>0</v>
      </c>
      <c r="AK63">
        <f t="shared" si="115"/>
        <v>0</v>
      </c>
      <c r="AL63" s="38" t="str">
        <f>IF(AG63=0,"",IF(AJ63&gt;Configurações!$B$15,"7DIA ","")&amp;IF(AND(WEEKDAY(AC$5)=1,AK63&gt;IF($D63="F",Configurações!$B$13,Configurações!$B$14)),"DOM ","")&amp;IF(Configurações!$B$3="Simples","",IF(ROUND(AH63*1440,0)&lt;=ROUND(Configurações!$B$11*1440,0),IF(ROUND(AI63*1440,0)&gt;0,"INT-INDEVIDO",""),IF(ROUND(AH63*1440,0)&lt;=ROUND(Configurações!$B$12*1440,0),IF(ROUND(AI63*1440,0)&lt;&gt;ROUND(Configurações!$B$8*1440,0),"INT-15MIN",""),IF(OR(ROUND(AI63*1440,0)&lt;ROUND(Configurações!$B$9*1440,0),ROUND(AI63*1440,0)&gt;ROUND(Configurações!$B$10*1440,0)),"INT-1H2H","")))))</f>
        <v/>
      </c>
      <c r="AM63" t="str">
        <f>IF(Configurações!$B$3="Simples",IF('Escala Simples'!F63="Trabalho","TRAB",IF('Escala Simples'!F63="Folga","FOLGA",IF('Escala Simples'!F63="Atestado","ATEST",IF('Escala Simples'!F63="Férias","FERIAS","")))),"")</f>
        <v/>
      </c>
      <c r="AN63" s="71" t="str">
        <f>IF(Configurações!$B$3="Colunas",IF('Escala Colunas'!Q65="","",'Escala Colunas'!Q65),IF(Configurações!$B$3="Simples","",IF('Escala Linhas'!S63="","",'Escala Linhas'!S63)))</f>
        <v/>
      </c>
      <c r="AO63" s="71" t="str">
        <f>IF(Configurações!$B$3="Colunas",IF('Escala Colunas'!Q66="","",'Escala Colunas'!Q66),IF(Configurações!$B$3="Simples","",IF('Escala Linhas'!T63="","",'Escala Linhas'!T63)))</f>
        <v/>
      </c>
      <c r="AP63" s="71" t="str">
        <f>IF(Configurações!$B$3="Colunas",IF('Escala Colunas'!Q67="","",'Escala Colunas'!Q67),IF(Configurações!$B$3="Simples","",IF('Escala Linhas'!U63="","",'Escala Linhas'!U63)))</f>
        <v/>
      </c>
      <c r="AQ63" s="71" t="str">
        <f>IF(Configurações!$B$3="Colunas",IF('Escala Colunas'!Q68="","",'Escala Colunas'!Q68),IF(Configurações!$B$3="Simples","",IF('Escala Linhas'!V63="","",'Escala Linhas'!V63)))</f>
        <v/>
      </c>
      <c r="AR63">
        <f>IF($B63="",0,IF(Configurações!$B$3="Simples",IF(OR(AX63="TRAB",AX63="ATEST"),1,0),IF(AND(AN63&lt;&gt;"",AQ63&lt;&gt;""),1,0)))</f>
        <v>0</v>
      </c>
      <c r="AS63" s="72">
        <f>IF(AND(AR63=1,Configurações!$B$3&lt;&gt;"Simples"),MOD(AQ63-AN63,1)-AT63,0)</f>
        <v>0</v>
      </c>
      <c r="AT63" s="72">
        <f t="shared" si="116"/>
        <v>0</v>
      </c>
      <c r="AU63">
        <f t="shared" si="117"/>
        <v>0</v>
      </c>
      <c r="AV63">
        <f t="shared" si="118"/>
        <v>0</v>
      </c>
      <c r="AW63" s="38" t="str">
        <f>IF(AR63=0,"",IF(AU63&gt;Configurações!$B$15,"7DIA ","")&amp;IF(AND(WEEKDAY(AN$5)=1,AV63&gt;IF($D63="F",Configurações!$B$13,Configurações!$B$14)),"DOM ","")&amp;IF(Configurações!$B$3="Simples","",IF(ROUND(AS63*1440,0)&lt;=ROUND(Configurações!$B$11*1440,0),IF(ROUND(AT63*1440,0)&gt;0,"INT-INDEVIDO",""),IF(ROUND(AS63*1440,0)&lt;=ROUND(Configurações!$B$12*1440,0),IF(ROUND(AT63*1440,0)&lt;&gt;ROUND(Configurações!$B$8*1440,0),"INT-15MIN",""),IF(OR(ROUND(AT63*1440,0)&lt;ROUND(Configurações!$B$9*1440,0),ROUND(AT63*1440,0)&gt;ROUND(Configurações!$B$10*1440,0)),"INT-1H2H","")))))</f>
        <v/>
      </c>
      <c r="AX63" t="str">
        <f>IF(Configurações!$B$3="Simples",IF('Escala Simples'!G63="Trabalho","TRAB",IF('Escala Simples'!G63="Folga","FOLGA",IF('Escala Simples'!G63="Atestado","ATEST",IF('Escala Simples'!G63="Férias","FERIAS","")))),"")</f>
        <v/>
      </c>
      <c r="AY63" s="71" t="str">
        <f>IF(Configurações!$B$3="Colunas",IF('Escala Colunas'!Q70="","",'Escala Colunas'!Q70),IF(Configurações!$B$3="Simples","",IF('Escala Linhas'!X63="","",'Escala Linhas'!X63)))</f>
        <v/>
      </c>
      <c r="AZ63" s="71" t="str">
        <f>IF(Configurações!$B$3="Colunas",IF('Escala Colunas'!Q71="","",'Escala Colunas'!Q71),IF(Configurações!$B$3="Simples","",IF('Escala Linhas'!Y63="","",'Escala Linhas'!Y63)))</f>
        <v/>
      </c>
      <c r="BA63" s="71" t="str">
        <f>IF(Configurações!$B$3="Colunas",IF('Escala Colunas'!Q72="","",'Escala Colunas'!Q72),IF(Configurações!$B$3="Simples","",IF('Escala Linhas'!Z63="","",'Escala Linhas'!Z63)))</f>
        <v/>
      </c>
      <c r="BB63" s="71" t="str">
        <f>IF(Configurações!$B$3="Colunas",IF('Escala Colunas'!Q73="","",'Escala Colunas'!Q73),IF(Configurações!$B$3="Simples","",IF('Escala Linhas'!AA63="","",'Escala Linhas'!AA63)))</f>
        <v/>
      </c>
      <c r="BC63">
        <f>IF($B63="",0,IF(Configurações!$B$3="Simples",IF(OR(BI63="TRAB",BI63="ATEST"),1,0),IF(AND(AY63&lt;&gt;"",BB63&lt;&gt;""),1,0)))</f>
        <v>0</v>
      </c>
      <c r="BD63" s="72">
        <f>IF(AND(BC63=1,Configurações!$B$3&lt;&gt;"Simples"),MOD(BB63-AY63,1)-BE63,0)</f>
        <v>0</v>
      </c>
      <c r="BE63" s="72">
        <f t="shared" si="119"/>
        <v>0</v>
      </c>
      <c r="BF63">
        <f t="shared" si="120"/>
        <v>0</v>
      </c>
      <c r="BG63">
        <f t="shared" si="121"/>
        <v>0</v>
      </c>
      <c r="BH63" s="38" t="str">
        <f>IF(BC63=0,"",IF(BF63&gt;Configurações!$B$15,"7DIA ","")&amp;IF(AND(WEEKDAY(AY$5)=1,BG63&gt;IF($D63="F",Configurações!$B$13,Configurações!$B$14)),"DOM ","")&amp;IF(Configurações!$B$3="Simples","",IF(ROUND(BD63*1440,0)&lt;=ROUND(Configurações!$B$11*1440,0),IF(ROUND(BE63*1440,0)&gt;0,"INT-INDEVIDO",""),IF(ROUND(BD63*1440,0)&lt;=ROUND(Configurações!$B$12*1440,0),IF(ROUND(BE63*1440,0)&lt;&gt;ROUND(Configurações!$B$8*1440,0),"INT-15MIN",""),IF(OR(ROUND(BE63*1440,0)&lt;ROUND(Configurações!$B$9*1440,0),ROUND(BE63*1440,0)&gt;ROUND(Configurações!$B$10*1440,0)),"INT-1H2H","")))))</f>
        <v/>
      </c>
      <c r="BI63" t="str">
        <f>IF(Configurações!$B$3="Simples",IF('Escala Simples'!H63="Trabalho","TRAB",IF('Escala Simples'!H63="Folga","FOLGA",IF('Escala Simples'!H63="Atestado","ATEST",IF('Escala Simples'!H63="Férias","FERIAS","")))),"")</f>
        <v/>
      </c>
      <c r="BJ63" s="71" t="str">
        <f>IF(Configurações!$B$3="Colunas",IF('Escala Colunas'!Q75="","",'Escala Colunas'!Q75),IF(Configurações!$B$3="Simples","",IF('Escala Linhas'!AC63="","",'Escala Linhas'!AC63)))</f>
        <v/>
      </c>
      <c r="BK63" s="71" t="str">
        <f>IF(Configurações!$B$3="Colunas",IF('Escala Colunas'!Q76="","",'Escala Colunas'!Q76),IF(Configurações!$B$3="Simples","",IF('Escala Linhas'!AD63="","",'Escala Linhas'!AD63)))</f>
        <v/>
      </c>
      <c r="BL63" s="71" t="str">
        <f>IF(Configurações!$B$3="Colunas",IF('Escala Colunas'!Q77="","",'Escala Colunas'!Q77),IF(Configurações!$B$3="Simples","",IF('Escala Linhas'!AE63="","",'Escala Linhas'!AE63)))</f>
        <v/>
      </c>
      <c r="BM63" s="71" t="str">
        <f>IF(Configurações!$B$3="Colunas",IF('Escala Colunas'!Q78="","",'Escala Colunas'!Q78),IF(Configurações!$B$3="Simples","",IF('Escala Linhas'!AF63="","",'Escala Linhas'!AF63)))</f>
        <v/>
      </c>
      <c r="BN63">
        <f>IF($B63="",0,IF(Configurações!$B$3="Simples",IF(OR(BT63="TRAB",BT63="ATEST"),1,0),IF(AND(BJ63&lt;&gt;"",BM63&lt;&gt;""),1,0)))</f>
        <v>0</v>
      </c>
      <c r="BO63" s="72">
        <f>IF(AND(BN63=1,Configurações!$B$3&lt;&gt;"Simples"),MOD(BM63-BJ63,1)-BP63,0)</f>
        <v>0</v>
      </c>
      <c r="BP63" s="72">
        <f t="shared" si="122"/>
        <v>0</v>
      </c>
      <c r="BQ63">
        <f t="shared" si="123"/>
        <v>0</v>
      </c>
      <c r="BR63">
        <f t="shared" si="124"/>
        <v>0</v>
      </c>
      <c r="BS63" s="38" t="str">
        <f>IF(BN63=0,"",IF(BQ63&gt;Configurações!$B$15,"7DIA ","")&amp;IF(AND(WEEKDAY(BJ$5)=1,BR63&gt;IF($D63="F",Configurações!$B$13,Configurações!$B$14)),"DOM ","")&amp;IF(Configurações!$B$3="Simples","",IF(ROUND(BO63*1440,0)&lt;=ROUND(Configurações!$B$11*1440,0),IF(ROUND(BP63*1440,0)&gt;0,"INT-INDEVIDO",""),IF(ROUND(BO63*1440,0)&lt;=ROUND(Configurações!$B$12*1440,0),IF(ROUND(BP63*1440,0)&lt;&gt;ROUND(Configurações!$B$8*1440,0),"INT-15MIN",""),IF(OR(ROUND(BP63*1440,0)&lt;ROUND(Configurações!$B$9*1440,0),ROUND(BP63*1440,0)&gt;ROUND(Configurações!$B$10*1440,0)),"INT-1H2H","")))))</f>
        <v/>
      </c>
      <c r="BT63" t="str">
        <f>IF(Configurações!$B$3="Simples",IF('Escala Simples'!I63="Trabalho","TRAB",IF('Escala Simples'!I63="Folga","FOLGA",IF('Escala Simples'!I63="Atestado","ATEST",IF('Escala Simples'!I63="Férias","FERIAS","")))),"")</f>
        <v/>
      </c>
      <c r="BU63" s="71" t="str">
        <f>IF(Configurações!$B$3="Colunas",IF('Escala Colunas'!Q80="","",'Escala Colunas'!Q80),IF(Configurações!$B$3="Simples","",IF('Escala Linhas'!AH63="","",'Escala Linhas'!AH63)))</f>
        <v/>
      </c>
      <c r="BV63" s="71" t="str">
        <f>IF(Configurações!$B$3="Colunas",IF('Escala Colunas'!Q81="","",'Escala Colunas'!Q81),IF(Configurações!$B$3="Simples","",IF('Escala Linhas'!AI63="","",'Escala Linhas'!AI63)))</f>
        <v/>
      </c>
      <c r="BW63" s="71" t="str">
        <f>IF(Configurações!$B$3="Colunas",IF('Escala Colunas'!Q82="","",'Escala Colunas'!Q82),IF(Configurações!$B$3="Simples","",IF('Escala Linhas'!AJ63="","",'Escala Linhas'!AJ63)))</f>
        <v/>
      </c>
      <c r="BX63" s="71" t="str">
        <f>IF(Configurações!$B$3="Colunas",IF('Escala Colunas'!Q83="","",'Escala Colunas'!Q83),IF(Configurações!$B$3="Simples","",IF('Escala Linhas'!AK63="","",'Escala Linhas'!AK63)))</f>
        <v/>
      </c>
      <c r="BY63">
        <f>IF($B63="",0,IF(Configurações!$B$3="Simples",IF(OR(CE63="TRAB",CE63="ATEST"),1,0),IF(AND(BU63&lt;&gt;"",BX63&lt;&gt;""),1,0)))</f>
        <v>0</v>
      </c>
      <c r="BZ63" s="72">
        <f>IF(AND(BY63=1,Configurações!$B$3&lt;&gt;"Simples"),MOD(BX63-BU63,1)-CA63,0)</f>
        <v>0</v>
      </c>
      <c r="CA63" s="72">
        <f t="shared" si="125"/>
        <v>0</v>
      </c>
      <c r="CB63">
        <f t="shared" si="126"/>
        <v>0</v>
      </c>
      <c r="CC63">
        <f t="shared" si="127"/>
        <v>0</v>
      </c>
      <c r="CD63" s="38" t="str">
        <f>IF(BY63=0,"",IF(CB63&gt;Configurações!$B$15,"7DIA ","")&amp;IF(AND(WEEKDAY(BU$5)=1,CC63&gt;IF($D63="F",Configurações!$B$13,Configurações!$B$14)),"DOM ","")&amp;IF(Configurações!$B$3="Simples","",IF(ROUND(BZ63*1440,0)&lt;=ROUND(Configurações!$B$11*1440,0),IF(ROUND(CA63*1440,0)&gt;0,"INT-INDEVIDO",""),IF(ROUND(BZ63*1440,0)&lt;=ROUND(Configurações!$B$12*1440,0),IF(ROUND(CA63*1440,0)&lt;&gt;ROUND(Configurações!$B$8*1440,0),"INT-15MIN",""),IF(OR(ROUND(CA63*1440,0)&lt;ROUND(Configurações!$B$9*1440,0),ROUND(CA63*1440,0)&gt;ROUND(Configurações!$B$10*1440,0)),"INT-1H2H","")))))</f>
        <v/>
      </c>
      <c r="CE63" t="str">
        <f>IF(Configurações!$B$3="Simples",IF('Escala Simples'!J63="Trabalho","TRAB",IF('Escala Simples'!J63="Folga","FOLGA",IF('Escala Simples'!J63="Atestado","ATEST",IF('Escala Simples'!J63="Férias","FERIAS","")))),"")</f>
        <v/>
      </c>
      <c r="CF63" s="71" t="str">
        <f>IF(Configurações!$B$3="Colunas",IF('Escala Colunas'!Q88="","",'Escala Colunas'!Q88),IF(Configurações!$B$3="Simples","",IF('Escala Linhas'!AP63="","",'Escala Linhas'!AP63)))</f>
        <v/>
      </c>
      <c r="CG63" s="71" t="str">
        <f>IF(Configurações!$B$3="Colunas",IF('Escala Colunas'!Q89="","",'Escala Colunas'!Q89),IF(Configurações!$B$3="Simples","",IF('Escala Linhas'!AQ63="","",'Escala Linhas'!AQ63)))</f>
        <v/>
      </c>
      <c r="CH63" s="71" t="str">
        <f>IF(Configurações!$B$3="Colunas",IF('Escala Colunas'!Q90="","",'Escala Colunas'!Q90),IF(Configurações!$B$3="Simples","",IF('Escala Linhas'!AR63="","",'Escala Linhas'!AR63)))</f>
        <v/>
      </c>
      <c r="CI63" s="71" t="str">
        <f>IF(Configurações!$B$3="Colunas",IF('Escala Colunas'!Q91="","",'Escala Colunas'!Q91),IF(Configurações!$B$3="Simples","",IF('Escala Linhas'!AS63="","",'Escala Linhas'!AS63)))</f>
        <v/>
      </c>
      <c r="CJ63">
        <f>IF($B63="",0,IF(Configurações!$B$3="Simples",IF(OR(CP63="TRAB",CP63="ATEST"),1,0),IF(AND(CF63&lt;&gt;"",CI63&lt;&gt;""),1,0)))</f>
        <v>0</v>
      </c>
      <c r="CK63" s="72">
        <f>IF(AND(CJ63=1,Configurações!$B$3&lt;&gt;"Simples"),MOD(CI63-CF63,1)-CL63,0)</f>
        <v>0</v>
      </c>
      <c r="CL63" s="72">
        <f t="shared" si="128"/>
        <v>0</v>
      </c>
      <c r="CM63">
        <f t="shared" si="129"/>
        <v>0</v>
      </c>
      <c r="CN63">
        <f t="shared" si="130"/>
        <v>0</v>
      </c>
      <c r="CO63" s="38" t="str">
        <f>IF(CJ63=0,"",IF(CM63&gt;Configurações!$B$15,"7DIA ","")&amp;IF(AND(WEEKDAY(CF$5)=1,CN63&gt;IF($D63="F",Configurações!$B$13,Configurações!$B$14)),"DOM ","")&amp;IF(Configurações!$B$3="Simples","",IF(ROUND(CK63*1440,0)&lt;=ROUND(Configurações!$B$11*1440,0),IF(ROUND(CL63*1440,0)&gt;0,"INT-INDEVIDO",""),IF(ROUND(CK63*1440,0)&lt;=ROUND(Configurações!$B$12*1440,0),IF(ROUND(CL63*1440,0)&lt;&gt;ROUND(Configurações!$B$8*1440,0),"INT-15MIN",""),IF(OR(ROUND(CL63*1440,0)&lt;ROUND(Configurações!$B$9*1440,0),ROUND(CL63*1440,0)&gt;ROUND(Configurações!$B$10*1440,0)),"INT-1H2H","")))))</f>
        <v/>
      </c>
      <c r="CP63" t="str">
        <f>IF(Configurações!$B$3="Simples",IF('Escala Simples'!M63="Trabalho","TRAB",IF('Escala Simples'!M63="Folga","FOLGA",IF('Escala Simples'!M63="Atestado","ATEST",IF('Escala Simples'!M63="Férias","FERIAS","")))),"")</f>
        <v/>
      </c>
      <c r="CQ63" s="71" t="str">
        <f>IF(Configurações!$B$3="Colunas",IF('Escala Colunas'!Q93="","",'Escala Colunas'!Q93),IF(Configurações!$B$3="Simples","",IF('Escala Linhas'!AU63="","",'Escala Linhas'!AU63)))</f>
        <v/>
      </c>
      <c r="CR63" s="71" t="str">
        <f>IF(Configurações!$B$3="Colunas",IF('Escala Colunas'!Q94="","",'Escala Colunas'!Q94),IF(Configurações!$B$3="Simples","",IF('Escala Linhas'!AV63="","",'Escala Linhas'!AV63)))</f>
        <v/>
      </c>
      <c r="CS63" s="71" t="str">
        <f>IF(Configurações!$B$3="Colunas",IF('Escala Colunas'!Q95="","",'Escala Colunas'!Q95),IF(Configurações!$B$3="Simples","",IF('Escala Linhas'!AW63="","",'Escala Linhas'!AW63)))</f>
        <v/>
      </c>
      <c r="CT63" s="71" t="str">
        <f>IF(Configurações!$B$3="Colunas",IF('Escala Colunas'!Q96="","",'Escala Colunas'!Q96),IF(Configurações!$B$3="Simples","",IF('Escala Linhas'!AX63="","",'Escala Linhas'!AX63)))</f>
        <v/>
      </c>
      <c r="CU63">
        <f>IF($B63="",0,IF(Configurações!$B$3="Simples",IF(OR(DA63="TRAB",DA63="ATEST"),1,0),IF(AND(CQ63&lt;&gt;"",CT63&lt;&gt;""),1,0)))</f>
        <v>0</v>
      </c>
      <c r="CV63" s="72">
        <f>IF(AND(CU63=1,Configurações!$B$3&lt;&gt;"Simples"),MOD(CT63-CQ63,1)-CW63,0)</f>
        <v>0</v>
      </c>
      <c r="CW63" s="72">
        <f t="shared" si="131"/>
        <v>0</v>
      </c>
      <c r="CX63">
        <f t="shared" si="132"/>
        <v>0</v>
      </c>
      <c r="CY63">
        <f t="shared" si="133"/>
        <v>0</v>
      </c>
      <c r="CZ63" s="38" t="str">
        <f>IF(CU63=0,"",IF(CX63&gt;Configurações!$B$15,"7DIA ","")&amp;IF(AND(WEEKDAY(CQ$5)=1,CY63&gt;IF($D63="F",Configurações!$B$13,Configurações!$B$14)),"DOM ","")&amp;IF(Configurações!$B$3="Simples","",IF(ROUND(CV63*1440,0)&lt;=ROUND(Configurações!$B$11*1440,0),IF(ROUND(CW63*1440,0)&gt;0,"INT-INDEVIDO",""),IF(ROUND(CV63*1440,0)&lt;=ROUND(Configurações!$B$12*1440,0),IF(ROUND(CW63*1440,0)&lt;&gt;ROUND(Configurações!$B$8*1440,0),"INT-15MIN",""),IF(OR(ROUND(CW63*1440,0)&lt;ROUND(Configurações!$B$9*1440,0),ROUND(CW63*1440,0)&gt;ROUND(Configurações!$B$10*1440,0)),"INT-1H2H","")))))</f>
        <v/>
      </c>
      <c r="DA63" t="str">
        <f>IF(Configurações!$B$3="Simples",IF('Escala Simples'!N63="Trabalho","TRAB",IF('Escala Simples'!N63="Folga","FOLGA",IF('Escala Simples'!N63="Atestado","ATEST",IF('Escala Simples'!N63="Férias","FERIAS","")))),"")</f>
        <v/>
      </c>
      <c r="DB63" s="71" t="str">
        <f>IF(Configurações!$B$3="Colunas",IF('Escala Colunas'!Q98="","",'Escala Colunas'!Q98),IF(Configurações!$B$3="Simples","",IF('Escala Linhas'!AZ63="","",'Escala Linhas'!AZ63)))</f>
        <v/>
      </c>
      <c r="DC63" s="71" t="str">
        <f>IF(Configurações!$B$3="Colunas",IF('Escala Colunas'!Q99="","",'Escala Colunas'!Q99),IF(Configurações!$B$3="Simples","",IF('Escala Linhas'!BA63="","",'Escala Linhas'!BA63)))</f>
        <v/>
      </c>
      <c r="DD63" s="71" t="str">
        <f>IF(Configurações!$B$3="Colunas",IF('Escala Colunas'!Q100="","",'Escala Colunas'!Q100),IF(Configurações!$B$3="Simples","",IF('Escala Linhas'!BB63="","",'Escala Linhas'!BB63)))</f>
        <v/>
      </c>
      <c r="DE63" s="71" t="str">
        <f>IF(Configurações!$B$3="Colunas",IF('Escala Colunas'!Q101="","",'Escala Colunas'!Q101),IF(Configurações!$B$3="Simples","",IF('Escala Linhas'!BC63="","",'Escala Linhas'!BC63)))</f>
        <v/>
      </c>
      <c r="DF63">
        <f>IF($B63="",0,IF(Configurações!$B$3="Simples",IF(OR(DL63="TRAB",DL63="ATEST"),1,0),IF(AND(DB63&lt;&gt;"",DE63&lt;&gt;""),1,0)))</f>
        <v>0</v>
      </c>
      <c r="DG63" s="72">
        <f>IF(AND(DF63=1,Configurações!$B$3&lt;&gt;"Simples"),MOD(DE63-DB63,1)-DH63,0)</f>
        <v>0</v>
      </c>
      <c r="DH63" s="72">
        <f t="shared" si="134"/>
        <v>0</v>
      </c>
      <c r="DI63">
        <f t="shared" si="135"/>
        <v>0</v>
      </c>
      <c r="DJ63">
        <f t="shared" si="136"/>
        <v>0</v>
      </c>
      <c r="DK63" s="38" t="str">
        <f>IF(DF63=0,"",IF(DI63&gt;Configurações!$B$15,"7DIA ","")&amp;IF(AND(WEEKDAY(DB$5)=1,DJ63&gt;IF($D63="F",Configurações!$B$13,Configurações!$B$14)),"DOM ","")&amp;IF(Configurações!$B$3="Simples","",IF(ROUND(DG63*1440,0)&lt;=ROUND(Configurações!$B$11*1440,0),IF(ROUND(DH63*1440,0)&gt;0,"INT-INDEVIDO",""),IF(ROUND(DG63*1440,0)&lt;=ROUND(Configurações!$B$12*1440,0),IF(ROUND(DH63*1440,0)&lt;&gt;ROUND(Configurações!$B$8*1440,0),"INT-15MIN",""),IF(OR(ROUND(DH63*1440,0)&lt;ROUND(Configurações!$B$9*1440,0),ROUND(DH63*1440,0)&gt;ROUND(Configurações!$B$10*1440,0)),"INT-1H2H","")))))</f>
        <v/>
      </c>
      <c r="DL63" t="str">
        <f>IF(Configurações!$B$3="Simples",IF('Escala Simples'!O63="Trabalho","TRAB",IF('Escala Simples'!O63="Folga","FOLGA",IF('Escala Simples'!O63="Atestado","ATEST",IF('Escala Simples'!O63="Férias","FERIAS","")))),"")</f>
        <v/>
      </c>
      <c r="DM63" s="71" t="str">
        <f>IF(Configurações!$B$3="Colunas",IF('Escala Colunas'!Q103="","",'Escala Colunas'!Q103),IF(Configurações!$B$3="Simples","",IF('Escala Linhas'!BE63="","",'Escala Linhas'!BE63)))</f>
        <v/>
      </c>
      <c r="DN63" s="71" t="str">
        <f>IF(Configurações!$B$3="Colunas",IF('Escala Colunas'!Q104="","",'Escala Colunas'!Q104),IF(Configurações!$B$3="Simples","",IF('Escala Linhas'!BF63="","",'Escala Linhas'!BF63)))</f>
        <v/>
      </c>
      <c r="DO63" s="71" t="str">
        <f>IF(Configurações!$B$3="Colunas",IF('Escala Colunas'!Q105="","",'Escala Colunas'!Q105),IF(Configurações!$B$3="Simples","",IF('Escala Linhas'!BG63="","",'Escala Linhas'!BG63)))</f>
        <v/>
      </c>
      <c r="DP63" s="71" t="str">
        <f>IF(Configurações!$B$3="Colunas",IF('Escala Colunas'!Q106="","",'Escala Colunas'!Q106),IF(Configurações!$B$3="Simples","",IF('Escala Linhas'!BH63="","",'Escala Linhas'!BH63)))</f>
        <v/>
      </c>
      <c r="DQ63">
        <f>IF($B63="",0,IF(Configurações!$B$3="Simples",IF(OR(DW63="TRAB",DW63="ATEST"),1,0),IF(AND(DM63&lt;&gt;"",DP63&lt;&gt;""),1,0)))</f>
        <v>0</v>
      </c>
      <c r="DR63" s="72">
        <f>IF(AND(DQ63=1,Configurações!$B$3&lt;&gt;"Simples"),MOD(DP63-DM63,1)-DS63,0)</f>
        <v>0</v>
      </c>
      <c r="DS63" s="72">
        <f t="shared" si="137"/>
        <v>0</v>
      </c>
      <c r="DT63">
        <f t="shared" si="138"/>
        <v>0</v>
      </c>
      <c r="DU63">
        <f t="shared" si="139"/>
        <v>0</v>
      </c>
      <c r="DV63" s="38" t="str">
        <f>IF(DQ63=0,"",IF(DT63&gt;Configurações!$B$15,"7DIA ","")&amp;IF(AND(WEEKDAY(DM$5)=1,DU63&gt;IF($D63="F",Configurações!$B$13,Configurações!$B$14)),"DOM ","")&amp;IF(Configurações!$B$3="Simples","",IF(ROUND(DR63*1440,0)&lt;=ROUND(Configurações!$B$11*1440,0),IF(ROUND(DS63*1440,0)&gt;0,"INT-INDEVIDO",""),IF(ROUND(DR63*1440,0)&lt;=ROUND(Configurações!$B$12*1440,0),IF(ROUND(DS63*1440,0)&lt;&gt;ROUND(Configurações!$B$8*1440,0),"INT-15MIN",""),IF(OR(ROUND(DS63*1440,0)&lt;ROUND(Configurações!$B$9*1440,0),ROUND(DS63*1440,0)&gt;ROUND(Configurações!$B$10*1440,0)),"INT-1H2H","")))))</f>
        <v/>
      </c>
      <c r="DW63" t="str">
        <f>IF(Configurações!$B$3="Simples",IF('Escala Simples'!P63="Trabalho","TRAB",IF('Escala Simples'!P63="Folga","FOLGA",IF('Escala Simples'!P63="Atestado","ATEST",IF('Escala Simples'!P63="Férias","FERIAS","")))),"")</f>
        <v/>
      </c>
      <c r="DX63" s="71" t="str">
        <f>IF(Configurações!$B$3="Colunas",IF('Escala Colunas'!Q108="","",'Escala Colunas'!Q108),IF(Configurações!$B$3="Simples","",IF('Escala Linhas'!BJ63="","",'Escala Linhas'!BJ63)))</f>
        <v/>
      </c>
      <c r="DY63" s="71" t="str">
        <f>IF(Configurações!$B$3="Colunas",IF('Escala Colunas'!Q109="","",'Escala Colunas'!Q109),IF(Configurações!$B$3="Simples","",IF('Escala Linhas'!BK63="","",'Escala Linhas'!BK63)))</f>
        <v/>
      </c>
      <c r="DZ63" s="71" t="str">
        <f>IF(Configurações!$B$3="Colunas",IF('Escala Colunas'!Q110="","",'Escala Colunas'!Q110),IF(Configurações!$B$3="Simples","",IF('Escala Linhas'!BL63="","",'Escala Linhas'!BL63)))</f>
        <v/>
      </c>
      <c r="EA63" s="71" t="str">
        <f>IF(Configurações!$B$3="Colunas",IF('Escala Colunas'!Q111="","",'Escala Colunas'!Q111),IF(Configurações!$B$3="Simples","",IF('Escala Linhas'!BM63="","",'Escala Linhas'!BM63)))</f>
        <v/>
      </c>
      <c r="EB63">
        <f>IF($B63="",0,IF(Configurações!$B$3="Simples",IF(OR(EH63="TRAB",EH63="ATEST"),1,0),IF(AND(DX63&lt;&gt;"",EA63&lt;&gt;""),1,0)))</f>
        <v>0</v>
      </c>
      <c r="EC63" s="72">
        <f>IF(AND(EB63=1,Configurações!$B$3&lt;&gt;"Simples"),MOD(EA63-DX63,1)-ED63,0)</f>
        <v>0</v>
      </c>
      <c r="ED63" s="72">
        <f t="shared" si="140"/>
        <v>0</v>
      </c>
      <c r="EE63">
        <f t="shared" si="141"/>
        <v>0</v>
      </c>
      <c r="EF63">
        <f t="shared" si="142"/>
        <v>0</v>
      </c>
      <c r="EG63" s="38" t="str">
        <f>IF(EB63=0,"",IF(EE63&gt;Configurações!$B$15,"7DIA ","")&amp;IF(AND(WEEKDAY(DX$5)=1,EF63&gt;IF($D63="F",Configurações!$B$13,Configurações!$B$14)),"DOM ","")&amp;IF(Configurações!$B$3="Simples","",IF(ROUND(EC63*1440,0)&lt;=ROUND(Configurações!$B$11*1440,0),IF(ROUND(ED63*1440,0)&gt;0,"INT-INDEVIDO",""),IF(ROUND(EC63*1440,0)&lt;=ROUND(Configurações!$B$12*1440,0),IF(ROUND(ED63*1440,0)&lt;&gt;ROUND(Configurações!$B$8*1440,0),"INT-15MIN",""),IF(OR(ROUND(ED63*1440,0)&lt;ROUND(Configurações!$B$9*1440,0),ROUND(ED63*1440,0)&gt;ROUND(Configurações!$B$10*1440,0)),"INT-1H2H","")))))</f>
        <v/>
      </c>
      <c r="EH63" t="str">
        <f>IF(Configurações!$B$3="Simples",IF('Escala Simples'!Q63="Trabalho","TRAB",IF('Escala Simples'!Q63="Folga","FOLGA",IF('Escala Simples'!Q63="Atestado","ATEST",IF('Escala Simples'!Q63="Férias","FERIAS","")))),"")</f>
        <v/>
      </c>
      <c r="EI63" s="71" t="str">
        <f>IF(Configurações!$B$3="Colunas",IF('Escala Colunas'!Q113="","",'Escala Colunas'!Q113),IF(Configurações!$B$3="Simples","",IF('Escala Linhas'!BO63="","",'Escala Linhas'!BO63)))</f>
        <v/>
      </c>
      <c r="EJ63" s="71" t="str">
        <f>IF(Configurações!$B$3="Colunas",IF('Escala Colunas'!Q114="","",'Escala Colunas'!Q114),IF(Configurações!$B$3="Simples","",IF('Escala Linhas'!BP63="","",'Escala Linhas'!BP63)))</f>
        <v/>
      </c>
      <c r="EK63" s="71" t="str">
        <f>IF(Configurações!$B$3="Colunas",IF('Escala Colunas'!Q115="","",'Escala Colunas'!Q115),IF(Configurações!$B$3="Simples","",IF('Escala Linhas'!BQ63="","",'Escala Linhas'!BQ63)))</f>
        <v/>
      </c>
      <c r="EL63" s="71" t="str">
        <f>IF(Configurações!$B$3="Colunas",IF('Escala Colunas'!Q116="","",'Escala Colunas'!Q116),IF(Configurações!$B$3="Simples","",IF('Escala Linhas'!BR63="","",'Escala Linhas'!BR63)))</f>
        <v/>
      </c>
      <c r="EM63">
        <f>IF($B63="",0,IF(Configurações!$B$3="Simples",IF(OR(ES63="TRAB",ES63="ATEST"),1,0),IF(AND(EI63&lt;&gt;"",EL63&lt;&gt;""),1,0)))</f>
        <v>0</v>
      </c>
      <c r="EN63" s="72">
        <f>IF(AND(EM63=1,Configurações!$B$3&lt;&gt;"Simples"),MOD(EL63-EI63,1)-EO63,0)</f>
        <v>0</v>
      </c>
      <c r="EO63" s="72">
        <f t="shared" si="143"/>
        <v>0</v>
      </c>
      <c r="EP63">
        <f t="shared" si="144"/>
        <v>0</v>
      </c>
      <c r="EQ63">
        <f t="shared" si="145"/>
        <v>0</v>
      </c>
      <c r="ER63" s="38" t="str">
        <f>IF(EM63=0,"",IF(EP63&gt;Configurações!$B$15,"7DIA ","")&amp;IF(AND(WEEKDAY(EI$5)=1,EQ63&gt;IF($D63="F",Configurações!$B$13,Configurações!$B$14)),"DOM ","")&amp;IF(Configurações!$B$3="Simples","",IF(ROUND(EN63*1440,0)&lt;=ROUND(Configurações!$B$11*1440,0),IF(ROUND(EO63*1440,0)&gt;0,"INT-INDEVIDO",""),IF(ROUND(EN63*1440,0)&lt;=ROUND(Configurações!$B$12*1440,0),IF(ROUND(EO63*1440,0)&lt;&gt;ROUND(Configurações!$B$8*1440,0),"INT-15MIN",""),IF(OR(ROUND(EO63*1440,0)&lt;ROUND(Configurações!$B$9*1440,0),ROUND(EO63*1440,0)&gt;ROUND(Configurações!$B$10*1440,0)),"INT-1H2H","")))))</f>
        <v/>
      </c>
      <c r="ES63" t="str">
        <f>IF(Configurações!$B$3="Simples",IF('Escala Simples'!R63="Trabalho","TRAB",IF('Escala Simples'!R63="Folga","FOLGA",IF('Escala Simples'!R63="Atestado","ATEST",IF('Escala Simples'!R63="Férias","FERIAS","")))),"")</f>
        <v/>
      </c>
      <c r="ET63" s="71" t="str">
        <f>IF(Configurações!$B$3="Colunas",IF('Escala Colunas'!Q118="","",'Escala Colunas'!Q118),IF(Configurações!$B$3="Simples","",IF('Escala Linhas'!BT63="","",'Escala Linhas'!BT63)))</f>
        <v/>
      </c>
      <c r="EU63" s="71" t="str">
        <f>IF(Configurações!$B$3="Colunas",IF('Escala Colunas'!Q119="","",'Escala Colunas'!Q119),IF(Configurações!$B$3="Simples","",IF('Escala Linhas'!BU63="","",'Escala Linhas'!BU63)))</f>
        <v/>
      </c>
      <c r="EV63" s="71" t="str">
        <f>IF(Configurações!$B$3="Colunas",IF('Escala Colunas'!Q120="","",'Escala Colunas'!Q120),IF(Configurações!$B$3="Simples","",IF('Escala Linhas'!BV63="","",'Escala Linhas'!BV63)))</f>
        <v/>
      </c>
      <c r="EW63" s="71" t="str">
        <f>IF(Configurações!$B$3="Colunas",IF('Escala Colunas'!Q121="","",'Escala Colunas'!Q121),IF(Configurações!$B$3="Simples","",IF('Escala Linhas'!BW63="","",'Escala Linhas'!BW63)))</f>
        <v/>
      </c>
      <c r="EX63">
        <f>IF($B63="",0,IF(Configurações!$B$3="Simples",IF(OR(FD63="TRAB",FD63="ATEST"),1,0),IF(AND(ET63&lt;&gt;"",EW63&lt;&gt;""),1,0)))</f>
        <v>0</v>
      </c>
      <c r="EY63" s="72">
        <f>IF(AND(EX63=1,Configurações!$B$3&lt;&gt;"Simples"),MOD(EW63-ET63,1)-EZ63,0)</f>
        <v>0</v>
      </c>
      <c r="EZ63" s="72">
        <f t="shared" si="146"/>
        <v>0</v>
      </c>
      <c r="FA63">
        <f t="shared" si="147"/>
        <v>0</v>
      </c>
      <c r="FB63">
        <f t="shared" si="148"/>
        <v>0</v>
      </c>
      <c r="FC63" s="38" t="str">
        <f>IF(EX63=0,"",IF(FA63&gt;Configurações!$B$15,"7DIA ","")&amp;IF(AND(WEEKDAY(ET$5)=1,FB63&gt;IF($D63="F",Configurações!$B$13,Configurações!$B$14)),"DOM ","")&amp;IF(Configurações!$B$3="Simples","",IF(ROUND(EY63*1440,0)&lt;=ROUND(Configurações!$B$11*1440,0),IF(ROUND(EZ63*1440,0)&gt;0,"INT-INDEVIDO",""),IF(ROUND(EY63*1440,0)&lt;=ROUND(Configurações!$B$12*1440,0),IF(ROUND(EZ63*1440,0)&lt;&gt;ROUND(Configurações!$B$8*1440,0),"INT-15MIN",""),IF(OR(ROUND(EZ63*1440,0)&lt;ROUND(Configurações!$B$9*1440,0),ROUND(EZ63*1440,0)&gt;ROUND(Configurações!$B$10*1440,0)),"INT-1H2H","")))))</f>
        <v/>
      </c>
      <c r="FD63" t="str">
        <f>IF(Configurações!$B$3="Simples",IF('Escala Simples'!S63="Trabalho","TRAB",IF('Escala Simples'!S63="Folga","FOLGA",IF('Escala Simples'!S63="Atestado","ATEST",IF('Escala Simples'!S63="Férias","FERIAS","")))),"")</f>
        <v/>
      </c>
      <c r="FE63" s="71" t="str">
        <f>IF(Configurações!$B$3="Colunas",IF('Escala Colunas'!Q126="","",'Escala Colunas'!Q126),IF(Configurações!$B$3="Simples","",IF('Escala Linhas'!CB63="","",'Escala Linhas'!CB63)))</f>
        <v/>
      </c>
      <c r="FF63" s="71" t="str">
        <f>IF(Configurações!$B$3="Colunas",IF('Escala Colunas'!Q127="","",'Escala Colunas'!Q127),IF(Configurações!$B$3="Simples","",IF('Escala Linhas'!CC63="","",'Escala Linhas'!CC63)))</f>
        <v/>
      </c>
      <c r="FG63" s="71" t="str">
        <f>IF(Configurações!$B$3="Colunas",IF('Escala Colunas'!Q128="","",'Escala Colunas'!Q128),IF(Configurações!$B$3="Simples","",IF('Escala Linhas'!CD63="","",'Escala Linhas'!CD63)))</f>
        <v/>
      </c>
      <c r="FH63" s="71" t="str">
        <f>IF(Configurações!$B$3="Colunas",IF('Escala Colunas'!Q129="","",'Escala Colunas'!Q129),IF(Configurações!$B$3="Simples","",IF('Escala Linhas'!CE63="","",'Escala Linhas'!CE63)))</f>
        <v/>
      </c>
      <c r="FI63">
        <f>IF($B63="",0,IF(Configurações!$B$3="Simples",IF(OR(FO63="TRAB",FO63="ATEST"),1,0),IF(AND(FE63&lt;&gt;"",FH63&lt;&gt;""),1,0)))</f>
        <v>0</v>
      </c>
      <c r="FJ63" s="72">
        <f>IF(AND(FI63=1,Configurações!$B$3&lt;&gt;"Simples"),MOD(FH63-FE63,1)-FK63,0)</f>
        <v>0</v>
      </c>
      <c r="FK63" s="72">
        <f t="shared" si="149"/>
        <v>0</v>
      </c>
      <c r="FL63">
        <f t="shared" si="150"/>
        <v>0</v>
      </c>
      <c r="FM63">
        <f t="shared" si="151"/>
        <v>0</v>
      </c>
      <c r="FN63" s="38" t="str">
        <f>IF(FI63=0,"",IF(FL63&gt;Configurações!$B$15,"7DIA ","")&amp;IF(AND(WEEKDAY(FE$5)=1,FM63&gt;IF($D63="F",Configurações!$B$13,Configurações!$B$14)),"DOM ","")&amp;IF(Configurações!$B$3="Simples","",IF(ROUND(FJ63*1440,0)&lt;=ROUND(Configurações!$B$11*1440,0),IF(ROUND(FK63*1440,0)&gt;0,"INT-INDEVIDO",""),IF(ROUND(FJ63*1440,0)&lt;=ROUND(Configurações!$B$12*1440,0),IF(ROUND(FK63*1440,0)&lt;&gt;ROUND(Configurações!$B$8*1440,0),"INT-15MIN",""),IF(OR(ROUND(FK63*1440,0)&lt;ROUND(Configurações!$B$9*1440,0),ROUND(FK63*1440,0)&gt;ROUND(Configurações!$B$10*1440,0)),"INT-1H2H","")))))</f>
        <v/>
      </c>
      <c r="FO63" t="str">
        <f>IF(Configurações!$B$3="Simples",IF('Escala Simples'!V63="Trabalho","TRAB",IF('Escala Simples'!V63="Folga","FOLGA",IF('Escala Simples'!V63="Atestado","ATEST",IF('Escala Simples'!V63="Férias","FERIAS","")))),"")</f>
        <v/>
      </c>
      <c r="FP63" s="71" t="str">
        <f>IF(Configurações!$B$3="Colunas",IF('Escala Colunas'!Q131="","",'Escala Colunas'!Q131),IF(Configurações!$B$3="Simples","",IF('Escala Linhas'!CG63="","",'Escala Linhas'!CG63)))</f>
        <v/>
      </c>
      <c r="FQ63" s="71" t="str">
        <f>IF(Configurações!$B$3="Colunas",IF('Escala Colunas'!Q132="","",'Escala Colunas'!Q132),IF(Configurações!$B$3="Simples","",IF('Escala Linhas'!CH63="","",'Escala Linhas'!CH63)))</f>
        <v/>
      </c>
      <c r="FR63" s="71" t="str">
        <f>IF(Configurações!$B$3="Colunas",IF('Escala Colunas'!Q133="","",'Escala Colunas'!Q133),IF(Configurações!$B$3="Simples","",IF('Escala Linhas'!CI63="","",'Escala Linhas'!CI63)))</f>
        <v/>
      </c>
      <c r="FS63" s="71" t="str">
        <f>IF(Configurações!$B$3="Colunas",IF('Escala Colunas'!Q134="","",'Escala Colunas'!Q134),IF(Configurações!$B$3="Simples","",IF('Escala Linhas'!CJ63="","",'Escala Linhas'!CJ63)))</f>
        <v/>
      </c>
      <c r="FT63">
        <f>IF($B63="",0,IF(Configurações!$B$3="Simples",IF(OR(FZ63="TRAB",FZ63="ATEST"),1,0),IF(AND(FP63&lt;&gt;"",FS63&lt;&gt;""),1,0)))</f>
        <v>0</v>
      </c>
      <c r="FU63" s="72">
        <f>IF(AND(FT63=1,Configurações!$B$3&lt;&gt;"Simples"),MOD(FS63-FP63,1)-FV63,0)</f>
        <v>0</v>
      </c>
      <c r="FV63" s="72">
        <f t="shared" si="152"/>
        <v>0</v>
      </c>
      <c r="FW63">
        <f t="shared" si="153"/>
        <v>0</v>
      </c>
      <c r="FX63">
        <f t="shared" si="154"/>
        <v>0</v>
      </c>
      <c r="FY63" s="38" t="str">
        <f>IF(FT63=0,"",IF(FW63&gt;Configurações!$B$15,"7DIA ","")&amp;IF(AND(WEEKDAY(FP$5)=1,FX63&gt;IF($D63="F",Configurações!$B$13,Configurações!$B$14)),"DOM ","")&amp;IF(Configurações!$B$3="Simples","",IF(ROUND(FU63*1440,0)&lt;=ROUND(Configurações!$B$11*1440,0),IF(ROUND(FV63*1440,0)&gt;0,"INT-INDEVIDO",""),IF(ROUND(FU63*1440,0)&lt;=ROUND(Configurações!$B$12*1440,0),IF(ROUND(FV63*1440,0)&lt;&gt;ROUND(Configurações!$B$8*1440,0),"INT-15MIN",""),IF(OR(ROUND(FV63*1440,0)&lt;ROUND(Configurações!$B$9*1440,0),ROUND(FV63*1440,0)&gt;ROUND(Configurações!$B$10*1440,0)),"INT-1H2H","")))))</f>
        <v/>
      </c>
      <c r="FZ63" t="str">
        <f>IF(Configurações!$B$3="Simples",IF('Escala Simples'!W63="Trabalho","TRAB",IF('Escala Simples'!W63="Folga","FOLGA",IF('Escala Simples'!W63="Atestado","ATEST",IF('Escala Simples'!W63="Férias","FERIAS","")))),"")</f>
        <v/>
      </c>
      <c r="GA63" s="71" t="str">
        <f>IF(Configurações!$B$3="Colunas",IF('Escala Colunas'!Q136="","",'Escala Colunas'!Q136),IF(Configurações!$B$3="Simples","",IF('Escala Linhas'!CL63="","",'Escala Linhas'!CL63)))</f>
        <v/>
      </c>
      <c r="GB63" s="71" t="str">
        <f>IF(Configurações!$B$3="Colunas",IF('Escala Colunas'!Q137="","",'Escala Colunas'!Q137),IF(Configurações!$B$3="Simples","",IF('Escala Linhas'!CM63="","",'Escala Linhas'!CM63)))</f>
        <v/>
      </c>
      <c r="GC63" s="71" t="str">
        <f>IF(Configurações!$B$3="Colunas",IF('Escala Colunas'!Q138="","",'Escala Colunas'!Q138),IF(Configurações!$B$3="Simples","",IF('Escala Linhas'!CN63="","",'Escala Linhas'!CN63)))</f>
        <v/>
      </c>
      <c r="GD63" s="71" t="str">
        <f>IF(Configurações!$B$3="Colunas",IF('Escala Colunas'!Q139="","",'Escala Colunas'!Q139),IF(Configurações!$B$3="Simples","",IF('Escala Linhas'!CO63="","",'Escala Linhas'!CO63)))</f>
        <v/>
      </c>
      <c r="GE63">
        <f>IF($B63="",0,IF(Configurações!$B$3="Simples",IF(OR(GK63="TRAB",GK63="ATEST"),1,0),IF(AND(GA63&lt;&gt;"",GD63&lt;&gt;""),1,0)))</f>
        <v>0</v>
      </c>
      <c r="GF63" s="72">
        <f>IF(AND(GE63=1,Configurações!$B$3&lt;&gt;"Simples"),MOD(GD63-GA63,1)-GG63,0)</f>
        <v>0</v>
      </c>
      <c r="GG63" s="72">
        <f t="shared" si="155"/>
        <v>0</v>
      </c>
      <c r="GH63">
        <f t="shared" si="156"/>
        <v>0</v>
      </c>
      <c r="GI63">
        <f t="shared" si="157"/>
        <v>0</v>
      </c>
      <c r="GJ63" s="38" t="str">
        <f>IF(GE63=0,"",IF(GH63&gt;Configurações!$B$15,"7DIA ","")&amp;IF(AND(WEEKDAY(GA$5)=1,GI63&gt;IF($D63="F",Configurações!$B$13,Configurações!$B$14)),"DOM ","")&amp;IF(Configurações!$B$3="Simples","",IF(ROUND(GF63*1440,0)&lt;=ROUND(Configurações!$B$11*1440,0),IF(ROUND(GG63*1440,0)&gt;0,"INT-INDEVIDO",""),IF(ROUND(GF63*1440,0)&lt;=ROUND(Configurações!$B$12*1440,0),IF(ROUND(GG63*1440,0)&lt;&gt;ROUND(Configurações!$B$8*1440,0),"INT-15MIN",""),IF(OR(ROUND(GG63*1440,0)&lt;ROUND(Configurações!$B$9*1440,0),ROUND(GG63*1440,0)&gt;ROUND(Configurações!$B$10*1440,0)),"INT-1H2H","")))))</f>
        <v/>
      </c>
      <c r="GK63" t="str">
        <f>IF(Configurações!$B$3="Simples",IF('Escala Simples'!X63="Trabalho","TRAB",IF('Escala Simples'!X63="Folga","FOLGA",IF('Escala Simples'!X63="Atestado","ATEST",IF('Escala Simples'!X63="Férias","FERIAS","")))),"")</f>
        <v/>
      </c>
      <c r="GL63" s="71" t="str">
        <f>IF(Configurações!$B$3="Colunas",IF('Escala Colunas'!Q141="","",'Escala Colunas'!Q141),IF(Configurações!$B$3="Simples","",IF('Escala Linhas'!CQ63="","",'Escala Linhas'!CQ63)))</f>
        <v/>
      </c>
      <c r="GM63" s="71" t="str">
        <f>IF(Configurações!$B$3="Colunas",IF('Escala Colunas'!Q142="","",'Escala Colunas'!Q142),IF(Configurações!$B$3="Simples","",IF('Escala Linhas'!CR63="","",'Escala Linhas'!CR63)))</f>
        <v/>
      </c>
      <c r="GN63" s="71" t="str">
        <f>IF(Configurações!$B$3="Colunas",IF('Escala Colunas'!Q143="","",'Escala Colunas'!Q143),IF(Configurações!$B$3="Simples","",IF('Escala Linhas'!CS63="","",'Escala Linhas'!CS63)))</f>
        <v/>
      </c>
      <c r="GO63" s="71" t="str">
        <f>IF(Configurações!$B$3="Colunas",IF('Escala Colunas'!Q144="","",'Escala Colunas'!Q144),IF(Configurações!$B$3="Simples","",IF('Escala Linhas'!CT63="","",'Escala Linhas'!CT63)))</f>
        <v/>
      </c>
      <c r="GP63">
        <f>IF($B63="",0,IF(Configurações!$B$3="Simples",IF(OR(GV63="TRAB",GV63="ATEST"),1,0),IF(AND(GL63&lt;&gt;"",GO63&lt;&gt;""),1,0)))</f>
        <v>0</v>
      </c>
      <c r="GQ63" s="72">
        <f>IF(AND(GP63=1,Configurações!$B$3&lt;&gt;"Simples"),MOD(GO63-GL63,1)-GR63,0)</f>
        <v>0</v>
      </c>
      <c r="GR63" s="72">
        <f t="shared" si="158"/>
        <v>0</v>
      </c>
      <c r="GS63">
        <f t="shared" si="159"/>
        <v>0</v>
      </c>
      <c r="GT63">
        <f t="shared" si="160"/>
        <v>0</v>
      </c>
      <c r="GU63" s="38" t="str">
        <f>IF(GP63=0,"",IF(GS63&gt;Configurações!$B$15,"7DIA ","")&amp;IF(AND(WEEKDAY(GL$5)=1,GT63&gt;IF($D63="F",Configurações!$B$13,Configurações!$B$14)),"DOM ","")&amp;IF(Configurações!$B$3="Simples","",IF(ROUND(GQ63*1440,0)&lt;=ROUND(Configurações!$B$11*1440,0),IF(ROUND(GR63*1440,0)&gt;0,"INT-INDEVIDO",""),IF(ROUND(GQ63*1440,0)&lt;=ROUND(Configurações!$B$12*1440,0),IF(ROUND(GR63*1440,0)&lt;&gt;ROUND(Configurações!$B$8*1440,0),"INT-15MIN",""),IF(OR(ROUND(GR63*1440,0)&lt;ROUND(Configurações!$B$9*1440,0),ROUND(GR63*1440,0)&gt;ROUND(Configurações!$B$10*1440,0)),"INT-1H2H","")))))</f>
        <v/>
      </c>
      <c r="GV63" t="str">
        <f>IF(Configurações!$B$3="Simples",IF('Escala Simples'!Y63="Trabalho","TRAB",IF('Escala Simples'!Y63="Folga","FOLGA",IF('Escala Simples'!Y63="Atestado","ATEST",IF('Escala Simples'!Y63="Férias","FERIAS","")))),"")</f>
        <v/>
      </c>
      <c r="GW63" s="71" t="str">
        <f>IF(Configurações!$B$3="Colunas",IF('Escala Colunas'!Q146="","",'Escala Colunas'!Q146),IF(Configurações!$B$3="Simples","",IF('Escala Linhas'!CV63="","",'Escala Linhas'!CV63)))</f>
        <v/>
      </c>
      <c r="GX63" s="71" t="str">
        <f>IF(Configurações!$B$3="Colunas",IF('Escala Colunas'!Q147="","",'Escala Colunas'!Q147),IF(Configurações!$B$3="Simples","",IF('Escala Linhas'!CW63="","",'Escala Linhas'!CW63)))</f>
        <v/>
      </c>
      <c r="GY63" s="71" t="str">
        <f>IF(Configurações!$B$3="Colunas",IF('Escala Colunas'!Q148="","",'Escala Colunas'!Q148),IF(Configurações!$B$3="Simples","",IF('Escala Linhas'!CX63="","",'Escala Linhas'!CX63)))</f>
        <v/>
      </c>
      <c r="GZ63" s="71" t="str">
        <f>IF(Configurações!$B$3="Colunas",IF('Escala Colunas'!Q149="","",'Escala Colunas'!Q149),IF(Configurações!$B$3="Simples","",IF('Escala Linhas'!CY63="","",'Escala Linhas'!CY63)))</f>
        <v/>
      </c>
      <c r="HA63">
        <f>IF($B63="",0,IF(Configurações!$B$3="Simples",IF(OR(HG63="TRAB",HG63="ATEST"),1,0),IF(AND(GW63&lt;&gt;"",GZ63&lt;&gt;""),1,0)))</f>
        <v>0</v>
      </c>
      <c r="HB63" s="72">
        <f>IF(AND(HA63=1,Configurações!$B$3&lt;&gt;"Simples"),MOD(GZ63-GW63,1)-HC63,0)</f>
        <v>0</v>
      </c>
      <c r="HC63" s="72">
        <f t="shared" si="161"/>
        <v>0</v>
      </c>
      <c r="HD63">
        <f t="shared" si="162"/>
        <v>0</v>
      </c>
      <c r="HE63">
        <f t="shared" si="163"/>
        <v>0</v>
      </c>
      <c r="HF63" s="38" t="str">
        <f>IF(HA63=0,"",IF(HD63&gt;Configurações!$B$15,"7DIA ","")&amp;IF(AND(WEEKDAY(GW$5)=1,HE63&gt;IF($D63="F",Configurações!$B$13,Configurações!$B$14)),"DOM ","")&amp;IF(Configurações!$B$3="Simples","",IF(ROUND(HB63*1440,0)&lt;=ROUND(Configurações!$B$11*1440,0),IF(ROUND(HC63*1440,0)&gt;0,"INT-INDEVIDO",""),IF(ROUND(HB63*1440,0)&lt;=ROUND(Configurações!$B$12*1440,0),IF(ROUND(HC63*1440,0)&lt;&gt;ROUND(Configurações!$B$8*1440,0),"INT-15MIN",""),IF(OR(ROUND(HC63*1440,0)&lt;ROUND(Configurações!$B$9*1440,0),ROUND(HC63*1440,0)&gt;ROUND(Configurações!$B$10*1440,0)),"INT-1H2H","")))))</f>
        <v/>
      </c>
      <c r="HG63" t="str">
        <f>IF(Configurações!$B$3="Simples",IF('Escala Simples'!Z63="Trabalho","TRAB",IF('Escala Simples'!Z63="Folga","FOLGA",IF('Escala Simples'!Z63="Atestado","ATEST",IF('Escala Simples'!Z63="Férias","FERIAS","")))),"")</f>
        <v/>
      </c>
      <c r="HH63" s="71" t="str">
        <f>IF(Configurações!$B$3="Colunas",IF('Escala Colunas'!Q151="","",'Escala Colunas'!Q151),IF(Configurações!$B$3="Simples","",IF('Escala Linhas'!DA63="","",'Escala Linhas'!DA63)))</f>
        <v/>
      </c>
      <c r="HI63" s="71" t="str">
        <f>IF(Configurações!$B$3="Colunas",IF('Escala Colunas'!Q152="","",'Escala Colunas'!Q152),IF(Configurações!$B$3="Simples","",IF('Escala Linhas'!DB63="","",'Escala Linhas'!DB63)))</f>
        <v/>
      </c>
      <c r="HJ63" s="71" t="str">
        <f>IF(Configurações!$B$3="Colunas",IF('Escala Colunas'!Q153="","",'Escala Colunas'!Q153),IF(Configurações!$B$3="Simples","",IF('Escala Linhas'!DC63="","",'Escala Linhas'!DC63)))</f>
        <v/>
      </c>
      <c r="HK63" s="71" t="str">
        <f>IF(Configurações!$B$3="Colunas",IF('Escala Colunas'!Q154="","",'Escala Colunas'!Q154),IF(Configurações!$B$3="Simples","",IF('Escala Linhas'!DD63="","",'Escala Linhas'!DD63)))</f>
        <v/>
      </c>
      <c r="HL63">
        <f>IF($B63="",0,IF(Configurações!$B$3="Simples",IF(OR(HR63="TRAB",HR63="ATEST"),1,0),IF(AND(HH63&lt;&gt;"",HK63&lt;&gt;""),1,0)))</f>
        <v>0</v>
      </c>
      <c r="HM63" s="72">
        <f>IF(AND(HL63=1,Configurações!$B$3&lt;&gt;"Simples"),MOD(HK63-HH63,1)-HN63,0)</f>
        <v>0</v>
      </c>
      <c r="HN63" s="72">
        <f t="shared" si="164"/>
        <v>0</v>
      </c>
      <c r="HO63">
        <f t="shared" si="165"/>
        <v>0</v>
      </c>
      <c r="HP63">
        <f t="shared" si="166"/>
        <v>0</v>
      </c>
      <c r="HQ63" s="38" t="str">
        <f>IF(HL63=0,"",IF(HO63&gt;Configurações!$B$15,"7DIA ","")&amp;IF(AND(WEEKDAY(HH$5)=1,HP63&gt;IF($D63="F",Configurações!$B$13,Configurações!$B$14)),"DOM ","")&amp;IF(Configurações!$B$3="Simples","",IF(ROUND(HM63*1440,0)&lt;=ROUND(Configurações!$B$11*1440,0),IF(ROUND(HN63*1440,0)&gt;0,"INT-INDEVIDO",""),IF(ROUND(HM63*1440,0)&lt;=ROUND(Configurações!$B$12*1440,0),IF(ROUND(HN63*1440,0)&lt;&gt;ROUND(Configurações!$B$8*1440,0),"INT-15MIN",""),IF(OR(ROUND(HN63*1440,0)&lt;ROUND(Configurações!$B$9*1440,0),ROUND(HN63*1440,0)&gt;ROUND(Configurações!$B$10*1440,0)),"INT-1H2H","")))))</f>
        <v/>
      </c>
      <c r="HR63" t="str">
        <f>IF(Configurações!$B$3="Simples",IF('Escala Simples'!AA63="Trabalho","TRAB",IF('Escala Simples'!AA63="Folga","FOLGA",IF('Escala Simples'!AA63="Atestado","ATEST",IF('Escala Simples'!AA63="Férias","FERIAS","")))),"")</f>
        <v/>
      </c>
      <c r="HS63" s="71" t="str">
        <f>IF(Configurações!$B$3="Colunas",IF('Escala Colunas'!Q156="","",'Escala Colunas'!Q156),IF(Configurações!$B$3="Simples","",IF('Escala Linhas'!DF63="","",'Escala Linhas'!DF63)))</f>
        <v/>
      </c>
      <c r="HT63" s="71" t="str">
        <f>IF(Configurações!$B$3="Colunas",IF('Escala Colunas'!Q157="","",'Escala Colunas'!Q157),IF(Configurações!$B$3="Simples","",IF('Escala Linhas'!DG63="","",'Escala Linhas'!DG63)))</f>
        <v/>
      </c>
      <c r="HU63" s="71" t="str">
        <f>IF(Configurações!$B$3="Colunas",IF('Escala Colunas'!Q158="","",'Escala Colunas'!Q158),IF(Configurações!$B$3="Simples","",IF('Escala Linhas'!DH63="","",'Escala Linhas'!DH63)))</f>
        <v/>
      </c>
      <c r="HV63" s="71" t="str">
        <f>IF(Configurações!$B$3="Colunas",IF('Escala Colunas'!Q159="","",'Escala Colunas'!Q159),IF(Configurações!$B$3="Simples","",IF('Escala Linhas'!DI63="","",'Escala Linhas'!DI63)))</f>
        <v/>
      </c>
      <c r="HW63">
        <f>IF($B63="",0,IF(Configurações!$B$3="Simples",IF(OR(IC63="TRAB",IC63="ATEST"),1,0),IF(AND(HS63&lt;&gt;"",HV63&lt;&gt;""),1,0)))</f>
        <v>0</v>
      </c>
      <c r="HX63" s="72">
        <f>IF(AND(HW63=1,Configurações!$B$3&lt;&gt;"Simples"),MOD(HV63-HS63,1)-HY63,0)</f>
        <v>0</v>
      </c>
      <c r="HY63" s="72">
        <f t="shared" si="167"/>
        <v>0</v>
      </c>
      <c r="HZ63">
        <f t="shared" si="168"/>
        <v>0</v>
      </c>
      <c r="IA63">
        <f t="shared" si="169"/>
        <v>0</v>
      </c>
      <c r="IB63" s="38" t="str">
        <f>IF(HW63=0,"",IF(HZ63&gt;Configurações!$B$15,"7DIA ","")&amp;IF(AND(WEEKDAY(HS$5)=1,IA63&gt;IF($D63="F",Configurações!$B$13,Configurações!$B$14)),"DOM ","")&amp;IF(Configurações!$B$3="Simples","",IF(ROUND(HX63*1440,0)&lt;=ROUND(Configurações!$B$11*1440,0),IF(ROUND(HY63*1440,0)&gt;0,"INT-INDEVIDO",""),IF(ROUND(HX63*1440,0)&lt;=ROUND(Configurações!$B$12*1440,0),IF(ROUND(HY63*1440,0)&lt;&gt;ROUND(Configurações!$B$8*1440,0),"INT-15MIN",""),IF(OR(ROUND(HY63*1440,0)&lt;ROUND(Configurações!$B$9*1440,0),ROUND(HY63*1440,0)&gt;ROUND(Configurações!$B$10*1440,0)),"INT-1H2H","")))))</f>
        <v/>
      </c>
      <c r="IC63" t="str">
        <f>IF(Configurações!$B$3="Simples",IF('Escala Simples'!AB63="Trabalho","TRAB",IF('Escala Simples'!AB63="Folga","FOLGA",IF('Escala Simples'!AB63="Atestado","ATEST",IF('Escala Simples'!AB63="Férias","FERIAS","")))),"")</f>
        <v/>
      </c>
      <c r="ID63" s="71" t="str">
        <f>IF(Configurações!$B$3="Colunas",IF('Escala Colunas'!Q164="","",'Escala Colunas'!Q164),IF(Configurações!$B$3="Simples","",IF('Escala Linhas'!DN63="","",'Escala Linhas'!DN63)))</f>
        <v/>
      </c>
      <c r="IE63" s="71" t="str">
        <f>IF(Configurações!$B$3="Colunas",IF('Escala Colunas'!Q165="","",'Escala Colunas'!Q165),IF(Configurações!$B$3="Simples","",IF('Escala Linhas'!DO63="","",'Escala Linhas'!DO63)))</f>
        <v/>
      </c>
      <c r="IF63" s="71" t="str">
        <f>IF(Configurações!$B$3="Colunas",IF('Escala Colunas'!Q166="","",'Escala Colunas'!Q166),IF(Configurações!$B$3="Simples","",IF('Escala Linhas'!DP63="","",'Escala Linhas'!DP63)))</f>
        <v/>
      </c>
      <c r="IG63" s="71" t="str">
        <f>IF(Configurações!$B$3="Colunas",IF('Escala Colunas'!Q167="","",'Escala Colunas'!Q167),IF(Configurações!$B$3="Simples","",IF('Escala Linhas'!DQ63="","",'Escala Linhas'!DQ63)))</f>
        <v/>
      </c>
      <c r="IH63">
        <f>IF($B63="",0,IF(Configurações!$B$3="Simples",IF(OR(IN63="TRAB",IN63="ATEST"),1,0),IF(AND(ID63&lt;&gt;"",IG63&lt;&gt;""),1,0)))</f>
        <v>0</v>
      </c>
      <c r="II63" s="72">
        <f>IF(AND(IH63=1,Configurações!$B$3&lt;&gt;"Simples"),MOD(IG63-ID63,1)-IJ63,0)</f>
        <v>0</v>
      </c>
      <c r="IJ63" s="72">
        <f t="shared" si="170"/>
        <v>0</v>
      </c>
      <c r="IK63">
        <f t="shared" si="171"/>
        <v>0</v>
      </c>
      <c r="IL63">
        <f t="shared" si="172"/>
        <v>0</v>
      </c>
      <c r="IM63" s="38" t="str">
        <f>IF(IH63=0,"",IF(IK63&gt;Configurações!$B$15,"7DIA ","")&amp;IF(AND(WEEKDAY(ID$5)=1,IL63&gt;IF($D63="F",Configurações!$B$13,Configurações!$B$14)),"DOM ","")&amp;IF(Configurações!$B$3="Simples","",IF(ROUND(II63*1440,0)&lt;=ROUND(Configurações!$B$11*1440,0),IF(ROUND(IJ63*1440,0)&gt;0,"INT-INDEVIDO",""),IF(ROUND(II63*1440,0)&lt;=ROUND(Configurações!$B$12*1440,0),IF(ROUND(IJ63*1440,0)&lt;&gt;ROUND(Configurações!$B$8*1440,0),"INT-15MIN",""),IF(OR(ROUND(IJ63*1440,0)&lt;ROUND(Configurações!$B$9*1440,0),ROUND(IJ63*1440,0)&gt;ROUND(Configurações!$B$10*1440,0)),"INT-1H2H","")))))</f>
        <v/>
      </c>
      <c r="IN63" t="str">
        <f>IF(Configurações!$B$3="Simples",IF('Escala Simples'!AE63="Trabalho","TRAB",IF('Escala Simples'!AE63="Folga","FOLGA",IF('Escala Simples'!AE63="Atestado","ATEST",IF('Escala Simples'!AE63="Férias","FERIAS","")))),"")</f>
        <v/>
      </c>
      <c r="IO63" s="71" t="str">
        <f>IF(Configurações!$B$3="Colunas",IF('Escala Colunas'!Q169="","",'Escala Colunas'!Q169),IF(Configurações!$B$3="Simples","",IF('Escala Linhas'!DS63="","",'Escala Linhas'!DS63)))</f>
        <v/>
      </c>
      <c r="IP63" s="71" t="str">
        <f>IF(Configurações!$B$3="Colunas",IF('Escala Colunas'!Q170="","",'Escala Colunas'!Q170),IF(Configurações!$B$3="Simples","",IF('Escala Linhas'!DT63="","",'Escala Linhas'!DT63)))</f>
        <v/>
      </c>
      <c r="IQ63" s="71" t="str">
        <f>IF(Configurações!$B$3="Colunas",IF('Escala Colunas'!Q171="","",'Escala Colunas'!Q171),IF(Configurações!$B$3="Simples","",IF('Escala Linhas'!DU63="","",'Escala Linhas'!DU63)))</f>
        <v/>
      </c>
      <c r="IR63" s="71" t="str">
        <f>IF(Configurações!$B$3="Colunas",IF('Escala Colunas'!Q172="","",'Escala Colunas'!Q172),IF(Configurações!$B$3="Simples","",IF('Escala Linhas'!DV63="","",'Escala Linhas'!DV63)))</f>
        <v/>
      </c>
      <c r="IS63">
        <f>IF($B63="",0,IF(Configurações!$B$3="Simples",IF(OR(IY63="TRAB",IY63="ATEST"),1,0),IF(AND(IO63&lt;&gt;"",IR63&lt;&gt;""),1,0)))</f>
        <v>0</v>
      </c>
      <c r="IT63" s="72">
        <f>IF(AND(IS63=1,Configurações!$B$3&lt;&gt;"Simples"),MOD(IR63-IO63,1)-IU63,0)</f>
        <v>0</v>
      </c>
      <c r="IU63" s="72">
        <f t="shared" si="173"/>
        <v>0</v>
      </c>
      <c r="IV63">
        <f t="shared" si="174"/>
        <v>0</v>
      </c>
      <c r="IW63">
        <f t="shared" si="175"/>
        <v>0</v>
      </c>
      <c r="IX63" s="38" t="str">
        <f>IF(IS63=0,"",IF(IV63&gt;Configurações!$B$15,"7DIA ","")&amp;IF(AND(WEEKDAY(IO$5)=1,IW63&gt;IF($D63="F",Configurações!$B$13,Configurações!$B$14)),"DOM ","")&amp;IF(Configurações!$B$3="Simples","",IF(ROUND(IT63*1440,0)&lt;=ROUND(Configurações!$B$11*1440,0),IF(ROUND(IU63*1440,0)&gt;0,"INT-INDEVIDO",""),IF(ROUND(IT63*1440,0)&lt;=ROUND(Configurações!$B$12*1440,0),IF(ROUND(IU63*1440,0)&lt;&gt;ROUND(Configurações!$B$8*1440,0),"INT-15MIN",""),IF(OR(ROUND(IU63*1440,0)&lt;ROUND(Configurações!$B$9*1440,0),ROUND(IU63*1440,0)&gt;ROUND(Configurações!$B$10*1440,0)),"INT-1H2H","")))))</f>
        <v/>
      </c>
      <c r="IY63" t="str">
        <f>IF(Configurações!$B$3="Simples",IF('Escala Simples'!AF63="Trabalho","TRAB",IF('Escala Simples'!AF63="Folga","FOLGA",IF('Escala Simples'!AF63="Atestado","ATEST",IF('Escala Simples'!AF63="Férias","FERIAS","")))),"")</f>
        <v/>
      </c>
      <c r="IZ63" s="71" t="str">
        <f>IF(Configurações!$B$3="Colunas",IF('Escala Colunas'!Q174="","",'Escala Colunas'!Q174),IF(Configurações!$B$3="Simples","",IF('Escala Linhas'!DX63="","",'Escala Linhas'!DX63)))</f>
        <v/>
      </c>
      <c r="JA63" s="71" t="str">
        <f>IF(Configurações!$B$3="Colunas",IF('Escala Colunas'!Q175="","",'Escala Colunas'!Q175),IF(Configurações!$B$3="Simples","",IF('Escala Linhas'!DY63="","",'Escala Linhas'!DY63)))</f>
        <v/>
      </c>
      <c r="JB63" s="71" t="str">
        <f>IF(Configurações!$B$3="Colunas",IF('Escala Colunas'!Q176="","",'Escala Colunas'!Q176),IF(Configurações!$B$3="Simples","",IF('Escala Linhas'!DZ63="","",'Escala Linhas'!DZ63)))</f>
        <v/>
      </c>
      <c r="JC63" s="71" t="str">
        <f>IF(Configurações!$B$3="Colunas",IF('Escala Colunas'!Q177="","",'Escala Colunas'!Q177),IF(Configurações!$B$3="Simples","",IF('Escala Linhas'!EA63="","",'Escala Linhas'!EA63)))</f>
        <v/>
      </c>
      <c r="JD63">
        <f>IF($B63="",0,IF(Configurações!$B$3="Simples",IF(OR(JJ63="TRAB",JJ63="ATEST"),1,0),IF(AND(IZ63&lt;&gt;"",JC63&lt;&gt;""),1,0)))</f>
        <v>0</v>
      </c>
      <c r="JE63" s="72">
        <f>IF(AND(JD63=1,Configurações!$B$3&lt;&gt;"Simples"),MOD(JC63-IZ63,1)-JF63,0)</f>
        <v>0</v>
      </c>
      <c r="JF63" s="72">
        <f t="shared" si="176"/>
        <v>0</v>
      </c>
      <c r="JG63">
        <f t="shared" si="177"/>
        <v>0</v>
      </c>
      <c r="JH63">
        <f t="shared" si="178"/>
        <v>0</v>
      </c>
      <c r="JI63" s="38" t="str">
        <f>IF(JD63=0,"",IF(JG63&gt;Configurações!$B$15,"7DIA ","")&amp;IF(AND(WEEKDAY(IZ$5)=1,JH63&gt;IF($D63="F",Configurações!$B$13,Configurações!$B$14)),"DOM ","")&amp;IF(Configurações!$B$3="Simples","",IF(ROUND(JE63*1440,0)&lt;=ROUND(Configurações!$B$11*1440,0),IF(ROUND(JF63*1440,0)&gt;0,"INT-INDEVIDO",""),IF(ROUND(JE63*1440,0)&lt;=ROUND(Configurações!$B$12*1440,0),IF(ROUND(JF63*1440,0)&lt;&gt;ROUND(Configurações!$B$8*1440,0),"INT-15MIN",""),IF(OR(ROUND(JF63*1440,0)&lt;ROUND(Configurações!$B$9*1440,0),ROUND(JF63*1440,0)&gt;ROUND(Configurações!$B$10*1440,0)),"INT-1H2H","")))))</f>
        <v/>
      </c>
      <c r="JJ63" t="str">
        <f>IF(Configurações!$B$3="Simples",IF('Escala Simples'!AG63="Trabalho","TRAB",IF('Escala Simples'!AG63="Folga","FOLGA",IF('Escala Simples'!AG63="Atestado","ATEST",IF('Escala Simples'!AG63="Férias","FERIAS","")))),"")</f>
        <v/>
      </c>
      <c r="JK63" s="71" t="str">
        <f>IF(Configurações!$B$3="Colunas",IF('Escala Colunas'!Q179="","",'Escala Colunas'!Q179),IF(Configurações!$B$3="Simples","",IF('Escala Linhas'!EC63="","",'Escala Linhas'!EC63)))</f>
        <v/>
      </c>
      <c r="JL63" s="71" t="str">
        <f>IF(Configurações!$B$3="Colunas",IF('Escala Colunas'!Q180="","",'Escala Colunas'!Q180),IF(Configurações!$B$3="Simples","",IF('Escala Linhas'!ED63="","",'Escala Linhas'!ED63)))</f>
        <v/>
      </c>
      <c r="JM63" s="71" t="str">
        <f>IF(Configurações!$B$3="Colunas",IF('Escala Colunas'!Q181="","",'Escala Colunas'!Q181),IF(Configurações!$B$3="Simples","",IF('Escala Linhas'!EE63="","",'Escala Linhas'!EE63)))</f>
        <v/>
      </c>
      <c r="JN63" s="71" t="str">
        <f>IF(Configurações!$B$3="Colunas",IF('Escala Colunas'!Q182="","",'Escala Colunas'!Q182),IF(Configurações!$B$3="Simples","",IF('Escala Linhas'!EF63="","",'Escala Linhas'!EF63)))</f>
        <v/>
      </c>
      <c r="JO63">
        <f>IF($B63="",0,IF(Configurações!$B$3="Simples",IF(OR(JU63="TRAB",JU63="ATEST"),1,0),IF(AND(JK63&lt;&gt;"",JN63&lt;&gt;""),1,0)))</f>
        <v>0</v>
      </c>
      <c r="JP63" s="72">
        <f>IF(AND(JO63=1,Configurações!$B$3&lt;&gt;"Simples"),MOD(JN63-JK63,1)-JQ63,0)</f>
        <v>0</v>
      </c>
      <c r="JQ63" s="72">
        <f t="shared" si="179"/>
        <v>0</v>
      </c>
      <c r="JR63">
        <f t="shared" si="180"/>
        <v>0</v>
      </c>
      <c r="JS63">
        <f t="shared" si="181"/>
        <v>0</v>
      </c>
      <c r="JT63" s="38" t="str">
        <f>IF(JO63=0,"",IF(JR63&gt;Configurações!$B$15,"7DIA ","")&amp;IF(AND(WEEKDAY(JK$5)=1,JS63&gt;IF($D63="F",Configurações!$B$13,Configurações!$B$14)),"DOM ","")&amp;IF(Configurações!$B$3="Simples","",IF(ROUND(JP63*1440,0)&lt;=ROUND(Configurações!$B$11*1440,0),IF(ROUND(JQ63*1440,0)&gt;0,"INT-INDEVIDO",""),IF(ROUND(JP63*1440,0)&lt;=ROUND(Configurações!$B$12*1440,0),IF(ROUND(JQ63*1440,0)&lt;&gt;ROUND(Configurações!$B$8*1440,0),"INT-15MIN",""),IF(OR(ROUND(JQ63*1440,0)&lt;ROUND(Configurações!$B$9*1440,0),ROUND(JQ63*1440,0)&gt;ROUND(Configurações!$B$10*1440,0)),"INT-1H2H","")))))</f>
        <v/>
      </c>
      <c r="JU63" t="str">
        <f>IF(Configurações!$B$3="Simples",IF('Escala Simples'!AH63="Trabalho","TRAB",IF('Escala Simples'!AH63="Folga","FOLGA",IF('Escala Simples'!AH63="Atestado","ATEST",IF('Escala Simples'!AH63="Férias","FERIAS","")))),"")</f>
        <v/>
      </c>
      <c r="JV63" s="71" t="str">
        <f>IF(Configurações!$B$3="Colunas",IF('Escala Colunas'!Q184="","",'Escala Colunas'!Q184),IF(Configurações!$B$3="Simples","",IF('Escala Linhas'!EH63="","",'Escala Linhas'!EH63)))</f>
        <v/>
      </c>
      <c r="JW63" s="71" t="str">
        <f>IF(Configurações!$B$3="Colunas",IF('Escala Colunas'!Q185="","",'Escala Colunas'!Q185),IF(Configurações!$B$3="Simples","",IF('Escala Linhas'!EI63="","",'Escala Linhas'!EI63)))</f>
        <v/>
      </c>
      <c r="JX63" s="71" t="str">
        <f>IF(Configurações!$B$3="Colunas",IF('Escala Colunas'!Q186="","",'Escala Colunas'!Q186),IF(Configurações!$B$3="Simples","",IF('Escala Linhas'!EJ63="","",'Escala Linhas'!EJ63)))</f>
        <v/>
      </c>
      <c r="JY63" s="71" t="str">
        <f>IF(Configurações!$B$3="Colunas",IF('Escala Colunas'!Q187="","",'Escala Colunas'!Q187),IF(Configurações!$B$3="Simples","",IF('Escala Linhas'!EK63="","",'Escala Linhas'!EK63)))</f>
        <v/>
      </c>
      <c r="JZ63">
        <f>IF($B63="",0,IF(Configurações!$B$3="Simples",IF(OR(KF63="TRAB",KF63="ATEST"),1,0),IF(AND(JV63&lt;&gt;"",JY63&lt;&gt;""),1,0)))</f>
        <v>0</v>
      </c>
      <c r="KA63" s="72">
        <f>IF(AND(JZ63=1,Configurações!$B$3&lt;&gt;"Simples"),MOD(JY63-JV63,1)-KB63,0)</f>
        <v>0</v>
      </c>
      <c r="KB63" s="72">
        <f t="shared" si="182"/>
        <v>0</v>
      </c>
      <c r="KC63">
        <f t="shared" si="183"/>
        <v>0</v>
      </c>
      <c r="KD63">
        <f t="shared" si="184"/>
        <v>0</v>
      </c>
      <c r="KE63" s="38" t="str">
        <f>IF(JZ63=0,"",IF(KC63&gt;Configurações!$B$15,"7DIA ","")&amp;IF(AND(WEEKDAY(JV$5)=1,KD63&gt;IF($D63="F",Configurações!$B$13,Configurações!$B$14)),"DOM ","")&amp;IF(Configurações!$B$3="Simples","",IF(ROUND(KA63*1440,0)&lt;=ROUND(Configurações!$B$11*1440,0),IF(ROUND(KB63*1440,0)&gt;0,"INT-INDEVIDO",""),IF(ROUND(KA63*1440,0)&lt;=ROUND(Configurações!$B$12*1440,0),IF(ROUND(KB63*1440,0)&lt;&gt;ROUND(Configurações!$B$8*1440,0),"INT-15MIN",""),IF(OR(ROUND(KB63*1440,0)&lt;ROUND(Configurações!$B$9*1440,0),ROUND(KB63*1440,0)&gt;ROUND(Configurações!$B$10*1440,0)),"INT-1H2H","")))))</f>
        <v/>
      </c>
      <c r="KF63" t="str">
        <f>IF(Configurações!$B$3="Simples",IF('Escala Simples'!AI63="Trabalho","TRAB",IF('Escala Simples'!AI63="Folga","FOLGA",IF('Escala Simples'!AI63="Atestado","ATEST",IF('Escala Simples'!AI63="Férias","FERIAS","")))),"")</f>
        <v/>
      </c>
      <c r="KG63" s="71" t="str">
        <f>IF(Configurações!$B$3="Colunas",IF('Escala Colunas'!Q189="","",'Escala Colunas'!Q189),IF(Configurações!$B$3="Simples","",IF('Escala Linhas'!EM63="","",'Escala Linhas'!EM63)))</f>
        <v/>
      </c>
      <c r="KH63" s="71" t="str">
        <f>IF(Configurações!$B$3="Colunas",IF('Escala Colunas'!Q190="","",'Escala Colunas'!Q190),IF(Configurações!$B$3="Simples","",IF('Escala Linhas'!EN63="","",'Escala Linhas'!EN63)))</f>
        <v/>
      </c>
      <c r="KI63" s="71" t="str">
        <f>IF(Configurações!$B$3="Colunas",IF('Escala Colunas'!Q191="","",'Escala Colunas'!Q191),IF(Configurações!$B$3="Simples","",IF('Escala Linhas'!EO63="","",'Escala Linhas'!EO63)))</f>
        <v/>
      </c>
      <c r="KJ63" s="71" t="str">
        <f>IF(Configurações!$B$3="Colunas",IF('Escala Colunas'!Q192="","",'Escala Colunas'!Q192),IF(Configurações!$B$3="Simples","",IF('Escala Linhas'!EP63="","",'Escala Linhas'!EP63)))</f>
        <v/>
      </c>
      <c r="KK63">
        <f>IF($B63="",0,IF(Configurações!$B$3="Simples",IF(OR(KQ63="TRAB",KQ63="ATEST"),1,0),IF(AND(KG63&lt;&gt;"",KJ63&lt;&gt;""),1,0)))</f>
        <v>0</v>
      </c>
      <c r="KL63" s="72">
        <f>IF(AND(KK63=1,Configurações!$B$3&lt;&gt;"Simples"),MOD(KJ63-KG63,1)-KM63,0)</f>
        <v>0</v>
      </c>
      <c r="KM63" s="72">
        <f t="shared" si="185"/>
        <v>0</v>
      </c>
      <c r="KN63">
        <f t="shared" si="186"/>
        <v>0</v>
      </c>
      <c r="KO63">
        <f t="shared" si="187"/>
        <v>0</v>
      </c>
      <c r="KP63" s="38" t="str">
        <f>IF(KK63=0,"",IF(KN63&gt;Configurações!$B$15,"7DIA ","")&amp;IF(AND(WEEKDAY(KG$5)=1,KO63&gt;IF($D63="F",Configurações!$B$13,Configurações!$B$14)),"DOM ","")&amp;IF(Configurações!$B$3="Simples","",IF(ROUND(KL63*1440,0)&lt;=ROUND(Configurações!$B$11*1440,0),IF(ROUND(KM63*1440,0)&gt;0,"INT-INDEVIDO",""),IF(ROUND(KL63*1440,0)&lt;=ROUND(Configurações!$B$12*1440,0),IF(ROUND(KM63*1440,0)&lt;&gt;ROUND(Configurações!$B$8*1440,0),"INT-15MIN",""),IF(OR(ROUND(KM63*1440,0)&lt;ROUND(Configurações!$B$9*1440,0),ROUND(KM63*1440,0)&gt;ROUND(Configurações!$B$10*1440,0)),"INT-1H2H","")))))</f>
        <v/>
      </c>
      <c r="KQ63" t="str">
        <f>IF(Configurações!$B$3="Simples",IF('Escala Simples'!AJ63="Trabalho","TRAB",IF('Escala Simples'!AJ63="Folga","FOLGA",IF('Escala Simples'!AJ63="Atestado","ATEST",IF('Escala Simples'!AJ63="Férias","FERIAS","")))),"")</f>
        <v/>
      </c>
      <c r="KR63" s="71" t="str">
        <f>IF(Configurações!$B$3="Colunas",IF('Escala Colunas'!Q194="","",'Escala Colunas'!Q194),IF(Configurações!$B$3="Simples","",IF('Escala Linhas'!ER63="","",'Escala Linhas'!ER63)))</f>
        <v/>
      </c>
      <c r="KS63" s="71" t="str">
        <f>IF(Configurações!$B$3="Colunas",IF('Escala Colunas'!Q195="","",'Escala Colunas'!Q195),IF(Configurações!$B$3="Simples","",IF('Escala Linhas'!ES63="","",'Escala Linhas'!ES63)))</f>
        <v/>
      </c>
      <c r="KT63" s="71" t="str">
        <f>IF(Configurações!$B$3="Colunas",IF('Escala Colunas'!Q196="","",'Escala Colunas'!Q196),IF(Configurações!$B$3="Simples","",IF('Escala Linhas'!ET63="","",'Escala Linhas'!ET63)))</f>
        <v/>
      </c>
      <c r="KU63" s="71" t="str">
        <f>IF(Configurações!$B$3="Colunas",IF('Escala Colunas'!Q197="","",'Escala Colunas'!Q197),IF(Configurações!$B$3="Simples","",IF('Escala Linhas'!EU63="","",'Escala Linhas'!EU63)))</f>
        <v/>
      </c>
      <c r="KV63">
        <f>IF($B63="",0,IF(Configurações!$B$3="Simples",IF(OR(LB63="TRAB",LB63="ATEST"),1,0),IF(AND(KR63&lt;&gt;"",KU63&lt;&gt;""),1,0)))</f>
        <v>0</v>
      </c>
      <c r="KW63" s="72">
        <f>IF(AND(KV63=1,Configurações!$B$3&lt;&gt;"Simples"),MOD(KU63-KR63,1)-KX63,0)</f>
        <v>0</v>
      </c>
      <c r="KX63" s="72">
        <f t="shared" si="188"/>
        <v>0</v>
      </c>
      <c r="KY63">
        <f t="shared" si="189"/>
        <v>0</v>
      </c>
      <c r="KZ63">
        <f t="shared" si="190"/>
        <v>0</v>
      </c>
      <c r="LA63" s="38" t="str">
        <f>IF(KV63=0,"",IF(KY63&gt;Configurações!$B$15,"7DIA ","")&amp;IF(AND(WEEKDAY(KR$5)=1,KZ63&gt;IF($D63="F",Configurações!$B$13,Configurações!$B$14)),"DOM ","")&amp;IF(Configurações!$B$3="Simples","",IF(ROUND(KW63*1440,0)&lt;=ROUND(Configurações!$B$11*1440,0),IF(ROUND(KX63*1440,0)&gt;0,"INT-INDEVIDO",""),IF(ROUND(KW63*1440,0)&lt;=ROUND(Configurações!$B$12*1440,0),IF(ROUND(KX63*1440,0)&lt;&gt;ROUND(Configurações!$B$8*1440,0),"INT-15MIN",""),IF(OR(ROUND(KX63*1440,0)&lt;ROUND(Configurações!$B$9*1440,0),ROUND(KX63*1440,0)&gt;ROUND(Configurações!$B$10*1440,0)),"INT-1H2H","")))))</f>
        <v/>
      </c>
      <c r="LB63" t="str">
        <f>IF(Configurações!$B$3="Simples",IF('Escala Simples'!AK63="Trabalho","TRAB",IF('Escala Simples'!AK63="Folga","FOLGA",IF('Escala Simples'!AK63="Atestado","ATEST",IF('Escala Simples'!AK63="Férias","FERIAS","")))),"")</f>
        <v/>
      </c>
      <c r="LC63" s="71" t="str">
        <f>IF(Configurações!$B$3="Colunas",IF('Escala Colunas'!Q202="","",'Escala Colunas'!Q202),IF(Configurações!$B$3="Simples","",IF('Escala Linhas'!EZ63="","",'Escala Linhas'!EZ63)))</f>
        <v/>
      </c>
      <c r="LD63" s="71" t="str">
        <f>IF(Configurações!$B$3="Colunas",IF('Escala Colunas'!Q203="","",'Escala Colunas'!Q203),IF(Configurações!$B$3="Simples","",IF('Escala Linhas'!FA63="","",'Escala Linhas'!FA63)))</f>
        <v/>
      </c>
      <c r="LE63" s="71" t="str">
        <f>IF(Configurações!$B$3="Colunas",IF('Escala Colunas'!Q204="","",'Escala Colunas'!Q204),IF(Configurações!$B$3="Simples","",IF('Escala Linhas'!FB63="","",'Escala Linhas'!FB63)))</f>
        <v/>
      </c>
      <c r="LF63" s="71" t="str">
        <f>IF(Configurações!$B$3="Colunas",IF('Escala Colunas'!Q205="","",'Escala Colunas'!Q205),IF(Configurações!$B$3="Simples","",IF('Escala Linhas'!FC63="","",'Escala Linhas'!FC63)))</f>
        <v/>
      </c>
      <c r="LG63">
        <f>IF($B63="",0,IF(Configurações!$B$3="Simples",IF(OR(LM63="TRAB",LM63="ATEST"),1,0),IF(AND(LC63&lt;&gt;"",LF63&lt;&gt;""),1,0)))</f>
        <v>0</v>
      </c>
      <c r="LH63" s="72">
        <f>IF(AND(LG63=1,Configurações!$B$3&lt;&gt;"Simples"),MOD(LF63-LC63,1)-LI63,0)</f>
        <v>0</v>
      </c>
      <c r="LI63" s="72">
        <f t="shared" si="191"/>
        <v>0</v>
      </c>
      <c r="LJ63">
        <f t="shared" si="192"/>
        <v>0</v>
      </c>
      <c r="LK63">
        <f t="shared" si="193"/>
        <v>0</v>
      </c>
      <c r="LL63" s="38" t="str">
        <f>IF(LG63=0,"",IF(LJ63&gt;Configurações!$B$15,"7DIA ","")&amp;IF(AND(WEEKDAY(LC$5)=1,LK63&gt;IF($D63="F",Configurações!$B$13,Configurações!$B$14)),"DOM ","")&amp;IF(Configurações!$B$3="Simples","",IF(ROUND(LH63*1440,0)&lt;=ROUND(Configurações!$B$11*1440,0),IF(ROUND(LI63*1440,0)&gt;0,"INT-INDEVIDO",""),IF(ROUND(LH63*1440,0)&lt;=ROUND(Configurações!$B$12*1440,0),IF(ROUND(LI63*1440,0)&lt;&gt;ROUND(Configurações!$B$8*1440,0),"INT-15MIN",""),IF(OR(ROUND(LI63*1440,0)&lt;ROUND(Configurações!$B$9*1440,0),ROUND(LI63*1440,0)&gt;ROUND(Configurações!$B$10*1440,0)),"INT-1H2H","")))))</f>
        <v/>
      </c>
      <c r="LM63" t="str">
        <f>IF(Configurações!$B$3="Simples",IF('Escala Simples'!AN63="Trabalho","TRAB",IF('Escala Simples'!AN63="Folga","FOLGA",IF('Escala Simples'!AN63="Atestado","ATEST",IF('Escala Simples'!AN63="Férias","FERIAS","")))),"")</f>
        <v/>
      </c>
      <c r="LN63" s="71" t="str">
        <f>IF(Configurações!$B$3="Colunas",IF('Escala Colunas'!Q207="","",'Escala Colunas'!Q207),IF(Configurações!$B$3="Simples","",IF('Escala Linhas'!FE63="","",'Escala Linhas'!FE63)))</f>
        <v/>
      </c>
      <c r="LO63" s="71" t="str">
        <f>IF(Configurações!$B$3="Colunas",IF('Escala Colunas'!Q208="","",'Escala Colunas'!Q208),IF(Configurações!$B$3="Simples","",IF('Escala Linhas'!FF63="","",'Escala Linhas'!FF63)))</f>
        <v/>
      </c>
      <c r="LP63" s="71" t="str">
        <f>IF(Configurações!$B$3="Colunas",IF('Escala Colunas'!Q209="","",'Escala Colunas'!Q209),IF(Configurações!$B$3="Simples","",IF('Escala Linhas'!FG63="","",'Escala Linhas'!FG63)))</f>
        <v/>
      </c>
      <c r="LQ63" s="71" t="str">
        <f>IF(Configurações!$B$3="Colunas",IF('Escala Colunas'!Q210="","",'Escala Colunas'!Q210),IF(Configurações!$B$3="Simples","",IF('Escala Linhas'!FH63="","",'Escala Linhas'!FH63)))</f>
        <v/>
      </c>
      <c r="LR63">
        <f>IF($B63="",0,IF(Configurações!$B$3="Simples",IF(OR(LX63="TRAB",LX63="ATEST"),1,0),IF(AND(LN63&lt;&gt;"",LQ63&lt;&gt;""),1,0)))</f>
        <v>0</v>
      </c>
      <c r="LS63" s="72">
        <f>IF(AND(LR63=1,Configurações!$B$3&lt;&gt;"Simples"),MOD(LQ63-LN63,1)-LT63,0)</f>
        <v>0</v>
      </c>
      <c r="LT63" s="72">
        <f t="shared" si="194"/>
        <v>0</v>
      </c>
      <c r="LU63">
        <f t="shared" si="195"/>
        <v>0</v>
      </c>
      <c r="LV63">
        <f t="shared" si="196"/>
        <v>0</v>
      </c>
      <c r="LW63" s="38" t="str">
        <f>IF(LR63=0,"",IF(LU63&gt;Configurações!$B$15,"7DIA ","")&amp;IF(AND(WEEKDAY(LN$5)=1,LV63&gt;IF($D63="F",Configurações!$B$13,Configurações!$B$14)),"DOM ","")&amp;IF(Configurações!$B$3="Simples","",IF(ROUND(LS63*1440,0)&lt;=ROUND(Configurações!$B$11*1440,0),IF(ROUND(LT63*1440,0)&gt;0,"INT-INDEVIDO",""),IF(ROUND(LS63*1440,0)&lt;=ROUND(Configurações!$B$12*1440,0),IF(ROUND(LT63*1440,0)&lt;&gt;ROUND(Configurações!$B$8*1440,0),"INT-15MIN",""),IF(OR(ROUND(LT63*1440,0)&lt;ROUND(Configurações!$B$9*1440,0),ROUND(LT63*1440,0)&gt;ROUND(Configurações!$B$10*1440,0)),"INT-1H2H","")))))</f>
        <v/>
      </c>
      <c r="LX63" t="str">
        <f>IF(Configurações!$B$3="Simples",IF('Escala Simples'!AO63="Trabalho","TRAB",IF('Escala Simples'!AO63="Folga","FOLGA",IF('Escala Simples'!AO63="Atestado","ATEST",IF('Escala Simples'!AO63="Férias","FERIAS","")))),"")</f>
        <v/>
      </c>
      <c r="LY63" s="71" t="str">
        <f>IF(Configurações!$B$3="Colunas",IF('Escala Colunas'!Q212="","",'Escala Colunas'!Q212),IF(Configurações!$B$3="Simples","",IF('Escala Linhas'!FJ63="","",'Escala Linhas'!FJ63)))</f>
        <v/>
      </c>
      <c r="LZ63" s="71" t="str">
        <f>IF(Configurações!$B$3="Colunas",IF('Escala Colunas'!Q213="","",'Escala Colunas'!Q213),IF(Configurações!$B$3="Simples","",IF('Escala Linhas'!FK63="","",'Escala Linhas'!FK63)))</f>
        <v/>
      </c>
      <c r="MA63" s="71" t="str">
        <f>IF(Configurações!$B$3="Colunas",IF('Escala Colunas'!Q214="","",'Escala Colunas'!Q214),IF(Configurações!$B$3="Simples","",IF('Escala Linhas'!FL63="","",'Escala Linhas'!FL63)))</f>
        <v/>
      </c>
      <c r="MB63" s="71" t="str">
        <f>IF(Configurações!$B$3="Colunas",IF('Escala Colunas'!Q215="","",'Escala Colunas'!Q215),IF(Configurações!$B$3="Simples","",IF('Escala Linhas'!FM63="","",'Escala Linhas'!FM63)))</f>
        <v/>
      </c>
      <c r="MC63">
        <f>IF($B63="",0,IF(Configurações!$B$3="Simples",IF(OR(MI63="TRAB",MI63="ATEST"),1,0),IF(AND(LY63&lt;&gt;"",MB63&lt;&gt;""),1,0)))</f>
        <v>0</v>
      </c>
      <c r="MD63" s="72">
        <f>IF(AND(MC63=1,Configurações!$B$3&lt;&gt;"Simples"),MOD(MB63-LY63,1)-ME63,0)</f>
        <v>0</v>
      </c>
      <c r="ME63" s="72">
        <f t="shared" si="197"/>
        <v>0</v>
      </c>
      <c r="MF63">
        <f t="shared" si="198"/>
        <v>0</v>
      </c>
      <c r="MG63">
        <f t="shared" si="199"/>
        <v>0</v>
      </c>
      <c r="MH63" s="38" t="str">
        <f>IF(MC63=0,"",IF(MF63&gt;Configurações!$B$15,"7DIA ","")&amp;IF(AND(WEEKDAY(LY$5)=1,MG63&gt;IF($D63="F",Configurações!$B$13,Configurações!$B$14)),"DOM ","")&amp;IF(Configurações!$B$3="Simples","",IF(ROUND(MD63*1440,0)&lt;=ROUND(Configurações!$B$11*1440,0),IF(ROUND(ME63*1440,0)&gt;0,"INT-INDEVIDO",""),IF(ROUND(MD63*1440,0)&lt;=ROUND(Configurações!$B$12*1440,0),IF(ROUND(ME63*1440,0)&lt;&gt;ROUND(Configurações!$B$8*1440,0),"INT-15MIN",""),IF(OR(ROUND(ME63*1440,0)&lt;ROUND(Configurações!$B$9*1440,0),ROUND(ME63*1440,0)&gt;ROUND(Configurações!$B$10*1440,0)),"INT-1H2H","")))))</f>
        <v/>
      </c>
      <c r="MI63" t="str">
        <f>IF(Configurações!$B$3="Simples",IF('Escala Simples'!AP63="Trabalho","TRAB",IF('Escala Simples'!AP63="Folga","FOLGA",IF('Escala Simples'!AP63="Atestado","ATEST",IF('Escala Simples'!AP63="Férias","FERIAS","")))),"")</f>
        <v/>
      </c>
      <c r="MJ63" s="71" t="str">
        <f>IF(Configurações!$B$3="Colunas",IF('Escala Colunas'!Q217="","",'Escala Colunas'!Q217),IF(Configurações!$B$3="Simples","",IF('Escala Linhas'!FO63="","",'Escala Linhas'!FO63)))</f>
        <v/>
      </c>
      <c r="MK63" s="71" t="str">
        <f>IF(Configurações!$B$3="Colunas",IF('Escala Colunas'!Q218="","",'Escala Colunas'!Q218),IF(Configurações!$B$3="Simples","",IF('Escala Linhas'!FP63="","",'Escala Linhas'!FP63)))</f>
        <v/>
      </c>
      <c r="ML63" s="71" t="str">
        <f>IF(Configurações!$B$3="Colunas",IF('Escala Colunas'!Q219="","",'Escala Colunas'!Q219),IF(Configurações!$B$3="Simples","",IF('Escala Linhas'!FQ63="","",'Escala Linhas'!FQ63)))</f>
        <v/>
      </c>
      <c r="MM63" s="71" t="str">
        <f>IF(Configurações!$B$3="Colunas",IF('Escala Colunas'!Q220="","",'Escala Colunas'!Q220),IF(Configurações!$B$3="Simples","",IF('Escala Linhas'!FR63="","",'Escala Linhas'!FR63)))</f>
        <v/>
      </c>
      <c r="MN63">
        <f>IF($B63="",0,IF(Configurações!$B$3="Simples",IF(OR(MT63="TRAB",MT63="ATEST"),1,0),IF(AND(MJ63&lt;&gt;"",MM63&lt;&gt;""),1,0)))</f>
        <v>0</v>
      </c>
      <c r="MO63" s="72">
        <f>IF(AND(MN63=1,Configurações!$B$3&lt;&gt;"Simples"),MOD(MM63-MJ63,1)-MP63,0)</f>
        <v>0</v>
      </c>
      <c r="MP63" s="72">
        <f t="shared" si="200"/>
        <v>0</v>
      </c>
      <c r="MQ63">
        <f t="shared" si="201"/>
        <v>0</v>
      </c>
      <c r="MR63">
        <f t="shared" si="202"/>
        <v>0</v>
      </c>
      <c r="MS63" s="38" t="str">
        <f>IF(MN63=0,"",IF(MQ63&gt;Configurações!$B$15,"7DIA ","")&amp;IF(AND(WEEKDAY(MJ$5)=1,MR63&gt;IF($D63="F",Configurações!$B$13,Configurações!$B$14)),"DOM ","")&amp;IF(Configurações!$B$3="Simples","",IF(ROUND(MO63*1440,0)&lt;=ROUND(Configurações!$B$11*1440,0),IF(ROUND(MP63*1440,0)&gt;0,"INT-INDEVIDO",""),IF(ROUND(MO63*1440,0)&lt;=ROUND(Configurações!$B$12*1440,0),IF(ROUND(MP63*1440,0)&lt;&gt;ROUND(Configurações!$B$8*1440,0),"INT-15MIN",""),IF(OR(ROUND(MP63*1440,0)&lt;ROUND(Configurações!$B$9*1440,0),ROUND(MP63*1440,0)&gt;ROUND(Configurações!$B$10*1440,0)),"INT-1H2H","")))))</f>
        <v/>
      </c>
      <c r="MT63" t="str">
        <f>IF(Configurações!$B$3="Simples",IF('Escala Simples'!AQ63="Trabalho","TRAB",IF('Escala Simples'!AQ63="Folga","FOLGA",IF('Escala Simples'!AQ63="Atestado","ATEST",IF('Escala Simples'!AQ63="Férias","FERIAS","")))),"")</f>
        <v/>
      </c>
      <c r="MU63" s="71" t="str">
        <f>IF(Configurações!$B$3="Colunas",IF('Escala Colunas'!Q222="","",'Escala Colunas'!Q222),IF(Configurações!$B$3="Simples","",IF('Escala Linhas'!FT63="","",'Escala Linhas'!FT63)))</f>
        <v/>
      </c>
      <c r="MV63" s="71" t="str">
        <f>IF(Configurações!$B$3="Colunas",IF('Escala Colunas'!Q223="","",'Escala Colunas'!Q223),IF(Configurações!$B$3="Simples","",IF('Escala Linhas'!FU63="","",'Escala Linhas'!FU63)))</f>
        <v/>
      </c>
      <c r="MW63" s="71" t="str">
        <f>IF(Configurações!$B$3="Colunas",IF('Escala Colunas'!Q224="","",'Escala Colunas'!Q224),IF(Configurações!$B$3="Simples","",IF('Escala Linhas'!FV63="","",'Escala Linhas'!FV63)))</f>
        <v/>
      </c>
      <c r="MX63" s="71" t="str">
        <f>IF(Configurações!$B$3="Colunas",IF('Escala Colunas'!Q225="","",'Escala Colunas'!Q225),IF(Configurações!$B$3="Simples","",IF('Escala Linhas'!FW63="","",'Escala Linhas'!FW63)))</f>
        <v/>
      </c>
      <c r="MY63">
        <f>IF($B63="",0,IF(Configurações!$B$3="Simples",IF(OR(NE63="TRAB",NE63="ATEST"),1,0),IF(AND(MU63&lt;&gt;"",MX63&lt;&gt;""),1,0)))</f>
        <v>0</v>
      </c>
      <c r="MZ63" s="72">
        <f>IF(AND(MY63=1,Configurações!$B$3&lt;&gt;"Simples"),MOD(MX63-MU63,1)-NA63,0)</f>
        <v>0</v>
      </c>
      <c r="NA63" s="72">
        <f t="shared" si="203"/>
        <v>0</v>
      </c>
      <c r="NB63">
        <f t="shared" si="204"/>
        <v>0</v>
      </c>
      <c r="NC63">
        <f t="shared" si="205"/>
        <v>0</v>
      </c>
      <c r="ND63" s="38" t="str">
        <f>IF(MY63=0,"",IF(NB63&gt;Configurações!$B$15,"7DIA ","")&amp;IF(AND(WEEKDAY(MU$5)=1,NC63&gt;IF($D63="F",Configurações!$B$13,Configurações!$B$14)),"DOM ","")&amp;IF(Configurações!$B$3="Simples","",IF(ROUND(MZ63*1440,0)&lt;=ROUND(Configurações!$B$11*1440,0),IF(ROUND(NA63*1440,0)&gt;0,"INT-INDEVIDO",""),IF(ROUND(MZ63*1440,0)&lt;=ROUND(Configurações!$B$12*1440,0),IF(ROUND(NA63*1440,0)&lt;&gt;ROUND(Configurações!$B$8*1440,0),"INT-15MIN",""),IF(OR(ROUND(NA63*1440,0)&lt;ROUND(Configurações!$B$9*1440,0),ROUND(NA63*1440,0)&gt;ROUND(Configurações!$B$10*1440,0)),"INT-1H2H","")))))</f>
        <v/>
      </c>
      <c r="NE63" t="str">
        <f>IF(Configurações!$B$3="Simples",IF('Escala Simples'!AR63="Trabalho","TRAB",IF('Escala Simples'!AR63="Folga","FOLGA",IF('Escala Simples'!AR63="Atestado","ATEST",IF('Escala Simples'!AR63="Férias","FERIAS","")))),"")</f>
        <v/>
      </c>
      <c r="NF63" s="71" t="str">
        <f>IF(Configurações!$B$3="Colunas",IF('Escala Colunas'!Q227="","",'Escala Colunas'!Q227),IF(Configurações!$B$3="Simples","",IF('Escala Linhas'!FY63="","",'Escala Linhas'!FY63)))</f>
        <v/>
      </c>
      <c r="NG63" s="71" t="str">
        <f>IF(Configurações!$B$3="Colunas",IF('Escala Colunas'!Q228="","",'Escala Colunas'!Q228),IF(Configurações!$B$3="Simples","",IF('Escala Linhas'!FZ63="","",'Escala Linhas'!FZ63)))</f>
        <v/>
      </c>
      <c r="NH63" s="71" t="str">
        <f>IF(Configurações!$B$3="Colunas",IF('Escala Colunas'!Q229="","",'Escala Colunas'!Q229),IF(Configurações!$B$3="Simples","",IF('Escala Linhas'!GA63="","",'Escala Linhas'!GA63)))</f>
        <v/>
      </c>
      <c r="NI63" s="71" t="str">
        <f>IF(Configurações!$B$3="Colunas",IF('Escala Colunas'!Q230="","",'Escala Colunas'!Q230),IF(Configurações!$B$3="Simples","",IF('Escala Linhas'!GB63="","",'Escala Linhas'!GB63)))</f>
        <v/>
      </c>
      <c r="NJ63">
        <f>IF($B63="",0,IF(Configurações!$B$3="Simples",IF(OR(NP63="TRAB",NP63="ATEST"),1,0),IF(AND(NF63&lt;&gt;"",NI63&lt;&gt;""),1,0)))</f>
        <v>0</v>
      </c>
      <c r="NK63" s="72">
        <f>IF(AND(NJ63=1,Configurações!$B$3&lt;&gt;"Simples"),MOD(NI63-NF63,1)-NL63,0)</f>
        <v>0</v>
      </c>
      <c r="NL63" s="72">
        <f t="shared" si="206"/>
        <v>0</v>
      </c>
      <c r="NM63">
        <f t="shared" si="207"/>
        <v>0</v>
      </c>
      <c r="NN63">
        <f t="shared" si="208"/>
        <v>0</v>
      </c>
      <c r="NO63" s="38" t="str">
        <f>IF(NJ63=0,"",IF(NM63&gt;Configurações!$B$15,"7DIA ","")&amp;IF(AND(WEEKDAY(NF$5)=1,NN63&gt;IF($D63="F",Configurações!$B$13,Configurações!$B$14)),"DOM ","")&amp;IF(Configurações!$B$3="Simples","",IF(ROUND(NK63*1440,0)&lt;=ROUND(Configurações!$B$11*1440,0),IF(ROUND(NL63*1440,0)&gt;0,"INT-INDEVIDO",""),IF(ROUND(NK63*1440,0)&lt;=ROUND(Configurações!$B$12*1440,0),IF(ROUND(NL63*1440,0)&lt;&gt;ROUND(Configurações!$B$8*1440,0),"INT-15MIN",""),IF(OR(ROUND(NL63*1440,0)&lt;ROUND(Configurações!$B$9*1440,0),ROUND(NL63*1440,0)&gt;ROUND(Configurações!$B$10*1440,0)),"INT-1H2H","")))))</f>
        <v/>
      </c>
      <c r="NP63" t="str">
        <f>IF(Configurações!$B$3="Simples",IF('Escala Simples'!AS63="Trabalho","TRAB",IF('Escala Simples'!AS63="Folga","FOLGA",IF('Escala Simples'!AS63="Atestado","ATEST",IF('Escala Simples'!AS63="Férias","FERIAS","")))),"")</f>
        <v/>
      </c>
      <c r="NQ63" s="71" t="str">
        <f>IF(Configurações!$B$3="Colunas",IF('Escala Colunas'!Q232="","",'Escala Colunas'!Q232),IF(Configurações!$B$3="Simples","",IF('Escala Linhas'!GD63="","",'Escala Linhas'!GD63)))</f>
        <v/>
      </c>
      <c r="NR63" s="71" t="str">
        <f>IF(Configurações!$B$3="Colunas",IF('Escala Colunas'!Q233="","",'Escala Colunas'!Q233),IF(Configurações!$B$3="Simples","",IF('Escala Linhas'!GE63="","",'Escala Linhas'!GE63)))</f>
        <v/>
      </c>
      <c r="NS63" s="71" t="str">
        <f>IF(Configurações!$B$3="Colunas",IF('Escala Colunas'!Q234="","",'Escala Colunas'!Q234),IF(Configurações!$B$3="Simples","",IF('Escala Linhas'!GF63="","",'Escala Linhas'!GF63)))</f>
        <v/>
      </c>
      <c r="NT63" s="71" t="str">
        <f>IF(Configurações!$B$3="Colunas",IF('Escala Colunas'!Q235="","",'Escala Colunas'!Q235),IF(Configurações!$B$3="Simples","",IF('Escala Linhas'!GG63="","",'Escala Linhas'!GG63)))</f>
        <v/>
      </c>
      <c r="NU63">
        <f>IF($B63="",0,IF(Configurações!$B$3="Simples",IF(OR(OA63="TRAB",OA63="ATEST"),1,0),IF(AND(NQ63&lt;&gt;"",NT63&lt;&gt;""),1,0)))</f>
        <v>0</v>
      </c>
      <c r="NV63" s="72">
        <f>IF(AND(NU63=1,Configurações!$B$3&lt;&gt;"Simples"),MOD(NT63-NQ63,1)-NW63,0)</f>
        <v>0</v>
      </c>
      <c r="NW63" s="72">
        <f t="shared" si="209"/>
        <v>0</v>
      </c>
      <c r="NX63">
        <f t="shared" si="210"/>
        <v>0</v>
      </c>
      <c r="NY63">
        <f t="shared" si="211"/>
        <v>0</v>
      </c>
      <c r="NZ63" s="38" t="str">
        <f>IF(NU63=0,"",IF(NX63&gt;Configurações!$B$15,"7DIA ","")&amp;IF(AND(WEEKDAY(NQ$5)=1,NY63&gt;IF($D63="F",Configurações!$B$13,Configurações!$B$14)),"DOM ","")&amp;IF(Configurações!$B$3="Simples","",IF(ROUND(NV63*1440,0)&lt;=ROUND(Configurações!$B$11*1440,0),IF(ROUND(NW63*1440,0)&gt;0,"INT-INDEVIDO",""),IF(ROUND(NV63*1440,0)&lt;=ROUND(Configurações!$B$12*1440,0),IF(ROUND(NW63*1440,0)&lt;&gt;ROUND(Configurações!$B$8*1440,0),"INT-15MIN",""),IF(OR(ROUND(NW63*1440,0)&lt;ROUND(Configurações!$B$9*1440,0),ROUND(NW63*1440,0)&gt;ROUND(Configurações!$B$10*1440,0)),"INT-1H2H","")))))</f>
        <v/>
      </c>
      <c r="OA63" t="str">
        <f>IF(Configurações!$B$3="Simples",IF('Escala Simples'!AT63="Trabalho","TRAB",IF('Escala Simples'!AT63="Folga","FOLGA",IF('Escala Simples'!AT63="Atestado","ATEST",IF('Escala Simples'!AT63="Férias","FERIAS","")))),"")</f>
        <v/>
      </c>
      <c r="OB63" s="72">
        <f>SUMIFS(Cálculos!$G63:$OA63,Cálculos!$G$4:$OA$4,"H",Cálculos!$G$3:$OA$3,1)</f>
        <v>0</v>
      </c>
      <c r="OC63">
        <f>SUMIFS(Cálculos!$G63:$OA63,Cálculos!$G$4:$OA$4,"T",Cálculos!$G$3:$OA$3,1)</f>
        <v>0</v>
      </c>
      <c r="OD63" s="69" t="str">
        <f>IF($B63="","",IF(AND(Configurações!$B$3&lt;&gt;"Simples",ISNUMBER($C63),ROUND(OB63*1440,0)&gt;$C63*60),"Jornada semanal excedida: "&amp;TEXT(OB63,"[h]:mm")&amp;" (contratada "&amp;$C63&amp;"h) • ","")&amp;IF(IF(Configurações!$B$6="Sim",OC63&gt;6,OC63&gt;Configurações!$B$5),IF(Configurações!$B$6="Sim","Semana inteira sem folga — mínimo 1 folga (CCT/ACT) • ","Mais de "&amp;Configurações!$B$5&amp;" dias trabalhados — obrigatórias 2 folgas semanais • "),"")&amp;IF(COUNTIF(G63:CD63,"*7DIA*")&gt;0,"7º dia consecutivo de trabalho • ","")&amp;IF(COUNTIF(G63:CD63,"*DOM*")&gt;0,"Domingos consecutivos acima do permitido • ","")&amp;IF(COUNTIF(G63:CD63,"*INT-INDEVIDO*")&gt;0,"Intervalo indevido em jornada até 4h • ","")&amp;IF(COUNTIF(G63:CD63,"*INT-15MIN*")&gt;0,"Intervalo deve ser de 15 min (jornada 4h01–6h) • ","")&amp;IF(COUNTIF(G63:CD63,"*INT-1H2H*")&gt;0,"Intervalo fora de 1h–2h (jornada acima de 6h) • ",""))</f>
        <v/>
      </c>
      <c r="OE63">
        <f>IF($B63="",0,IF(AND(Configurações!$B$3&lt;&gt;"Simples",ISNUMBER($C63),ROUND(OB63*1440,0)&gt;$C63*60),1,0))</f>
        <v>0</v>
      </c>
      <c r="OF63">
        <f>IF($B63="",0,IF(IF(Configurações!$B$6="Sim",OC63&gt;6,OC63&gt;Configurações!$B$5),1,0))</f>
        <v>0</v>
      </c>
      <c r="OG63" s="72">
        <f>SUMIFS(Cálculos!$G63:$OA63,Cálculos!$G$4:$OA$4,"H",Cálculos!$G$3:$OA$3,2)</f>
        <v>0</v>
      </c>
      <c r="OH63">
        <f>SUMIFS(Cálculos!$G63:$OA63,Cálculos!$G$4:$OA$4,"T",Cálculos!$G$3:$OA$3,2)</f>
        <v>0</v>
      </c>
      <c r="OI63" s="69" t="str">
        <f>IF($B63="","",IF(AND(Configurações!$B$3&lt;&gt;"Simples",ISNUMBER($C63),ROUND(OG63*1440,0)&gt;$C63*60),"Jornada semanal excedida: "&amp;TEXT(OG63,"[h]:mm")&amp;" (contratada "&amp;$C63&amp;"h) • ","")&amp;IF(IF(Configurações!$B$6="Sim",OH63&gt;6,OH63&gt;Configurações!$B$5),IF(Configurações!$B$6="Sim","Semana inteira sem folga — mínimo 1 folga (CCT/ACT) • ","Mais de "&amp;Configurações!$B$5&amp;" dias trabalhados — obrigatórias 2 folgas semanais • "),"")&amp;IF(COUNTIF(CF63:FC63,"*7DIA*")&gt;0,"7º dia consecutivo de trabalho • ","")&amp;IF(COUNTIF(CF63:FC63,"*DOM*")&gt;0,"Domingos consecutivos acima do permitido • ","")&amp;IF(COUNTIF(CF63:FC63,"*INT-INDEVIDO*")&gt;0,"Intervalo indevido em jornada até 4h • ","")&amp;IF(COUNTIF(CF63:FC63,"*INT-15MIN*")&gt;0,"Intervalo deve ser de 15 min (jornada 4h01–6h) • ","")&amp;IF(COUNTIF(CF63:FC63,"*INT-1H2H*")&gt;0,"Intervalo fora de 1h–2h (jornada acima de 6h) • ",""))</f>
        <v/>
      </c>
      <c r="OJ63">
        <f>IF($B63="",0,IF(AND(Configurações!$B$3&lt;&gt;"Simples",ISNUMBER($C63),ROUND(OG63*1440,0)&gt;$C63*60),1,0))</f>
        <v>0</v>
      </c>
      <c r="OK63">
        <f>IF($B63="",0,IF(IF(Configurações!$B$6="Sim",OH63&gt;6,OH63&gt;Configurações!$B$5),1,0))</f>
        <v>0</v>
      </c>
      <c r="OL63" s="72">
        <f>SUMIFS(Cálculos!$G63:$OA63,Cálculos!$G$4:$OA$4,"H",Cálculos!$G$3:$OA$3,3)</f>
        <v>0</v>
      </c>
      <c r="OM63">
        <f>SUMIFS(Cálculos!$G63:$OA63,Cálculos!$G$4:$OA$4,"T",Cálculos!$G$3:$OA$3,3)</f>
        <v>0</v>
      </c>
      <c r="ON63" s="69" t="str">
        <f>IF($B63="","",IF(AND(Configurações!$B$3&lt;&gt;"Simples",ISNUMBER($C63),ROUND(OL63*1440,0)&gt;$C63*60),"Jornada semanal excedida: "&amp;TEXT(OL63,"[h]:mm")&amp;" (contratada "&amp;$C63&amp;"h) • ","")&amp;IF(IF(Configurações!$B$6="Sim",OM63&gt;6,OM63&gt;Configurações!$B$5),IF(Configurações!$B$6="Sim","Semana inteira sem folga — mínimo 1 folga (CCT/ACT) • ","Mais de "&amp;Configurações!$B$5&amp;" dias trabalhados — obrigatórias 2 folgas semanais • "),"")&amp;IF(COUNTIF(FE63:IB63,"*7DIA*")&gt;0,"7º dia consecutivo de trabalho • ","")&amp;IF(COUNTIF(FE63:IB63,"*DOM*")&gt;0,"Domingos consecutivos acima do permitido • ","")&amp;IF(COUNTIF(FE63:IB63,"*INT-INDEVIDO*")&gt;0,"Intervalo indevido em jornada até 4h • ","")&amp;IF(COUNTIF(FE63:IB63,"*INT-15MIN*")&gt;0,"Intervalo deve ser de 15 min (jornada 4h01–6h) • ","")&amp;IF(COUNTIF(FE63:IB63,"*INT-1H2H*")&gt;0,"Intervalo fora de 1h–2h (jornada acima de 6h) • ",""))</f>
        <v/>
      </c>
      <c r="OO63">
        <f>IF($B63="",0,IF(AND(Configurações!$B$3&lt;&gt;"Simples",ISNUMBER($C63),ROUND(OL63*1440,0)&gt;$C63*60),1,0))</f>
        <v>0</v>
      </c>
      <c r="OP63">
        <f>IF($B63="",0,IF(IF(Configurações!$B$6="Sim",OM63&gt;6,OM63&gt;Configurações!$B$5),1,0))</f>
        <v>0</v>
      </c>
      <c r="OQ63" s="72">
        <f>SUMIFS(Cálculos!$G63:$OA63,Cálculos!$G$4:$OA$4,"H",Cálculos!$G$3:$OA$3,4)</f>
        <v>0</v>
      </c>
      <c r="OR63">
        <f>SUMIFS(Cálculos!$G63:$OA63,Cálculos!$G$4:$OA$4,"T",Cálculos!$G$3:$OA$3,4)</f>
        <v>0</v>
      </c>
      <c r="OS63" s="69" t="str">
        <f>IF($B63="","",IF(AND(Configurações!$B$3&lt;&gt;"Simples",ISNUMBER($C63),ROUND(OQ63*1440,0)&gt;$C63*60),"Jornada semanal excedida: "&amp;TEXT(OQ63,"[h]:mm")&amp;" (contratada "&amp;$C63&amp;"h) • ","")&amp;IF(IF(Configurações!$B$6="Sim",OR63&gt;6,OR63&gt;Configurações!$B$5),IF(Configurações!$B$6="Sim","Semana inteira sem folga — mínimo 1 folga (CCT/ACT) • ","Mais de "&amp;Configurações!$B$5&amp;" dias trabalhados — obrigatórias 2 folgas semanais • "),"")&amp;IF(COUNTIF(ID63:LA63,"*7DIA*")&gt;0,"7º dia consecutivo de trabalho • ","")&amp;IF(COUNTIF(ID63:LA63,"*DOM*")&gt;0,"Domingos consecutivos acima do permitido • ","")&amp;IF(COUNTIF(ID63:LA63,"*INT-INDEVIDO*")&gt;0,"Intervalo indevido em jornada até 4h • ","")&amp;IF(COUNTIF(ID63:LA63,"*INT-15MIN*")&gt;0,"Intervalo deve ser de 15 min (jornada 4h01–6h) • ","")&amp;IF(COUNTIF(ID63:LA63,"*INT-1H2H*")&gt;0,"Intervalo fora de 1h–2h (jornada acima de 6h) • ",""))</f>
        <v/>
      </c>
      <c r="OT63">
        <f>IF($B63="",0,IF(AND(Configurações!$B$3&lt;&gt;"Simples",ISNUMBER($C63),ROUND(OQ63*1440,0)&gt;$C63*60),1,0))</f>
        <v>0</v>
      </c>
      <c r="OU63">
        <f>IF($B63="",0,IF(IF(Configurações!$B$6="Sim",OR63&gt;6,OR63&gt;Configurações!$B$5),1,0))</f>
        <v>0</v>
      </c>
      <c r="OV63" s="72">
        <f>SUMIFS(Cálculos!$G63:$OA63,Cálculos!$G$4:$OA$4,"H",Cálculos!$G$3:$OA$3,5)</f>
        <v>0</v>
      </c>
      <c r="OW63">
        <f>SUMIFS(Cálculos!$G63:$OA63,Cálculos!$G$4:$OA$4,"T",Cálculos!$G$3:$OA$3,5)</f>
        <v>0</v>
      </c>
      <c r="OX63" s="69" t="str">
        <f>IF($B63="","",IF(AND(Configurações!$B$3&lt;&gt;"Simples",ISNUMBER($C63),ROUND(OV63*1440,0)&gt;$C63*60),"Jornada semanal excedida: "&amp;TEXT(OV63,"[h]:mm")&amp;" (contratada "&amp;$C63&amp;"h) • ","")&amp;IF(IF(Configurações!$B$6="Sim",OW63&gt;6,OW63&gt;Configurações!$B$5),IF(Configurações!$B$6="Sim","Semana inteira sem folga — mínimo 1 folga (CCT/ACT) • ","Mais de "&amp;Configurações!$B$5&amp;" dias trabalhados — obrigatórias 2 folgas semanais • "),"")&amp;IF(COUNTIF(LC63:NZ63,"*7DIA*")&gt;0,"7º dia consecutivo de trabalho • ","")&amp;IF(COUNTIF(LC63:NZ63,"*DOM*")&gt;0,"Domingos consecutivos acima do permitido • ","")&amp;IF(COUNTIF(LC63:NZ63,"*INT-INDEVIDO*")&gt;0,"Intervalo indevido em jornada até 4h • ","")&amp;IF(COUNTIF(LC63:NZ63,"*INT-15MIN*")&gt;0,"Intervalo deve ser de 15 min (jornada 4h01–6h) • ","")&amp;IF(COUNTIF(LC63:NZ63,"*INT-1H2H*")&gt;0,"Intervalo fora de 1h–2h (jornada acima de 6h) • ",""))</f>
        <v/>
      </c>
      <c r="OY63">
        <f>IF($B63="",0,IF(AND(Configurações!$B$3&lt;&gt;"Simples",ISNUMBER($C63),ROUND(OV63*1440,0)&gt;$C63*60),1,0))</f>
        <v>0</v>
      </c>
      <c r="OZ63">
        <f>IF($B63="",0,IF(IF(Configurações!$B$6="Sim",OW63&gt;6,OW63&gt;Configurações!$B$5),1,0))</f>
        <v>0</v>
      </c>
      <c r="PA63">
        <f>IF($B63="",0,SUMPRODUCT((Cálculos!$G$4:$OA$4="T")*(Cálculos!$G$5:$OA$5&gt;=$PA$5)*(Cálculos!$G$5:$OA$5&lt;=$PB$5))-PE63)</f>
        <v>0</v>
      </c>
      <c r="PB63">
        <f>IF($B63="",0,PA63-SUMIFS(Cálculos!$G63:$OA63,Cálculos!$G$4:$OA$4,"T",Cálculos!$G$5:$OA$5,"&gt;="&amp;$PA$5,Cálculos!$G$5:$OA$5,"&lt;="&amp;$PB$5))</f>
        <v>0</v>
      </c>
      <c r="PC63">
        <f>ROUND(PA63*Configurações!$B$7/7,0)</f>
        <v>0</v>
      </c>
      <c r="PD63">
        <f>IF(AND(Configurações!$B$6="Sim",PA63&gt;0,PB63&lt;PC63),1,0)</f>
        <v>0</v>
      </c>
      <c r="PE63">
        <f>IF($B63="",0,COUNTIFS(Cálculos!$G$4:$OA$4,"ST",Cálculos!$G$5:$OA$5,"&gt;="&amp;$PA$5,Cálculos!$G$5:$OA$5,"&lt;="&amp;$PB$5,Cálculos!$G63:$OA63,"FERIAS"))</f>
        <v>0</v>
      </c>
      <c r="PF63">
        <f>IF($B63="",0,SUMPRODUCT((Cálculos!$G$4:$OA$4="T")*(Cálculos!$G$5:$OA$5&gt;=$PF$5)*(Cálculos!$G$5:$OA$5&lt;=$PG$5))-PJ63)</f>
        <v>0</v>
      </c>
      <c r="PG63">
        <f>IF($B63="",0,PF63-SUMIFS(Cálculos!$G63:$OA63,Cálculos!$G$4:$OA$4,"T",Cálculos!$G$5:$OA$5,"&gt;="&amp;$PF$5,Cálculos!$G$5:$OA$5,"&lt;="&amp;$PG$5))</f>
        <v>0</v>
      </c>
      <c r="PH63">
        <f>ROUND(PF63*Configurações!$B$7/7,0)</f>
        <v>0</v>
      </c>
      <c r="PI63">
        <f>IF(AND(Configurações!$B$6="Sim",PF63&gt;0,PG63&lt;PH63),1,0)</f>
        <v>0</v>
      </c>
      <c r="PJ63">
        <f>IF($B63="",0,COUNTIFS(Cálculos!$G$4:$OA$4,"ST",Cálculos!$G$5:$OA$5,"&gt;="&amp;$PF$5,Cálculos!$G$5:$OA$5,"&lt;="&amp;$PG$5,Cálculos!$G63:$OA63,"FERIAS"))</f>
        <v>0</v>
      </c>
      <c r="PK63">
        <f>IF($B63="",0,SUMPRODUCT((Cálculos!$G$4:$OA$4="T")*(Cálculos!$G$5:$OA$5&gt;=$PK$5)*(Cálculos!$G$5:$OA$5&lt;=$PL$5))-PO63)</f>
        <v>0</v>
      </c>
      <c r="PL63">
        <f>IF($B63="",0,PK63-SUMIFS(Cálculos!$G63:$OA63,Cálculos!$G$4:$OA$4,"T",Cálculos!$G$5:$OA$5,"&gt;="&amp;$PK$5,Cálculos!$G$5:$OA$5,"&lt;="&amp;$PL$5))</f>
        <v>0</v>
      </c>
      <c r="PM63">
        <f>ROUND(PK63*Configurações!$B$7/7,0)</f>
        <v>0</v>
      </c>
      <c r="PN63">
        <f>IF(AND(Configurações!$B$6="Sim",PK63&gt;0,PL63&lt;PM63),1,0)</f>
        <v>0</v>
      </c>
      <c r="PO63">
        <f>IF($B63="",0,COUNTIFS(Cálculos!$G$4:$OA$4,"ST",Cálculos!$G$5:$OA$5,"&gt;="&amp;$PK$5,Cálculos!$G$5:$OA$5,"&lt;="&amp;$PL$5,Cálculos!$G63:$OA63,"FERIAS"))</f>
        <v>0</v>
      </c>
      <c r="PP63" s="69" t="str">
        <f t="shared" si="212"/>
        <v/>
      </c>
    </row>
    <row r="64" spans="1:432" x14ac:dyDescent="0.25">
      <c r="A64" s="68" t="str">
        <f t="shared" si="106"/>
        <v/>
      </c>
      <c r="B64" s="69" t="str">
        <f>IF(Configurações!$B$3="Colunas",IF('Escala Colunas'!Q$4="","",'Escala Colunas'!Q$4),IF(Configurações!$B$3="Simples",IF('Escala Simples'!$B64="","",'Escala Simples'!$B64),IF('Escala Linhas'!$B64="","",'Escala Linhas'!$B64)))</f>
        <v/>
      </c>
      <c r="C64" s="70" t="str">
        <f>IF($B64="","",IFERROR(INDEX(Funcionários!$D$5:$D$84,MATCH($B64,Funcionários!$B$5:$B$84,0)),""))</f>
        <v/>
      </c>
      <c r="D64" t="str">
        <f>IF($B64="","",IFERROR(INDEX(Funcionários!$C$5:$C$84,MATCH($B64,Funcionários!$B$5:$B$84,0)),""))</f>
        <v/>
      </c>
      <c r="E64">
        <f>IF($B64="",0,IFERROR(N(INDEX(Funcionários!$E$5:$E$84,MATCH($B64,Funcionários!$B$5:$B$84,0))),0))</f>
        <v>0</v>
      </c>
      <c r="F64">
        <f>IF($B64="",0,IFERROR(N(INDEX(Funcionários!$F$5:$F$84,MATCH($B64,Funcionários!$B$5:$B$84,0))),0))</f>
        <v>0</v>
      </c>
      <c r="G64" s="71" t="str">
        <f>IF(Configurações!$B$3="Colunas",IF('Escala Colunas'!Q51="","",'Escala Colunas'!Q51),IF(Configurações!$B$3="Simples","",IF('Escala Linhas'!D64="","",'Escala Linhas'!D64)))</f>
        <v/>
      </c>
      <c r="H64" s="71" t="str">
        <f>IF(Configurações!$B$3="Colunas",IF('Escala Colunas'!Q52="","",'Escala Colunas'!Q52),IF(Configurações!$B$3="Simples","",IF('Escala Linhas'!E64="","",'Escala Linhas'!E64)))</f>
        <v/>
      </c>
      <c r="I64" s="71" t="str">
        <f>IF(Configurações!$B$3="Colunas",IF('Escala Colunas'!Q53="","",'Escala Colunas'!Q53),IF(Configurações!$B$3="Simples","",IF('Escala Linhas'!F64="","",'Escala Linhas'!F64)))</f>
        <v/>
      </c>
      <c r="J64" s="71" t="str">
        <f>IF(Configurações!$B$3="Colunas",IF('Escala Colunas'!Q54="","",'Escala Colunas'!Q54),IF(Configurações!$B$3="Simples","",IF('Escala Linhas'!G64="","",'Escala Linhas'!G64)))</f>
        <v/>
      </c>
      <c r="K64">
        <f>IF($B64="",0,IF(Configurações!$B$3="Simples",IF(OR(Q64="TRAB",Q64="ATEST"),1,0),IF(AND(G64&lt;&gt;"",J64&lt;&gt;""),1,0)))</f>
        <v>0</v>
      </c>
      <c r="L64" s="72">
        <f>IF(AND(K64=1,Configurações!$B$3&lt;&gt;"Simples"),MOD(J64-G64,1)-M64,0)</f>
        <v>0</v>
      </c>
      <c r="M64" s="72">
        <f t="shared" si="107"/>
        <v>0</v>
      </c>
      <c r="N64">
        <f t="shared" si="108"/>
        <v>0</v>
      </c>
      <c r="O64">
        <f t="shared" si="109"/>
        <v>0</v>
      </c>
      <c r="P64" s="38" t="str">
        <f>IF(K64=0,"",IF(N64&gt;Configurações!$B$15,"7DIA ","")&amp;IF(AND(WEEKDAY(G$5)=1,O64&gt;IF($D64="F",Configurações!$B$13,Configurações!$B$14)),"DOM ","")&amp;IF(Configurações!$B$3="Simples","",IF(ROUND(L64*1440,0)&lt;=ROUND(Configurações!$B$11*1440,0),IF(ROUND(M64*1440,0)&gt;0,"INT-INDEVIDO",""),IF(ROUND(L64*1440,0)&lt;=ROUND(Configurações!$B$12*1440,0),IF(ROUND(M64*1440,0)&lt;&gt;ROUND(Configurações!$B$8*1440,0),"INT-15MIN",""),IF(OR(ROUND(M64*1440,0)&lt;ROUND(Configurações!$B$9*1440,0),ROUND(M64*1440,0)&gt;ROUND(Configurações!$B$10*1440,0)),"INT-1H2H","")))))</f>
        <v/>
      </c>
      <c r="Q64" t="str">
        <f>IF(Configurações!$B$3="Simples",IF('Escala Simples'!D64="Trabalho","TRAB",IF('Escala Simples'!D64="Folga","FOLGA",IF('Escala Simples'!D64="Atestado","ATEST",IF('Escala Simples'!D64="Férias","FERIAS","")))),"")</f>
        <v/>
      </c>
      <c r="R64" s="71" t="str">
        <f>IF(Configurações!$B$3="Colunas",IF('Escala Colunas'!Q56="","",'Escala Colunas'!Q56),IF(Configurações!$B$3="Simples","",IF('Escala Linhas'!I64="","",'Escala Linhas'!I64)))</f>
        <v/>
      </c>
      <c r="S64" s="71" t="str">
        <f>IF(Configurações!$B$3="Colunas",IF('Escala Colunas'!Q57="","",'Escala Colunas'!Q57),IF(Configurações!$B$3="Simples","",IF('Escala Linhas'!J64="","",'Escala Linhas'!J64)))</f>
        <v/>
      </c>
      <c r="T64" s="71" t="str">
        <f>IF(Configurações!$B$3="Colunas",IF('Escala Colunas'!Q58="","",'Escala Colunas'!Q58),IF(Configurações!$B$3="Simples","",IF('Escala Linhas'!K64="","",'Escala Linhas'!K64)))</f>
        <v/>
      </c>
      <c r="U64" s="71" t="str">
        <f>IF(Configurações!$B$3="Colunas",IF('Escala Colunas'!Q59="","",'Escala Colunas'!Q59),IF(Configurações!$B$3="Simples","",IF('Escala Linhas'!L64="","",'Escala Linhas'!L64)))</f>
        <v/>
      </c>
      <c r="V64">
        <f>IF($B64="",0,IF(Configurações!$B$3="Simples",IF(OR(AB64="TRAB",AB64="ATEST"),1,0),IF(AND(R64&lt;&gt;"",U64&lt;&gt;""),1,0)))</f>
        <v>0</v>
      </c>
      <c r="W64" s="72">
        <f>IF(AND(V64=1,Configurações!$B$3&lt;&gt;"Simples"),MOD(U64-R64,1)-X64,0)</f>
        <v>0</v>
      </c>
      <c r="X64" s="72">
        <f t="shared" si="110"/>
        <v>0</v>
      </c>
      <c r="Y64">
        <f t="shared" si="111"/>
        <v>0</v>
      </c>
      <c r="Z64">
        <f t="shared" si="112"/>
        <v>0</v>
      </c>
      <c r="AA64" s="38" t="str">
        <f>IF(V64=0,"",IF(Y64&gt;Configurações!$B$15,"7DIA ","")&amp;IF(AND(WEEKDAY(R$5)=1,Z64&gt;IF($D64="F",Configurações!$B$13,Configurações!$B$14)),"DOM ","")&amp;IF(Configurações!$B$3="Simples","",IF(ROUND(W64*1440,0)&lt;=ROUND(Configurações!$B$11*1440,0),IF(ROUND(X64*1440,0)&gt;0,"INT-INDEVIDO",""),IF(ROUND(W64*1440,0)&lt;=ROUND(Configurações!$B$12*1440,0),IF(ROUND(X64*1440,0)&lt;&gt;ROUND(Configurações!$B$8*1440,0),"INT-15MIN",""),IF(OR(ROUND(X64*1440,0)&lt;ROUND(Configurações!$B$9*1440,0),ROUND(X64*1440,0)&gt;ROUND(Configurações!$B$10*1440,0)),"INT-1H2H","")))))</f>
        <v/>
      </c>
      <c r="AB64" t="str">
        <f>IF(Configurações!$B$3="Simples",IF('Escala Simples'!E64="Trabalho","TRAB",IF('Escala Simples'!E64="Folga","FOLGA",IF('Escala Simples'!E64="Atestado","ATEST",IF('Escala Simples'!E64="Férias","FERIAS","")))),"")</f>
        <v/>
      </c>
      <c r="AC64" s="71" t="str">
        <f>IF(Configurações!$B$3="Colunas",IF('Escala Colunas'!Q61="","",'Escala Colunas'!Q61),IF(Configurações!$B$3="Simples","",IF('Escala Linhas'!N64="","",'Escala Linhas'!N64)))</f>
        <v/>
      </c>
      <c r="AD64" s="71" t="str">
        <f>IF(Configurações!$B$3="Colunas",IF('Escala Colunas'!Q62="","",'Escala Colunas'!Q62),IF(Configurações!$B$3="Simples","",IF('Escala Linhas'!O64="","",'Escala Linhas'!O64)))</f>
        <v/>
      </c>
      <c r="AE64" s="71" t="str">
        <f>IF(Configurações!$B$3="Colunas",IF('Escala Colunas'!Q63="","",'Escala Colunas'!Q63),IF(Configurações!$B$3="Simples","",IF('Escala Linhas'!P64="","",'Escala Linhas'!P64)))</f>
        <v/>
      </c>
      <c r="AF64" s="71" t="str">
        <f>IF(Configurações!$B$3="Colunas",IF('Escala Colunas'!Q64="","",'Escala Colunas'!Q64),IF(Configurações!$B$3="Simples","",IF('Escala Linhas'!Q64="","",'Escala Linhas'!Q64)))</f>
        <v/>
      </c>
      <c r="AG64">
        <f>IF($B64="",0,IF(Configurações!$B$3="Simples",IF(OR(AM64="TRAB",AM64="ATEST"),1,0),IF(AND(AC64&lt;&gt;"",AF64&lt;&gt;""),1,0)))</f>
        <v>0</v>
      </c>
      <c r="AH64" s="72">
        <f>IF(AND(AG64=1,Configurações!$B$3&lt;&gt;"Simples"),MOD(AF64-AC64,1)-AI64,0)</f>
        <v>0</v>
      </c>
      <c r="AI64" s="72">
        <f t="shared" si="113"/>
        <v>0</v>
      </c>
      <c r="AJ64">
        <f t="shared" si="114"/>
        <v>0</v>
      </c>
      <c r="AK64">
        <f t="shared" si="115"/>
        <v>0</v>
      </c>
      <c r="AL64" s="38" t="str">
        <f>IF(AG64=0,"",IF(AJ64&gt;Configurações!$B$15,"7DIA ","")&amp;IF(AND(WEEKDAY(AC$5)=1,AK64&gt;IF($D64="F",Configurações!$B$13,Configurações!$B$14)),"DOM ","")&amp;IF(Configurações!$B$3="Simples","",IF(ROUND(AH64*1440,0)&lt;=ROUND(Configurações!$B$11*1440,0),IF(ROUND(AI64*1440,0)&gt;0,"INT-INDEVIDO",""),IF(ROUND(AH64*1440,0)&lt;=ROUND(Configurações!$B$12*1440,0),IF(ROUND(AI64*1440,0)&lt;&gt;ROUND(Configurações!$B$8*1440,0),"INT-15MIN",""),IF(OR(ROUND(AI64*1440,0)&lt;ROUND(Configurações!$B$9*1440,0),ROUND(AI64*1440,0)&gt;ROUND(Configurações!$B$10*1440,0)),"INT-1H2H","")))))</f>
        <v/>
      </c>
      <c r="AM64" t="str">
        <f>IF(Configurações!$B$3="Simples",IF('Escala Simples'!F64="Trabalho","TRAB",IF('Escala Simples'!F64="Folga","FOLGA",IF('Escala Simples'!F64="Atestado","ATEST",IF('Escala Simples'!F64="Férias","FERIAS","")))),"")</f>
        <v/>
      </c>
      <c r="AN64" s="71" t="str">
        <f>IF(Configurações!$B$3="Colunas",IF('Escala Colunas'!Q66="","",'Escala Colunas'!Q66),IF(Configurações!$B$3="Simples","",IF('Escala Linhas'!S64="","",'Escala Linhas'!S64)))</f>
        <v/>
      </c>
      <c r="AO64" s="71" t="str">
        <f>IF(Configurações!$B$3="Colunas",IF('Escala Colunas'!Q67="","",'Escala Colunas'!Q67),IF(Configurações!$B$3="Simples","",IF('Escala Linhas'!T64="","",'Escala Linhas'!T64)))</f>
        <v/>
      </c>
      <c r="AP64" s="71" t="str">
        <f>IF(Configurações!$B$3="Colunas",IF('Escala Colunas'!Q68="","",'Escala Colunas'!Q68),IF(Configurações!$B$3="Simples","",IF('Escala Linhas'!U64="","",'Escala Linhas'!U64)))</f>
        <v/>
      </c>
      <c r="AQ64" s="71" t="str">
        <f>IF(Configurações!$B$3="Colunas",IF('Escala Colunas'!Q69="","",'Escala Colunas'!Q69),IF(Configurações!$B$3="Simples","",IF('Escala Linhas'!V64="","",'Escala Linhas'!V64)))</f>
        <v/>
      </c>
      <c r="AR64">
        <f>IF($B64="",0,IF(Configurações!$B$3="Simples",IF(OR(AX64="TRAB",AX64="ATEST"),1,0),IF(AND(AN64&lt;&gt;"",AQ64&lt;&gt;""),1,0)))</f>
        <v>0</v>
      </c>
      <c r="AS64" s="72">
        <f>IF(AND(AR64=1,Configurações!$B$3&lt;&gt;"Simples"),MOD(AQ64-AN64,1)-AT64,0)</f>
        <v>0</v>
      </c>
      <c r="AT64" s="72">
        <f t="shared" si="116"/>
        <v>0</v>
      </c>
      <c r="AU64">
        <f t="shared" si="117"/>
        <v>0</v>
      </c>
      <c r="AV64">
        <f t="shared" si="118"/>
        <v>0</v>
      </c>
      <c r="AW64" s="38" t="str">
        <f>IF(AR64=0,"",IF(AU64&gt;Configurações!$B$15,"7DIA ","")&amp;IF(AND(WEEKDAY(AN$5)=1,AV64&gt;IF($D64="F",Configurações!$B$13,Configurações!$B$14)),"DOM ","")&amp;IF(Configurações!$B$3="Simples","",IF(ROUND(AS64*1440,0)&lt;=ROUND(Configurações!$B$11*1440,0),IF(ROUND(AT64*1440,0)&gt;0,"INT-INDEVIDO",""),IF(ROUND(AS64*1440,0)&lt;=ROUND(Configurações!$B$12*1440,0),IF(ROUND(AT64*1440,0)&lt;&gt;ROUND(Configurações!$B$8*1440,0),"INT-15MIN",""),IF(OR(ROUND(AT64*1440,0)&lt;ROUND(Configurações!$B$9*1440,0),ROUND(AT64*1440,0)&gt;ROUND(Configurações!$B$10*1440,0)),"INT-1H2H","")))))</f>
        <v/>
      </c>
      <c r="AX64" t="str">
        <f>IF(Configurações!$B$3="Simples",IF('Escala Simples'!G64="Trabalho","TRAB",IF('Escala Simples'!G64="Folga","FOLGA",IF('Escala Simples'!G64="Atestado","ATEST",IF('Escala Simples'!G64="Férias","FERIAS","")))),"")</f>
        <v/>
      </c>
      <c r="AY64" s="71" t="str">
        <f>IF(Configurações!$B$3="Colunas",IF('Escala Colunas'!Q71="","",'Escala Colunas'!Q71),IF(Configurações!$B$3="Simples","",IF('Escala Linhas'!X64="","",'Escala Linhas'!X64)))</f>
        <v/>
      </c>
      <c r="AZ64" s="71" t="str">
        <f>IF(Configurações!$B$3="Colunas",IF('Escala Colunas'!Q72="","",'Escala Colunas'!Q72),IF(Configurações!$B$3="Simples","",IF('Escala Linhas'!Y64="","",'Escala Linhas'!Y64)))</f>
        <v/>
      </c>
      <c r="BA64" s="71" t="str">
        <f>IF(Configurações!$B$3="Colunas",IF('Escala Colunas'!Q73="","",'Escala Colunas'!Q73),IF(Configurações!$B$3="Simples","",IF('Escala Linhas'!Z64="","",'Escala Linhas'!Z64)))</f>
        <v/>
      </c>
      <c r="BB64" s="71" t="str">
        <f>IF(Configurações!$B$3="Colunas",IF('Escala Colunas'!Q74="","",'Escala Colunas'!Q74),IF(Configurações!$B$3="Simples","",IF('Escala Linhas'!AA64="","",'Escala Linhas'!AA64)))</f>
        <v/>
      </c>
      <c r="BC64">
        <f>IF($B64="",0,IF(Configurações!$B$3="Simples",IF(OR(BI64="TRAB",BI64="ATEST"),1,0),IF(AND(AY64&lt;&gt;"",BB64&lt;&gt;""),1,0)))</f>
        <v>0</v>
      </c>
      <c r="BD64" s="72">
        <f>IF(AND(BC64=1,Configurações!$B$3&lt;&gt;"Simples"),MOD(BB64-AY64,1)-BE64,0)</f>
        <v>0</v>
      </c>
      <c r="BE64" s="72">
        <f t="shared" si="119"/>
        <v>0</v>
      </c>
      <c r="BF64">
        <f t="shared" si="120"/>
        <v>0</v>
      </c>
      <c r="BG64">
        <f t="shared" si="121"/>
        <v>0</v>
      </c>
      <c r="BH64" s="38" t="str">
        <f>IF(BC64=0,"",IF(BF64&gt;Configurações!$B$15,"7DIA ","")&amp;IF(AND(WEEKDAY(AY$5)=1,BG64&gt;IF($D64="F",Configurações!$B$13,Configurações!$B$14)),"DOM ","")&amp;IF(Configurações!$B$3="Simples","",IF(ROUND(BD64*1440,0)&lt;=ROUND(Configurações!$B$11*1440,0),IF(ROUND(BE64*1440,0)&gt;0,"INT-INDEVIDO",""),IF(ROUND(BD64*1440,0)&lt;=ROUND(Configurações!$B$12*1440,0),IF(ROUND(BE64*1440,0)&lt;&gt;ROUND(Configurações!$B$8*1440,0),"INT-15MIN",""),IF(OR(ROUND(BE64*1440,0)&lt;ROUND(Configurações!$B$9*1440,0),ROUND(BE64*1440,0)&gt;ROUND(Configurações!$B$10*1440,0)),"INT-1H2H","")))))</f>
        <v/>
      </c>
      <c r="BI64" t="str">
        <f>IF(Configurações!$B$3="Simples",IF('Escala Simples'!H64="Trabalho","TRAB",IF('Escala Simples'!H64="Folga","FOLGA",IF('Escala Simples'!H64="Atestado","ATEST",IF('Escala Simples'!H64="Férias","FERIAS","")))),"")</f>
        <v/>
      </c>
      <c r="BJ64" s="71" t="str">
        <f>IF(Configurações!$B$3="Colunas",IF('Escala Colunas'!Q76="","",'Escala Colunas'!Q76),IF(Configurações!$B$3="Simples","",IF('Escala Linhas'!AC64="","",'Escala Linhas'!AC64)))</f>
        <v/>
      </c>
      <c r="BK64" s="71" t="str">
        <f>IF(Configurações!$B$3="Colunas",IF('Escala Colunas'!Q77="","",'Escala Colunas'!Q77),IF(Configurações!$B$3="Simples","",IF('Escala Linhas'!AD64="","",'Escala Linhas'!AD64)))</f>
        <v/>
      </c>
      <c r="BL64" s="71" t="str">
        <f>IF(Configurações!$B$3="Colunas",IF('Escala Colunas'!Q78="","",'Escala Colunas'!Q78),IF(Configurações!$B$3="Simples","",IF('Escala Linhas'!AE64="","",'Escala Linhas'!AE64)))</f>
        <v/>
      </c>
      <c r="BM64" s="71" t="str">
        <f>IF(Configurações!$B$3="Colunas",IF('Escala Colunas'!Q79="","",'Escala Colunas'!Q79),IF(Configurações!$B$3="Simples","",IF('Escala Linhas'!AF64="","",'Escala Linhas'!AF64)))</f>
        <v/>
      </c>
      <c r="BN64">
        <f>IF($B64="",0,IF(Configurações!$B$3="Simples",IF(OR(BT64="TRAB",BT64="ATEST"),1,0),IF(AND(BJ64&lt;&gt;"",BM64&lt;&gt;""),1,0)))</f>
        <v>0</v>
      </c>
      <c r="BO64" s="72">
        <f>IF(AND(BN64=1,Configurações!$B$3&lt;&gt;"Simples"),MOD(BM64-BJ64,1)-BP64,0)</f>
        <v>0</v>
      </c>
      <c r="BP64" s="72">
        <f t="shared" si="122"/>
        <v>0</v>
      </c>
      <c r="BQ64">
        <f t="shared" si="123"/>
        <v>0</v>
      </c>
      <c r="BR64">
        <f t="shared" si="124"/>
        <v>0</v>
      </c>
      <c r="BS64" s="38" t="str">
        <f>IF(BN64=0,"",IF(BQ64&gt;Configurações!$B$15,"7DIA ","")&amp;IF(AND(WEEKDAY(BJ$5)=1,BR64&gt;IF($D64="F",Configurações!$B$13,Configurações!$B$14)),"DOM ","")&amp;IF(Configurações!$B$3="Simples","",IF(ROUND(BO64*1440,0)&lt;=ROUND(Configurações!$B$11*1440,0),IF(ROUND(BP64*1440,0)&gt;0,"INT-INDEVIDO",""),IF(ROUND(BO64*1440,0)&lt;=ROUND(Configurações!$B$12*1440,0),IF(ROUND(BP64*1440,0)&lt;&gt;ROUND(Configurações!$B$8*1440,0),"INT-15MIN",""),IF(OR(ROUND(BP64*1440,0)&lt;ROUND(Configurações!$B$9*1440,0),ROUND(BP64*1440,0)&gt;ROUND(Configurações!$B$10*1440,0)),"INT-1H2H","")))))</f>
        <v/>
      </c>
      <c r="BT64" t="str">
        <f>IF(Configurações!$B$3="Simples",IF('Escala Simples'!I64="Trabalho","TRAB",IF('Escala Simples'!I64="Folga","FOLGA",IF('Escala Simples'!I64="Atestado","ATEST",IF('Escala Simples'!I64="Férias","FERIAS","")))),"")</f>
        <v/>
      </c>
      <c r="BU64" s="71" t="str">
        <f>IF(Configurações!$B$3="Colunas",IF('Escala Colunas'!Q81="","",'Escala Colunas'!Q81),IF(Configurações!$B$3="Simples","",IF('Escala Linhas'!AH64="","",'Escala Linhas'!AH64)))</f>
        <v/>
      </c>
      <c r="BV64" s="71" t="str">
        <f>IF(Configurações!$B$3="Colunas",IF('Escala Colunas'!Q82="","",'Escala Colunas'!Q82),IF(Configurações!$B$3="Simples","",IF('Escala Linhas'!AI64="","",'Escala Linhas'!AI64)))</f>
        <v/>
      </c>
      <c r="BW64" s="71" t="str">
        <f>IF(Configurações!$B$3="Colunas",IF('Escala Colunas'!Q83="","",'Escala Colunas'!Q83),IF(Configurações!$B$3="Simples","",IF('Escala Linhas'!AJ64="","",'Escala Linhas'!AJ64)))</f>
        <v/>
      </c>
      <c r="BX64" s="71" t="str">
        <f>IF(Configurações!$B$3="Colunas",IF('Escala Colunas'!Q84="","",'Escala Colunas'!Q84),IF(Configurações!$B$3="Simples","",IF('Escala Linhas'!AK64="","",'Escala Linhas'!AK64)))</f>
        <v/>
      </c>
      <c r="BY64">
        <f>IF($B64="",0,IF(Configurações!$B$3="Simples",IF(OR(CE64="TRAB",CE64="ATEST"),1,0),IF(AND(BU64&lt;&gt;"",BX64&lt;&gt;""),1,0)))</f>
        <v>0</v>
      </c>
      <c r="BZ64" s="72">
        <f>IF(AND(BY64=1,Configurações!$B$3&lt;&gt;"Simples"),MOD(BX64-BU64,1)-CA64,0)</f>
        <v>0</v>
      </c>
      <c r="CA64" s="72">
        <f t="shared" si="125"/>
        <v>0</v>
      </c>
      <c r="CB64">
        <f t="shared" si="126"/>
        <v>0</v>
      </c>
      <c r="CC64">
        <f t="shared" si="127"/>
        <v>0</v>
      </c>
      <c r="CD64" s="38" t="str">
        <f>IF(BY64=0,"",IF(CB64&gt;Configurações!$B$15,"7DIA ","")&amp;IF(AND(WEEKDAY(BU$5)=1,CC64&gt;IF($D64="F",Configurações!$B$13,Configurações!$B$14)),"DOM ","")&amp;IF(Configurações!$B$3="Simples","",IF(ROUND(BZ64*1440,0)&lt;=ROUND(Configurações!$B$11*1440,0),IF(ROUND(CA64*1440,0)&gt;0,"INT-INDEVIDO",""),IF(ROUND(BZ64*1440,0)&lt;=ROUND(Configurações!$B$12*1440,0),IF(ROUND(CA64*1440,0)&lt;&gt;ROUND(Configurações!$B$8*1440,0),"INT-15MIN",""),IF(OR(ROUND(CA64*1440,0)&lt;ROUND(Configurações!$B$9*1440,0),ROUND(CA64*1440,0)&gt;ROUND(Configurações!$B$10*1440,0)),"INT-1H2H","")))))</f>
        <v/>
      </c>
      <c r="CE64" t="str">
        <f>IF(Configurações!$B$3="Simples",IF('Escala Simples'!J64="Trabalho","TRAB",IF('Escala Simples'!J64="Folga","FOLGA",IF('Escala Simples'!J64="Atestado","ATEST",IF('Escala Simples'!J64="Férias","FERIAS","")))),"")</f>
        <v/>
      </c>
      <c r="CF64" s="71" t="str">
        <f>IF(Configurações!$B$3="Colunas",IF('Escala Colunas'!Q89="","",'Escala Colunas'!Q89),IF(Configurações!$B$3="Simples","",IF('Escala Linhas'!AP64="","",'Escala Linhas'!AP64)))</f>
        <v/>
      </c>
      <c r="CG64" s="71" t="str">
        <f>IF(Configurações!$B$3="Colunas",IF('Escala Colunas'!Q90="","",'Escala Colunas'!Q90),IF(Configurações!$B$3="Simples","",IF('Escala Linhas'!AQ64="","",'Escala Linhas'!AQ64)))</f>
        <v/>
      </c>
      <c r="CH64" s="71" t="str">
        <f>IF(Configurações!$B$3="Colunas",IF('Escala Colunas'!Q91="","",'Escala Colunas'!Q91),IF(Configurações!$B$3="Simples","",IF('Escala Linhas'!AR64="","",'Escala Linhas'!AR64)))</f>
        <v/>
      </c>
      <c r="CI64" s="71" t="str">
        <f>IF(Configurações!$B$3="Colunas",IF('Escala Colunas'!Q92="","",'Escala Colunas'!Q92),IF(Configurações!$B$3="Simples","",IF('Escala Linhas'!AS64="","",'Escala Linhas'!AS64)))</f>
        <v/>
      </c>
      <c r="CJ64">
        <f>IF($B64="",0,IF(Configurações!$B$3="Simples",IF(OR(CP64="TRAB",CP64="ATEST"),1,0),IF(AND(CF64&lt;&gt;"",CI64&lt;&gt;""),1,0)))</f>
        <v>0</v>
      </c>
      <c r="CK64" s="72">
        <f>IF(AND(CJ64=1,Configurações!$B$3&lt;&gt;"Simples"),MOD(CI64-CF64,1)-CL64,0)</f>
        <v>0</v>
      </c>
      <c r="CL64" s="72">
        <f t="shared" si="128"/>
        <v>0</v>
      </c>
      <c r="CM64">
        <f t="shared" si="129"/>
        <v>0</v>
      </c>
      <c r="CN64">
        <f t="shared" si="130"/>
        <v>0</v>
      </c>
      <c r="CO64" s="38" t="str">
        <f>IF(CJ64=0,"",IF(CM64&gt;Configurações!$B$15,"7DIA ","")&amp;IF(AND(WEEKDAY(CF$5)=1,CN64&gt;IF($D64="F",Configurações!$B$13,Configurações!$B$14)),"DOM ","")&amp;IF(Configurações!$B$3="Simples","",IF(ROUND(CK64*1440,0)&lt;=ROUND(Configurações!$B$11*1440,0),IF(ROUND(CL64*1440,0)&gt;0,"INT-INDEVIDO",""),IF(ROUND(CK64*1440,0)&lt;=ROUND(Configurações!$B$12*1440,0),IF(ROUND(CL64*1440,0)&lt;&gt;ROUND(Configurações!$B$8*1440,0),"INT-15MIN",""),IF(OR(ROUND(CL64*1440,0)&lt;ROUND(Configurações!$B$9*1440,0),ROUND(CL64*1440,0)&gt;ROUND(Configurações!$B$10*1440,0)),"INT-1H2H","")))))</f>
        <v/>
      </c>
      <c r="CP64" t="str">
        <f>IF(Configurações!$B$3="Simples",IF('Escala Simples'!M64="Trabalho","TRAB",IF('Escala Simples'!M64="Folga","FOLGA",IF('Escala Simples'!M64="Atestado","ATEST",IF('Escala Simples'!M64="Férias","FERIAS","")))),"")</f>
        <v/>
      </c>
      <c r="CQ64" s="71" t="str">
        <f>IF(Configurações!$B$3="Colunas",IF('Escala Colunas'!Q94="","",'Escala Colunas'!Q94),IF(Configurações!$B$3="Simples","",IF('Escala Linhas'!AU64="","",'Escala Linhas'!AU64)))</f>
        <v/>
      </c>
      <c r="CR64" s="71" t="str">
        <f>IF(Configurações!$B$3="Colunas",IF('Escala Colunas'!Q95="","",'Escala Colunas'!Q95),IF(Configurações!$B$3="Simples","",IF('Escala Linhas'!AV64="","",'Escala Linhas'!AV64)))</f>
        <v/>
      </c>
      <c r="CS64" s="71" t="str">
        <f>IF(Configurações!$B$3="Colunas",IF('Escala Colunas'!Q96="","",'Escala Colunas'!Q96),IF(Configurações!$B$3="Simples","",IF('Escala Linhas'!AW64="","",'Escala Linhas'!AW64)))</f>
        <v/>
      </c>
      <c r="CT64" s="71" t="str">
        <f>IF(Configurações!$B$3="Colunas",IF('Escala Colunas'!Q97="","",'Escala Colunas'!Q97),IF(Configurações!$B$3="Simples","",IF('Escala Linhas'!AX64="","",'Escala Linhas'!AX64)))</f>
        <v/>
      </c>
      <c r="CU64">
        <f>IF($B64="",0,IF(Configurações!$B$3="Simples",IF(OR(DA64="TRAB",DA64="ATEST"),1,0),IF(AND(CQ64&lt;&gt;"",CT64&lt;&gt;""),1,0)))</f>
        <v>0</v>
      </c>
      <c r="CV64" s="72">
        <f>IF(AND(CU64=1,Configurações!$B$3&lt;&gt;"Simples"),MOD(CT64-CQ64,1)-CW64,0)</f>
        <v>0</v>
      </c>
      <c r="CW64" s="72">
        <f t="shared" si="131"/>
        <v>0</v>
      </c>
      <c r="CX64">
        <f t="shared" si="132"/>
        <v>0</v>
      </c>
      <c r="CY64">
        <f t="shared" si="133"/>
        <v>0</v>
      </c>
      <c r="CZ64" s="38" t="str">
        <f>IF(CU64=0,"",IF(CX64&gt;Configurações!$B$15,"7DIA ","")&amp;IF(AND(WEEKDAY(CQ$5)=1,CY64&gt;IF($D64="F",Configurações!$B$13,Configurações!$B$14)),"DOM ","")&amp;IF(Configurações!$B$3="Simples","",IF(ROUND(CV64*1440,0)&lt;=ROUND(Configurações!$B$11*1440,0),IF(ROUND(CW64*1440,0)&gt;0,"INT-INDEVIDO",""),IF(ROUND(CV64*1440,0)&lt;=ROUND(Configurações!$B$12*1440,0),IF(ROUND(CW64*1440,0)&lt;&gt;ROUND(Configurações!$B$8*1440,0),"INT-15MIN",""),IF(OR(ROUND(CW64*1440,0)&lt;ROUND(Configurações!$B$9*1440,0),ROUND(CW64*1440,0)&gt;ROUND(Configurações!$B$10*1440,0)),"INT-1H2H","")))))</f>
        <v/>
      </c>
      <c r="DA64" t="str">
        <f>IF(Configurações!$B$3="Simples",IF('Escala Simples'!N64="Trabalho","TRAB",IF('Escala Simples'!N64="Folga","FOLGA",IF('Escala Simples'!N64="Atestado","ATEST",IF('Escala Simples'!N64="Férias","FERIAS","")))),"")</f>
        <v/>
      </c>
      <c r="DB64" s="71" t="str">
        <f>IF(Configurações!$B$3="Colunas",IF('Escala Colunas'!Q99="","",'Escala Colunas'!Q99),IF(Configurações!$B$3="Simples","",IF('Escala Linhas'!AZ64="","",'Escala Linhas'!AZ64)))</f>
        <v/>
      </c>
      <c r="DC64" s="71" t="str">
        <f>IF(Configurações!$B$3="Colunas",IF('Escala Colunas'!Q100="","",'Escala Colunas'!Q100),IF(Configurações!$B$3="Simples","",IF('Escala Linhas'!BA64="","",'Escala Linhas'!BA64)))</f>
        <v/>
      </c>
      <c r="DD64" s="71" t="str">
        <f>IF(Configurações!$B$3="Colunas",IF('Escala Colunas'!Q101="","",'Escala Colunas'!Q101),IF(Configurações!$B$3="Simples","",IF('Escala Linhas'!BB64="","",'Escala Linhas'!BB64)))</f>
        <v/>
      </c>
      <c r="DE64" s="71" t="str">
        <f>IF(Configurações!$B$3="Colunas",IF('Escala Colunas'!Q102="","",'Escala Colunas'!Q102),IF(Configurações!$B$3="Simples","",IF('Escala Linhas'!BC64="","",'Escala Linhas'!BC64)))</f>
        <v/>
      </c>
      <c r="DF64">
        <f>IF($B64="",0,IF(Configurações!$B$3="Simples",IF(OR(DL64="TRAB",DL64="ATEST"),1,0),IF(AND(DB64&lt;&gt;"",DE64&lt;&gt;""),1,0)))</f>
        <v>0</v>
      </c>
      <c r="DG64" s="72">
        <f>IF(AND(DF64=1,Configurações!$B$3&lt;&gt;"Simples"),MOD(DE64-DB64,1)-DH64,0)</f>
        <v>0</v>
      </c>
      <c r="DH64" s="72">
        <f t="shared" si="134"/>
        <v>0</v>
      </c>
      <c r="DI64">
        <f t="shared" si="135"/>
        <v>0</v>
      </c>
      <c r="DJ64">
        <f t="shared" si="136"/>
        <v>0</v>
      </c>
      <c r="DK64" s="38" t="str">
        <f>IF(DF64=0,"",IF(DI64&gt;Configurações!$B$15,"7DIA ","")&amp;IF(AND(WEEKDAY(DB$5)=1,DJ64&gt;IF($D64="F",Configurações!$B$13,Configurações!$B$14)),"DOM ","")&amp;IF(Configurações!$B$3="Simples","",IF(ROUND(DG64*1440,0)&lt;=ROUND(Configurações!$B$11*1440,0),IF(ROUND(DH64*1440,0)&gt;0,"INT-INDEVIDO",""),IF(ROUND(DG64*1440,0)&lt;=ROUND(Configurações!$B$12*1440,0),IF(ROUND(DH64*1440,0)&lt;&gt;ROUND(Configurações!$B$8*1440,0),"INT-15MIN",""),IF(OR(ROUND(DH64*1440,0)&lt;ROUND(Configurações!$B$9*1440,0),ROUND(DH64*1440,0)&gt;ROUND(Configurações!$B$10*1440,0)),"INT-1H2H","")))))</f>
        <v/>
      </c>
      <c r="DL64" t="str">
        <f>IF(Configurações!$B$3="Simples",IF('Escala Simples'!O64="Trabalho","TRAB",IF('Escala Simples'!O64="Folga","FOLGA",IF('Escala Simples'!O64="Atestado","ATEST",IF('Escala Simples'!O64="Férias","FERIAS","")))),"")</f>
        <v/>
      </c>
      <c r="DM64" s="71" t="str">
        <f>IF(Configurações!$B$3="Colunas",IF('Escala Colunas'!Q104="","",'Escala Colunas'!Q104),IF(Configurações!$B$3="Simples","",IF('Escala Linhas'!BE64="","",'Escala Linhas'!BE64)))</f>
        <v/>
      </c>
      <c r="DN64" s="71" t="str">
        <f>IF(Configurações!$B$3="Colunas",IF('Escala Colunas'!Q105="","",'Escala Colunas'!Q105),IF(Configurações!$B$3="Simples","",IF('Escala Linhas'!BF64="","",'Escala Linhas'!BF64)))</f>
        <v/>
      </c>
      <c r="DO64" s="71" t="str">
        <f>IF(Configurações!$B$3="Colunas",IF('Escala Colunas'!Q106="","",'Escala Colunas'!Q106),IF(Configurações!$B$3="Simples","",IF('Escala Linhas'!BG64="","",'Escala Linhas'!BG64)))</f>
        <v/>
      </c>
      <c r="DP64" s="71" t="str">
        <f>IF(Configurações!$B$3="Colunas",IF('Escala Colunas'!Q107="","",'Escala Colunas'!Q107),IF(Configurações!$B$3="Simples","",IF('Escala Linhas'!BH64="","",'Escala Linhas'!BH64)))</f>
        <v/>
      </c>
      <c r="DQ64">
        <f>IF($B64="",0,IF(Configurações!$B$3="Simples",IF(OR(DW64="TRAB",DW64="ATEST"),1,0),IF(AND(DM64&lt;&gt;"",DP64&lt;&gt;""),1,0)))</f>
        <v>0</v>
      </c>
      <c r="DR64" s="72">
        <f>IF(AND(DQ64=1,Configurações!$B$3&lt;&gt;"Simples"),MOD(DP64-DM64,1)-DS64,0)</f>
        <v>0</v>
      </c>
      <c r="DS64" s="72">
        <f t="shared" si="137"/>
        <v>0</v>
      </c>
      <c r="DT64">
        <f t="shared" si="138"/>
        <v>0</v>
      </c>
      <c r="DU64">
        <f t="shared" si="139"/>
        <v>0</v>
      </c>
      <c r="DV64" s="38" t="str">
        <f>IF(DQ64=0,"",IF(DT64&gt;Configurações!$B$15,"7DIA ","")&amp;IF(AND(WEEKDAY(DM$5)=1,DU64&gt;IF($D64="F",Configurações!$B$13,Configurações!$B$14)),"DOM ","")&amp;IF(Configurações!$B$3="Simples","",IF(ROUND(DR64*1440,0)&lt;=ROUND(Configurações!$B$11*1440,0),IF(ROUND(DS64*1440,0)&gt;0,"INT-INDEVIDO",""),IF(ROUND(DR64*1440,0)&lt;=ROUND(Configurações!$B$12*1440,0),IF(ROUND(DS64*1440,0)&lt;&gt;ROUND(Configurações!$B$8*1440,0),"INT-15MIN",""),IF(OR(ROUND(DS64*1440,0)&lt;ROUND(Configurações!$B$9*1440,0),ROUND(DS64*1440,0)&gt;ROUND(Configurações!$B$10*1440,0)),"INT-1H2H","")))))</f>
        <v/>
      </c>
      <c r="DW64" t="str">
        <f>IF(Configurações!$B$3="Simples",IF('Escala Simples'!P64="Trabalho","TRAB",IF('Escala Simples'!P64="Folga","FOLGA",IF('Escala Simples'!P64="Atestado","ATEST",IF('Escala Simples'!P64="Férias","FERIAS","")))),"")</f>
        <v/>
      </c>
      <c r="DX64" s="71" t="str">
        <f>IF(Configurações!$B$3="Colunas",IF('Escala Colunas'!Q109="","",'Escala Colunas'!Q109),IF(Configurações!$B$3="Simples","",IF('Escala Linhas'!BJ64="","",'Escala Linhas'!BJ64)))</f>
        <v/>
      </c>
      <c r="DY64" s="71" t="str">
        <f>IF(Configurações!$B$3="Colunas",IF('Escala Colunas'!Q110="","",'Escala Colunas'!Q110),IF(Configurações!$B$3="Simples","",IF('Escala Linhas'!BK64="","",'Escala Linhas'!BK64)))</f>
        <v/>
      </c>
      <c r="DZ64" s="71" t="str">
        <f>IF(Configurações!$B$3="Colunas",IF('Escala Colunas'!Q111="","",'Escala Colunas'!Q111),IF(Configurações!$B$3="Simples","",IF('Escala Linhas'!BL64="","",'Escala Linhas'!BL64)))</f>
        <v/>
      </c>
      <c r="EA64" s="71" t="str">
        <f>IF(Configurações!$B$3="Colunas",IF('Escala Colunas'!Q112="","",'Escala Colunas'!Q112),IF(Configurações!$B$3="Simples","",IF('Escala Linhas'!BM64="","",'Escala Linhas'!BM64)))</f>
        <v/>
      </c>
      <c r="EB64">
        <f>IF($B64="",0,IF(Configurações!$B$3="Simples",IF(OR(EH64="TRAB",EH64="ATEST"),1,0),IF(AND(DX64&lt;&gt;"",EA64&lt;&gt;""),1,0)))</f>
        <v>0</v>
      </c>
      <c r="EC64" s="72">
        <f>IF(AND(EB64=1,Configurações!$B$3&lt;&gt;"Simples"),MOD(EA64-DX64,1)-ED64,0)</f>
        <v>0</v>
      </c>
      <c r="ED64" s="72">
        <f t="shared" si="140"/>
        <v>0</v>
      </c>
      <c r="EE64">
        <f t="shared" si="141"/>
        <v>0</v>
      </c>
      <c r="EF64">
        <f t="shared" si="142"/>
        <v>0</v>
      </c>
      <c r="EG64" s="38" t="str">
        <f>IF(EB64=0,"",IF(EE64&gt;Configurações!$B$15,"7DIA ","")&amp;IF(AND(WEEKDAY(DX$5)=1,EF64&gt;IF($D64="F",Configurações!$B$13,Configurações!$B$14)),"DOM ","")&amp;IF(Configurações!$B$3="Simples","",IF(ROUND(EC64*1440,0)&lt;=ROUND(Configurações!$B$11*1440,0),IF(ROUND(ED64*1440,0)&gt;0,"INT-INDEVIDO",""),IF(ROUND(EC64*1440,0)&lt;=ROUND(Configurações!$B$12*1440,0),IF(ROUND(ED64*1440,0)&lt;&gt;ROUND(Configurações!$B$8*1440,0),"INT-15MIN",""),IF(OR(ROUND(ED64*1440,0)&lt;ROUND(Configurações!$B$9*1440,0),ROUND(ED64*1440,0)&gt;ROUND(Configurações!$B$10*1440,0)),"INT-1H2H","")))))</f>
        <v/>
      </c>
      <c r="EH64" t="str">
        <f>IF(Configurações!$B$3="Simples",IF('Escala Simples'!Q64="Trabalho","TRAB",IF('Escala Simples'!Q64="Folga","FOLGA",IF('Escala Simples'!Q64="Atestado","ATEST",IF('Escala Simples'!Q64="Férias","FERIAS","")))),"")</f>
        <v/>
      </c>
      <c r="EI64" s="71" t="str">
        <f>IF(Configurações!$B$3="Colunas",IF('Escala Colunas'!Q114="","",'Escala Colunas'!Q114),IF(Configurações!$B$3="Simples","",IF('Escala Linhas'!BO64="","",'Escala Linhas'!BO64)))</f>
        <v/>
      </c>
      <c r="EJ64" s="71" t="str">
        <f>IF(Configurações!$B$3="Colunas",IF('Escala Colunas'!Q115="","",'Escala Colunas'!Q115),IF(Configurações!$B$3="Simples","",IF('Escala Linhas'!BP64="","",'Escala Linhas'!BP64)))</f>
        <v/>
      </c>
      <c r="EK64" s="71" t="str">
        <f>IF(Configurações!$B$3="Colunas",IF('Escala Colunas'!Q116="","",'Escala Colunas'!Q116),IF(Configurações!$B$3="Simples","",IF('Escala Linhas'!BQ64="","",'Escala Linhas'!BQ64)))</f>
        <v/>
      </c>
      <c r="EL64" s="71" t="str">
        <f>IF(Configurações!$B$3="Colunas",IF('Escala Colunas'!Q117="","",'Escala Colunas'!Q117),IF(Configurações!$B$3="Simples","",IF('Escala Linhas'!BR64="","",'Escala Linhas'!BR64)))</f>
        <v/>
      </c>
      <c r="EM64">
        <f>IF($B64="",0,IF(Configurações!$B$3="Simples",IF(OR(ES64="TRAB",ES64="ATEST"),1,0),IF(AND(EI64&lt;&gt;"",EL64&lt;&gt;""),1,0)))</f>
        <v>0</v>
      </c>
      <c r="EN64" s="72">
        <f>IF(AND(EM64=1,Configurações!$B$3&lt;&gt;"Simples"),MOD(EL64-EI64,1)-EO64,0)</f>
        <v>0</v>
      </c>
      <c r="EO64" s="72">
        <f t="shared" si="143"/>
        <v>0</v>
      </c>
      <c r="EP64">
        <f t="shared" si="144"/>
        <v>0</v>
      </c>
      <c r="EQ64">
        <f t="shared" si="145"/>
        <v>0</v>
      </c>
      <c r="ER64" s="38" t="str">
        <f>IF(EM64=0,"",IF(EP64&gt;Configurações!$B$15,"7DIA ","")&amp;IF(AND(WEEKDAY(EI$5)=1,EQ64&gt;IF($D64="F",Configurações!$B$13,Configurações!$B$14)),"DOM ","")&amp;IF(Configurações!$B$3="Simples","",IF(ROUND(EN64*1440,0)&lt;=ROUND(Configurações!$B$11*1440,0),IF(ROUND(EO64*1440,0)&gt;0,"INT-INDEVIDO",""),IF(ROUND(EN64*1440,0)&lt;=ROUND(Configurações!$B$12*1440,0),IF(ROUND(EO64*1440,0)&lt;&gt;ROUND(Configurações!$B$8*1440,0),"INT-15MIN",""),IF(OR(ROUND(EO64*1440,0)&lt;ROUND(Configurações!$B$9*1440,0),ROUND(EO64*1440,0)&gt;ROUND(Configurações!$B$10*1440,0)),"INT-1H2H","")))))</f>
        <v/>
      </c>
      <c r="ES64" t="str">
        <f>IF(Configurações!$B$3="Simples",IF('Escala Simples'!R64="Trabalho","TRAB",IF('Escala Simples'!R64="Folga","FOLGA",IF('Escala Simples'!R64="Atestado","ATEST",IF('Escala Simples'!R64="Férias","FERIAS","")))),"")</f>
        <v/>
      </c>
      <c r="ET64" s="71" t="str">
        <f>IF(Configurações!$B$3="Colunas",IF('Escala Colunas'!Q119="","",'Escala Colunas'!Q119),IF(Configurações!$B$3="Simples","",IF('Escala Linhas'!BT64="","",'Escala Linhas'!BT64)))</f>
        <v/>
      </c>
      <c r="EU64" s="71" t="str">
        <f>IF(Configurações!$B$3="Colunas",IF('Escala Colunas'!Q120="","",'Escala Colunas'!Q120),IF(Configurações!$B$3="Simples","",IF('Escala Linhas'!BU64="","",'Escala Linhas'!BU64)))</f>
        <v/>
      </c>
      <c r="EV64" s="71" t="str">
        <f>IF(Configurações!$B$3="Colunas",IF('Escala Colunas'!Q121="","",'Escala Colunas'!Q121),IF(Configurações!$B$3="Simples","",IF('Escala Linhas'!BV64="","",'Escala Linhas'!BV64)))</f>
        <v/>
      </c>
      <c r="EW64" s="71" t="str">
        <f>IF(Configurações!$B$3="Colunas",IF('Escala Colunas'!Q122="","",'Escala Colunas'!Q122),IF(Configurações!$B$3="Simples","",IF('Escala Linhas'!BW64="","",'Escala Linhas'!BW64)))</f>
        <v/>
      </c>
      <c r="EX64">
        <f>IF($B64="",0,IF(Configurações!$B$3="Simples",IF(OR(FD64="TRAB",FD64="ATEST"),1,0),IF(AND(ET64&lt;&gt;"",EW64&lt;&gt;""),1,0)))</f>
        <v>0</v>
      </c>
      <c r="EY64" s="72">
        <f>IF(AND(EX64=1,Configurações!$B$3&lt;&gt;"Simples"),MOD(EW64-ET64,1)-EZ64,0)</f>
        <v>0</v>
      </c>
      <c r="EZ64" s="72">
        <f t="shared" si="146"/>
        <v>0</v>
      </c>
      <c r="FA64">
        <f t="shared" si="147"/>
        <v>0</v>
      </c>
      <c r="FB64">
        <f t="shared" si="148"/>
        <v>0</v>
      </c>
      <c r="FC64" s="38" t="str">
        <f>IF(EX64=0,"",IF(FA64&gt;Configurações!$B$15,"7DIA ","")&amp;IF(AND(WEEKDAY(ET$5)=1,FB64&gt;IF($D64="F",Configurações!$B$13,Configurações!$B$14)),"DOM ","")&amp;IF(Configurações!$B$3="Simples","",IF(ROUND(EY64*1440,0)&lt;=ROUND(Configurações!$B$11*1440,0),IF(ROUND(EZ64*1440,0)&gt;0,"INT-INDEVIDO",""),IF(ROUND(EY64*1440,0)&lt;=ROUND(Configurações!$B$12*1440,0),IF(ROUND(EZ64*1440,0)&lt;&gt;ROUND(Configurações!$B$8*1440,0),"INT-15MIN",""),IF(OR(ROUND(EZ64*1440,0)&lt;ROUND(Configurações!$B$9*1440,0),ROUND(EZ64*1440,0)&gt;ROUND(Configurações!$B$10*1440,0)),"INT-1H2H","")))))</f>
        <v/>
      </c>
      <c r="FD64" t="str">
        <f>IF(Configurações!$B$3="Simples",IF('Escala Simples'!S64="Trabalho","TRAB",IF('Escala Simples'!S64="Folga","FOLGA",IF('Escala Simples'!S64="Atestado","ATEST",IF('Escala Simples'!S64="Férias","FERIAS","")))),"")</f>
        <v/>
      </c>
      <c r="FE64" s="71" t="str">
        <f>IF(Configurações!$B$3="Colunas",IF('Escala Colunas'!Q127="","",'Escala Colunas'!Q127),IF(Configurações!$B$3="Simples","",IF('Escala Linhas'!CB64="","",'Escala Linhas'!CB64)))</f>
        <v/>
      </c>
      <c r="FF64" s="71" t="str">
        <f>IF(Configurações!$B$3="Colunas",IF('Escala Colunas'!Q128="","",'Escala Colunas'!Q128),IF(Configurações!$B$3="Simples","",IF('Escala Linhas'!CC64="","",'Escala Linhas'!CC64)))</f>
        <v/>
      </c>
      <c r="FG64" s="71" t="str">
        <f>IF(Configurações!$B$3="Colunas",IF('Escala Colunas'!Q129="","",'Escala Colunas'!Q129),IF(Configurações!$B$3="Simples","",IF('Escala Linhas'!CD64="","",'Escala Linhas'!CD64)))</f>
        <v/>
      </c>
      <c r="FH64" s="71" t="str">
        <f>IF(Configurações!$B$3="Colunas",IF('Escala Colunas'!Q130="","",'Escala Colunas'!Q130),IF(Configurações!$B$3="Simples","",IF('Escala Linhas'!CE64="","",'Escala Linhas'!CE64)))</f>
        <v/>
      </c>
      <c r="FI64">
        <f>IF($B64="",0,IF(Configurações!$B$3="Simples",IF(OR(FO64="TRAB",FO64="ATEST"),1,0),IF(AND(FE64&lt;&gt;"",FH64&lt;&gt;""),1,0)))</f>
        <v>0</v>
      </c>
      <c r="FJ64" s="72">
        <f>IF(AND(FI64=1,Configurações!$B$3&lt;&gt;"Simples"),MOD(FH64-FE64,1)-FK64,0)</f>
        <v>0</v>
      </c>
      <c r="FK64" s="72">
        <f t="shared" si="149"/>
        <v>0</v>
      </c>
      <c r="FL64">
        <f t="shared" si="150"/>
        <v>0</v>
      </c>
      <c r="FM64">
        <f t="shared" si="151"/>
        <v>0</v>
      </c>
      <c r="FN64" s="38" t="str">
        <f>IF(FI64=0,"",IF(FL64&gt;Configurações!$B$15,"7DIA ","")&amp;IF(AND(WEEKDAY(FE$5)=1,FM64&gt;IF($D64="F",Configurações!$B$13,Configurações!$B$14)),"DOM ","")&amp;IF(Configurações!$B$3="Simples","",IF(ROUND(FJ64*1440,0)&lt;=ROUND(Configurações!$B$11*1440,0),IF(ROUND(FK64*1440,0)&gt;0,"INT-INDEVIDO",""),IF(ROUND(FJ64*1440,0)&lt;=ROUND(Configurações!$B$12*1440,0),IF(ROUND(FK64*1440,0)&lt;&gt;ROUND(Configurações!$B$8*1440,0),"INT-15MIN",""),IF(OR(ROUND(FK64*1440,0)&lt;ROUND(Configurações!$B$9*1440,0),ROUND(FK64*1440,0)&gt;ROUND(Configurações!$B$10*1440,0)),"INT-1H2H","")))))</f>
        <v/>
      </c>
      <c r="FO64" t="str">
        <f>IF(Configurações!$B$3="Simples",IF('Escala Simples'!V64="Trabalho","TRAB",IF('Escala Simples'!V64="Folga","FOLGA",IF('Escala Simples'!V64="Atestado","ATEST",IF('Escala Simples'!V64="Férias","FERIAS","")))),"")</f>
        <v/>
      </c>
      <c r="FP64" s="71" t="str">
        <f>IF(Configurações!$B$3="Colunas",IF('Escala Colunas'!Q132="","",'Escala Colunas'!Q132),IF(Configurações!$B$3="Simples","",IF('Escala Linhas'!CG64="","",'Escala Linhas'!CG64)))</f>
        <v/>
      </c>
      <c r="FQ64" s="71" t="str">
        <f>IF(Configurações!$B$3="Colunas",IF('Escala Colunas'!Q133="","",'Escala Colunas'!Q133),IF(Configurações!$B$3="Simples","",IF('Escala Linhas'!CH64="","",'Escala Linhas'!CH64)))</f>
        <v/>
      </c>
      <c r="FR64" s="71" t="str">
        <f>IF(Configurações!$B$3="Colunas",IF('Escala Colunas'!Q134="","",'Escala Colunas'!Q134),IF(Configurações!$B$3="Simples","",IF('Escala Linhas'!CI64="","",'Escala Linhas'!CI64)))</f>
        <v/>
      </c>
      <c r="FS64" s="71" t="str">
        <f>IF(Configurações!$B$3="Colunas",IF('Escala Colunas'!Q135="","",'Escala Colunas'!Q135),IF(Configurações!$B$3="Simples","",IF('Escala Linhas'!CJ64="","",'Escala Linhas'!CJ64)))</f>
        <v/>
      </c>
      <c r="FT64">
        <f>IF($B64="",0,IF(Configurações!$B$3="Simples",IF(OR(FZ64="TRAB",FZ64="ATEST"),1,0),IF(AND(FP64&lt;&gt;"",FS64&lt;&gt;""),1,0)))</f>
        <v>0</v>
      </c>
      <c r="FU64" s="72">
        <f>IF(AND(FT64=1,Configurações!$B$3&lt;&gt;"Simples"),MOD(FS64-FP64,1)-FV64,0)</f>
        <v>0</v>
      </c>
      <c r="FV64" s="72">
        <f t="shared" si="152"/>
        <v>0</v>
      </c>
      <c r="FW64">
        <f t="shared" si="153"/>
        <v>0</v>
      </c>
      <c r="FX64">
        <f t="shared" si="154"/>
        <v>0</v>
      </c>
      <c r="FY64" s="38" t="str">
        <f>IF(FT64=0,"",IF(FW64&gt;Configurações!$B$15,"7DIA ","")&amp;IF(AND(WEEKDAY(FP$5)=1,FX64&gt;IF($D64="F",Configurações!$B$13,Configurações!$B$14)),"DOM ","")&amp;IF(Configurações!$B$3="Simples","",IF(ROUND(FU64*1440,0)&lt;=ROUND(Configurações!$B$11*1440,0),IF(ROUND(FV64*1440,0)&gt;0,"INT-INDEVIDO",""),IF(ROUND(FU64*1440,0)&lt;=ROUND(Configurações!$B$12*1440,0),IF(ROUND(FV64*1440,0)&lt;&gt;ROUND(Configurações!$B$8*1440,0),"INT-15MIN",""),IF(OR(ROUND(FV64*1440,0)&lt;ROUND(Configurações!$B$9*1440,0),ROUND(FV64*1440,0)&gt;ROUND(Configurações!$B$10*1440,0)),"INT-1H2H","")))))</f>
        <v/>
      </c>
      <c r="FZ64" t="str">
        <f>IF(Configurações!$B$3="Simples",IF('Escala Simples'!W64="Trabalho","TRAB",IF('Escala Simples'!W64="Folga","FOLGA",IF('Escala Simples'!W64="Atestado","ATEST",IF('Escala Simples'!W64="Férias","FERIAS","")))),"")</f>
        <v/>
      </c>
      <c r="GA64" s="71" t="str">
        <f>IF(Configurações!$B$3="Colunas",IF('Escala Colunas'!Q137="","",'Escala Colunas'!Q137),IF(Configurações!$B$3="Simples","",IF('Escala Linhas'!CL64="","",'Escala Linhas'!CL64)))</f>
        <v/>
      </c>
      <c r="GB64" s="71" t="str">
        <f>IF(Configurações!$B$3="Colunas",IF('Escala Colunas'!Q138="","",'Escala Colunas'!Q138),IF(Configurações!$B$3="Simples","",IF('Escala Linhas'!CM64="","",'Escala Linhas'!CM64)))</f>
        <v/>
      </c>
      <c r="GC64" s="71" t="str">
        <f>IF(Configurações!$B$3="Colunas",IF('Escala Colunas'!Q139="","",'Escala Colunas'!Q139),IF(Configurações!$B$3="Simples","",IF('Escala Linhas'!CN64="","",'Escala Linhas'!CN64)))</f>
        <v/>
      </c>
      <c r="GD64" s="71" t="str">
        <f>IF(Configurações!$B$3="Colunas",IF('Escala Colunas'!Q140="","",'Escala Colunas'!Q140),IF(Configurações!$B$3="Simples","",IF('Escala Linhas'!CO64="","",'Escala Linhas'!CO64)))</f>
        <v/>
      </c>
      <c r="GE64">
        <f>IF($B64="",0,IF(Configurações!$B$3="Simples",IF(OR(GK64="TRAB",GK64="ATEST"),1,0),IF(AND(GA64&lt;&gt;"",GD64&lt;&gt;""),1,0)))</f>
        <v>0</v>
      </c>
      <c r="GF64" s="72">
        <f>IF(AND(GE64=1,Configurações!$B$3&lt;&gt;"Simples"),MOD(GD64-GA64,1)-GG64,0)</f>
        <v>0</v>
      </c>
      <c r="GG64" s="72">
        <f t="shared" si="155"/>
        <v>0</v>
      </c>
      <c r="GH64">
        <f t="shared" si="156"/>
        <v>0</v>
      </c>
      <c r="GI64">
        <f t="shared" si="157"/>
        <v>0</v>
      </c>
      <c r="GJ64" s="38" t="str">
        <f>IF(GE64=0,"",IF(GH64&gt;Configurações!$B$15,"7DIA ","")&amp;IF(AND(WEEKDAY(GA$5)=1,GI64&gt;IF($D64="F",Configurações!$B$13,Configurações!$B$14)),"DOM ","")&amp;IF(Configurações!$B$3="Simples","",IF(ROUND(GF64*1440,0)&lt;=ROUND(Configurações!$B$11*1440,0),IF(ROUND(GG64*1440,0)&gt;0,"INT-INDEVIDO",""),IF(ROUND(GF64*1440,0)&lt;=ROUND(Configurações!$B$12*1440,0),IF(ROUND(GG64*1440,0)&lt;&gt;ROUND(Configurações!$B$8*1440,0),"INT-15MIN",""),IF(OR(ROUND(GG64*1440,0)&lt;ROUND(Configurações!$B$9*1440,0),ROUND(GG64*1440,0)&gt;ROUND(Configurações!$B$10*1440,0)),"INT-1H2H","")))))</f>
        <v/>
      </c>
      <c r="GK64" t="str">
        <f>IF(Configurações!$B$3="Simples",IF('Escala Simples'!X64="Trabalho","TRAB",IF('Escala Simples'!X64="Folga","FOLGA",IF('Escala Simples'!X64="Atestado","ATEST",IF('Escala Simples'!X64="Férias","FERIAS","")))),"")</f>
        <v/>
      </c>
      <c r="GL64" s="71" t="str">
        <f>IF(Configurações!$B$3="Colunas",IF('Escala Colunas'!Q142="","",'Escala Colunas'!Q142),IF(Configurações!$B$3="Simples","",IF('Escala Linhas'!CQ64="","",'Escala Linhas'!CQ64)))</f>
        <v/>
      </c>
      <c r="GM64" s="71" t="str">
        <f>IF(Configurações!$B$3="Colunas",IF('Escala Colunas'!Q143="","",'Escala Colunas'!Q143),IF(Configurações!$B$3="Simples","",IF('Escala Linhas'!CR64="","",'Escala Linhas'!CR64)))</f>
        <v/>
      </c>
      <c r="GN64" s="71" t="str">
        <f>IF(Configurações!$B$3="Colunas",IF('Escala Colunas'!Q144="","",'Escala Colunas'!Q144),IF(Configurações!$B$3="Simples","",IF('Escala Linhas'!CS64="","",'Escala Linhas'!CS64)))</f>
        <v/>
      </c>
      <c r="GO64" s="71" t="str">
        <f>IF(Configurações!$B$3="Colunas",IF('Escala Colunas'!Q145="","",'Escala Colunas'!Q145),IF(Configurações!$B$3="Simples","",IF('Escala Linhas'!CT64="","",'Escala Linhas'!CT64)))</f>
        <v/>
      </c>
      <c r="GP64">
        <f>IF($B64="",0,IF(Configurações!$B$3="Simples",IF(OR(GV64="TRAB",GV64="ATEST"),1,0),IF(AND(GL64&lt;&gt;"",GO64&lt;&gt;""),1,0)))</f>
        <v>0</v>
      </c>
      <c r="GQ64" s="72">
        <f>IF(AND(GP64=1,Configurações!$B$3&lt;&gt;"Simples"),MOD(GO64-GL64,1)-GR64,0)</f>
        <v>0</v>
      </c>
      <c r="GR64" s="72">
        <f t="shared" si="158"/>
        <v>0</v>
      </c>
      <c r="GS64">
        <f t="shared" si="159"/>
        <v>0</v>
      </c>
      <c r="GT64">
        <f t="shared" si="160"/>
        <v>0</v>
      </c>
      <c r="GU64" s="38" t="str">
        <f>IF(GP64=0,"",IF(GS64&gt;Configurações!$B$15,"7DIA ","")&amp;IF(AND(WEEKDAY(GL$5)=1,GT64&gt;IF($D64="F",Configurações!$B$13,Configurações!$B$14)),"DOM ","")&amp;IF(Configurações!$B$3="Simples","",IF(ROUND(GQ64*1440,0)&lt;=ROUND(Configurações!$B$11*1440,0),IF(ROUND(GR64*1440,0)&gt;0,"INT-INDEVIDO",""),IF(ROUND(GQ64*1440,0)&lt;=ROUND(Configurações!$B$12*1440,0),IF(ROUND(GR64*1440,0)&lt;&gt;ROUND(Configurações!$B$8*1440,0),"INT-15MIN",""),IF(OR(ROUND(GR64*1440,0)&lt;ROUND(Configurações!$B$9*1440,0),ROUND(GR64*1440,0)&gt;ROUND(Configurações!$B$10*1440,0)),"INT-1H2H","")))))</f>
        <v/>
      </c>
      <c r="GV64" t="str">
        <f>IF(Configurações!$B$3="Simples",IF('Escala Simples'!Y64="Trabalho","TRAB",IF('Escala Simples'!Y64="Folga","FOLGA",IF('Escala Simples'!Y64="Atestado","ATEST",IF('Escala Simples'!Y64="Férias","FERIAS","")))),"")</f>
        <v/>
      </c>
      <c r="GW64" s="71" t="str">
        <f>IF(Configurações!$B$3="Colunas",IF('Escala Colunas'!Q147="","",'Escala Colunas'!Q147),IF(Configurações!$B$3="Simples","",IF('Escala Linhas'!CV64="","",'Escala Linhas'!CV64)))</f>
        <v/>
      </c>
      <c r="GX64" s="71" t="str">
        <f>IF(Configurações!$B$3="Colunas",IF('Escala Colunas'!Q148="","",'Escala Colunas'!Q148),IF(Configurações!$B$3="Simples","",IF('Escala Linhas'!CW64="","",'Escala Linhas'!CW64)))</f>
        <v/>
      </c>
      <c r="GY64" s="71" t="str">
        <f>IF(Configurações!$B$3="Colunas",IF('Escala Colunas'!Q149="","",'Escala Colunas'!Q149),IF(Configurações!$B$3="Simples","",IF('Escala Linhas'!CX64="","",'Escala Linhas'!CX64)))</f>
        <v/>
      </c>
      <c r="GZ64" s="71" t="str">
        <f>IF(Configurações!$B$3="Colunas",IF('Escala Colunas'!Q150="","",'Escala Colunas'!Q150),IF(Configurações!$B$3="Simples","",IF('Escala Linhas'!CY64="","",'Escala Linhas'!CY64)))</f>
        <v/>
      </c>
      <c r="HA64">
        <f>IF($B64="",0,IF(Configurações!$B$3="Simples",IF(OR(HG64="TRAB",HG64="ATEST"),1,0),IF(AND(GW64&lt;&gt;"",GZ64&lt;&gt;""),1,0)))</f>
        <v>0</v>
      </c>
      <c r="HB64" s="72">
        <f>IF(AND(HA64=1,Configurações!$B$3&lt;&gt;"Simples"),MOD(GZ64-GW64,1)-HC64,0)</f>
        <v>0</v>
      </c>
      <c r="HC64" s="72">
        <f t="shared" si="161"/>
        <v>0</v>
      </c>
      <c r="HD64">
        <f t="shared" si="162"/>
        <v>0</v>
      </c>
      <c r="HE64">
        <f t="shared" si="163"/>
        <v>0</v>
      </c>
      <c r="HF64" s="38" t="str">
        <f>IF(HA64=0,"",IF(HD64&gt;Configurações!$B$15,"7DIA ","")&amp;IF(AND(WEEKDAY(GW$5)=1,HE64&gt;IF($D64="F",Configurações!$B$13,Configurações!$B$14)),"DOM ","")&amp;IF(Configurações!$B$3="Simples","",IF(ROUND(HB64*1440,0)&lt;=ROUND(Configurações!$B$11*1440,0),IF(ROUND(HC64*1440,0)&gt;0,"INT-INDEVIDO",""),IF(ROUND(HB64*1440,0)&lt;=ROUND(Configurações!$B$12*1440,0),IF(ROUND(HC64*1440,0)&lt;&gt;ROUND(Configurações!$B$8*1440,0),"INT-15MIN",""),IF(OR(ROUND(HC64*1440,0)&lt;ROUND(Configurações!$B$9*1440,0),ROUND(HC64*1440,0)&gt;ROUND(Configurações!$B$10*1440,0)),"INT-1H2H","")))))</f>
        <v/>
      </c>
      <c r="HG64" t="str">
        <f>IF(Configurações!$B$3="Simples",IF('Escala Simples'!Z64="Trabalho","TRAB",IF('Escala Simples'!Z64="Folga","FOLGA",IF('Escala Simples'!Z64="Atestado","ATEST",IF('Escala Simples'!Z64="Férias","FERIAS","")))),"")</f>
        <v/>
      </c>
      <c r="HH64" s="71" t="str">
        <f>IF(Configurações!$B$3="Colunas",IF('Escala Colunas'!Q152="","",'Escala Colunas'!Q152),IF(Configurações!$B$3="Simples","",IF('Escala Linhas'!DA64="","",'Escala Linhas'!DA64)))</f>
        <v/>
      </c>
      <c r="HI64" s="71" t="str">
        <f>IF(Configurações!$B$3="Colunas",IF('Escala Colunas'!Q153="","",'Escala Colunas'!Q153),IF(Configurações!$B$3="Simples","",IF('Escala Linhas'!DB64="","",'Escala Linhas'!DB64)))</f>
        <v/>
      </c>
      <c r="HJ64" s="71" t="str">
        <f>IF(Configurações!$B$3="Colunas",IF('Escala Colunas'!Q154="","",'Escala Colunas'!Q154),IF(Configurações!$B$3="Simples","",IF('Escala Linhas'!DC64="","",'Escala Linhas'!DC64)))</f>
        <v/>
      </c>
      <c r="HK64" s="71" t="str">
        <f>IF(Configurações!$B$3="Colunas",IF('Escala Colunas'!Q155="","",'Escala Colunas'!Q155),IF(Configurações!$B$3="Simples","",IF('Escala Linhas'!DD64="","",'Escala Linhas'!DD64)))</f>
        <v/>
      </c>
      <c r="HL64">
        <f>IF($B64="",0,IF(Configurações!$B$3="Simples",IF(OR(HR64="TRAB",HR64="ATEST"),1,0),IF(AND(HH64&lt;&gt;"",HK64&lt;&gt;""),1,0)))</f>
        <v>0</v>
      </c>
      <c r="HM64" s="72">
        <f>IF(AND(HL64=1,Configurações!$B$3&lt;&gt;"Simples"),MOD(HK64-HH64,1)-HN64,0)</f>
        <v>0</v>
      </c>
      <c r="HN64" s="72">
        <f t="shared" si="164"/>
        <v>0</v>
      </c>
      <c r="HO64">
        <f t="shared" si="165"/>
        <v>0</v>
      </c>
      <c r="HP64">
        <f t="shared" si="166"/>
        <v>0</v>
      </c>
      <c r="HQ64" s="38" t="str">
        <f>IF(HL64=0,"",IF(HO64&gt;Configurações!$B$15,"7DIA ","")&amp;IF(AND(WEEKDAY(HH$5)=1,HP64&gt;IF($D64="F",Configurações!$B$13,Configurações!$B$14)),"DOM ","")&amp;IF(Configurações!$B$3="Simples","",IF(ROUND(HM64*1440,0)&lt;=ROUND(Configurações!$B$11*1440,0),IF(ROUND(HN64*1440,0)&gt;0,"INT-INDEVIDO",""),IF(ROUND(HM64*1440,0)&lt;=ROUND(Configurações!$B$12*1440,0),IF(ROUND(HN64*1440,0)&lt;&gt;ROUND(Configurações!$B$8*1440,0),"INT-15MIN",""),IF(OR(ROUND(HN64*1440,0)&lt;ROUND(Configurações!$B$9*1440,0),ROUND(HN64*1440,0)&gt;ROUND(Configurações!$B$10*1440,0)),"INT-1H2H","")))))</f>
        <v/>
      </c>
      <c r="HR64" t="str">
        <f>IF(Configurações!$B$3="Simples",IF('Escala Simples'!AA64="Trabalho","TRAB",IF('Escala Simples'!AA64="Folga","FOLGA",IF('Escala Simples'!AA64="Atestado","ATEST",IF('Escala Simples'!AA64="Férias","FERIAS","")))),"")</f>
        <v/>
      </c>
      <c r="HS64" s="71" t="str">
        <f>IF(Configurações!$B$3="Colunas",IF('Escala Colunas'!Q157="","",'Escala Colunas'!Q157),IF(Configurações!$B$3="Simples","",IF('Escala Linhas'!DF64="","",'Escala Linhas'!DF64)))</f>
        <v/>
      </c>
      <c r="HT64" s="71" t="str">
        <f>IF(Configurações!$B$3="Colunas",IF('Escala Colunas'!Q158="","",'Escala Colunas'!Q158),IF(Configurações!$B$3="Simples","",IF('Escala Linhas'!DG64="","",'Escala Linhas'!DG64)))</f>
        <v/>
      </c>
      <c r="HU64" s="71" t="str">
        <f>IF(Configurações!$B$3="Colunas",IF('Escala Colunas'!Q159="","",'Escala Colunas'!Q159),IF(Configurações!$B$3="Simples","",IF('Escala Linhas'!DH64="","",'Escala Linhas'!DH64)))</f>
        <v/>
      </c>
      <c r="HV64" s="71" t="str">
        <f>IF(Configurações!$B$3="Colunas",IF('Escala Colunas'!Q160="","",'Escala Colunas'!Q160),IF(Configurações!$B$3="Simples","",IF('Escala Linhas'!DI64="","",'Escala Linhas'!DI64)))</f>
        <v/>
      </c>
      <c r="HW64">
        <f>IF($B64="",0,IF(Configurações!$B$3="Simples",IF(OR(IC64="TRAB",IC64="ATEST"),1,0),IF(AND(HS64&lt;&gt;"",HV64&lt;&gt;""),1,0)))</f>
        <v>0</v>
      </c>
      <c r="HX64" s="72">
        <f>IF(AND(HW64=1,Configurações!$B$3&lt;&gt;"Simples"),MOD(HV64-HS64,1)-HY64,0)</f>
        <v>0</v>
      </c>
      <c r="HY64" s="72">
        <f t="shared" si="167"/>
        <v>0</v>
      </c>
      <c r="HZ64">
        <f t="shared" si="168"/>
        <v>0</v>
      </c>
      <c r="IA64">
        <f t="shared" si="169"/>
        <v>0</v>
      </c>
      <c r="IB64" s="38" t="str">
        <f>IF(HW64=0,"",IF(HZ64&gt;Configurações!$B$15,"7DIA ","")&amp;IF(AND(WEEKDAY(HS$5)=1,IA64&gt;IF($D64="F",Configurações!$B$13,Configurações!$B$14)),"DOM ","")&amp;IF(Configurações!$B$3="Simples","",IF(ROUND(HX64*1440,0)&lt;=ROUND(Configurações!$B$11*1440,0),IF(ROUND(HY64*1440,0)&gt;0,"INT-INDEVIDO",""),IF(ROUND(HX64*1440,0)&lt;=ROUND(Configurações!$B$12*1440,0),IF(ROUND(HY64*1440,0)&lt;&gt;ROUND(Configurações!$B$8*1440,0),"INT-15MIN",""),IF(OR(ROUND(HY64*1440,0)&lt;ROUND(Configurações!$B$9*1440,0),ROUND(HY64*1440,0)&gt;ROUND(Configurações!$B$10*1440,0)),"INT-1H2H","")))))</f>
        <v/>
      </c>
      <c r="IC64" t="str">
        <f>IF(Configurações!$B$3="Simples",IF('Escala Simples'!AB64="Trabalho","TRAB",IF('Escala Simples'!AB64="Folga","FOLGA",IF('Escala Simples'!AB64="Atestado","ATEST",IF('Escala Simples'!AB64="Férias","FERIAS","")))),"")</f>
        <v/>
      </c>
      <c r="ID64" s="71" t="str">
        <f>IF(Configurações!$B$3="Colunas",IF('Escala Colunas'!Q165="","",'Escala Colunas'!Q165),IF(Configurações!$B$3="Simples","",IF('Escala Linhas'!DN64="","",'Escala Linhas'!DN64)))</f>
        <v/>
      </c>
      <c r="IE64" s="71" t="str">
        <f>IF(Configurações!$B$3="Colunas",IF('Escala Colunas'!Q166="","",'Escala Colunas'!Q166),IF(Configurações!$B$3="Simples","",IF('Escala Linhas'!DO64="","",'Escala Linhas'!DO64)))</f>
        <v/>
      </c>
      <c r="IF64" s="71" t="str">
        <f>IF(Configurações!$B$3="Colunas",IF('Escala Colunas'!Q167="","",'Escala Colunas'!Q167),IF(Configurações!$B$3="Simples","",IF('Escala Linhas'!DP64="","",'Escala Linhas'!DP64)))</f>
        <v/>
      </c>
      <c r="IG64" s="71" t="str">
        <f>IF(Configurações!$B$3="Colunas",IF('Escala Colunas'!Q168="","",'Escala Colunas'!Q168),IF(Configurações!$B$3="Simples","",IF('Escala Linhas'!DQ64="","",'Escala Linhas'!DQ64)))</f>
        <v/>
      </c>
      <c r="IH64">
        <f>IF($B64="",0,IF(Configurações!$B$3="Simples",IF(OR(IN64="TRAB",IN64="ATEST"),1,0),IF(AND(ID64&lt;&gt;"",IG64&lt;&gt;""),1,0)))</f>
        <v>0</v>
      </c>
      <c r="II64" s="72">
        <f>IF(AND(IH64=1,Configurações!$B$3&lt;&gt;"Simples"),MOD(IG64-ID64,1)-IJ64,0)</f>
        <v>0</v>
      </c>
      <c r="IJ64" s="72">
        <f t="shared" si="170"/>
        <v>0</v>
      </c>
      <c r="IK64">
        <f t="shared" si="171"/>
        <v>0</v>
      </c>
      <c r="IL64">
        <f t="shared" si="172"/>
        <v>0</v>
      </c>
      <c r="IM64" s="38" t="str">
        <f>IF(IH64=0,"",IF(IK64&gt;Configurações!$B$15,"7DIA ","")&amp;IF(AND(WEEKDAY(ID$5)=1,IL64&gt;IF($D64="F",Configurações!$B$13,Configurações!$B$14)),"DOM ","")&amp;IF(Configurações!$B$3="Simples","",IF(ROUND(II64*1440,0)&lt;=ROUND(Configurações!$B$11*1440,0),IF(ROUND(IJ64*1440,0)&gt;0,"INT-INDEVIDO",""),IF(ROUND(II64*1440,0)&lt;=ROUND(Configurações!$B$12*1440,0),IF(ROUND(IJ64*1440,0)&lt;&gt;ROUND(Configurações!$B$8*1440,0),"INT-15MIN",""),IF(OR(ROUND(IJ64*1440,0)&lt;ROUND(Configurações!$B$9*1440,0),ROUND(IJ64*1440,0)&gt;ROUND(Configurações!$B$10*1440,0)),"INT-1H2H","")))))</f>
        <v/>
      </c>
      <c r="IN64" t="str">
        <f>IF(Configurações!$B$3="Simples",IF('Escala Simples'!AE64="Trabalho","TRAB",IF('Escala Simples'!AE64="Folga","FOLGA",IF('Escala Simples'!AE64="Atestado","ATEST",IF('Escala Simples'!AE64="Férias","FERIAS","")))),"")</f>
        <v/>
      </c>
      <c r="IO64" s="71" t="str">
        <f>IF(Configurações!$B$3="Colunas",IF('Escala Colunas'!Q170="","",'Escala Colunas'!Q170),IF(Configurações!$B$3="Simples","",IF('Escala Linhas'!DS64="","",'Escala Linhas'!DS64)))</f>
        <v/>
      </c>
      <c r="IP64" s="71" t="str">
        <f>IF(Configurações!$B$3="Colunas",IF('Escala Colunas'!Q171="","",'Escala Colunas'!Q171),IF(Configurações!$B$3="Simples","",IF('Escala Linhas'!DT64="","",'Escala Linhas'!DT64)))</f>
        <v/>
      </c>
      <c r="IQ64" s="71" t="str">
        <f>IF(Configurações!$B$3="Colunas",IF('Escala Colunas'!Q172="","",'Escala Colunas'!Q172),IF(Configurações!$B$3="Simples","",IF('Escala Linhas'!DU64="","",'Escala Linhas'!DU64)))</f>
        <v/>
      </c>
      <c r="IR64" s="71" t="str">
        <f>IF(Configurações!$B$3="Colunas",IF('Escala Colunas'!Q173="","",'Escala Colunas'!Q173),IF(Configurações!$B$3="Simples","",IF('Escala Linhas'!DV64="","",'Escala Linhas'!DV64)))</f>
        <v/>
      </c>
      <c r="IS64">
        <f>IF($B64="",0,IF(Configurações!$B$3="Simples",IF(OR(IY64="TRAB",IY64="ATEST"),1,0),IF(AND(IO64&lt;&gt;"",IR64&lt;&gt;""),1,0)))</f>
        <v>0</v>
      </c>
      <c r="IT64" s="72">
        <f>IF(AND(IS64=1,Configurações!$B$3&lt;&gt;"Simples"),MOD(IR64-IO64,1)-IU64,0)</f>
        <v>0</v>
      </c>
      <c r="IU64" s="72">
        <f t="shared" si="173"/>
        <v>0</v>
      </c>
      <c r="IV64">
        <f t="shared" si="174"/>
        <v>0</v>
      </c>
      <c r="IW64">
        <f t="shared" si="175"/>
        <v>0</v>
      </c>
      <c r="IX64" s="38" t="str">
        <f>IF(IS64=0,"",IF(IV64&gt;Configurações!$B$15,"7DIA ","")&amp;IF(AND(WEEKDAY(IO$5)=1,IW64&gt;IF($D64="F",Configurações!$B$13,Configurações!$B$14)),"DOM ","")&amp;IF(Configurações!$B$3="Simples","",IF(ROUND(IT64*1440,0)&lt;=ROUND(Configurações!$B$11*1440,0),IF(ROUND(IU64*1440,0)&gt;0,"INT-INDEVIDO",""),IF(ROUND(IT64*1440,0)&lt;=ROUND(Configurações!$B$12*1440,0),IF(ROUND(IU64*1440,0)&lt;&gt;ROUND(Configurações!$B$8*1440,0),"INT-15MIN",""),IF(OR(ROUND(IU64*1440,0)&lt;ROUND(Configurações!$B$9*1440,0),ROUND(IU64*1440,0)&gt;ROUND(Configurações!$B$10*1440,0)),"INT-1H2H","")))))</f>
        <v/>
      </c>
      <c r="IY64" t="str">
        <f>IF(Configurações!$B$3="Simples",IF('Escala Simples'!AF64="Trabalho","TRAB",IF('Escala Simples'!AF64="Folga","FOLGA",IF('Escala Simples'!AF64="Atestado","ATEST",IF('Escala Simples'!AF64="Férias","FERIAS","")))),"")</f>
        <v/>
      </c>
      <c r="IZ64" s="71" t="str">
        <f>IF(Configurações!$B$3="Colunas",IF('Escala Colunas'!Q175="","",'Escala Colunas'!Q175),IF(Configurações!$B$3="Simples","",IF('Escala Linhas'!DX64="","",'Escala Linhas'!DX64)))</f>
        <v/>
      </c>
      <c r="JA64" s="71" t="str">
        <f>IF(Configurações!$B$3="Colunas",IF('Escala Colunas'!Q176="","",'Escala Colunas'!Q176),IF(Configurações!$B$3="Simples","",IF('Escala Linhas'!DY64="","",'Escala Linhas'!DY64)))</f>
        <v/>
      </c>
      <c r="JB64" s="71" t="str">
        <f>IF(Configurações!$B$3="Colunas",IF('Escala Colunas'!Q177="","",'Escala Colunas'!Q177),IF(Configurações!$B$3="Simples","",IF('Escala Linhas'!DZ64="","",'Escala Linhas'!DZ64)))</f>
        <v/>
      </c>
      <c r="JC64" s="71" t="str">
        <f>IF(Configurações!$B$3="Colunas",IF('Escala Colunas'!Q178="","",'Escala Colunas'!Q178),IF(Configurações!$B$3="Simples","",IF('Escala Linhas'!EA64="","",'Escala Linhas'!EA64)))</f>
        <v/>
      </c>
      <c r="JD64">
        <f>IF($B64="",0,IF(Configurações!$B$3="Simples",IF(OR(JJ64="TRAB",JJ64="ATEST"),1,0),IF(AND(IZ64&lt;&gt;"",JC64&lt;&gt;""),1,0)))</f>
        <v>0</v>
      </c>
      <c r="JE64" s="72">
        <f>IF(AND(JD64=1,Configurações!$B$3&lt;&gt;"Simples"),MOD(JC64-IZ64,1)-JF64,0)</f>
        <v>0</v>
      </c>
      <c r="JF64" s="72">
        <f t="shared" si="176"/>
        <v>0</v>
      </c>
      <c r="JG64">
        <f t="shared" si="177"/>
        <v>0</v>
      </c>
      <c r="JH64">
        <f t="shared" si="178"/>
        <v>0</v>
      </c>
      <c r="JI64" s="38" t="str">
        <f>IF(JD64=0,"",IF(JG64&gt;Configurações!$B$15,"7DIA ","")&amp;IF(AND(WEEKDAY(IZ$5)=1,JH64&gt;IF($D64="F",Configurações!$B$13,Configurações!$B$14)),"DOM ","")&amp;IF(Configurações!$B$3="Simples","",IF(ROUND(JE64*1440,0)&lt;=ROUND(Configurações!$B$11*1440,0),IF(ROUND(JF64*1440,0)&gt;0,"INT-INDEVIDO",""),IF(ROUND(JE64*1440,0)&lt;=ROUND(Configurações!$B$12*1440,0),IF(ROUND(JF64*1440,0)&lt;&gt;ROUND(Configurações!$B$8*1440,0),"INT-15MIN",""),IF(OR(ROUND(JF64*1440,0)&lt;ROUND(Configurações!$B$9*1440,0),ROUND(JF64*1440,0)&gt;ROUND(Configurações!$B$10*1440,0)),"INT-1H2H","")))))</f>
        <v/>
      </c>
      <c r="JJ64" t="str">
        <f>IF(Configurações!$B$3="Simples",IF('Escala Simples'!AG64="Trabalho","TRAB",IF('Escala Simples'!AG64="Folga","FOLGA",IF('Escala Simples'!AG64="Atestado","ATEST",IF('Escala Simples'!AG64="Férias","FERIAS","")))),"")</f>
        <v/>
      </c>
      <c r="JK64" s="71" t="str">
        <f>IF(Configurações!$B$3="Colunas",IF('Escala Colunas'!Q180="","",'Escala Colunas'!Q180),IF(Configurações!$B$3="Simples","",IF('Escala Linhas'!EC64="","",'Escala Linhas'!EC64)))</f>
        <v/>
      </c>
      <c r="JL64" s="71" t="str">
        <f>IF(Configurações!$B$3="Colunas",IF('Escala Colunas'!Q181="","",'Escala Colunas'!Q181),IF(Configurações!$B$3="Simples","",IF('Escala Linhas'!ED64="","",'Escala Linhas'!ED64)))</f>
        <v/>
      </c>
      <c r="JM64" s="71" t="str">
        <f>IF(Configurações!$B$3="Colunas",IF('Escala Colunas'!Q182="","",'Escala Colunas'!Q182),IF(Configurações!$B$3="Simples","",IF('Escala Linhas'!EE64="","",'Escala Linhas'!EE64)))</f>
        <v/>
      </c>
      <c r="JN64" s="71" t="str">
        <f>IF(Configurações!$B$3="Colunas",IF('Escala Colunas'!Q183="","",'Escala Colunas'!Q183),IF(Configurações!$B$3="Simples","",IF('Escala Linhas'!EF64="","",'Escala Linhas'!EF64)))</f>
        <v/>
      </c>
      <c r="JO64">
        <f>IF($B64="",0,IF(Configurações!$B$3="Simples",IF(OR(JU64="TRAB",JU64="ATEST"),1,0),IF(AND(JK64&lt;&gt;"",JN64&lt;&gt;""),1,0)))</f>
        <v>0</v>
      </c>
      <c r="JP64" s="72">
        <f>IF(AND(JO64=1,Configurações!$B$3&lt;&gt;"Simples"),MOD(JN64-JK64,1)-JQ64,0)</f>
        <v>0</v>
      </c>
      <c r="JQ64" s="72">
        <f t="shared" si="179"/>
        <v>0</v>
      </c>
      <c r="JR64">
        <f t="shared" si="180"/>
        <v>0</v>
      </c>
      <c r="JS64">
        <f t="shared" si="181"/>
        <v>0</v>
      </c>
      <c r="JT64" s="38" t="str">
        <f>IF(JO64=0,"",IF(JR64&gt;Configurações!$B$15,"7DIA ","")&amp;IF(AND(WEEKDAY(JK$5)=1,JS64&gt;IF($D64="F",Configurações!$B$13,Configurações!$B$14)),"DOM ","")&amp;IF(Configurações!$B$3="Simples","",IF(ROUND(JP64*1440,0)&lt;=ROUND(Configurações!$B$11*1440,0),IF(ROUND(JQ64*1440,0)&gt;0,"INT-INDEVIDO",""),IF(ROUND(JP64*1440,0)&lt;=ROUND(Configurações!$B$12*1440,0),IF(ROUND(JQ64*1440,0)&lt;&gt;ROUND(Configurações!$B$8*1440,0),"INT-15MIN",""),IF(OR(ROUND(JQ64*1440,0)&lt;ROUND(Configurações!$B$9*1440,0),ROUND(JQ64*1440,0)&gt;ROUND(Configurações!$B$10*1440,0)),"INT-1H2H","")))))</f>
        <v/>
      </c>
      <c r="JU64" t="str">
        <f>IF(Configurações!$B$3="Simples",IF('Escala Simples'!AH64="Trabalho","TRAB",IF('Escala Simples'!AH64="Folga","FOLGA",IF('Escala Simples'!AH64="Atestado","ATEST",IF('Escala Simples'!AH64="Férias","FERIAS","")))),"")</f>
        <v/>
      </c>
      <c r="JV64" s="71" t="str">
        <f>IF(Configurações!$B$3="Colunas",IF('Escala Colunas'!Q185="","",'Escala Colunas'!Q185),IF(Configurações!$B$3="Simples","",IF('Escala Linhas'!EH64="","",'Escala Linhas'!EH64)))</f>
        <v/>
      </c>
      <c r="JW64" s="71" t="str">
        <f>IF(Configurações!$B$3="Colunas",IF('Escala Colunas'!Q186="","",'Escala Colunas'!Q186),IF(Configurações!$B$3="Simples","",IF('Escala Linhas'!EI64="","",'Escala Linhas'!EI64)))</f>
        <v/>
      </c>
      <c r="JX64" s="71" t="str">
        <f>IF(Configurações!$B$3="Colunas",IF('Escala Colunas'!Q187="","",'Escala Colunas'!Q187),IF(Configurações!$B$3="Simples","",IF('Escala Linhas'!EJ64="","",'Escala Linhas'!EJ64)))</f>
        <v/>
      </c>
      <c r="JY64" s="71" t="str">
        <f>IF(Configurações!$B$3="Colunas",IF('Escala Colunas'!Q188="","",'Escala Colunas'!Q188),IF(Configurações!$B$3="Simples","",IF('Escala Linhas'!EK64="","",'Escala Linhas'!EK64)))</f>
        <v/>
      </c>
      <c r="JZ64">
        <f>IF($B64="",0,IF(Configurações!$B$3="Simples",IF(OR(KF64="TRAB",KF64="ATEST"),1,0),IF(AND(JV64&lt;&gt;"",JY64&lt;&gt;""),1,0)))</f>
        <v>0</v>
      </c>
      <c r="KA64" s="72">
        <f>IF(AND(JZ64=1,Configurações!$B$3&lt;&gt;"Simples"),MOD(JY64-JV64,1)-KB64,0)</f>
        <v>0</v>
      </c>
      <c r="KB64" s="72">
        <f t="shared" si="182"/>
        <v>0</v>
      </c>
      <c r="KC64">
        <f t="shared" si="183"/>
        <v>0</v>
      </c>
      <c r="KD64">
        <f t="shared" si="184"/>
        <v>0</v>
      </c>
      <c r="KE64" s="38" t="str">
        <f>IF(JZ64=0,"",IF(KC64&gt;Configurações!$B$15,"7DIA ","")&amp;IF(AND(WEEKDAY(JV$5)=1,KD64&gt;IF($D64="F",Configurações!$B$13,Configurações!$B$14)),"DOM ","")&amp;IF(Configurações!$B$3="Simples","",IF(ROUND(KA64*1440,0)&lt;=ROUND(Configurações!$B$11*1440,0),IF(ROUND(KB64*1440,0)&gt;0,"INT-INDEVIDO",""),IF(ROUND(KA64*1440,0)&lt;=ROUND(Configurações!$B$12*1440,0),IF(ROUND(KB64*1440,0)&lt;&gt;ROUND(Configurações!$B$8*1440,0),"INT-15MIN",""),IF(OR(ROUND(KB64*1440,0)&lt;ROUND(Configurações!$B$9*1440,0),ROUND(KB64*1440,0)&gt;ROUND(Configurações!$B$10*1440,0)),"INT-1H2H","")))))</f>
        <v/>
      </c>
      <c r="KF64" t="str">
        <f>IF(Configurações!$B$3="Simples",IF('Escala Simples'!AI64="Trabalho","TRAB",IF('Escala Simples'!AI64="Folga","FOLGA",IF('Escala Simples'!AI64="Atestado","ATEST",IF('Escala Simples'!AI64="Férias","FERIAS","")))),"")</f>
        <v/>
      </c>
      <c r="KG64" s="71" t="str">
        <f>IF(Configurações!$B$3="Colunas",IF('Escala Colunas'!Q190="","",'Escala Colunas'!Q190),IF(Configurações!$B$3="Simples","",IF('Escala Linhas'!EM64="","",'Escala Linhas'!EM64)))</f>
        <v/>
      </c>
      <c r="KH64" s="71" t="str">
        <f>IF(Configurações!$B$3="Colunas",IF('Escala Colunas'!Q191="","",'Escala Colunas'!Q191),IF(Configurações!$B$3="Simples","",IF('Escala Linhas'!EN64="","",'Escala Linhas'!EN64)))</f>
        <v/>
      </c>
      <c r="KI64" s="71" t="str">
        <f>IF(Configurações!$B$3="Colunas",IF('Escala Colunas'!Q192="","",'Escala Colunas'!Q192),IF(Configurações!$B$3="Simples","",IF('Escala Linhas'!EO64="","",'Escala Linhas'!EO64)))</f>
        <v/>
      </c>
      <c r="KJ64" s="71" t="str">
        <f>IF(Configurações!$B$3="Colunas",IF('Escala Colunas'!Q193="","",'Escala Colunas'!Q193),IF(Configurações!$B$3="Simples","",IF('Escala Linhas'!EP64="","",'Escala Linhas'!EP64)))</f>
        <v/>
      </c>
      <c r="KK64">
        <f>IF($B64="",0,IF(Configurações!$B$3="Simples",IF(OR(KQ64="TRAB",KQ64="ATEST"),1,0),IF(AND(KG64&lt;&gt;"",KJ64&lt;&gt;""),1,0)))</f>
        <v>0</v>
      </c>
      <c r="KL64" s="72">
        <f>IF(AND(KK64=1,Configurações!$B$3&lt;&gt;"Simples"),MOD(KJ64-KG64,1)-KM64,0)</f>
        <v>0</v>
      </c>
      <c r="KM64" s="72">
        <f t="shared" si="185"/>
        <v>0</v>
      </c>
      <c r="KN64">
        <f t="shared" si="186"/>
        <v>0</v>
      </c>
      <c r="KO64">
        <f t="shared" si="187"/>
        <v>0</v>
      </c>
      <c r="KP64" s="38" t="str">
        <f>IF(KK64=0,"",IF(KN64&gt;Configurações!$B$15,"7DIA ","")&amp;IF(AND(WEEKDAY(KG$5)=1,KO64&gt;IF($D64="F",Configurações!$B$13,Configurações!$B$14)),"DOM ","")&amp;IF(Configurações!$B$3="Simples","",IF(ROUND(KL64*1440,0)&lt;=ROUND(Configurações!$B$11*1440,0),IF(ROUND(KM64*1440,0)&gt;0,"INT-INDEVIDO",""),IF(ROUND(KL64*1440,0)&lt;=ROUND(Configurações!$B$12*1440,0),IF(ROUND(KM64*1440,0)&lt;&gt;ROUND(Configurações!$B$8*1440,0),"INT-15MIN",""),IF(OR(ROUND(KM64*1440,0)&lt;ROUND(Configurações!$B$9*1440,0),ROUND(KM64*1440,0)&gt;ROUND(Configurações!$B$10*1440,0)),"INT-1H2H","")))))</f>
        <v/>
      </c>
      <c r="KQ64" t="str">
        <f>IF(Configurações!$B$3="Simples",IF('Escala Simples'!AJ64="Trabalho","TRAB",IF('Escala Simples'!AJ64="Folga","FOLGA",IF('Escala Simples'!AJ64="Atestado","ATEST",IF('Escala Simples'!AJ64="Férias","FERIAS","")))),"")</f>
        <v/>
      </c>
      <c r="KR64" s="71" t="str">
        <f>IF(Configurações!$B$3="Colunas",IF('Escala Colunas'!Q195="","",'Escala Colunas'!Q195),IF(Configurações!$B$3="Simples","",IF('Escala Linhas'!ER64="","",'Escala Linhas'!ER64)))</f>
        <v/>
      </c>
      <c r="KS64" s="71" t="str">
        <f>IF(Configurações!$B$3="Colunas",IF('Escala Colunas'!Q196="","",'Escala Colunas'!Q196),IF(Configurações!$B$3="Simples","",IF('Escala Linhas'!ES64="","",'Escala Linhas'!ES64)))</f>
        <v/>
      </c>
      <c r="KT64" s="71" t="str">
        <f>IF(Configurações!$B$3="Colunas",IF('Escala Colunas'!Q197="","",'Escala Colunas'!Q197),IF(Configurações!$B$3="Simples","",IF('Escala Linhas'!ET64="","",'Escala Linhas'!ET64)))</f>
        <v/>
      </c>
      <c r="KU64" s="71" t="str">
        <f>IF(Configurações!$B$3="Colunas",IF('Escala Colunas'!Q198="","",'Escala Colunas'!Q198),IF(Configurações!$B$3="Simples","",IF('Escala Linhas'!EU64="","",'Escala Linhas'!EU64)))</f>
        <v/>
      </c>
      <c r="KV64">
        <f>IF($B64="",0,IF(Configurações!$B$3="Simples",IF(OR(LB64="TRAB",LB64="ATEST"),1,0),IF(AND(KR64&lt;&gt;"",KU64&lt;&gt;""),1,0)))</f>
        <v>0</v>
      </c>
      <c r="KW64" s="72">
        <f>IF(AND(KV64=1,Configurações!$B$3&lt;&gt;"Simples"),MOD(KU64-KR64,1)-KX64,0)</f>
        <v>0</v>
      </c>
      <c r="KX64" s="72">
        <f t="shared" si="188"/>
        <v>0</v>
      </c>
      <c r="KY64">
        <f t="shared" si="189"/>
        <v>0</v>
      </c>
      <c r="KZ64">
        <f t="shared" si="190"/>
        <v>0</v>
      </c>
      <c r="LA64" s="38" t="str">
        <f>IF(KV64=0,"",IF(KY64&gt;Configurações!$B$15,"7DIA ","")&amp;IF(AND(WEEKDAY(KR$5)=1,KZ64&gt;IF($D64="F",Configurações!$B$13,Configurações!$B$14)),"DOM ","")&amp;IF(Configurações!$B$3="Simples","",IF(ROUND(KW64*1440,0)&lt;=ROUND(Configurações!$B$11*1440,0),IF(ROUND(KX64*1440,0)&gt;0,"INT-INDEVIDO",""),IF(ROUND(KW64*1440,0)&lt;=ROUND(Configurações!$B$12*1440,0),IF(ROUND(KX64*1440,0)&lt;&gt;ROUND(Configurações!$B$8*1440,0),"INT-15MIN",""),IF(OR(ROUND(KX64*1440,0)&lt;ROUND(Configurações!$B$9*1440,0),ROUND(KX64*1440,0)&gt;ROUND(Configurações!$B$10*1440,0)),"INT-1H2H","")))))</f>
        <v/>
      </c>
      <c r="LB64" t="str">
        <f>IF(Configurações!$B$3="Simples",IF('Escala Simples'!AK64="Trabalho","TRAB",IF('Escala Simples'!AK64="Folga","FOLGA",IF('Escala Simples'!AK64="Atestado","ATEST",IF('Escala Simples'!AK64="Férias","FERIAS","")))),"")</f>
        <v/>
      </c>
      <c r="LC64" s="71" t="str">
        <f>IF(Configurações!$B$3="Colunas",IF('Escala Colunas'!Q203="","",'Escala Colunas'!Q203),IF(Configurações!$B$3="Simples","",IF('Escala Linhas'!EZ64="","",'Escala Linhas'!EZ64)))</f>
        <v/>
      </c>
      <c r="LD64" s="71" t="str">
        <f>IF(Configurações!$B$3="Colunas",IF('Escala Colunas'!Q204="","",'Escala Colunas'!Q204),IF(Configurações!$B$3="Simples","",IF('Escala Linhas'!FA64="","",'Escala Linhas'!FA64)))</f>
        <v/>
      </c>
      <c r="LE64" s="71" t="str">
        <f>IF(Configurações!$B$3="Colunas",IF('Escala Colunas'!Q205="","",'Escala Colunas'!Q205),IF(Configurações!$B$3="Simples","",IF('Escala Linhas'!FB64="","",'Escala Linhas'!FB64)))</f>
        <v/>
      </c>
      <c r="LF64" s="71" t="str">
        <f>IF(Configurações!$B$3="Colunas",IF('Escala Colunas'!Q206="","",'Escala Colunas'!Q206),IF(Configurações!$B$3="Simples","",IF('Escala Linhas'!FC64="","",'Escala Linhas'!FC64)))</f>
        <v/>
      </c>
      <c r="LG64">
        <f>IF($B64="",0,IF(Configurações!$B$3="Simples",IF(OR(LM64="TRAB",LM64="ATEST"),1,0),IF(AND(LC64&lt;&gt;"",LF64&lt;&gt;""),1,0)))</f>
        <v>0</v>
      </c>
      <c r="LH64" s="72">
        <f>IF(AND(LG64=1,Configurações!$B$3&lt;&gt;"Simples"),MOD(LF64-LC64,1)-LI64,0)</f>
        <v>0</v>
      </c>
      <c r="LI64" s="72">
        <f t="shared" si="191"/>
        <v>0</v>
      </c>
      <c r="LJ64">
        <f t="shared" si="192"/>
        <v>0</v>
      </c>
      <c r="LK64">
        <f t="shared" si="193"/>
        <v>0</v>
      </c>
      <c r="LL64" s="38" t="str">
        <f>IF(LG64=0,"",IF(LJ64&gt;Configurações!$B$15,"7DIA ","")&amp;IF(AND(WEEKDAY(LC$5)=1,LK64&gt;IF($D64="F",Configurações!$B$13,Configurações!$B$14)),"DOM ","")&amp;IF(Configurações!$B$3="Simples","",IF(ROUND(LH64*1440,0)&lt;=ROUND(Configurações!$B$11*1440,0),IF(ROUND(LI64*1440,0)&gt;0,"INT-INDEVIDO",""),IF(ROUND(LH64*1440,0)&lt;=ROUND(Configurações!$B$12*1440,0),IF(ROUND(LI64*1440,0)&lt;&gt;ROUND(Configurações!$B$8*1440,0),"INT-15MIN",""),IF(OR(ROUND(LI64*1440,0)&lt;ROUND(Configurações!$B$9*1440,0),ROUND(LI64*1440,0)&gt;ROUND(Configurações!$B$10*1440,0)),"INT-1H2H","")))))</f>
        <v/>
      </c>
      <c r="LM64" t="str">
        <f>IF(Configurações!$B$3="Simples",IF('Escala Simples'!AN64="Trabalho","TRAB",IF('Escala Simples'!AN64="Folga","FOLGA",IF('Escala Simples'!AN64="Atestado","ATEST",IF('Escala Simples'!AN64="Férias","FERIAS","")))),"")</f>
        <v/>
      </c>
      <c r="LN64" s="71" t="str">
        <f>IF(Configurações!$B$3="Colunas",IF('Escala Colunas'!Q208="","",'Escala Colunas'!Q208),IF(Configurações!$B$3="Simples","",IF('Escala Linhas'!FE64="","",'Escala Linhas'!FE64)))</f>
        <v/>
      </c>
      <c r="LO64" s="71" t="str">
        <f>IF(Configurações!$B$3="Colunas",IF('Escala Colunas'!Q209="","",'Escala Colunas'!Q209),IF(Configurações!$B$3="Simples","",IF('Escala Linhas'!FF64="","",'Escala Linhas'!FF64)))</f>
        <v/>
      </c>
      <c r="LP64" s="71" t="str">
        <f>IF(Configurações!$B$3="Colunas",IF('Escala Colunas'!Q210="","",'Escala Colunas'!Q210),IF(Configurações!$B$3="Simples","",IF('Escala Linhas'!FG64="","",'Escala Linhas'!FG64)))</f>
        <v/>
      </c>
      <c r="LQ64" s="71" t="str">
        <f>IF(Configurações!$B$3="Colunas",IF('Escala Colunas'!Q211="","",'Escala Colunas'!Q211),IF(Configurações!$B$3="Simples","",IF('Escala Linhas'!FH64="","",'Escala Linhas'!FH64)))</f>
        <v/>
      </c>
      <c r="LR64">
        <f>IF($B64="",0,IF(Configurações!$B$3="Simples",IF(OR(LX64="TRAB",LX64="ATEST"),1,0),IF(AND(LN64&lt;&gt;"",LQ64&lt;&gt;""),1,0)))</f>
        <v>0</v>
      </c>
      <c r="LS64" s="72">
        <f>IF(AND(LR64=1,Configurações!$B$3&lt;&gt;"Simples"),MOD(LQ64-LN64,1)-LT64,0)</f>
        <v>0</v>
      </c>
      <c r="LT64" s="72">
        <f t="shared" si="194"/>
        <v>0</v>
      </c>
      <c r="LU64">
        <f t="shared" si="195"/>
        <v>0</v>
      </c>
      <c r="LV64">
        <f t="shared" si="196"/>
        <v>0</v>
      </c>
      <c r="LW64" s="38" t="str">
        <f>IF(LR64=0,"",IF(LU64&gt;Configurações!$B$15,"7DIA ","")&amp;IF(AND(WEEKDAY(LN$5)=1,LV64&gt;IF($D64="F",Configurações!$B$13,Configurações!$B$14)),"DOM ","")&amp;IF(Configurações!$B$3="Simples","",IF(ROUND(LS64*1440,0)&lt;=ROUND(Configurações!$B$11*1440,0),IF(ROUND(LT64*1440,0)&gt;0,"INT-INDEVIDO",""),IF(ROUND(LS64*1440,0)&lt;=ROUND(Configurações!$B$12*1440,0),IF(ROUND(LT64*1440,0)&lt;&gt;ROUND(Configurações!$B$8*1440,0),"INT-15MIN",""),IF(OR(ROUND(LT64*1440,0)&lt;ROUND(Configurações!$B$9*1440,0),ROUND(LT64*1440,0)&gt;ROUND(Configurações!$B$10*1440,0)),"INT-1H2H","")))))</f>
        <v/>
      </c>
      <c r="LX64" t="str">
        <f>IF(Configurações!$B$3="Simples",IF('Escala Simples'!AO64="Trabalho","TRAB",IF('Escala Simples'!AO64="Folga","FOLGA",IF('Escala Simples'!AO64="Atestado","ATEST",IF('Escala Simples'!AO64="Férias","FERIAS","")))),"")</f>
        <v/>
      </c>
      <c r="LY64" s="71" t="str">
        <f>IF(Configurações!$B$3="Colunas",IF('Escala Colunas'!Q213="","",'Escala Colunas'!Q213),IF(Configurações!$B$3="Simples","",IF('Escala Linhas'!FJ64="","",'Escala Linhas'!FJ64)))</f>
        <v/>
      </c>
      <c r="LZ64" s="71" t="str">
        <f>IF(Configurações!$B$3="Colunas",IF('Escala Colunas'!Q214="","",'Escala Colunas'!Q214),IF(Configurações!$B$3="Simples","",IF('Escala Linhas'!FK64="","",'Escala Linhas'!FK64)))</f>
        <v/>
      </c>
      <c r="MA64" s="71" t="str">
        <f>IF(Configurações!$B$3="Colunas",IF('Escala Colunas'!Q215="","",'Escala Colunas'!Q215),IF(Configurações!$B$3="Simples","",IF('Escala Linhas'!FL64="","",'Escala Linhas'!FL64)))</f>
        <v/>
      </c>
      <c r="MB64" s="71" t="str">
        <f>IF(Configurações!$B$3="Colunas",IF('Escala Colunas'!Q216="","",'Escala Colunas'!Q216),IF(Configurações!$B$3="Simples","",IF('Escala Linhas'!FM64="","",'Escala Linhas'!FM64)))</f>
        <v/>
      </c>
      <c r="MC64">
        <f>IF($B64="",0,IF(Configurações!$B$3="Simples",IF(OR(MI64="TRAB",MI64="ATEST"),1,0),IF(AND(LY64&lt;&gt;"",MB64&lt;&gt;""),1,0)))</f>
        <v>0</v>
      </c>
      <c r="MD64" s="72">
        <f>IF(AND(MC64=1,Configurações!$B$3&lt;&gt;"Simples"),MOD(MB64-LY64,1)-ME64,0)</f>
        <v>0</v>
      </c>
      <c r="ME64" s="72">
        <f t="shared" si="197"/>
        <v>0</v>
      </c>
      <c r="MF64">
        <f t="shared" si="198"/>
        <v>0</v>
      </c>
      <c r="MG64">
        <f t="shared" si="199"/>
        <v>0</v>
      </c>
      <c r="MH64" s="38" t="str">
        <f>IF(MC64=0,"",IF(MF64&gt;Configurações!$B$15,"7DIA ","")&amp;IF(AND(WEEKDAY(LY$5)=1,MG64&gt;IF($D64="F",Configurações!$B$13,Configurações!$B$14)),"DOM ","")&amp;IF(Configurações!$B$3="Simples","",IF(ROUND(MD64*1440,0)&lt;=ROUND(Configurações!$B$11*1440,0),IF(ROUND(ME64*1440,0)&gt;0,"INT-INDEVIDO",""),IF(ROUND(MD64*1440,0)&lt;=ROUND(Configurações!$B$12*1440,0),IF(ROUND(ME64*1440,0)&lt;&gt;ROUND(Configurações!$B$8*1440,0),"INT-15MIN",""),IF(OR(ROUND(ME64*1440,0)&lt;ROUND(Configurações!$B$9*1440,0),ROUND(ME64*1440,0)&gt;ROUND(Configurações!$B$10*1440,0)),"INT-1H2H","")))))</f>
        <v/>
      </c>
      <c r="MI64" t="str">
        <f>IF(Configurações!$B$3="Simples",IF('Escala Simples'!AP64="Trabalho","TRAB",IF('Escala Simples'!AP64="Folga","FOLGA",IF('Escala Simples'!AP64="Atestado","ATEST",IF('Escala Simples'!AP64="Férias","FERIAS","")))),"")</f>
        <v/>
      </c>
      <c r="MJ64" s="71" t="str">
        <f>IF(Configurações!$B$3="Colunas",IF('Escala Colunas'!Q218="","",'Escala Colunas'!Q218),IF(Configurações!$B$3="Simples","",IF('Escala Linhas'!FO64="","",'Escala Linhas'!FO64)))</f>
        <v/>
      </c>
      <c r="MK64" s="71" t="str">
        <f>IF(Configurações!$B$3="Colunas",IF('Escala Colunas'!Q219="","",'Escala Colunas'!Q219),IF(Configurações!$B$3="Simples","",IF('Escala Linhas'!FP64="","",'Escala Linhas'!FP64)))</f>
        <v/>
      </c>
      <c r="ML64" s="71" t="str">
        <f>IF(Configurações!$B$3="Colunas",IF('Escala Colunas'!Q220="","",'Escala Colunas'!Q220),IF(Configurações!$B$3="Simples","",IF('Escala Linhas'!FQ64="","",'Escala Linhas'!FQ64)))</f>
        <v/>
      </c>
      <c r="MM64" s="71" t="str">
        <f>IF(Configurações!$B$3="Colunas",IF('Escala Colunas'!Q221="","",'Escala Colunas'!Q221),IF(Configurações!$B$3="Simples","",IF('Escala Linhas'!FR64="","",'Escala Linhas'!FR64)))</f>
        <v/>
      </c>
      <c r="MN64">
        <f>IF($B64="",0,IF(Configurações!$B$3="Simples",IF(OR(MT64="TRAB",MT64="ATEST"),1,0),IF(AND(MJ64&lt;&gt;"",MM64&lt;&gt;""),1,0)))</f>
        <v>0</v>
      </c>
      <c r="MO64" s="72">
        <f>IF(AND(MN64=1,Configurações!$B$3&lt;&gt;"Simples"),MOD(MM64-MJ64,1)-MP64,0)</f>
        <v>0</v>
      </c>
      <c r="MP64" s="72">
        <f t="shared" si="200"/>
        <v>0</v>
      </c>
      <c r="MQ64">
        <f t="shared" si="201"/>
        <v>0</v>
      </c>
      <c r="MR64">
        <f t="shared" si="202"/>
        <v>0</v>
      </c>
      <c r="MS64" s="38" t="str">
        <f>IF(MN64=0,"",IF(MQ64&gt;Configurações!$B$15,"7DIA ","")&amp;IF(AND(WEEKDAY(MJ$5)=1,MR64&gt;IF($D64="F",Configurações!$B$13,Configurações!$B$14)),"DOM ","")&amp;IF(Configurações!$B$3="Simples","",IF(ROUND(MO64*1440,0)&lt;=ROUND(Configurações!$B$11*1440,0),IF(ROUND(MP64*1440,0)&gt;0,"INT-INDEVIDO",""),IF(ROUND(MO64*1440,0)&lt;=ROUND(Configurações!$B$12*1440,0),IF(ROUND(MP64*1440,0)&lt;&gt;ROUND(Configurações!$B$8*1440,0),"INT-15MIN",""),IF(OR(ROUND(MP64*1440,0)&lt;ROUND(Configurações!$B$9*1440,0),ROUND(MP64*1440,0)&gt;ROUND(Configurações!$B$10*1440,0)),"INT-1H2H","")))))</f>
        <v/>
      </c>
      <c r="MT64" t="str">
        <f>IF(Configurações!$B$3="Simples",IF('Escala Simples'!AQ64="Trabalho","TRAB",IF('Escala Simples'!AQ64="Folga","FOLGA",IF('Escala Simples'!AQ64="Atestado","ATEST",IF('Escala Simples'!AQ64="Férias","FERIAS","")))),"")</f>
        <v/>
      </c>
      <c r="MU64" s="71" t="str">
        <f>IF(Configurações!$B$3="Colunas",IF('Escala Colunas'!Q223="","",'Escala Colunas'!Q223),IF(Configurações!$B$3="Simples","",IF('Escala Linhas'!FT64="","",'Escala Linhas'!FT64)))</f>
        <v/>
      </c>
      <c r="MV64" s="71" t="str">
        <f>IF(Configurações!$B$3="Colunas",IF('Escala Colunas'!Q224="","",'Escala Colunas'!Q224),IF(Configurações!$B$3="Simples","",IF('Escala Linhas'!FU64="","",'Escala Linhas'!FU64)))</f>
        <v/>
      </c>
      <c r="MW64" s="71" t="str">
        <f>IF(Configurações!$B$3="Colunas",IF('Escala Colunas'!Q225="","",'Escala Colunas'!Q225),IF(Configurações!$B$3="Simples","",IF('Escala Linhas'!FV64="","",'Escala Linhas'!FV64)))</f>
        <v/>
      </c>
      <c r="MX64" s="71" t="str">
        <f>IF(Configurações!$B$3="Colunas",IF('Escala Colunas'!Q226="","",'Escala Colunas'!Q226),IF(Configurações!$B$3="Simples","",IF('Escala Linhas'!FW64="","",'Escala Linhas'!FW64)))</f>
        <v/>
      </c>
      <c r="MY64">
        <f>IF($B64="",0,IF(Configurações!$B$3="Simples",IF(OR(NE64="TRAB",NE64="ATEST"),1,0),IF(AND(MU64&lt;&gt;"",MX64&lt;&gt;""),1,0)))</f>
        <v>0</v>
      </c>
      <c r="MZ64" s="72">
        <f>IF(AND(MY64=1,Configurações!$B$3&lt;&gt;"Simples"),MOD(MX64-MU64,1)-NA64,0)</f>
        <v>0</v>
      </c>
      <c r="NA64" s="72">
        <f t="shared" si="203"/>
        <v>0</v>
      </c>
      <c r="NB64">
        <f t="shared" si="204"/>
        <v>0</v>
      </c>
      <c r="NC64">
        <f t="shared" si="205"/>
        <v>0</v>
      </c>
      <c r="ND64" s="38" t="str">
        <f>IF(MY64=0,"",IF(NB64&gt;Configurações!$B$15,"7DIA ","")&amp;IF(AND(WEEKDAY(MU$5)=1,NC64&gt;IF($D64="F",Configurações!$B$13,Configurações!$B$14)),"DOM ","")&amp;IF(Configurações!$B$3="Simples","",IF(ROUND(MZ64*1440,0)&lt;=ROUND(Configurações!$B$11*1440,0),IF(ROUND(NA64*1440,0)&gt;0,"INT-INDEVIDO",""),IF(ROUND(MZ64*1440,0)&lt;=ROUND(Configurações!$B$12*1440,0),IF(ROUND(NA64*1440,0)&lt;&gt;ROUND(Configurações!$B$8*1440,0),"INT-15MIN",""),IF(OR(ROUND(NA64*1440,0)&lt;ROUND(Configurações!$B$9*1440,0),ROUND(NA64*1440,0)&gt;ROUND(Configurações!$B$10*1440,0)),"INT-1H2H","")))))</f>
        <v/>
      </c>
      <c r="NE64" t="str">
        <f>IF(Configurações!$B$3="Simples",IF('Escala Simples'!AR64="Trabalho","TRAB",IF('Escala Simples'!AR64="Folga","FOLGA",IF('Escala Simples'!AR64="Atestado","ATEST",IF('Escala Simples'!AR64="Férias","FERIAS","")))),"")</f>
        <v/>
      </c>
      <c r="NF64" s="71" t="str">
        <f>IF(Configurações!$B$3="Colunas",IF('Escala Colunas'!Q228="","",'Escala Colunas'!Q228),IF(Configurações!$B$3="Simples","",IF('Escala Linhas'!FY64="","",'Escala Linhas'!FY64)))</f>
        <v/>
      </c>
      <c r="NG64" s="71" t="str">
        <f>IF(Configurações!$B$3="Colunas",IF('Escala Colunas'!Q229="","",'Escala Colunas'!Q229),IF(Configurações!$B$3="Simples","",IF('Escala Linhas'!FZ64="","",'Escala Linhas'!FZ64)))</f>
        <v/>
      </c>
      <c r="NH64" s="71" t="str">
        <f>IF(Configurações!$B$3="Colunas",IF('Escala Colunas'!Q230="","",'Escala Colunas'!Q230),IF(Configurações!$B$3="Simples","",IF('Escala Linhas'!GA64="","",'Escala Linhas'!GA64)))</f>
        <v/>
      </c>
      <c r="NI64" s="71" t="str">
        <f>IF(Configurações!$B$3="Colunas",IF('Escala Colunas'!Q231="","",'Escala Colunas'!Q231),IF(Configurações!$B$3="Simples","",IF('Escala Linhas'!GB64="","",'Escala Linhas'!GB64)))</f>
        <v/>
      </c>
      <c r="NJ64">
        <f>IF($B64="",0,IF(Configurações!$B$3="Simples",IF(OR(NP64="TRAB",NP64="ATEST"),1,0),IF(AND(NF64&lt;&gt;"",NI64&lt;&gt;""),1,0)))</f>
        <v>0</v>
      </c>
      <c r="NK64" s="72">
        <f>IF(AND(NJ64=1,Configurações!$B$3&lt;&gt;"Simples"),MOD(NI64-NF64,1)-NL64,0)</f>
        <v>0</v>
      </c>
      <c r="NL64" s="72">
        <f t="shared" si="206"/>
        <v>0</v>
      </c>
      <c r="NM64">
        <f t="shared" si="207"/>
        <v>0</v>
      </c>
      <c r="NN64">
        <f t="shared" si="208"/>
        <v>0</v>
      </c>
      <c r="NO64" s="38" t="str">
        <f>IF(NJ64=0,"",IF(NM64&gt;Configurações!$B$15,"7DIA ","")&amp;IF(AND(WEEKDAY(NF$5)=1,NN64&gt;IF($D64="F",Configurações!$B$13,Configurações!$B$14)),"DOM ","")&amp;IF(Configurações!$B$3="Simples","",IF(ROUND(NK64*1440,0)&lt;=ROUND(Configurações!$B$11*1440,0),IF(ROUND(NL64*1440,0)&gt;0,"INT-INDEVIDO",""),IF(ROUND(NK64*1440,0)&lt;=ROUND(Configurações!$B$12*1440,0),IF(ROUND(NL64*1440,0)&lt;&gt;ROUND(Configurações!$B$8*1440,0),"INT-15MIN",""),IF(OR(ROUND(NL64*1440,0)&lt;ROUND(Configurações!$B$9*1440,0),ROUND(NL64*1440,0)&gt;ROUND(Configurações!$B$10*1440,0)),"INT-1H2H","")))))</f>
        <v/>
      </c>
      <c r="NP64" t="str">
        <f>IF(Configurações!$B$3="Simples",IF('Escala Simples'!AS64="Trabalho","TRAB",IF('Escala Simples'!AS64="Folga","FOLGA",IF('Escala Simples'!AS64="Atestado","ATEST",IF('Escala Simples'!AS64="Férias","FERIAS","")))),"")</f>
        <v/>
      </c>
      <c r="NQ64" s="71" t="str">
        <f>IF(Configurações!$B$3="Colunas",IF('Escala Colunas'!Q233="","",'Escala Colunas'!Q233),IF(Configurações!$B$3="Simples","",IF('Escala Linhas'!GD64="","",'Escala Linhas'!GD64)))</f>
        <v/>
      </c>
      <c r="NR64" s="71" t="str">
        <f>IF(Configurações!$B$3="Colunas",IF('Escala Colunas'!Q234="","",'Escala Colunas'!Q234),IF(Configurações!$B$3="Simples","",IF('Escala Linhas'!GE64="","",'Escala Linhas'!GE64)))</f>
        <v/>
      </c>
      <c r="NS64" s="71" t="str">
        <f>IF(Configurações!$B$3="Colunas",IF('Escala Colunas'!Q235="","",'Escala Colunas'!Q235),IF(Configurações!$B$3="Simples","",IF('Escala Linhas'!GF64="","",'Escala Linhas'!GF64)))</f>
        <v/>
      </c>
      <c r="NT64" s="71" t="str">
        <f>IF(Configurações!$B$3="Colunas",IF('Escala Colunas'!Q236="","",'Escala Colunas'!Q236),IF(Configurações!$B$3="Simples","",IF('Escala Linhas'!GG64="","",'Escala Linhas'!GG64)))</f>
        <v/>
      </c>
      <c r="NU64">
        <f>IF($B64="",0,IF(Configurações!$B$3="Simples",IF(OR(OA64="TRAB",OA64="ATEST"),1,0),IF(AND(NQ64&lt;&gt;"",NT64&lt;&gt;""),1,0)))</f>
        <v>0</v>
      </c>
      <c r="NV64" s="72">
        <f>IF(AND(NU64=1,Configurações!$B$3&lt;&gt;"Simples"),MOD(NT64-NQ64,1)-NW64,0)</f>
        <v>0</v>
      </c>
      <c r="NW64" s="72">
        <f t="shared" si="209"/>
        <v>0</v>
      </c>
      <c r="NX64">
        <f t="shared" si="210"/>
        <v>0</v>
      </c>
      <c r="NY64">
        <f t="shared" si="211"/>
        <v>0</v>
      </c>
      <c r="NZ64" s="38" t="str">
        <f>IF(NU64=0,"",IF(NX64&gt;Configurações!$B$15,"7DIA ","")&amp;IF(AND(WEEKDAY(NQ$5)=1,NY64&gt;IF($D64="F",Configurações!$B$13,Configurações!$B$14)),"DOM ","")&amp;IF(Configurações!$B$3="Simples","",IF(ROUND(NV64*1440,0)&lt;=ROUND(Configurações!$B$11*1440,0),IF(ROUND(NW64*1440,0)&gt;0,"INT-INDEVIDO",""),IF(ROUND(NV64*1440,0)&lt;=ROUND(Configurações!$B$12*1440,0),IF(ROUND(NW64*1440,0)&lt;&gt;ROUND(Configurações!$B$8*1440,0),"INT-15MIN",""),IF(OR(ROUND(NW64*1440,0)&lt;ROUND(Configurações!$B$9*1440,0),ROUND(NW64*1440,0)&gt;ROUND(Configurações!$B$10*1440,0)),"INT-1H2H","")))))</f>
        <v/>
      </c>
      <c r="OA64" t="str">
        <f>IF(Configurações!$B$3="Simples",IF('Escala Simples'!AT64="Trabalho","TRAB",IF('Escala Simples'!AT64="Folga","FOLGA",IF('Escala Simples'!AT64="Atestado","ATEST",IF('Escala Simples'!AT64="Férias","FERIAS","")))),"")</f>
        <v/>
      </c>
      <c r="OB64" s="72">
        <f>SUMIFS(Cálculos!$G64:$OA64,Cálculos!$G$4:$OA$4,"H",Cálculos!$G$3:$OA$3,1)</f>
        <v>0</v>
      </c>
      <c r="OC64">
        <f>SUMIFS(Cálculos!$G64:$OA64,Cálculos!$G$4:$OA$4,"T",Cálculos!$G$3:$OA$3,1)</f>
        <v>0</v>
      </c>
      <c r="OD64" s="69" t="str">
        <f>IF($B64="","",IF(AND(Configurações!$B$3&lt;&gt;"Simples",ISNUMBER($C64),ROUND(OB64*1440,0)&gt;$C64*60),"Jornada semanal excedida: "&amp;TEXT(OB64,"[h]:mm")&amp;" (contratada "&amp;$C64&amp;"h) • ","")&amp;IF(IF(Configurações!$B$6="Sim",OC64&gt;6,OC64&gt;Configurações!$B$5),IF(Configurações!$B$6="Sim","Semana inteira sem folga — mínimo 1 folga (CCT/ACT) • ","Mais de "&amp;Configurações!$B$5&amp;" dias trabalhados — obrigatórias 2 folgas semanais • "),"")&amp;IF(COUNTIF(G64:CD64,"*7DIA*")&gt;0,"7º dia consecutivo de trabalho • ","")&amp;IF(COUNTIF(G64:CD64,"*DOM*")&gt;0,"Domingos consecutivos acima do permitido • ","")&amp;IF(COUNTIF(G64:CD64,"*INT-INDEVIDO*")&gt;0,"Intervalo indevido em jornada até 4h • ","")&amp;IF(COUNTIF(G64:CD64,"*INT-15MIN*")&gt;0,"Intervalo deve ser de 15 min (jornada 4h01–6h) • ","")&amp;IF(COUNTIF(G64:CD64,"*INT-1H2H*")&gt;0,"Intervalo fora de 1h–2h (jornada acima de 6h) • ",""))</f>
        <v/>
      </c>
      <c r="OE64">
        <f>IF($B64="",0,IF(AND(Configurações!$B$3&lt;&gt;"Simples",ISNUMBER($C64),ROUND(OB64*1440,0)&gt;$C64*60),1,0))</f>
        <v>0</v>
      </c>
      <c r="OF64">
        <f>IF($B64="",0,IF(IF(Configurações!$B$6="Sim",OC64&gt;6,OC64&gt;Configurações!$B$5),1,0))</f>
        <v>0</v>
      </c>
      <c r="OG64" s="72">
        <f>SUMIFS(Cálculos!$G64:$OA64,Cálculos!$G$4:$OA$4,"H",Cálculos!$G$3:$OA$3,2)</f>
        <v>0</v>
      </c>
      <c r="OH64">
        <f>SUMIFS(Cálculos!$G64:$OA64,Cálculos!$G$4:$OA$4,"T",Cálculos!$G$3:$OA$3,2)</f>
        <v>0</v>
      </c>
      <c r="OI64" s="69" t="str">
        <f>IF($B64="","",IF(AND(Configurações!$B$3&lt;&gt;"Simples",ISNUMBER($C64),ROUND(OG64*1440,0)&gt;$C64*60),"Jornada semanal excedida: "&amp;TEXT(OG64,"[h]:mm")&amp;" (contratada "&amp;$C64&amp;"h) • ","")&amp;IF(IF(Configurações!$B$6="Sim",OH64&gt;6,OH64&gt;Configurações!$B$5),IF(Configurações!$B$6="Sim","Semana inteira sem folga — mínimo 1 folga (CCT/ACT) • ","Mais de "&amp;Configurações!$B$5&amp;" dias trabalhados — obrigatórias 2 folgas semanais • "),"")&amp;IF(COUNTIF(CF64:FC64,"*7DIA*")&gt;0,"7º dia consecutivo de trabalho • ","")&amp;IF(COUNTIF(CF64:FC64,"*DOM*")&gt;0,"Domingos consecutivos acima do permitido • ","")&amp;IF(COUNTIF(CF64:FC64,"*INT-INDEVIDO*")&gt;0,"Intervalo indevido em jornada até 4h • ","")&amp;IF(COUNTIF(CF64:FC64,"*INT-15MIN*")&gt;0,"Intervalo deve ser de 15 min (jornada 4h01–6h) • ","")&amp;IF(COUNTIF(CF64:FC64,"*INT-1H2H*")&gt;0,"Intervalo fora de 1h–2h (jornada acima de 6h) • ",""))</f>
        <v/>
      </c>
      <c r="OJ64">
        <f>IF($B64="",0,IF(AND(Configurações!$B$3&lt;&gt;"Simples",ISNUMBER($C64),ROUND(OG64*1440,0)&gt;$C64*60),1,0))</f>
        <v>0</v>
      </c>
      <c r="OK64">
        <f>IF($B64="",0,IF(IF(Configurações!$B$6="Sim",OH64&gt;6,OH64&gt;Configurações!$B$5),1,0))</f>
        <v>0</v>
      </c>
      <c r="OL64" s="72">
        <f>SUMIFS(Cálculos!$G64:$OA64,Cálculos!$G$4:$OA$4,"H",Cálculos!$G$3:$OA$3,3)</f>
        <v>0</v>
      </c>
      <c r="OM64">
        <f>SUMIFS(Cálculos!$G64:$OA64,Cálculos!$G$4:$OA$4,"T",Cálculos!$G$3:$OA$3,3)</f>
        <v>0</v>
      </c>
      <c r="ON64" s="69" t="str">
        <f>IF($B64="","",IF(AND(Configurações!$B$3&lt;&gt;"Simples",ISNUMBER($C64),ROUND(OL64*1440,0)&gt;$C64*60),"Jornada semanal excedida: "&amp;TEXT(OL64,"[h]:mm")&amp;" (contratada "&amp;$C64&amp;"h) • ","")&amp;IF(IF(Configurações!$B$6="Sim",OM64&gt;6,OM64&gt;Configurações!$B$5),IF(Configurações!$B$6="Sim","Semana inteira sem folga — mínimo 1 folga (CCT/ACT) • ","Mais de "&amp;Configurações!$B$5&amp;" dias trabalhados — obrigatórias 2 folgas semanais • "),"")&amp;IF(COUNTIF(FE64:IB64,"*7DIA*")&gt;0,"7º dia consecutivo de trabalho • ","")&amp;IF(COUNTIF(FE64:IB64,"*DOM*")&gt;0,"Domingos consecutivos acima do permitido • ","")&amp;IF(COUNTIF(FE64:IB64,"*INT-INDEVIDO*")&gt;0,"Intervalo indevido em jornada até 4h • ","")&amp;IF(COUNTIF(FE64:IB64,"*INT-15MIN*")&gt;0,"Intervalo deve ser de 15 min (jornada 4h01–6h) • ","")&amp;IF(COUNTIF(FE64:IB64,"*INT-1H2H*")&gt;0,"Intervalo fora de 1h–2h (jornada acima de 6h) • ",""))</f>
        <v/>
      </c>
      <c r="OO64">
        <f>IF($B64="",0,IF(AND(Configurações!$B$3&lt;&gt;"Simples",ISNUMBER($C64),ROUND(OL64*1440,0)&gt;$C64*60),1,0))</f>
        <v>0</v>
      </c>
      <c r="OP64">
        <f>IF($B64="",0,IF(IF(Configurações!$B$6="Sim",OM64&gt;6,OM64&gt;Configurações!$B$5),1,0))</f>
        <v>0</v>
      </c>
      <c r="OQ64" s="72">
        <f>SUMIFS(Cálculos!$G64:$OA64,Cálculos!$G$4:$OA$4,"H",Cálculos!$G$3:$OA$3,4)</f>
        <v>0</v>
      </c>
      <c r="OR64">
        <f>SUMIFS(Cálculos!$G64:$OA64,Cálculos!$G$4:$OA$4,"T",Cálculos!$G$3:$OA$3,4)</f>
        <v>0</v>
      </c>
      <c r="OS64" s="69" t="str">
        <f>IF($B64="","",IF(AND(Configurações!$B$3&lt;&gt;"Simples",ISNUMBER($C64),ROUND(OQ64*1440,0)&gt;$C64*60),"Jornada semanal excedida: "&amp;TEXT(OQ64,"[h]:mm")&amp;" (contratada "&amp;$C64&amp;"h) • ","")&amp;IF(IF(Configurações!$B$6="Sim",OR64&gt;6,OR64&gt;Configurações!$B$5),IF(Configurações!$B$6="Sim","Semana inteira sem folga — mínimo 1 folga (CCT/ACT) • ","Mais de "&amp;Configurações!$B$5&amp;" dias trabalhados — obrigatórias 2 folgas semanais • "),"")&amp;IF(COUNTIF(ID64:LA64,"*7DIA*")&gt;0,"7º dia consecutivo de trabalho • ","")&amp;IF(COUNTIF(ID64:LA64,"*DOM*")&gt;0,"Domingos consecutivos acima do permitido • ","")&amp;IF(COUNTIF(ID64:LA64,"*INT-INDEVIDO*")&gt;0,"Intervalo indevido em jornada até 4h • ","")&amp;IF(COUNTIF(ID64:LA64,"*INT-15MIN*")&gt;0,"Intervalo deve ser de 15 min (jornada 4h01–6h) • ","")&amp;IF(COUNTIF(ID64:LA64,"*INT-1H2H*")&gt;0,"Intervalo fora de 1h–2h (jornada acima de 6h) • ",""))</f>
        <v/>
      </c>
      <c r="OT64">
        <f>IF($B64="",0,IF(AND(Configurações!$B$3&lt;&gt;"Simples",ISNUMBER($C64),ROUND(OQ64*1440,0)&gt;$C64*60),1,0))</f>
        <v>0</v>
      </c>
      <c r="OU64">
        <f>IF($B64="",0,IF(IF(Configurações!$B$6="Sim",OR64&gt;6,OR64&gt;Configurações!$B$5),1,0))</f>
        <v>0</v>
      </c>
      <c r="OV64" s="72">
        <f>SUMIFS(Cálculos!$G64:$OA64,Cálculos!$G$4:$OA$4,"H",Cálculos!$G$3:$OA$3,5)</f>
        <v>0</v>
      </c>
      <c r="OW64">
        <f>SUMIFS(Cálculos!$G64:$OA64,Cálculos!$G$4:$OA$4,"T",Cálculos!$G$3:$OA$3,5)</f>
        <v>0</v>
      </c>
      <c r="OX64" s="69" t="str">
        <f>IF($B64="","",IF(AND(Configurações!$B$3&lt;&gt;"Simples",ISNUMBER($C64),ROUND(OV64*1440,0)&gt;$C64*60),"Jornada semanal excedida: "&amp;TEXT(OV64,"[h]:mm")&amp;" (contratada "&amp;$C64&amp;"h) • ","")&amp;IF(IF(Configurações!$B$6="Sim",OW64&gt;6,OW64&gt;Configurações!$B$5),IF(Configurações!$B$6="Sim","Semana inteira sem folga — mínimo 1 folga (CCT/ACT) • ","Mais de "&amp;Configurações!$B$5&amp;" dias trabalhados — obrigatórias 2 folgas semanais • "),"")&amp;IF(COUNTIF(LC64:NZ64,"*7DIA*")&gt;0,"7º dia consecutivo de trabalho • ","")&amp;IF(COUNTIF(LC64:NZ64,"*DOM*")&gt;0,"Domingos consecutivos acima do permitido • ","")&amp;IF(COUNTIF(LC64:NZ64,"*INT-INDEVIDO*")&gt;0,"Intervalo indevido em jornada até 4h • ","")&amp;IF(COUNTIF(LC64:NZ64,"*INT-15MIN*")&gt;0,"Intervalo deve ser de 15 min (jornada 4h01–6h) • ","")&amp;IF(COUNTIF(LC64:NZ64,"*INT-1H2H*")&gt;0,"Intervalo fora de 1h–2h (jornada acima de 6h) • ",""))</f>
        <v/>
      </c>
      <c r="OY64">
        <f>IF($B64="",0,IF(AND(Configurações!$B$3&lt;&gt;"Simples",ISNUMBER($C64),ROUND(OV64*1440,0)&gt;$C64*60),1,0))</f>
        <v>0</v>
      </c>
      <c r="OZ64">
        <f>IF($B64="",0,IF(IF(Configurações!$B$6="Sim",OW64&gt;6,OW64&gt;Configurações!$B$5),1,0))</f>
        <v>0</v>
      </c>
      <c r="PA64">
        <f>IF($B64="",0,SUMPRODUCT((Cálculos!$G$4:$OA$4="T")*(Cálculos!$G$5:$OA$5&gt;=$PA$5)*(Cálculos!$G$5:$OA$5&lt;=$PB$5))-PE64)</f>
        <v>0</v>
      </c>
      <c r="PB64">
        <f>IF($B64="",0,PA64-SUMIFS(Cálculos!$G64:$OA64,Cálculos!$G$4:$OA$4,"T",Cálculos!$G$5:$OA$5,"&gt;="&amp;$PA$5,Cálculos!$G$5:$OA$5,"&lt;="&amp;$PB$5))</f>
        <v>0</v>
      </c>
      <c r="PC64">
        <f>ROUND(PA64*Configurações!$B$7/7,0)</f>
        <v>0</v>
      </c>
      <c r="PD64">
        <f>IF(AND(Configurações!$B$6="Sim",PA64&gt;0,PB64&lt;PC64),1,0)</f>
        <v>0</v>
      </c>
      <c r="PE64">
        <f>IF($B64="",0,COUNTIFS(Cálculos!$G$4:$OA$4,"ST",Cálculos!$G$5:$OA$5,"&gt;="&amp;$PA$5,Cálculos!$G$5:$OA$5,"&lt;="&amp;$PB$5,Cálculos!$G64:$OA64,"FERIAS"))</f>
        <v>0</v>
      </c>
      <c r="PF64">
        <f>IF($B64="",0,SUMPRODUCT((Cálculos!$G$4:$OA$4="T")*(Cálculos!$G$5:$OA$5&gt;=$PF$5)*(Cálculos!$G$5:$OA$5&lt;=$PG$5))-PJ64)</f>
        <v>0</v>
      </c>
      <c r="PG64">
        <f>IF($B64="",0,PF64-SUMIFS(Cálculos!$G64:$OA64,Cálculos!$G$4:$OA$4,"T",Cálculos!$G$5:$OA$5,"&gt;="&amp;$PF$5,Cálculos!$G$5:$OA$5,"&lt;="&amp;$PG$5))</f>
        <v>0</v>
      </c>
      <c r="PH64">
        <f>ROUND(PF64*Configurações!$B$7/7,0)</f>
        <v>0</v>
      </c>
      <c r="PI64">
        <f>IF(AND(Configurações!$B$6="Sim",PF64&gt;0,PG64&lt;PH64),1,0)</f>
        <v>0</v>
      </c>
      <c r="PJ64">
        <f>IF($B64="",0,COUNTIFS(Cálculos!$G$4:$OA$4,"ST",Cálculos!$G$5:$OA$5,"&gt;="&amp;$PF$5,Cálculos!$G$5:$OA$5,"&lt;="&amp;$PG$5,Cálculos!$G64:$OA64,"FERIAS"))</f>
        <v>0</v>
      </c>
      <c r="PK64">
        <f>IF($B64="",0,SUMPRODUCT((Cálculos!$G$4:$OA$4="T")*(Cálculos!$G$5:$OA$5&gt;=$PK$5)*(Cálculos!$G$5:$OA$5&lt;=$PL$5))-PO64)</f>
        <v>0</v>
      </c>
      <c r="PL64">
        <f>IF($B64="",0,PK64-SUMIFS(Cálculos!$G64:$OA64,Cálculos!$G$4:$OA$4,"T",Cálculos!$G$5:$OA$5,"&gt;="&amp;$PK$5,Cálculos!$G$5:$OA$5,"&lt;="&amp;$PL$5))</f>
        <v>0</v>
      </c>
      <c r="PM64">
        <f>ROUND(PK64*Configurações!$B$7/7,0)</f>
        <v>0</v>
      </c>
      <c r="PN64">
        <f>IF(AND(Configurações!$B$6="Sim",PK64&gt;0,PL64&lt;PM64),1,0)</f>
        <v>0</v>
      </c>
      <c r="PO64">
        <f>IF($B64="",0,COUNTIFS(Cálculos!$G$4:$OA$4,"ST",Cálculos!$G$5:$OA$5,"&gt;="&amp;$PK$5,Cálculos!$G$5:$OA$5,"&lt;="&amp;$PL$5,Cálculos!$G64:$OA64,"FERIAS"))</f>
        <v>0</v>
      </c>
      <c r="PP64" s="69" t="str">
        <f t="shared" si="212"/>
        <v/>
      </c>
    </row>
    <row r="65" spans="1:432" x14ac:dyDescent="0.25">
      <c r="A65" s="68" t="str">
        <f t="shared" si="106"/>
        <v/>
      </c>
      <c r="B65" s="69" t="str">
        <f>IF(Configurações!$B$3="Colunas",IF('Escala Colunas'!Q$4="","",'Escala Colunas'!Q$4),IF(Configurações!$B$3="Simples",IF('Escala Simples'!$B65="","",'Escala Simples'!$B65),IF('Escala Linhas'!$B65="","",'Escala Linhas'!$B65)))</f>
        <v/>
      </c>
      <c r="C65" s="70" t="str">
        <f>IF($B65="","",IFERROR(INDEX(Funcionários!$D$5:$D$84,MATCH($B65,Funcionários!$B$5:$B$84,0)),""))</f>
        <v/>
      </c>
      <c r="D65" t="str">
        <f>IF($B65="","",IFERROR(INDEX(Funcionários!$C$5:$C$84,MATCH($B65,Funcionários!$B$5:$B$84,0)),""))</f>
        <v/>
      </c>
      <c r="E65">
        <f>IF($B65="",0,IFERROR(N(INDEX(Funcionários!$E$5:$E$84,MATCH($B65,Funcionários!$B$5:$B$84,0))),0))</f>
        <v>0</v>
      </c>
      <c r="F65">
        <f>IF($B65="",0,IFERROR(N(INDEX(Funcionários!$F$5:$F$84,MATCH($B65,Funcionários!$B$5:$B$84,0))),0))</f>
        <v>0</v>
      </c>
      <c r="G65" s="71" t="str">
        <f>IF(Configurações!$B$3="Colunas",IF('Escala Colunas'!Q52="","",'Escala Colunas'!Q52),IF(Configurações!$B$3="Simples","",IF('Escala Linhas'!D65="","",'Escala Linhas'!D65)))</f>
        <v/>
      </c>
      <c r="H65" s="71" t="str">
        <f>IF(Configurações!$B$3="Colunas",IF('Escala Colunas'!Q53="","",'Escala Colunas'!Q53),IF(Configurações!$B$3="Simples","",IF('Escala Linhas'!E65="","",'Escala Linhas'!E65)))</f>
        <v/>
      </c>
      <c r="I65" s="71" t="str">
        <f>IF(Configurações!$B$3="Colunas",IF('Escala Colunas'!Q54="","",'Escala Colunas'!Q54),IF(Configurações!$B$3="Simples","",IF('Escala Linhas'!F65="","",'Escala Linhas'!F65)))</f>
        <v/>
      </c>
      <c r="J65" s="71" t="str">
        <f>IF(Configurações!$B$3="Colunas",IF('Escala Colunas'!Q55="","",'Escala Colunas'!Q55),IF(Configurações!$B$3="Simples","",IF('Escala Linhas'!G65="","",'Escala Linhas'!G65)))</f>
        <v/>
      </c>
      <c r="K65">
        <f>IF($B65="",0,IF(Configurações!$B$3="Simples",IF(OR(Q65="TRAB",Q65="ATEST"),1,0),IF(AND(G65&lt;&gt;"",J65&lt;&gt;""),1,0)))</f>
        <v>0</v>
      </c>
      <c r="L65" s="72">
        <f>IF(AND(K65=1,Configurações!$B$3&lt;&gt;"Simples"),MOD(J65-G65,1)-M65,0)</f>
        <v>0</v>
      </c>
      <c r="M65" s="72">
        <f t="shared" si="107"/>
        <v>0</v>
      </c>
      <c r="N65">
        <f t="shared" si="108"/>
        <v>0</v>
      </c>
      <c r="O65">
        <f t="shared" si="109"/>
        <v>0</v>
      </c>
      <c r="P65" s="38" t="str">
        <f>IF(K65=0,"",IF(N65&gt;Configurações!$B$15,"7DIA ","")&amp;IF(AND(WEEKDAY(G$5)=1,O65&gt;IF($D65="F",Configurações!$B$13,Configurações!$B$14)),"DOM ","")&amp;IF(Configurações!$B$3="Simples","",IF(ROUND(L65*1440,0)&lt;=ROUND(Configurações!$B$11*1440,0),IF(ROUND(M65*1440,0)&gt;0,"INT-INDEVIDO",""),IF(ROUND(L65*1440,0)&lt;=ROUND(Configurações!$B$12*1440,0),IF(ROUND(M65*1440,0)&lt;&gt;ROUND(Configurações!$B$8*1440,0),"INT-15MIN",""),IF(OR(ROUND(M65*1440,0)&lt;ROUND(Configurações!$B$9*1440,0),ROUND(M65*1440,0)&gt;ROUND(Configurações!$B$10*1440,0)),"INT-1H2H","")))))</f>
        <v/>
      </c>
      <c r="Q65" t="str">
        <f>IF(Configurações!$B$3="Simples",IF('Escala Simples'!D65="Trabalho","TRAB",IF('Escala Simples'!D65="Folga","FOLGA",IF('Escala Simples'!D65="Atestado","ATEST",IF('Escala Simples'!D65="Férias","FERIAS","")))),"")</f>
        <v/>
      </c>
      <c r="R65" s="71" t="str">
        <f>IF(Configurações!$B$3="Colunas",IF('Escala Colunas'!Q57="","",'Escala Colunas'!Q57),IF(Configurações!$B$3="Simples","",IF('Escala Linhas'!I65="","",'Escala Linhas'!I65)))</f>
        <v/>
      </c>
      <c r="S65" s="71" t="str">
        <f>IF(Configurações!$B$3="Colunas",IF('Escala Colunas'!Q58="","",'Escala Colunas'!Q58),IF(Configurações!$B$3="Simples","",IF('Escala Linhas'!J65="","",'Escala Linhas'!J65)))</f>
        <v/>
      </c>
      <c r="T65" s="71" t="str">
        <f>IF(Configurações!$B$3="Colunas",IF('Escala Colunas'!Q59="","",'Escala Colunas'!Q59),IF(Configurações!$B$3="Simples","",IF('Escala Linhas'!K65="","",'Escala Linhas'!K65)))</f>
        <v/>
      </c>
      <c r="U65" s="71" t="str">
        <f>IF(Configurações!$B$3="Colunas",IF('Escala Colunas'!Q60="","",'Escala Colunas'!Q60),IF(Configurações!$B$3="Simples","",IF('Escala Linhas'!L65="","",'Escala Linhas'!L65)))</f>
        <v/>
      </c>
      <c r="V65">
        <f>IF($B65="",0,IF(Configurações!$B$3="Simples",IF(OR(AB65="TRAB",AB65="ATEST"),1,0),IF(AND(R65&lt;&gt;"",U65&lt;&gt;""),1,0)))</f>
        <v>0</v>
      </c>
      <c r="W65" s="72">
        <f>IF(AND(V65=1,Configurações!$B$3&lt;&gt;"Simples"),MOD(U65-R65,1)-X65,0)</f>
        <v>0</v>
      </c>
      <c r="X65" s="72">
        <f t="shared" si="110"/>
        <v>0</v>
      </c>
      <c r="Y65">
        <f t="shared" si="111"/>
        <v>0</v>
      </c>
      <c r="Z65">
        <f t="shared" si="112"/>
        <v>0</v>
      </c>
      <c r="AA65" s="38" t="str">
        <f>IF(V65=0,"",IF(Y65&gt;Configurações!$B$15,"7DIA ","")&amp;IF(AND(WEEKDAY(R$5)=1,Z65&gt;IF($D65="F",Configurações!$B$13,Configurações!$B$14)),"DOM ","")&amp;IF(Configurações!$B$3="Simples","",IF(ROUND(W65*1440,0)&lt;=ROUND(Configurações!$B$11*1440,0),IF(ROUND(X65*1440,0)&gt;0,"INT-INDEVIDO",""),IF(ROUND(W65*1440,0)&lt;=ROUND(Configurações!$B$12*1440,0),IF(ROUND(X65*1440,0)&lt;&gt;ROUND(Configurações!$B$8*1440,0),"INT-15MIN",""),IF(OR(ROUND(X65*1440,0)&lt;ROUND(Configurações!$B$9*1440,0),ROUND(X65*1440,0)&gt;ROUND(Configurações!$B$10*1440,0)),"INT-1H2H","")))))</f>
        <v/>
      </c>
      <c r="AB65" t="str">
        <f>IF(Configurações!$B$3="Simples",IF('Escala Simples'!E65="Trabalho","TRAB",IF('Escala Simples'!E65="Folga","FOLGA",IF('Escala Simples'!E65="Atestado","ATEST",IF('Escala Simples'!E65="Férias","FERIAS","")))),"")</f>
        <v/>
      </c>
      <c r="AC65" s="71" t="str">
        <f>IF(Configurações!$B$3="Colunas",IF('Escala Colunas'!Q62="","",'Escala Colunas'!Q62),IF(Configurações!$B$3="Simples","",IF('Escala Linhas'!N65="","",'Escala Linhas'!N65)))</f>
        <v/>
      </c>
      <c r="AD65" s="71" t="str">
        <f>IF(Configurações!$B$3="Colunas",IF('Escala Colunas'!Q63="","",'Escala Colunas'!Q63),IF(Configurações!$B$3="Simples","",IF('Escala Linhas'!O65="","",'Escala Linhas'!O65)))</f>
        <v/>
      </c>
      <c r="AE65" s="71" t="str">
        <f>IF(Configurações!$B$3="Colunas",IF('Escala Colunas'!Q64="","",'Escala Colunas'!Q64),IF(Configurações!$B$3="Simples","",IF('Escala Linhas'!P65="","",'Escala Linhas'!P65)))</f>
        <v/>
      </c>
      <c r="AF65" s="71" t="str">
        <f>IF(Configurações!$B$3="Colunas",IF('Escala Colunas'!Q65="","",'Escala Colunas'!Q65),IF(Configurações!$B$3="Simples","",IF('Escala Linhas'!Q65="","",'Escala Linhas'!Q65)))</f>
        <v/>
      </c>
      <c r="AG65">
        <f>IF($B65="",0,IF(Configurações!$B$3="Simples",IF(OR(AM65="TRAB",AM65="ATEST"),1,0),IF(AND(AC65&lt;&gt;"",AF65&lt;&gt;""),1,0)))</f>
        <v>0</v>
      </c>
      <c r="AH65" s="72">
        <f>IF(AND(AG65=1,Configurações!$B$3&lt;&gt;"Simples"),MOD(AF65-AC65,1)-AI65,0)</f>
        <v>0</v>
      </c>
      <c r="AI65" s="72">
        <f t="shared" si="113"/>
        <v>0</v>
      </c>
      <c r="AJ65">
        <f t="shared" si="114"/>
        <v>0</v>
      </c>
      <c r="AK65">
        <f t="shared" si="115"/>
        <v>0</v>
      </c>
      <c r="AL65" s="38" t="str">
        <f>IF(AG65=0,"",IF(AJ65&gt;Configurações!$B$15,"7DIA ","")&amp;IF(AND(WEEKDAY(AC$5)=1,AK65&gt;IF($D65="F",Configurações!$B$13,Configurações!$B$14)),"DOM ","")&amp;IF(Configurações!$B$3="Simples","",IF(ROUND(AH65*1440,0)&lt;=ROUND(Configurações!$B$11*1440,0),IF(ROUND(AI65*1440,0)&gt;0,"INT-INDEVIDO",""),IF(ROUND(AH65*1440,0)&lt;=ROUND(Configurações!$B$12*1440,0),IF(ROUND(AI65*1440,0)&lt;&gt;ROUND(Configurações!$B$8*1440,0),"INT-15MIN",""),IF(OR(ROUND(AI65*1440,0)&lt;ROUND(Configurações!$B$9*1440,0),ROUND(AI65*1440,0)&gt;ROUND(Configurações!$B$10*1440,0)),"INT-1H2H","")))))</f>
        <v/>
      </c>
      <c r="AM65" t="str">
        <f>IF(Configurações!$B$3="Simples",IF('Escala Simples'!F65="Trabalho","TRAB",IF('Escala Simples'!F65="Folga","FOLGA",IF('Escala Simples'!F65="Atestado","ATEST",IF('Escala Simples'!F65="Férias","FERIAS","")))),"")</f>
        <v/>
      </c>
      <c r="AN65" s="71" t="str">
        <f>IF(Configurações!$B$3="Colunas",IF('Escala Colunas'!Q67="","",'Escala Colunas'!Q67),IF(Configurações!$B$3="Simples","",IF('Escala Linhas'!S65="","",'Escala Linhas'!S65)))</f>
        <v/>
      </c>
      <c r="AO65" s="71" t="str">
        <f>IF(Configurações!$B$3="Colunas",IF('Escala Colunas'!Q68="","",'Escala Colunas'!Q68),IF(Configurações!$B$3="Simples","",IF('Escala Linhas'!T65="","",'Escala Linhas'!T65)))</f>
        <v/>
      </c>
      <c r="AP65" s="71" t="str">
        <f>IF(Configurações!$B$3="Colunas",IF('Escala Colunas'!Q69="","",'Escala Colunas'!Q69),IF(Configurações!$B$3="Simples","",IF('Escala Linhas'!U65="","",'Escala Linhas'!U65)))</f>
        <v/>
      </c>
      <c r="AQ65" s="71" t="str">
        <f>IF(Configurações!$B$3="Colunas",IF('Escala Colunas'!Q70="","",'Escala Colunas'!Q70),IF(Configurações!$B$3="Simples","",IF('Escala Linhas'!V65="","",'Escala Linhas'!V65)))</f>
        <v/>
      </c>
      <c r="AR65">
        <f>IF($B65="",0,IF(Configurações!$B$3="Simples",IF(OR(AX65="TRAB",AX65="ATEST"),1,0),IF(AND(AN65&lt;&gt;"",AQ65&lt;&gt;""),1,0)))</f>
        <v>0</v>
      </c>
      <c r="AS65" s="72">
        <f>IF(AND(AR65=1,Configurações!$B$3&lt;&gt;"Simples"),MOD(AQ65-AN65,1)-AT65,0)</f>
        <v>0</v>
      </c>
      <c r="AT65" s="72">
        <f t="shared" si="116"/>
        <v>0</v>
      </c>
      <c r="AU65">
        <f t="shared" si="117"/>
        <v>0</v>
      </c>
      <c r="AV65">
        <f t="shared" si="118"/>
        <v>0</v>
      </c>
      <c r="AW65" s="38" t="str">
        <f>IF(AR65=0,"",IF(AU65&gt;Configurações!$B$15,"7DIA ","")&amp;IF(AND(WEEKDAY(AN$5)=1,AV65&gt;IF($D65="F",Configurações!$B$13,Configurações!$B$14)),"DOM ","")&amp;IF(Configurações!$B$3="Simples","",IF(ROUND(AS65*1440,0)&lt;=ROUND(Configurações!$B$11*1440,0),IF(ROUND(AT65*1440,0)&gt;0,"INT-INDEVIDO",""),IF(ROUND(AS65*1440,0)&lt;=ROUND(Configurações!$B$12*1440,0),IF(ROUND(AT65*1440,0)&lt;&gt;ROUND(Configurações!$B$8*1440,0),"INT-15MIN",""),IF(OR(ROUND(AT65*1440,0)&lt;ROUND(Configurações!$B$9*1440,0),ROUND(AT65*1440,0)&gt;ROUND(Configurações!$B$10*1440,0)),"INT-1H2H","")))))</f>
        <v/>
      </c>
      <c r="AX65" t="str">
        <f>IF(Configurações!$B$3="Simples",IF('Escala Simples'!G65="Trabalho","TRAB",IF('Escala Simples'!G65="Folga","FOLGA",IF('Escala Simples'!G65="Atestado","ATEST",IF('Escala Simples'!G65="Férias","FERIAS","")))),"")</f>
        <v/>
      </c>
      <c r="AY65" s="71" t="str">
        <f>IF(Configurações!$B$3="Colunas",IF('Escala Colunas'!Q72="","",'Escala Colunas'!Q72),IF(Configurações!$B$3="Simples","",IF('Escala Linhas'!X65="","",'Escala Linhas'!X65)))</f>
        <v/>
      </c>
      <c r="AZ65" s="71" t="str">
        <f>IF(Configurações!$B$3="Colunas",IF('Escala Colunas'!Q73="","",'Escala Colunas'!Q73),IF(Configurações!$B$3="Simples","",IF('Escala Linhas'!Y65="","",'Escala Linhas'!Y65)))</f>
        <v/>
      </c>
      <c r="BA65" s="71" t="str">
        <f>IF(Configurações!$B$3="Colunas",IF('Escala Colunas'!Q74="","",'Escala Colunas'!Q74),IF(Configurações!$B$3="Simples","",IF('Escala Linhas'!Z65="","",'Escala Linhas'!Z65)))</f>
        <v/>
      </c>
      <c r="BB65" s="71" t="str">
        <f>IF(Configurações!$B$3="Colunas",IF('Escala Colunas'!Q75="","",'Escala Colunas'!Q75),IF(Configurações!$B$3="Simples","",IF('Escala Linhas'!AA65="","",'Escala Linhas'!AA65)))</f>
        <v/>
      </c>
      <c r="BC65">
        <f>IF($B65="",0,IF(Configurações!$B$3="Simples",IF(OR(BI65="TRAB",BI65="ATEST"),1,0),IF(AND(AY65&lt;&gt;"",BB65&lt;&gt;""),1,0)))</f>
        <v>0</v>
      </c>
      <c r="BD65" s="72">
        <f>IF(AND(BC65=1,Configurações!$B$3&lt;&gt;"Simples"),MOD(BB65-AY65,1)-BE65,0)</f>
        <v>0</v>
      </c>
      <c r="BE65" s="72">
        <f t="shared" si="119"/>
        <v>0</v>
      </c>
      <c r="BF65">
        <f t="shared" si="120"/>
        <v>0</v>
      </c>
      <c r="BG65">
        <f t="shared" si="121"/>
        <v>0</v>
      </c>
      <c r="BH65" s="38" t="str">
        <f>IF(BC65=0,"",IF(BF65&gt;Configurações!$B$15,"7DIA ","")&amp;IF(AND(WEEKDAY(AY$5)=1,BG65&gt;IF($D65="F",Configurações!$B$13,Configurações!$B$14)),"DOM ","")&amp;IF(Configurações!$B$3="Simples","",IF(ROUND(BD65*1440,0)&lt;=ROUND(Configurações!$B$11*1440,0),IF(ROUND(BE65*1440,0)&gt;0,"INT-INDEVIDO",""),IF(ROUND(BD65*1440,0)&lt;=ROUND(Configurações!$B$12*1440,0),IF(ROUND(BE65*1440,0)&lt;&gt;ROUND(Configurações!$B$8*1440,0),"INT-15MIN",""),IF(OR(ROUND(BE65*1440,0)&lt;ROUND(Configurações!$B$9*1440,0),ROUND(BE65*1440,0)&gt;ROUND(Configurações!$B$10*1440,0)),"INT-1H2H","")))))</f>
        <v/>
      </c>
      <c r="BI65" t="str">
        <f>IF(Configurações!$B$3="Simples",IF('Escala Simples'!H65="Trabalho","TRAB",IF('Escala Simples'!H65="Folga","FOLGA",IF('Escala Simples'!H65="Atestado","ATEST",IF('Escala Simples'!H65="Férias","FERIAS","")))),"")</f>
        <v/>
      </c>
      <c r="BJ65" s="71" t="str">
        <f>IF(Configurações!$B$3="Colunas",IF('Escala Colunas'!Q77="","",'Escala Colunas'!Q77),IF(Configurações!$B$3="Simples","",IF('Escala Linhas'!AC65="","",'Escala Linhas'!AC65)))</f>
        <v/>
      </c>
      <c r="BK65" s="71" t="str">
        <f>IF(Configurações!$B$3="Colunas",IF('Escala Colunas'!Q78="","",'Escala Colunas'!Q78),IF(Configurações!$B$3="Simples","",IF('Escala Linhas'!AD65="","",'Escala Linhas'!AD65)))</f>
        <v/>
      </c>
      <c r="BL65" s="71" t="str">
        <f>IF(Configurações!$B$3="Colunas",IF('Escala Colunas'!Q79="","",'Escala Colunas'!Q79),IF(Configurações!$B$3="Simples","",IF('Escala Linhas'!AE65="","",'Escala Linhas'!AE65)))</f>
        <v/>
      </c>
      <c r="BM65" s="71" t="str">
        <f>IF(Configurações!$B$3="Colunas",IF('Escala Colunas'!Q80="","",'Escala Colunas'!Q80),IF(Configurações!$B$3="Simples","",IF('Escala Linhas'!AF65="","",'Escala Linhas'!AF65)))</f>
        <v/>
      </c>
      <c r="BN65">
        <f>IF($B65="",0,IF(Configurações!$B$3="Simples",IF(OR(BT65="TRAB",BT65="ATEST"),1,0),IF(AND(BJ65&lt;&gt;"",BM65&lt;&gt;""),1,0)))</f>
        <v>0</v>
      </c>
      <c r="BO65" s="72">
        <f>IF(AND(BN65=1,Configurações!$B$3&lt;&gt;"Simples"),MOD(BM65-BJ65,1)-BP65,0)</f>
        <v>0</v>
      </c>
      <c r="BP65" s="72">
        <f t="shared" si="122"/>
        <v>0</v>
      </c>
      <c r="BQ65">
        <f t="shared" si="123"/>
        <v>0</v>
      </c>
      <c r="BR65">
        <f t="shared" si="124"/>
        <v>0</v>
      </c>
      <c r="BS65" s="38" t="str">
        <f>IF(BN65=0,"",IF(BQ65&gt;Configurações!$B$15,"7DIA ","")&amp;IF(AND(WEEKDAY(BJ$5)=1,BR65&gt;IF($D65="F",Configurações!$B$13,Configurações!$B$14)),"DOM ","")&amp;IF(Configurações!$B$3="Simples","",IF(ROUND(BO65*1440,0)&lt;=ROUND(Configurações!$B$11*1440,0),IF(ROUND(BP65*1440,0)&gt;0,"INT-INDEVIDO",""),IF(ROUND(BO65*1440,0)&lt;=ROUND(Configurações!$B$12*1440,0),IF(ROUND(BP65*1440,0)&lt;&gt;ROUND(Configurações!$B$8*1440,0),"INT-15MIN",""),IF(OR(ROUND(BP65*1440,0)&lt;ROUND(Configurações!$B$9*1440,0),ROUND(BP65*1440,0)&gt;ROUND(Configurações!$B$10*1440,0)),"INT-1H2H","")))))</f>
        <v/>
      </c>
      <c r="BT65" t="str">
        <f>IF(Configurações!$B$3="Simples",IF('Escala Simples'!I65="Trabalho","TRAB",IF('Escala Simples'!I65="Folga","FOLGA",IF('Escala Simples'!I65="Atestado","ATEST",IF('Escala Simples'!I65="Férias","FERIAS","")))),"")</f>
        <v/>
      </c>
      <c r="BU65" s="71" t="str">
        <f>IF(Configurações!$B$3="Colunas",IF('Escala Colunas'!Q82="","",'Escala Colunas'!Q82),IF(Configurações!$B$3="Simples","",IF('Escala Linhas'!AH65="","",'Escala Linhas'!AH65)))</f>
        <v/>
      </c>
      <c r="BV65" s="71" t="str">
        <f>IF(Configurações!$B$3="Colunas",IF('Escala Colunas'!Q83="","",'Escala Colunas'!Q83),IF(Configurações!$B$3="Simples","",IF('Escala Linhas'!AI65="","",'Escala Linhas'!AI65)))</f>
        <v/>
      </c>
      <c r="BW65" s="71" t="str">
        <f>IF(Configurações!$B$3="Colunas",IF('Escala Colunas'!Q84="","",'Escala Colunas'!Q84),IF(Configurações!$B$3="Simples","",IF('Escala Linhas'!AJ65="","",'Escala Linhas'!AJ65)))</f>
        <v/>
      </c>
      <c r="BX65" s="71" t="str">
        <f>IF(Configurações!$B$3="Colunas",IF('Escala Colunas'!Q85="","",'Escala Colunas'!Q85),IF(Configurações!$B$3="Simples","",IF('Escala Linhas'!AK65="","",'Escala Linhas'!AK65)))</f>
        <v/>
      </c>
      <c r="BY65">
        <f>IF($B65="",0,IF(Configurações!$B$3="Simples",IF(OR(CE65="TRAB",CE65="ATEST"),1,0),IF(AND(BU65&lt;&gt;"",BX65&lt;&gt;""),1,0)))</f>
        <v>0</v>
      </c>
      <c r="BZ65" s="72">
        <f>IF(AND(BY65=1,Configurações!$B$3&lt;&gt;"Simples"),MOD(BX65-BU65,1)-CA65,0)</f>
        <v>0</v>
      </c>
      <c r="CA65" s="72">
        <f t="shared" si="125"/>
        <v>0</v>
      </c>
      <c r="CB65">
        <f t="shared" si="126"/>
        <v>0</v>
      </c>
      <c r="CC65">
        <f t="shared" si="127"/>
        <v>0</v>
      </c>
      <c r="CD65" s="38" t="str">
        <f>IF(BY65=0,"",IF(CB65&gt;Configurações!$B$15,"7DIA ","")&amp;IF(AND(WEEKDAY(BU$5)=1,CC65&gt;IF($D65="F",Configurações!$B$13,Configurações!$B$14)),"DOM ","")&amp;IF(Configurações!$B$3="Simples","",IF(ROUND(BZ65*1440,0)&lt;=ROUND(Configurações!$B$11*1440,0),IF(ROUND(CA65*1440,0)&gt;0,"INT-INDEVIDO",""),IF(ROUND(BZ65*1440,0)&lt;=ROUND(Configurações!$B$12*1440,0),IF(ROUND(CA65*1440,0)&lt;&gt;ROUND(Configurações!$B$8*1440,0),"INT-15MIN",""),IF(OR(ROUND(CA65*1440,0)&lt;ROUND(Configurações!$B$9*1440,0),ROUND(CA65*1440,0)&gt;ROUND(Configurações!$B$10*1440,0)),"INT-1H2H","")))))</f>
        <v/>
      </c>
      <c r="CE65" t="str">
        <f>IF(Configurações!$B$3="Simples",IF('Escala Simples'!J65="Trabalho","TRAB",IF('Escala Simples'!J65="Folga","FOLGA",IF('Escala Simples'!J65="Atestado","ATEST",IF('Escala Simples'!J65="Férias","FERIAS","")))),"")</f>
        <v/>
      </c>
      <c r="CF65" s="71" t="str">
        <f>IF(Configurações!$B$3="Colunas",IF('Escala Colunas'!Q90="","",'Escala Colunas'!Q90),IF(Configurações!$B$3="Simples","",IF('Escala Linhas'!AP65="","",'Escala Linhas'!AP65)))</f>
        <v/>
      </c>
      <c r="CG65" s="71" t="str">
        <f>IF(Configurações!$B$3="Colunas",IF('Escala Colunas'!Q91="","",'Escala Colunas'!Q91),IF(Configurações!$B$3="Simples","",IF('Escala Linhas'!AQ65="","",'Escala Linhas'!AQ65)))</f>
        <v/>
      </c>
      <c r="CH65" s="71" t="str">
        <f>IF(Configurações!$B$3="Colunas",IF('Escala Colunas'!Q92="","",'Escala Colunas'!Q92),IF(Configurações!$B$3="Simples","",IF('Escala Linhas'!AR65="","",'Escala Linhas'!AR65)))</f>
        <v/>
      </c>
      <c r="CI65" s="71" t="str">
        <f>IF(Configurações!$B$3="Colunas",IF('Escala Colunas'!Q93="","",'Escala Colunas'!Q93),IF(Configurações!$B$3="Simples","",IF('Escala Linhas'!AS65="","",'Escala Linhas'!AS65)))</f>
        <v/>
      </c>
      <c r="CJ65">
        <f>IF($B65="",0,IF(Configurações!$B$3="Simples",IF(OR(CP65="TRAB",CP65="ATEST"),1,0),IF(AND(CF65&lt;&gt;"",CI65&lt;&gt;""),1,0)))</f>
        <v>0</v>
      </c>
      <c r="CK65" s="72">
        <f>IF(AND(CJ65=1,Configurações!$B$3&lt;&gt;"Simples"),MOD(CI65-CF65,1)-CL65,0)</f>
        <v>0</v>
      </c>
      <c r="CL65" s="72">
        <f t="shared" si="128"/>
        <v>0</v>
      </c>
      <c r="CM65">
        <f t="shared" si="129"/>
        <v>0</v>
      </c>
      <c r="CN65">
        <f t="shared" si="130"/>
        <v>0</v>
      </c>
      <c r="CO65" s="38" t="str">
        <f>IF(CJ65=0,"",IF(CM65&gt;Configurações!$B$15,"7DIA ","")&amp;IF(AND(WEEKDAY(CF$5)=1,CN65&gt;IF($D65="F",Configurações!$B$13,Configurações!$B$14)),"DOM ","")&amp;IF(Configurações!$B$3="Simples","",IF(ROUND(CK65*1440,0)&lt;=ROUND(Configurações!$B$11*1440,0),IF(ROUND(CL65*1440,0)&gt;0,"INT-INDEVIDO",""),IF(ROUND(CK65*1440,0)&lt;=ROUND(Configurações!$B$12*1440,0),IF(ROUND(CL65*1440,0)&lt;&gt;ROUND(Configurações!$B$8*1440,0),"INT-15MIN",""),IF(OR(ROUND(CL65*1440,0)&lt;ROUND(Configurações!$B$9*1440,0),ROUND(CL65*1440,0)&gt;ROUND(Configurações!$B$10*1440,0)),"INT-1H2H","")))))</f>
        <v/>
      </c>
      <c r="CP65" t="str">
        <f>IF(Configurações!$B$3="Simples",IF('Escala Simples'!M65="Trabalho","TRAB",IF('Escala Simples'!M65="Folga","FOLGA",IF('Escala Simples'!M65="Atestado","ATEST",IF('Escala Simples'!M65="Férias","FERIAS","")))),"")</f>
        <v/>
      </c>
      <c r="CQ65" s="71" t="str">
        <f>IF(Configurações!$B$3="Colunas",IF('Escala Colunas'!Q95="","",'Escala Colunas'!Q95),IF(Configurações!$B$3="Simples","",IF('Escala Linhas'!AU65="","",'Escala Linhas'!AU65)))</f>
        <v/>
      </c>
      <c r="CR65" s="71" t="str">
        <f>IF(Configurações!$B$3="Colunas",IF('Escala Colunas'!Q96="","",'Escala Colunas'!Q96),IF(Configurações!$B$3="Simples","",IF('Escala Linhas'!AV65="","",'Escala Linhas'!AV65)))</f>
        <v/>
      </c>
      <c r="CS65" s="71" t="str">
        <f>IF(Configurações!$B$3="Colunas",IF('Escala Colunas'!Q97="","",'Escala Colunas'!Q97),IF(Configurações!$B$3="Simples","",IF('Escala Linhas'!AW65="","",'Escala Linhas'!AW65)))</f>
        <v/>
      </c>
      <c r="CT65" s="71" t="str">
        <f>IF(Configurações!$B$3="Colunas",IF('Escala Colunas'!Q98="","",'Escala Colunas'!Q98),IF(Configurações!$B$3="Simples","",IF('Escala Linhas'!AX65="","",'Escala Linhas'!AX65)))</f>
        <v/>
      </c>
      <c r="CU65">
        <f>IF($B65="",0,IF(Configurações!$B$3="Simples",IF(OR(DA65="TRAB",DA65="ATEST"),1,0),IF(AND(CQ65&lt;&gt;"",CT65&lt;&gt;""),1,0)))</f>
        <v>0</v>
      </c>
      <c r="CV65" s="72">
        <f>IF(AND(CU65=1,Configurações!$B$3&lt;&gt;"Simples"),MOD(CT65-CQ65,1)-CW65,0)</f>
        <v>0</v>
      </c>
      <c r="CW65" s="72">
        <f t="shared" si="131"/>
        <v>0</v>
      </c>
      <c r="CX65">
        <f t="shared" si="132"/>
        <v>0</v>
      </c>
      <c r="CY65">
        <f t="shared" si="133"/>
        <v>0</v>
      </c>
      <c r="CZ65" s="38" t="str">
        <f>IF(CU65=0,"",IF(CX65&gt;Configurações!$B$15,"7DIA ","")&amp;IF(AND(WEEKDAY(CQ$5)=1,CY65&gt;IF($D65="F",Configurações!$B$13,Configurações!$B$14)),"DOM ","")&amp;IF(Configurações!$B$3="Simples","",IF(ROUND(CV65*1440,0)&lt;=ROUND(Configurações!$B$11*1440,0),IF(ROUND(CW65*1440,0)&gt;0,"INT-INDEVIDO",""),IF(ROUND(CV65*1440,0)&lt;=ROUND(Configurações!$B$12*1440,0),IF(ROUND(CW65*1440,0)&lt;&gt;ROUND(Configurações!$B$8*1440,0),"INT-15MIN",""),IF(OR(ROUND(CW65*1440,0)&lt;ROUND(Configurações!$B$9*1440,0),ROUND(CW65*1440,0)&gt;ROUND(Configurações!$B$10*1440,0)),"INT-1H2H","")))))</f>
        <v/>
      </c>
      <c r="DA65" t="str">
        <f>IF(Configurações!$B$3="Simples",IF('Escala Simples'!N65="Trabalho","TRAB",IF('Escala Simples'!N65="Folga","FOLGA",IF('Escala Simples'!N65="Atestado","ATEST",IF('Escala Simples'!N65="Férias","FERIAS","")))),"")</f>
        <v/>
      </c>
      <c r="DB65" s="71" t="str">
        <f>IF(Configurações!$B$3="Colunas",IF('Escala Colunas'!Q100="","",'Escala Colunas'!Q100),IF(Configurações!$B$3="Simples","",IF('Escala Linhas'!AZ65="","",'Escala Linhas'!AZ65)))</f>
        <v/>
      </c>
      <c r="DC65" s="71" t="str">
        <f>IF(Configurações!$B$3="Colunas",IF('Escala Colunas'!Q101="","",'Escala Colunas'!Q101),IF(Configurações!$B$3="Simples","",IF('Escala Linhas'!BA65="","",'Escala Linhas'!BA65)))</f>
        <v/>
      </c>
      <c r="DD65" s="71" t="str">
        <f>IF(Configurações!$B$3="Colunas",IF('Escala Colunas'!Q102="","",'Escala Colunas'!Q102),IF(Configurações!$B$3="Simples","",IF('Escala Linhas'!BB65="","",'Escala Linhas'!BB65)))</f>
        <v/>
      </c>
      <c r="DE65" s="71" t="str">
        <f>IF(Configurações!$B$3="Colunas",IF('Escala Colunas'!Q103="","",'Escala Colunas'!Q103),IF(Configurações!$B$3="Simples","",IF('Escala Linhas'!BC65="","",'Escala Linhas'!BC65)))</f>
        <v/>
      </c>
      <c r="DF65">
        <f>IF($B65="",0,IF(Configurações!$B$3="Simples",IF(OR(DL65="TRAB",DL65="ATEST"),1,0),IF(AND(DB65&lt;&gt;"",DE65&lt;&gt;""),1,0)))</f>
        <v>0</v>
      </c>
      <c r="DG65" s="72">
        <f>IF(AND(DF65=1,Configurações!$B$3&lt;&gt;"Simples"),MOD(DE65-DB65,1)-DH65,0)</f>
        <v>0</v>
      </c>
      <c r="DH65" s="72">
        <f t="shared" si="134"/>
        <v>0</v>
      </c>
      <c r="DI65">
        <f t="shared" si="135"/>
        <v>0</v>
      </c>
      <c r="DJ65">
        <f t="shared" si="136"/>
        <v>0</v>
      </c>
      <c r="DK65" s="38" t="str">
        <f>IF(DF65=0,"",IF(DI65&gt;Configurações!$B$15,"7DIA ","")&amp;IF(AND(WEEKDAY(DB$5)=1,DJ65&gt;IF($D65="F",Configurações!$B$13,Configurações!$B$14)),"DOM ","")&amp;IF(Configurações!$B$3="Simples","",IF(ROUND(DG65*1440,0)&lt;=ROUND(Configurações!$B$11*1440,0),IF(ROUND(DH65*1440,0)&gt;0,"INT-INDEVIDO",""),IF(ROUND(DG65*1440,0)&lt;=ROUND(Configurações!$B$12*1440,0),IF(ROUND(DH65*1440,0)&lt;&gt;ROUND(Configurações!$B$8*1440,0),"INT-15MIN",""),IF(OR(ROUND(DH65*1440,0)&lt;ROUND(Configurações!$B$9*1440,0),ROUND(DH65*1440,0)&gt;ROUND(Configurações!$B$10*1440,0)),"INT-1H2H","")))))</f>
        <v/>
      </c>
      <c r="DL65" t="str">
        <f>IF(Configurações!$B$3="Simples",IF('Escala Simples'!O65="Trabalho","TRAB",IF('Escala Simples'!O65="Folga","FOLGA",IF('Escala Simples'!O65="Atestado","ATEST",IF('Escala Simples'!O65="Férias","FERIAS","")))),"")</f>
        <v/>
      </c>
      <c r="DM65" s="71" t="str">
        <f>IF(Configurações!$B$3="Colunas",IF('Escala Colunas'!Q105="","",'Escala Colunas'!Q105),IF(Configurações!$B$3="Simples","",IF('Escala Linhas'!BE65="","",'Escala Linhas'!BE65)))</f>
        <v/>
      </c>
      <c r="DN65" s="71" t="str">
        <f>IF(Configurações!$B$3="Colunas",IF('Escala Colunas'!Q106="","",'Escala Colunas'!Q106),IF(Configurações!$B$3="Simples","",IF('Escala Linhas'!BF65="","",'Escala Linhas'!BF65)))</f>
        <v/>
      </c>
      <c r="DO65" s="71" t="str">
        <f>IF(Configurações!$B$3="Colunas",IF('Escala Colunas'!Q107="","",'Escala Colunas'!Q107),IF(Configurações!$B$3="Simples","",IF('Escala Linhas'!BG65="","",'Escala Linhas'!BG65)))</f>
        <v/>
      </c>
      <c r="DP65" s="71" t="str">
        <f>IF(Configurações!$B$3="Colunas",IF('Escala Colunas'!Q108="","",'Escala Colunas'!Q108),IF(Configurações!$B$3="Simples","",IF('Escala Linhas'!BH65="","",'Escala Linhas'!BH65)))</f>
        <v/>
      </c>
      <c r="DQ65">
        <f>IF($B65="",0,IF(Configurações!$B$3="Simples",IF(OR(DW65="TRAB",DW65="ATEST"),1,0),IF(AND(DM65&lt;&gt;"",DP65&lt;&gt;""),1,0)))</f>
        <v>0</v>
      </c>
      <c r="DR65" s="72">
        <f>IF(AND(DQ65=1,Configurações!$B$3&lt;&gt;"Simples"),MOD(DP65-DM65,1)-DS65,0)</f>
        <v>0</v>
      </c>
      <c r="DS65" s="72">
        <f t="shared" si="137"/>
        <v>0</v>
      </c>
      <c r="DT65">
        <f t="shared" si="138"/>
        <v>0</v>
      </c>
      <c r="DU65">
        <f t="shared" si="139"/>
        <v>0</v>
      </c>
      <c r="DV65" s="38" t="str">
        <f>IF(DQ65=0,"",IF(DT65&gt;Configurações!$B$15,"7DIA ","")&amp;IF(AND(WEEKDAY(DM$5)=1,DU65&gt;IF($D65="F",Configurações!$B$13,Configurações!$B$14)),"DOM ","")&amp;IF(Configurações!$B$3="Simples","",IF(ROUND(DR65*1440,0)&lt;=ROUND(Configurações!$B$11*1440,0),IF(ROUND(DS65*1440,0)&gt;0,"INT-INDEVIDO",""),IF(ROUND(DR65*1440,0)&lt;=ROUND(Configurações!$B$12*1440,0),IF(ROUND(DS65*1440,0)&lt;&gt;ROUND(Configurações!$B$8*1440,0),"INT-15MIN",""),IF(OR(ROUND(DS65*1440,0)&lt;ROUND(Configurações!$B$9*1440,0),ROUND(DS65*1440,0)&gt;ROUND(Configurações!$B$10*1440,0)),"INT-1H2H","")))))</f>
        <v/>
      </c>
      <c r="DW65" t="str">
        <f>IF(Configurações!$B$3="Simples",IF('Escala Simples'!P65="Trabalho","TRAB",IF('Escala Simples'!P65="Folga","FOLGA",IF('Escala Simples'!P65="Atestado","ATEST",IF('Escala Simples'!P65="Férias","FERIAS","")))),"")</f>
        <v/>
      </c>
      <c r="DX65" s="71" t="str">
        <f>IF(Configurações!$B$3="Colunas",IF('Escala Colunas'!Q110="","",'Escala Colunas'!Q110),IF(Configurações!$B$3="Simples","",IF('Escala Linhas'!BJ65="","",'Escala Linhas'!BJ65)))</f>
        <v/>
      </c>
      <c r="DY65" s="71" t="str">
        <f>IF(Configurações!$B$3="Colunas",IF('Escala Colunas'!Q111="","",'Escala Colunas'!Q111),IF(Configurações!$B$3="Simples","",IF('Escala Linhas'!BK65="","",'Escala Linhas'!BK65)))</f>
        <v/>
      </c>
      <c r="DZ65" s="71" t="str">
        <f>IF(Configurações!$B$3="Colunas",IF('Escala Colunas'!Q112="","",'Escala Colunas'!Q112),IF(Configurações!$B$3="Simples","",IF('Escala Linhas'!BL65="","",'Escala Linhas'!BL65)))</f>
        <v/>
      </c>
      <c r="EA65" s="71" t="str">
        <f>IF(Configurações!$B$3="Colunas",IF('Escala Colunas'!Q113="","",'Escala Colunas'!Q113),IF(Configurações!$B$3="Simples","",IF('Escala Linhas'!BM65="","",'Escala Linhas'!BM65)))</f>
        <v/>
      </c>
      <c r="EB65">
        <f>IF($B65="",0,IF(Configurações!$B$3="Simples",IF(OR(EH65="TRAB",EH65="ATEST"),1,0),IF(AND(DX65&lt;&gt;"",EA65&lt;&gt;""),1,0)))</f>
        <v>0</v>
      </c>
      <c r="EC65" s="72">
        <f>IF(AND(EB65=1,Configurações!$B$3&lt;&gt;"Simples"),MOD(EA65-DX65,1)-ED65,0)</f>
        <v>0</v>
      </c>
      <c r="ED65" s="72">
        <f t="shared" si="140"/>
        <v>0</v>
      </c>
      <c r="EE65">
        <f t="shared" si="141"/>
        <v>0</v>
      </c>
      <c r="EF65">
        <f t="shared" si="142"/>
        <v>0</v>
      </c>
      <c r="EG65" s="38" t="str">
        <f>IF(EB65=0,"",IF(EE65&gt;Configurações!$B$15,"7DIA ","")&amp;IF(AND(WEEKDAY(DX$5)=1,EF65&gt;IF($D65="F",Configurações!$B$13,Configurações!$B$14)),"DOM ","")&amp;IF(Configurações!$B$3="Simples","",IF(ROUND(EC65*1440,0)&lt;=ROUND(Configurações!$B$11*1440,0),IF(ROUND(ED65*1440,0)&gt;0,"INT-INDEVIDO",""),IF(ROUND(EC65*1440,0)&lt;=ROUND(Configurações!$B$12*1440,0),IF(ROUND(ED65*1440,0)&lt;&gt;ROUND(Configurações!$B$8*1440,0),"INT-15MIN",""),IF(OR(ROUND(ED65*1440,0)&lt;ROUND(Configurações!$B$9*1440,0),ROUND(ED65*1440,0)&gt;ROUND(Configurações!$B$10*1440,0)),"INT-1H2H","")))))</f>
        <v/>
      </c>
      <c r="EH65" t="str">
        <f>IF(Configurações!$B$3="Simples",IF('Escala Simples'!Q65="Trabalho","TRAB",IF('Escala Simples'!Q65="Folga","FOLGA",IF('Escala Simples'!Q65="Atestado","ATEST",IF('Escala Simples'!Q65="Férias","FERIAS","")))),"")</f>
        <v/>
      </c>
      <c r="EI65" s="71" t="str">
        <f>IF(Configurações!$B$3="Colunas",IF('Escala Colunas'!Q115="","",'Escala Colunas'!Q115),IF(Configurações!$B$3="Simples","",IF('Escala Linhas'!BO65="","",'Escala Linhas'!BO65)))</f>
        <v/>
      </c>
      <c r="EJ65" s="71" t="str">
        <f>IF(Configurações!$B$3="Colunas",IF('Escala Colunas'!Q116="","",'Escala Colunas'!Q116),IF(Configurações!$B$3="Simples","",IF('Escala Linhas'!BP65="","",'Escala Linhas'!BP65)))</f>
        <v/>
      </c>
      <c r="EK65" s="71" t="str">
        <f>IF(Configurações!$B$3="Colunas",IF('Escala Colunas'!Q117="","",'Escala Colunas'!Q117),IF(Configurações!$B$3="Simples","",IF('Escala Linhas'!BQ65="","",'Escala Linhas'!BQ65)))</f>
        <v/>
      </c>
      <c r="EL65" s="71" t="str">
        <f>IF(Configurações!$B$3="Colunas",IF('Escala Colunas'!Q118="","",'Escala Colunas'!Q118),IF(Configurações!$B$3="Simples","",IF('Escala Linhas'!BR65="","",'Escala Linhas'!BR65)))</f>
        <v/>
      </c>
      <c r="EM65">
        <f>IF($B65="",0,IF(Configurações!$B$3="Simples",IF(OR(ES65="TRAB",ES65="ATEST"),1,0),IF(AND(EI65&lt;&gt;"",EL65&lt;&gt;""),1,0)))</f>
        <v>0</v>
      </c>
      <c r="EN65" s="72">
        <f>IF(AND(EM65=1,Configurações!$B$3&lt;&gt;"Simples"),MOD(EL65-EI65,1)-EO65,0)</f>
        <v>0</v>
      </c>
      <c r="EO65" s="72">
        <f t="shared" si="143"/>
        <v>0</v>
      </c>
      <c r="EP65">
        <f t="shared" si="144"/>
        <v>0</v>
      </c>
      <c r="EQ65">
        <f t="shared" si="145"/>
        <v>0</v>
      </c>
      <c r="ER65" s="38" t="str">
        <f>IF(EM65=0,"",IF(EP65&gt;Configurações!$B$15,"7DIA ","")&amp;IF(AND(WEEKDAY(EI$5)=1,EQ65&gt;IF($D65="F",Configurações!$B$13,Configurações!$B$14)),"DOM ","")&amp;IF(Configurações!$B$3="Simples","",IF(ROUND(EN65*1440,0)&lt;=ROUND(Configurações!$B$11*1440,0),IF(ROUND(EO65*1440,0)&gt;0,"INT-INDEVIDO",""),IF(ROUND(EN65*1440,0)&lt;=ROUND(Configurações!$B$12*1440,0),IF(ROUND(EO65*1440,0)&lt;&gt;ROUND(Configurações!$B$8*1440,0),"INT-15MIN",""),IF(OR(ROUND(EO65*1440,0)&lt;ROUND(Configurações!$B$9*1440,0),ROUND(EO65*1440,0)&gt;ROUND(Configurações!$B$10*1440,0)),"INT-1H2H","")))))</f>
        <v/>
      </c>
      <c r="ES65" t="str">
        <f>IF(Configurações!$B$3="Simples",IF('Escala Simples'!R65="Trabalho","TRAB",IF('Escala Simples'!R65="Folga","FOLGA",IF('Escala Simples'!R65="Atestado","ATEST",IF('Escala Simples'!R65="Férias","FERIAS","")))),"")</f>
        <v/>
      </c>
      <c r="ET65" s="71" t="str">
        <f>IF(Configurações!$B$3="Colunas",IF('Escala Colunas'!Q120="","",'Escala Colunas'!Q120),IF(Configurações!$B$3="Simples","",IF('Escala Linhas'!BT65="","",'Escala Linhas'!BT65)))</f>
        <v/>
      </c>
      <c r="EU65" s="71" t="str">
        <f>IF(Configurações!$B$3="Colunas",IF('Escala Colunas'!Q121="","",'Escala Colunas'!Q121),IF(Configurações!$B$3="Simples","",IF('Escala Linhas'!BU65="","",'Escala Linhas'!BU65)))</f>
        <v/>
      </c>
      <c r="EV65" s="71" t="str">
        <f>IF(Configurações!$B$3="Colunas",IF('Escala Colunas'!Q122="","",'Escala Colunas'!Q122),IF(Configurações!$B$3="Simples","",IF('Escala Linhas'!BV65="","",'Escala Linhas'!BV65)))</f>
        <v/>
      </c>
      <c r="EW65" s="71" t="str">
        <f>IF(Configurações!$B$3="Colunas",IF('Escala Colunas'!Q123="","",'Escala Colunas'!Q123),IF(Configurações!$B$3="Simples","",IF('Escala Linhas'!BW65="","",'Escala Linhas'!BW65)))</f>
        <v/>
      </c>
      <c r="EX65">
        <f>IF($B65="",0,IF(Configurações!$B$3="Simples",IF(OR(FD65="TRAB",FD65="ATEST"),1,0),IF(AND(ET65&lt;&gt;"",EW65&lt;&gt;""),1,0)))</f>
        <v>0</v>
      </c>
      <c r="EY65" s="72">
        <f>IF(AND(EX65=1,Configurações!$B$3&lt;&gt;"Simples"),MOD(EW65-ET65,1)-EZ65,0)</f>
        <v>0</v>
      </c>
      <c r="EZ65" s="72">
        <f t="shared" si="146"/>
        <v>0</v>
      </c>
      <c r="FA65">
        <f t="shared" si="147"/>
        <v>0</v>
      </c>
      <c r="FB65">
        <f t="shared" si="148"/>
        <v>0</v>
      </c>
      <c r="FC65" s="38" t="str">
        <f>IF(EX65=0,"",IF(FA65&gt;Configurações!$B$15,"7DIA ","")&amp;IF(AND(WEEKDAY(ET$5)=1,FB65&gt;IF($D65="F",Configurações!$B$13,Configurações!$B$14)),"DOM ","")&amp;IF(Configurações!$B$3="Simples","",IF(ROUND(EY65*1440,0)&lt;=ROUND(Configurações!$B$11*1440,0),IF(ROUND(EZ65*1440,0)&gt;0,"INT-INDEVIDO",""),IF(ROUND(EY65*1440,0)&lt;=ROUND(Configurações!$B$12*1440,0),IF(ROUND(EZ65*1440,0)&lt;&gt;ROUND(Configurações!$B$8*1440,0),"INT-15MIN",""),IF(OR(ROUND(EZ65*1440,0)&lt;ROUND(Configurações!$B$9*1440,0),ROUND(EZ65*1440,0)&gt;ROUND(Configurações!$B$10*1440,0)),"INT-1H2H","")))))</f>
        <v/>
      </c>
      <c r="FD65" t="str">
        <f>IF(Configurações!$B$3="Simples",IF('Escala Simples'!S65="Trabalho","TRAB",IF('Escala Simples'!S65="Folga","FOLGA",IF('Escala Simples'!S65="Atestado","ATEST",IF('Escala Simples'!S65="Férias","FERIAS","")))),"")</f>
        <v/>
      </c>
      <c r="FE65" s="71" t="str">
        <f>IF(Configurações!$B$3="Colunas",IF('Escala Colunas'!Q128="","",'Escala Colunas'!Q128),IF(Configurações!$B$3="Simples","",IF('Escala Linhas'!CB65="","",'Escala Linhas'!CB65)))</f>
        <v/>
      </c>
      <c r="FF65" s="71" t="str">
        <f>IF(Configurações!$B$3="Colunas",IF('Escala Colunas'!Q129="","",'Escala Colunas'!Q129),IF(Configurações!$B$3="Simples","",IF('Escala Linhas'!CC65="","",'Escala Linhas'!CC65)))</f>
        <v/>
      </c>
      <c r="FG65" s="71" t="str">
        <f>IF(Configurações!$B$3="Colunas",IF('Escala Colunas'!Q130="","",'Escala Colunas'!Q130),IF(Configurações!$B$3="Simples","",IF('Escala Linhas'!CD65="","",'Escala Linhas'!CD65)))</f>
        <v/>
      </c>
      <c r="FH65" s="71" t="str">
        <f>IF(Configurações!$B$3="Colunas",IF('Escala Colunas'!Q131="","",'Escala Colunas'!Q131),IF(Configurações!$B$3="Simples","",IF('Escala Linhas'!CE65="","",'Escala Linhas'!CE65)))</f>
        <v/>
      </c>
      <c r="FI65">
        <f>IF($B65="",0,IF(Configurações!$B$3="Simples",IF(OR(FO65="TRAB",FO65="ATEST"),1,0),IF(AND(FE65&lt;&gt;"",FH65&lt;&gt;""),1,0)))</f>
        <v>0</v>
      </c>
      <c r="FJ65" s="72">
        <f>IF(AND(FI65=1,Configurações!$B$3&lt;&gt;"Simples"),MOD(FH65-FE65,1)-FK65,0)</f>
        <v>0</v>
      </c>
      <c r="FK65" s="72">
        <f t="shared" si="149"/>
        <v>0</v>
      </c>
      <c r="FL65">
        <f t="shared" si="150"/>
        <v>0</v>
      </c>
      <c r="FM65">
        <f t="shared" si="151"/>
        <v>0</v>
      </c>
      <c r="FN65" s="38" t="str">
        <f>IF(FI65=0,"",IF(FL65&gt;Configurações!$B$15,"7DIA ","")&amp;IF(AND(WEEKDAY(FE$5)=1,FM65&gt;IF($D65="F",Configurações!$B$13,Configurações!$B$14)),"DOM ","")&amp;IF(Configurações!$B$3="Simples","",IF(ROUND(FJ65*1440,0)&lt;=ROUND(Configurações!$B$11*1440,0),IF(ROUND(FK65*1440,0)&gt;0,"INT-INDEVIDO",""),IF(ROUND(FJ65*1440,0)&lt;=ROUND(Configurações!$B$12*1440,0),IF(ROUND(FK65*1440,0)&lt;&gt;ROUND(Configurações!$B$8*1440,0),"INT-15MIN",""),IF(OR(ROUND(FK65*1440,0)&lt;ROUND(Configurações!$B$9*1440,0),ROUND(FK65*1440,0)&gt;ROUND(Configurações!$B$10*1440,0)),"INT-1H2H","")))))</f>
        <v/>
      </c>
      <c r="FO65" t="str">
        <f>IF(Configurações!$B$3="Simples",IF('Escala Simples'!V65="Trabalho","TRAB",IF('Escala Simples'!V65="Folga","FOLGA",IF('Escala Simples'!V65="Atestado","ATEST",IF('Escala Simples'!V65="Férias","FERIAS","")))),"")</f>
        <v/>
      </c>
      <c r="FP65" s="71" t="str">
        <f>IF(Configurações!$B$3="Colunas",IF('Escala Colunas'!Q133="","",'Escala Colunas'!Q133),IF(Configurações!$B$3="Simples","",IF('Escala Linhas'!CG65="","",'Escala Linhas'!CG65)))</f>
        <v/>
      </c>
      <c r="FQ65" s="71" t="str">
        <f>IF(Configurações!$B$3="Colunas",IF('Escala Colunas'!Q134="","",'Escala Colunas'!Q134),IF(Configurações!$B$3="Simples","",IF('Escala Linhas'!CH65="","",'Escala Linhas'!CH65)))</f>
        <v/>
      </c>
      <c r="FR65" s="71" t="str">
        <f>IF(Configurações!$B$3="Colunas",IF('Escala Colunas'!Q135="","",'Escala Colunas'!Q135),IF(Configurações!$B$3="Simples","",IF('Escala Linhas'!CI65="","",'Escala Linhas'!CI65)))</f>
        <v/>
      </c>
      <c r="FS65" s="71" t="str">
        <f>IF(Configurações!$B$3="Colunas",IF('Escala Colunas'!Q136="","",'Escala Colunas'!Q136),IF(Configurações!$B$3="Simples","",IF('Escala Linhas'!CJ65="","",'Escala Linhas'!CJ65)))</f>
        <v/>
      </c>
      <c r="FT65">
        <f>IF($B65="",0,IF(Configurações!$B$3="Simples",IF(OR(FZ65="TRAB",FZ65="ATEST"),1,0),IF(AND(FP65&lt;&gt;"",FS65&lt;&gt;""),1,0)))</f>
        <v>0</v>
      </c>
      <c r="FU65" s="72">
        <f>IF(AND(FT65=1,Configurações!$B$3&lt;&gt;"Simples"),MOD(FS65-FP65,1)-FV65,0)</f>
        <v>0</v>
      </c>
      <c r="FV65" s="72">
        <f t="shared" si="152"/>
        <v>0</v>
      </c>
      <c r="FW65">
        <f t="shared" si="153"/>
        <v>0</v>
      </c>
      <c r="FX65">
        <f t="shared" si="154"/>
        <v>0</v>
      </c>
      <c r="FY65" s="38" t="str">
        <f>IF(FT65=0,"",IF(FW65&gt;Configurações!$B$15,"7DIA ","")&amp;IF(AND(WEEKDAY(FP$5)=1,FX65&gt;IF($D65="F",Configurações!$B$13,Configurações!$B$14)),"DOM ","")&amp;IF(Configurações!$B$3="Simples","",IF(ROUND(FU65*1440,0)&lt;=ROUND(Configurações!$B$11*1440,0),IF(ROUND(FV65*1440,0)&gt;0,"INT-INDEVIDO",""),IF(ROUND(FU65*1440,0)&lt;=ROUND(Configurações!$B$12*1440,0),IF(ROUND(FV65*1440,0)&lt;&gt;ROUND(Configurações!$B$8*1440,0),"INT-15MIN",""),IF(OR(ROUND(FV65*1440,0)&lt;ROUND(Configurações!$B$9*1440,0),ROUND(FV65*1440,0)&gt;ROUND(Configurações!$B$10*1440,0)),"INT-1H2H","")))))</f>
        <v/>
      </c>
      <c r="FZ65" t="str">
        <f>IF(Configurações!$B$3="Simples",IF('Escala Simples'!W65="Trabalho","TRAB",IF('Escala Simples'!W65="Folga","FOLGA",IF('Escala Simples'!W65="Atestado","ATEST",IF('Escala Simples'!W65="Férias","FERIAS","")))),"")</f>
        <v/>
      </c>
      <c r="GA65" s="71" t="str">
        <f>IF(Configurações!$B$3="Colunas",IF('Escala Colunas'!Q138="","",'Escala Colunas'!Q138),IF(Configurações!$B$3="Simples","",IF('Escala Linhas'!CL65="","",'Escala Linhas'!CL65)))</f>
        <v/>
      </c>
      <c r="GB65" s="71" t="str">
        <f>IF(Configurações!$B$3="Colunas",IF('Escala Colunas'!Q139="","",'Escala Colunas'!Q139),IF(Configurações!$B$3="Simples","",IF('Escala Linhas'!CM65="","",'Escala Linhas'!CM65)))</f>
        <v/>
      </c>
      <c r="GC65" s="71" t="str">
        <f>IF(Configurações!$B$3="Colunas",IF('Escala Colunas'!Q140="","",'Escala Colunas'!Q140),IF(Configurações!$B$3="Simples","",IF('Escala Linhas'!CN65="","",'Escala Linhas'!CN65)))</f>
        <v/>
      </c>
      <c r="GD65" s="71" t="str">
        <f>IF(Configurações!$B$3="Colunas",IF('Escala Colunas'!Q141="","",'Escala Colunas'!Q141),IF(Configurações!$B$3="Simples","",IF('Escala Linhas'!CO65="","",'Escala Linhas'!CO65)))</f>
        <v/>
      </c>
      <c r="GE65">
        <f>IF($B65="",0,IF(Configurações!$B$3="Simples",IF(OR(GK65="TRAB",GK65="ATEST"),1,0),IF(AND(GA65&lt;&gt;"",GD65&lt;&gt;""),1,0)))</f>
        <v>0</v>
      </c>
      <c r="GF65" s="72">
        <f>IF(AND(GE65=1,Configurações!$B$3&lt;&gt;"Simples"),MOD(GD65-GA65,1)-GG65,0)</f>
        <v>0</v>
      </c>
      <c r="GG65" s="72">
        <f t="shared" si="155"/>
        <v>0</v>
      </c>
      <c r="GH65">
        <f t="shared" si="156"/>
        <v>0</v>
      </c>
      <c r="GI65">
        <f t="shared" si="157"/>
        <v>0</v>
      </c>
      <c r="GJ65" s="38" t="str">
        <f>IF(GE65=0,"",IF(GH65&gt;Configurações!$B$15,"7DIA ","")&amp;IF(AND(WEEKDAY(GA$5)=1,GI65&gt;IF($D65="F",Configurações!$B$13,Configurações!$B$14)),"DOM ","")&amp;IF(Configurações!$B$3="Simples","",IF(ROUND(GF65*1440,0)&lt;=ROUND(Configurações!$B$11*1440,0),IF(ROUND(GG65*1440,0)&gt;0,"INT-INDEVIDO",""),IF(ROUND(GF65*1440,0)&lt;=ROUND(Configurações!$B$12*1440,0),IF(ROUND(GG65*1440,0)&lt;&gt;ROUND(Configurações!$B$8*1440,0),"INT-15MIN",""),IF(OR(ROUND(GG65*1440,0)&lt;ROUND(Configurações!$B$9*1440,0),ROUND(GG65*1440,0)&gt;ROUND(Configurações!$B$10*1440,0)),"INT-1H2H","")))))</f>
        <v/>
      </c>
      <c r="GK65" t="str">
        <f>IF(Configurações!$B$3="Simples",IF('Escala Simples'!X65="Trabalho","TRAB",IF('Escala Simples'!X65="Folga","FOLGA",IF('Escala Simples'!X65="Atestado","ATEST",IF('Escala Simples'!X65="Férias","FERIAS","")))),"")</f>
        <v/>
      </c>
      <c r="GL65" s="71" t="str">
        <f>IF(Configurações!$B$3="Colunas",IF('Escala Colunas'!Q143="","",'Escala Colunas'!Q143),IF(Configurações!$B$3="Simples","",IF('Escala Linhas'!CQ65="","",'Escala Linhas'!CQ65)))</f>
        <v/>
      </c>
      <c r="GM65" s="71" t="str">
        <f>IF(Configurações!$B$3="Colunas",IF('Escala Colunas'!Q144="","",'Escala Colunas'!Q144),IF(Configurações!$B$3="Simples","",IF('Escala Linhas'!CR65="","",'Escala Linhas'!CR65)))</f>
        <v/>
      </c>
      <c r="GN65" s="71" t="str">
        <f>IF(Configurações!$B$3="Colunas",IF('Escala Colunas'!Q145="","",'Escala Colunas'!Q145),IF(Configurações!$B$3="Simples","",IF('Escala Linhas'!CS65="","",'Escala Linhas'!CS65)))</f>
        <v/>
      </c>
      <c r="GO65" s="71" t="str">
        <f>IF(Configurações!$B$3="Colunas",IF('Escala Colunas'!Q146="","",'Escala Colunas'!Q146),IF(Configurações!$B$3="Simples","",IF('Escala Linhas'!CT65="","",'Escala Linhas'!CT65)))</f>
        <v/>
      </c>
      <c r="GP65">
        <f>IF($B65="",0,IF(Configurações!$B$3="Simples",IF(OR(GV65="TRAB",GV65="ATEST"),1,0),IF(AND(GL65&lt;&gt;"",GO65&lt;&gt;""),1,0)))</f>
        <v>0</v>
      </c>
      <c r="GQ65" s="72">
        <f>IF(AND(GP65=1,Configurações!$B$3&lt;&gt;"Simples"),MOD(GO65-GL65,1)-GR65,0)</f>
        <v>0</v>
      </c>
      <c r="GR65" s="72">
        <f t="shared" si="158"/>
        <v>0</v>
      </c>
      <c r="GS65">
        <f t="shared" si="159"/>
        <v>0</v>
      </c>
      <c r="GT65">
        <f t="shared" si="160"/>
        <v>0</v>
      </c>
      <c r="GU65" s="38" t="str">
        <f>IF(GP65=0,"",IF(GS65&gt;Configurações!$B$15,"7DIA ","")&amp;IF(AND(WEEKDAY(GL$5)=1,GT65&gt;IF($D65="F",Configurações!$B$13,Configurações!$B$14)),"DOM ","")&amp;IF(Configurações!$B$3="Simples","",IF(ROUND(GQ65*1440,0)&lt;=ROUND(Configurações!$B$11*1440,0),IF(ROUND(GR65*1440,0)&gt;0,"INT-INDEVIDO",""),IF(ROUND(GQ65*1440,0)&lt;=ROUND(Configurações!$B$12*1440,0),IF(ROUND(GR65*1440,0)&lt;&gt;ROUND(Configurações!$B$8*1440,0),"INT-15MIN",""),IF(OR(ROUND(GR65*1440,0)&lt;ROUND(Configurações!$B$9*1440,0),ROUND(GR65*1440,0)&gt;ROUND(Configurações!$B$10*1440,0)),"INT-1H2H","")))))</f>
        <v/>
      </c>
      <c r="GV65" t="str">
        <f>IF(Configurações!$B$3="Simples",IF('Escala Simples'!Y65="Trabalho","TRAB",IF('Escala Simples'!Y65="Folga","FOLGA",IF('Escala Simples'!Y65="Atestado","ATEST",IF('Escala Simples'!Y65="Férias","FERIAS","")))),"")</f>
        <v/>
      </c>
      <c r="GW65" s="71" t="str">
        <f>IF(Configurações!$B$3="Colunas",IF('Escala Colunas'!Q148="","",'Escala Colunas'!Q148),IF(Configurações!$B$3="Simples","",IF('Escala Linhas'!CV65="","",'Escala Linhas'!CV65)))</f>
        <v/>
      </c>
      <c r="GX65" s="71" t="str">
        <f>IF(Configurações!$B$3="Colunas",IF('Escala Colunas'!Q149="","",'Escala Colunas'!Q149),IF(Configurações!$B$3="Simples","",IF('Escala Linhas'!CW65="","",'Escala Linhas'!CW65)))</f>
        <v/>
      </c>
      <c r="GY65" s="71" t="str">
        <f>IF(Configurações!$B$3="Colunas",IF('Escala Colunas'!Q150="","",'Escala Colunas'!Q150),IF(Configurações!$B$3="Simples","",IF('Escala Linhas'!CX65="","",'Escala Linhas'!CX65)))</f>
        <v/>
      </c>
      <c r="GZ65" s="71" t="str">
        <f>IF(Configurações!$B$3="Colunas",IF('Escala Colunas'!Q151="","",'Escala Colunas'!Q151),IF(Configurações!$B$3="Simples","",IF('Escala Linhas'!CY65="","",'Escala Linhas'!CY65)))</f>
        <v/>
      </c>
      <c r="HA65">
        <f>IF($B65="",0,IF(Configurações!$B$3="Simples",IF(OR(HG65="TRAB",HG65="ATEST"),1,0),IF(AND(GW65&lt;&gt;"",GZ65&lt;&gt;""),1,0)))</f>
        <v>0</v>
      </c>
      <c r="HB65" s="72">
        <f>IF(AND(HA65=1,Configurações!$B$3&lt;&gt;"Simples"),MOD(GZ65-GW65,1)-HC65,0)</f>
        <v>0</v>
      </c>
      <c r="HC65" s="72">
        <f t="shared" si="161"/>
        <v>0</v>
      </c>
      <c r="HD65">
        <f t="shared" si="162"/>
        <v>0</v>
      </c>
      <c r="HE65">
        <f t="shared" si="163"/>
        <v>0</v>
      </c>
      <c r="HF65" s="38" t="str">
        <f>IF(HA65=0,"",IF(HD65&gt;Configurações!$B$15,"7DIA ","")&amp;IF(AND(WEEKDAY(GW$5)=1,HE65&gt;IF($D65="F",Configurações!$B$13,Configurações!$B$14)),"DOM ","")&amp;IF(Configurações!$B$3="Simples","",IF(ROUND(HB65*1440,0)&lt;=ROUND(Configurações!$B$11*1440,0),IF(ROUND(HC65*1440,0)&gt;0,"INT-INDEVIDO",""),IF(ROUND(HB65*1440,0)&lt;=ROUND(Configurações!$B$12*1440,0),IF(ROUND(HC65*1440,0)&lt;&gt;ROUND(Configurações!$B$8*1440,0),"INT-15MIN",""),IF(OR(ROUND(HC65*1440,0)&lt;ROUND(Configurações!$B$9*1440,0),ROUND(HC65*1440,0)&gt;ROUND(Configurações!$B$10*1440,0)),"INT-1H2H","")))))</f>
        <v/>
      </c>
      <c r="HG65" t="str">
        <f>IF(Configurações!$B$3="Simples",IF('Escala Simples'!Z65="Trabalho","TRAB",IF('Escala Simples'!Z65="Folga","FOLGA",IF('Escala Simples'!Z65="Atestado","ATEST",IF('Escala Simples'!Z65="Férias","FERIAS","")))),"")</f>
        <v/>
      </c>
      <c r="HH65" s="71" t="str">
        <f>IF(Configurações!$B$3="Colunas",IF('Escala Colunas'!Q153="","",'Escala Colunas'!Q153),IF(Configurações!$B$3="Simples","",IF('Escala Linhas'!DA65="","",'Escala Linhas'!DA65)))</f>
        <v/>
      </c>
      <c r="HI65" s="71" t="str">
        <f>IF(Configurações!$B$3="Colunas",IF('Escala Colunas'!Q154="","",'Escala Colunas'!Q154),IF(Configurações!$B$3="Simples","",IF('Escala Linhas'!DB65="","",'Escala Linhas'!DB65)))</f>
        <v/>
      </c>
      <c r="HJ65" s="71" t="str">
        <f>IF(Configurações!$B$3="Colunas",IF('Escala Colunas'!Q155="","",'Escala Colunas'!Q155),IF(Configurações!$B$3="Simples","",IF('Escala Linhas'!DC65="","",'Escala Linhas'!DC65)))</f>
        <v/>
      </c>
      <c r="HK65" s="71" t="str">
        <f>IF(Configurações!$B$3="Colunas",IF('Escala Colunas'!Q156="","",'Escala Colunas'!Q156),IF(Configurações!$B$3="Simples","",IF('Escala Linhas'!DD65="","",'Escala Linhas'!DD65)))</f>
        <v/>
      </c>
      <c r="HL65">
        <f>IF($B65="",0,IF(Configurações!$B$3="Simples",IF(OR(HR65="TRAB",HR65="ATEST"),1,0),IF(AND(HH65&lt;&gt;"",HK65&lt;&gt;""),1,0)))</f>
        <v>0</v>
      </c>
      <c r="HM65" s="72">
        <f>IF(AND(HL65=1,Configurações!$B$3&lt;&gt;"Simples"),MOD(HK65-HH65,1)-HN65,0)</f>
        <v>0</v>
      </c>
      <c r="HN65" s="72">
        <f t="shared" si="164"/>
        <v>0</v>
      </c>
      <c r="HO65">
        <f t="shared" si="165"/>
        <v>0</v>
      </c>
      <c r="HP65">
        <f t="shared" si="166"/>
        <v>0</v>
      </c>
      <c r="HQ65" s="38" t="str">
        <f>IF(HL65=0,"",IF(HO65&gt;Configurações!$B$15,"7DIA ","")&amp;IF(AND(WEEKDAY(HH$5)=1,HP65&gt;IF($D65="F",Configurações!$B$13,Configurações!$B$14)),"DOM ","")&amp;IF(Configurações!$B$3="Simples","",IF(ROUND(HM65*1440,0)&lt;=ROUND(Configurações!$B$11*1440,0),IF(ROUND(HN65*1440,0)&gt;0,"INT-INDEVIDO",""),IF(ROUND(HM65*1440,0)&lt;=ROUND(Configurações!$B$12*1440,0),IF(ROUND(HN65*1440,0)&lt;&gt;ROUND(Configurações!$B$8*1440,0),"INT-15MIN",""),IF(OR(ROUND(HN65*1440,0)&lt;ROUND(Configurações!$B$9*1440,0),ROUND(HN65*1440,0)&gt;ROUND(Configurações!$B$10*1440,0)),"INT-1H2H","")))))</f>
        <v/>
      </c>
      <c r="HR65" t="str">
        <f>IF(Configurações!$B$3="Simples",IF('Escala Simples'!AA65="Trabalho","TRAB",IF('Escala Simples'!AA65="Folga","FOLGA",IF('Escala Simples'!AA65="Atestado","ATEST",IF('Escala Simples'!AA65="Férias","FERIAS","")))),"")</f>
        <v/>
      </c>
      <c r="HS65" s="71" t="str">
        <f>IF(Configurações!$B$3="Colunas",IF('Escala Colunas'!Q158="","",'Escala Colunas'!Q158),IF(Configurações!$B$3="Simples","",IF('Escala Linhas'!DF65="","",'Escala Linhas'!DF65)))</f>
        <v/>
      </c>
      <c r="HT65" s="71" t="str">
        <f>IF(Configurações!$B$3="Colunas",IF('Escala Colunas'!Q159="","",'Escala Colunas'!Q159),IF(Configurações!$B$3="Simples","",IF('Escala Linhas'!DG65="","",'Escala Linhas'!DG65)))</f>
        <v/>
      </c>
      <c r="HU65" s="71" t="str">
        <f>IF(Configurações!$B$3="Colunas",IF('Escala Colunas'!Q160="","",'Escala Colunas'!Q160),IF(Configurações!$B$3="Simples","",IF('Escala Linhas'!DH65="","",'Escala Linhas'!DH65)))</f>
        <v/>
      </c>
      <c r="HV65" s="71" t="str">
        <f>IF(Configurações!$B$3="Colunas",IF('Escala Colunas'!Q161="","",'Escala Colunas'!Q161),IF(Configurações!$B$3="Simples","",IF('Escala Linhas'!DI65="","",'Escala Linhas'!DI65)))</f>
        <v/>
      </c>
      <c r="HW65">
        <f>IF($B65="",0,IF(Configurações!$B$3="Simples",IF(OR(IC65="TRAB",IC65="ATEST"),1,0),IF(AND(HS65&lt;&gt;"",HV65&lt;&gt;""),1,0)))</f>
        <v>0</v>
      </c>
      <c r="HX65" s="72">
        <f>IF(AND(HW65=1,Configurações!$B$3&lt;&gt;"Simples"),MOD(HV65-HS65,1)-HY65,0)</f>
        <v>0</v>
      </c>
      <c r="HY65" s="72">
        <f t="shared" si="167"/>
        <v>0</v>
      </c>
      <c r="HZ65">
        <f t="shared" si="168"/>
        <v>0</v>
      </c>
      <c r="IA65">
        <f t="shared" si="169"/>
        <v>0</v>
      </c>
      <c r="IB65" s="38" t="str">
        <f>IF(HW65=0,"",IF(HZ65&gt;Configurações!$B$15,"7DIA ","")&amp;IF(AND(WEEKDAY(HS$5)=1,IA65&gt;IF($D65="F",Configurações!$B$13,Configurações!$B$14)),"DOM ","")&amp;IF(Configurações!$B$3="Simples","",IF(ROUND(HX65*1440,0)&lt;=ROUND(Configurações!$B$11*1440,0),IF(ROUND(HY65*1440,0)&gt;0,"INT-INDEVIDO",""),IF(ROUND(HX65*1440,0)&lt;=ROUND(Configurações!$B$12*1440,0),IF(ROUND(HY65*1440,0)&lt;&gt;ROUND(Configurações!$B$8*1440,0),"INT-15MIN",""),IF(OR(ROUND(HY65*1440,0)&lt;ROUND(Configurações!$B$9*1440,0),ROUND(HY65*1440,0)&gt;ROUND(Configurações!$B$10*1440,0)),"INT-1H2H","")))))</f>
        <v/>
      </c>
      <c r="IC65" t="str">
        <f>IF(Configurações!$B$3="Simples",IF('Escala Simples'!AB65="Trabalho","TRAB",IF('Escala Simples'!AB65="Folga","FOLGA",IF('Escala Simples'!AB65="Atestado","ATEST",IF('Escala Simples'!AB65="Férias","FERIAS","")))),"")</f>
        <v/>
      </c>
      <c r="ID65" s="71" t="str">
        <f>IF(Configurações!$B$3="Colunas",IF('Escala Colunas'!Q166="","",'Escala Colunas'!Q166),IF(Configurações!$B$3="Simples","",IF('Escala Linhas'!DN65="","",'Escala Linhas'!DN65)))</f>
        <v/>
      </c>
      <c r="IE65" s="71" t="str">
        <f>IF(Configurações!$B$3="Colunas",IF('Escala Colunas'!Q167="","",'Escala Colunas'!Q167),IF(Configurações!$B$3="Simples","",IF('Escala Linhas'!DO65="","",'Escala Linhas'!DO65)))</f>
        <v/>
      </c>
      <c r="IF65" s="71" t="str">
        <f>IF(Configurações!$B$3="Colunas",IF('Escala Colunas'!Q168="","",'Escala Colunas'!Q168),IF(Configurações!$B$3="Simples","",IF('Escala Linhas'!DP65="","",'Escala Linhas'!DP65)))</f>
        <v/>
      </c>
      <c r="IG65" s="71" t="str">
        <f>IF(Configurações!$B$3="Colunas",IF('Escala Colunas'!Q169="","",'Escala Colunas'!Q169),IF(Configurações!$B$3="Simples","",IF('Escala Linhas'!DQ65="","",'Escala Linhas'!DQ65)))</f>
        <v/>
      </c>
      <c r="IH65">
        <f>IF($B65="",0,IF(Configurações!$B$3="Simples",IF(OR(IN65="TRAB",IN65="ATEST"),1,0),IF(AND(ID65&lt;&gt;"",IG65&lt;&gt;""),1,0)))</f>
        <v>0</v>
      </c>
      <c r="II65" s="72">
        <f>IF(AND(IH65=1,Configurações!$B$3&lt;&gt;"Simples"),MOD(IG65-ID65,1)-IJ65,0)</f>
        <v>0</v>
      </c>
      <c r="IJ65" s="72">
        <f t="shared" si="170"/>
        <v>0</v>
      </c>
      <c r="IK65">
        <f t="shared" si="171"/>
        <v>0</v>
      </c>
      <c r="IL65">
        <f t="shared" si="172"/>
        <v>0</v>
      </c>
      <c r="IM65" s="38" t="str">
        <f>IF(IH65=0,"",IF(IK65&gt;Configurações!$B$15,"7DIA ","")&amp;IF(AND(WEEKDAY(ID$5)=1,IL65&gt;IF($D65="F",Configurações!$B$13,Configurações!$B$14)),"DOM ","")&amp;IF(Configurações!$B$3="Simples","",IF(ROUND(II65*1440,0)&lt;=ROUND(Configurações!$B$11*1440,0),IF(ROUND(IJ65*1440,0)&gt;0,"INT-INDEVIDO",""),IF(ROUND(II65*1440,0)&lt;=ROUND(Configurações!$B$12*1440,0),IF(ROUND(IJ65*1440,0)&lt;&gt;ROUND(Configurações!$B$8*1440,0),"INT-15MIN",""),IF(OR(ROUND(IJ65*1440,0)&lt;ROUND(Configurações!$B$9*1440,0),ROUND(IJ65*1440,0)&gt;ROUND(Configurações!$B$10*1440,0)),"INT-1H2H","")))))</f>
        <v/>
      </c>
      <c r="IN65" t="str">
        <f>IF(Configurações!$B$3="Simples",IF('Escala Simples'!AE65="Trabalho","TRAB",IF('Escala Simples'!AE65="Folga","FOLGA",IF('Escala Simples'!AE65="Atestado","ATEST",IF('Escala Simples'!AE65="Férias","FERIAS","")))),"")</f>
        <v/>
      </c>
      <c r="IO65" s="71" t="str">
        <f>IF(Configurações!$B$3="Colunas",IF('Escala Colunas'!Q171="","",'Escala Colunas'!Q171),IF(Configurações!$B$3="Simples","",IF('Escala Linhas'!DS65="","",'Escala Linhas'!DS65)))</f>
        <v/>
      </c>
      <c r="IP65" s="71" t="str">
        <f>IF(Configurações!$B$3="Colunas",IF('Escala Colunas'!Q172="","",'Escala Colunas'!Q172),IF(Configurações!$B$3="Simples","",IF('Escala Linhas'!DT65="","",'Escala Linhas'!DT65)))</f>
        <v/>
      </c>
      <c r="IQ65" s="71" t="str">
        <f>IF(Configurações!$B$3="Colunas",IF('Escala Colunas'!Q173="","",'Escala Colunas'!Q173),IF(Configurações!$B$3="Simples","",IF('Escala Linhas'!DU65="","",'Escala Linhas'!DU65)))</f>
        <v/>
      </c>
      <c r="IR65" s="71" t="str">
        <f>IF(Configurações!$B$3="Colunas",IF('Escala Colunas'!Q174="","",'Escala Colunas'!Q174),IF(Configurações!$B$3="Simples","",IF('Escala Linhas'!DV65="","",'Escala Linhas'!DV65)))</f>
        <v/>
      </c>
      <c r="IS65">
        <f>IF($B65="",0,IF(Configurações!$B$3="Simples",IF(OR(IY65="TRAB",IY65="ATEST"),1,0),IF(AND(IO65&lt;&gt;"",IR65&lt;&gt;""),1,0)))</f>
        <v>0</v>
      </c>
      <c r="IT65" s="72">
        <f>IF(AND(IS65=1,Configurações!$B$3&lt;&gt;"Simples"),MOD(IR65-IO65,1)-IU65,0)</f>
        <v>0</v>
      </c>
      <c r="IU65" s="72">
        <f t="shared" si="173"/>
        <v>0</v>
      </c>
      <c r="IV65">
        <f t="shared" si="174"/>
        <v>0</v>
      </c>
      <c r="IW65">
        <f t="shared" si="175"/>
        <v>0</v>
      </c>
      <c r="IX65" s="38" t="str">
        <f>IF(IS65=0,"",IF(IV65&gt;Configurações!$B$15,"7DIA ","")&amp;IF(AND(WEEKDAY(IO$5)=1,IW65&gt;IF($D65="F",Configurações!$B$13,Configurações!$B$14)),"DOM ","")&amp;IF(Configurações!$B$3="Simples","",IF(ROUND(IT65*1440,0)&lt;=ROUND(Configurações!$B$11*1440,0),IF(ROUND(IU65*1440,0)&gt;0,"INT-INDEVIDO",""),IF(ROUND(IT65*1440,0)&lt;=ROUND(Configurações!$B$12*1440,0),IF(ROUND(IU65*1440,0)&lt;&gt;ROUND(Configurações!$B$8*1440,0),"INT-15MIN",""),IF(OR(ROUND(IU65*1440,0)&lt;ROUND(Configurações!$B$9*1440,0),ROUND(IU65*1440,0)&gt;ROUND(Configurações!$B$10*1440,0)),"INT-1H2H","")))))</f>
        <v/>
      </c>
      <c r="IY65" t="str">
        <f>IF(Configurações!$B$3="Simples",IF('Escala Simples'!AF65="Trabalho","TRAB",IF('Escala Simples'!AF65="Folga","FOLGA",IF('Escala Simples'!AF65="Atestado","ATEST",IF('Escala Simples'!AF65="Férias","FERIAS","")))),"")</f>
        <v/>
      </c>
      <c r="IZ65" s="71" t="str">
        <f>IF(Configurações!$B$3="Colunas",IF('Escala Colunas'!Q176="","",'Escala Colunas'!Q176),IF(Configurações!$B$3="Simples","",IF('Escala Linhas'!DX65="","",'Escala Linhas'!DX65)))</f>
        <v/>
      </c>
      <c r="JA65" s="71" t="str">
        <f>IF(Configurações!$B$3="Colunas",IF('Escala Colunas'!Q177="","",'Escala Colunas'!Q177),IF(Configurações!$B$3="Simples","",IF('Escala Linhas'!DY65="","",'Escala Linhas'!DY65)))</f>
        <v/>
      </c>
      <c r="JB65" s="71" t="str">
        <f>IF(Configurações!$B$3="Colunas",IF('Escala Colunas'!Q178="","",'Escala Colunas'!Q178),IF(Configurações!$B$3="Simples","",IF('Escala Linhas'!DZ65="","",'Escala Linhas'!DZ65)))</f>
        <v/>
      </c>
      <c r="JC65" s="71" t="str">
        <f>IF(Configurações!$B$3="Colunas",IF('Escala Colunas'!Q179="","",'Escala Colunas'!Q179),IF(Configurações!$B$3="Simples","",IF('Escala Linhas'!EA65="","",'Escala Linhas'!EA65)))</f>
        <v/>
      </c>
      <c r="JD65">
        <f>IF($B65="",0,IF(Configurações!$B$3="Simples",IF(OR(JJ65="TRAB",JJ65="ATEST"),1,0),IF(AND(IZ65&lt;&gt;"",JC65&lt;&gt;""),1,0)))</f>
        <v>0</v>
      </c>
      <c r="JE65" s="72">
        <f>IF(AND(JD65=1,Configurações!$B$3&lt;&gt;"Simples"),MOD(JC65-IZ65,1)-JF65,0)</f>
        <v>0</v>
      </c>
      <c r="JF65" s="72">
        <f t="shared" si="176"/>
        <v>0</v>
      </c>
      <c r="JG65">
        <f t="shared" si="177"/>
        <v>0</v>
      </c>
      <c r="JH65">
        <f t="shared" si="178"/>
        <v>0</v>
      </c>
      <c r="JI65" s="38" t="str">
        <f>IF(JD65=0,"",IF(JG65&gt;Configurações!$B$15,"7DIA ","")&amp;IF(AND(WEEKDAY(IZ$5)=1,JH65&gt;IF($D65="F",Configurações!$B$13,Configurações!$B$14)),"DOM ","")&amp;IF(Configurações!$B$3="Simples","",IF(ROUND(JE65*1440,0)&lt;=ROUND(Configurações!$B$11*1440,0),IF(ROUND(JF65*1440,0)&gt;0,"INT-INDEVIDO",""),IF(ROUND(JE65*1440,0)&lt;=ROUND(Configurações!$B$12*1440,0),IF(ROUND(JF65*1440,0)&lt;&gt;ROUND(Configurações!$B$8*1440,0),"INT-15MIN",""),IF(OR(ROUND(JF65*1440,0)&lt;ROUND(Configurações!$B$9*1440,0),ROUND(JF65*1440,0)&gt;ROUND(Configurações!$B$10*1440,0)),"INT-1H2H","")))))</f>
        <v/>
      </c>
      <c r="JJ65" t="str">
        <f>IF(Configurações!$B$3="Simples",IF('Escala Simples'!AG65="Trabalho","TRAB",IF('Escala Simples'!AG65="Folga","FOLGA",IF('Escala Simples'!AG65="Atestado","ATEST",IF('Escala Simples'!AG65="Férias","FERIAS","")))),"")</f>
        <v/>
      </c>
      <c r="JK65" s="71" t="str">
        <f>IF(Configurações!$B$3="Colunas",IF('Escala Colunas'!Q181="","",'Escala Colunas'!Q181),IF(Configurações!$B$3="Simples","",IF('Escala Linhas'!EC65="","",'Escala Linhas'!EC65)))</f>
        <v/>
      </c>
      <c r="JL65" s="71" t="str">
        <f>IF(Configurações!$B$3="Colunas",IF('Escala Colunas'!Q182="","",'Escala Colunas'!Q182),IF(Configurações!$B$3="Simples","",IF('Escala Linhas'!ED65="","",'Escala Linhas'!ED65)))</f>
        <v/>
      </c>
      <c r="JM65" s="71" t="str">
        <f>IF(Configurações!$B$3="Colunas",IF('Escala Colunas'!Q183="","",'Escala Colunas'!Q183),IF(Configurações!$B$3="Simples","",IF('Escala Linhas'!EE65="","",'Escala Linhas'!EE65)))</f>
        <v/>
      </c>
      <c r="JN65" s="71" t="str">
        <f>IF(Configurações!$B$3="Colunas",IF('Escala Colunas'!Q184="","",'Escala Colunas'!Q184),IF(Configurações!$B$3="Simples","",IF('Escala Linhas'!EF65="","",'Escala Linhas'!EF65)))</f>
        <v/>
      </c>
      <c r="JO65">
        <f>IF($B65="",0,IF(Configurações!$B$3="Simples",IF(OR(JU65="TRAB",JU65="ATEST"),1,0),IF(AND(JK65&lt;&gt;"",JN65&lt;&gt;""),1,0)))</f>
        <v>0</v>
      </c>
      <c r="JP65" s="72">
        <f>IF(AND(JO65=1,Configurações!$B$3&lt;&gt;"Simples"),MOD(JN65-JK65,1)-JQ65,0)</f>
        <v>0</v>
      </c>
      <c r="JQ65" s="72">
        <f t="shared" si="179"/>
        <v>0</v>
      </c>
      <c r="JR65">
        <f t="shared" si="180"/>
        <v>0</v>
      </c>
      <c r="JS65">
        <f t="shared" si="181"/>
        <v>0</v>
      </c>
      <c r="JT65" s="38" t="str">
        <f>IF(JO65=0,"",IF(JR65&gt;Configurações!$B$15,"7DIA ","")&amp;IF(AND(WEEKDAY(JK$5)=1,JS65&gt;IF($D65="F",Configurações!$B$13,Configurações!$B$14)),"DOM ","")&amp;IF(Configurações!$B$3="Simples","",IF(ROUND(JP65*1440,0)&lt;=ROUND(Configurações!$B$11*1440,0),IF(ROUND(JQ65*1440,0)&gt;0,"INT-INDEVIDO",""),IF(ROUND(JP65*1440,0)&lt;=ROUND(Configurações!$B$12*1440,0),IF(ROUND(JQ65*1440,0)&lt;&gt;ROUND(Configurações!$B$8*1440,0),"INT-15MIN",""),IF(OR(ROUND(JQ65*1440,0)&lt;ROUND(Configurações!$B$9*1440,0),ROUND(JQ65*1440,0)&gt;ROUND(Configurações!$B$10*1440,0)),"INT-1H2H","")))))</f>
        <v/>
      </c>
      <c r="JU65" t="str">
        <f>IF(Configurações!$B$3="Simples",IF('Escala Simples'!AH65="Trabalho","TRAB",IF('Escala Simples'!AH65="Folga","FOLGA",IF('Escala Simples'!AH65="Atestado","ATEST",IF('Escala Simples'!AH65="Férias","FERIAS","")))),"")</f>
        <v/>
      </c>
      <c r="JV65" s="71" t="str">
        <f>IF(Configurações!$B$3="Colunas",IF('Escala Colunas'!Q186="","",'Escala Colunas'!Q186),IF(Configurações!$B$3="Simples","",IF('Escala Linhas'!EH65="","",'Escala Linhas'!EH65)))</f>
        <v/>
      </c>
      <c r="JW65" s="71" t="str">
        <f>IF(Configurações!$B$3="Colunas",IF('Escala Colunas'!Q187="","",'Escala Colunas'!Q187),IF(Configurações!$B$3="Simples","",IF('Escala Linhas'!EI65="","",'Escala Linhas'!EI65)))</f>
        <v/>
      </c>
      <c r="JX65" s="71" t="str">
        <f>IF(Configurações!$B$3="Colunas",IF('Escala Colunas'!Q188="","",'Escala Colunas'!Q188),IF(Configurações!$B$3="Simples","",IF('Escala Linhas'!EJ65="","",'Escala Linhas'!EJ65)))</f>
        <v/>
      </c>
      <c r="JY65" s="71" t="str">
        <f>IF(Configurações!$B$3="Colunas",IF('Escala Colunas'!Q189="","",'Escala Colunas'!Q189),IF(Configurações!$B$3="Simples","",IF('Escala Linhas'!EK65="","",'Escala Linhas'!EK65)))</f>
        <v/>
      </c>
      <c r="JZ65">
        <f>IF($B65="",0,IF(Configurações!$B$3="Simples",IF(OR(KF65="TRAB",KF65="ATEST"),1,0),IF(AND(JV65&lt;&gt;"",JY65&lt;&gt;""),1,0)))</f>
        <v>0</v>
      </c>
      <c r="KA65" s="72">
        <f>IF(AND(JZ65=1,Configurações!$B$3&lt;&gt;"Simples"),MOD(JY65-JV65,1)-KB65,0)</f>
        <v>0</v>
      </c>
      <c r="KB65" s="72">
        <f t="shared" si="182"/>
        <v>0</v>
      </c>
      <c r="KC65">
        <f t="shared" si="183"/>
        <v>0</v>
      </c>
      <c r="KD65">
        <f t="shared" si="184"/>
        <v>0</v>
      </c>
      <c r="KE65" s="38" t="str">
        <f>IF(JZ65=0,"",IF(KC65&gt;Configurações!$B$15,"7DIA ","")&amp;IF(AND(WEEKDAY(JV$5)=1,KD65&gt;IF($D65="F",Configurações!$B$13,Configurações!$B$14)),"DOM ","")&amp;IF(Configurações!$B$3="Simples","",IF(ROUND(KA65*1440,0)&lt;=ROUND(Configurações!$B$11*1440,0),IF(ROUND(KB65*1440,0)&gt;0,"INT-INDEVIDO",""),IF(ROUND(KA65*1440,0)&lt;=ROUND(Configurações!$B$12*1440,0),IF(ROUND(KB65*1440,0)&lt;&gt;ROUND(Configurações!$B$8*1440,0),"INT-15MIN",""),IF(OR(ROUND(KB65*1440,0)&lt;ROUND(Configurações!$B$9*1440,0),ROUND(KB65*1440,0)&gt;ROUND(Configurações!$B$10*1440,0)),"INT-1H2H","")))))</f>
        <v/>
      </c>
      <c r="KF65" t="str">
        <f>IF(Configurações!$B$3="Simples",IF('Escala Simples'!AI65="Trabalho","TRAB",IF('Escala Simples'!AI65="Folga","FOLGA",IF('Escala Simples'!AI65="Atestado","ATEST",IF('Escala Simples'!AI65="Férias","FERIAS","")))),"")</f>
        <v/>
      </c>
      <c r="KG65" s="71" t="str">
        <f>IF(Configurações!$B$3="Colunas",IF('Escala Colunas'!Q191="","",'Escala Colunas'!Q191),IF(Configurações!$B$3="Simples","",IF('Escala Linhas'!EM65="","",'Escala Linhas'!EM65)))</f>
        <v/>
      </c>
      <c r="KH65" s="71" t="str">
        <f>IF(Configurações!$B$3="Colunas",IF('Escala Colunas'!Q192="","",'Escala Colunas'!Q192),IF(Configurações!$B$3="Simples","",IF('Escala Linhas'!EN65="","",'Escala Linhas'!EN65)))</f>
        <v/>
      </c>
      <c r="KI65" s="71" t="str">
        <f>IF(Configurações!$B$3="Colunas",IF('Escala Colunas'!Q193="","",'Escala Colunas'!Q193),IF(Configurações!$B$3="Simples","",IF('Escala Linhas'!EO65="","",'Escala Linhas'!EO65)))</f>
        <v/>
      </c>
      <c r="KJ65" s="71" t="str">
        <f>IF(Configurações!$B$3="Colunas",IF('Escala Colunas'!Q194="","",'Escala Colunas'!Q194),IF(Configurações!$B$3="Simples","",IF('Escala Linhas'!EP65="","",'Escala Linhas'!EP65)))</f>
        <v/>
      </c>
      <c r="KK65">
        <f>IF($B65="",0,IF(Configurações!$B$3="Simples",IF(OR(KQ65="TRAB",KQ65="ATEST"),1,0),IF(AND(KG65&lt;&gt;"",KJ65&lt;&gt;""),1,0)))</f>
        <v>0</v>
      </c>
      <c r="KL65" s="72">
        <f>IF(AND(KK65=1,Configurações!$B$3&lt;&gt;"Simples"),MOD(KJ65-KG65,1)-KM65,0)</f>
        <v>0</v>
      </c>
      <c r="KM65" s="72">
        <f t="shared" si="185"/>
        <v>0</v>
      </c>
      <c r="KN65">
        <f t="shared" si="186"/>
        <v>0</v>
      </c>
      <c r="KO65">
        <f t="shared" si="187"/>
        <v>0</v>
      </c>
      <c r="KP65" s="38" t="str">
        <f>IF(KK65=0,"",IF(KN65&gt;Configurações!$B$15,"7DIA ","")&amp;IF(AND(WEEKDAY(KG$5)=1,KO65&gt;IF($D65="F",Configurações!$B$13,Configurações!$B$14)),"DOM ","")&amp;IF(Configurações!$B$3="Simples","",IF(ROUND(KL65*1440,0)&lt;=ROUND(Configurações!$B$11*1440,0),IF(ROUND(KM65*1440,0)&gt;0,"INT-INDEVIDO",""),IF(ROUND(KL65*1440,0)&lt;=ROUND(Configurações!$B$12*1440,0),IF(ROUND(KM65*1440,0)&lt;&gt;ROUND(Configurações!$B$8*1440,0),"INT-15MIN",""),IF(OR(ROUND(KM65*1440,0)&lt;ROUND(Configurações!$B$9*1440,0),ROUND(KM65*1440,0)&gt;ROUND(Configurações!$B$10*1440,0)),"INT-1H2H","")))))</f>
        <v/>
      </c>
      <c r="KQ65" t="str">
        <f>IF(Configurações!$B$3="Simples",IF('Escala Simples'!AJ65="Trabalho","TRAB",IF('Escala Simples'!AJ65="Folga","FOLGA",IF('Escala Simples'!AJ65="Atestado","ATEST",IF('Escala Simples'!AJ65="Férias","FERIAS","")))),"")</f>
        <v/>
      </c>
      <c r="KR65" s="71" t="str">
        <f>IF(Configurações!$B$3="Colunas",IF('Escala Colunas'!Q196="","",'Escala Colunas'!Q196),IF(Configurações!$B$3="Simples","",IF('Escala Linhas'!ER65="","",'Escala Linhas'!ER65)))</f>
        <v/>
      </c>
      <c r="KS65" s="71" t="str">
        <f>IF(Configurações!$B$3="Colunas",IF('Escala Colunas'!Q197="","",'Escala Colunas'!Q197),IF(Configurações!$B$3="Simples","",IF('Escala Linhas'!ES65="","",'Escala Linhas'!ES65)))</f>
        <v/>
      </c>
      <c r="KT65" s="71" t="str">
        <f>IF(Configurações!$B$3="Colunas",IF('Escala Colunas'!Q198="","",'Escala Colunas'!Q198),IF(Configurações!$B$3="Simples","",IF('Escala Linhas'!ET65="","",'Escala Linhas'!ET65)))</f>
        <v/>
      </c>
      <c r="KU65" s="71" t="str">
        <f>IF(Configurações!$B$3="Colunas",IF('Escala Colunas'!Q199="","",'Escala Colunas'!Q199),IF(Configurações!$B$3="Simples","",IF('Escala Linhas'!EU65="","",'Escala Linhas'!EU65)))</f>
        <v/>
      </c>
      <c r="KV65">
        <f>IF($B65="",0,IF(Configurações!$B$3="Simples",IF(OR(LB65="TRAB",LB65="ATEST"),1,0),IF(AND(KR65&lt;&gt;"",KU65&lt;&gt;""),1,0)))</f>
        <v>0</v>
      </c>
      <c r="KW65" s="72">
        <f>IF(AND(KV65=1,Configurações!$B$3&lt;&gt;"Simples"),MOD(KU65-KR65,1)-KX65,0)</f>
        <v>0</v>
      </c>
      <c r="KX65" s="72">
        <f t="shared" si="188"/>
        <v>0</v>
      </c>
      <c r="KY65">
        <f t="shared" si="189"/>
        <v>0</v>
      </c>
      <c r="KZ65">
        <f t="shared" si="190"/>
        <v>0</v>
      </c>
      <c r="LA65" s="38" t="str">
        <f>IF(KV65=0,"",IF(KY65&gt;Configurações!$B$15,"7DIA ","")&amp;IF(AND(WEEKDAY(KR$5)=1,KZ65&gt;IF($D65="F",Configurações!$B$13,Configurações!$B$14)),"DOM ","")&amp;IF(Configurações!$B$3="Simples","",IF(ROUND(KW65*1440,0)&lt;=ROUND(Configurações!$B$11*1440,0),IF(ROUND(KX65*1440,0)&gt;0,"INT-INDEVIDO",""),IF(ROUND(KW65*1440,0)&lt;=ROUND(Configurações!$B$12*1440,0),IF(ROUND(KX65*1440,0)&lt;&gt;ROUND(Configurações!$B$8*1440,0),"INT-15MIN",""),IF(OR(ROUND(KX65*1440,0)&lt;ROUND(Configurações!$B$9*1440,0),ROUND(KX65*1440,0)&gt;ROUND(Configurações!$B$10*1440,0)),"INT-1H2H","")))))</f>
        <v/>
      </c>
      <c r="LB65" t="str">
        <f>IF(Configurações!$B$3="Simples",IF('Escala Simples'!AK65="Trabalho","TRAB",IF('Escala Simples'!AK65="Folga","FOLGA",IF('Escala Simples'!AK65="Atestado","ATEST",IF('Escala Simples'!AK65="Férias","FERIAS","")))),"")</f>
        <v/>
      </c>
      <c r="LC65" s="71" t="str">
        <f>IF(Configurações!$B$3="Colunas",IF('Escala Colunas'!Q204="","",'Escala Colunas'!Q204),IF(Configurações!$B$3="Simples","",IF('Escala Linhas'!EZ65="","",'Escala Linhas'!EZ65)))</f>
        <v/>
      </c>
      <c r="LD65" s="71" t="str">
        <f>IF(Configurações!$B$3="Colunas",IF('Escala Colunas'!Q205="","",'Escala Colunas'!Q205),IF(Configurações!$B$3="Simples","",IF('Escala Linhas'!FA65="","",'Escala Linhas'!FA65)))</f>
        <v/>
      </c>
      <c r="LE65" s="71" t="str">
        <f>IF(Configurações!$B$3="Colunas",IF('Escala Colunas'!Q206="","",'Escala Colunas'!Q206),IF(Configurações!$B$3="Simples","",IF('Escala Linhas'!FB65="","",'Escala Linhas'!FB65)))</f>
        <v/>
      </c>
      <c r="LF65" s="71" t="str">
        <f>IF(Configurações!$B$3="Colunas",IF('Escala Colunas'!Q207="","",'Escala Colunas'!Q207),IF(Configurações!$B$3="Simples","",IF('Escala Linhas'!FC65="","",'Escala Linhas'!FC65)))</f>
        <v/>
      </c>
      <c r="LG65">
        <f>IF($B65="",0,IF(Configurações!$B$3="Simples",IF(OR(LM65="TRAB",LM65="ATEST"),1,0),IF(AND(LC65&lt;&gt;"",LF65&lt;&gt;""),1,0)))</f>
        <v>0</v>
      </c>
      <c r="LH65" s="72">
        <f>IF(AND(LG65=1,Configurações!$B$3&lt;&gt;"Simples"),MOD(LF65-LC65,1)-LI65,0)</f>
        <v>0</v>
      </c>
      <c r="LI65" s="72">
        <f t="shared" si="191"/>
        <v>0</v>
      </c>
      <c r="LJ65">
        <f t="shared" si="192"/>
        <v>0</v>
      </c>
      <c r="LK65">
        <f t="shared" si="193"/>
        <v>0</v>
      </c>
      <c r="LL65" s="38" t="str">
        <f>IF(LG65=0,"",IF(LJ65&gt;Configurações!$B$15,"7DIA ","")&amp;IF(AND(WEEKDAY(LC$5)=1,LK65&gt;IF($D65="F",Configurações!$B$13,Configurações!$B$14)),"DOM ","")&amp;IF(Configurações!$B$3="Simples","",IF(ROUND(LH65*1440,0)&lt;=ROUND(Configurações!$B$11*1440,0),IF(ROUND(LI65*1440,0)&gt;0,"INT-INDEVIDO",""),IF(ROUND(LH65*1440,0)&lt;=ROUND(Configurações!$B$12*1440,0),IF(ROUND(LI65*1440,0)&lt;&gt;ROUND(Configurações!$B$8*1440,0),"INT-15MIN",""),IF(OR(ROUND(LI65*1440,0)&lt;ROUND(Configurações!$B$9*1440,0),ROUND(LI65*1440,0)&gt;ROUND(Configurações!$B$10*1440,0)),"INT-1H2H","")))))</f>
        <v/>
      </c>
      <c r="LM65" t="str">
        <f>IF(Configurações!$B$3="Simples",IF('Escala Simples'!AN65="Trabalho","TRAB",IF('Escala Simples'!AN65="Folga","FOLGA",IF('Escala Simples'!AN65="Atestado","ATEST",IF('Escala Simples'!AN65="Férias","FERIAS","")))),"")</f>
        <v/>
      </c>
      <c r="LN65" s="71" t="str">
        <f>IF(Configurações!$B$3="Colunas",IF('Escala Colunas'!Q209="","",'Escala Colunas'!Q209),IF(Configurações!$B$3="Simples","",IF('Escala Linhas'!FE65="","",'Escala Linhas'!FE65)))</f>
        <v/>
      </c>
      <c r="LO65" s="71" t="str">
        <f>IF(Configurações!$B$3="Colunas",IF('Escala Colunas'!Q210="","",'Escala Colunas'!Q210),IF(Configurações!$B$3="Simples","",IF('Escala Linhas'!FF65="","",'Escala Linhas'!FF65)))</f>
        <v/>
      </c>
      <c r="LP65" s="71" t="str">
        <f>IF(Configurações!$B$3="Colunas",IF('Escala Colunas'!Q211="","",'Escala Colunas'!Q211),IF(Configurações!$B$3="Simples","",IF('Escala Linhas'!FG65="","",'Escala Linhas'!FG65)))</f>
        <v/>
      </c>
      <c r="LQ65" s="71" t="str">
        <f>IF(Configurações!$B$3="Colunas",IF('Escala Colunas'!Q212="","",'Escala Colunas'!Q212),IF(Configurações!$B$3="Simples","",IF('Escala Linhas'!FH65="","",'Escala Linhas'!FH65)))</f>
        <v/>
      </c>
      <c r="LR65">
        <f>IF($B65="",0,IF(Configurações!$B$3="Simples",IF(OR(LX65="TRAB",LX65="ATEST"),1,0),IF(AND(LN65&lt;&gt;"",LQ65&lt;&gt;""),1,0)))</f>
        <v>0</v>
      </c>
      <c r="LS65" s="72">
        <f>IF(AND(LR65=1,Configurações!$B$3&lt;&gt;"Simples"),MOD(LQ65-LN65,1)-LT65,0)</f>
        <v>0</v>
      </c>
      <c r="LT65" s="72">
        <f t="shared" si="194"/>
        <v>0</v>
      </c>
      <c r="LU65">
        <f t="shared" si="195"/>
        <v>0</v>
      </c>
      <c r="LV65">
        <f t="shared" si="196"/>
        <v>0</v>
      </c>
      <c r="LW65" s="38" t="str">
        <f>IF(LR65=0,"",IF(LU65&gt;Configurações!$B$15,"7DIA ","")&amp;IF(AND(WEEKDAY(LN$5)=1,LV65&gt;IF($D65="F",Configurações!$B$13,Configurações!$B$14)),"DOM ","")&amp;IF(Configurações!$B$3="Simples","",IF(ROUND(LS65*1440,0)&lt;=ROUND(Configurações!$B$11*1440,0),IF(ROUND(LT65*1440,0)&gt;0,"INT-INDEVIDO",""),IF(ROUND(LS65*1440,0)&lt;=ROUND(Configurações!$B$12*1440,0),IF(ROUND(LT65*1440,0)&lt;&gt;ROUND(Configurações!$B$8*1440,0),"INT-15MIN",""),IF(OR(ROUND(LT65*1440,0)&lt;ROUND(Configurações!$B$9*1440,0),ROUND(LT65*1440,0)&gt;ROUND(Configurações!$B$10*1440,0)),"INT-1H2H","")))))</f>
        <v/>
      </c>
      <c r="LX65" t="str">
        <f>IF(Configurações!$B$3="Simples",IF('Escala Simples'!AO65="Trabalho","TRAB",IF('Escala Simples'!AO65="Folga","FOLGA",IF('Escala Simples'!AO65="Atestado","ATEST",IF('Escala Simples'!AO65="Férias","FERIAS","")))),"")</f>
        <v/>
      </c>
      <c r="LY65" s="71" t="str">
        <f>IF(Configurações!$B$3="Colunas",IF('Escala Colunas'!Q214="","",'Escala Colunas'!Q214),IF(Configurações!$B$3="Simples","",IF('Escala Linhas'!FJ65="","",'Escala Linhas'!FJ65)))</f>
        <v/>
      </c>
      <c r="LZ65" s="71" t="str">
        <f>IF(Configurações!$B$3="Colunas",IF('Escala Colunas'!Q215="","",'Escala Colunas'!Q215),IF(Configurações!$B$3="Simples","",IF('Escala Linhas'!FK65="","",'Escala Linhas'!FK65)))</f>
        <v/>
      </c>
      <c r="MA65" s="71" t="str">
        <f>IF(Configurações!$B$3="Colunas",IF('Escala Colunas'!Q216="","",'Escala Colunas'!Q216),IF(Configurações!$B$3="Simples","",IF('Escala Linhas'!FL65="","",'Escala Linhas'!FL65)))</f>
        <v/>
      </c>
      <c r="MB65" s="71" t="str">
        <f>IF(Configurações!$B$3="Colunas",IF('Escala Colunas'!Q217="","",'Escala Colunas'!Q217),IF(Configurações!$B$3="Simples","",IF('Escala Linhas'!FM65="","",'Escala Linhas'!FM65)))</f>
        <v/>
      </c>
      <c r="MC65">
        <f>IF($B65="",0,IF(Configurações!$B$3="Simples",IF(OR(MI65="TRAB",MI65="ATEST"),1,0),IF(AND(LY65&lt;&gt;"",MB65&lt;&gt;""),1,0)))</f>
        <v>0</v>
      </c>
      <c r="MD65" s="72">
        <f>IF(AND(MC65=1,Configurações!$B$3&lt;&gt;"Simples"),MOD(MB65-LY65,1)-ME65,0)</f>
        <v>0</v>
      </c>
      <c r="ME65" s="72">
        <f t="shared" si="197"/>
        <v>0</v>
      </c>
      <c r="MF65">
        <f t="shared" si="198"/>
        <v>0</v>
      </c>
      <c r="MG65">
        <f t="shared" si="199"/>
        <v>0</v>
      </c>
      <c r="MH65" s="38" t="str">
        <f>IF(MC65=0,"",IF(MF65&gt;Configurações!$B$15,"7DIA ","")&amp;IF(AND(WEEKDAY(LY$5)=1,MG65&gt;IF($D65="F",Configurações!$B$13,Configurações!$B$14)),"DOM ","")&amp;IF(Configurações!$B$3="Simples","",IF(ROUND(MD65*1440,0)&lt;=ROUND(Configurações!$B$11*1440,0),IF(ROUND(ME65*1440,0)&gt;0,"INT-INDEVIDO",""),IF(ROUND(MD65*1440,0)&lt;=ROUND(Configurações!$B$12*1440,0),IF(ROUND(ME65*1440,0)&lt;&gt;ROUND(Configurações!$B$8*1440,0),"INT-15MIN",""),IF(OR(ROUND(ME65*1440,0)&lt;ROUND(Configurações!$B$9*1440,0),ROUND(ME65*1440,0)&gt;ROUND(Configurações!$B$10*1440,0)),"INT-1H2H","")))))</f>
        <v/>
      </c>
      <c r="MI65" t="str">
        <f>IF(Configurações!$B$3="Simples",IF('Escala Simples'!AP65="Trabalho","TRAB",IF('Escala Simples'!AP65="Folga","FOLGA",IF('Escala Simples'!AP65="Atestado","ATEST",IF('Escala Simples'!AP65="Férias","FERIAS","")))),"")</f>
        <v/>
      </c>
      <c r="MJ65" s="71" t="str">
        <f>IF(Configurações!$B$3="Colunas",IF('Escala Colunas'!Q219="","",'Escala Colunas'!Q219),IF(Configurações!$B$3="Simples","",IF('Escala Linhas'!FO65="","",'Escala Linhas'!FO65)))</f>
        <v/>
      </c>
      <c r="MK65" s="71" t="str">
        <f>IF(Configurações!$B$3="Colunas",IF('Escala Colunas'!Q220="","",'Escala Colunas'!Q220),IF(Configurações!$B$3="Simples","",IF('Escala Linhas'!FP65="","",'Escala Linhas'!FP65)))</f>
        <v/>
      </c>
      <c r="ML65" s="71" t="str">
        <f>IF(Configurações!$B$3="Colunas",IF('Escala Colunas'!Q221="","",'Escala Colunas'!Q221),IF(Configurações!$B$3="Simples","",IF('Escala Linhas'!FQ65="","",'Escala Linhas'!FQ65)))</f>
        <v/>
      </c>
      <c r="MM65" s="71" t="str">
        <f>IF(Configurações!$B$3="Colunas",IF('Escala Colunas'!Q222="","",'Escala Colunas'!Q222),IF(Configurações!$B$3="Simples","",IF('Escala Linhas'!FR65="","",'Escala Linhas'!FR65)))</f>
        <v/>
      </c>
      <c r="MN65">
        <f>IF($B65="",0,IF(Configurações!$B$3="Simples",IF(OR(MT65="TRAB",MT65="ATEST"),1,0),IF(AND(MJ65&lt;&gt;"",MM65&lt;&gt;""),1,0)))</f>
        <v>0</v>
      </c>
      <c r="MO65" s="72">
        <f>IF(AND(MN65=1,Configurações!$B$3&lt;&gt;"Simples"),MOD(MM65-MJ65,1)-MP65,0)</f>
        <v>0</v>
      </c>
      <c r="MP65" s="72">
        <f t="shared" si="200"/>
        <v>0</v>
      </c>
      <c r="MQ65">
        <f t="shared" si="201"/>
        <v>0</v>
      </c>
      <c r="MR65">
        <f t="shared" si="202"/>
        <v>0</v>
      </c>
      <c r="MS65" s="38" t="str">
        <f>IF(MN65=0,"",IF(MQ65&gt;Configurações!$B$15,"7DIA ","")&amp;IF(AND(WEEKDAY(MJ$5)=1,MR65&gt;IF($D65="F",Configurações!$B$13,Configurações!$B$14)),"DOM ","")&amp;IF(Configurações!$B$3="Simples","",IF(ROUND(MO65*1440,0)&lt;=ROUND(Configurações!$B$11*1440,0),IF(ROUND(MP65*1440,0)&gt;0,"INT-INDEVIDO",""),IF(ROUND(MO65*1440,0)&lt;=ROUND(Configurações!$B$12*1440,0),IF(ROUND(MP65*1440,0)&lt;&gt;ROUND(Configurações!$B$8*1440,0),"INT-15MIN",""),IF(OR(ROUND(MP65*1440,0)&lt;ROUND(Configurações!$B$9*1440,0),ROUND(MP65*1440,0)&gt;ROUND(Configurações!$B$10*1440,0)),"INT-1H2H","")))))</f>
        <v/>
      </c>
      <c r="MT65" t="str">
        <f>IF(Configurações!$B$3="Simples",IF('Escala Simples'!AQ65="Trabalho","TRAB",IF('Escala Simples'!AQ65="Folga","FOLGA",IF('Escala Simples'!AQ65="Atestado","ATEST",IF('Escala Simples'!AQ65="Férias","FERIAS","")))),"")</f>
        <v/>
      </c>
      <c r="MU65" s="71" t="str">
        <f>IF(Configurações!$B$3="Colunas",IF('Escala Colunas'!Q224="","",'Escala Colunas'!Q224),IF(Configurações!$B$3="Simples","",IF('Escala Linhas'!FT65="","",'Escala Linhas'!FT65)))</f>
        <v/>
      </c>
      <c r="MV65" s="71" t="str">
        <f>IF(Configurações!$B$3="Colunas",IF('Escala Colunas'!Q225="","",'Escala Colunas'!Q225),IF(Configurações!$B$3="Simples","",IF('Escala Linhas'!FU65="","",'Escala Linhas'!FU65)))</f>
        <v/>
      </c>
      <c r="MW65" s="71" t="str">
        <f>IF(Configurações!$B$3="Colunas",IF('Escala Colunas'!Q226="","",'Escala Colunas'!Q226),IF(Configurações!$B$3="Simples","",IF('Escala Linhas'!FV65="","",'Escala Linhas'!FV65)))</f>
        <v/>
      </c>
      <c r="MX65" s="71" t="str">
        <f>IF(Configurações!$B$3="Colunas",IF('Escala Colunas'!Q227="","",'Escala Colunas'!Q227),IF(Configurações!$B$3="Simples","",IF('Escala Linhas'!FW65="","",'Escala Linhas'!FW65)))</f>
        <v/>
      </c>
      <c r="MY65">
        <f>IF($B65="",0,IF(Configurações!$B$3="Simples",IF(OR(NE65="TRAB",NE65="ATEST"),1,0),IF(AND(MU65&lt;&gt;"",MX65&lt;&gt;""),1,0)))</f>
        <v>0</v>
      </c>
      <c r="MZ65" s="72">
        <f>IF(AND(MY65=1,Configurações!$B$3&lt;&gt;"Simples"),MOD(MX65-MU65,1)-NA65,0)</f>
        <v>0</v>
      </c>
      <c r="NA65" s="72">
        <f t="shared" si="203"/>
        <v>0</v>
      </c>
      <c r="NB65">
        <f t="shared" si="204"/>
        <v>0</v>
      </c>
      <c r="NC65">
        <f t="shared" si="205"/>
        <v>0</v>
      </c>
      <c r="ND65" s="38" t="str">
        <f>IF(MY65=0,"",IF(NB65&gt;Configurações!$B$15,"7DIA ","")&amp;IF(AND(WEEKDAY(MU$5)=1,NC65&gt;IF($D65="F",Configurações!$B$13,Configurações!$B$14)),"DOM ","")&amp;IF(Configurações!$B$3="Simples","",IF(ROUND(MZ65*1440,0)&lt;=ROUND(Configurações!$B$11*1440,0),IF(ROUND(NA65*1440,0)&gt;0,"INT-INDEVIDO",""),IF(ROUND(MZ65*1440,0)&lt;=ROUND(Configurações!$B$12*1440,0),IF(ROUND(NA65*1440,0)&lt;&gt;ROUND(Configurações!$B$8*1440,0),"INT-15MIN",""),IF(OR(ROUND(NA65*1440,0)&lt;ROUND(Configurações!$B$9*1440,0),ROUND(NA65*1440,0)&gt;ROUND(Configurações!$B$10*1440,0)),"INT-1H2H","")))))</f>
        <v/>
      </c>
      <c r="NE65" t="str">
        <f>IF(Configurações!$B$3="Simples",IF('Escala Simples'!AR65="Trabalho","TRAB",IF('Escala Simples'!AR65="Folga","FOLGA",IF('Escala Simples'!AR65="Atestado","ATEST",IF('Escala Simples'!AR65="Férias","FERIAS","")))),"")</f>
        <v/>
      </c>
      <c r="NF65" s="71" t="str">
        <f>IF(Configurações!$B$3="Colunas",IF('Escala Colunas'!Q229="","",'Escala Colunas'!Q229),IF(Configurações!$B$3="Simples","",IF('Escala Linhas'!FY65="","",'Escala Linhas'!FY65)))</f>
        <v/>
      </c>
      <c r="NG65" s="71" t="str">
        <f>IF(Configurações!$B$3="Colunas",IF('Escala Colunas'!Q230="","",'Escala Colunas'!Q230),IF(Configurações!$B$3="Simples","",IF('Escala Linhas'!FZ65="","",'Escala Linhas'!FZ65)))</f>
        <v/>
      </c>
      <c r="NH65" s="71" t="str">
        <f>IF(Configurações!$B$3="Colunas",IF('Escala Colunas'!Q231="","",'Escala Colunas'!Q231),IF(Configurações!$B$3="Simples","",IF('Escala Linhas'!GA65="","",'Escala Linhas'!GA65)))</f>
        <v/>
      </c>
      <c r="NI65" s="71" t="str">
        <f>IF(Configurações!$B$3="Colunas",IF('Escala Colunas'!Q232="","",'Escala Colunas'!Q232),IF(Configurações!$B$3="Simples","",IF('Escala Linhas'!GB65="","",'Escala Linhas'!GB65)))</f>
        <v/>
      </c>
      <c r="NJ65">
        <f>IF($B65="",0,IF(Configurações!$B$3="Simples",IF(OR(NP65="TRAB",NP65="ATEST"),1,0),IF(AND(NF65&lt;&gt;"",NI65&lt;&gt;""),1,0)))</f>
        <v>0</v>
      </c>
      <c r="NK65" s="72">
        <f>IF(AND(NJ65=1,Configurações!$B$3&lt;&gt;"Simples"),MOD(NI65-NF65,1)-NL65,0)</f>
        <v>0</v>
      </c>
      <c r="NL65" s="72">
        <f t="shared" si="206"/>
        <v>0</v>
      </c>
      <c r="NM65">
        <f t="shared" si="207"/>
        <v>0</v>
      </c>
      <c r="NN65">
        <f t="shared" si="208"/>
        <v>0</v>
      </c>
      <c r="NO65" s="38" t="str">
        <f>IF(NJ65=0,"",IF(NM65&gt;Configurações!$B$15,"7DIA ","")&amp;IF(AND(WEEKDAY(NF$5)=1,NN65&gt;IF($D65="F",Configurações!$B$13,Configurações!$B$14)),"DOM ","")&amp;IF(Configurações!$B$3="Simples","",IF(ROUND(NK65*1440,0)&lt;=ROUND(Configurações!$B$11*1440,0),IF(ROUND(NL65*1440,0)&gt;0,"INT-INDEVIDO",""),IF(ROUND(NK65*1440,0)&lt;=ROUND(Configurações!$B$12*1440,0),IF(ROUND(NL65*1440,0)&lt;&gt;ROUND(Configurações!$B$8*1440,0),"INT-15MIN",""),IF(OR(ROUND(NL65*1440,0)&lt;ROUND(Configurações!$B$9*1440,0),ROUND(NL65*1440,0)&gt;ROUND(Configurações!$B$10*1440,0)),"INT-1H2H","")))))</f>
        <v/>
      </c>
      <c r="NP65" t="str">
        <f>IF(Configurações!$B$3="Simples",IF('Escala Simples'!AS65="Trabalho","TRAB",IF('Escala Simples'!AS65="Folga","FOLGA",IF('Escala Simples'!AS65="Atestado","ATEST",IF('Escala Simples'!AS65="Férias","FERIAS","")))),"")</f>
        <v/>
      </c>
      <c r="NQ65" s="71" t="str">
        <f>IF(Configurações!$B$3="Colunas",IF('Escala Colunas'!Q234="","",'Escala Colunas'!Q234),IF(Configurações!$B$3="Simples","",IF('Escala Linhas'!GD65="","",'Escala Linhas'!GD65)))</f>
        <v/>
      </c>
      <c r="NR65" s="71" t="str">
        <f>IF(Configurações!$B$3="Colunas",IF('Escala Colunas'!Q235="","",'Escala Colunas'!Q235),IF(Configurações!$B$3="Simples","",IF('Escala Linhas'!GE65="","",'Escala Linhas'!GE65)))</f>
        <v/>
      </c>
      <c r="NS65" s="71" t="str">
        <f>IF(Configurações!$B$3="Colunas",IF('Escala Colunas'!Q236="","",'Escala Colunas'!Q236),IF(Configurações!$B$3="Simples","",IF('Escala Linhas'!GF65="","",'Escala Linhas'!GF65)))</f>
        <v/>
      </c>
      <c r="NT65" s="71" t="str">
        <f>IF(Configurações!$B$3="Colunas",IF('Escala Colunas'!Q237="","",'Escala Colunas'!Q237),IF(Configurações!$B$3="Simples","",IF('Escala Linhas'!GG65="","",'Escala Linhas'!GG65)))</f>
        <v/>
      </c>
      <c r="NU65">
        <f>IF($B65="",0,IF(Configurações!$B$3="Simples",IF(OR(OA65="TRAB",OA65="ATEST"),1,0),IF(AND(NQ65&lt;&gt;"",NT65&lt;&gt;""),1,0)))</f>
        <v>0</v>
      </c>
      <c r="NV65" s="72">
        <f>IF(AND(NU65=1,Configurações!$B$3&lt;&gt;"Simples"),MOD(NT65-NQ65,1)-NW65,0)</f>
        <v>0</v>
      </c>
      <c r="NW65" s="72">
        <f t="shared" si="209"/>
        <v>0</v>
      </c>
      <c r="NX65">
        <f t="shared" si="210"/>
        <v>0</v>
      </c>
      <c r="NY65">
        <f t="shared" si="211"/>
        <v>0</v>
      </c>
      <c r="NZ65" s="38" t="str">
        <f>IF(NU65=0,"",IF(NX65&gt;Configurações!$B$15,"7DIA ","")&amp;IF(AND(WEEKDAY(NQ$5)=1,NY65&gt;IF($D65="F",Configurações!$B$13,Configurações!$B$14)),"DOM ","")&amp;IF(Configurações!$B$3="Simples","",IF(ROUND(NV65*1440,0)&lt;=ROUND(Configurações!$B$11*1440,0),IF(ROUND(NW65*1440,0)&gt;0,"INT-INDEVIDO",""),IF(ROUND(NV65*1440,0)&lt;=ROUND(Configurações!$B$12*1440,0),IF(ROUND(NW65*1440,0)&lt;&gt;ROUND(Configurações!$B$8*1440,0),"INT-15MIN",""),IF(OR(ROUND(NW65*1440,0)&lt;ROUND(Configurações!$B$9*1440,0),ROUND(NW65*1440,0)&gt;ROUND(Configurações!$B$10*1440,0)),"INT-1H2H","")))))</f>
        <v/>
      </c>
      <c r="OA65" t="str">
        <f>IF(Configurações!$B$3="Simples",IF('Escala Simples'!AT65="Trabalho","TRAB",IF('Escala Simples'!AT65="Folga","FOLGA",IF('Escala Simples'!AT65="Atestado","ATEST",IF('Escala Simples'!AT65="Férias","FERIAS","")))),"")</f>
        <v/>
      </c>
      <c r="OB65" s="72">
        <f>SUMIFS(Cálculos!$G65:$OA65,Cálculos!$G$4:$OA$4,"H",Cálculos!$G$3:$OA$3,1)</f>
        <v>0</v>
      </c>
      <c r="OC65">
        <f>SUMIFS(Cálculos!$G65:$OA65,Cálculos!$G$4:$OA$4,"T",Cálculos!$G$3:$OA$3,1)</f>
        <v>0</v>
      </c>
      <c r="OD65" s="69" t="str">
        <f>IF($B65="","",IF(AND(Configurações!$B$3&lt;&gt;"Simples",ISNUMBER($C65),ROUND(OB65*1440,0)&gt;$C65*60),"Jornada semanal excedida: "&amp;TEXT(OB65,"[h]:mm")&amp;" (contratada "&amp;$C65&amp;"h) • ","")&amp;IF(IF(Configurações!$B$6="Sim",OC65&gt;6,OC65&gt;Configurações!$B$5),IF(Configurações!$B$6="Sim","Semana inteira sem folga — mínimo 1 folga (CCT/ACT) • ","Mais de "&amp;Configurações!$B$5&amp;" dias trabalhados — obrigatórias 2 folgas semanais • "),"")&amp;IF(COUNTIF(G65:CD65,"*7DIA*")&gt;0,"7º dia consecutivo de trabalho • ","")&amp;IF(COUNTIF(G65:CD65,"*DOM*")&gt;0,"Domingos consecutivos acima do permitido • ","")&amp;IF(COUNTIF(G65:CD65,"*INT-INDEVIDO*")&gt;0,"Intervalo indevido em jornada até 4h • ","")&amp;IF(COUNTIF(G65:CD65,"*INT-15MIN*")&gt;0,"Intervalo deve ser de 15 min (jornada 4h01–6h) • ","")&amp;IF(COUNTIF(G65:CD65,"*INT-1H2H*")&gt;0,"Intervalo fora de 1h–2h (jornada acima de 6h) • ",""))</f>
        <v/>
      </c>
      <c r="OE65">
        <f>IF($B65="",0,IF(AND(Configurações!$B$3&lt;&gt;"Simples",ISNUMBER($C65),ROUND(OB65*1440,0)&gt;$C65*60),1,0))</f>
        <v>0</v>
      </c>
      <c r="OF65">
        <f>IF($B65="",0,IF(IF(Configurações!$B$6="Sim",OC65&gt;6,OC65&gt;Configurações!$B$5),1,0))</f>
        <v>0</v>
      </c>
      <c r="OG65" s="72">
        <f>SUMIFS(Cálculos!$G65:$OA65,Cálculos!$G$4:$OA$4,"H",Cálculos!$G$3:$OA$3,2)</f>
        <v>0</v>
      </c>
      <c r="OH65">
        <f>SUMIFS(Cálculos!$G65:$OA65,Cálculos!$G$4:$OA$4,"T",Cálculos!$G$3:$OA$3,2)</f>
        <v>0</v>
      </c>
      <c r="OI65" s="69" t="str">
        <f>IF($B65="","",IF(AND(Configurações!$B$3&lt;&gt;"Simples",ISNUMBER($C65),ROUND(OG65*1440,0)&gt;$C65*60),"Jornada semanal excedida: "&amp;TEXT(OG65,"[h]:mm")&amp;" (contratada "&amp;$C65&amp;"h) • ","")&amp;IF(IF(Configurações!$B$6="Sim",OH65&gt;6,OH65&gt;Configurações!$B$5),IF(Configurações!$B$6="Sim","Semana inteira sem folga — mínimo 1 folga (CCT/ACT) • ","Mais de "&amp;Configurações!$B$5&amp;" dias trabalhados — obrigatórias 2 folgas semanais • "),"")&amp;IF(COUNTIF(CF65:FC65,"*7DIA*")&gt;0,"7º dia consecutivo de trabalho • ","")&amp;IF(COUNTIF(CF65:FC65,"*DOM*")&gt;0,"Domingos consecutivos acima do permitido • ","")&amp;IF(COUNTIF(CF65:FC65,"*INT-INDEVIDO*")&gt;0,"Intervalo indevido em jornada até 4h • ","")&amp;IF(COUNTIF(CF65:FC65,"*INT-15MIN*")&gt;0,"Intervalo deve ser de 15 min (jornada 4h01–6h) • ","")&amp;IF(COUNTIF(CF65:FC65,"*INT-1H2H*")&gt;0,"Intervalo fora de 1h–2h (jornada acima de 6h) • ",""))</f>
        <v/>
      </c>
      <c r="OJ65">
        <f>IF($B65="",0,IF(AND(Configurações!$B$3&lt;&gt;"Simples",ISNUMBER($C65),ROUND(OG65*1440,0)&gt;$C65*60),1,0))</f>
        <v>0</v>
      </c>
      <c r="OK65">
        <f>IF($B65="",0,IF(IF(Configurações!$B$6="Sim",OH65&gt;6,OH65&gt;Configurações!$B$5),1,0))</f>
        <v>0</v>
      </c>
      <c r="OL65" s="72">
        <f>SUMIFS(Cálculos!$G65:$OA65,Cálculos!$G$4:$OA$4,"H",Cálculos!$G$3:$OA$3,3)</f>
        <v>0</v>
      </c>
      <c r="OM65">
        <f>SUMIFS(Cálculos!$G65:$OA65,Cálculos!$G$4:$OA$4,"T",Cálculos!$G$3:$OA$3,3)</f>
        <v>0</v>
      </c>
      <c r="ON65" s="69" t="str">
        <f>IF($B65="","",IF(AND(Configurações!$B$3&lt;&gt;"Simples",ISNUMBER($C65),ROUND(OL65*1440,0)&gt;$C65*60),"Jornada semanal excedida: "&amp;TEXT(OL65,"[h]:mm")&amp;" (contratada "&amp;$C65&amp;"h) • ","")&amp;IF(IF(Configurações!$B$6="Sim",OM65&gt;6,OM65&gt;Configurações!$B$5),IF(Configurações!$B$6="Sim","Semana inteira sem folga — mínimo 1 folga (CCT/ACT) • ","Mais de "&amp;Configurações!$B$5&amp;" dias trabalhados — obrigatórias 2 folgas semanais • "),"")&amp;IF(COUNTIF(FE65:IB65,"*7DIA*")&gt;0,"7º dia consecutivo de trabalho • ","")&amp;IF(COUNTIF(FE65:IB65,"*DOM*")&gt;0,"Domingos consecutivos acima do permitido • ","")&amp;IF(COUNTIF(FE65:IB65,"*INT-INDEVIDO*")&gt;0,"Intervalo indevido em jornada até 4h • ","")&amp;IF(COUNTIF(FE65:IB65,"*INT-15MIN*")&gt;0,"Intervalo deve ser de 15 min (jornada 4h01–6h) • ","")&amp;IF(COUNTIF(FE65:IB65,"*INT-1H2H*")&gt;0,"Intervalo fora de 1h–2h (jornada acima de 6h) • ",""))</f>
        <v/>
      </c>
      <c r="OO65">
        <f>IF($B65="",0,IF(AND(Configurações!$B$3&lt;&gt;"Simples",ISNUMBER($C65),ROUND(OL65*1440,0)&gt;$C65*60),1,0))</f>
        <v>0</v>
      </c>
      <c r="OP65">
        <f>IF($B65="",0,IF(IF(Configurações!$B$6="Sim",OM65&gt;6,OM65&gt;Configurações!$B$5),1,0))</f>
        <v>0</v>
      </c>
      <c r="OQ65" s="72">
        <f>SUMIFS(Cálculos!$G65:$OA65,Cálculos!$G$4:$OA$4,"H",Cálculos!$G$3:$OA$3,4)</f>
        <v>0</v>
      </c>
      <c r="OR65">
        <f>SUMIFS(Cálculos!$G65:$OA65,Cálculos!$G$4:$OA$4,"T",Cálculos!$G$3:$OA$3,4)</f>
        <v>0</v>
      </c>
      <c r="OS65" s="69" t="str">
        <f>IF($B65="","",IF(AND(Configurações!$B$3&lt;&gt;"Simples",ISNUMBER($C65),ROUND(OQ65*1440,0)&gt;$C65*60),"Jornada semanal excedida: "&amp;TEXT(OQ65,"[h]:mm")&amp;" (contratada "&amp;$C65&amp;"h) • ","")&amp;IF(IF(Configurações!$B$6="Sim",OR65&gt;6,OR65&gt;Configurações!$B$5),IF(Configurações!$B$6="Sim","Semana inteira sem folga — mínimo 1 folga (CCT/ACT) • ","Mais de "&amp;Configurações!$B$5&amp;" dias trabalhados — obrigatórias 2 folgas semanais • "),"")&amp;IF(COUNTIF(ID65:LA65,"*7DIA*")&gt;0,"7º dia consecutivo de trabalho • ","")&amp;IF(COUNTIF(ID65:LA65,"*DOM*")&gt;0,"Domingos consecutivos acima do permitido • ","")&amp;IF(COUNTIF(ID65:LA65,"*INT-INDEVIDO*")&gt;0,"Intervalo indevido em jornada até 4h • ","")&amp;IF(COUNTIF(ID65:LA65,"*INT-15MIN*")&gt;0,"Intervalo deve ser de 15 min (jornada 4h01–6h) • ","")&amp;IF(COUNTIF(ID65:LA65,"*INT-1H2H*")&gt;0,"Intervalo fora de 1h–2h (jornada acima de 6h) • ",""))</f>
        <v/>
      </c>
      <c r="OT65">
        <f>IF($B65="",0,IF(AND(Configurações!$B$3&lt;&gt;"Simples",ISNUMBER($C65),ROUND(OQ65*1440,0)&gt;$C65*60),1,0))</f>
        <v>0</v>
      </c>
      <c r="OU65">
        <f>IF($B65="",0,IF(IF(Configurações!$B$6="Sim",OR65&gt;6,OR65&gt;Configurações!$B$5),1,0))</f>
        <v>0</v>
      </c>
      <c r="OV65" s="72">
        <f>SUMIFS(Cálculos!$G65:$OA65,Cálculos!$G$4:$OA$4,"H",Cálculos!$G$3:$OA$3,5)</f>
        <v>0</v>
      </c>
      <c r="OW65">
        <f>SUMIFS(Cálculos!$G65:$OA65,Cálculos!$G$4:$OA$4,"T",Cálculos!$G$3:$OA$3,5)</f>
        <v>0</v>
      </c>
      <c r="OX65" s="69" t="str">
        <f>IF($B65="","",IF(AND(Configurações!$B$3&lt;&gt;"Simples",ISNUMBER($C65),ROUND(OV65*1440,0)&gt;$C65*60),"Jornada semanal excedida: "&amp;TEXT(OV65,"[h]:mm")&amp;" (contratada "&amp;$C65&amp;"h) • ","")&amp;IF(IF(Configurações!$B$6="Sim",OW65&gt;6,OW65&gt;Configurações!$B$5),IF(Configurações!$B$6="Sim","Semana inteira sem folga — mínimo 1 folga (CCT/ACT) • ","Mais de "&amp;Configurações!$B$5&amp;" dias trabalhados — obrigatórias 2 folgas semanais • "),"")&amp;IF(COUNTIF(LC65:NZ65,"*7DIA*")&gt;0,"7º dia consecutivo de trabalho • ","")&amp;IF(COUNTIF(LC65:NZ65,"*DOM*")&gt;0,"Domingos consecutivos acima do permitido • ","")&amp;IF(COUNTIF(LC65:NZ65,"*INT-INDEVIDO*")&gt;0,"Intervalo indevido em jornada até 4h • ","")&amp;IF(COUNTIF(LC65:NZ65,"*INT-15MIN*")&gt;0,"Intervalo deve ser de 15 min (jornada 4h01–6h) • ","")&amp;IF(COUNTIF(LC65:NZ65,"*INT-1H2H*")&gt;0,"Intervalo fora de 1h–2h (jornada acima de 6h) • ",""))</f>
        <v/>
      </c>
      <c r="OY65">
        <f>IF($B65="",0,IF(AND(Configurações!$B$3&lt;&gt;"Simples",ISNUMBER($C65),ROUND(OV65*1440,0)&gt;$C65*60),1,0))</f>
        <v>0</v>
      </c>
      <c r="OZ65">
        <f>IF($B65="",0,IF(IF(Configurações!$B$6="Sim",OW65&gt;6,OW65&gt;Configurações!$B$5),1,0))</f>
        <v>0</v>
      </c>
      <c r="PA65">
        <f>IF($B65="",0,SUMPRODUCT((Cálculos!$G$4:$OA$4="T")*(Cálculos!$G$5:$OA$5&gt;=$PA$5)*(Cálculos!$G$5:$OA$5&lt;=$PB$5))-PE65)</f>
        <v>0</v>
      </c>
      <c r="PB65">
        <f>IF($B65="",0,PA65-SUMIFS(Cálculos!$G65:$OA65,Cálculos!$G$4:$OA$4,"T",Cálculos!$G$5:$OA$5,"&gt;="&amp;$PA$5,Cálculos!$G$5:$OA$5,"&lt;="&amp;$PB$5))</f>
        <v>0</v>
      </c>
      <c r="PC65">
        <f>ROUND(PA65*Configurações!$B$7/7,0)</f>
        <v>0</v>
      </c>
      <c r="PD65">
        <f>IF(AND(Configurações!$B$6="Sim",PA65&gt;0,PB65&lt;PC65),1,0)</f>
        <v>0</v>
      </c>
      <c r="PE65">
        <f>IF($B65="",0,COUNTIFS(Cálculos!$G$4:$OA$4,"ST",Cálculos!$G$5:$OA$5,"&gt;="&amp;$PA$5,Cálculos!$G$5:$OA$5,"&lt;="&amp;$PB$5,Cálculos!$G65:$OA65,"FERIAS"))</f>
        <v>0</v>
      </c>
      <c r="PF65">
        <f>IF($B65="",0,SUMPRODUCT((Cálculos!$G$4:$OA$4="T")*(Cálculos!$G$5:$OA$5&gt;=$PF$5)*(Cálculos!$G$5:$OA$5&lt;=$PG$5))-PJ65)</f>
        <v>0</v>
      </c>
      <c r="PG65">
        <f>IF($B65="",0,PF65-SUMIFS(Cálculos!$G65:$OA65,Cálculos!$G$4:$OA$4,"T",Cálculos!$G$5:$OA$5,"&gt;="&amp;$PF$5,Cálculos!$G$5:$OA$5,"&lt;="&amp;$PG$5))</f>
        <v>0</v>
      </c>
      <c r="PH65">
        <f>ROUND(PF65*Configurações!$B$7/7,0)</f>
        <v>0</v>
      </c>
      <c r="PI65">
        <f>IF(AND(Configurações!$B$6="Sim",PF65&gt;0,PG65&lt;PH65),1,0)</f>
        <v>0</v>
      </c>
      <c r="PJ65">
        <f>IF($B65="",0,COUNTIFS(Cálculos!$G$4:$OA$4,"ST",Cálculos!$G$5:$OA$5,"&gt;="&amp;$PF$5,Cálculos!$G$5:$OA$5,"&lt;="&amp;$PG$5,Cálculos!$G65:$OA65,"FERIAS"))</f>
        <v>0</v>
      </c>
      <c r="PK65">
        <f>IF($B65="",0,SUMPRODUCT((Cálculos!$G$4:$OA$4="T")*(Cálculos!$G$5:$OA$5&gt;=$PK$5)*(Cálculos!$G$5:$OA$5&lt;=$PL$5))-PO65)</f>
        <v>0</v>
      </c>
      <c r="PL65">
        <f>IF($B65="",0,PK65-SUMIFS(Cálculos!$G65:$OA65,Cálculos!$G$4:$OA$4,"T",Cálculos!$G$5:$OA$5,"&gt;="&amp;$PK$5,Cálculos!$G$5:$OA$5,"&lt;="&amp;$PL$5))</f>
        <v>0</v>
      </c>
      <c r="PM65">
        <f>ROUND(PK65*Configurações!$B$7/7,0)</f>
        <v>0</v>
      </c>
      <c r="PN65">
        <f>IF(AND(Configurações!$B$6="Sim",PK65&gt;0,PL65&lt;PM65),1,0)</f>
        <v>0</v>
      </c>
      <c r="PO65">
        <f>IF($B65="",0,COUNTIFS(Cálculos!$G$4:$OA$4,"ST",Cálculos!$G$5:$OA$5,"&gt;="&amp;$PK$5,Cálculos!$G$5:$OA$5,"&lt;="&amp;$PL$5,Cálculos!$G65:$OA65,"FERIAS"))</f>
        <v>0</v>
      </c>
      <c r="PP65" s="69" t="str">
        <f t="shared" si="212"/>
        <v/>
      </c>
    </row>
    <row r="66" spans="1:432" x14ac:dyDescent="0.25">
      <c r="A66" s="68" t="str">
        <f t="shared" si="106"/>
        <v/>
      </c>
      <c r="B66" s="69" t="str">
        <f>IF(Configurações!$B$3="Colunas",IF('Escala Colunas'!Q$4="","",'Escala Colunas'!Q$4),IF(Configurações!$B$3="Simples",IF('Escala Simples'!$B66="","",'Escala Simples'!$B66),IF('Escala Linhas'!$B66="","",'Escala Linhas'!$B66)))</f>
        <v/>
      </c>
      <c r="C66" s="70" t="str">
        <f>IF($B66="","",IFERROR(INDEX(Funcionários!$D$5:$D$84,MATCH($B66,Funcionários!$B$5:$B$84,0)),""))</f>
        <v/>
      </c>
      <c r="D66" t="str">
        <f>IF($B66="","",IFERROR(INDEX(Funcionários!$C$5:$C$84,MATCH($B66,Funcionários!$B$5:$B$84,0)),""))</f>
        <v/>
      </c>
      <c r="E66">
        <f>IF($B66="",0,IFERROR(N(INDEX(Funcionários!$E$5:$E$84,MATCH($B66,Funcionários!$B$5:$B$84,0))),0))</f>
        <v>0</v>
      </c>
      <c r="F66">
        <f>IF($B66="",0,IFERROR(N(INDEX(Funcionários!$F$5:$F$84,MATCH($B66,Funcionários!$B$5:$B$84,0))),0))</f>
        <v>0</v>
      </c>
      <c r="G66" s="71" t="str">
        <f>IF(Configurações!$B$3="Colunas",IF('Escala Colunas'!Q53="","",'Escala Colunas'!Q53),IF(Configurações!$B$3="Simples","",IF('Escala Linhas'!D66="","",'Escala Linhas'!D66)))</f>
        <v/>
      </c>
      <c r="H66" s="71" t="str">
        <f>IF(Configurações!$B$3="Colunas",IF('Escala Colunas'!Q54="","",'Escala Colunas'!Q54),IF(Configurações!$B$3="Simples","",IF('Escala Linhas'!E66="","",'Escala Linhas'!E66)))</f>
        <v/>
      </c>
      <c r="I66" s="71" t="str">
        <f>IF(Configurações!$B$3="Colunas",IF('Escala Colunas'!Q55="","",'Escala Colunas'!Q55),IF(Configurações!$B$3="Simples","",IF('Escala Linhas'!F66="","",'Escala Linhas'!F66)))</f>
        <v/>
      </c>
      <c r="J66" s="71" t="str">
        <f>IF(Configurações!$B$3="Colunas",IF('Escala Colunas'!Q56="","",'Escala Colunas'!Q56),IF(Configurações!$B$3="Simples","",IF('Escala Linhas'!G66="","",'Escala Linhas'!G66)))</f>
        <v/>
      </c>
      <c r="K66">
        <f>IF($B66="",0,IF(Configurações!$B$3="Simples",IF(OR(Q66="TRAB",Q66="ATEST"),1,0),IF(AND(G66&lt;&gt;"",J66&lt;&gt;""),1,0)))</f>
        <v>0</v>
      </c>
      <c r="L66" s="72">
        <f>IF(AND(K66=1,Configurações!$B$3&lt;&gt;"Simples"),MOD(J66-G66,1)-M66,0)</f>
        <v>0</v>
      </c>
      <c r="M66" s="72">
        <f t="shared" si="107"/>
        <v>0</v>
      </c>
      <c r="N66">
        <f t="shared" si="108"/>
        <v>0</v>
      </c>
      <c r="O66">
        <f t="shared" si="109"/>
        <v>0</v>
      </c>
      <c r="P66" s="38" t="str">
        <f>IF(K66=0,"",IF(N66&gt;Configurações!$B$15,"7DIA ","")&amp;IF(AND(WEEKDAY(G$5)=1,O66&gt;IF($D66="F",Configurações!$B$13,Configurações!$B$14)),"DOM ","")&amp;IF(Configurações!$B$3="Simples","",IF(ROUND(L66*1440,0)&lt;=ROUND(Configurações!$B$11*1440,0),IF(ROUND(M66*1440,0)&gt;0,"INT-INDEVIDO",""),IF(ROUND(L66*1440,0)&lt;=ROUND(Configurações!$B$12*1440,0),IF(ROUND(M66*1440,0)&lt;&gt;ROUND(Configurações!$B$8*1440,0),"INT-15MIN",""),IF(OR(ROUND(M66*1440,0)&lt;ROUND(Configurações!$B$9*1440,0),ROUND(M66*1440,0)&gt;ROUND(Configurações!$B$10*1440,0)),"INT-1H2H","")))))</f>
        <v/>
      </c>
      <c r="Q66" t="str">
        <f>IF(Configurações!$B$3="Simples",IF('Escala Simples'!D66="Trabalho","TRAB",IF('Escala Simples'!D66="Folga","FOLGA",IF('Escala Simples'!D66="Atestado","ATEST",IF('Escala Simples'!D66="Férias","FERIAS","")))),"")</f>
        <v/>
      </c>
      <c r="R66" s="71" t="str">
        <f>IF(Configurações!$B$3="Colunas",IF('Escala Colunas'!Q58="","",'Escala Colunas'!Q58),IF(Configurações!$B$3="Simples","",IF('Escala Linhas'!I66="","",'Escala Linhas'!I66)))</f>
        <v/>
      </c>
      <c r="S66" s="71" t="str">
        <f>IF(Configurações!$B$3="Colunas",IF('Escala Colunas'!Q59="","",'Escala Colunas'!Q59),IF(Configurações!$B$3="Simples","",IF('Escala Linhas'!J66="","",'Escala Linhas'!J66)))</f>
        <v/>
      </c>
      <c r="T66" s="71" t="str">
        <f>IF(Configurações!$B$3="Colunas",IF('Escala Colunas'!Q60="","",'Escala Colunas'!Q60),IF(Configurações!$B$3="Simples","",IF('Escala Linhas'!K66="","",'Escala Linhas'!K66)))</f>
        <v/>
      </c>
      <c r="U66" s="71" t="str">
        <f>IF(Configurações!$B$3="Colunas",IF('Escala Colunas'!Q61="","",'Escala Colunas'!Q61),IF(Configurações!$B$3="Simples","",IF('Escala Linhas'!L66="","",'Escala Linhas'!L66)))</f>
        <v/>
      </c>
      <c r="V66">
        <f>IF($B66="",0,IF(Configurações!$B$3="Simples",IF(OR(AB66="TRAB",AB66="ATEST"),1,0),IF(AND(R66&lt;&gt;"",U66&lt;&gt;""),1,0)))</f>
        <v>0</v>
      </c>
      <c r="W66" s="72">
        <f>IF(AND(V66=1,Configurações!$B$3&lt;&gt;"Simples"),MOD(U66-R66,1)-X66,0)</f>
        <v>0</v>
      </c>
      <c r="X66" s="72">
        <f t="shared" si="110"/>
        <v>0</v>
      </c>
      <c r="Y66">
        <f t="shared" si="111"/>
        <v>0</v>
      </c>
      <c r="Z66">
        <f t="shared" si="112"/>
        <v>0</v>
      </c>
      <c r="AA66" s="38" t="str">
        <f>IF(V66=0,"",IF(Y66&gt;Configurações!$B$15,"7DIA ","")&amp;IF(AND(WEEKDAY(R$5)=1,Z66&gt;IF($D66="F",Configurações!$B$13,Configurações!$B$14)),"DOM ","")&amp;IF(Configurações!$B$3="Simples","",IF(ROUND(W66*1440,0)&lt;=ROUND(Configurações!$B$11*1440,0),IF(ROUND(X66*1440,0)&gt;0,"INT-INDEVIDO",""),IF(ROUND(W66*1440,0)&lt;=ROUND(Configurações!$B$12*1440,0),IF(ROUND(X66*1440,0)&lt;&gt;ROUND(Configurações!$B$8*1440,0),"INT-15MIN",""),IF(OR(ROUND(X66*1440,0)&lt;ROUND(Configurações!$B$9*1440,0),ROUND(X66*1440,0)&gt;ROUND(Configurações!$B$10*1440,0)),"INT-1H2H","")))))</f>
        <v/>
      </c>
      <c r="AB66" t="str">
        <f>IF(Configurações!$B$3="Simples",IF('Escala Simples'!E66="Trabalho","TRAB",IF('Escala Simples'!E66="Folga","FOLGA",IF('Escala Simples'!E66="Atestado","ATEST",IF('Escala Simples'!E66="Férias","FERIAS","")))),"")</f>
        <v/>
      </c>
      <c r="AC66" s="71" t="str">
        <f>IF(Configurações!$B$3="Colunas",IF('Escala Colunas'!Q63="","",'Escala Colunas'!Q63),IF(Configurações!$B$3="Simples","",IF('Escala Linhas'!N66="","",'Escala Linhas'!N66)))</f>
        <v/>
      </c>
      <c r="AD66" s="71" t="str">
        <f>IF(Configurações!$B$3="Colunas",IF('Escala Colunas'!Q64="","",'Escala Colunas'!Q64),IF(Configurações!$B$3="Simples","",IF('Escala Linhas'!O66="","",'Escala Linhas'!O66)))</f>
        <v/>
      </c>
      <c r="AE66" s="71" t="str">
        <f>IF(Configurações!$B$3="Colunas",IF('Escala Colunas'!Q65="","",'Escala Colunas'!Q65),IF(Configurações!$B$3="Simples","",IF('Escala Linhas'!P66="","",'Escala Linhas'!P66)))</f>
        <v/>
      </c>
      <c r="AF66" s="71" t="str">
        <f>IF(Configurações!$B$3="Colunas",IF('Escala Colunas'!Q66="","",'Escala Colunas'!Q66),IF(Configurações!$B$3="Simples","",IF('Escala Linhas'!Q66="","",'Escala Linhas'!Q66)))</f>
        <v/>
      </c>
      <c r="AG66">
        <f>IF($B66="",0,IF(Configurações!$B$3="Simples",IF(OR(AM66="TRAB",AM66="ATEST"),1,0),IF(AND(AC66&lt;&gt;"",AF66&lt;&gt;""),1,0)))</f>
        <v>0</v>
      </c>
      <c r="AH66" s="72">
        <f>IF(AND(AG66=1,Configurações!$B$3&lt;&gt;"Simples"),MOD(AF66-AC66,1)-AI66,0)</f>
        <v>0</v>
      </c>
      <c r="AI66" s="72">
        <f t="shared" si="113"/>
        <v>0</v>
      </c>
      <c r="AJ66">
        <f t="shared" si="114"/>
        <v>0</v>
      </c>
      <c r="AK66">
        <f t="shared" si="115"/>
        <v>0</v>
      </c>
      <c r="AL66" s="38" t="str">
        <f>IF(AG66=0,"",IF(AJ66&gt;Configurações!$B$15,"7DIA ","")&amp;IF(AND(WEEKDAY(AC$5)=1,AK66&gt;IF($D66="F",Configurações!$B$13,Configurações!$B$14)),"DOM ","")&amp;IF(Configurações!$B$3="Simples","",IF(ROUND(AH66*1440,0)&lt;=ROUND(Configurações!$B$11*1440,0),IF(ROUND(AI66*1440,0)&gt;0,"INT-INDEVIDO",""),IF(ROUND(AH66*1440,0)&lt;=ROUND(Configurações!$B$12*1440,0),IF(ROUND(AI66*1440,0)&lt;&gt;ROUND(Configurações!$B$8*1440,0),"INT-15MIN",""),IF(OR(ROUND(AI66*1440,0)&lt;ROUND(Configurações!$B$9*1440,0),ROUND(AI66*1440,0)&gt;ROUND(Configurações!$B$10*1440,0)),"INT-1H2H","")))))</f>
        <v/>
      </c>
      <c r="AM66" t="str">
        <f>IF(Configurações!$B$3="Simples",IF('Escala Simples'!F66="Trabalho","TRAB",IF('Escala Simples'!F66="Folga","FOLGA",IF('Escala Simples'!F66="Atestado","ATEST",IF('Escala Simples'!F66="Férias","FERIAS","")))),"")</f>
        <v/>
      </c>
      <c r="AN66" s="71" t="str">
        <f>IF(Configurações!$B$3="Colunas",IF('Escala Colunas'!Q68="","",'Escala Colunas'!Q68),IF(Configurações!$B$3="Simples","",IF('Escala Linhas'!S66="","",'Escala Linhas'!S66)))</f>
        <v/>
      </c>
      <c r="AO66" s="71" t="str">
        <f>IF(Configurações!$B$3="Colunas",IF('Escala Colunas'!Q69="","",'Escala Colunas'!Q69),IF(Configurações!$B$3="Simples","",IF('Escala Linhas'!T66="","",'Escala Linhas'!T66)))</f>
        <v/>
      </c>
      <c r="AP66" s="71" t="str">
        <f>IF(Configurações!$B$3="Colunas",IF('Escala Colunas'!Q70="","",'Escala Colunas'!Q70),IF(Configurações!$B$3="Simples","",IF('Escala Linhas'!U66="","",'Escala Linhas'!U66)))</f>
        <v/>
      </c>
      <c r="AQ66" s="71" t="str">
        <f>IF(Configurações!$B$3="Colunas",IF('Escala Colunas'!Q71="","",'Escala Colunas'!Q71),IF(Configurações!$B$3="Simples","",IF('Escala Linhas'!V66="","",'Escala Linhas'!V66)))</f>
        <v/>
      </c>
      <c r="AR66">
        <f>IF($B66="",0,IF(Configurações!$B$3="Simples",IF(OR(AX66="TRAB",AX66="ATEST"),1,0),IF(AND(AN66&lt;&gt;"",AQ66&lt;&gt;""),1,0)))</f>
        <v>0</v>
      </c>
      <c r="AS66" s="72">
        <f>IF(AND(AR66=1,Configurações!$B$3&lt;&gt;"Simples"),MOD(AQ66-AN66,1)-AT66,0)</f>
        <v>0</v>
      </c>
      <c r="AT66" s="72">
        <f t="shared" si="116"/>
        <v>0</v>
      </c>
      <c r="AU66">
        <f t="shared" si="117"/>
        <v>0</v>
      </c>
      <c r="AV66">
        <f t="shared" si="118"/>
        <v>0</v>
      </c>
      <c r="AW66" s="38" t="str">
        <f>IF(AR66=0,"",IF(AU66&gt;Configurações!$B$15,"7DIA ","")&amp;IF(AND(WEEKDAY(AN$5)=1,AV66&gt;IF($D66="F",Configurações!$B$13,Configurações!$B$14)),"DOM ","")&amp;IF(Configurações!$B$3="Simples","",IF(ROUND(AS66*1440,0)&lt;=ROUND(Configurações!$B$11*1440,0),IF(ROUND(AT66*1440,0)&gt;0,"INT-INDEVIDO",""),IF(ROUND(AS66*1440,0)&lt;=ROUND(Configurações!$B$12*1440,0),IF(ROUND(AT66*1440,0)&lt;&gt;ROUND(Configurações!$B$8*1440,0),"INT-15MIN",""),IF(OR(ROUND(AT66*1440,0)&lt;ROUND(Configurações!$B$9*1440,0),ROUND(AT66*1440,0)&gt;ROUND(Configurações!$B$10*1440,0)),"INT-1H2H","")))))</f>
        <v/>
      </c>
      <c r="AX66" t="str">
        <f>IF(Configurações!$B$3="Simples",IF('Escala Simples'!G66="Trabalho","TRAB",IF('Escala Simples'!G66="Folga","FOLGA",IF('Escala Simples'!G66="Atestado","ATEST",IF('Escala Simples'!G66="Férias","FERIAS","")))),"")</f>
        <v/>
      </c>
      <c r="AY66" s="71" t="str">
        <f>IF(Configurações!$B$3="Colunas",IF('Escala Colunas'!Q73="","",'Escala Colunas'!Q73),IF(Configurações!$B$3="Simples","",IF('Escala Linhas'!X66="","",'Escala Linhas'!X66)))</f>
        <v/>
      </c>
      <c r="AZ66" s="71" t="str">
        <f>IF(Configurações!$B$3="Colunas",IF('Escala Colunas'!Q74="","",'Escala Colunas'!Q74),IF(Configurações!$B$3="Simples","",IF('Escala Linhas'!Y66="","",'Escala Linhas'!Y66)))</f>
        <v/>
      </c>
      <c r="BA66" s="71" t="str">
        <f>IF(Configurações!$B$3="Colunas",IF('Escala Colunas'!Q75="","",'Escala Colunas'!Q75),IF(Configurações!$B$3="Simples","",IF('Escala Linhas'!Z66="","",'Escala Linhas'!Z66)))</f>
        <v/>
      </c>
      <c r="BB66" s="71" t="str">
        <f>IF(Configurações!$B$3="Colunas",IF('Escala Colunas'!Q76="","",'Escala Colunas'!Q76),IF(Configurações!$B$3="Simples","",IF('Escala Linhas'!AA66="","",'Escala Linhas'!AA66)))</f>
        <v/>
      </c>
      <c r="BC66">
        <f>IF($B66="",0,IF(Configurações!$B$3="Simples",IF(OR(BI66="TRAB",BI66="ATEST"),1,0),IF(AND(AY66&lt;&gt;"",BB66&lt;&gt;""),1,0)))</f>
        <v>0</v>
      </c>
      <c r="BD66" s="72">
        <f>IF(AND(BC66=1,Configurações!$B$3&lt;&gt;"Simples"),MOD(BB66-AY66,1)-BE66,0)</f>
        <v>0</v>
      </c>
      <c r="BE66" s="72">
        <f t="shared" si="119"/>
        <v>0</v>
      </c>
      <c r="BF66">
        <f t="shared" si="120"/>
        <v>0</v>
      </c>
      <c r="BG66">
        <f t="shared" si="121"/>
        <v>0</v>
      </c>
      <c r="BH66" s="38" t="str">
        <f>IF(BC66=0,"",IF(BF66&gt;Configurações!$B$15,"7DIA ","")&amp;IF(AND(WEEKDAY(AY$5)=1,BG66&gt;IF($D66="F",Configurações!$B$13,Configurações!$B$14)),"DOM ","")&amp;IF(Configurações!$B$3="Simples","",IF(ROUND(BD66*1440,0)&lt;=ROUND(Configurações!$B$11*1440,0),IF(ROUND(BE66*1440,0)&gt;0,"INT-INDEVIDO",""),IF(ROUND(BD66*1440,0)&lt;=ROUND(Configurações!$B$12*1440,0),IF(ROUND(BE66*1440,0)&lt;&gt;ROUND(Configurações!$B$8*1440,0),"INT-15MIN",""),IF(OR(ROUND(BE66*1440,0)&lt;ROUND(Configurações!$B$9*1440,0),ROUND(BE66*1440,0)&gt;ROUND(Configurações!$B$10*1440,0)),"INT-1H2H","")))))</f>
        <v/>
      </c>
      <c r="BI66" t="str">
        <f>IF(Configurações!$B$3="Simples",IF('Escala Simples'!H66="Trabalho","TRAB",IF('Escala Simples'!H66="Folga","FOLGA",IF('Escala Simples'!H66="Atestado","ATEST",IF('Escala Simples'!H66="Férias","FERIAS","")))),"")</f>
        <v/>
      </c>
      <c r="BJ66" s="71" t="str">
        <f>IF(Configurações!$B$3="Colunas",IF('Escala Colunas'!Q78="","",'Escala Colunas'!Q78),IF(Configurações!$B$3="Simples","",IF('Escala Linhas'!AC66="","",'Escala Linhas'!AC66)))</f>
        <v/>
      </c>
      <c r="BK66" s="71" t="str">
        <f>IF(Configurações!$B$3="Colunas",IF('Escala Colunas'!Q79="","",'Escala Colunas'!Q79),IF(Configurações!$B$3="Simples","",IF('Escala Linhas'!AD66="","",'Escala Linhas'!AD66)))</f>
        <v/>
      </c>
      <c r="BL66" s="71" t="str">
        <f>IF(Configurações!$B$3="Colunas",IF('Escala Colunas'!Q80="","",'Escala Colunas'!Q80),IF(Configurações!$B$3="Simples","",IF('Escala Linhas'!AE66="","",'Escala Linhas'!AE66)))</f>
        <v/>
      </c>
      <c r="BM66" s="71" t="str">
        <f>IF(Configurações!$B$3="Colunas",IF('Escala Colunas'!Q81="","",'Escala Colunas'!Q81),IF(Configurações!$B$3="Simples","",IF('Escala Linhas'!AF66="","",'Escala Linhas'!AF66)))</f>
        <v/>
      </c>
      <c r="BN66">
        <f>IF($B66="",0,IF(Configurações!$B$3="Simples",IF(OR(BT66="TRAB",BT66="ATEST"),1,0),IF(AND(BJ66&lt;&gt;"",BM66&lt;&gt;""),1,0)))</f>
        <v>0</v>
      </c>
      <c r="BO66" s="72">
        <f>IF(AND(BN66=1,Configurações!$B$3&lt;&gt;"Simples"),MOD(BM66-BJ66,1)-BP66,0)</f>
        <v>0</v>
      </c>
      <c r="BP66" s="72">
        <f t="shared" si="122"/>
        <v>0</v>
      </c>
      <c r="BQ66">
        <f t="shared" si="123"/>
        <v>0</v>
      </c>
      <c r="BR66">
        <f t="shared" si="124"/>
        <v>0</v>
      </c>
      <c r="BS66" s="38" t="str">
        <f>IF(BN66=0,"",IF(BQ66&gt;Configurações!$B$15,"7DIA ","")&amp;IF(AND(WEEKDAY(BJ$5)=1,BR66&gt;IF($D66="F",Configurações!$B$13,Configurações!$B$14)),"DOM ","")&amp;IF(Configurações!$B$3="Simples","",IF(ROUND(BO66*1440,0)&lt;=ROUND(Configurações!$B$11*1440,0),IF(ROUND(BP66*1440,0)&gt;0,"INT-INDEVIDO",""),IF(ROUND(BO66*1440,0)&lt;=ROUND(Configurações!$B$12*1440,0),IF(ROUND(BP66*1440,0)&lt;&gt;ROUND(Configurações!$B$8*1440,0),"INT-15MIN",""),IF(OR(ROUND(BP66*1440,0)&lt;ROUND(Configurações!$B$9*1440,0),ROUND(BP66*1440,0)&gt;ROUND(Configurações!$B$10*1440,0)),"INT-1H2H","")))))</f>
        <v/>
      </c>
      <c r="BT66" t="str">
        <f>IF(Configurações!$B$3="Simples",IF('Escala Simples'!I66="Trabalho","TRAB",IF('Escala Simples'!I66="Folga","FOLGA",IF('Escala Simples'!I66="Atestado","ATEST",IF('Escala Simples'!I66="Férias","FERIAS","")))),"")</f>
        <v/>
      </c>
      <c r="BU66" s="71" t="str">
        <f>IF(Configurações!$B$3="Colunas",IF('Escala Colunas'!Q83="","",'Escala Colunas'!Q83),IF(Configurações!$B$3="Simples","",IF('Escala Linhas'!AH66="","",'Escala Linhas'!AH66)))</f>
        <v/>
      </c>
      <c r="BV66" s="71" t="str">
        <f>IF(Configurações!$B$3="Colunas",IF('Escala Colunas'!Q84="","",'Escala Colunas'!Q84),IF(Configurações!$B$3="Simples","",IF('Escala Linhas'!AI66="","",'Escala Linhas'!AI66)))</f>
        <v/>
      </c>
      <c r="BW66" s="71" t="str">
        <f>IF(Configurações!$B$3="Colunas",IF('Escala Colunas'!Q85="","",'Escala Colunas'!Q85),IF(Configurações!$B$3="Simples","",IF('Escala Linhas'!AJ66="","",'Escala Linhas'!AJ66)))</f>
        <v/>
      </c>
      <c r="BX66" s="71" t="str">
        <f>IF(Configurações!$B$3="Colunas",IF('Escala Colunas'!Q86="","",'Escala Colunas'!Q86),IF(Configurações!$B$3="Simples","",IF('Escala Linhas'!AK66="","",'Escala Linhas'!AK66)))</f>
        <v/>
      </c>
      <c r="BY66">
        <f>IF($B66="",0,IF(Configurações!$B$3="Simples",IF(OR(CE66="TRAB",CE66="ATEST"),1,0),IF(AND(BU66&lt;&gt;"",BX66&lt;&gt;""),1,0)))</f>
        <v>0</v>
      </c>
      <c r="BZ66" s="72">
        <f>IF(AND(BY66=1,Configurações!$B$3&lt;&gt;"Simples"),MOD(BX66-BU66,1)-CA66,0)</f>
        <v>0</v>
      </c>
      <c r="CA66" s="72">
        <f t="shared" si="125"/>
        <v>0</v>
      </c>
      <c r="CB66">
        <f t="shared" si="126"/>
        <v>0</v>
      </c>
      <c r="CC66">
        <f t="shared" si="127"/>
        <v>0</v>
      </c>
      <c r="CD66" s="38" t="str">
        <f>IF(BY66=0,"",IF(CB66&gt;Configurações!$B$15,"7DIA ","")&amp;IF(AND(WEEKDAY(BU$5)=1,CC66&gt;IF($D66="F",Configurações!$B$13,Configurações!$B$14)),"DOM ","")&amp;IF(Configurações!$B$3="Simples","",IF(ROUND(BZ66*1440,0)&lt;=ROUND(Configurações!$B$11*1440,0),IF(ROUND(CA66*1440,0)&gt;0,"INT-INDEVIDO",""),IF(ROUND(BZ66*1440,0)&lt;=ROUND(Configurações!$B$12*1440,0),IF(ROUND(CA66*1440,0)&lt;&gt;ROUND(Configurações!$B$8*1440,0),"INT-15MIN",""),IF(OR(ROUND(CA66*1440,0)&lt;ROUND(Configurações!$B$9*1440,0),ROUND(CA66*1440,0)&gt;ROUND(Configurações!$B$10*1440,0)),"INT-1H2H","")))))</f>
        <v/>
      </c>
      <c r="CE66" t="str">
        <f>IF(Configurações!$B$3="Simples",IF('Escala Simples'!J66="Trabalho","TRAB",IF('Escala Simples'!J66="Folga","FOLGA",IF('Escala Simples'!J66="Atestado","ATEST",IF('Escala Simples'!J66="Férias","FERIAS","")))),"")</f>
        <v/>
      </c>
      <c r="CF66" s="71" t="str">
        <f>IF(Configurações!$B$3="Colunas",IF('Escala Colunas'!Q91="","",'Escala Colunas'!Q91),IF(Configurações!$B$3="Simples","",IF('Escala Linhas'!AP66="","",'Escala Linhas'!AP66)))</f>
        <v/>
      </c>
      <c r="CG66" s="71" t="str">
        <f>IF(Configurações!$B$3="Colunas",IF('Escala Colunas'!Q92="","",'Escala Colunas'!Q92),IF(Configurações!$B$3="Simples","",IF('Escala Linhas'!AQ66="","",'Escala Linhas'!AQ66)))</f>
        <v/>
      </c>
      <c r="CH66" s="71" t="str">
        <f>IF(Configurações!$B$3="Colunas",IF('Escala Colunas'!Q93="","",'Escala Colunas'!Q93),IF(Configurações!$B$3="Simples","",IF('Escala Linhas'!AR66="","",'Escala Linhas'!AR66)))</f>
        <v/>
      </c>
      <c r="CI66" s="71" t="str">
        <f>IF(Configurações!$B$3="Colunas",IF('Escala Colunas'!Q94="","",'Escala Colunas'!Q94),IF(Configurações!$B$3="Simples","",IF('Escala Linhas'!AS66="","",'Escala Linhas'!AS66)))</f>
        <v/>
      </c>
      <c r="CJ66">
        <f>IF($B66="",0,IF(Configurações!$B$3="Simples",IF(OR(CP66="TRAB",CP66="ATEST"),1,0),IF(AND(CF66&lt;&gt;"",CI66&lt;&gt;""),1,0)))</f>
        <v>0</v>
      </c>
      <c r="CK66" s="72">
        <f>IF(AND(CJ66=1,Configurações!$B$3&lt;&gt;"Simples"),MOD(CI66-CF66,1)-CL66,0)</f>
        <v>0</v>
      </c>
      <c r="CL66" s="72">
        <f t="shared" si="128"/>
        <v>0</v>
      </c>
      <c r="CM66">
        <f t="shared" si="129"/>
        <v>0</v>
      </c>
      <c r="CN66">
        <f t="shared" si="130"/>
        <v>0</v>
      </c>
      <c r="CO66" s="38" t="str">
        <f>IF(CJ66=0,"",IF(CM66&gt;Configurações!$B$15,"7DIA ","")&amp;IF(AND(WEEKDAY(CF$5)=1,CN66&gt;IF($D66="F",Configurações!$B$13,Configurações!$B$14)),"DOM ","")&amp;IF(Configurações!$B$3="Simples","",IF(ROUND(CK66*1440,0)&lt;=ROUND(Configurações!$B$11*1440,0),IF(ROUND(CL66*1440,0)&gt;0,"INT-INDEVIDO",""),IF(ROUND(CK66*1440,0)&lt;=ROUND(Configurações!$B$12*1440,0),IF(ROUND(CL66*1440,0)&lt;&gt;ROUND(Configurações!$B$8*1440,0),"INT-15MIN",""),IF(OR(ROUND(CL66*1440,0)&lt;ROUND(Configurações!$B$9*1440,0),ROUND(CL66*1440,0)&gt;ROUND(Configurações!$B$10*1440,0)),"INT-1H2H","")))))</f>
        <v/>
      </c>
      <c r="CP66" t="str">
        <f>IF(Configurações!$B$3="Simples",IF('Escala Simples'!M66="Trabalho","TRAB",IF('Escala Simples'!M66="Folga","FOLGA",IF('Escala Simples'!M66="Atestado","ATEST",IF('Escala Simples'!M66="Férias","FERIAS","")))),"")</f>
        <v/>
      </c>
      <c r="CQ66" s="71" t="str">
        <f>IF(Configurações!$B$3="Colunas",IF('Escala Colunas'!Q96="","",'Escala Colunas'!Q96),IF(Configurações!$B$3="Simples","",IF('Escala Linhas'!AU66="","",'Escala Linhas'!AU66)))</f>
        <v/>
      </c>
      <c r="CR66" s="71" t="str">
        <f>IF(Configurações!$B$3="Colunas",IF('Escala Colunas'!Q97="","",'Escala Colunas'!Q97),IF(Configurações!$B$3="Simples","",IF('Escala Linhas'!AV66="","",'Escala Linhas'!AV66)))</f>
        <v/>
      </c>
      <c r="CS66" s="71" t="str">
        <f>IF(Configurações!$B$3="Colunas",IF('Escala Colunas'!Q98="","",'Escala Colunas'!Q98),IF(Configurações!$B$3="Simples","",IF('Escala Linhas'!AW66="","",'Escala Linhas'!AW66)))</f>
        <v/>
      </c>
      <c r="CT66" s="71" t="str">
        <f>IF(Configurações!$B$3="Colunas",IF('Escala Colunas'!Q99="","",'Escala Colunas'!Q99),IF(Configurações!$B$3="Simples","",IF('Escala Linhas'!AX66="","",'Escala Linhas'!AX66)))</f>
        <v/>
      </c>
      <c r="CU66">
        <f>IF($B66="",0,IF(Configurações!$B$3="Simples",IF(OR(DA66="TRAB",DA66="ATEST"),1,0),IF(AND(CQ66&lt;&gt;"",CT66&lt;&gt;""),1,0)))</f>
        <v>0</v>
      </c>
      <c r="CV66" s="72">
        <f>IF(AND(CU66=1,Configurações!$B$3&lt;&gt;"Simples"),MOD(CT66-CQ66,1)-CW66,0)</f>
        <v>0</v>
      </c>
      <c r="CW66" s="72">
        <f t="shared" si="131"/>
        <v>0</v>
      </c>
      <c r="CX66">
        <f t="shared" si="132"/>
        <v>0</v>
      </c>
      <c r="CY66">
        <f t="shared" si="133"/>
        <v>0</v>
      </c>
      <c r="CZ66" s="38" t="str">
        <f>IF(CU66=0,"",IF(CX66&gt;Configurações!$B$15,"7DIA ","")&amp;IF(AND(WEEKDAY(CQ$5)=1,CY66&gt;IF($D66="F",Configurações!$B$13,Configurações!$B$14)),"DOM ","")&amp;IF(Configurações!$B$3="Simples","",IF(ROUND(CV66*1440,0)&lt;=ROUND(Configurações!$B$11*1440,0),IF(ROUND(CW66*1440,0)&gt;0,"INT-INDEVIDO",""),IF(ROUND(CV66*1440,0)&lt;=ROUND(Configurações!$B$12*1440,0),IF(ROUND(CW66*1440,0)&lt;&gt;ROUND(Configurações!$B$8*1440,0),"INT-15MIN",""),IF(OR(ROUND(CW66*1440,0)&lt;ROUND(Configurações!$B$9*1440,0),ROUND(CW66*1440,0)&gt;ROUND(Configurações!$B$10*1440,0)),"INT-1H2H","")))))</f>
        <v/>
      </c>
      <c r="DA66" t="str">
        <f>IF(Configurações!$B$3="Simples",IF('Escala Simples'!N66="Trabalho","TRAB",IF('Escala Simples'!N66="Folga","FOLGA",IF('Escala Simples'!N66="Atestado","ATEST",IF('Escala Simples'!N66="Férias","FERIAS","")))),"")</f>
        <v/>
      </c>
      <c r="DB66" s="71" t="str">
        <f>IF(Configurações!$B$3="Colunas",IF('Escala Colunas'!Q101="","",'Escala Colunas'!Q101),IF(Configurações!$B$3="Simples","",IF('Escala Linhas'!AZ66="","",'Escala Linhas'!AZ66)))</f>
        <v/>
      </c>
      <c r="DC66" s="71" t="str">
        <f>IF(Configurações!$B$3="Colunas",IF('Escala Colunas'!Q102="","",'Escala Colunas'!Q102),IF(Configurações!$B$3="Simples","",IF('Escala Linhas'!BA66="","",'Escala Linhas'!BA66)))</f>
        <v/>
      </c>
      <c r="DD66" s="71" t="str">
        <f>IF(Configurações!$B$3="Colunas",IF('Escala Colunas'!Q103="","",'Escala Colunas'!Q103),IF(Configurações!$B$3="Simples","",IF('Escala Linhas'!BB66="","",'Escala Linhas'!BB66)))</f>
        <v/>
      </c>
      <c r="DE66" s="71" t="str">
        <f>IF(Configurações!$B$3="Colunas",IF('Escala Colunas'!Q104="","",'Escala Colunas'!Q104),IF(Configurações!$B$3="Simples","",IF('Escala Linhas'!BC66="","",'Escala Linhas'!BC66)))</f>
        <v/>
      </c>
      <c r="DF66">
        <f>IF($B66="",0,IF(Configurações!$B$3="Simples",IF(OR(DL66="TRAB",DL66="ATEST"),1,0),IF(AND(DB66&lt;&gt;"",DE66&lt;&gt;""),1,0)))</f>
        <v>0</v>
      </c>
      <c r="DG66" s="72">
        <f>IF(AND(DF66=1,Configurações!$B$3&lt;&gt;"Simples"),MOD(DE66-DB66,1)-DH66,0)</f>
        <v>0</v>
      </c>
      <c r="DH66" s="72">
        <f t="shared" si="134"/>
        <v>0</v>
      </c>
      <c r="DI66">
        <f t="shared" si="135"/>
        <v>0</v>
      </c>
      <c r="DJ66">
        <f t="shared" si="136"/>
        <v>0</v>
      </c>
      <c r="DK66" s="38" t="str">
        <f>IF(DF66=0,"",IF(DI66&gt;Configurações!$B$15,"7DIA ","")&amp;IF(AND(WEEKDAY(DB$5)=1,DJ66&gt;IF($D66="F",Configurações!$B$13,Configurações!$B$14)),"DOM ","")&amp;IF(Configurações!$B$3="Simples","",IF(ROUND(DG66*1440,0)&lt;=ROUND(Configurações!$B$11*1440,0),IF(ROUND(DH66*1440,0)&gt;0,"INT-INDEVIDO",""),IF(ROUND(DG66*1440,0)&lt;=ROUND(Configurações!$B$12*1440,0),IF(ROUND(DH66*1440,0)&lt;&gt;ROUND(Configurações!$B$8*1440,0),"INT-15MIN",""),IF(OR(ROUND(DH66*1440,0)&lt;ROUND(Configurações!$B$9*1440,0),ROUND(DH66*1440,0)&gt;ROUND(Configurações!$B$10*1440,0)),"INT-1H2H","")))))</f>
        <v/>
      </c>
      <c r="DL66" t="str">
        <f>IF(Configurações!$B$3="Simples",IF('Escala Simples'!O66="Trabalho","TRAB",IF('Escala Simples'!O66="Folga","FOLGA",IF('Escala Simples'!O66="Atestado","ATEST",IF('Escala Simples'!O66="Férias","FERIAS","")))),"")</f>
        <v/>
      </c>
      <c r="DM66" s="71" t="str">
        <f>IF(Configurações!$B$3="Colunas",IF('Escala Colunas'!Q106="","",'Escala Colunas'!Q106),IF(Configurações!$B$3="Simples","",IF('Escala Linhas'!BE66="","",'Escala Linhas'!BE66)))</f>
        <v/>
      </c>
      <c r="DN66" s="71" t="str">
        <f>IF(Configurações!$B$3="Colunas",IF('Escala Colunas'!Q107="","",'Escala Colunas'!Q107),IF(Configurações!$B$3="Simples","",IF('Escala Linhas'!BF66="","",'Escala Linhas'!BF66)))</f>
        <v/>
      </c>
      <c r="DO66" s="71" t="str">
        <f>IF(Configurações!$B$3="Colunas",IF('Escala Colunas'!Q108="","",'Escala Colunas'!Q108),IF(Configurações!$B$3="Simples","",IF('Escala Linhas'!BG66="","",'Escala Linhas'!BG66)))</f>
        <v/>
      </c>
      <c r="DP66" s="71" t="str">
        <f>IF(Configurações!$B$3="Colunas",IF('Escala Colunas'!Q109="","",'Escala Colunas'!Q109),IF(Configurações!$B$3="Simples","",IF('Escala Linhas'!BH66="","",'Escala Linhas'!BH66)))</f>
        <v/>
      </c>
      <c r="DQ66">
        <f>IF($B66="",0,IF(Configurações!$B$3="Simples",IF(OR(DW66="TRAB",DW66="ATEST"),1,0),IF(AND(DM66&lt;&gt;"",DP66&lt;&gt;""),1,0)))</f>
        <v>0</v>
      </c>
      <c r="DR66" s="72">
        <f>IF(AND(DQ66=1,Configurações!$B$3&lt;&gt;"Simples"),MOD(DP66-DM66,1)-DS66,0)</f>
        <v>0</v>
      </c>
      <c r="DS66" s="72">
        <f t="shared" si="137"/>
        <v>0</v>
      </c>
      <c r="DT66">
        <f t="shared" si="138"/>
        <v>0</v>
      </c>
      <c r="DU66">
        <f t="shared" si="139"/>
        <v>0</v>
      </c>
      <c r="DV66" s="38" t="str">
        <f>IF(DQ66=0,"",IF(DT66&gt;Configurações!$B$15,"7DIA ","")&amp;IF(AND(WEEKDAY(DM$5)=1,DU66&gt;IF($D66="F",Configurações!$B$13,Configurações!$B$14)),"DOM ","")&amp;IF(Configurações!$B$3="Simples","",IF(ROUND(DR66*1440,0)&lt;=ROUND(Configurações!$B$11*1440,0),IF(ROUND(DS66*1440,0)&gt;0,"INT-INDEVIDO",""),IF(ROUND(DR66*1440,0)&lt;=ROUND(Configurações!$B$12*1440,0),IF(ROUND(DS66*1440,0)&lt;&gt;ROUND(Configurações!$B$8*1440,0),"INT-15MIN",""),IF(OR(ROUND(DS66*1440,0)&lt;ROUND(Configurações!$B$9*1440,0),ROUND(DS66*1440,0)&gt;ROUND(Configurações!$B$10*1440,0)),"INT-1H2H","")))))</f>
        <v/>
      </c>
      <c r="DW66" t="str">
        <f>IF(Configurações!$B$3="Simples",IF('Escala Simples'!P66="Trabalho","TRAB",IF('Escala Simples'!P66="Folga","FOLGA",IF('Escala Simples'!P66="Atestado","ATEST",IF('Escala Simples'!P66="Férias","FERIAS","")))),"")</f>
        <v/>
      </c>
      <c r="DX66" s="71" t="str">
        <f>IF(Configurações!$B$3="Colunas",IF('Escala Colunas'!Q111="","",'Escala Colunas'!Q111),IF(Configurações!$B$3="Simples","",IF('Escala Linhas'!BJ66="","",'Escala Linhas'!BJ66)))</f>
        <v/>
      </c>
      <c r="DY66" s="71" t="str">
        <f>IF(Configurações!$B$3="Colunas",IF('Escala Colunas'!Q112="","",'Escala Colunas'!Q112),IF(Configurações!$B$3="Simples","",IF('Escala Linhas'!BK66="","",'Escala Linhas'!BK66)))</f>
        <v/>
      </c>
      <c r="DZ66" s="71" t="str">
        <f>IF(Configurações!$B$3="Colunas",IF('Escala Colunas'!Q113="","",'Escala Colunas'!Q113),IF(Configurações!$B$3="Simples","",IF('Escala Linhas'!BL66="","",'Escala Linhas'!BL66)))</f>
        <v/>
      </c>
      <c r="EA66" s="71" t="str">
        <f>IF(Configurações!$B$3="Colunas",IF('Escala Colunas'!Q114="","",'Escala Colunas'!Q114),IF(Configurações!$B$3="Simples","",IF('Escala Linhas'!BM66="","",'Escala Linhas'!BM66)))</f>
        <v/>
      </c>
      <c r="EB66">
        <f>IF($B66="",0,IF(Configurações!$B$3="Simples",IF(OR(EH66="TRAB",EH66="ATEST"),1,0),IF(AND(DX66&lt;&gt;"",EA66&lt;&gt;""),1,0)))</f>
        <v>0</v>
      </c>
      <c r="EC66" s="72">
        <f>IF(AND(EB66=1,Configurações!$B$3&lt;&gt;"Simples"),MOD(EA66-DX66,1)-ED66,0)</f>
        <v>0</v>
      </c>
      <c r="ED66" s="72">
        <f t="shared" si="140"/>
        <v>0</v>
      </c>
      <c r="EE66">
        <f t="shared" si="141"/>
        <v>0</v>
      </c>
      <c r="EF66">
        <f t="shared" si="142"/>
        <v>0</v>
      </c>
      <c r="EG66" s="38" t="str">
        <f>IF(EB66=0,"",IF(EE66&gt;Configurações!$B$15,"7DIA ","")&amp;IF(AND(WEEKDAY(DX$5)=1,EF66&gt;IF($D66="F",Configurações!$B$13,Configurações!$B$14)),"DOM ","")&amp;IF(Configurações!$B$3="Simples","",IF(ROUND(EC66*1440,0)&lt;=ROUND(Configurações!$B$11*1440,0),IF(ROUND(ED66*1440,0)&gt;0,"INT-INDEVIDO",""),IF(ROUND(EC66*1440,0)&lt;=ROUND(Configurações!$B$12*1440,0),IF(ROUND(ED66*1440,0)&lt;&gt;ROUND(Configurações!$B$8*1440,0),"INT-15MIN",""),IF(OR(ROUND(ED66*1440,0)&lt;ROUND(Configurações!$B$9*1440,0),ROUND(ED66*1440,0)&gt;ROUND(Configurações!$B$10*1440,0)),"INT-1H2H","")))))</f>
        <v/>
      </c>
      <c r="EH66" t="str">
        <f>IF(Configurações!$B$3="Simples",IF('Escala Simples'!Q66="Trabalho","TRAB",IF('Escala Simples'!Q66="Folga","FOLGA",IF('Escala Simples'!Q66="Atestado","ATEST",IF('Escala Simples'!Q66="Férias","FERIAS","")))),"")</f>
        <v/>
      </c>
      <c r="EI66" s="71" t="str">
        <f>IF(Configurações!$B$3="Colunas",IF('Escala Colunas'!Q116="","",'Escala Colunas'!Q116),IF(Configurações!$B$3="Simples","",IF('Escala Linhas'!BO66="","",'Escala Linhas'!BO66)))</f>
        <v/>
      </c>
      <c r="EJ66" s="71" t="str">
        <f>IF(Configurações!$B$3="Colunas",IF('Escala Colunas'!Q117="","",'Escala Colunas'!Q117),IF(Configurações!$B$3="Simples","",IF('Escala Linhas'!BP66="","",'Escala Linhas'!BP66)))</f>
        <v/>
      </c>
      <c r="EK66" s="71" t="str">
        <f>IF(Configurações!$B$3="Colunas",IF('Escala Colunas'!Q118="","",'Escala Colunas'!Q118),IF(Configurações!$B$3="Simples","",IF('Escala Linhas'!BQ66="","",'Escala Linhas'!BQ66)))</f>
        <v/>
      </c>
      <c r="EL66" s="71" t="str">
        <f>IF(Configurações!$B$3="Colunas",IF('Escala Colunas'!Q119="","",'Escala Colunas'!Q119),IF(Configurações!$B$3="Simples","",IF('Escala Linhas'!BR66="","",'Escala Linhas'!BR66)))</f>
        <v/>
      </c>
      <c r="EM66">
        <f>IF($B66="",0,IF(Configurações!$B$3="Simples",IF(OR(ES66="TRAB",ES66="ATEST"),1,0),IF(AND(EI66&lt;&gt;"",EL66&lt;&gt;""),1,0)))</f>
        <v>0</v>
      </c>
      <c r="EN66" s="72">
        <f>IF(AND(EM66=1,Configurações!$B$3&lt;&gt;"Simples"),MOD(EL66-EI66,1)-EO66,0)</f>
        <v>0</v>
      </c>
      <c r="EO66" s="72">
        <f t="shared" si="143"/>
        <v>0</v>
      </c>
      <c r="EP66">
        <f t="shared" si="144"/>
        <v>0</v>
      </c>
      <c r="EQ66">
        <f t="shared" si="145"/>
        <v>0</v>
      </c>
      <c r="ER66" s="38" t="str">
        <f>IF(EM66=0,"",IF(EP66&gt;Configurações!$B$15,"7DIA ","")&amp;IF(AND(WEEKDAY(EI$5)=1,EQ66&gt;IF($D66="F",Configurações!$B$13,Configurações!$B$14)),"DOM ","")&amp;IF(Configurações!$B$3="Simples","",IF(ROUND(EN66*1440,0)&lt;=ROUND(Configurações!$B$11*1440,0),IF(ROUND(EO66*1440,0)&gt;0,"INT-INDEVIDO",""),IF(ROUND(EN66*1440,0)&lt;=ROUND(Configurações!$B$12*1440,0),IF(ROUND(EO66*1440,0)&lt;&gt;ROUND(Configurações!$B$8*1440,0),"INT-15MIN",""),IF(OR(ROUND(EO66*1440,0)&lt;ROUND(Configurações!$B$9*1440,0),ROUND(EO66*1440,0)&gt;ROUND(Configurações!$B$10*1440,0)),"INT-1H2H","")))))</f>
        <v/>
      </c>
      <c r="ES66" t="str">
        <f>IF(Configurações!$B$3="Simples",IF('Escala Simples'!R66="Trabalho","TRAB",IF('Escala Simples'!R66="Folga","FOLGA",IF('Escala Simples'!R66="Atestado","ATEST",IF('Escala Simples'!R66="Férias","FERIAS","")))),"")</f>
        <v/>
      </c>
      <c r="ET66" s="71" t="str">
        <f>IF(Configurações!$B$3="Colunas",IF('Escala Colunas'!Q121="","",'Escala Colunas'!Q121),IF(Configurações!$B$3="Simples","",IF('Escala Linhas'!BT66="","",'Escala Linhas'!BT66)))</f>
        <v/>
      </c>
      <c r="EU66" s="71" t="str">
        <f>IF(Configurações!$B$3="Colunas",IF('Escala Colunas'!Q122="","",'Escala Colunas'!Q122),IF(Configurações!$B$3="Simples","",IF('Escala Linhas'!BU66="","",'Escala Linhas'!BU66)))</f>
        <v/>
      </c>
      <c r="EV66" s="71" t="str">
        <f>IF(Configurações!$B$3="Colunas",IF('Escala Colunas'!Q123="","",'Escala Colunas'!Q123),IF(Configurações!$B$3="Simples","",IF('Escala Linhas'!BV66="","",'Escala Linhas'!BV66)))</f>
        <v/>
      </c>
      <c r="EW66" s="71" t="str">
        <f>IF(Configurações!$B$3="Colunas",IF('Escala Colunas'!Q124="","",'Escala Colunas'!Q124),IF(Configurações!$B$3="Simples","",IF('Escala Linhas'!BW66="","",'Escala Linhas'!BW66)))</f>
        <v/>
      </c>
      <c r="EX66">
        <f>IF($B66="",0,IF(Configurações!$B$3="Simples",IF(OR(FD66="TRAB",FD66="ATEST"),1,0),IF(AND(ET66&lt;&gt;"",EW66&lt;&gt;""),1,0)))</f>
        <v>0</v>
      </c>
      <c r="EY66" s="72">
        <f>IF(AND(EX66=1,Configurações!$B$3&lt;&gt;"Simples"),MOD(EW66-ET66,1)-EZ66,0)</f>
        <v>0</v>
      </c>
      <c r="EZ66" s="72">
        <f t="shared" si="146"/>
        <v>0</v>
      </c>
      <c r="FA66">
        <f t="shared" si="147"/>
        <v>0</v>
      </c>
      <c r="FB66">
        <f t="shared" si="148"/>
        <v>0</v>
      </c>
      <c r="FC66" s="38" t="str">
        <f>IF(EX66=0,"",IF(FA66&gt;Configurações!$B$15,"7DIA ","")&amp;IF(AND(WEEKDAY(ET$5)=1,FB66&gt;IF($D66="F",Configurações!$B$13,Configurações!$B$14)),"DOM ","")&amp;IF(Configurações!$B$3="Simples","",IF(ROUND(EY66*1440,0)&lt;=ROUND(Configurações!$B$11*1440,0),IF(ROUND(EZ66*1440,0)&gt;0,"INT-INDEVIDO",""),IF(ROUND(EY66*1440,0)&lt;=ROUND(Configurações!$B$12*1440,0),IF(ROUND(EZ66*1440,0)&lt;&gt;ROUND(Configurações!$B$8*1440,0),"INT-15MIN",""),IF(OR(ROUND(EZ66*1440,0)&lt;ROUND(Configurações!$B$9*1440,0),ROUND(EZ66*1440,0)&gt;ROUND(Configurações!$B$10*1440,0)),"INT-1H2H","")))))</f>
        <v/>
      </c>
      <c r="FD66" t="str">
        <f>IF(Configurações!$B$3="Simples",IF('Escala Simples'!S66="Trabalho","TRAB",IF('Escala Simples'!S66="Folga","FOLGA",IF('Escala Simples'!S66="Atestado","ATEST",IF('Escala Simples'!S66="Férias","FERIAS","")))),"")</f>
        <v/>
      </c>
      <c r="FE66" s="71" t="str">
        <f>IF(Configurações!$B$3="Colunas",IF('Escala Colunas'!Q129="","",'Escala Colunas'!Q129),IF(Configurações!$B$3="Simples","",IF('Escala Linhas'!CB66="","",'Escala Linhas'!CB66)))</f>
        <v/>
      </c>
      <c r="FF66" s="71" t="str">
        <f>IF(Configurações!$B$3="Colunas",IF('Escala Colunas'!Q130="","",'Escala Colunas'!Q130),IF(Configurações!$B$3="Simples","",IF('Escala Linhas'!CC66="","",'Escala Linhas'!CC66)))</f>
        <v/>
      </c>
      <c r="FG66" s="71" t="str">
        <f>IF(Configurações!$B$3="Colunas",IF('Escala Colunas'!Q131="","",'Escala Colunas'!Q131),IF(Configurações!$B$3="Simples","",IF('Escala Linhas'!CD66="","",'Escala Linhas'!CD66)))</f>
        <v/>
      </c>
      <c r="FH66" s="71" t="str">
        <f>IF(Configurações!$B$3="Colunas",IF('Escala Colunas'!Q132="","",'Escala Colunas'!Q132),IF(Configurações!$B$3="Simples","",IF('Escala Linhas'!CE66="","",'Escala Linhas'!CE66)))</f>
        <v/>
      </c>
      <c r="FI66">
        <f>IF($B66="",0,IF(Configurações!$B$3="Simples",IF(OR(FO66="TRAB",FO66="ATEST"),1,0),IF(AND(FE66&lt;&gt;"",FH66&lt;&gt;""),1,0)))</f>
        <v>0</v>
      </c>
      <c r="FJ66" s="72">
        <f>IF(AND(FI66=1,Configurações!$B$3&lt;&gt;"Simples"),MOD(FH66-FE66,1)-FK66,0)</f>
        <v>0</v>
      </c>
      <c r="FK66" s="72">
        <f t="shared" si="149"/>
        <v>0</v>
      </c>
      <c r="FL66">
        <f t="shared" si="150"/>
        <v>0</v>
      </c>
      <c r="FM66">
        <f t="shared" si="151"/>
        <v>0</v>
      </c>
      <c r="FN66" s="38" t="str">
        <f>IF(FI66=0,"",IF(FL66&gt;Configurações!$B$15,"7DIA ","")&amp;IF(AND(WEEKDAY(FE$5)=1,FM66&gt;IF($D66="F",Configurações!$B$13,Configurações!$B$14)),"DOM ","")&amp;IF(Configurações!$B$3="Simples","",IF(ROUND(FJ66*1440,0)&lt;=ROUND(Configurações!$B$11*1440,0),IF(ROUND(FK66*1440,0)&gt;0,"INT-INDEVIDO",""),IF(ROUND(FJ66*1440,0)&lt;=ROUND(Configurações!$B$12*1440,0),IF(ROUND(FK66*1440,0)&lt;&gt;ROUND(Configurações!$B$8*1440,0),"INT-15MIN",""),IF(OR(ROUND(FK66*1440,0)&lt;ROUND(Configurações!$B$9*1440,0),ROUND(FK66*1440,0)&gt;ROUND(Configurações!$B$10*1440,0)),"INT-1H2H","")))))</f>
        <v/>
      </c>
      <c r="FO66" t="str">
        <f>IF(Configurações!$B$3="Simples",IF('Escala Simples'!V66="Trabalho","TRAB",IF('Escala Simples'!V66="Folga","FOLGA",IF('Escala Simples'!V66="Atestado","ATEST",IF('Escala Simples'!V66="Férias","FERIAS","")))),"")</f>
        <v/>
      </c>
      <c r="FP66" s="71" t="str">
        <f>IF(Configurações!$B$3="Colunas",IF('Escala Colunas'!Q134="","",'Escala Colunas'!Q134),IF(Configurações!$B$3="Simples","",IF('Escala Linhas'!CG66="","",'Escala Linhas'!CG66)))</f>
        <v/>
      </c>
      <c r="FQ66" s="71" t="str">
        <f>IF(Configurações!$B$3="Colunas",IF('Escala Colunas'!Q135="","",'Escala Colunas'!Q135),IF(Configurações!$B$3="Simples","",IF('Escala Linhas'!CH66="","",'Escala Linhas'!CH66)))</f>
        <v/>
      </c>
      <c r="FR66" s="71" t="str">
        <f>IF(Configurações!$B$3="Colunas",IF('Escala Colunas'!Q136="","",'Escala Colunas'!Q136),IF(Configurações!$B$3="Simples","",IF('Escala Linhas'!CI66="","",'Escala Linhas'!CI66)))</f>
        <v/>
      </c>
      <c r="FS66" s="71" t="str">
        <f>IF(Configurações!$B$3="Colunas",IF('Escala Colunas'!Q137="","",'Escala Colunas'!Q137),IF(Configurações!$B$3="Simples","",IF('Escala Linhas'!CJ66="","",'Escala Linhas'!CJ66)))</f>
        <v/>
      </c>
      <c r="FT66">
        <f>IF($B66="",0,IF(Configurações!$B$3="Simples",IF(OR(FZ66="TRAB",FZ66="ATEST"),1,0),IF(AND(FP66&lt;&gt;"",FS66&lt;&gt;""),1,0)))</f>
        <v>0</v>
      </c>
      <c r="FU66" s="72">
        <f>IF(AND(FT66=1,Configurações!$B$3&lt;&gt;"Simples"),MOD(FS66-FP66,1)-FV66,0)</f>
        <v>0</v>
      </c>
      <c r="FV66" s="72">
        <f t="shared" si="152"/>
        <v>0</v>
      </c>
      <c r="FW66">
        <f t="shared" si="153"/>
        <v>0</v>
      </c>
      <c r="FX66">
        <f t="shared" si="154"/>
        <v>0</v>
      </c>
      <c r="FY66" s="38" t="str">
        <f>IF(FT66=0,"",IF(FW66&gt;Configurações!$B$15,"7DIA ","")&amp;IF(AND(WEEKDAY(FP$5)=1,FX66&gt;IF($D66="F",Configurações!$B$13,Configurações!$B$14)),"DOM ","")&amp;IF(Configurações!$B$3="Simples","",IF(ROUND(FU66*1440,0)&lt;=ROUND(Configurações!$B$11*1440,0),IF(ROUND(FV66*1440,0)&gt;0,"INT-INDEVIDO",""),IF(ROUND(FU66*1440,0)&lt;=ROUND(Configurações!$B$12*1440,0),IF(ROUND(FV66*1440,0)&lt;&gt;ROUND(Configurações!$B$8*1440,0),"INT-15MIN",""),IF(OR(ROUND(FV66*1440,0)&lt;ROUND(Configurações!$B$9*1440,0),ROUND(FV66*1440,0)&gt;ROUND(Configurações!$B$10*1440,0)),"INT-1H2H","")))))</f>
        <v/>
      </c>
      <c r="FZ66" t="str">
        <f>IF(Configurações!$B$3="Simples",IF('Escala Simples'!W66="Trabalho","TRAB",IF('Escala Simples'!W66="Folga","FOLGA",IF('Escala Simples'!W66="Atestado","ATEST",IF('Escala Simples'!W66="Férias","FERIAS","")))),"")</f>
        <v/>
      </c>
      <c r="GA66" s="71" t="str">
        <f>IF(Configurações!$B$3="Colunas",IF('Escala Colunas'!Q139="","",'Escala Colunas'!Q139),IF(Configurações!$B$3="Simples","",IF('Escala Linhas'!CL66="","",'Escala Linhas'!CL66)))</f>
        <v/>
      </c>
      <c r="GB66" s="71" t="str">
        <f>IF(Configurações!$B$3="Colunas",IF('Escala Colunas'!Q140="","",'Escala Colunas'!Q140),IF(Configurações!$B$3="Simples","",IF('Escala Linhas'!CM66="","",'Escala Linhas'!CM66)))</f>
        <v/>
      </c>
      <c r="GC66" s="71" t="str">
        <f>IF(Configurações!$B$3="Colunas",IF('Escala Colunas'!Q141="","",'Escala Colunas'!Q141),IF(Configurações!$B$3="Simples","",IF('Escala Linhas'!CN66="","",'Escala Linhas'!CN66)))</f>
        <v/>
      </c>
      <c r="GD66" s="71" t="str">
        <f>IF(Configurações!$B$3="Colunas",IF('Escala Colunas'!Q142="","",'Escala Colunas'!Q142),IF(Configurações!$B$3="Simples","",IF('Escala Linhas'!CO66="","",'Escala Linhas'!CO66)))</f>
        <v/>
      </c>
      <c r="GE66">
        <f>IF($B66="",0,IF(Configurações!$B$3="Simples",IF(OR(GK66="TRAB",GK66="ATEST"),1,0),IF(AND(GA66&lt;&gt;"",GD66&lt;&gt;""),1,0)))</f>
        <v>0</v>
      </c>
      <c r="GF66" s="72">
        <f>IF(AND(GE66=1,Configurações!$B$3&lt;&gt;"Simples"),MOD(GD66-GA66,1)-GG66,0)</f>
        <v>0</v>
      </c>
      <c r="GG66" s="72">
        <f t="shared" si="155"/>
        <v>0</v>
      </c>
      <c r="GH66">
        <f t="shared" si="156"/>
        <v>0</v>
      </c>
      <c r="GI66">
        <f t="shared" si="157"/>
        <v>0</v>
      </c>
      <c r="GJ66" s="38" t="str">
        <f>IF(GE66=0,"",IF(GH66&gt;Configurações!$B$15,"7DIA ","")&amp;IF(AND(WEEKDAY(GA$5)=1,GI66&gt;IF($D66="F",Configurações!$B$13,Configurações!$B$14)),"DOM ","")&amp;IF(Configurações!$B$3="Simples","",IF(ROUND(GF66*1440,0)&lt;=ROUND(Configurações!$B$11*1440,0),IF(ROUND(GG66*1440,0)&gt;0,"INT-INDEVIDO",""),IF(ROUND(GF66*1440,0)&lt;=ROUND(Configurações!$B$12*1440,0),IF(ROUND(GG66*1440,0)&lt;&gt;ROUND(Configurações!$B$8*1440,0),"INT-15MIN",""),IF(OR(ROUND(GG66*1440,0)&lt;ROUND(Configurações!$B$9*1440,0),ROUND(GG66*1440,0)&gt;ROUND(Configurações!$B$10*1440,0)),"INT-1H2H","")))))</f>
        <v/>
      </c>
      <c r="GK66" t="str">
        <f>IF(Configurações!$B$3="Simples",IF('Escala Simples'!X66="Trabalho","TRAB",IF('Escala Simples'!X66="Folga","FOLGA",IF('Escala Simples'!X66="Atestado","ATEST",IF('Escala Simples'!X66="Férias","FERIAS","")))),"")</f>
        <v/>
      </c>
      <c r="GL66" s="71" t="str">
        <f>IF(Configurações!$B$3="Colunas",IF('Escala Colunas'!Q144="","",'Escala Colunas'!Q144),IF(Configurações!$B$3="Simples","",IF('Escala Linhas'!CQ66="","",'Escala Linhas'!CQ66)))</f>
        <v/>
      </c>
      <c r="GM66" s="71" t="str">
        <f>IF(Configurações!$B$3="Colunas",IF('Escala Colunas'!Q145="","",'Escala Colunas'!Q145),IF(Configurações!$B$3="Simples","",IF('Escala Linhas'!CR66="","",'Escala Linhas'!CR66)))</f>
        <v/>
      </c>
      <c r="GN66" s="71" t="str">
        <f>IF(Configurações!$B$3="Colunas",IF('Escala Colunas'!Q146="","",'Escala Colunas'!Q146),IF(Configurações!$B$3="Simples","",IF('Escala Linhas'!CS66="","",'Escala Linhas'!CS66)))</f>
        <v/>
      </c>
      <c r="GO66" s="71" t="str">
        <f>IF(Configurações!$B$3="Colunas",IF('Escala Colunas'!Q147="","",'Escala Colunas'!Q147),IF(Configurações!$B$3="Simples","",IF('Escala Linhas'!CT66="","",'Escala Linhas'!CT66)))</f>
        <v/>
      </c>
      <c r="GP66">
        <f>IF($B66="",0,IF(Configurações!$B$3="Simples",IF(OR(GV66="TRAB",GV66="ATEST"),1,0),IF(AND(GL66&lt;&gt;"",GO66&lt;&gt;""),1,0)))</f>
        <v>0</v>
      </c>
      <c r="GQ66" s="72">
        <f>IF(AND(GP66=1,Configurações!$B$3&lt;&gt;"Simples"),MOD(GO66-GL66,1)-GR66,0)</f>
        <v>0</v>
      </c>
      <c r="GR66" s="72">
        <f t="shared" si="158"/>
        <v>0</v>
      </c>
      <c r="GS66">
        <f t="shared" si="159"/>
        <v>0</v>
      </c>
      <c r="GT66">
        <f t="shared" si="160"/>
        <v>0</v>
      </c>
      <c r="GU66" s="38" t="str">
        <f>IF(GP66=0,"",IF(GS66&gt;Configurações!$B$15,"7DIA ","")&amp;IF(AND(WEEKDAY(GL$5)=1,GT66&gt;IF($D66="F",Configurações!$B$13,Configurações!$B$14)),"DOM ","")&amp;IF(Configurações!$B$3="Simples","",IF(ROUND(GQ66*1440,0)&lt;=ROUND(Configurações!$B$11*1440,0),IF(ROUND(GR66*1440,0)&gt;0,"INT-INDEVIDO",""),IF(ROUND(GQ66*1440,0)&lt;=ROUND(Configurações!$B$12*1440,0),IF(ROUND(GR66*1440,0)&lt;&gt;ROUND(Configurações!$B$8*1440,0),"INT-15MIN",""),IF(OR(ROUND(GR66*1440,0)&lt;ROUND(Configurações!$B$9*1440,0),ROUND(GR66*1440,0)&gt;ROUND(Configurações!$B$10*1440,0)),"INT-1H2H","")))))</f>
        <v/>
      </c>
      <c r="GV66" t="str">
        <f>IF(Configurações!$B$3="Simples",IF('Escala Simples'!Y66="Trabalho","TRAB",IF('Escala Simples'!Y66="Folga","FOLGA",IF('Escala Simples'!Y66="Atestado","ATEST",IF('Escala Simples'!Y66="Férias","FERIAS","")))),"")</f>
        <v/>
      </c>
      <c r="GW66" s="71" t="str">
        <f>IF(Configurações!$B$3="Colunas",IF('Escala Colunas'!Q149="","",'Escala Colunas'!Q149),IF(Configurações!$B$3="Simples","",IF('Escala Linhas'!CV66="","",'Escala Linhas'!CV66)))</f>
        <v/>
      </c>
      <c r="GX66" s="71" t="str">
        <f>IF(Configurações!$B$3="Colunas",IF('Escala Colunas'!Q150="","",'Escala Colunas'!Q150),IF(Configurações!$B$3="Simples","",IF('Escala Linhas'!CW66="","",'Escala Linhas'!CW66)))</f>
        <v/>
      </c>
      <c r="GY66" s="71" t="str">
        <f>IF(Configurações!$B$3="Colunas",IF('Escala Colunas'!Q151="","",'Escala Colunas'!Q151),IF(Configurações!$B$3="Simples","",IF('Escala Linhas'!CX66="","",'Escala Linhas'!CX66)))</f>
        <v/>
      </c>
      <c r="GZ66" s="71" t="str">
        <f>IF(Configurações!$B$3="Colunas",IF('Escala Colunas'!Q152="","",'Escala Colunas'!Q152),IF(Configurações!$B$3="Simples","",IF('Escala Linhas'!CY66="","",'Escala Linhas'!CY66)))</f>
        <v/>
      </c>
      <c r="HA66">
        <f>IF($B66="",0,IF(Configurações!$B$3="Simples",IF(OR(HG66="TRAB",HG66="ATEST"),1,0),IF(AND(GW66&lt;&gt;"",GZ66&lt;&gt;""),1,0)))</f>
        <v>0</v>
      </c>
      <c r="HB66" s="72">
        <f>IF(AND(HA66=1,Configurações!$B$3&lt;&gt;"Simples"),MOD(GZ66-GW66,1)-HC66,0)</f>
        <v>0</v>
      </c>
      <c r="HC66" s="72">
        <f t="shared" si="161"/>
        <v>0</v>
      </c>
      <c r="HD66">
        <f t="shared" si="162"/>
        <v>0</v>
      </c>
      <c r="HE66">
        <f t="shared" si="163"/>
        <v>0</v>
      </c>
      <c r="HF66" s="38" t="str">
        <f>IF(HA66=0,"",IF(HD66&gt;Configurações!$B$15,"7DIA ","")&amp;IF(AND(WEEKDAY(GW$5)=1,HE66&gt;IF($D66="F",Configurações!$B$13,Configurações!$B$14)),"DOM ","")&amp;IF(Configurações!$B$3="Simples","",IF(ROUND(HB66*1440,0)&lt;=ROUND(Configurações!$B$11*1440,0),IF(ROUND(HC66*1440,0)&gt;0,"INT-INDEVIDO",""),IF(ROUND(HB66*1440,0)&lt;=ROUND(Configurações!$B$12*1440,0),IF(ROUND(HC66*1440,0)&lt;&gt;ROUND(Configurações!$B$8*1440,0),"INT-15MIN",""),IF(OR(ROUND(HC66*1440,0)&lt;ROUND(Configurações!$B$9*1440,0),ROUND(HC66*1440,0)&gt;ROUND(Configurações!$B$10*1440,0)),"INT-1H2H","")))))</f>
        <v/>
      </c>
      <c r="HG66" t="str">
        <f>IF(Configurações!$B$3="Simples",IF('Escala Simples'!Z66="Trabalho","TRAB",IF('Escala Simples'!Z66="Folga","FOLGA",IF('Escala Simples'!Z66="Atestado","ATEST",IF('Escala Simples'!Z66="Férias","FERIAS","")))),"")</f>
        <v/>
      </c>
      <c r="HH66" s="71" t="str">
        <f>IF(Configurações!$B$3="Colunas",IF('Escala Colunas'!Q154="","",'Escala Colunas'!Q154),IF(Configurações!$B$3="Simples","",IF('Escala Linhas'!DA66="","",'Escala Linhas'!DA66)))</f>
        <v/>
      </c>
      <c r="HI66" s="71" t="str">
        <f>IF(Configurações!$B$3="Colunas",IF('Escala Colunas'!Q155="","",'Escala Colunas'!Q155),IF(Configurações!$B$3="Simples","",IF('Escala Linhas'!DB66="","",'Escala Linhas'!DB66)))</f>
        <v/>
      </c>
      <c r="HJ66" s="71" t="str">
        <f>IF(Configurações!$B$3="Colunas",IF('Escala Colunas'!Q156="","",'Escala Colunas'!Q156),IF(Configurações!$B$3="Simples","",IF('Escala Linhas'!DC66="","",'Escala Linhas'!DC66)))</f>
        <v/>
      </c>
      <c r="HK66" s="71" t="str">
        <f>IF(Configurações!$B$3="Colunas",IF('Escala Colunas'!Q157="","",'Escala Colunas'!Q157),IF(Configurações!$B$3="Simples","",IF('Escala Linhas'!DD66="","",'Escala Linhas'!DD66)))</f>
        <v/>
      </c>
      <c r="HL66">
        <f>IF($B66="",0,IF(Configurações!$B$3="Simples",IF(OR(HR66="TRAB",HR66="ATEST"),1,0),IF(AND(HH66&lt;&gt;"",HK66&lt;&gt;""),1,0)))</f>
        <v>0</v>
      </c>
      <c r="HM66" s="72">
        <f>IF(AND(HL66=1,Configurações!$B$3&lt;&gt;"Simples"),MOD(HK66-HH66,1)-HN66,0)</f>
        <v>0</v>
      </c>
      <c r="HN66" s="72">
        <f t="shared" si="164"/>
        <v>0</v>
      </c>
      <c r="HO66">
        <f t="shared" si="165"/>
        <v>0</v>
      </c>
      <c r="HP66">
        <f t="shared" si="166"/>
        <v>0</v>
      </c>
      <c r="HQ66" s="38" t="str">
        <f>IF(HL66=0,"",IF(HO66&gt;Configurações!$B$15,"7DIA ","")&amp;IF(AND(WEEKDAY(HH$5)=1,HP66&gt;IF($D66="F",Configurações!$B$13,Configurações!$B$14)),"DOM ","")&amp;IF(Configurações!$B$3="Simples","",IF(ROUND(HM66*1440,0)&lt;=ROUND(Configurações!$B$11*1440,0),IF(ROUND(HN66*1440,0)&gt;0,"INT-INDEVIDO",""),IF(ROUND(HM66*1440,0)&lt;=ROUND(Configurações!$B$12*1440,0),IF(ROUND(HN66*1440,0)&lt;&gt;ROUND(Configurações!$B$8*1440,0),"INT-15MIN",""),IF(OR(ROUND(HN66*1440,0)&lt;ROUND(Configurações!$B$9*1440,0),ROUND(HN66*1440,0)&gt;ROUND(Configurações!$B$10*1440,0)),"INT-1H2H","")))))</f>
        <v/>
      </c>
      <c r="HR66" t="str">
        <f>IF(Configurações!$B$3="Simples",IF('Escala Simples'!AA66="Trabalho","TRAB",IF('Escala Simples'!AA66="Folga","FOLGA",IF('Escala Simples'!AA66="Atestado","ATEST",IF('Escala Simples'!AA66="Férias","FERIAS","")))),"")</f>
        <v/>
      </c>
      <c r="HS66" s="71" t="str">
        <f>IF(Configurações!$B$3="Colunas",IF('Escala Colunas'!Q159="","",'Escala Colunas'!Q159),IF(Configurações!$B$3="Simples","",IF('Escala Linhas'!DF66="","",'Escala Linhas'!DF66)))</f>
        <v/>
      </c>
      <c r="HT66" s="71" t="str">
        <f>IF(Configurações!$B$3="Colunas",IF('Escala Colunas'!Q160="","",'Escala Colunas'!Q160),IF(Configurações!$B$3="Simples","",IF('Escala Linhas'!DG66="","",'Escala Linhas'!DG66)))</f>
        <v/>
      </c>
      <c r="HU66" s="71" t="str">
        <f>IF(Configurações!$B$3="Colunas",IF('Escala Colunas'!Q161="","",'Escala Colunas'!Q161),IF(Configurações!$B$3="Simples","",IF('Escala Linhas'!DH66="","",'Escala Linhas'!DH66)))</f>
        <v/>
      </c>
      <c r="HV66" s="71" t="str">
        <f>IF(Configurações!$B$3="Colunas",IF('Escala Colunas'!Q162="","",'Escala Colunas'!Q162),IF(Configurações!$B$3="Simples","",IF('Escala Linhas'!DI66="","",'Escala Linhas'!DI66)))</f>
        <v/>
      </c>
      <c r="HW66">
        <f>IF($B66="",0,IF(Configurações!$B$3="Simples",IF(OR(IC66="TRAB",IC66="ATEST"),1,0),IF(AND(HS66&lt;&gt;"",HV66&lt;&gt;""),1,0)))</f>
        <v>0</v>
      </c>
      <c r="HX66" s="72">
        <f>IF(AND(HW66=1,Configurações!$B$3&lt;&gt;"Simples"),MOD(HV66-HS66,1)-HY66,0)</f>
        <v>0</v>
      </c>
      <c r="HY66" s="72">
        <f t="shared" si="167"/>
        <v>0</v>
      </c>
      <c r="HZ66">
        <f t="shared" si="168"/>
        <v>0</v>
      </c>
      <c r="IA66">
        <f t="shared" si="169"/>
        <v>0</v>
      </c>
      <c r="IB66" s="38" t="str">
        <f>IF(HW66=0,"",IF(HZ66&gt;Configurações!$B$15,"7DIA ","")&amp;IF(AND(WEEKDAY(HS$5)=1,IA66&gt;IF($D66="F",Configurações!$B$13,Configurações!$B$14)),"DOM ","")&amp;IF(Configurações!$B$3="Simples","",IF(ROUND(HX66*1440,0)&lt;=ROUND(Configurações!$B$11*1440,0),IF(ROUND(HY66*1440,0)&gt;0,"INT-INDEVIDO",""),IF(ROUND(HX66*1440,0)&lt;=ROUND(Configurações!$B$12*1440,0),IF(ROUND(HY66*1440,0)&lt;&gt;ROUND(Configurações!$B$8*1440,0),"INT-15MIN",""),IF(OR(ROUND(HY66*1440,0)&lt;ROUND(Configurações!$B$9*1440,0),ROUND(HY66*1440,0)&gt;ROUND(Configurações!$B$10*1440,0)),"INT-1H2H","")))))</f>
        <v/>
      </c>
      <c r="IC66" t="str">
        <f>IF(Configurações!$B$3="Simples",IF('Escala Simples'!AB66="Trabalho","TRAB",IF('Escala Simples'!AB66="Folga","FOLGA",IF('Escala Simples'!AB66="Atestado","ATEST",IF('Escala Simples'!AB66="Férias","FERIAS","")))),"")</f>
        <v/>
      </c>
      <c r="ID66" s="71" t="str">
        <f>IF(Configurações!$B$3="Colunas",IF('Escala Colunas'!Q167="","",'Escala Colunas'!Q167),IF(Configurações!$B$3="Simples","",IF('Escala Linhas'!DN66="","",'Escala Linhas'!DN66)))</f>
        <v/>
      </c>
      <c r="IE66" s="71" t="str">
        <f>IF(Configurações!$B$3="Colunas",IF('Escala Colunas'!Q168="","",'Escala Colunas'!Q168),IF(Configurações!$B$3="Simples","",IF('Escala Linhas'!DO66="","",'Escala Linhas'!DO66)))</f>
        <v/>
      </c>
      <c r="IF66" s="71" t="str">
        <f>IF(Configurações!$B$3="Colunas",IF('Escala Colunas'!Q169="","",'Escala Colunas'!Q169),IF(Configurações!$B$3="Simples","",IF('Escala Linhas'!DP66="","",'Escala Linhas'!DP66)))</f>
        <v/>
      </c>
      <c r="IG66" s="71" t="str">
        <f>IF(Configurações!$B$3="Colunas",IF('Escala Colunas'!Q170="","",'Escala Colunas'!Q170),IF(Configurações!$B$3="Simples","",IF('Escala Linhas'!DQ66="","",'Escala Linhas'!DQ66)))</f>
        <v/>
      </c>
      <c r="IH66">
        <f>IF($B66="",0,IF(Configurações!$B$3="Simples",IF(OR(IN66="TRAB",IN66="ATEST"),1,0),IF(AND(ID66&lt;&gt;"",IG66&lt;&gt;""),1,0)))</f>
        <v>0</v>
      </c>
      <c r="II66" s="72">
        <f>IF(AND(IH66=1,Configurações!$B$3&lt;&gt;"Simples"),MOD(IG66-ID66,1)-IJ66,0)</f>
        <v>0</v>
      </c>
      <c r="IJ66" s="72">
        <f t="shared" si="170"/>
        <v>0</v>
      </c>
      <c r="IK66">
        <f t="shared" si="171"/>
        <v>0</v>
      </c>
      <c r="IL66">
        <f t="shared" si="172"/>
        <v>0</v>
      </c>
      <c r="IM66" s="38" t="str">
        <f>IF(IH66=0,"",IF(IK66&gt;Configurações!$B$15,"7DIA ","")&amp;IF(AND(WEEKDAY(ID$5)=1,IL66&gt;IF($D66="F",Configurações!$B$13,Configurações!$B$14)),"DOM ","")&amp;IF(Configurações!$B$3="Simples","",IF(ROUND(II66*1440,0)&lt;=ROUND(Configurações!$B$11*1440,0),IF(ROUND(IJ66*1440,0)&gt;0,"INT-INDEVIDO",""),IF(ROUND(II66*1440,0)&lt;=ROUND(Configurações!$B$12*1440,0),IF(ROUND(IJ66*1440,0)&lt;&gt;ROUND(Configurações!$B$8*1440,0),"INT-15MIN",""),IF(OR(ROUND(IJ66*1440,0)&lt;ROUND(Configurações!$B$9*1440,0),ROUND(IJ66*1440,0)&gt;ROUND(Configurações!$B$10*1440,0)),"INT-1H2H","")))))</f>
        <v/>
      </c>
      <c r="IN66" t="str">
        <f>IF(Configurações!$B$3="Simples",IF('Escala Simples'!AE66="Trabalho","TRAB",IF('Escala Simples'!AE66="Folga","FOLGA",IF('Escala Simples'!AE66="Atestado","ATEST",IF('Escala Simples'!AE66="Férias","FERIAS","")))),"")</f>
        <v/>
      </c>
      <c r="IO66" s="71" t="str">
        <f>IF(Configurações!$B$3="Colunas",IF('Escala Colunas'!Q172="","",'Escala Colunas'!Q172),IF(Configurações!$B$3="Simples","",IF('Escala Linhas'!DS66="","",'Escala Linhas'!DS66)))</f>
        <v/>
      </c>
      <c r="IP66" s="71" t="str">
        <f>IF(Configurações!$B$3="Colunas",IF('Escala Colunas'!Q173="","",'Escala Colunas'!Q173),IF(Configurações!$B$3="Simples","",IF('Escala Linhas'!DT66="","",'Escala Linhas'!DT66)))</f>
        <v/>
      </c>
      <c r="IQ66" s="71" t="str">
        <f>IF(Configurações!$B$3="Colunas",IF('Escala Colunas'!Q174="","",'Escala Colunas'!Q174),IF(Configurações!$B$3="Simples","",IF('Escala Linhas'!DU66="","",'Escala Linhas'!DU66)))</f>
        <v/>
      </c>
      <c r="IR66" s="71" t="str">
        <f>IF(Configurações!$B$3="Colunas",IF('Escala Colunas'!Q175="","",'Escala Colunas'!Q175),IF(Configurações!$B$3="Simples","",IF('Escala Linhas'!DV66="","",'Escala Linhas'!DV66)))</f>
        <v/>
      </c>
      <c r="IS66">
        <f>IF($B66="",0,IF(Configurações!$B$3="Simples",IF(OR(IY66="TRAB",IY66="ATEST"),1,0),IF(AND(IO66&lt;&gt;"",IR66&lt;&gt;""),1,0)))</f>
        <v>0</v>
      </c>
      <c r="IT66" s="72">
        <f>IF(AND(IS66=1,Configurações!$B$3&lt;&gt;"Simples"),MOD(IR66-IO66,1)-IU66,0)</f>
        <v>0</v>
      </c>
      <c r="IU66" s="72">
        <f t="shared" si="173"/>
        <v>0</v>
      </c>
      <c r="IV66">
        <f t="shared" si="174"/>
        <v>0</v>
      </c>
      <c r="IW66">
        <f t="shared" si="175"/>
        <v>0</v>
      </c>
      <c r="IX66" s="38" t="str">
        <f>IF(IS66=0,"",IF(IV66&gt;Configurações!$B$15,"7DIA ","")&amp;IF(AND(WEEKDAY(IO$5)=1,IW66&gt;IF($D66="F",Configurações!$B$13,Configurações!$B$14)),"DOM ","")&amp;IF(Configurações!$B$3="Simples","",IF(ROUND(IT66*1440,0)&lt;=ROUND(Configurações!$B$11*1440,0),IF(ROUND(IU66*1440,0)&gt;0,"INT-INDEVIDO",""),IF(ROUND(IT66*1440,0)&lt;=ROUND(Configurações!$B$12*1440,0),IF(ROUND(IU66*1440,0)&lt;&gt;ROUND(Configurações!$B$8*1440,0),"INT-15MIN",""),IF(OR(ROUND(IU66*1440,0)&lt;ROUND(Configurações!$B$9*1440,0),ROUND(IU66*1440,0)&gt;ROUND(Configurações!$B$10*1440,0)),"INT-1H2H","")))))</f>
        <v/>
      </c>
      <c r="IY66" t="str">
        <f>IF(Configurações!$B$3="Simples",IF('Escala Simples'!AF66="Trabalho","TRAB",IF('Escala Simples'!AF66="Folga","FOLGA",IF('Escala Simples'!AF66="Atestado","ATEST",IF('Escala Simples'!AF66="Férias","FERIAS","")))),"")</f>
        <v/>
      </c>
      <c r="IZ66" s="71" t="str">
        <f>IF(Configurações!$B$3="Colunas",IF('Escala Colunas'!Q177="","",'Escala Colunas'!Q177),IF(Configurações!$B$3="Simples","",IF('Escala Linhas'!DX66="","",'Escala Linhas'!DX66)))</f>
        <v/>
      </c>
      <c r="JA66" s="71" t="str">
        <f>IF(Configurações!$B$3="Colunas",IF('Escala Colunas'!Q178="","",'Escala Colunas'!Q178),IF(Configurações!$B$3="Simples","",IF('Escala Linhas'!DY66="","",'Escala Linhas'!DY66)))</f>
        <v/>
      </c>
      <c r="JB66" s="71" t="str">
        <f>IF(Configurações!$B$3="Colunas",IF('Escala Colunas'!Q179="","",'Escala Colunas'!Q179),IF(Configurações!$B$3="Simples","",IF('Escala Linhas'!DZ66="","",'Escala Linhas'!DZ66)))</f>
        <v/>
      </c>
      <c r="JC66" s="71" t="str">
        <f>IF(Configurações!$B$3="Colunas",IF('Escala Colunas'!Q180="","",'Escala Colunas'!Q180),IF(Configurações!$B$3="Simples","",IF('Escala Linhas'!EA66="","",'Escala Linhas'!EA66)))</f>
        <v/>
      </c>
      <c r="JD66">
        <f>IF($B66="",0,IF(Configurações!$B$3="Simples",IF(OR(JJ66="TRAB",JJ66="ATEST"),1,0),IF(AND(IZ66&lt;&gt;"",JC66&lt;&gt;""),1,0)))</f>
        <v>0</v>
      </c>
      <c r="JE66" s="72">
        <f>IF(AND(JD66=1,Configurações!$B$3&lt;&gt;"Simples"),MOD(JC66-IZ66,1)-JF66,0)</f>
        <v>0</v>
      </c>
      <c r="JF66" s="72">
        <f t="shared" si="176"/>
        <v>0</v>
      </c>
      <c r="JG66">
        <f t="shared" si="177"/>
        <v>0</v>
      </c>
      <c r="JH66">
        <f t="shared" si="178"/>
        <v>0</v>
      </c>
      <c r="JI66" s="38" t="str">
        <f>IF(JD66=0,"",IF(JG66&gt;Configurações!$B$15,"7DIA ","")&amp;IF(AND(WEEKDAY(IZ$5)=1,JH66&gt;IF($D66="F",Configurações!$B$13,Configurações!$B$14)),"DOM ","")&amp;IF(Configurações!$B$3="Simples","",IF(ROUND(JE66*1440,0)&lt;=ROUND(Configurações!$B$11*1440,0),IF(ROUND(JF66*1440,0)&gt;0,"INT-INDEVIDO",""),IF(ROUND(JE66*1440,0)&lt;=ROUND(Configurações!$B$12*1440,0),IF(ROUND(JF66*1440,0)&lt;&gt;ROUND(Configurações!$B$8*1440,0),"INT-15MIN",""),IF(OR(ROUND(JF66*1440,0)&lt;ROUND(Configurações!$B$9*1440,0),ROUND(JF66*1440,0)&gt;ROUND(Configurações!$B$10*1440,0)),"INT-1H2H","")))))</f>
        <v/>
      </c>
      <c r="JJ66" t="str">
        <f>IF(Configurações!$B$3="Simples",IF('Escala Simples'!AG66="Trabalho","TRAB",IF('Escala Simples'!AG66="Folga","FOLGA",IF('Escala Simples'!AG66="Atestado","ATEST",IF('Escala Simples'!AG66="Férias","FERIAS","")))),"")</f>
        <v/>
      </c>
      <c r="JK66" s="71" t="str">
        <f>IF(Configurações!$B$3="Colunas",IF('Escala Colunas'!Q182="","",'Escala Colunas'!Q182),IF(Configurações!$B$3="Simples","",IF('Escala Linhas'!EC66="","",'Escala Linhas'!EC66)))</f>
        <v/>
      </c>
      <c r="JL66" s="71" t="str">
        <f>IF(Configurações!$B$3="Colunas",IF('Escala Colunas'!Q183="","",'Escala Colunas'!Q183),IF(Configurações!$B$3="Simples","",IF('Escala Linhas'!ED66="","",'Escala Linhas'!ED66)))</f>
        <v/>
      </c>
      <c r="JM66" s="71" t="str">
        <f>IF(Configurações!$B$3="Colunas",IF('Escala Colunas'!Q184="","",'Escala Colunas'!Q184),IF(Configurações!$B$3="Simples","",IF('Escala Linhas'!EE66="","",'Escala Linhas'!EE66)))</f>
        <v/>
      </c>
      <c r="JN66" s="71" t="str">
        <f>IF(Configurações!$B$3="Colunas",IF('Escala Colunas'!Q185="","",'Escala Colunas'!Q185),IF(Configurações!$B$3="Simples","",IF('Escala Linhas'!EF66="","",'Escala Linhas'!EF66)))</f>
        <v/>
      </c>
      <c r="JO66">
        <f>IF($B66="",0,IF(Configurações!$B$3="Simples",IF(OR(JU66="TRAB",JU66="ATEST"),1,0),IF(AND(JK66&lt;&gt;"",JN66&lt;&gt;""),1,0)))</f>
        <v>0</v>
      </c>
      <c r="JP66" s="72">
        <f>IF(AND(JO66=1,Configurações!$B$3&lt;&gt;"Simples"),MOD(JN66-JK66,1)-JQ66,0)</f>
        <v>0</v>
      </c>
      <c r="JQ66" s="72">
        <f t="shared" si="179"/>
        <v>0</v>
      </c>
      <c r="JR66">
        <f t="shared" si="180"/>
        <v>0</v>
      </c>
      <c r="JS66">
        <f t="shared" si="181"/>
        <v>0</v>
      </c>
      <c r="JT66" s="38" t="str">
        <f>IF(JO66=0,"",IF(JR66&gt;Configurações!$B$15,"7DIA ","")&amp;IF(AND(WEEKDAY(JK$5)=1,JS66&gt;IF($D66="F",Configurações!$B$13,Configurações!$B$14)),"DOM ","")&amp;IF(Configurações!$B$3="Simples","",IF(ROUND(JP66*1440,0)&lt;=ROUND(Configurações!$B$11*1440,0),IF(ROUND(JQ66*1440,0)&gt;0,"INT-INDEVIDO",""),IF(ROUND(JP66*1440,0)&lt;=ROUND(Configurações!$B$12*1440,0),IF(ROUND(JQ66*1440,0)&lt;&gt;ROUND(Configurações!$B$8*1440,0),"INT-15MIN",""),IF(OR(ROUND(JQ66*1440,0)&lt;ROUND(Configurações!$B$9*1440,0),ROUND(JQ66*1440,0)&gt;ROUND(Configurações!$B$10*1440,0)),"INT-1H2H","")))))</f>
        <v/>
      </c>
      <c r="JU66" t="str">
        <f>IF(Configurações!$B$3="Simples",IF('Escala Simples'!AH66="Trabalho","TRAB",IF('Escala Simples'!AH66="Folga","FOLGA",IF('Escala Simples'!AH66="Atestado","ATEST",IF('Escala Simples'!AH66="Férias","FERIAS","")))),"")</f>
        <v/>
      </c>
      <c r="JV66" s="71" t="str">
        <f>IF(Configurações!$B$3="Colunas",IF('Escala Colunas'!Q187="","",'Escala Colunas'!Q187),IF(Configurações!$B$3="Simples","",IF('Escala Linhas'!EH66="","",'Escala Linhas'!EH66)))</f>
        <v/>
      </c>
      <c r="JW66" s="71" t="str">
        <f>IF(Configurações!$B$3="Colunas",IF('Escala Colunas'!Q188="","",'Escala Colunas'!Q188),IF(Configurações!$B$3="Simples","",IF('Escala Linhas'!EI66="","",'Escala Linhas'!EI66)))</f>
        <v/>
      </c>
      <c r="JX66" s="71" t="str">
        <f>IF(Configurações!$B$3="Colunas",IF('Escala Colunas'!Q189="","",'Escala Colunas'!Q189),IF(Configurações!$B$3="Simples","",IF('Escala Linhas'!EJ66="","",'Escala Linhas'!EJ66)))</f>
        <v/>
      </c>
      <c r="JY66" s="71" t="str">
        <f>IF(Configurações!$B$3="Colunas",IF('Escala Colunas'!Q190="","",'Escala Colunas'!Q190),IF(Configurações!$B$3="Simples","",IF('Escala Linhas'!EK66="","",'Escala Linhas'!EK66)))</f>
        <v/>
      </c>
      <c r="JZ66">
        <f>IF($B66="",0,IF(Configurações!$B$3="Simples",IF(OR(KF66="TRAB",KF66="ATEST"),1,0),IF(AND(JV66&lt;&gt;"",JY66&lt;&gt;""),1,0)))</f>
        <v>0</v>
      </c>
      <c r="KA66" s="72">
        <f>IF(AND(JZ66=1,Configurações!$B$3&lt;&gt;"Simples"),MOD(JY66-JV66,1)-KB66,0)</f>
        <v>0</v>
      </c>
      <c r="KB66" s="72">
        <f t="shared" si="182"/>
        <v>0</v>
      </c>
      <c r="KC66">
        <f t="shared" si="183"/>
        <v>0</v>
      </c>
      <c r="KD66">
        <f t="shared" si="184"/>
        <v>0</v>
      </c>
      <c r="KE66" s="38" t="str">
        <f>IF(JZ66=0,"",IF(KC66&gt;Configurações!$B$15,"7DIA ","")&amp;IF(AND(WEEKDAY(JV$5)=1,KD66&gt;IF($D66="F",Configurações!$B$13,Configurações!$B$14)),"DOM ","")&amp;IF(Configurações!$B$3="Simples","",IF(ROUND(KA66*1440,0)&lt;=ROUND(Configurações!$B$11*1440,0),IF(ROUND(KB66*1440,0)&gt;0,"INT-INDEVIDO",""),IF(ROUND(KA66*1440,0)&lt;=ROUND(Configurações!$B$12*1440,0),IF(ROUND(KB66*1440,0)&lt;&gt;ROUND(Configurações!$B$8*1440,0),"INT-15MIN",""),IF(OR(ROUND(KB66*1440,0)&lt;ROUND(Configurações!$B$9*1440,0),ROUND(KB66*1440,0)&gt;ROUND(Configurações!$B$10*1440,0)),"INT-1H2H","")))))</f>
        <v/>
      </c>
      <c r="KF66" t="str">
        <f>IF(Configurações!$B$3="Simples",IF('Escala Simples'!AI66="Trabalho","TRAB",IF('Escala Simples'!AI66="Folga","FOLGA",IF('Escala Simples'!AI66="Atestado","ATEST",IF('Escala Simples'!AI66="Férias","FERIAS","")))),"")</f>
        <v/>
      </c>
      <c r="KG66" s="71" t="str">
        <f>IF(Configurações!$B$3="Colunas",IF('Escala Colunas'!Q192="","",'Escala Colunas'!Q192),IF(Configurações!$B$3="Simples","",IF('Escala Linhas'!EM66="","",'Escala Linhas'!EM66)))</f>
        <v/>
      </c>
      <c r="KH66" s="71" t="str">
        <f>IF(Configurações!$B$3="Colunas",IF('Escala Colunas'!Q193="","",'Escala Colunas'!Q193),IF(Configurações!$B$3="Simples","",IF('Escala Linhas'!EN66="","",'Escala Linhas'!EN66)))</f>
        <v/>
      </c>
      <c r="KI66" s="71" t="str">
        <f>IF(Configurações!$B$3="Colunas",IF('Escala Colunas'!Q194="","",'Escala Colunas'!Q194),IF(Configurações!$B$3="Simples","",IF('Escala Linhas'!EO66="","",'Escala Linhas'!EO66)))</f>
        <v/>
      </c>
      <c r="KJ66" s="71" t="str">
        <f>IF(Configurações!$B$3="Colunas",IF('Escala Colunas'!Q195="","",'Escala Colunas'!Q195),IF(Configurações!$B$3="Simples","",IF('Escala Linhas'!EP66="","",'Escala Linhas'!EP66)))</f>
        <v/>
      </c>
      <c r="KK66">
        <f>IF($B66="",0,IF(Configurações!$B$3="Simples",IF(OR(KQ66="TRAB",KQ66="ATEST"),1,0),IF(AND(KG66&lt;&gt;"",KJ66&lt;&gt;""),1,0)))</f>
        <v>0</v>
      </c>
      <c r="KL66" s="72">
        <f>IF(AND(KK66=1,Configurações!$B$3&lt;&gt;"Simples"),MOD(KJ66-KG66,1)-KM66,0)</f>
        <v>0</v>
      </c>
      <c r="KM66" s="72">
        <f t="shared" si="185"/>
        <v>0</v>
      </c>
      <c r="KN66">
        <f t="shared" si="186"/>
        <v>0</v>
      </c>
      <c r="KO66">
        <f t="shared" si="187"/>
        <v>0</v>
      </c>
      <c r="KP66" s="38" t="str">
        <f>IF(KK66=0,"",IF(KN66&gt;Configurações!$B$15,"7DIA ","")&amp;IF(AND(WEEKDAY(KG$5)=1,KO66&gt;IF($D66="F",Configurações!$B$13,Configurações!$B$14)),"DOM ","")&amp;IF(Configurações!$B$3="Simples","",IF(ROUND(KL66*1440,0)&lt;=ROUND(Configurações!$B$11*1440,0),IF(ROUND(KM66*1440,0)&gt;0,"INT-INDEVIDO",""),IF(ROUND(KL66*1440,0)&lt;=ROUND(Configurações!$B$12*1440,0),IF(ROUND(KM66*1440,0)&lt;&gt;ROUND(Configurações!$B$8*1440,0),"INT-15MIN",""),IF(OR(ROUND(KM66*1440,0)&lt;ROUND(Configurações!$B$9*1440,0),ROUND(KM66*1440,0)&gt;ROUND(Configurações!$B$10*1440,0)),"INT-1H2H","")))))</f>
        <v/>
      </c>
      <c r="KQ66" t="str">
        <f>IF(Configurações!$B$3="Simples",IF('Escala Simples'!AJ66="Trabalho","TRAB",IF('Escala Simples'!AJ66="Folga","FOLGA",IF('Escala Simples'!AJ66="Atestado","ATEST",IF('Escala Simples'!AJ66="Férias","FERIAS","")))),"")</f>
        <v/>
      </c>
      <c r="KR66" s="71" t="str">
        <f>IF(Configurações!$B$3="Colunas",IF('Escala Colunas'!Q197="","",'Escala Colunas'!Q197),IF(Configurações!$B$3="Simples","",IF('Escala Linhas'!ER66="","",'Escala Linhas'!ER66)))</f>
        <v/>
      </c>
      <c r="KS66" s="71" t="str">
        <f>IF(Configurações!$B$3="Colunas",IF('Escala Colunas'!Q198="","",'Escala Colunas'!Q198),IF(Configurações!$B$3="Simples","",IF('Escala Linhas'!ES66="","",'Escala Linhas'!ES66)))</f>
        <v/>
      </c>
      <c r="KT66" s="71" t="str">
        <f>IF(Configurações!$B$3="Colunas",IF('Escala Colunas'!Q199="","",'Escala Colunas'!Q199),IF(Configurações!$B$3="Simples","",IF('Escala Linhas'!ET66="","",'Escala Linhas'!ET66)))</f>
        <v/>
      </c>
      <c r="KU66" s="71" t="str">
        <f>IF(Configurações!$B$3="Colunas",IF('Escala Colunas'!Q200="","",'Escala Colunas'!Q200),IF(Configurações!$B$3="Simples","",IF('Escala Linhas'!EU66="","",'Escala Linhas'!EU66)))</f>
        <v/>
      </c>
      <c r="KV66">
        <f>IF($B66="",0,IF(Configurações!$B$3="Simples",IF(OR(LB66="TRAB",LB66="ATEST"),1,0),IF(AND(KR66&lt;&gt;"",KU66&lt;&gt;""),1,0)))</f>
        <v>0</v>
      </c>
      <c r="KW66" s="72">
        <f>IF(AND(KV66=1,Configurações!$B$3&lt;&gt;"Simples"),MOD(KU66-KR66,1)-KX66,0)</f>
        <v>0</v>
      </c>
      <c r="KX66" s="72">
        <f t="shared" si="188"/>
        <v>0</v>
      </c>
      <c r="KY66">
        <f t="shared" si="189"/>
        <v>0</v>
      </c>
      <c r="KZ66">
        <f t="shared" si="190"/>
        <v>0</v>
      </c>
      <c r="LA66" s="38" t="str">
        <f>IF(KV66=0,"",IF(KY66&gt;Configurações!$B$15,"7DIA ","")&amp;IF(AND(WEEKDAY(KR$5)=1,KZ66&gt;IF($D66="F",Configurações!$B$13,Configurações!$B$14)),"DOM ","")&amp;IF(Configurações!$B$3="Simples","",IF(ROUND(KW66*1440,0)&lt;=ROUND(Configurações!$B$11*1440,0),IF(ROUND(KX66*1440,0)&gt;0,"INT-INDEVIDO",""),IF(ROUND(KW66*1440,0)&lt;=ROUND(Configurações!$B$12*1440,0),IF(ROUND(KX66*1440,0)&lt;&gt;ROUND(Configurações!$B$8*1440,0),"INT-15MIN",""),IF(OR(ROUND(KX66*1440,0)&lt;ROUND(Configurações!$B$9*1440,0),ROUND(KX66*1440,0)&gt;ROUND(Configurações!$B$10*1440,0)),"INT-1H2H","")))))</f>
        <v/>
      </c>
      <c r="LB66" t="str">
        <f>IF(Configurações!$B$3="Simples",IF('Escala Simples'!AK66="Trabalho","TRAB",IF('Escala Simples'!AK66="Folga","FOLGA",IF('Escala Simples'!AK66="Atestado","ATEST",IF('Escala Simples'!AK66="Férias","FERIAS","")))),"")</f>
        <v/>
      </c>
      <c r="LC66" s="71" t="str">
        <f>IF(Configurações!$B$3="Colunas",IF('Escala Colunas'!Q205="","",'Escala Colunas'!Q205),IF(Configurações!$B$3="Simples","",IF('Escala Linhas'!EZ66="","",'Escala Linhas'!EZ66)))</f>
        <v/>
      </c>
      <c r="LD66" s="71" t="str">
        <f>IF(Configurações!$B$3="Colunas",IF('Escala Colunas'!Q206="","",'Escala Colunas'!Q206),IF(Configurações!$B$3="Simples","",IF('Escala Linhas'!FA66="","",'Escala Linhas'!FA66)))</f>
        <v/>
      </c>
      <c r="LE66" s="71" t="str">
        <f>IF(Configurações!$B$3="Colunas",IF('Escala Colunas'!Q207="","",'Escala Colunas'!Q207),IF(Configurações!$B$3="Simples","",IF('Escala Linhas'!FB66="","",'Escala Linhas'!FB66)))</f>
        <v/>
      </c>
      <c r="LF66" s="71" t="str">
        <f>IF(Configurações!$B$3="Colunas",IF('Escala Colunas'!Q208="","",'Escala Colunas'!Q208),IF(Configurações!$B$3="Simples","",IF('Escala Linhas'!FC66="","",'Escala Linhas'!FC66)))</f>
        <v/>
      </c>
      <c r="LG66">
        <f>IF($B66="",0,IF(Configurações!$B$3="Simples",IF(OR(LM66="TRAB",LM66="ATEST"),1,0),IF(AND(LC66&lt;&gt;"",LF66&lt;&gt;""),1,0)))</f>
        <v>0</v>
      </c>
      <c r="LH66" s="72">
        <f>IF(AND(LG66=1,Configurações!$B$3&lt;&gt;"Simples"),MOD(LF66-LC66,1)-LI66,0)</f>
        <v>0</v>
      </c>
      <c r="LI66" s="72">
        <f t="shared" si="191"/>
        <v>0</v>
      </c>
      <c r="LJ66">
        <f t="shared" si="192"/>
        <v>0</v>
      </c>
      <c r="LK66">
        <f t="shared" si="193"/>
        <v>0</v>
      </c>
      <c r="LL66" s="38" t="str">
        <f>IF(LG66=0,"",IF(LJ66&gt;Configurações!$B$15,"7DIA ","")&amp;IF(AND(WEEKDAY(LC$5)=1,LK66&gt;IF($D66="F",Configurações!$B$13,Configurações!$B$14)),"DOM ","")&amp;IF(Configurações!$B$3="Simples","",IF(ROUND(LH66*1440,0)&lt;=ROUND(Configurações!$B$11*1440,0),IF(ROUND(LI66*1440,0)&gt;0,"INT-INDEVIDO",""),IF(ROUND(LH66*1440,0)&lt;=ROUND(Configurações!$B$12*1440,0),IF(ROUND(LI66*1440,0)&lt;&gt;ROUND(Configurações!$B$8*1440,0),"INT-15MIN",""),IF(OR(ROUND(LI66*1440,0)&lt;ROUND(Configurações!$B$9*1440,0),ROUND(LI66*1440,0)&gt;ROUND(Configurações!$B$10*1440,0)),"INT-1H2H","")))))</f>
        <v/>
      </c>
      <c r="LM66" t="str">
        <f>IF(Configurações!$B$3="Simples",IF('Escala Simples'!AN66="Trabalho","TRAB",IF('Escala Simples'!AN66="Folga","FOLGA",IF('Escala Simples'!AN66="Atestado","ATEST",IF('Escala Simples'!AN66="Férias","FERIAS","")))),"")</f>
        <v/>
      </c>
      <c r="LN66" s="71" t="str">
        <f>IF(Configurações!$B$3="Colunas",IF('Escala Colunas'!Q210="","",'Escala Colunas'!Q210),IF(Configurações!$B$3="Simples","",IF('Escala Linhas'!FE66="","",'Escala Linhas'!FE66)))</f>
        <v/>
      </c>
      <c r="LO66" s="71" t="str">
        <f>IF(Configurações!$B$3="Colunas",IF('Escala Colunas'!Q211="","",'Escala Colunas'!Q211),IF(Configurações!$B$3="Simples","",IF('Escala Linhas'!FF66="","",'Escala Linhas'!FF66)))</f>
        <v/>
      </c>
      <c r="LP66" s="71" t="str">
        <f>IF(Configurações!$B$3="Colunas",IF('Escala Colunas'!Q212="","",'Escala Colunas'!Q212),IF(Configurações!$B$3="Simples","",IF('Escala Linhas'!FG66="","",'Escala Linhas'!FG66)))</f>
        <v/>
      </c>
      <c r="LQ66" s="71" t="str">
        <f>IF(Configurações!$B$3="Colunas",IF('Escala Colunas'!Q213="","",'Escala Colunas'!Q213),IF(Configurações!$B$3="Simples","",IF('Escala Linhas'!FH66="","",'Escala Linhas'!FH66)))</f>
        <v/>
      </c>
      <c r="LR66">
        <f>IF($B66="",0,IF(Configurações!$B$3="Simples",IF(OR(LX66="TRAB",LX66="ATEST"),1,0),IF(AND(LN66&lt;&gt;"",LQ66&lt;&gt;""),1,0)))</f>
        <v>0</v>
      </c>
      <c r="LS66" s="72">
        <f>IF(AND(LR66=1,Configurações!$B$3&lt;&gt;"Simples"),MOD(LQ66-LN66,1)-LT66,0)</f>
        <v>0</v>
      </c>
      <c r="LT66" s="72">
        <f t="shared" si="194"/>
        <v>0</v>
      </c>
      <c r="LU66">
        <f t="shared" si="195"/>
        <v>0</v>
      </c>
      <c r="LV66">
        <f t="shared" si="196"/>
        <v>0</v>
      </c>
      <c r="LW66" s="38" t="str">
        <f>IF(LR66=0,"",IF(LU66&gt;Configurações!$B$15,"7DIA ","")&amp;IF(AND(WEEKDAY(LN$5)=1,LV66&gt;IF($D66="F",Configurações!$B$13,Configurações!$B$14)),"DOM ","")&amp;IF(Configurações!$B$3="Simples","",IF(ROUND(LS66*1440,0)&lt;=ROUND(Configurações!$B$11*1440,0),IF(ROUND(LT66*1440,0)&gt;0,"INT-INDEVIDO",""),IF(ROUND(LS66*1440,0)&lt;=ROUND(Configurações!$B$12*1440,0),IF(ROUND(LT66*1440,0)&lt;&gt;ROUND(Configurações!$B$8*1440,0),"INT-15MIN",""),IF(OR(ROUND(LT66*1440,0)&lt;ROUND(Configurações!$B$9*1440,0),ROUND(LT66*1440,0)&gt;ROUND(Configurações!$B$10*1440,0)),"INT-1H2H","")))))</f>
        <v/>
      </c>
      <c r="LX66" t="str">
        <f>IF(Configurações!$B$3="Simples",IF('Escala Simples'!AO66="Trabalho","TRAB",IF('Escala Simples'!AO66="Folga","FOLGA",IF('Escala Simples'!AO66="Atestado","ATEST",IF('Escala Simples'!AO66="Férias","FERIAS","")))),"")</f>
        <v/>
      </c>
      <c r="LY66" s="71" t="str">
        <f>IF(Configurações!$B$3="Colunas",IF('Escala Colunas'!Q215="","",'Escala Colunas'!Q215),IF(Configurações!$B$3="Simples","",IF('Escala Linhas'!FJ66="","",'Escala Linhas'!FJ66)))</f>
        <v/>
      </c>
      <c r="LZ66" s="71" t="str">
        <f>IF(Configurações!$B$3="Colunas",IF('Escala Colunas'!Q216="","",'Escala Colunas'!Q216),IF(Configurações!$B$3="Simples","",IF('Escala Linhas'!FK66="","",'Escala Linhas'!FK66)))</f>
        <v/>
      </c>
      <c r="MA66" s="71" t="str">
        <f>IF(Configurações!$B$3="Colunas",IF('Escala Colunas'!Q217="","",'Escala Colunas'!Q217),IF(Configurações!$B$3="Simples","",IF('Escala Linhas'!FL66="","",'Escala Linhas'!FL66)))</f>
        <v/>
      </c>
      <c r="MB66" s="71" t="str">
        <f>IF(Configurações!$B$3="Colunas",IF('Escala Colunas'!Q218="","",'Escala Colunas'!Q218),IF(Configurações!$B$3="Simples","",IF('Escala Linhas'!FM66="","",'Escala Linhas'!FM66)))</f>
        <v/>
      </c>
      <c r="MC66">
        <f>IF($B66="",0,IF(Configurações!$B$3="Simples",IF(OR(MI66="TRAB",MI66="ATEST"),1,0),IF(AND(LY66&lt;&gt;"",MB66&lt;&gt;""),1,0)))</f>
        <v>0</v>
      </c>
      <c r="MD66" s="72">
        <f>IF(AND(MC66=1,Configurações!$B$3&lt;&gt;"Simples"),MOD(MB66-LY66,1)-ME66,0)</f>
        <v>0</v>
      </c>
      <c r="ME66" s="72">
        <f t="shared" si="197"/>
        <v>0</v>
      </c>
      <c r="MF66">
        <f t="shared" si="198"/>
        <v>0</v>
      </c>
      <c r="MG66">
        <f t="shared" si="199"/>
        <v>0</v>
      </c>
      <c r="MH66" s="38" t="str">
        <f>IF(MC66=0,"",IF(MF66&gt;Configurações!$B$15,"7DIA ","")&amp;IF(AND(WEEKDAY(LY$5)=1,MG66&gt;IF($D66="F",Configurações!$B$13,Configurações!$B$14)),"DOM ","")&amp;IF(Configurações!$B$3="Simples","",IF(ROUND(MD66*1440,0)&lt;=ROUND(Configurações!$B$11*1440,0),IF(ROUND(ME66*1440,0)&gt;0,"INT-INDEVIDO",""),IF(ROUND(MD66*1440,0)&lt;=ROUND(Configurações!$B$12*1440,0),IF(ROUND(ME66*1440,0)&lt;&gt;ROUND(Configurações!$B$8*1440,0),"INT-15MIN",""),IF(OR(ROUND(ME66*1440,0)&lt;ROUND(Configurações!$B$9*1440,0),ROUND(ME66*1440,0)&gt;ROUND(Configurações!$B$10*1440,0)),"INT-1H2H","")))))</f>
        <v/>
      </c>
      <c r="MI66" t="str">
        <f>IF(Configurações!$B$3="Simples",IF('Escala Simples'!AP66="Trabalho","TRAB",IF('Escala Simples'!AP66="Folga","FOLGA",IF('Escala Simples'!AP66="Atestado","ATEST",IF('Escala Simples'!AP66="Férias","FERIAS","")))),"")</f>
        <v/>
      </c>
      <c r="MJ66" s="71" t="str">
        <f>IF(Configurações!$B$3="Colunas",IF('Escala Colunas'!Q220="","",'Escala Colunas'!Q220),IF(Configurações!$B$3="Simples","",IF('Escala Linhas'!FO66="","",'Escala Linhas'!FO66)))</f>
        <v/>
      </c>
      <c r="MK66" s="71" t="str">
        <f>IF(Configurações!$B$3="Colunas",IF('Escala Colunas'!Q221="","",'Escala Colunas'!Q221),IF(Configurações!$B$3="Simples","",IF('Escala Linhas'!FP66="","",'Escala Linhas'!FP66)))</f>
        <v/>
      </c>
      <c r="ML66" s="71" t="str">
        <f>IF(Configurações!$B$3="Colunas",IF('Escala Colunas'!Q222="","",'Escala Colunas'!Q222),IF(Configurações!$B$3="Simples","",IF('Escala Linhas'!FQ66="","",'Escala Linhas'!FQ66)))</f>
        <v/>
      </c>
      <c r="MM66" s="71" t="str">
        <f>IF(Configurações!$B$3="Colunas",IF('Escala Colunas'!Q223="","",'Escala Colunas'!Q223),IF(Configurações!$B$3="Simples","",IF('Escala Linhas'!FR66="","",'Escala Linhas'!FR66)))</f>
        <v/>
      </c>
      <c r="MN66">
        <f>IF($B66="",0,IF(Configurações!$B$3="Simples",IF(OR(MT66="TRAB",MT66="ATEST"),1,0),IF(AND(MJ66&lt;&gt;"",MM66&lt;&gt;""),1,0)))</f>
        <v>0</v>
      </c>
      <c r="MO66" s="72">
        <f>IF(AND(MN66=1,Configurações!$B$3&lt;&gt;"Simples"),MOD(MM66-MJ66,1)-MP66,0)</f>
        <v>0</v>
      </c>
      <c r="MP66" s="72">
        <f t="shared" si="200"/>
        <v>0</v>
      </c>
      <c r="MQ66">
        <f t="shared" si="201"/>
        <v>0</v>
      </c>
      <c r="MR66">
        <f t="shared" si="202"/>
        <v>0</v>
      </c>
      <c r="MS66" s="38" t="str">
        <f>IF(MN66=0,"",IF(MQ66&gt;Configurações!$B$15,"7DIA ","")&amp;IF(AND(WEEKDAY(MJ$5)=1,MR66&gt;IF($D66="F",Configurações!$B$13,Configurações!$B$14)),"DOM ","")&amp;IF(Configurações!$B$3="Simples","",IF(ROUND(MO66*1440,0)&lt;=ROUND(Configurações!$B$11*1440,0),IF(ROUND(MP66*1440,0)&gt;0,"INT-INDEVIDO",""),IF(ROUND(MO66*1440,0)&lt;=ROUND(Configurações!$B$12*1440,0),IF(ROUND(MP66*1440,0)&lt;&gt;ROUND(Configurações!$B$8*1440,0),"INT-15MIN",""),IF(OR(ROUND(MP66*1440,0)&lt;ROUND(Configurações!$B$9*1440,0),ROUND(MP66*1440,0)&gt;ROUND(Configurações!$B$10*1440,0)),"INT-1H2H","")))))</f>
        <v/>
      </c>
      <c r="MT66" t="str">
        <f>IF(Configurações!$B$3="Simples",IF('Escala Simples'!AQ66="Trabalho","TRAB",IF('Escala Simples'!AQ66="Folga","FOLGA",IF('Escala Simples'!AQ66="Atestado","ATEST",IF('Escala Simples'!AQ66="Férias","FERIAS","")))),"")</f>
        <v/>
      </c>
      <c r="MU66" s="71" t="str">
        <f>IF(Configurações!$B$3="Colunas",IF('Escala Colunas'!Q225="","",'Escala Colunas'!Q225),IF(Configurações!$B$3="Simples","",IF('Escala Linhas'!FT66="","",'Escala Linhas'!FT66)))</f>
        <v/>
      </c>
      <c r="MV66" s="71" t="str">
        <f>IF(Configurações!$B$3="Colunas",IF('Escala Colunas'!Q226="","",'Escala Colunas'!Q226),IF(Configurações!$B$3="Simples","",IF('Escala Linhas'!FU66="","",'Escala Linhas'!FU66)))</f>
        <v/>
      </c>
      <c r="MW66" s="71" t="str">
        <f>IF(Configurações!$B$3="Colunas",IF('Escala Colunas'!Q227="","",'Escala Colunas'!Q227),IF(Configurações!$B$3="Simples","",IF('Escala Linhas'!FV66="","",'Escala Linhas'!FV66)))</f>
        <v/>
      </c>
      <c r="MX66" s="71" t="str">
        <f>IF(Configurações!$B$3="Colunas",IF('Escala Colunas'!Q228="","",'Escala Colunas'!Q228),IF(Configurações!$B$3="Simples","",IF('Escala Linhas'!FW66="","",'Escala Linhas'!FW66)))</f>
        <v/>
      </c>
      <c r="MY66">
        <f>IF($B66="",0,IF(Configurações!$B$3="Simples",IF(OR(NE66="TRAB",NE66="ATEST"),1,0),IF(AND(MU66&lt;&gt;"",MX66&lt;&gt;""),1,0)))</f>
        <v>0</v>
      </c>
      <c r="MZ66" s="72">
        <f>IF(AND(MY66=1,Configurações!$B$3&lt;&gt;"Simples"),MOD(MX66-MU66,1)-NA66,0)</f>
        <v>0</v>
      </c>
      <c r="NA66" s="72">
        <f t="shared" si="203"/>
        <v>0</v>
      </c>
      <c r="NB66">
        <f t="shared" si="204"/>
        <v>0</v>
      </c>
      <c r="NC66">
        <f t="shared" si="205"/>
        <v>0</v>
      </c>
      <c r="ND66" s="38" t="str">
        <f>IF(MY66=0,"",IF(NB66&gt;Configurações!$B$15,"7DIA ","")&amp;IF(AND(WEEKDAY(MU$5)=1,NC66&gt;IF($D66="F",Configurações!$B$13,Configurações!$B$14)),"DOM ","")&amp;IF(Configurações!$B$3="Simples","",IF(ROUND(MZ66*1440,0)&lt;=ROUND(Configurações!$B$11*1440,0),IF(ROUND(NA66*1440,0)&gt;0,"INT-INDEVIDO",""),IF(ROUND(MZ66*1440,0)&lt;=ROUND(Configurações!$B$12*1440,0),IF(ROUND(NA66*1440,0)&lt;&gt;ROUND(Configurações!$B$8*1440,0),"INT-15MIN",""),IF(OR(ROUND(NA66*1440,0)&lt;ROUND(Configurações!$B$9*1440,0),ROUND(NA66*1440,0)&gt;ROUND(Configurações!$B$10*1440,0)),"INT-1H2H","")))))</f>
        <v/>
      </c>
      <c r="NE66" t="str">
        <f>IF(Configurações!$B$3="Simples",IF('Escala Simples'!AR66="Trabalho","TRAB",IF('Escala Simples'!AR66="Folga","FOLGA",IF('Escala Simples'!AR66="Atestado","ATEST",IF('Escala Simples'!AR66="Férias","FERIAS","")))),"")</f>
        <v/>
      </c>
      <c r="NF66" s="71" t="str">
        <f>IF(Configurações!$B$3="Colunas",IF('Escala Colunas'!Q230="","",'Escala Colunas'!Q230),IF(Configurações!$B$3="Simples","",IF('Escala Linhas'!FY66="","",'Escala Linhas'!FY66)))</f>
        <v/>
      </c>
      <c r="NG66" s="71" t="str">
        <f>IF(Configurações!$B$3="Colunas",IF('Escala Colunas'!Q231="","",'Escala Colunas'!Q231),IF(Configurações!$B$3="Simples","",IF('Escala Linhas'!FZ66="","",'Escala Linhas'!FZ66)))</f>
        <v/>
      </c>
      <c r="NH66" s="71" t="str">
        <f>IF(Configurações!$B$3="Colunas",IF('Escala Colunas'!Q232="","",'Escala Colunas'!Q232),IF(Configurações!$B$3="Simples","",IF('Escala Linhas'!GA66="","",'Escala Linhas'!GA66)))</f>
        <v/>
      </c>
      <c r="NI66" s="71" t="str">
        <f>IF(Configurações!$B$3="Colunas",IF('Escala Colunas'!Q233="","",'Escala Colunas'!Q233),IF(Configurações!$B$3="Simples","",IF('Escala Linhas'!GB66="","",'Escala Linhas'!GB66)))</f>
        <v/>
      </c>
      <c r="NJ66">
        <f>IF($B66="",0,IF(Configurações!$B$3="Simples",IF(OR(NP66="TRAB",NP66="ATEST"),1,0),IF(AND(NF66&lt;&gt;"",NI66&lt;&gt;""),1,0)))</f>
        <v>0</v>
      </c>
      <c r="NK66" s="72">
        <f>IF(AND(NJ66=1,Configurações!$B$3&lt;&gt;"Simples"),MOD(NI66-NF66,1)-NL66,0)</f>
        <v>0</v>
      </c>
      <c r="NL66" s="72">
        <f t="shared" si="206"/>
        <v>0</v>
      </c>
      <c r="NM66">
        <f t="shared" si="207"/>
        <v>0</v>
      </c>
      <c r="NN66">
        <f t="shared" si="208"/>
        <v>0</v>
      </c>
      <c r="NO66" s="38" t="str">
        <f>IF(NJ66=0,"",IF(NM66&gt;Configurações!$B$15,"7DIA ","")&amp;IF(AND(WEEKDAY(NF$5)=1,NN66&gt;IF($D66="F",Configurações!$B$13,Configurações!$B$14)),"DOM ","")&amp;IF(Configurações!$B$3="Simples","",IF(ROUND(NK66*1440,0)&lt;=ROUND(Configurações!$B$11*1440,0),IF(ROUND(NL66*1440,0)&gt;0,"INT-INDEVIDO",""),IF(ROUND(NK66*1440,0)&lt;=ROUND(Configurações!$B$12*1440,0),IF(ROUND(NL66*1440,0)&lt;&gt;ROUND(Configurações!$B$8*1440,0),"INT-15MIN",""),IF(OR(ROUND(NL66*1440,0)&lt;ROUND(Configurações!$B$9*1440,0),ROUND(NL66*1440,0)&gt;ROUND(Configurações!$B$10*1440,0)),"INT-1H2H","")))))</f>
        <v/>
      </c>
      <c r="NP66" t="str">
        <f>IF(Configurações!$B$3="Simples",IF('Escala Simples'!AS66="Trabalho","TRAB",IF('Escala Simples'!AS66="Folga","FOLGA",IF('Escala Simples'!AS66="Atestado","ATEST",IF('Escala Simples'!AS66="Férias","FERIAS","")))),"")</f>
        <v/>
      </c>
      <c r="NQ66" s="71" t="str">
        <f>IF(Configurações!$B$3="Colunas",IF('Escala Colunas'!Q235="","",'Escala Colunas'!Q235),IF(Configurações!$B$3="Simples","",IF('Escala Linhas'!GD66="","",'Escala Linhas'!GD66)))</f>
        <v/>
      </c>
      <c r="NR66" s="71" t="str">
        <f>IF(Configurações!$B$3="Colunas",IF('Escala Colunas'!Q236="","",'Escala Colunas'!Q236),IF(Configurações!$B$3="Simples","",IF('Escala Linhas'!GE66="","",'Escala Linhas'!GE66)))</f>
        <v/>
      </c>
      <c r="NS66" s="71" t="str">
        <f>IF(Configurações!$B$3="Colunas",IF('Escala Colunas'!Q237="","",'Escala Colunas'!Q237),IF(Configurações!$B$3="Simples","",IF('Escala Linhas'!GF66="","",'Escala Linhas'!GF66)))</f>
        <v/>
      </c>
      <c r="NT66" s="71" t="str">
        <f>IF(Configurações!$B$3="Colunas",IF('Escala Colunas'!Q238="","",'Escala Colunas'!Q238),IF(Configurações!$B$3="Simples","",IF('Escala Linhas'!GG66="","",'Escala Linhas'!GG66)))</f>
        <v/>
      </c>
      <c r="NU66">
        <f>IF($B66="",0,IF(Configurações!$B$3="Simples",IF(OR(OA66="TRAB",OA66="ATEST"),1,0),IF(AND(NQ66&lt;&gt;"",NT66&lt;&gt;""),1,0)))</f>
        <v>0</v>
      </c>
      <c r="NV66" s="72">
        <f>IF(AND(NU66=1,Configurações!$B$3&lt;&gt;"Simples"),MOD(NT66-NQ66,1)-NW66,0)</f>
        <v>0</v>
      </c>
      <c r="NW66" s="72">
        <f t="shared" si="209"/>
        <v>0</v>
      </c>
      <c r="NX66">
        <f t="shared" si="210"/>
        <v>0</v>
      </c>
      <c r="NY66">
        <f t="shared" si="211"/>
        <v>0</v>
      </c>
      <c r="NZ66" s="38" t="str">
        <f>IF(NU66=0,"",IF(NX66&gt;Configurações!$B$15,"7DIA ","")&amp;IF(AND(WEEKDAY(NQ$5)=1,NY66&gt;IF($D66="F",Configurações!$B$13,Configurações!$B$14)),"DOM ","")&amp;IF(Configurações!$B$3="Simples","",IF(ROUND(NV66*1440,0)&lt;=ROUND(Configurações!$B$11*1440,0),IF(ROUND(NW66*1440,0)&gt;0,"INT-INDEVIDO",""),IF(ROUND(NV66*1440,0)&lt;=ROUND(Configurações!$B$12*1440,0),IF(ROUND(NW66*1440,0)&lt;&gt;ROUND(Configurações!$B$8*1440,0),"INT-15MIN",""),IF(OR(ROUND(NW66*1440,0)&lt;ROUND(Configurações!$B$9*1440,0),ROUND(NW66*1440,0)&gt;ROUND(Configurações!$B$10*1440,0)),"INT-1H2H","")))))</f>
        <v/>
      </c>
      <c r="OA66" t="str">
        <f>IF(Configurações!$B$3="Simples",IF('Escala Simples'!AT66="Trabalho","TRAB",IF('Escala Simples'!AT66="Folga","FOLGA",IF('Escala Simples'!AT66="Atestado","ATEST",IF('Escala Simples'!AT66="Férias","FERIAS","")))),"")</f>
        <v/>
      </c>
      <c r="OB66" s="72">
        <f>SUMIFS(Cálculos!$G66:$OA66,Cálculos!$G$4:$OA$4,"H",Cálculos!$G$3:$OA$3,1)</f>
        <v>0</v>
      </c>
      <c r="OC66">
        <f>SUMIFS(Cálculos!$G66:$OA66,Cálculos!$G$4:$OA$4,"T",Cálculos!$G$3:$OA$3,1)</f>
        <v>0</v>
      </c>
      <c r="OD66" s="69" t="str">
        <f>IF($B66="","",IF(AND(Configurações!$B$3&lt;&gt;"Simples",ISNUMBER($C66),ROUND(OB66*1440,0)&gt;$C66*60),"Jornada semanal excedida: "&amp;TEXT(OB66,"[h]:mm")&amp;" (contratada "&amp;$C66&amp;"h) • ","")&amp;IF(IF(Configurações!$B$6="Sim",OC66&gt;6,OC66&gt;Configurações!$B$5),IF(Configurações!$B$6="Sim","Semana inteira sem folga — mínimo 1 folga (CCT/ACT) • ","Mais de "&amp;Configurações!$B$5&amp;" dias trabalhados — obrigatórias 2 folgas semanais • "),"")&amp;IF(COUNTIF(G66:CD66,"*7DIA*")&gt;0,"7º dia consecutivo de trabalho • ","")&amp;IF(COUNTIF(G66:CD66,"*DOM*")&gt;0,"Domingos consecutivos acima do permitido • ","")&amp;IF(COUNTIF(G66:CD66,"*INT-INDEVIDO*")&gt;0,"Intervalo indevido em jornada até 4h • ","")&amp;IF(COUNTIF(G66:CD66,"*INT-15MIN*")&gt;0,"Intervalo deve ser de 15 min (jornada 4h01–6h) • ","")&amp;IF(COUNTIF(G66:CD66,"*INT-1H2H*")&gt;0,"Intervalo fora de 1h–2h (jornada acima de 6h) • ",""))</f>
        <v/>
      </c>
      <c r="OE66">
        <f>IF($B66="",0,IF(AND(Configurações!$B$3&lt;&gt;"Simples",ISNUMBER($C66),ROUND(OB66*1440,0)&gt;$C66*60),1,0))</f>
        <v>0</v>
      </c>
      <c r="OF66">
        <f>IF($B66="",0,IF(IF(Configurações!$B$6="Sim",OC66&gt;6,OC66&gt;Configurações!$B$5),1,0))</f>
        <v>0</v>
      </c>
      <c r="OG66" s="72">
        <f>SUMIFS(Cálculos!$G66:$OA66,Cálculos!$G$4:$OA$4,"H",Cálculos!$G$3:$OA$3,2)</f>
        <v>0</v>
      </c>
      <c r="OH66">
        <f>SUMIFS(Cálculos!$G66:$OA66,Cálculos!$G$4:$OA$4,"T",Cálculos!$G$3:$OA$3,2)</f>
        <v>0</v>
      </c>
      <c r="OI66" s="69" t="str">
        <f>IF($B66="","",IF(AND(Configurações!$B$3&lt;&gt;"Simples",ISNUMBER($C66),ROUND(OG66*1440,0)&gt;$C66*60),"Jornada semanal excedida: "&amp;TEXT(OG66,"[h]:mm")&amp;" (contratada "&amp;$C66&amp;"h) • ","")&amp;IF(IF(Configurações!$B$6="Sim",OH66&gt;6,OH66&gt;Configurações!$B$5),IF(Configurações!$B$6="Sim","Semana inteira sem folga — mínimo 1 folga (CCT/ACT) • ","Mais de "&amp;Configurações!$B$5&amp;" dias trabalhados — obrigatórias 2 folgas semanais • "),"")&amp;IF(COUNTIF(CF66:FC66,"*7DIA*")&gt;0,"7º dia consecutivo de trabalho • ","")&amp;IF(COUNTIF(CF66:FC66,"*DOM*")&gt;0,"Domingos consecutivos acima do permitido • ","")&amp;IF(COUNTIF(CF66:FC66,"*INT-INDEVIDO*")&gt;0,"Intervalo indevido em jornada até 4h • ","")&amp;IF(COUNTIF(CF66:FC66,"*INT-15MIN*")&gt;0,"Intervalo deve ser de 15 min (jornada 4h01–6h) • ","")&amp;IF(COUNTIF(CF66:FC66,"*INT-1H2H*")&gt;0,"Intervalo fora de 1h–2h (jornada acima de 6h) • ",""))</f>
        <v/>
      </c>
      <c r="OJ66">
        <f>IF($B66="",0,IF(AND(Configurações!$B$3&lt;&gt;"Simples",ISNUMBER($C66),ROUND(OG66*1440,0)&gt;$C66*60),1,0))</f>
        <v>0</v>
      </c>
      <c r="OK66">
        <f>IF($B66="",0,IF(IF(Configurações!$B$6="Sim",OH66&gt;6,OH66&gt;Configurações!$B$5),1,0))</f>
        <v>0</v>
      </c>
      <c r="OL66" s="72">
        <f>SUMIFS(Cálculos!$G66:$OA66,Cálculos!$G$4:$OA$4,"H",Cálculos!$G$3:$OA$3,3)</f>
        <v>0</v>
      </c>
      <c r="OM66">
        <f>SUMIFS(Cálculos!$G66:$OA66,Cálculos!$G$4:$OA$4,"T",Cálculos!$G$3:$OA$3,3)</f>
        <v>0</v>
      </c>
      <c r="ON66" s="69" t="str">
        <f>IF($B66="","",IF(AND(Configurações!$B$3&lt;&gt;"Simples",ISNUMBER($C66),ROUND(OL66*1440,0)&gt;$C66*60),"Jornada semanal excedida: "&amp;TEXT(OL66,"[h]:mm")&amp;" (contratada "&amp;$C66&amp;"h) • ","")&amp;IF(IF(Configurações!$B$6="Sim",OM66&gt;6,OM66&gt;Configurações!$B$5),IF(Configurações!$B$6="Sim","Semana inteira sem folga — mínimo 1 folga (CCT/ACT) • ","Mais de "&amp;Configurações!$B$5&amp;" dias trabalhados — obrigatórias 2 folgas semanais • "),"")&amp;IF(COUNTIF(FE66:IB66,"*7DIA*")&gt;0,"7º dia consecutivo de trabalho • ","")&amp;IF(COUNTIF(FE66:IB66,"*DOM*")&gt;0,"Domingos consecutivos acima do permitido • ","")&amp;IF(COUNTIF(FE66:IB66,"*INT-INDEVIDO*")&gt;0,"Intervalo indevido em jornada até 4h • ","")&amp;IF(COUNTIF(FE66:IB66,"*INT-15MIN*")&gt;0,"Intervalo deve ser de 15 min (jornada 4h01–6h) • ","")&amp;IF(COUNTIF(FE66:IB66,"*INT-1H2H*")&gt;0,"Intervalo fora de 1h–2h (jornada acima de 6h) • ",""))</f>
        <v/>
      </c>
      <c r="OO66">
        <f>IF($B66="",0,IF(AND(Configurações!$B$3&lt;&gt;"Simples",ISNUMBER($C66),ROUND(OL66*1440,0)&gt;$C66*60),1,0))</f>
        <v>0</v>
      </c>
      <c r="OP66">
        <f>IF($B66="",0,IF(IF(Configurações!$B$6="Sim",OM66&gt;6,OM66&gt;Configurações!$B$5),1,0))</f>
        <v>0</v>
      </c>
      <c r="OQ66" s="72">
        <f>SUMIFS(Cálculos!$G66:$OA66,Cálculos!$G$4:$OA$4,"H",Cálculos!$G$3:$OA$3,4)</f>
        <v>0</v>
      </c>
      <c r="OR66">
        <f>SUMIFS(Cálculos!$G66:$OA66,Cálculos!$G$4:$OA$4,"T",Cálculos!$G$3:$OA$3,4)</f>
        <v>0</v>
      </c>
      <c r="OS66" s="69" t="str">
        <f>IF($B66="","",IF(AND(Configurações!$B$3&lt;&gt;"Simples",ISNUMBER($C66),ROUND(OQ66*1440,0)&gt;$C66*60),"Jornada semanal excedida: "&amp;TEXT(OQ66,"[h]:mm")&amp;" (contratada "&amp;$C66&amp;"h) • ","")&amp;IF(IF(Configurações!$B$6="Sim",OR66&gt;6,OR66&gt;Configurações!$B$5),IF(Configurações!$B$6="Sim","Semana inteira sem folga — mínimo 1 folga (CCT/ACT) • ","Mais de "&amp;Configurações!$B$5&amp;" dias trabalhados — obrigatórias 2 folgas semanais • "),"")&amp;IF(COUNTIF(ID66:LA66,"*7DIA*")&gt;0,"7º dia consecutivo de trabalho • ","")&amp;IF(COUNTIF(ID66:LA66,"*DOM*")&gt;0,"Domingos consecutivos acima do permitido • ","")&amp;IF(COUNTIF(ID66:LA66,"*INT-INDEVIDO*")&gt;0,"Intervalo indevido em jornada até 4h • ","")&amp;IF(COUNTIF(ID66:LA66,"*INT-15MIN*")&gt;0,"Intervalo deve ser de 15 min (jornada 4h01–6h) • ","")&amp;IF(COUNTIF(ID66:LA66,"*INT-1H2H*")&gt;0,"Intervalo fora de 1h–2h (jornada acima de 6h) • ",""))</f>
        <v/>
      </c>
      <c r="OT66">
        <f>IF($B66="",0,IF(AND(Configurações!$B$3&lt;&gt;"Simples",ISNUMBER($C66),ROUND(OQ66*1440,0)&gt;$C66*60),1,0))</f>
        <v>0</v>
      </c>
      <c r="OU66">
        <f>IF($B66="",0,IF(IF(Configurações!$B$6="Sim",OR66&gt;6,OR66&gt;Configurações!$B$5),1,0))</f>
        <v>0</v>
      </c>
      <c r="OV66" s="72">
        <f>SUMIFS(Cálculos!$G66:$OA66,Cálculos!$G$4:$OA$4,"H",Cálculos!$G$3:$OA$3,5)</f>
        <v>0</v>
      </c>
      <c r="OW66">
        <f>SUMIFS(Cálculos!$G66:$OA66,Cálculos!$G$4:$OA$4,"T",Cálculos!$G$3:$OA$3,5)</f>
        <v>0</v>
      </c>
      <c r="OX66" s="69" t="str">
        <f>IF($B66="","",IF(AND(Configurações!$B$3&lt;&gt;"Simples",ISNUMBER($C66),ROUND(OV66*1440,0)&gt;$C66*60),"Jornada semanal excedida: "&amp;TEXT(OV66,"[h]:mm")&amp;" (contratada "&amp;$C66&amp;"h) • ","")&amp;IF(IF(Configurações!$B$6="Sim",OW66&gt;6,OW66&gt;Configurações!$B$5),IF(Configurações!$B$6="Sim","Semana inteira sem folga — mínimo 1 folga (CCT/ACT) • ","Mais de "&amp;Configurações!$B$5&amp;" dias trabalhados — obrigatórias 2 folgas semanais • "),"")&amp;IF(COUNTIF(LC66:NZ66,"*7DIA*")&gt;0,"7º dia consecutivo de trabalho • ","")&amp;IF(COUNTIF(LC66:NZ66,"*DOM*")&gt;0,"Domingos consecutivos acima do permitido • ","")&amp;IF(COUNTIF(LC66:NZ66,"*INT-INDEVIDO*")&gt;0,"Intervalo indevido em jornada até 4h • ","")&amp;IF(COUNTIF(LC66:NZ66,"*INT-15MIN*")&gt;0,"Intervalo deve ser de 15 min (jornada 4h01–6h) • ","")&amp;IF(COUNTIF(LC66:NZ66,"*INT-1H2H*")&gt;0,"Intervalo fora de 1h–2h (jornada acima de 6h) • ",""))</f>
        <v/>
      </c>
      <c r="OY66">
        <f>IF($B66="",0,IF(AND(Configurações!$B$3&lt;&gt;"Simples",ISNUMBER($C66),ROUND(OV66*1440,0)&gt;$C66*60),1,0))</f>
        <v>0</v>
      </c>
      <c r="OZ66">
        <f>IF($B66="",0,IF(IF(Configurações!$B$6="Sim",OW66&gt;6,OW66&gt;Configurações!$B$5),1,0))</f>
        <v>0</v>
      </c>
      <c r="PA66">
        <f>IF($B66="",0,SUMPRODUCT((Cálculos!$G$4:$OA$4="T")*(Cálculos!$G$5:$OA$5&gt;=$PA$5)*(Cálculos!$G$5:$OA$5&lt;=$PB$5))-PE66)</f>
        <v>0</v>
      </c>
      <c r="PB66">
        <f>IF($B66="",0,PA66-SUMIFS(Cálculos!$G66:$OA66,Cálculos!$G$4:$OA$4,"T",Cálculos!$G$5:$OA$5,"&gt;="&amp;$PA$5,Cálculos!$G$5:$OA$5,"&lt;="&amp;$PB$5))</f>
        <v>0</v>
      </c>
      <c r="PC66">
        <f>ROUND(PA66*Configurações!$B$7/7,0)</f>
        <v>0</v>
      </c>
      <c r="PD66">
        <f>IF(AND(Configurações!$B$6="Sim",PA66&gt;0,PB66&lt;PC66),1,0)</f>
        <v>0</v>
      </c>
      <c r="PE66">
        <f>IF($B66="",0,COUNTIFS(Cálculos!$G$4:$OA$4,"ST",Cálculos!$G$5:$OA$5,"&gt;="&amp;$PA$5,Cálculos!$G$5:$OA$5,"&lt;="&amp;$PB$5,Cálculos!$G66:$OA66,"FERIAS"))</f>
        <v>0</v>
      </c>
      <c r="PF66">
        <f>IF($B66="",0,SUMPRODUCT((Cálculos!$G$4:$OA$4="T")*(Cálculos!$G$5:$OA$5&gt;=$PF$5)*(Cálculos!$G$5:$OA$5&lt;=$PG$5))-PJ66)</f>
        <v>0</v>
      </c>
      <c r="PG66">
        <f>IF($B66="",0,PF66-SUMIFS(Cálculos!$G66:$OA66,Cálculos!$G$4:$OA$4,"T",Cálculos!$G$5:$OA$5,"&gt;="&amp;$PF$5,Cálculos!$G$5:$OA$5,"&lt;="&amp;$PG$5))</f>
        <v>0</v>
      </c>
      <c r="PH66">
        <f>ROUND(PF66*Configurações!$B$7/7,0)</f>
        <v>0</v>
      </c>
      <c r="PI66">
        <f>IF(AND(Configurações!$B$6="Sim",PF66&gt;0,PG66&lt;PH66),1,0)</f>
        <v>0</v>
      </c>
      <c r="PJ66">
        <f>IF($B66="",0,COUNTIFS(Cálculos!$G$4:$OA$4,"ST",Cálculos!$G$5:$OA$5,"&gt;="&amp;$PF$5,Cálculos!$G$5:$OA$5,"&lt;="&amp;$PG$5,Cálculos!$G66:$OA66,"FERIAS"))</f>
        <v>0</v>
      </c>
      <c r="PK66">
        <f>IF($B66="",0,SUMPRODUCT((Cálculos!$G$4:$OA$4="T")*(Cálculos!$G$5:$OA$5&gt;=$PK$5)*(Cálculos!$G$5:$OA$5&lt;=$PL$5))-PO66)</f>
        <v>0</v>
      </c>
      <c r="PL66">
        <f>IF($B66="",0,PK66-SUMIFS(Cálculos!$G66:$OA66,Cálculos!$G$4:$OA$4,"T",Cálculos!$G$5:$OA$5,"&gt;="&amp;$PK$5,Cálculos!$G$5:$OA$5,"&lt;="&amp;$PL$5))</f>
        <v>0</v>
      </c>
      <c r="PM66">
        <f>ROUND(PK66*Configurações!$B$7/7,0)</f>
        <v>0</v>
      </c>
      <c r="PN66">
        <f>IF(AND(Configurações!$B$6="Sim",PK66&gt;0,PL66&lt;PM66),1,0)</f>
        <v>0</v>
      </c>
      <c r="PO66">
        <f>IF($B66="",0,COUNTIFS(Cálculos!$G$4:$OA$4,"ST",Cálculos!$G$5:$OA$5,"&gt;="&amp;$PK$5,Cálculos!$G$5:$OA$5,"&lt;="&amp;$PL$5,Cálculos!$G66:$OA66,"FERIAS"))</f>
        <v>0</v>
      </c>
      <c r="PP66" s="69" t="str">
        <f t="shared" si="212"/>
        <v/>
      </c>
    </row>
    <row r="67" spans="1:432" x14ac:dyDescent="0.25">
      <c r="A67" s="68" t="str">
        <f t="shared" si="106"/>
        <v/>
      </c>
      <c r="B67" s="69" t="str">
        <f>IF(Configurações!$B$3="Colunas",IF('Escala Colunas'!Q$4="","",'Escala Colunas'!Q$4),IF(Configurações!$B$3="Simples",IF('Escala Simples'!$B67="","",'Escala Simples'!$B67),IF('Escala Linhas'!$B67="","",'Escala Linhas'!$B67)))</f>
        <v/>
      </c>
      <c r="C67" s="70" t="str">
        <f>IF($B67="","",IFERROR(INDEX(Funcionários!$D$5:$D$84,MATCH($B67,Funcionários!$B$5:$B$84,0)),""))</f>
        <v/>
      </c>
      <c r="D67" t="str">
        <f>IF($B67="","",IFERROR(INDEX(Funcionários!$C$5:$C$84,MATCH($B67,Funcionários!$B$5:$B$84,0)),""))</f>
        <v/>
      </c>
      <c r="E67">
        <f>IF($B67="",0,IFERROR(N(INDEX(Funcionários!$E$5:$E$84,MATCH($B67,Funcionários!$B$5:$B$84,0))),0))</f>
        <v>0</v>
      </c>
      <c r="F67">
        <f>IF($B67="",0,IFERROR(N(INDEX(Funcionários!$F$5:$F$84,MATCH($B67,Funcionários!$B$5:$B$84,0))),0))</f>
        <v>0</v>
      </c>
      <c r="G67" s="71" t="str">
        <f>IF(Configurações!$B$3="Colunas",IF('Escala Colunas'!Q54="","",'Escala Colunas'!Q54),IF(Configurações!$B$3="Simples","",IF('Escala Linhas'!D67="","",'Escala Linhas'!D67)))</f>
        <v/>
      </c>
      <c r="H67" s="71" t="str">
        <f>IF(Configurações!$B$3="Colunas",IF('Escala Colunas'!Q55="","",'Escala Colunas'!Q55),IF(Configurações!$B$3="Simples","",IF('Escala Linhas'!E67="","",'Escala Linhas'!E67)))</f>
        <v/>
      </c>
      <c r="I67" s="71" t="str">
        <f>IF(Configurações!$B$3="Colunas",IF('Escala Colunas'!Q56="","",'Escala Colunas'!Q56),IF(Configurações!$B$3="Simples","",IF('Escala Linhas'!F67="","",'Escala Linhas'!F67)))</f>
        <v/>
      </c>
      <c r="J67" s="71" t="str">
        <f>IF(Configurações!$B$3="Colunas",IF('Escala Colunas'!Q57="","",'Escala Colunas'!Q57),IF(Configurações!$B$3="Simples","",IF('Escala Linhas'!G67="","",'Escala Linhas'!G67)))</f>
        <v/>
      </c>
      <c r="K67">
        <f>IF($B67="",0,IF(Configurações!$B$3="Simples",IF(OR(Q67="TRAB",Q67="ATEST"),1,0),IF(AND(G67&lt;&gt;"",J67&lt;&gt;""),1,0)))</f>
        <v>0</v>
      </c>
      <c r="L67" s="72">
        <f>IF(AND(K67=1,Configurações!$B$3&lt;&gt;"Simples"),MOD(J67-G67,1)-M67,0)</f>
        <v>0</v>
      </c>
      <c r="M67" s="72">
        <f t="shared" si="107"/>
        <v>0</v>
      </c>
      <c r="N67">
        <f t="shared" si="108"/>
        <v>0</v>
      </c>
      <c r="O67">
        <f t="shared" si="109"/>
        <v>0</v>
      </c>
      <c r="P67" s="38" t="str">
        <f>IF(K67=0,"",IF(N67&gt;Configurações!$B$15,"7DIA ","")&amp;IF(AND(WEEKDAY(G$5)=1,O67&gt;IF($D67="F",Configurações!$B$13,Configurações!$B$14)),"DOM ","")&amp;IF(Configurações!$B$3="Simples","",IF(ROUND(L67*1440,0)&lt;=ROUND(Configurações!$B$11*1440,0),IF(ROUND(M67*1440,0)&gt;0,"INT-INDEVIDO",""),IF(ROUND(L67*1440,0)&lt;=ROUND(Configurações!$B$12*1440,0),IF(ROUND(M67*1440,0)&lt;&gt;ROUND(Configurações!$B$8*1440,0),"INT-15MIN",""),IF(OR(ROUND(M67*1440,0)&lt;ROUND(Configurações!$B$9*1440,0),ROUND(M67*1440,0)&gt;ROUND(Configurações!$B$10*1440,0)),"INT-1H2H","")))))</f>
        <v/>
      </c>
      <c r="Q67" t="str">
        <f>IF(Configurações!$B$3="Simples",IF('Escala Simples'!D67="Trabalho","TRAB",IF('Escala Simples'!D67="Folga","FOLGA",IF('Escala Simples'!D67="Atestado","ATEST",IF('Escala Simples'!D67="Férias","FERIAS","")))),"")</f>
        <v/>
      </c>
      <c r="R67" s="71" t="str">
        <f>IF(Configurações!$B$3="Colunas",IF('Escala Colunas'!Q59="","",'Escala Colunas'!Q59),IF(Configurações!$B$3="Simples","",IF('Escala Linhas'!I67="","",'Escala Linhas'!I67)))</f>
        <v/>
      </c>
      <c r="S67" s="71" t="str">
        <f>IF(Configurações!$B$3="Colunas",IF('Escala Colunas'!Q60="","",'Escala Colunas'!Q60),IF(Configurações!$B$3="Simples","",IF('Escala Linhas'!J67="","",'Escala Linhas'!J67)))</f>
        <v/>
      </c>
      <c r="T67" s="71" t="str">
        <f>IF(Configurações!$B$3="Colunas",IF('Escala Colunas'!Q61="","",'Escala Colunas'!Q61),IF(Configurações!$B$3="Simples","",IF('Escala Linhas'!K67="","",'Escala Linhas'!K67)))</f>
        <v/>
      </c>
      <c r="U67" s="71" t="str">
        <f>IF(Configurações!$B$3="Colunas",IF('Escala Colunas'!Q62="","",'Escala Colunas'!Q62),IF(Configurações!$B$3="Simples","",IF('Escala Linhas'!L67="","",'Escala Linhas'!L67)))</f>
        <v/>
      </c>
      <c r="V67">
        <f>IF($B67="",0,IF(Configurações!$B$3="Simples",IF(OR(AB67="TRAB",AB67="ATEST"),1,0),IF(AND(R67&lt;&gt;"",U67&lt;&gt;""),1,0)))</f>
        <v>0</v>
      </c>
      <c r="W67" s="72">
        <f>IF(AND(V67=1,Configurações!$B$3&lt;&gt;"Simples"),MOD(U67-R67,1)-X67,0)</f>
        <v>0</v>
      </c>
      <c r="X67" s="72">
        <f t="shared" si="110"/>
        <v>0</v>
      </c>
      <c r="Y67">
        <f t="shared" si="111"/>
        <v>0</v>
      </c>
      <c r="Z67">
        <f t="shared" si="112"/>
        <v>0</v>
      </c>
      <c r="AA67" s="38" t="str">
        <f>IF(V67=0,"",IF(Y67&gt;Configurações!$B$15,"7DIA ","")&amp;IF(AND(WEEKDAY(R$5)=1,Z67&gt;IF($D67="F",Configurações!$B$13,Configurações!$B$14)),"DOM ","")&amp;IF(Configurações!$B$3="Simples","",IF(ROUND(W67*1440,0)&lt;=ROUND(Configurações!$B$11*1440,0),IF(ROUND(X67*1440,0)&gt;0,"INT-INDEVIDO",""),IF(ROUND(W67*1440,0)&lt;=ROUND(Configurações!$B$12*1440,0),IF(ROUND(X67*1440,0)&lt;&gt;ROUND(Configurações!$B$8*1440,0),"INT-15MIN",""),IF(OR(ROUND(X67*1440,0)&lt;ROUND(Configurações!$B$9*1440,0),ROUND(X67*1440,0)&gt;ROUND(Configurações!$B$10*1440,0)),"INT-1H2H","")))))</f>
        <v/>
      </c>
      <c r="AB67" t="str">
        <f>IF(Configurações!$B$3="Simples",IF('Escala Simples'!E67="Trabalho","TRAB",IF('Escala Simples'!E67="Folga","FOLGA",IF('Escala Simples'!E67="Atestado","ATEST",IF('Escala Simples'!E67="Férias","FERIAS","")))),"")</f>
        <v/>
      </c>
      <c r="AC67" s="71" t="str">
        <f>IF(Configurações!$B$3="Colunas",IF('Escala Colunas'!Q64="","",'Escala Colunas'!Q64),IF(Configurações!$B$3="Simples","",IF('Escala Linhas'!N67="","",'Escala Linhas'!N67)))</f>
        <v/>
      </c>
      <c r="AD67" s="71" t="str">
        <f>IF(Configurações!$B$3="Colunas",IF('Escala Colunas'!Q65="","",'Escala Colunas'!Q65),IF(Configurações!$B$3="Simples","",IF('Escala Linhas'!O67="","",'Escala Linhas'!O67)))</f>
        <v/>
      </c>
      <c r="AE67" s="71" t="str">
        <f>IF(Configurações!$B$3="Colunas",IF('Escala Colunas'!Q66="","",'Escala Colunas'!Q66),IF(Configurações!$B$3="Simples","",IF('Escala Linhas'!P67="","",'Escala Linhas'!P67)))</f>
        <v/>
      </c>
      <c r="AF67" s="71" t="str">
        <f>IF(Configurações!$B$3="Colunas",IF('Escala Colunas'!Q67="","",'Escala Colunas'!Q67),IF(Configurações!$B$3="Simples","",IF('Escala Linhas'!Q67="","",'Escala Linhas'!Q67)))</f>
        <v/>
      </c>
      <c r="AG67">
        <f>IF($B67="",0,IF(Configurações!$B$3="Simples",IF(OR(AM67="TRAB",AM67="ATEST"),1,0),IF(AND(AC67&lt;&gt;"",AF67&lt;&gt;""),1,0)))</f>
        <v>0</v>
      </c>
      <c r="AH67" s="72">
        <f>IF(AND(AG67=1,Configurações!$B$3&lt;&gt;"Simples"),MOD(AF67-AC67,1)-AI67,0)</f>
        <v>0</v>
      </c>
      <c r="AI67" s="72">
        <f t="shared" si="113"/>
        <v>0</v>
      </c>
      <c r="AJ67">
        <f t="shared" si="114"/>
        <v>0</v>
      </c>
      <c r="AK67">
        <f t="shared" si="115"/>
        <v>0</v>
      </c>
      <c r="AL67" s="38" t="str">
        <f>IF(AG67=0,"",IF(AJ67&gt;Configurações!$B$15,"7DIA ","")&amp;IF(AND(WEEKDAY(AC$5)=1,AK67&gt;IF($D67="F",Configurações!$B$13,Configurações!$B$14)),"DOM ","")&amp;IF(Configurações!$B$3="Simples","",IF(ROUND(AH67*1440,0)&lt;=ROUND(Configurações!$B$11*1440,0),IF(ROUND(AI67*1440,0)&gt;0,"INT-INDEVIDO",""),IF(ROUND(AH67*1440,0)&lt;=ROUND(Configurações!$B$12*1440,0),IF(ROUND(AI67*1440,0)&lt;&gt;ROUND(Configurações!$B$8*1440,0),"INT-15MIN",""),IF(OR(ROUND(AI67*1440,0)&lt;ROUND(Configurações!$B$9*1440,0),ROUND(AI67*1440,0)&gt;ROUND(Configurações!$B$10*1440,0)),"INT-1H2H","")))))</f>
        <v/>
      </c>
      <c r="AM67" t="str">
        <f>IF(Configurações!$B$3="Simples",IF('Escala Simples'!F67="Trabalho","TRAB",IF('Escala Simples'!F67="Folga","FOLGA",IF('Escala Simples'!F67="Atestado","ATEST",IF('Escala Simples'!F67="Férias","FERIAS","")))),"")</f>
        <v/>
      </c>
      <c r="AN67" s="71" t="str">
        <f>IF(Configurações!$B$3="Colunas",IF('Escala Colunas'!Q69="","",'Escala Colunas'!Q69),IF(Configurações!$B$3="Simples","",IF('Escala Linhas'!S67="","",'Escala Linhas'!S67)))</f>
        <v/>
      </c>
      <c r="AO67" s="71" t="str">
        <f>IF(Configurações!$B$3="Colunas",IF('Escala Colunas'!Q70="","",'Escala Colunas'!Q70),IF(Configurações!$B$3="Simples","",IF('Escala Linhas'!T67="","",'Escala Linhas'!T67)))</f>
        <v/>
      </c>
      <c r="AP67" s="71" t="str">
        <f>IF(Configurações!$B$3="Colunas",IF('Escala Colunas'!Q71="","",'Escala Colunas'!Q71),IF(Configurações!$B$3="Simples","",IF('Escala Linhas'!U67="","",'Escala Linhas'!U67)))</f>
        <v/>
      </c>
      <c r="AQ67" s="71" t="str">
        <f>IF(Configurações!$B$3="Colunas",IF('Escala Colunas'!Q72="","",'Escala Colunas'!Q72),IF(Configurações!$B$3="Simples","",IF('Escala Linhas'!V67="","",'Escala Linhas'!V67)))</f>
        <v/>
      </c>
      <c r="AR67">
        <f>IF($B67="",0,IF(Configurações!$B$3="Simples",IF(OR(AX67="TRAB",AX67="ATEST"),1,0),IF(AND(AN67&lt;&gt;"",AQ67&lt;&gt;""),1,0)))</f>
        <v>0</v>
      </c>
      <c r="AS67" s="72">
        <f>IF(AND(AR67=1,Configurações!$B$3&lt;&gt;"Simples"),MOD(AQ67-AN67,1)-AT67,0)</f>
        <v>0</v>
      </c>
      <c r="AT67" s="72">
        <f t="shared" si="116"/>
        <v>0</v>
      </c>
      <c r="AU67">
        <f t="shared" si="117"/>
        <v>0</v>
      </c>
      <c r="AV67">
        <f t="shared" si="118"/>
        <v>0</v>
      </c>
      <c r="AW67" s="38" t="str">
        <f>IF(AR67=0,"",IF(AU67&gt;Configurações!$B$15,"7DIA ","")&amp;IF(AND(WEEKDAY(AN$5)=1,AV67&gt;IF($D67="F",Configurações!$B$13,Configurações!$B$14)),"DOM ","")&amp;IF(Configurações!$B$3="Simples","",IF(ROUND(AS67*1440,0)&lt;=ROUND(Configurações!$B$11*1440,0),IF(ROUND(AT67*1440,0)&gt;0,"INT-INDEVIDO",""),IF(ROUND(AS67*1440,0)&lt;=ROUND(Configurações!$B$12*1440,0),IF(ROUND(AT67*1440,0)&lt;&gt;ROUND(Configurações!$B$8*1440,0),"INT-15MIN",""),IF(OR(ROUND(AT67*1440,0)&lt;ROUND(Configurações!$B$9*1440,0),ROUND(AT67*1440,0)&gt;ROUND(Configurações!$B$10*1440,0)),"INT-1H2H","")))))</f>
        <v/>
      </c>
      <c r="AX67" t="str">
        <f>IF(Configurações!$B$3="Simples",IF('Escala Simples'!G67="Trabalho","TRAB",IF('Escala Simples'!G67="Folga","FOLGA",IF('Escala Simples'!G67="Atestado","ATEST",IF('Escala Simples'!G67="Férias","FERIAS","")))),"")</f>
        <v/>
      </c>
      <c r="AY67" s="71" t="str">
        <f>IF(Configurações!$B$3="Colunas",IF('Escala Colunas'!Q74="","",'Escala Colunas'!Q74),IF(Configurações!$B$3="Simples","",IF('Escala Linhas'!X67="","",'Escala Linhas'!X67)))</f>
        <v/>
      </c>
      <c r="AZ67" s="71" t="str">
        <f>IF(Configurações!$B$3="Colunas",IF('Escala Colunas'!Q75="","",'Escala Colunas'!Q75),IF(Configurações!$B$3="Simples","",IF('Escala Linhas'!Y67="","",'Escala Linhas'!Y67)))</f>
        <v/>
      </c>
      <c r="BA67" s="71" t="str">
        <f>IF(Configurações!$B$3="Colunas",IF('Escala Colunas'!Q76="","",'Escala Colunas'!Q76),IF(Configurações!$B$3="Simples","",IF('Escala Linhas'!Z67="","",'Escala Linhas'!Z67)))</f>
        <v/>
      </c>
      <c r="BB67" s="71" t="str">
        <f>IF(Configurações!$B$3="Colunas",IF('Escala Colunas'!Q77="","",'Escala Colunas'!Q77),IF(Configurações!$B$3="Simples","",IF('Escala Linhas'!AA67="","",'Escala Linhas'!AA67)))</f>
        <v/>
      </c>
      <c r="BC67">
        <f>IF($B67="",0,IF(Configurações!$B$3="Simples",IF(OR(BI67="TRAB",BI67="ATEST"),1,0),IF(AND(AY67&lt;&gt;"",BB67&lt;&gt;""),1,0)))</f>
        <v>0</v>
      </c>
      <c r="BD67" s="72">
        <f>IF(AND(BC67=1,Configurações!$B$3&lt;&gt;"Simples"),MOD(BB67-AY67,1)-BE67,0)</f>
        <v>0</v>
      </c>
      <c r="BE67" s="72">
        <f t="shared" si="119"/>
        <v>0</v>
      </c>
      <c r="BF67">
        <f t="shared" si="120"/>
        <v>0</v>
      </c>
      <c r="BG67">
        <f t="shared" si="121"/>
        <v>0</v>
      </c>
      <c r="BH67" s="38" t="str">
        <f>IF(BC67=0,"",IF(BF67&gt;Configurações!$B$15,"7DIA ","")&amp;IF(AND(WEEKDAY(AY$5)=1,BG67&gt;IF($D67="F",Configurações!$B$13,Configurações!$B$14)),"DOM ","")&amp;IF(Configurações!$B$3="Simples","",IF(ROUND(BD67*1440,0)&lt;=ROUND(Configurações!$B$11*1440,0),IF(ROUND(BE67*1440,0)&gt;0,"INT-INDEVIDO",""),IF(ROUND(BD67*1440,0)&lt;=ROUND(Configurações!$B$12*1440,0),IF(ROUND(BE67*1440,0)&lt;&gt;ROUND(Configurações!$B$8*1440,0),"INT-15MIN",""),IF(OR(ROUND(BE67*1440,0)&lt;ROUND(Configurações!$B$9*1440,0),ROUND(BE67*1440,0)&gt;ROUND(Configurações!$B$10*1440,0)),"INT-1H2H","")))))</f>
        <v/>
      </c>
      <c r="BI67" t="str">
        <f>IF(Configurações!$B$3="Simples",IF('Escala Simples'!H67="Trabalho","TRAB",IF('Escala Simples'!H67="Folga","FOLGA",IF('Escala Simples'!H67="Atestado","ATEST",IF('Escala Simples'!H67="Férias","FERIAS","")))),"")</f>
        <v/>
      </c>
      <c r="BJ67" s="71" t="str">
        <f>IF(Configurações!$B$3="Colunas",IF('Escala Colunas'!Q79="","",'Escala Colunas'!Q79),IF(Configurações!$B$3="Simples","",IF('Escala Linhas'!AC67="","",'Escala Linhas'!AC67)))</f>
        <v/>
      </c>
      <c r="BK67" s="71" t="str">
        <f>IF(Configurações!$B$3="Colunas",IF('Escala Colunas'!Q80="","",'Escala Colunas'!Q80),IF(Configurações!$B$3="Simples","",IF('Escala Linhas'!AD67="","",'Escala Linhas'!AD67)))</f>
        <v/>
      </c>
      <c r="BL67" s="71" t="str">
        <f>IF(Configurações!$B$3="Colunas",IF('Escala Colunas'!Q81="","",'Escala Colunas'!Q81),IF(Configurações!$B$3="Simples","",IF('Escala Linhas'!AE67="","",'Escala Linhas'!AE67)))</f>
        <v/>
      </c>
      <c r="BM67" s="71" t="str">
        <f>IF(Configurações!$B$3="Colunas",IF('Escala Colunas'!Q82="","",'Escala Colunas'!Q82),IF(Configurações!$B$3="Simples","",IF('Escala Linhas'!AF67="","",'Escala Linhas'!AF67)))</f>
        <v/>
      </c>
      <c r="BN67">
        <f>IF($B67="",0,IF(Configurações!$B$3="Simples",IF(OR(BT67="TRAB",BT67="ATEST"),1,0),IF(AND(BJ67&lt;&gt;"",BM67&lt;&gt;""),1,0)))</f>
        <v>0</v>
      </c>
      <c r="BO67" s="72">
        <f>IF(AND(BN67=1,Configurações!$B$3&lt;&gt;"Simples"),MOD(BM67-BJ67,1)-BP67,0)</f>
        <v>0</v>
      </c>
      <c r="BP67" s="72">
        <f t="shared" si="122"/>
        <v>0</v>
      </c>
      <c r="BQ67">
        <f t="shared" si="123"/>
        <v>0</v>
      </c>
      <c r="BR67">
        <f t="shared" si="124"/>
        <v>0</v>
      </c>
      <c r="BS67" s="38" t="str">
        <f>IF(BN67=0,"",IF(BQ67&gt;Configurações!$B$15,"7DIA ","")&amp;IF(AND(WEEKDAY(BJ$5)=1,BR67&gt;IF($D67="F",Configurações!$B$13,Configurações!$B$14)),"DOM ","")&amp;IF(Configurações!$B$3="Simples","",IF(ROUND(BO67*1440,0)&lt;=ROUND(Configurações!$B$11*1440,0),IF(ROUND(BP67*1440,0)&gt;0,"INT-INDEVIDO",""),IF(ROUND(BO67*1440,0)&lt;=ROUND(Configurações!$B$12*1440,0),IF(ROUND(BP67*1440,0)&lt;&gt;ROUND(Configurações!$B$8*1440,0),"INT-15MIN",""),IF(OR(ROUND(BP67*1440,0)&lt;ROUND(Configurações!$B$9*1440,0),ROUND(BP67*1440,0)&gt;ROUND(Configurações!$B$10*1440,0)),"INT-1H2H","")))))</f>
        <v/>
      </c>
      <c r="BT67" t="str">
        <f>IF(Configurações!$B$3="Simples",IF('Escala Simples'!I67="Trabalho","TRAB",IF('Escala Simples'!I67="Folga","FOLGA",IF('Escala Simples'!I67="Atestado","ATEST",IF('Escala Simples'!I67="Férias","FERIAS","")))),"")</f>
        <v/>
      </c>
      <c r="BU67" s="71" t="str">
        <f>IF(Configurações!$B$3="Colunas",IF('Escala Colunas'!Q84="","",'Escala Colunas'!Q84),IF(Configurações!$B$3="Simples","",IF('Escala Linhas'!AH67="","",'Escala Linhas'!AH67)))</f>
        <v/>
      </c>
      <c r="BV67" s="71" t="str">
        <f>IF(Configurações!$B$3="Colunas",IF('Escala Colunas'!Q85="","",'Escala Colunas'!Q85),IF(Configurações!$B$3="Simples","",IF('Escala Linhas'!AI67="","",'Escala Linhas'!AI67)))</f>
        <v/>
      </c>
      <c r="BW67" s="71" t="str">
        <f>IF(Configurações!$B$3="Colunas",IF('Escala Colunas'!Q86="","",'Escala Colunas'!Q86),IF(Configurações!$B$3="Simples","",IF('Escala Linhas'!AJ67="","",'Escala Linhas'!AJ67)))</f>
        <v/>
      </c>
      <c r="BX67" s="71" t="str">
        <f>IF(Configurações!$B$3="Colunas",IF('Escala Colunas'!Q87="","",'Escala Colunas'!Q87),IF(Configurações!$B$3="Simples","",IF('Escala Linhas'!AK67="","",'Escala Linhas'!AK67)))</f>
        <v/>
      </c>
      <c r="BY67">
        <f>IF($B67="",0,IF(Configurações!$B$3="Simples",IF(OR(CE67="TRAB",CE67="ATEST"),1,0),IF(AND(BU67&lt;&gt;"",BX67&lt;&gt;""),1,0)))</f>
        <v>0</v>
      </c>
      <c r="BZ67" s="72">
        <f>IF(AND(BY67=1,Configurações!$B$3&lt;&gt;"Simples"),MOD(BX67-BU67,1)-CA67,0)</f>
        <v>0</v>
      </c>
      <c r="CA67" s="72">
        <f t="shared" si="125"/>
        <v>0</v>
      </c>
      <c r="CB67">
        <f t="shared" si="126"/>
        <v>0</v>
      </c>
      <c r="CC67">
        <f t="shared" si="127"/>
        <v>0</v>
      </c>
      <c r="CD67" s="38" t="str">
        <f>IF(BY67=0,"",IF(CB67&gt;Configurações!$B$15,"7DIA ","")&amp;IF(AND(WEEKDAY(BU$5)=1,CC67&gt;IF($D67="F",Configurações!$B$13,Configurações!$B$14)),"DOM ","")&amp;IF(Configurações!$B$3="Simples","",IF(ROUND(BZ67*1440,0)&lt;=ROUND(Configurações!$B$11*1440,0),IF(ROUND(CA67*1440,0)&gt;0,"INT-INDEVIDO",""),IF(ROUND(BZ67*1440,0)&lt;=ROUND(Configurações!$B$12*1440,0),IF(ROUND(CA67*1440,0)&lt;&gt;ROUND(Configurações!$B$8*1440,0),"INT-15MIN",""),IF(OR(ROUND(CA67*1440,0)&lt;ROUND(Configurações!$B$9*1440,0),ROUND(CA67*1440,0)&gt;ROUND(Configurações!$B$10*1440,0)),"INT-1H2H","")))))</f>
        <v/>
      </c>
      <c r="CE67" t="str">
        <f>IF(Configurações!$B$3="Simples",IF('Escala Simples'!J67="Trabalho","TRAB",IF('Escala Simples'!J67="Folga","FOLGA",IF('Escala Simples'!J67="Atestado","ATEST",IF('Escala Simples'!J67="Férias","FERIAS","")))),"")</f>
        <v/>
      </c>
      <c r="CF67" s="71" t="str">
        <f>IF(Configurações!$B$3="Colunas",IF('Escala Colunas'!Q92="","",'Escala Colunas'!Q92),IF(Configurações!$B$3="Simples","",IF('Escala Linhas'!AP67="","",'Escala Linhas'!AP67)))</f>
        <v/>
      </c>
      <c r="CG67" s="71" t="str">
        <f>IF(Configurações!$B$3="Colunas",IF('Escala Colunas'!Q93="","",'Escala Colunas'!Q93),IF(Configurações!$B$3="Simples","",IF('Escala Linhas'!AQ67="","",'Escala Linhas'!AQ67)))</f>
        <v/>
      </c>
      <c r="CH67" s="71" t="str">
        <f>IF(Configurações!$B$3="Colunas",IF('Escala Colunas'!Q94="","",'Escala Colunas'!Q94),IF(Configurações!$B$3="Simples","",IF('Escala Linhas'!AR67="","",'Escala Linhas'!AR67)))</f>
        <v/>
      </c>
      <c r="CI67" s="71" t="str">
        <f>IF(Configurações!$B$3="Colunas",IF('Escala Colunas'!Q95="","",'Escala Colunas'!Q95),IF(Configurações!$B$3="Simples","",IF('Escala Linhas'!AS67="","",'Escala Linhas'!AS67)))</f>
        <v/>
      </c>
      <c r="CJ67">
        <f>IF($B67="",0,IF(Configurações!$B$3="Simples",IF(OR(CP67="TRAB",CP67="ATEST"),1,0),IF(AND(CF67&lt;&gt;"",CI67&lt;&gt;""),1,0)))</f>
        <v>0</v>
      </c>
      <c r="CK67" s="72">
        <f>IF(AND(CJ67=1,Configurações!$B$3&lt;&gt;"Simples"),MOD(CI67-CF67,1)-CL67,0)</f>
        <v>0</v>
      </c>
      <c r="CL67" s="72">
        <f t="shared" si="128"/>
        <v>0</v>
      </c>
      <c r="CM67">
        <f t="shared" si="129"/>
        <v>0</v>
      </c>
      <c r="CN67">
        <f t="shared" si="130"/>
        <v>0</v>
      </c>
      <c r="CO67" s="38" t="str">
        <f>IF(CJ67=0,"",IF(CM67&gt;Configurações!$B$15,"7DIA ","")&amp;IF(AND(WEEKDAY(CF$5)=1,CN67&gt;IF($D67="F",Configurações!$B$13,Configurações!$B$14)),"DOM ","")&amp;IF(Configurações!$B$3="Simples","",IF(ROUND(CK67*1440,0)&lt;=ROUND(Configurações!$B$11*1440,0),IF(ROUND(CL67*1440,0)&gt;0,"INT-INDEVIDO",""),IF(ROUND(CK67*1440,0)&lt;=ROUND(Configurações!$B$12*1440,0),IF(ROUND(CL67*1440,0)&lt;&gt;ROUND(Configurações!$B$8*1440,0),"INT-15MIN",""),IF(OR(ROUND(CL67*1440,0)&lt;ROUND(Configurações!$B$9*1440,0),ROUND(CL67*1440,0)&gt;ROUND(Configurações!$B$10*1440,0)),"INT-1H2H","")))))</f>
        <v/>
      </c>
      <c r="CP67" t="str">
        <f>IF(Configurações!$B$3="Simples",IF('Escala Simples'!M67="Trabalho","TRAB",IF('Escala Simples'!M67="Folga","FOLGA",IF('Escala Simples'!M67="Atestado","ATEST",IF('Escala Simples'!M67="Férias","FERIAS","")))),"")</f>
        <v/>
      </c>
      <c r="CQ67" s="71" t="str">
        <f>IF(Configurações!$B$3="Colunas",IF('Escala Colunas'!Q97="","",'Escala Colunas'!Q97),IF(Configurações!$B$3="Simples","",IF('Escala Linhas'!AU67="","",'Escala Linhas'!AU67)))</f>
        <v/>
      </c>
      <c r="CR67" s="71" t="str">
        <f>IF(Configurações!$B$3="Colunas",IF('Escala Colunas'!Q98="","",'Escala Colunas'!Q98),IF(Configurações!$B$3="Simples","",IF('Escala Linhas'!AV67="","",'Escala Linhas'!AV67)))</f>
        <v/>
      </c>
      <c r="CS67" s="71" t="str">
        <f>IF(Configurações!$B$3="Colunas",IF('Escala Colunas'!Q99="","",'Escala Colunas'!Q99),IF(Configurações!$B$3="Simples","",IF('Escala Linhas'!AW67="","",'Escala Linhas'!AW67)))</f>
        <v/>
      </c>
      <c r="CT67" s="71" t="str">
        <f>IF(Configurações!$B$3="Colunas",IF('Escala Colunas'!Q100="","",'Escala Colunas'!Q100),IF(Configurações!$B$3="Simples","",IF('Escala Linhas'!AX67="","",'Escala Linhas'!AX67)))</f>
        <v/>
      </c>
      <c r="CU67">
        <f>IF($B67="",0,IF(Configurações!$B$3="Simples",IF(OR(DA67="TRAB",DA67="ATEST"),1,0),IF(AND(CQ67&lt;&gt;"",CT67&lt;&gt;""),1,0)))</f>
        <v>0</v>
      </c>
      <c r="CV67" s="72">
        <f>IF(AND(CU67=1,Configurações!$B$3&lt;&gt;"Simples"),MOD(CT67-CQ67,1)-CW67,0)</f>
        <v>0</v>
      </c>
      <c r="CW67" s="72">
        <f t="shared" si="131"/>
        <v>0</v>
      </c>
      <c r="CX67">
        <f t="shared" si="132"/>
        <v>0</v>
      </c>
      <c r="CY67">
        <f t="shared" si="133"/>
        <v>0</v>
      </c>
      <c r="CZ67" s="38" t="str">
        <f>IF(CU67=0,"",IF(CX67&gt;Configurações!$B$15,"7DIA ","")&amp;IF(AND(WEEKDAY(CQ$5)=1,CY67&gt;IF($D67="F",Configurações!$B$13,Configurações!$B$14)),"DOM ","")&amp;IF(Configurações!$B$3="Simples","",IF(ROUND(CV67*1440,0)&lt;=ROUND(Configurações!$B$11*1440,0),IF(ROUND(CW67*1440,0)&gt;0,"INT-INDEVIDO",""),IF(ROUND(CV67*1440,0)&lt;=ROUND(Configurações!$B$12*1440,0),IF(ROUND(CW67*1440,0)&lt;&gt;ROUND(Configurações!$B$8*1440,0),"INT-15MIN",""),IF(OR(ROUND(CW67*1440,0)&lt;ROUND(Configurações!$B$9*1440,0),ROUND(CW67*1440,0)&gt;ROUND(Configurações!$B$10*1440,0)),"INT-1H2H","")))))</f>
        <v/>
      </c>
      <c r="DA67" t="str">
        <f>IF(Configurações!$B$3="Simples",IF('Escala Simples'!N67="Trabalho","TRAB",IF('Escala Simples'!N67="Folga","FOLGA",IF('Escala Simples'!N67="Atestado","ATEST",IF('Escala Simples'!N67="Férias","FERIAS","")))),"")</f>
        <v/>
      </c>
      <c r="DB67" s="71" t="str">
        <f>IF(Configurações!$B$3="Colunas",IF('Escala Colunas'!Q102="","",'Escala Colunas'!Q102),IF(Configurações!$B$3="Simples","",IF('Escala Linhas'!AZ67="","",'Escala Linhas'!AZ67)))</f>
        <v/>
      </c>
      <c r="DC67" s="71" t="str">
        <f>IF(Configurações!$B$3="Colunas",IF('Escala Colunas'!Q103="","",'Escala Colunas'!Q103),IF(Configurações!$B$3="Simples","",IF('Escala Linhas'!BA67="","",'Escala Linhas'!BA67)))</f>
        <v/>
      </c>
      <c r="DD67" s="71" t="str">
        <f>IF(Configurações!$B$3="Colunas",IF('Escala Colunas'!Q104="","",'Escala Colunas'!Q104),IF(Configurações!$B$3="Simples","",IF('Escala Linhas'!BB67="","",'Escala Linhas'!BB67)))</f>
        <v/>
      </c>
      <c r="DE67" s="71" t="str">
        <f>IF(Configurações!$B$3="Colunas",IF('Escala Colunas'!Q105="","",'Escala Colunas'!Q105),IF(Configurações!$B$3="Simples","",IF('Escala Linhas'!BC67="","",'Escala Linhas'!BC67)))</f>
        <v/>
      </c>
      <c r="DF67">
        <f>IF($B67="",0,IF(Configurações!$B$3="Simples",IF(OR(DL67="TRAB",DL67="ATEST"),1,0),IF(AND(DB67&lt;&gt;"",DE67&lt;&gt;""),1,0)))</f>
        <v>0</v>
      </c>
      <c r="DG67" s="72">
        <f>IF(AND(DF67=1,Configurações!$B$3&lt;&gt;"Simples"),MOD(DE67-DB67,1)-DH67,0)</f>
        <v>0</v>
      </c>
      <c r="DH67" s="72">
        <f t="shared" si="134"/>
        <v>0</v>
      </c>
      <c r="DI67">
        <f t="shared" si="135"/>
        <v>0</v>
      </c>
      <c r="DJ67">
        <f t="shared" si="136"/>
        <v>0</v>
      </c>
      <c r="DK67" s="38" t="str">
        <f>IF(DF67=0,"",IF(DI67&gt;Configurações!$B$15,"7DIA ","")&amp;IF(AND(WEEKDAY(DB$5)=1,DJ67&gt;IF($D67="F",Configurações!$B$13,Configurações!$B$14)),"DOM ","")&amp;IF(Configurações!$B$3="Simples","",IF(ROUND(DG67*1440,0)&lt;=ROUND(Configurações!$B$11*1440,0),IF(ROUND(DH67*1440,0)&gt;0,"INT-INDEVIDO",""),IF(ROUND(DG67*1440,0)&lt;=ROUND(Configurações!$B$12*1440,0),IF(ROUND(DH67*1440,0)&lt;&gt;ROUND(Configurações!$B$8*1440,0),"INT-15MIN",""),IF(OR(ROUND(DH67*1440,0)&lt;ROUND(Configurações!$B$9*1440,0),ROUND(DH67*1440,0)&gt;ROUND(Configurações!$B$10*1440,0)),"INT-1H2H","")))))</f>
        <v/>
      </c>
      <c r="DL67" t="str">
        <f>IF(Configurações!$B$3="Simples",IF('Escala Simples'!O67="Trabalho","TRAB",IF('Escala Simples'!O67="Folga","FOLGA",IF('Escala Simples'!O67="Atestado","ATEST",IF('Escala Simples'!O67="Férias","FERIAS","")))),"")</f>
        <v/>
      </c>
      <c r="DM67" s="71" t="str">
        <f>IF(Configurações!$B$3="Colunas",IF('Escala Colunas'!Q107="","",'Escala Colunas'!Q107),IF(Configurações!$B$3="Simples","",IF('Escala Linhas'!BE67="","",'Escala Linhas'!BE67)))</f>
        <v/>
      </c>
      <c r="DN67" s="71" t="str">
        <f>IF(Configurações!$B$3="Colunas",IF('Escala Colunas'!Q108="","",'Escala Colunas'!Q108),IF(Configurações!$B$3="Simples","",IF('Escala Linhas'!BF67="","",'Escala Linhas'!BF67)))</f>
        <v/>
      </c>
      <c r="DO67" s="71" t="str">
        <f>IF(Configurações!$B$3="Colunas",IF('Escala Colunas'!Q109="","",'Escala Colunas'!Q109),IF(Configurações!$B$3="Simples","",IF('Escala Linhas'!BG67="","",'Escala Linhas'!BG67)))</f>
        <v/>
      </c>
      <c r="DP67" s="71" t="str">
        <f>IF(Configurações!$B$3="Colunas",IF('Escala Colunas'!Q110="","",'Escala Colunas'!Q110),IF(Configurações!$B$3="Simples","",IF('Escala Linhas'!BH67="","",'Escala Linhas'!BH67)))</f>
        <v/>
      </c>
      <c r="DQ67">
        <f>IF($B67="",0,IF(Configurações!$B$3="Simples",IF(OR(DW67="TRAB",DW67="ATEST"),1,0),IF(AND(DM67&lt;&gt;"",DP67&lt;&gt;""),1,0)))</f>
        <v>0</v>
      </c>
      <c r="DR67" s="72">
        <f>IF(AND(DQ67=1,Configurações!$B$3&lt;&gt;"Simples"),MOD(DP67-DM67,1)-DS67,0)</f>
        <v>0</v>
      </c>
      <c r="DS67" s="72">
        <f t="shared" si="137"/>
        <v>0</v>
      </c>
      <c r="DT67">
        <f t="shared" si="138"/>
        <v>0</v>
      </c>
      <c r="DU67">
        <f t="shared" si="139"/>
        <v>0</v>
      </c>
      <c r="DV67" s="38" t="str">
        <f>IF(DQ67=0,"",IF(DT67&gt;Configurações!$B$15,"7DIA ","")&amp;IF(AND(WEEKDAY(DM$5)=1,DU67&gt;IF($D67="F",Configurações!$B$13,Configurações!$B$14)),"DOM ","")&amp;IF(Configurações!$B$3="Simples","",IF(ROUND(DR67*1440,0)&lt;=ROUND(Configurações!$B$11*1440,0),IF(ROUND(DS67*1440,0)&gt;0,"INT-INDEVIDO",""),IF(ROUND(DR67*1440,0)&lt;=ROUND(Configurações!$B$12*1440,0),IF(ROUND(DS67*1440,0)&lt;&gt;ROUND(Configurações!$B$8*1440,0),"INT-15MIN",""),IF(OR(ROUND(DS67*1440,0)&lt;ROUND(Configurações!$B$9*1440,0),ROUND(DS67*1440,0)&gt;ROUND(Configurações!$B$10*1440,0)),"INT-1H2H","")))))</f>
        <v/>
      </c>
      <c r="DW67" t="str">
        <f>IF(Configurações!$B$3="Simples",IF('Escala Simples'!P67="Trabalho","TRAB",IF('Escala Simples'!P67="Folga","FOLGA",IF('Escala Simples'!P67="Atestado","ATEST",IF('Escala Simples'!P67="Férias","FERIAS","")))),"")</f>
        <v/>
      </c>
      <c r="DX67" s="71" t="str">
        <f>IF(Configurações!$B$3="Colunas",IF('Escala Colunas'!Q112="","",'Escala Colunas'!Q112),IF(Configurações!$B$3="Simples","",IF('Escala Linhas'!BJ67="","",'Escala Linhas'!BJ67)))</f>
        <v/>
      </c>
      <c r="DY67" s="71" t="str">
        <f>IF(Configurações!$B$3="Colunas",IF('Escala Colunas'!Q113="","",'Escala Colunas'!Q113),IF(Configurações!$B$3="Simples","",IF('Escala Linhas'!BK67="","",'Escala Linhas'!BK67)))</f>
        <v/>
      </c>
      <c r="DZ67" s="71" t="str">
        <f>IF(Configurações!$B$3="Colunas",IF('Escala Colunas'!Q114="","",'Escala Colunas'!Q114),IF(Configurações!$B$3="Simples","",IF('Escala Linhas'!BL67="","",'Escala Linhas'!BL67)))</f>
        <v/>
      </c>
      <c r="EA67" s="71" t="str">
        <f>IF(Configurações!$B$3="Colunas",IF('Escala Colunas'!Q115="","",'Escala Colunas'!Q115),IF(Configurações!$B$3="Simples","",IF('Escala Linhas'!BM67="","",'Escala Linhas'!BM67)))</f>
        <v/>
      </c>
      <c r="EB67">
        <f>IF($B67="",0,IF(Configurações!$B$3="Simples",IF(OR(EH67="TRAB",EH67="ATEST"),1,0),IF(AND(DX67&lt;&gt;"",EA67&lt;&gt;""),1,0)))</f>
        <v>0</v>
      </c>
      <c r="EC67" s="72">
        <f>IF(AND(EB67=1,Configurações!$B$3&lt;&gt;"Simples"),MOD(EA67-DX67,1)-ED67,0)</f>
        <v>0</v>
      </c>
      <c r="ED67" s="72">
        <f t="shared" si="140"/>
        <v>0</v>
      </c>
      <c r="EE67">
        <f t="shared" si="141"/>
        <v>0</v>
      </c>
      <c r="EF67">
        <f t="shared" si="142"/>
        <v>0</v>
      </c>
      <c r="EG67" s="38" t="str">
        <f>IF(EB67=0,"",IF(EE67&gt;Configurações!$B$15,"7DIA ","")&amp;IF(AND(WEEKDAY(DX$5)=1,EF67&gt;IF($D67="F",Configurações!$B$13,Configurações!$B$14)),"DOM ","")&amp;IF(Configurações!$B$3="Simples","",IF(ROUND(EC67*1440,0)&lt;=ROUND(Configurações!$B$11*1440,0),IF(ROUND(ED67*1440,0)&gt;0,"INT-INDEVIDO",""),IF(ROUND(EC67*1440,0)&lt;=ROUND(Configurações!$B$12*1440,0),IF(ROUND(ED67*1440,0)&lt;&gt;ROUND(Configurações!$B$8*1440,0),"INT-15MIN",""),IF(OR(ROUND(ED67*1440,0)&lt;ROUND(Configurações!$B$9*1440,0),ROUND(ED67*1440,0)&gt;ROUND(Configurações!$B$10*1440,0)),"INT-1H2H","")))))</f>
        <v/>
      </c>
      <c r="EH67" t="str">
        <f>IF(Configurações!$B$3="Simples",IF('Escala Simples'!Q67="Trabalho","TRAB",IF('Escala Simples'!Q67="Folga","FOLGA",IF('Escala Simples'!Q67="Atestado","ATEST",IF('Escala Simples'!Q67="Férias","FERIAS","")))),"")</f>
        <v/>
      </c>
      <c r="EI67" s="71" t="str">
        <f>IF(Configurações!$B$3="Colunas",IF('Escala Colunas'!Q117="","",'Escala Colunas'!Q117),IF(Configurações!$B$3="Simples","",IF('Escala Linhas'!BO67="","",'Escala Linhas'!BO67)))</f>
        <v/>
      </c>
      <c r="EJ67" s="71" t="str">
        <f>IF(Configurações!$B$3="Colunas",IF('Escala Colunas'!Q118="","",'Escala Colunas'!Q118),IF(Configurações!$B$3="Simples","",IF('Escala Linhas'!BP67="","",'Escala Linhas'!BP67)))</f>
        <v/>
      </c>
      <c r="EK67" s="71" t="str">
        <f>IF(Configurações!$B$3="Colunas",IF('Escala Colunas'!Q119="","",'Escala Colunas'!Q119),IF(Configurações!$B$3="Simples","",IF('Escala Linhas'!BQ67="","",'Escala Linhas'!BQ67)))</f>
        <v/>
      </c>
      <c r="EL67" s="71" t="str">
        <f>IF(Configurações!$B$3="Colunas",IF('Escala Colunas'!Q120="","",'Escala Colunas'!Q120),IF(Configurações!$B$3="Simples","",IF('Escala Linhas'!BR67="","",'Escala Linhas'!BR67)))</f>
        <v/>
      </c>
      <c r="EM67">
        <f>IF($B67="",0,IF(Configurações!$B$3="Simples",IF(OR(ES67="TRAB",ES67="ATEST"),1,0),IF(AND(EI67&lt;&gt;"",EL67&lt;&gt;""),1,0)))</f>
        <v>0</v>
      </c>
      <c r="EN67" s="72">
        <f>IF(AND(EM67=1,Configurações!$B$3&lt;&gt;"Simples"),MOD(EL67-EI67,1)-EO67,0)</f>
        <v>0</v>
      </c>
      <c r="EO67" s="72">
        <f t="shared" si="143"/>
        <v>0</v>
      </c>
      <c r="EP67">
        <f t="shared" si="144"/>
        <v>0</v>
      </c>
      <c r="EQ67">
        <f t="shared" si="145"/>
        <v>0</v>
      </c>
      <c r="ER67" s="38" t="str">
        <f>IF(EM67=0,"",IF(EP67&gt;Configurações!$B$15,"7DIA ","")&amp;IF(AND(WEEKDAY(EI$5)=1,EQ67&gt;IF($D67="F",Configurações!$B$13,Configurações!$B$14)),"DOM ","")&amp;IF(Configurações!$B$3="Simples","",IF(ROUND(EN67*1440,0)&lt;=ROUND(Configurações!$B$11*1440,0),IF(ROUND(EO67*1440,0)&gt;0,"INT-INDEVIDO",""),IF(ROUND(EN67*1440,0)&lt;=ROUND(Configurações!$B$12*1440,0),IF(ROUND(EO67*1440,0)&lt;&gt;ROUND(Configurações!$B$8*1440,0),"INT-15MIN",""),IF(OR(ROUND(EO67*1440,0)&lt;ROUND(Configurações!$B$9*1440,0),ROUND(EO67*1440,0)&gt;ROUND(Configurações!$B$10*1440,0)),"INT-1H2H","")))))</f>
        <v/>
      </c>
      <c r="ES67" t="str">
        <f>IF(Configurações!$B$3="Simples",IF('Escala Simples'!R67="Trabalho","TRAB",IF('Escala Simples'!R67="Folga","FOLGA",IF('Escala Simples'!R67="Atestado","ATEST",IF('Escala Simples'!R67="Férias","FERIAS","")))),"")</f>
        <v/>
      </c>
      <c r="ET67" s="71" t="str">
        <f>IF(Configurações!$B$3="Colunas",IF('Escala Colunas'!Q122="","",'Escala Colunas'!Q122),IF(Configurações!$B$3="Simples","",IF('Escala Linhas'!BT67="","",'Escala Linhas'!BT67)))</f>
        <v/>
      </c>
      <c r="EU67" s="71" t="str">
        <f>IF(Configurações!$B$3="Colunas",IF('Escala Colunas'!Q123="","",'Escala Colunas'!Q123),IF(Configurações!$B$3="Simples","",IF('Escala Linhas'!BU67="","",'Escala Linhas'!BU67)))</f>
        <v/>
      </c>
      <c r="EV67" s="71" t="str">
        <f>IF(Configurações!$B$3="Colunas",IF('Escala Colunas'!Q124="","",'Escala Colunas'!Q124),IF(Configurações!$B$3="Simples","",IF('Escala Linhas'!BV67="","",'Escala Linhas'!BV67)))</f>
        <v/>
      </c>
      <c r="EW67" s="71" t="str">
        <f>IF(Configurações!$B$3="Colunas",IF('Escala Colunas'!Q125="","",'Escala Colunas'!Q125),IF(Configurações!$B$3="Simples","",IF('Escala Linhas'!BW67="","",'Escala Linhas'!BW67)))</f>
        <v/>
      </c>
      <c r="EX67">
        <f>IF($B67="",0,IF(Configurações!$B$3="Simples",IF(OR(FD67="TRAB",FD67="ATEST"),1,0),IF(AND(ET67&lt;&gt;"",EW67&lt;&gt;""),1,0)))</f>
        <v>0</v>
      </c>
      <c r="EY67" s="72">
        <f>IF(AND(EX67=1,Configurações!$B$3&lt;&gt;"Simples"),MOD(EW67-ET67,1)-EZ67,0)</f>
        <v>0</v>
      </c>
      <c r="EZ67" s="72">
        <f t="shared" si="146"/>
        <v>0</v>
      </c>
      <c r="FA67">
        <f t="shared" si="147"/>
        <v>0</v>
      </c>
      <c r="FB67">
        <f t="shared" si="148"/>
        <v>0</v>
      </c>
      <c r="FC67" s="38" t="str">
        <f>IF(EX67=0,"",IF(FA67&gt;Configurações!$B$15,"7DIA ","")&amp;IF(AND(WEEKDAY(ET$5)=1,FB67&gt;IF($D67="F",Configurações!$B$13,Configurações!$B$14)),"DOM ","")&amp;IF(Configurações!$B$3="Simples","",IF(ROUND(EY67*1440,0)&lt;=ROUND(Configurações!$B$11*1440,0),IF(ROUND(EZ67*1440,0)&gt;0,"INT-INDEVIDO",""),IF(ROUND(EY67*1440,0)&lt;=ROUND(Configurações!$B$12*1440,0),IF(ROUND(EZ67*1440,0)&lt;&gt;ROUND(Configurações!$B$8*1440,0),"INT-15MIN",""),IF(OR(ROUND(EZ67*1440,0)&lt;ROUND(Configurações!$B$9*1440,0),ROUND(EZ67*1440,0)&gt;ROUND(Configurações!$B$10*1440,0)),"INT-1H2H","")))))</f>
        <v/>
      </c>
      <c r="FD67" t="str">
        <f>IF(Configurações!$B$3="Simples",IF('Escala Simples'!S67="Trabalho","TRAB",IF('Escala Simples'!S67="Folga","FOLGA",IF('Escala Simples'!S67="Atestado","ATEST",IF('Escala Simples'!S67="Férias","FERIAS","")))),"")</f>
        <v/>
      </c>
      <c r="FE67" s="71" t="str">
        <f>IF(Configurações!$B$3="Colunas",IF('Escala Colunas'!Q130="","",'Escala Colunas'!Q130),IF(Configurações!$B$3="Simples","",IF('Escala Linhas'!CB67="","",'Escala Linhas'!CB67)))</f>
        <v/>
      </c>
      <c r="FF67" s="71" t="str">
        <f>IF(Configurações!$B$3="Colunas",IF('Escala Colunas'!Q131="","",'Escala Colunas'!Q131),IF(Configurações!$B$3="Simples","",IF('Escala Linhas'!CC67="","",'Escala Linhas'!CC67)))</f>
        <v/>
      </c>
      <c r="FG67" s="71" t="str">
        <f>IF(Configurações!$B$3="Colunas",IF('Escala Colunas'!Q132="","",'Escala Colunas'!Q132),IF(Configurações!$B$3="Simples","",IF('Escala Linhas'!CD67="","",'Escala Linhas'!CD67)))</f>
        <v/>
      </c>
      <c r="FH67" s="71" t="str">
        <f>IF(Configurações!$B$3="Colunas",IF('Escala Colunas'!Q133="","",'Escala Colunas'!Q133),IF(Configurações!$B$3="Simples","",IF('Escala Linhas'!CE67="","",'Escala Linhas'!CE67)))</f>
        <v/>
      </c>
      <c r="FI67">
        <f>IF($B67="",0,IF(Configurações!$B$3="Simples",IF(OR(FO67="TRAB",FO67="ATEST"),1,0),IF(AND(FE67&lt;&gt;"",FH67&lt;&gt;""),1,0)))</f>
        <v>0</v>
      </c>
      <c r="FJ67" s="72">
        <f>IF(AND(FI67=1,Configurações!$B$3&lt;&gt;"Simples"),MOD(FH67-FE67,1)-FK67,0)</f>
        <v>0</v>
      </c>
      <c r="FK67" s="72">
        <f t="shared" si="149"/>
        <v>0</v>
      </c>
      <c r="FL67">
        <f t="shared" si="150"/>
        <v>0</v>
      </c>
      <c r="FM67">
        <f t="shared" si="151"/>
        <v>0</v>
      </c>
      <c r="FN67" s="38" t="str">
        <f>IF(FI67=0,"",IF(FL67&gt;Configurações!$B$15,"7DIA ","")&amp;IF(AND(WEEKDAY(FE$5)=1,FM67&gt;IF($D67="F",Configurações!$B$13,Configurações!$B$14)),"DOM ","")&amp;IF(Configurações!$B$3="Simples","",IF(ROUND(FJ67*1440,0)&lt;=ROUND(Configurações!$B$11*1440,0),IF(ROUND(FK67*1440,0)&gt;0,"INT-INDEVIDO",""),IF(ROUND(FJ67*1440,0)&lt;=ROUND(Configurações!$B$12*1440,0),IF(ROUND(FK67*1440,0)&lt;&gt;ROUND(Configurações!$B$8*1440,0),"INT-15MIN",""),IF(OR(ROUND(FK67*1440,0)&lt;ROUND(Configurações!$B$9*1440,0),ROUND(FK67*1440,0)&gt;ROUND(Configurações!$B$10*1440,0)),"INT-1H2H","")))))</f>
        <v/>
      </c>
      <c r="FO67" t="str">
        <f>IF(Configurações!$B$3="Simples",IF('Escala Simples'!V67="Trabalho","TRAB",IF('Escala Simples'!V67="Folga","FOLGA",IF('Escala Simples'!V67="Atestado","ATEST",IF('Escala Simples'!V67="Férias","FERIAS","")))),"")</f>
        <v/>
      </c>
      <c r="FP67" s="71" t="str">
        <f>IF(Configurações!$B$3="Colunas",IF('Escala Colunas'!Q135="","",'Escala Colunas'!Q135),IF(Configurações!$B$3="Simples","",IF('Escala Linhas'!CG67="","",'Escala Linhas'!CG67)))</f>
        <v/>
      </c>
      <c r="FQ67" s="71" t="str">
        <f>IF(Configurações!$B$3="Colunas",IF('Escala Colunas'!Q136="","",'Escala Colunas'!Q136),IF(Configurações!$B$3="Simples","",IF('Escala Linhas'!CH67="","",'Escala Linhas'!CH67)))</f>
        <v/>
      </c>
      <c r="FR67" s="71" t="str">
        <f>IF(Configurações!$B$3="Colunas",IF('Escala Colunas'!Q137="","",'Escala Colunas'!Q137),IF(Configurações!$B$3="Simples","",IF('Escala Linhas'!CI67="","",'Escala Linhas'!CI67)))</f>
        <v/>
      </c>
      <c r="FS67" s="71" t="str">
        <f>IF(Configurações!$B$3="Colunas",IF('Escala Colunas'!Q138="","",'Escala Colunas'!Q138),IF(Configurações!$B$3="Simples","",IF('Escala Linhas'!CJ67="","",'Escala Linhas'!CJ67)))</f>
        <v/>
      </c>
      <c r="FT67">
        <f>IF($B67="",0,IF(Configurações!$B$3="Simples",IF(OR(FZ67="TRAB",FZ67="ATEST"),1,0),IF(AND(FP67&lt;&gt;"",FS67&lt;&gt;""),1,0)))</f>
        <v>0</v>
      </c>
      <c r="FU67" s="72">
        <f>IF(AND(FT67=1,Configurações!$B$3&lt;&gt;"Simples"),MOD(FS67-FP67,1)-FV67,0)</f>
        <v>0</v>
      </c>
      <c r="FV67" s="72">
        <f t="shared" si="152"/>
        <v>0</v>
      </c>
      <c r="FW67">
        <f t="shared" si="153"/>
        <v>0</v>
      </c>
      <c r="FX67">
        <f t="shared" si="154"/>
        <v>0</v>
      </c>
      <c r="FY67" s="38" t="str">
        <f>IF(FT67=0,"",IF(FW67&gt;Configurações!$B$15,"7DIA ","")&amp;IF(AND(WEEKDAY(FP$5)=1,FX67&gt;IF($D67="F",Configurações!$B$13,Configurações!$B$14)),"DOM ","")&amp;IF(Configurações!$B$3="Simples","",IF(ROUND(FU67*1440,0)&lt;=ROUND(Configurações!$B$11*1440,0),IF(ROUND(FV67*1440,0)&gt;0,"INT-INDEVIDO",""),IF(ROUND(FU67*1440,0)&lt;=ROUND(Configurações!$B$12*1440,0),IF(ROUND(FV67*1440,0)&lt;&gt;ROUND(Configurações!$B$8*1440,0),"INT-15MIN",""),IF(OR(ROUND(FV67*1440,0)&lt;ROUND(Configurações!$B$9*1440,0),ROUND(FV67*1440,0)&gt;ROUND(Configurações!$B$10*1440,0)),"INT-1H2H","")))))</f>
        <v/>
      </c>
      <c r="FZ67" t="str">
        <f>IF(Configurações!$B$3="Simples",IF('Escala Simples'!W67="Trabalho","TRAB",IF('Escala Simples'!W67="Folga","FOLGA",IF('Escala Simples'!W67="Atestado","ATEST",IF('Escala Simples'!W67="Férias","FERIAS","")))),"")</f>
        <v/>
      </c>
      <c r="GA67" s="71" t="str">
        <f>IF(Configurações!$B$3="Colunas",IF('Escala Colunas'!Q140="","",'Escala Colunas'!Q140),IF(Configurações!$B$3="Simples","",IF('Escala Linhas'!CL67="","",'Escala Linhas'!CL67)))</f>
        <v/>
      </c>
      <c r="GB67" s="71" t="str">
        <f>IF(Configurações!$B$3="Colunas",IF('Escala Colunas'!Q141="","",'Escala Colunas'!Q141),IF(Configurações!$B$3="Simples","",IF('Escala Linhas'!CM67="","",'Escala Linhas'!CM67)))</f>
        <v/>
      </c>
      <c r="GC67" s="71" t="str">
        <f>IF(Configurações!$B$3="Colunas",IF('Escala Colunas'!Q142="","",'Escala Colunas'!Q142),IF(Configurações!$B$3="Simples","",IF('Escala Linhas'!CN67="","",'Escala Linhas'!CN67)))</f>
        <v/>
      </c>
      <c r="GD67" s="71" t="str">
        <f>IF(Configurações!$B$3="Colunas",IF('Escala Colunas'!Q143="","",'Escala Colunas'!Q143),IF(Configurações!$B$3="Simples","",IF('Escala Linhas'!CO67="","",'Escala Linhas'!CO67)))</f>
        <v/>
      </c>
      <c r="GE67">
        <f>IF($B67="",0,IF(Configurações!$B$3="Simples",IF(OR(GK67="TRAB",GK67="ATEST"),1,0),IF(AND(GA67&lt;&gt;"",GD67&lt;&gt;""),1,0)))</f>
        <v>0</v>
      </c>
      <c r="GF67" s="72">
        <f>IF(AND(GE67=1,Configurações!$B$3&lt;&gt;"Simples"),MOD(GD67-GA67,1)-GG67,0)</f>
        <v>0</v>
      </c>
      <c r="GG67" s="72">
        <f t="shared" si="155"/>
        <v>0</v>
      </c>
      <c r="GH67">
        <f t="shared" si="156"/>
        <v>0</v>
      </c>
      <c r="GI67">
        <f t="shared" si="157"/>
        <v>0</v>
      </c>
      <c r="GJ67" s="38" t="str">
        <f>IF(GE67=0,"",IF(GH67&gt;Configurações!$B$15,"7DIA ","")&amp;IF(AND(WEEKDAY(GA$5)=1,GI67&gt;IF($D67="F",Configurações!$B$13,Configurações!$B$14)),"DOM ","")&amp;IF(Configurações!$B$3="Simples","",IF(ROUND(GF67*1440,0)&lt;=ROUND(Configurações!$B$11*1440,0),IF(ROUND(GG67*1440,0)&gt;0,"INT-INDEVIDO",""),IF(ROUND(GF67*1440,0)&lt;=ROUND(Configurações!$B$12*1440,0),IF(ROUND(GG67*1440,0)&lt;&gt;ROUND(Configurações!$B$8*1440,0),"INT-15MIN",""),IF(OR(ROUND(GG67*1440,0)&lt;ROUND(Configurações!$B$9*1440,0),ROUND(GG67*1440,0)&gt;ROUND(Configurações!$B$10*1440,0)),"INT-1H2H","")))))</f>
        <v/>
      </c>
      <c r="GK67" t="str">
        <f>IF(Configurações!$B$3="Simples",IF('Escala Simples'!X67="Trabalho","TRAB",IF('Escala Simples'!X67="Folga","FOLGA",IF('Escala Simples'!X67="Atestado","ATEST",IF('Escala Simples'!X67="Férias","FERIAS","")))),"")</f>
        <v/>
      </c>
      <c r="GL67" s="71" t="str">
        <f>IF(Configurações!$B$3="Colunas",IF('Escala Colunas'!Q145="","",'Escala Colunas'!Q145),IF(Configurações!$B$3="Simples","",IF('Escala Linhas'!CQ67="","",'Escala Linhas'!CQ67)))</f>
        <v/>
      </c>
      <c r="GM67" s="71" t="str">
        <f>IF(Configurações!$B$3="Colunas",IF('Escala Colunas'!Q146="","",'Escala Colunas'!Q146),IF(Configurações!$B$3="Simples","",IF('Escala Linhas'!CR67="","",'Escala Linhas'!CR67)))</f>
        <v/>
      </c>
      <c r="GN67" s="71" t="str">
        <f>IF(Configurações!$B$3="Colunas",IF('Escala Colunas'!Q147="","",'Escala Colunas'!Q147),IF(Configurações!$B$3="Simples","",IF('Escala Linhas'!CS67="","",'Escala Linhas'!CS67)))</f>
        <v/>
      </c>
      <c r="GO67" s="71" t="str">
        <f>IF(Configurações!$B$3="Colunas",IF('Escala Colunas'!Q148="","",'Escala Colunas'!Q148),IF(Configurações!$B$3="Simples","",IF('Escala Linhas'!CT67="","",'Escala Linhas'!CT67)))</f>
        <v/>
      </c>
      <c r="GP67">
        <f>IF($B67="",0,IF(Configurações!$B$3="Simples",IF(OR(GV67="TRAB",GV67="ATEST"),1,0),IF(AND(GL67&lt;&gt;"",GO67&lt;&gt;""),1,0)))</f>
        <v>0</v>
      </c>
      <c r="GQ67" s="72">
        <f>IF(AND(GP67=1,Configurações!$B$3&lt;&gt;"Simples"),MOD(GO67-GL67,1)-GR67,0)</f>
        <v>0</v>
      </c>
      <c r="GR67" s="72">
        <f t="shared" si="158"/>
        <v>0</v>
      </c>
      <c r="GS67">
        <f t="shared" si="159"/>
        <v>0</v>
      </c>
      <c r="GT67">
        <f t="shared" si="160"/>
        <v>0</v>
      </c>
      <c r="GU67" s="38" t="str">
        <f>IF(GP67=0,"",IF(GS67&gt;Configurações!$B$15,"7DIA ","")&amp;IF(AND(WEEKDAY(GL$5)=1,GT67&gt;IF($D67="F",Configurações!$B$13,Configurações!$B$14)),"DOM ","")&amp;IF(Configurações!$B$3="Simples","",IF(ROUND(GQ67*1440,0)&lt;=ROUND(Configurações!$B$11*1440,0),IF(ROUND(GR67*1440,0)&gt;0,"INT-INDEVIDO",""),IF(ROUND(GQ67*1440,0)&lt;=ROUND(Configurações!$B$12*1440,0),IF(ROUND(GR67*1440,0)&lt;&gt;ROUND(Configurações!$B$8*1440,0),"INT-15MIN",""),IF(OR(ROUND(GR67*1440,0)&lt;ROUND(Configurações!$B$9*1440,0),ROUND(GR67*1440,0)&gt;ROUND(Configurações!$B$10*1440,0)),"INT-1H2H","")))))</f>
        <v/>
      </c>
      <c r="GV67" t="str">
        <f>IF(Configurações!$B$3="Simples",IF('Escala Simples'!Y67="Trabalho","TRAB",IF('Escala Simples'!Y67="Folga","FOLGA",IF('Escala Simples'!Y67="Atestado","ATEST",IF('Escala Simples'!Y67="Férias","FERIAS","")))),"")</f>
        <v/>
      </c>
      <c r="GW67" s="71" t="str">
        <f>IF(Configurações!$B$3="Colunas",IF('Escala Colunas'!Q150="","",'Escala Colunas'!Q150),IF(Configurações!$B$3="Simples","",IF('Escala Linhas'!CV67="","",'Escala Linhas'!CV67)))</f>
        <v/>
      </c>
      <c r="GX67" s="71" t="str">
        <f>IF(Configurações!$B$3="Colunas",IF('Escala Colunas'!Q151="","",'Escala Colunas'!Q151),IF(Configurações!$B$3="Simples","",IF('Escala Linhas'!CW67="","",'Escala Linhas'!CW67)))</f>
        <v/>
      </c>
      <c r="GY67" s="71" t="str">
        <f>IF(Configurações!$B$3="Colunas",IF('Escala Colunas'!Q152="","",'Escala Colunas'!Q152),IF(Configurações!$B$3="Simples","",IF('Escala Linhas'!CX67="","",'Escala Linhas'!CX67)))</f>
        <v/>
      </c>
      <c r="GZ67" s="71" t="str">
        <f>IF(Configurações!$B$3="Colunas",IF('Escala Colunas'!Q153="","",'Escala Colunas'!Q153),IF(Configurações!$B$3="Simples","",IF('Escala Linhas'!CY67="","",'Escala Linhas'!CY67)))</f>
        <v/>
      </c>
      <c r="HA67">
        <f>IF($B67="",0,IF(Configurações!$B$3="Simples",IF(OR(HG67="TRAB",HG67="ATEST"),1,0),IF(AND(GW67&lt;&gt;"",GZ67&lt;&gt;""),1,0)))</f>
        <v>0</v>
      </c>
      <c r="HB67" s="72">
        <f>IF(AND(HA67=1,Configurações!$B$3&lt;&gt;"Simples"),MOD(GZ67-GW67,1)-HC67,0)</f>
        <v>0</v>
      </c>
      <c r="HC67" s="72">
        <f t="shared" si="161"/>
        <v>0</v>
      </c>
      <c r="HD67">
        <f t="shared" si="162"/>
        <v>0</v>
      </c>
      <c r="HE67">
        <f t="shared" si="163"/>
        <v>0</v>
      </c>
      <c r="HF67" s="38" t="str">
        <f>IF(HA67=0,"",IF(HD67&gt;Configurações!$B$15,"7DIA ","")&amp;IF(AND(WEEKDAY(GW$5)=1,HE67&gt;IF($D67="F",Configurações!$B$13,Configurações!$B$14)),"DOM ","")&amp;IF(Configurações!$B$3="Simples","",IF(ROUND(HB67*1440,0)&lt;=ROUND(Configurações!$B$11*1440,0),IF(ROUND(HC67*1440,0)&gt;0,"INT-INDEVIDO",""),IF(ROUND(HB67*1440,0)&lt;=ROUND(Configurações!$B$12*1440,0),IF(ROUND(HC67*1440,0)&lt;&gt;ROUND(Configurações!$B$8*1440,0),"INT-15MIN",""),IF(OR(ROUND(HC67*1440,0)&lt;ROUND(Configurações!$B$9*1440,0),ROUND(HC67*1440,0)&gt;ROUND(Configurações!$B$10*1440,0)),"INT-1H2H","")))))</f>
        <v/>
      </c>
      <c r="HG67" t="str">
        <f>IF(Configurações!$B$3="Simples",IF('Escala Simples'!Z67="Trabalho","TRAB",IF('Escala Simples'!Z67="Folga","FOLGA",IF('Escala Simples'!Z67="Atestado","ATEST",IF('Escala Simples'!Z67="Férias","FERIAS","")))),"")</f>
        <v/>
      </c>
      <c r="HH67" s="71" t="str">
        <f>IF(Configurações!$B$3="Colunas",IF('Escala Colunas'!Q155="","",'Escala Colunas'!Q155),IF(Configurações!$B$3="Simples","",IF('Escala Linhas'!DA67="","",'Escala Linhas'!DA67)))</f>
        <v/>
      </c>
      <c r="HI67" s="71" t="str">
        <f>IF(Configurações!$B$3="Colunas",IF('Escala Colunas'!Q156="","",'Escala Colunas'!Q156),IF(Configurações!$B$3="Simples","",IF('Escala Linhas'!DB67="","",'Escala Linhas'!DB67)))</f>
        <v/>
      </c>
      <c r="HJ67" s="71" t="str">
        <f>IF(Configurações!$B$3="Colunas",IF('Escala Colunas'!Q157="","",'Escala Colunas'!Q157),IF(Configurações!$B$3="Simples","",IF('Escala Linhas'!DC67="","",'Escala Linhas'!DC67)))</f>
        <v/>
      </c>
      <c r="HK67" s="71" t="str">
        <f>IF(Configurações!$B$3="Colunas",IF('Escala Colunas'!Q158="","",'Escala Colunas'!Q158),IF(Configurações!$B$3="Simples","",IF('Escala Linhas'!DD67="","",'Escala Linhas'!DD67)))</f>
        <v/>
      </c>
      <c r="HL67">
        <f>IF($B67="",0,IF(Configurações!$B$3="Simples",IF(OR(HR67="TRAB",HR67="ATEST"),1,0),IF(AND(HH67&lt;&gt;"",HK67&lt;&gt;""),1,0)))</f>
        <v>0</v>
      </c>
      <c r="HM67" s="72">
        <f>IF(AND(HL67=1,Configurações!$B$3&lt;&gt;"Simples"),MOD(HK67-HH67,1)-HN67,0)</f>
        <v>0</v>
      </c>
      <c r="HN67" s="72">
        <f t="shared" si="164"/>
        <v>0</v>
      </c>
      <c r="HO67">
        <f t="shared" si="165"/>
        <v>0</v>
      </c>
      <c r="HP67">
        <f t="shared" si="166"/>
        <v>0</v>
      </c>
      <c r="HQ67" s="38" t="str">
        <f>IF(HL67=0,"",IF(HO67&gt;Configurações!$B$15,"7DIA ","")&amp;IF(AND(WEEKDAY(HH$5)=1,HP67&gt;IF($D67="F",Configurações!$B$13,Configurações!$B$14)),"DOM ","")&amp;IF(Configurações!$B$3="Simples","",IF(ROUND(HM67*1440,0)&lt;=ROUND(Configurações!$B$11*1440,0),IF(ROUND(HN67*1440,0)&gt;0,"INT-INDEVIDO",""),IF(ROUND(HM67*1440,0)&lt;=ROUND(Configurações!$B$12*1440,0),IF(ROUND(HN67*1440,0)&lt;&gt;ROUND(Configurações!$B$8*1440,0),"INT-15MIN",""),IF(OR(ROUND(HN67*1440,0)&lt;ROUND(Configurações!$B$9*1440,0),ROUND(HN67*1440,0)&gt;ROUND(Configurações!$B$10*1440,0)),"INT-1H2H","")))))</f>
        <v/>
      </c>
      <c r="HR67" t="str">
        <f>IF(Configurações!$B$3="Simples",IF('Escala Simples'!AA67="Trabalho","TRAB",IF('Escala Simples'!AA67="Folga","FOLGA",IF('Escala Simples'!AA67="Atestado","ATEST",IF('Escala Simples'!AA67="Férias","FERIAS","")))),"")</f>
        <v/>
      </c>
      <c r="HS67" s="71" t="str">
        <f>IF(Configurações!$B$3="Colunas",IF('Escala Colunas'!Q160="","",'Escala Colunas'!Q160),IF(Configurações!$B$3="Simples","",IF('Escala Linhas'!DF67="","",'Escala Linhas'!DF67)))</f>
        <v/>
      </c>
      <c r="HT67" s="71" t="str">
        <f>IF(Configurações!$B$3="Colunas",IF('Escala Colunas'!Q161="","",'Escala Colunas'!Q161),IF(Configurações!$B$3="Simples","",IF('Escala Linhas'!DG67="","",'Escala Linhas'!DG67)))</f>
        <v/>
      </c>
      <c r="HU67" s="71" t="str">
        <f>IF(Configurações!$B$3="Colunas",IF('Escala Colunas'!Q162="","",'Escala Colunas'!Q162),IF(Configurações!$B$3="Simples","",IF('Escala Linhas'!DH67="","",'Escala Linhas'!DH67)))</f>
        <v/>
      </c>
      <c r="HV67" s="71" t="str">
        <f>IF(Configurações!$B$3="Colunas",IF('Escala Colunas'!Q163="","",'Escala Colunas'!Q163),IF(Configurações!$B$3="Simples","",IF('Escala Linhas'!DI67="","",'Escala Linhas'!DI67)))</f>
        <v/>
      </c>
      <c r="HW67">
        <f>IF($B67="",0,IF(Configurações!$B$3="Simples",IF(OR(IC67="TRAB",IC67="ATEST"),1,0),IF(AND(HS67&lt;&gt;"",HV67&lt;&gt;""),1,0)))</f>
        <v>0</v>
      </c>
      <c r="HX67" s="72">
        <f>IF(AND(HW67=1,Configurações!$B$3&lt;&gt;"Simples"),MOD(HV67-HS67,1)-HY67,0)</f>
        <v>0</v>
      </c>
      <c r="HY67" s="72">
        <f t="shared" si="167"/>
        <v>0</v>
      </c>
      <c r="HZ67">
        <f t="shared" si="168"/>
        <v>0</v>
      </c>
      <c r="IA67">
        <f t="shared" si="169"/>
        <v>0</v>
      </c>
      <c r="IB67" s="38" t="str">
        <f>IF(HW67=0,"",IF(HZ67&gt;Configurações!$B$15,"7DIA ","")&amp;IF(AND(WEEKDAY(HS$5)=1,IA67&gt;IF($D67="F",Configurações!$B$13,Configurações!$B$14)),"DOM ","")&amp;IF(Configurações!$B$3="Simples","",IF(ROUND(HX67*1440,0)&lt;=ROUND(Configurações!$B$11*1440,0),IF(ROUND(HY67*1440,0)&gt;0,"INT-INDEVIDO",""),IF(ROUND(HX67*1440,0)&lt;=ROUND(Configurações!$B$12*1440,0),IF(ROUND(HY67*1440,0)&lt;&gt;ROUND(Configurações!$B$8*1440,0),"INT-15MIN",""),IF(OR(ROUND(HY67*1440,0)&lt;ROUND(Configurações!$B$9*1440,0),ROUND(HY67*1440,0)&gt;ROUND(Configurações!$B$10*1440,0)),"INT-1H2H","")))))</f>
        <v/>
      </c>
      <c r="IC67" t="str">
        <f>IF(Configurações!$B$3="Simples",IF('Escala Simples'!AB67="Trabalho","TRAB",IF('Escala Simples'!AB67="Folga","FOLGA",IF('Escala Simples'!AB67="Atestado","ATEST",IF('Escala Simples'!AB67="Férias","FERIAS","")))),"")</f>
        <v/>
      </c>
      <c r="ID67" s="71" t="str">
        <f>IF(Configurações!$B$3="Colunas",IF('Escala Colunas'!Q168="","",'Escala Colunas'!Q168),IF(Configurações!$B$3="Simples","",IF('Escala Linhas'!DN67="","",'Escala Linhas'!DN67)))</f>
        <v/>
      </c>
      <c r="IE67" s="71" t="str">
        <f>IF(Configurações!$B$3="Colunas",IF('Escala Colunas'!Q169="","",'Escala Colunas'!Q169),IF(Configurações!$B$3="Simples","",IF('Escala Linhas'!DO67="","",'Escala Linhas'!DO67)))</f>
        <v/>
      </c>
      <c r="IF67" s="71" t="str">
        <f>IF(Configurações!$B$3="Colunas",IF('Escala Colunas'!Q170="","",'Escala Colunas'!Q170),IF(Configurações!$B$3="Simples","",IF('Escala Linhas'!DP67="","",'Escala Linhas'!DP67)))</f>
        <v/>
      </c>
      <c r="IG67" s="71" t="str">
        <f>IF(Configurações!$B$3="Colunas",IF('Escala Colunas'!Q171="","",'Escala Colunas'!Q171),IF(Configurações!$B$3="Simples","",IF('Escala Linhas'!DQ67="","",'Escala Linhas'!DQ67)))</f>
        <v/>
      </c>
      <c r="IH67">
        <f>IF($B67="",0,IF(Configurações!$B$3="Simples",IF(OR(IN67="TRAB",IN67="ATEST"),1,0),IF(AND(ID67&lt;&gt;"",IG67&lt;&gt;""),1,0)))</f>
        <v>0</v>
      </c>
      <c r="II67" s="72">
        <f>IF(AND(IH67=1,Configurações!$B$3&lt;&gt;"Simples"),MOD(IG67-ID67,1)-IJ67,0)</f>
        <v>0</v>
      </c>
      <c r="IJ67" s="72">
        <f t="shared" si="170"/>
        <v>0</v>
      </c>
      <c r="IK67">
        <f t="shared" si="171"/>
        <v>0</v>
      </c>
      <c r="IL67">
        <f t="shared" si="172"/>
        <v>0</v>
      </c>
      <c r="IM67" s="38" t="str">
        <f>IF(IH67=0,"",IF(IK67&gt;Configurações!$B$15,"7DIA ","")&amp;IF(AND(WEEKDAY(ID$5)=1,IL67&gt;IF($D67="F",Configurações!$B$13,Configurações!$B$14)),"DOM ","")&amp;IF(Configurações!$B$3="Simples","",IF(ROUND(II67*1440,0)&lt;=ROUND(Configurações!$B$11*1440,0),IF(ROUND(IJ67*1440,0)&gt;0,"INT-INDEVIDO",""),IF(ROUND(II67*1440,0)&lt;=ROUND(Configurações!$B$12*1440,0),IF(ROUND(IJ67*1440,0)&lt;&gt;ROUND(Configurações!$B$8*1440,0),"INT-15MIN",""),IF(OR(ROUND(IJ67*1440,0)&lt;ROUND(Configurações!$B$9*1440,0),ROUND(IJ67*1440,0)&gt;ROUND(Configurações!$B$10*1440,0)),"INT-1H2H","")))))</f>
        <v/>
      </c>
      <c r="IN67" t="str">
        <f>IF(Configurações!$B$3="Simples",IF('Escala Simples'!AE67="Trabalho","TRAB",IF('Escala Simples'!AE67="Folga","FOLGA",IF('Escala Simples'!AE67="Atestado","ATEST",IF('Escala Simples'!AE67="Férias","FERIAS","")))),"")</f>
        <v/>
      </c>
      <c r="IO67" s="71" t="str">
        <f>IF(Configurações!$B$3="Colunas",IF('Escala Colunas'!Q173="","",'Escala Colunas'!Q173),IF(Configurações!$B$3="Simples","",IF('Escala Linhas'!DS67="","",'Escala Linhas'!DS67)))</f>
        <v/>
      </c>
      <c r="IP67" s="71" t="str">
        <f>IF(Configurações!$B$3="Colunas",IF('Escala Colunas'!Q174="","",'Escala Colunas'!Q174),IF(Configurações!$B$3="Simples","",IF('Escala Linhas'!DT67="","",'Escala Linhas'!DT67)))</f>
        <v/>
      </c>
      <c r="IQ67" s="71" t="str">
        <f>IF(Configurações!$B$3="Colunas",IF('Escala Colunas'!Q175="","",'Escala Colunas'!Q175),IF(Configurações!$B$3="Simples","",IF('Escala Linhas'!DU67="","",'Escala Linhas'!DU67)))</f>
        <v/>
      </c>
      <c r="IR67" s="71" t="str">
        <f>IF(Configurações!$B$3="Colunas",IF('Escala Colunas'!Q176="","",'Escala Colunas'!Q176),IF(Configurações!$B$3="Simples","",IF('Escala Linhas'!DV67="","",'Escala Linhas'!DV67)))</f>
        <v/>
      </c>
      <c r="IS67">
        <f>IF($B67="",0,IF(Configurações!$B$3="Simples",IF(OR(IY67="TRAB",IY67="ATEST"),1,0),IF(AND(IO67&lt;&gt;"",IR67&lt;&gt;""),1,0)))</f>
        <v>0</v>
      </c>
      <c r="IT67" s="72">
        <f>IF(AND(IS67=1,Configurações!$B$3&lt;&gt;"Simples"),MOD(IR67-IO67,1)-IU67,0)</f>
        <v>0</v>
      </c>
      <c r="IU67" s="72">
        <f t="shared" si="173"/>
        <v>0</v>
      </c>
      <c r="IV67">
        <f t="shared" si="174"/>
        <v>0</v>
      </c>
      <c r="IW67">
        <f t="shared" si="175"/>
        <v>0</v>
      </c>
      <c r="IX67" s="38" t="str">
        <f>IF(IS67=0,"",IF(IV67&gt;Configurações!$B$15,"7DIA ","")&amp;IF(AND(WEEKDAY(IO$5)=1,IW67&gt;IF($D67="F",Configurações!$B$13,Configurações!$B$14)),"DOM ","")&amp;IF(Configurações!$B$3="Simples","",IF(ROUND(IT67*1440,0)&lt;=ROUND(Configurações!$B$11*1440,0),IF(ROUND(IU67*1440,0)&gt;0,"INT-INDEVIDO",""),IF(ROUND(IT67*1440,0)&lt;=ROUND(Configurações!$B$12*1440,0),IF(ROUND(IU67*1440,0)&lt;&gt;ROUND(Configurações!$B$8*1440,0),"INT-15MIN",""),IF(OR(ROUND(IU67*1440,0)&lt;ROUND(Configurações!$B$9*1440,0),ROUND(IU67*1440,0)&gt;ROUND(Configurações!$B$10*1440,0)),"INT-1H2H","")))))</f>
        <v/>
      </c>
      <c r="IY67" t="str">
        <f>IF(Configurações!$B$3="Simples",IF('Escala Simples'!AF67="Trabalho","TRAB",IF('Escala Simples'!AF67="Folga","FOLGA",IF('Escala Simples'!AF67="Atestado","ATEST",IF('Escala Simples'!AF67="Férias","FERIAS","")))),"")</f>
        <v/>
      </c>
      <c r="IZ67" s="71" t="str">
        <f>IF(Configurações!$B$3="Colunas",IF('Escala Colunas'!Q178="","",'Escala Colunas'!Q178),IF(Configurações!$B$3="Simples","",IF('Escala Linhas'!DX67="","",'Escala Linhas'!DX67)))</f>
        <v/>
      </c>
      <c r="JA67" s="71" t="str">
        <f>IF(Configurações!$B$3="Colunas",IF('Escala Colunas'!Q179="","",'Escala Colunas'!Q179),IF(Configurações!$B$3="Simples","",IF('Escala Linhas'!DY67="","",'Escala Linhas'!DY67)))</f>
        <v/>
      </c>
      <c r="JB67" s="71" t="str">
        <f>IF(Configurações!$B$3="Colunas",IF('Escala Colunas'!Q180="","",'Escala Colunas'!Q180),IF(Configurações!$B$3="Simples","",IF('Escala Linhas'!DZ67="","",'Escala Linhas'!DZ67)))</f>
        <v/>
      </c>
      <c r="JC67" s="71" t="str">
        <f>IF(Configurações!$B$3="Colunas",IF('Escala Colunas'!Q181="","",'Escala Colunas'!Q181),IF(Configurações!$B$3="Simples","",IF('Escala Linhas'!EA67="","",'Escala Linhas'!EA67)))</f>
        <v/>
      </c>
      <c r="JD67">
        <f>IF($B67="",0,IF(Configurações!$B$3="Simples",IF(OR(JJ67="TRAB",JJ67="ATEST"),1,0),IF(AND(IZ67&lt;&gt;"",JC67&lt;&gt;""),1,0)))</f>
        <v>0</v>
      </c>
      <c r="JE67" s="72">
        <f>IF(AND(JD67=1,Configurações!$B$3&lt;&gt;"Simples"),MOD(JC67-IZ67,1)-JF67,0)</f>
        <v>0</v>
      </c>
      <c r="JF67" s="72">
        <f t="shared" si="176"/>
        <v>0</v>
      </c>
      <c r="JG67">
        <f t="shared" si="177"/>
        <v>0</v>
      </c>
      <c r="JH67">
        <f t="shared" si="178"/>
        <v>0</v>
      </c>
      <c r="JI67" s="38" t="str">
        <f>IF(JD67=0,"",IF(JG67&gt;Configurações!$B$15,"7DIA ","")&amp;IF(AND(WEEKDAY(IZ$5)=1,JH67&gt;IF($D67="F",Configurações!$B$13,Configurações!$B$14)),"DOM ","")&amp;IF(Configurações!$B$3="Simples","",IF(ROUND(JE67*1440,0)&lt;=ROUND(Configurações!$B$11*1440,0),IF(ROUND(JF67*1440,0)&gt;0,"INT-INDEVIDO",""),IF(ROUND(JE67*1440,0)&lt;=ROUND(Configurações!$B$12*1440,0),IF(ROUND(JF67*1440,0)&lt;&gt;ROUND(Configurações!$B$8*1440,0),"INT-15MIN",""),IF(OR(ROUND(JF67*1440,0)&lt;ROUND(Configurações!$B$9*1440,0),ROUND(JF67*1440,0)&gt;ROUND(Configurações!$B$10*1440,0)),"INT-1H2H","")))))</f>
        <v/>
      </c>
      <c r="JJ67" t="str">
        <f>IF(Configurações!$B$3="Simples",IF('Escala Simples'!AG67="Trabalho","TRAB",IF('Escala Simples'!AG67="Folga","FOLGA",IF('Escala Simples'!AG67="Atestado","ATEST",IF('Escala Simples'!AG67="Férias","FERIAS","")))),"")</f>
        <v/>
      </c>
      <c r="JK67" s="71" t="str">
        <f>IF(Configurações!$B$3="Colunas",IF('Escala Colunas'!Q183="","",'Escala Colunas'!Q183),IF(Configurações!$B$3="Simples","",IF('Escala Linhas'!EC67="","",'Escala Linhas'!EC67)))</f>
        <v/>
      </c>
      <c r="JL67" s="71" t="str">
        <f>IF(Configurações!$B$3="Colunas",IF('Escala Colunas'!Q184="","",'Escala Colunas'!Q184),IF(Configurações!$B$3="Simples","",IF('Escala Linhas'!ED67="","",'Escala Linhas'!ED67)))</f>
        <v/>
      </c>
      <c r="JM67" s="71" t="str">
        <f>IF(Configurações!$B$3="Colunas",IF('Escala Colunas'!Q185="","",'Escala Colunas'!Q185),IF(Configurações!$B$3="Simples","",IF('Escala Linhas'!EE67="","",'Escala Linhas'!EE67)))</f>
        <v/>
      </c>
      <c r="JN67" s="71" t="str">
        <f>IF(Configurações!$B$3="Colunas",IF('Escala Colunas'!Q186="","",'Escala Colunas'!Q186),IF(Configurações!$B$3="Simples","",IF('Escala Linhas'!EF67="","",'Escala Linhas'!EF67)))</f>
        <v/>
      </c>
      <c r="JO67">
        <f>IF($B67="",0,IF(Configurações!$B$3="Simples",IF(OR(JU67="TRAB",JU67="ATEST"),1,0),IF(AND(JK67&lt;&gt;"",JN67&lt;&gt;""),1,0)))</f>
        <v>0</v>
      </c>
      <c r="JP67" s="72">
        <f>IF(AND(JO67=1,Configurações!$B$3&lt;&gt;"Simples"),MOD(JN67-JK67,1)-JQ67,0)</f>
        <v>0</v>
      </c>
      <c r="JQ67" s="72">
        <f t="shared" si="179"/>
        <v>0</v>
      </c>
      <c r="JR67">
        <f t="shared" si="180"/>
        <v>0</v>
      </c>
      <c r="JS67">
        <f t="shared" si="181"/>
        <v>0</v>
      </c>
      <c r="JT67" s="38" t="str">
        <f>IF(JO67=0,"",IF(JR67&gt;Configurações!$B$15,"7DIA ","")&amp;IF(AND(WEEKDAY(JK$5)=1,JS67&gt;IF($D67="F",Configurações!$B$13,Configurações!$B$14)),"DOM ","")&amp;IF(Configurações!$B$3="Simples","",IF(ROUND(JP67*1440,0)&lt;=ROUND(Configurações!$B$11*1440,0),IF(ROUND(JQ67*1440,0)&gt;0,"INT-INDEVIDO",""),IF(ROUND(JP67*1440,0)&lt;=ROUND(Configurações!$B$12*1440,0),IF(ROUND(JQ67*1440,0)&lt;&gt;ROUND(Configurações!$B$8*1440,0),"INT-15MIN",""),IF(OR(ROUND(JQ67*1440,0)&lt;ROUND(Configurações!$B$9*1440,0),ROUND(JQ67*1440,0)&gt;ROUND(Configurações!$B$10*1440,0)),"INT-1H2H","")))))</f>
        <v/>
      </c>
      <c r="JU67" t="str">
        <f>IF(Configurações!$B$3="Simples",IF('Escala Simples'!AH67="Trabalho","TRAB",IF('Escala Simples'!AH67="Folga","FOLGA",IF('Escala Simples'!AH67="Atestado","ATEST",IF('Escala Simples'!AH67="Férias","FERIAS","")))),"")</f>
        <v/>
      </c>
      <c r="JV67" s="71" t="str">
        <f>IF(Configurações!$B$3="Colunas",IF('Escala Colunas'!Q188="","",'Escala Colunas'!Q188),IF(Configurações!$B$3="Simples","",IF('Escala Linhas'!EH67="","",'Escala Linhas'!EH67)))</f>
        <v/>
      </c>
      <c r="JW67" s="71" t="str">
        <f>IF(Configurações!$B$3="Colunas",IF('Escala Colunas'!Q189="","",'Escala Colunas'!Q189),IF(Configurações!$B$3="Simples","",IF('Escala Linhas'!EI67="","",'Escala Linhas'!EI67)))</f>
        <v/>
      </c>
      <c r="JX67" s="71" t="str">
        <f>IF(Configurações!$B$3="Colunas",IF('Escala Colunas'!Q190="","",'Escala Colunas'!Q190),IF(Configurações!$B$3="Simples","",IF('Escala Linhas'!EJ67="","",'Escala Linhas'!EJ67)))</f>
        <v/>
      </c>
      <c r="JY67" s="71" t="str">
        <f>IF(Configurações!$B$3="Colunas",IF('Escala Colunas'!Q191="","",'Escala Colunas'!Q191),IF(Configurações!$B$3="Simples","",IF('Escala Linhas'!EK67="","",'Escala Linhas'!EK67)))</f>
        <v/>
      </c>
      <c r="JZ67">
        <f>IF($B67="",0,IF(Configurações!$B$3="Simples",IF(OR(KF67="TRAB",KF67="ATEST"),1,0),IF(AND(JV67&lt;&gt;"",JY67&lt;&gt;""),1,0)))</f>
        <v>0</v>
      </c>
      <c r="KA67" s="72">
        <f>IF(AND(JZ67=1,Configurações!$B$3&lt;&gt;"Simples"),MOD(JY67-JV67,1)-KB67,0)</f>
        <v>0</v>
      </c>
      <c r="KB67" s="72">
        <f t="shared" si="182"/>
        <v>0</v>
      </c>
      <c r="KC67">
        <f t="shared" si="183"/>
        <v>0</v>
      </c>
      <c r="KD67">
        <f t="shared" si="184"/>
        <v>0</v>
      </c>
      <c r="KE67" s="38" t="str">
        <f>IF(JZ67=0,"",IF(KC67&gt;Configurações!$B$15,"7DIA ","")&amp;IF(AND(WEEKDAY(JV$5)=1,KD67&gt;IF($D67="F",Configurações!$B$13,Configurações!$B$14)),"DOM ","")&amp;IF(Configurações!$B$3="Simples","",IF(ROUND(KA67*1440,0)&lt;=ROUND(Configurações!$B$11*1440,0),IF(ROUND(KB67*1440,0)&gt;0,"INT-INDEVIDO",""),IF(ROUND(KA67*1440,0)&lt;=ROUND(Configurações!$B$12*1440,0),IF(ROUND(KB67*1440,0)&lt;&gt;ROUND(Configurações!$B$8*1440,0),"INT-15MIN",""),IF(OR(ROUND(KB67*1440,0)&lt;ROUND(Configurações!$B$9*1440,0),ROUND(KB67*1440,0)&gt;ROUND(Configurações!$B$10*1440,0)),"INT-1H2H","")))))</f>
        <v/>
      </c>
      <c r="KF67" t="str">
        <f>IF(Configurações!$B$3="Simples",IF('Escala Simples'!AI67="Trabalho","TRAB",IF('Escala Simples'!AI67="Folga","FOLGA",IF('Escala Simples'!AI67="Atestado","ATEST",IF('Escala Simples'!AI67="Férias","FERIAS","")))),"")</f>
        <v/>
      </c>
      <c r="KG67" s="71" t="str">
        <f>IF(Configurações!$B$3="Colunas",IF('Escala Colunas'!Q193="","",'Escala Colunas'!Q193),IF(Configurações!$B$3="Simples","",IF('Escala Linhas'!EM67="","",'Escala Linhas'!EM67)))</f>
        <v/>
      </c>
      <c r="KH67" s="71" t="str">
        <f>IF(Configurações!$B$3="Colunas",IF('Escala Colunas'!Q194="","",'Escala Colunas'!Q194),IF(Configurações!$B$3="Simples","",IF('Escala Linhas'!EN67="","",'Escala Linhas'!EN67)))</f>
        <v/>
      </c>
      <c r="KI67" s="71" t="str">
        <f>IF(Configurações!$B$3="Colunas",IF('Escala Colunas'!Q195="","",'Escala Colunas'!Q195),IF(Configurações!$B$3="Simples","",IF('Escala Linhas'!EO67="","",'Escala Linhas'!EO67)))</f>
        <v/>
      </c>
      <c r="KJ67" s="71" t="str">
        <f>IF(Configurações!$B$3="Colunas",IF('Escala Colunas'!Q196="","",'Escala Colunas'!Q196),IF(Configurações!$B$3="Simples","",IF('Escala Linhas'!EP67="","",'Escala Linhas'!EP67)))</f>
        <v/>
      </c>
      <c r="KK67">
        <f>IF($B67="",0,IF(Configurações!$B$3="Simples",IF(OR(KQ67="TRAB",KQ67="ATEST"),1,0),IF(AND(KG67&lt;&gt;"",KJ67&lt;&gt;""),1,0)))</f>
        <v>0</v>
      </c>
      <c r="KL67" s="72">
        <f>IF(AND(KK67=1,Configurações!$B$3&lt;&gt;"Simples"),MOD(KJ67-KG67,1)-KM67,0)</f>
        <v>0</v>
      </c>
      <c r="KM67" s="72">
        <f t="shared" si="185"/>
        <v>0</v>
      </c>
      <c r="KN67">
        <f t="shared" si="186"/>
        <v>0</v>
      </c>
      <c r="KO67">
        <f t="shared" si="187"/>
        <v>0</v>
      </c>
      <c r="KP67" s="38" t="str">
        <f>IF(KK67=0,"",IF(KN67&gt;Configurações!$B$15,"7DIA ","")&amp;IF(AND(WEEKDAY(KG$5)=1,KO67&gt;IF($D67="F",Configurações!$B$13,Configurações!$B$14)),"DOM ","")&amp;IF(Configurações!$B$3="Simples","",IF(ROUND(KL67*1440,0)&lt;=ROUND(Configurações!$B$11*1440,0),IF(ROUND(KM67*1440,0)&gt;0,"INT-INDEVIDO",""),IF(ROUND(KL67*1440,0)&lt;=ROUND(Configurações!$B$12*1440,0),IF(ROUND(KM67*1440,0)&lt;&gt;ROUND(Configurações!$B$8*1440,0),"INT-15MIN",""),IF(OR(ROUND(KM67*1440,0)&lt;ROUND(Configurações!$B$9*1440,0),ROUND(KM67*1440,0)&gt;ROUND(Configurações!$B$10*1440,0)),"INT-1H2H","")))))</f>
        <v/>
      </c>
      <c r="KQ67" t="str">
        <f>IF(Configurações!$B$3="Simples",IF('Escala Simples'!AJ67="Trabalho","TRAB",IF('Escala Simples'!AJ67="Folga","FOLGA",IF('Escala Simples'!AJ67="Atestado","ATEST",IF('Escala Simples'!AJ67="Férias","FERIAS","")))),"")</f>
        <v/>
      </c>
      <c r="KR67" s="71" t="str">
        <f>IF(Configurações!$B$3="Colunas",IF('Escala Colunas'!Q198="","",'Escala Colunas'!Q198),IF(Configurações!$B$3="Simples","",IF('Escala Linhas'!ER67="","",'Escala Linhas'!ER67)))</f>
        <v/>
      </c>
      <c r="KS67" s="71" t="str">
        <f>IF(Configurações!$B$3="Colunas",IF('Escala Colunas'!Q199="","",'Escala Colunas'!Q199),IF(Configurações!$B$3="Simples","",IF('Escala Linhas'!ES67="","",'Escala Linhas'!ES67)))</f>
        <v/>
      </c>
      <c r="KT67" s="71" t="str">
        <f>IF(Configurações!$B$3="Colunas",IF('Escala Colunas'!Q200="","",'Escala Colunas'!Q200),IF(Configurações!$B$3="Simples","",IF('Escala Linhas'!ET67="","",'Escala Linhas'!ET67)))</f>
        <v/>
      </c>
      <c r="KU67" s="71" t="str">
        <f>IF(Configurações!$B$3="Colunas",IF('Escala Colunas'!Q201="","",'Escala Colunas'!Q201),IF(Configurações!$B$3="Simples","",IF('Escala Linhas'!EU67="","",'Escala Linhas'!EU67)))</f>
        <v/>
      </c>
      <c r="KV67">
        <f>IF($B67="",0,IF(Configurações!$B$3="Simples",IF(OR(LB67="TRAB",LB67="ATEST"),1,0),IF(AND(KR67&lt;&gt;"",KU67&lt;&gt;""),1,0)))</f>
        <v>0</v>
      </c>
      <c r="KW67" s="72">
        <f>IF(AND(KV67=1,Configurações!$B$3&lt;&gt;"Simples"),MOD(KU67-KR67,1)-KX67,0)</f>
        <v>0</v>
      </c>
      <c r="KX67" s="72">
        <f t="shared" si="188"/>
        <v>0</v>
      </c>
      <c r="KY67">
        <f t="shared" si="189"/>
        <v>0</v>
      </c>
      <c r="KZ67">
        <f t="shared" si="190"/>
        <v>0</v>
      </c>
      <c r="LA67" s="38" t="str">
        <f>IF(KV67=0,"",IF(KY67&gt;Configurações!$B$15,"7DIA ","")&amp;IF(AND(WEEKDAY(KR$5)=1,KZ67&gt;IF($D67="F",Configurações!$B$13,Configurações!$B$14)),"DOM ","")&amp;IF(Configurações!$B$3="Simples","",IF(ROUND(KW67*1440,0)&lt;=ROUND(Configurações!$B$11*1440,0),IF(ROUND(KX67*1440,0)&gt;0,"INT-INDEVIDO",""),IF(ROUND(KW67*1440,0)&lt;=ROUND(Configurações!$B$12*1440,0),IF(ROUND(KX67*1440,0)&lt;&gt;ROUND(Configurações!$B$8*1440,0),"INT-15MIN",""),IF(OR(ROUND(KX67*1440,0)&lt;ROUND(Configurações!$B$9*1440,0),ROUND(KX67*1440,0)&gt;ROUND(Configurações!$B$10*1440,0)),"INT-1H2H","")))))</f>
        <v/>
      </c>
      <c r="LB67" t="str">
        <f>IF(Configurações!$B$3="Simples",IF('Escala Simples'!AK67="Trabalho","TRAB",IF('Escala Simples'!AK67="Folga","FOLGA",IF('Escala Simples'!AK67="Atestado","ATEST",IF('Escala Simples'!AK67="Férias","FERIAS","")))),"")</f>
        <v/>
      </c>
      <c r="LC67" s="71" t="str">
        <f>IF(Configurações!$B$3="Colunas",IF('Escala Colunas'!Q206="","",'Escala Colunas'!Q206),IF(Configurações!$B$3="Simples","",IF('Escala Linhas'!EZ67="","",'Escala Linhas'!EZ67)))</f>
        <v/>
      </c>
      <c r="LD67" s="71" t="str">
        <f>IF(Configurações!$B$3="Colunas",IF('Escala Colunas'!Q207="","",'Escala Colunas'!Q207),IF(Configurações!$B$3="Simples","",IF('Escala Linhas'!FA67="","",'Escala Linhas'!FA67)))</f>
        <v/>
      </c>
      <c r="LE67" s="71" t="str">
        <f>IF(Configurações!$B$3="Colunas",IF('Escala Colunas'!Q208="","",'Escala Colunas'!Q208),IF(Configurações!$B$3="Simples","",IF('Escala Linhas'!FB67="","",'Escala Linhas'!FB67)))</f>
        <v/>
      </c>
      <c r="LF67" s="71" t="str">
        <f>IF(Configurações!$B$3="Colunas",IF('Escala Colunas'!Q209="","",'Escala Colunas'!Q209),IF(Configurações!$B$3="Simples","",IF('Escala Linhas'!FC67="","",'Escala Linhas'!FC67)))</f>
        <v/>
      </c>
      <c r="LG67">
        <f>IF($B67="",0,IF(Configurações!$B$3="Simples",IF(OR(LM67="TRAB",LM67="ATEST"),1,0),IF(AND(LC67&lt;&gt;"",LF67&lt;&gt;""),1,0)))</f>
        <v>0</v>
      </c>
      <c r="LH67" s="72">
        <f>IF(AND(LG67=1,Configurações!$B$3&lt;&gt;"Simples"),MOD(LF67-LC67,1)-LI67,0)</f>
        <v>0</v>
      </c>
      <c r="LI67" s="72">
        <f t="shared" si="191"/>
        <v>0</v>
      </c>
      <c r="LJ67">
        <f t="shared" si="192"/>
        <v>0</v>
      </c>
      <c r="LK67">
        <f t="shared" si="193"/>
        <v>0</v>
      </c>
      <c r="LL67" s="38" t="str">
        <f>IF(LG67=0,"",IF(LJ67&gt;Configurações!$B$15,"7DIA ","")&amp;IF(AND(WEEKDAY(LC$5)=1,LK67&gt;IF($D67="F",Configurações!$B$13,Configurações!$B$14)),"DOM ","")&amp;IF(Configurações!$B$3="Simples","",IF(ROUND(LH67*1440,0)&lt;=ROUND(Configurações!$B$11*1440,0),IF(ROUND(LI67*1440,0)&gt;0,"INT-INDEVIDO",""),IF(ROUND(LH67*1440,0)&lt;=ROUND(Configurações!$B$12*1440,0),IF(ROUND(LI67*1440,0)&lt;&gt;ROUND(Configurações!$B$8*1440,0),"INT-15MIN",""),IF(OR(ROUND(LI67*1440,0)&lt;ROUND(Configurações!$B$9*1440,0),ROUND(LI67*1440,0)&gt;ROUND(Configurações!$B$10*1440,0)),"INT-1H2H","")))))</f>
        <v/>
      </c>
      <c r="LM67" t="str">
        <f>IF(Configurações!$B$3="Simples",IF('Escala Simples'!AN67="Trabalho","TRAB",IF('Escala Simples'!AN67="Folga","FOLGA",IF('Escala Simples'!AN67="Atestado","ATEST",IF('Escala Simples'!AN67="Férias","FERIAS","")))),"")</f>
        <v/>
      </c>
      <c r="LN67" s="71" t="str">
        <f>IF(Configurações!$B$3="Colunas",IF('Escala Colunas'!Q211="","",'Escala Colunas'!Q211),IF(Configurações!$B$3="Simples","",IF('Escala Linhas'!FE67="","",'Escala Linhas'!FE67)))</f>
        <v/>
      </c>
      <c r="LO67" s="71" t="str">
        <f>IF(Configurações!$B$3="Colunas",IF('Escala Colunas'!Q212="","",'Escala Colunas'!Q212),IF(Configurações!$B$3="Simples","",IF('Escala Linhas'!FF67="","",'Escala Linhas'!FF67)))</f>
        <v/>
      </c>
      <c r="LP67" s="71" t="str">
        <f>IF(Configurações!$B$3="Colunas",IF('Escala Colunas'!Q213="","",'Escala Colunas'!Q213),IF(Configurações!$B$3="Simples","",IF('Escala Linhas'!FG67="","",'Escala Linhas'!FG67)))</f>
        <v/>
      </c>
      <c r="LQ67" s="71" t="str">
        <f>IF(Configurações!$B$3="Colunas",IF('Escala Colunas'!Q214="","",'Escala Colunas'!Q214),IF(Configurações!$B$3="Simples","",IF('Escala Linhas'!FH67="","",'Escala Linhas'!FH67)))</f>
        <v/>
      </c>
      <c r="LR67">
        <f>IF($B67="",0,IF(Configurações!$B$3="Simples",IF(OR(LX67="TRAB",LX67="ATEST"),1,0),IF(AND(LN67&lt;&gt;"",LQ67&lt;&gt;""),1,0)))</f>
        <v>0</v>
      </c>
      <c r="LS67" s="72">
        <f>IF(AND(LR67=1,Configurações!$B$3&lt;&gt;"Simples"),MOD(LQ67-LN67,1)-LT67,0)</f>
        <v>0</v>
      </c>
      <c r="LT67" s="72">
        <f t="shared" si="194"/>
        <v>0</v>
      </c>
      <c r="LU67">
        <f t="shared" si="195"/>
        <v>0</v>
      </c>
      <c r="LV67">
        <f t="shared" si="196"/>
        <v>0</v>
      </c>
      <c r="LW67" s="38" t="str">
        <f>IF(LR67=0,"",IF(LU67&gt;Configurações!$B$15,"7DIA ","")&amp;IF(AND(WEEKDAY(LN$5)=1,LV67&gt;IF($D67="F",Configurações!$B$13,Configurações!$B$14)),"DOM ","")&amp;IF(Configurações!$B$3="Simples","",IF(ROUND(LS67*1440,0)&lt;=ROUND(Configurações!$B$11*1440,0),IF(ROUND(LT67*1440,0)&gt;0,"INT-INDEVIDO",""),IF(ROUND(LS67*1440,0)&lt;=ROUND(Configurações!$B$12*1440,0),IF(ROUND(LT67*1440,0)&lt;&gt;ROUND(Configurações!$B$8*1440,0),"INT-15MIN",""),IF(OR(ROUND(LT67*1440,0)&lt;ROUND(Configurações!$B$9*1440,0),ROUND(LT67*1440,0)&gt;ROUND(Configurações!$B$10*1440,0)),"INT-1H2H","")))))</f>
        <v/>
      </c>
      <c r="LX67" t="str">
        <f>IF(Configurações!$B$3="Simples",IF('Escala Simples'!AO67="Trabalho","TRAB",IF('Escala Simples'!AO67="Folga","FOLGA",IF('Escala Simples'!AO67="Atestado","ATEST",IF('Escala Simples'!AO67="Férias","FERIAS","")))),"")</f>
        <v/>
      </c>
      <c r="LY67" s="71" t="str">
        <f>IF(Configurações!$B$3="Colunas",IF('Escala Colunas'!Q216="","",'Escala Colunas'!Q216),IF(Configurações!$B$3="Simples","",IF('Escala Linhas'!FJ67="","",'Escala Linhas'!FJ67)))</f>
        <v/>
      </c>
      <c r="LZ67" s="71" t="str">
        <f>IF(Configurações!$B$3="Colunas",IF('Escala Colunas'!Q217="","",'Escala Colunas'!Q217),IF(Configurações!$B$3="Simples","",IF('Escala Linhas'!FK67="","",'Escala Linhas'!FK67)))</f>
        <v/>
      </c>
      <c r="MA67" s="71" t="str">
        <f>IF(Configurações!$B$3="Colunas",IF('Escala Colunas'!Q218="","",'Escala Colunas'!Q218),IF(Configurações!$B$3="Simples","",IF('Escala Linhas'!FL67="","",'Escala Linhas'!FL67)))</f>
        <v/>
      </c>
      <c r="MB67" s="71" t="str">
        <f>IF(Configurações!$B$3="Colunas",IF('Escala Colunas'!Q219="","",'Escala Colunas'!Q219),IF(Configurações!$B$3="Simples","",IF('Escala Linhas'!FM67="","",'Escala Linhas'!FM67)))</f>
        <v/>
      </c>
      <c r="MC67">
        <f>IF($B67="",0,IF(Configurações!$B$3="Simples",IF(OR(MI67="TRAB",MI67="ATEST"),1,0),IF(AND(LY67&lt;&gt;"",MB67&lt;&gt;""),1,0)))</f>
        <v>0</v>
      </c>
      <c r="MD67" s="72">
        <f>IF(AND(MC67=1,Configurações!$B$3&lt;&gt;"Simples"),MOD(MB67-LY67,1)-ME67,0)</f>
        <v>0</v>
      </c>
      <c r="ME67" s="72">
        <f t="shared" si="197"/>
        <v>0</v>
      </c>
      <c r="MF67">
        <f t="shared" si="198"/>
        <v>0</v>
      </c>
      <c r="MG67">
        <f t="shared" si="199"/>
        <v>0</v>
      </c>
      <c r="MH67" s="38" t="str">
        <f>IF(MC67=0,"",IF(MF67&gt;Configurações!$B$15,"7DIA ","")&amp;IF(AND(WEEKDAY(LY$5)=1,MG67&gt;IF($D67="F",Configurações!$B$13,Configurações!$B$14)),"DOM ","")&amp;IF(Configurações!$B$3="Simples","",IF(ROUND(MD67*1440,0)&lt;=ROUND(Configurações!$B$11*1440,0),IF(ROUND(ME67*1440,0)&gt;0,"INT-INDEVIDO",""),IF(ROUND(MD67*1440,0)&lt;=ROUND(Configurações!$B$12*1440,0),IF(ROUND(ME67*1440,0)&lt;&gt;ROUND(Configurações!$B$8*1440,0),"INT-15MIN",""),IF(OR(ROUND(ME67*1440,0)&lt;ROUND(Configurações!$B$9*1440,0),ROUND(ME67*1440,0)&gt;ROUND(Configurações!$B$10*1440,0)),"INT-1H2H","")))))</f>
        <v/>
      </c>
      <c r="MI67" t="str">
        <f>IF(Configurações!$B$3="Simples",IF('Escala Simples'!AP67="Trabalho","TRAB",IF('Escala Simples'!AP67="Folga","FOLGA",IF('Escala Simples'!AP67="Atestado","ATEST",IF('Escala Simples'!AP67="Férias","FERIAS","")))),"")</f>
        <v/>
      </c>
      <c r="MJ67" s="71" t="str">
        <f>IF(Configurações!$B$3="Colunas",IF('Escala Colunas'!Q221="","",'Escala Colunas'!Q221),IF(Configurações!$B$3="Simples","",IF('Escala Linhas'!FO67="","",'Escala Linhas'!FO67)))</f>
        <v/>
      </c>
      <c r="MK67" s="71" t="str">
        <f>IF(Configurações!$B$3="Colunas",IF('Escala Colunas'!Q222="","",'Escala Colunas'!Q222),IF(Configurações!$B$3="Simples","",IF('Escala Linhas'!FP67="","",'Escala Linhas'!FP67)))</f>
        <v/>
      </c>
      <c r="ML67" s="71" t="str">
        <f>IF(Configurações!$B$3="Colunas",IF('Escala Colunas'!Q223="","",'Escala Colunas'!Q223),IF(Configurações!$B$3="Simples","",IF('Escala Linhas'!FQ67="","",'Escala Linhas'!FQ67)))</f>
        <v/>
      </c>
      <c r="MM67" s="71" t="str">
        <f>IF(Configurações!$B$3="Colunas",IF('Escala Colunas'!Q224="","",'Escala Colunas'!Q224),IF(Configurações!$B$3="Simples","",IF('Escala Linhas'!FR67="","",'Escala Linhas'!FR67)))</f>
        <v/>
      </c>
      <c r="MN67">
        <f>IF($B67="",0,IF(Configurações!$B$3="Simples",IF(OR(MT67="TRAB",MT67="ATEST"),1,0),IF(AND(MJ67&lt;&gt;"",MM67&lt;&gt;""),1,0)))</f>
        <v>0</v>
      </c>
      <c r="MO67" s="72">
        <f>IF(AND(MN67=1,Configurações!$B$3&lt;&gt;"Simples"),MOD(MM67-MJ67,1)-MP67,0)</f>
        <v>0</v>
      </c>
      <c r="MP67" s="72">
        <f t="shared" si="200"/>
        <v>0</v>
      </c>
      <c r="MQ67">
        <f t="shared" si="201"/>
        <v>0</v>
      </c>
      <c r="MR67">
        <f t="shared" si="202"/>
        <v>0</v>
      </c>
      <c r="MS67" s="38" t="str">
        <f>IF(MN67=0,"",IF(MQ67&gt;Configurações!$B$15,"7DIA ","")&amp;IF(AND(WEEKDAY(MJ$5)=1,MR67&gt;IF($D67="F",Configurações!$B$13,Configurações!$B$14)),"DOM ","")&amp;IF(Configurações!$B$3="Simples","",IF(ROUND(MO67*1440,0)&lt;=ROUND(Configurações!$B$11*1440,0),IF(ROUND(MP67*1440,0)&gt;0,"INT-INDEVIDO",""),IF(ROUND(MO67*1440,0)&lt;=ROUND(Configurações!$B$12*1440,0),IF(ROUND(MP67*1440,0)&lt;&gt;ROUND(Configurações!$B$8*1440,0),"INT-15MIN",""),IF(OR(ROUND(MP67*1440,0)&lt;ROUND(Configurações!$B$9*1440,0),ROUND(MP67*1440,0)&gt;ROUND(Configurações!$B$10*1440,0)),"INT-1H2H","")))))</f>
        <v/>
      </c>
      <c r="MT67" t="str">
        <f>IF(Configurações!$B$3="Simples",IF('Escala Simples'!AQ67="Trabalho","TRAB",IF('Escala Simples'!AQ67="Folga","FOLGA",IF('Escala Simples'!AQ67="Atestado","ATEST",IF('Escala Simples'!AQ67="Férias","FERIAS","")))),"")</f>
        <v/>
      </c>
      <c r="MU67" s="71" t="str">
        <f>IF(Configurações!$B$3="Colunas",IF('Escala Colunas'!Q226="","",'Escala Colunas'!Q226),IF(Configurações!$B$3="Simples","",IF('Escala Linhas'!FT67="","",'Escala Linhas'!FT67)))</f>
        <v/>
      </c>
      <c r="MV67" s="71" t="str">
        <f>IF(Configurações!$B$3="Colunas",IF('Escala Colunas'!Q227="","",'Escala Colunas'!Q227),IF(Configurações!$B$3="Simples","",IF('Escala Linhas'!FU67="","",'Escala Linhas'!FU67)))</f>
        <v/>
      </c>
      <c r="MW67" s="71" t="str">
        <f>IF(Configurações!$B$3="Colunas",IF('Escala Colunas'!Q228="","",'Escala Colunas'!Q228),IF(Configurações!$B$3="Simples","",IF('Escala Linhas'!FV67="","",'Escala Linhas'!FV67)))</f>
        <v/>
      </c>
      <c r="MX67" s="71" t="str">
        <f>IF(Configurações!$B$3="Colunas",IF('Escala Colunas'!Q229="","",'Escala Colunas'!Q229),IF(Configurações!$B$3="Simples","",IF('Escala Linhas'!FW67="","",'Escala Linhas'!FW67)))</f>
        <v/>
      </c>
      <c r="MY67">
        <f>IF($B67="",0,IF(Configurações!$B$3="Simples",IF(OR(NE67="TRAB",NE67="ATEST"),1,0),IF(AND(MU67&lt;&gt;"",MX67&lt;&gt;""),1,0)))</f>
        <v>0</v>
      </c>
      <c r="MZ67" s="72">
        <f>IF(AND(MY67=1,Configurações!$B$3&lt;&gt;"Simples"),MOD(MX67-MU67,1)-NA67,0)</f>
        <v>0</v>
      </c>
      <c r="NA67" s="72">
        <f t="shared" si="203"/>
        <v>0</v>
      </c>
      <c r="NB67">
        <f t="shared" si="204"/>
        <v>0</v>
      </c>
      <c r="NC67">
        <f t="shared" si="205"/>
        <v>0</v>
      </c>
      <c r="ND67" s="38" t="str">
        <f>IF(MY67=0,"",IF(NB67&gt;Configurações!$B$15,"7DIA ","")&amp;IF(AND(WEEKDAY(MU$5)=1,NC67&gt;IF($D67="F",Configurações!$B$13,Configurações!$B$14)),"DOM ","")&amp;IF(Configurações!$B$3="Simples","",IF(ROUND(MZ67*1440,0)&lt;=ROUND(Configurações!$B$11*1440,0),IF(ROUND(NA67*1440,0)&gt;0,"INT-INDEVIDO",""),IF(ROUND(MZ67*1440,0)&lt;=ROUND(Configurações!$B$12*1440,0),IF(ROUND(NA67*1440,0)&lt;&gt;ROUND(Configurações!$B$8*1440,0),"INT-15MIN",""),IF(OR(ROUND(NA67*1440,0)&lt;ROUND(Configurações!$B$9*1440,0),ROUND(NA67*1440,0)&gt;ROUND(Configurações!$B$10*1440,0)),"INT-1H2H","")))))</f>
        <v/>
      </c>
      <c r="NE67" t="str">
        <f>IF(Configurações!$B$3="Simples",IF('Escala Simples'!AR67="Trabalho","TRAB",IF('Escala Simples'!AR67="Folga","FOLGA",IF('Escala Simples'!AR67="Atestado","ATEST",IF('Escala Simples'!AR67="Férias","FERIAS","")))),"")</f>
        <v/>
      </c>
      <c r="NF67" s="71" t="str">
        <f>IF(Configurações!$B$3="Colunas",IF('Escala Colunas'!Q231="","",'Escala Colunas'!Q231),IF(Configurações!$B$3="Simples","",IF('Escala Linhas'!FY67="","",'Escala Linhas'!FY67)))</f>
        <v/>
      </c>
      <c r="NG67" s="71" t="str">
        <f>IF(Configurações!$B$3="Colunas",IF('Escala Colunas'!Q232="","",'Escala Colunas'!Q232),IF(Configurações!$B$3="Simples","",IF('Escala Linhas'!FZ67="","",'Escala Linhas'!FZ67)))</f>
        <v/>
      </c>
      <c r="NH67" s="71" t="str">
        <f>IF(Configurações!$B$3="Colunas",IF('Escala Colunas'!Q233="","",'Escala Colunas'!Q233),IF(Configurações!$B$3="Simples","",IF('Escala Linhas'!GA67="","",'Escala Linhas'!GA67)))</f>
        <v/>
      </c>
      <c r="NI67" s="71" t="str">
        <f>IF(Configurações!$B$3="Colunas",IF('Escala Colunas'!Q234="","",'Escala Colunas'!Q234),IF(Configurações!$B$3="Simples","",IF('Escala Linhas'!GB67="","",'Escala Linhas'!GB67)))</f>
        <v/>
      </c>
      <c r="NJ67">
        <f>IF($B67="",0,IF(Configurações!$B$3="Simples",IF(OR(NP67="TRAB",NP67="ATEST"),1,0),IF(AND(NF67&lt;&gt;"",NI67&lt;&gt;""),1,0)))</f>
        <v>0</v>
      </c>
      <c r="NK67" s="72">
        <f>IF(AND(NJ67=1,Configurações!$B$3&lt;&gt;"Simples"),MOD(NI67-NF67,1)-NL67,0)</f>
        <v>0</v>
      </c>
      <c r="NL67" s="72">
        <f t="shared" si="206"/>
        <v>0</v>
      </c>
      <c r="NM67">
        <f t="shared" si="207"/>
        <v>0</v>
      </c>
      <c r="NN67">
        <f t="shared" si="208"/>
        <v>0</v>
      </c>
      <c r="NO67" s="38" t="str">
        <f>IF(NJ67=0,"",IF(NM67&gt;Configurações!$B$15,"7DIA ","")&amp;IF(AND(WEEKDAY(NF$5)=1,NN67&gt;IF($D67="F",Configurações!$B$13,Configurações!$B$14)),"DOM ","")&amp;IF(Configurações!$B$3="Simples","",IF(ROUND(NK67*1440,0)&lt;=ROUND(Configurações!$B$11*1440,0),IF(ROUND(NL67*1440,0)&gt;0,"INT-INDEVIDO",""),IF(ROUND(NK67*1440,0)&lt;=ROUND(Configurações!$B$12*1440,0),IF(ROUND(NL67*1440,0)&lt;&gt;ROUND(Configurações!$B$8*1440,0),"INT-15MIN",""),IF(OR(ROUND(NL67*1440,0)&lt;ROUND(Configurações!$B$9*1440,0),ROUND(NL67*1440,0)&gt;ROUND(Configurações!$B$10*1440,0)),"INT-1H2H","")))))</f>
        <v/>
      </c>
      <c r="NP67" t="str">
        <f>IF(Configurações!$B$3="Simples",IF('Escala Simples'!AS67="Trabalho","TRAB",IF('Escala Simples'!AS67="Folga","FOLGA",IF('Escala Simples'!AS67="Atestado","ATEST",IF('Escala Simples'!AS67="Férias","FERIAS","")))),"")</f>
        <v/>
      </c>
      <c r="NQ67" s="71" t="str">
        <f>IF(Configurações!$B$3="Colunas",IF('Escala Colunas'!Q236="","",'Escala Colunas'!Q236),IF(Configurações!$B$3="Simples","",IF('Escala Linhas'!GD67="","",'Escala Linhas'!GD67)))</f>
        <v/>
      </c>
      <c r="NR67" s="71" t="str">
        <f>IF(Configurações!$B$3="Colunas",IF('Escala Colunas'!Q237="","",'Escala Colunas'!Q237),IF(Configurações!$B$3="Simples","",IF('Escala Linhas'!GE67="","",'Escala Linhas'!GE67)))</f>
        <v/>
      </c>
      <c r="NS67" s="71" t="str">
        <f>IF(Configurações!$B$3="Colunas",IF('Escala Colunas'!Q238="","",'Escala Colunas'!Q238),IF(Configurações!$B$3="Simples","",IF('Escala Linhas'!GF67="","",'Escala Linhas'!GF67)))</f>
        <v/>
      </c>
      <c r="NT67" s="71" t="str">
        <f>IF(Configurações!$B$3="Colunas",IF('Escala Colunas'!Q239="","",'Escala Colunas'!Q239),IF(Configurações!$B$3="Simples","",IF('Escala Linhas'!GG67="","",'Escala Linhas'!GG67)))</f>
        <v/>
      </c>
      <c r="NU67">
        <f>IF($B67="",0,IF(Configurações!$B$3="Simples",IF(OR(OA67="TRAB",OA67="ATEST"),1,0),IF(AND(NQ67&lt;&gt;"",NT67&lt;&gt;""),1,0)))</f>
        <v>0</v>
      </c>
      <c r="NV67" s="72">
        <f>IF(AND(NU67=1,Configurações!$B$3&lt;&gt;"Simples"),MOD(NT67-NQ67,1)-NW67,0)</f>
        <v>0</v>
      </c>
      <c r="NW67" s="72">
        <f t="shared" si="209"/>
        <v>0</v>
      </c>
      <c r="NX67">
        <f t="shared" si="210"/>
        <v>0</v>
      </c>
      <c r="NY67">
        <f t="shared" si="211"/>
        <v>0</v>
      </c>
      <c r="NZ67" s="38" t="str">
        <f>IF(NU67=0,"",IF(NX67&gt;Configurações!$B$15,"7DIA ","")&amp;IF(AND(WEEKDAY(NQ$5)=1,NY67&gt;IF($D67="F",Configurações!$B$13,Configurações!$B$14)),"DOM ","")&amp;IF(Configurações!$B$3="Simples","",IF(ROUND(NV67*1440,0)&lt;=ROUND(Configurações!$B$11*1440,0),IF(ROUND(NW67*1440,0)&gt;0,"INT-INDEVIDO",""),IF(ROUND(NV67*1440,0)&lt;=ROUND(Configurações!$B$12*1440,0),IF(ROUND(NW67*1440,0)&lt;&gt;ROUND(Configurações!$B$8*1440,0),"INT-15MIN",""),IF(OR(ROUND(NW67*1440,0)&lt;ROUND(Configurações!$B$9*1440,0),ROUND(NW67*1440,0)&gt;ROUND(Configurações!$B$10*1440,0)),"INT-1H2H","")))))</f>
        <v/>
      </c>
      <c r="OA67" t="str">
        <f>IF(Configurações!$B$3="Simples",IF('Escala Simples'!AT67="Trabalho","TRAB",IF('Escala Simples'!AT67="Folga","FOLGA",IF('Escala Simples'!AT67="Atestado","ATEST",IF('Escala Simples'!AT67="Férias","FERIAS","")))),"")</f>
        <v/>
      </c>
      <c r="OB67" s="72">
        <f>SUMIFS(Cálculos!$G67:$OA67,Cálculos!$G$4:$OA$4,"H",Cálculos!$G$3:$OA$3,1)</f>
        <v>0</v>
      </c>
      <c r="OC67">
        <f>SUMIFS(Cálculos!$G67:$OA67,Cálculos!$G$4:$OA$4,"T",Cálculos!$G$3:$OA$3,1)</f>
        <v>0</v>
      </c>
      <c r="OD67" s="69" t="str">
        <f>IF($B67="","",IF(AND(Configurações!$B$3&lt;&gt;"Simples",ISNUMBER($C67),ROUND(OB67*1440,0)&gt;$C67*60),"Jornada semanal excedida: "&amp;TEXT(OB67,"[h]:mm")&amp;" (contratada "&amp;$C67&amp;"h) • ","")&amp;IF(IF(Configurações!$B$6="Sim",OC67&gt;6,OC67&gt;Configurações!$B$5),IF(Configurações!$B$6="Sim","Semana inteira sem folga — mínimo 1 folga (CCT/ACT) • ","Mais de "&amp;Configurações!$B$5&amp;" dias trabalhados — obrigatórias 2 folgas semanais • "),"")&amp;IF(COUNTIF(G67:CD67,"*7DIA*")&gt;0,"7º dia consecutivo de trabalho • ","")&amp;IF(COUNTIF(G67:CD67,"*DOM*")&gt;0,"Domingos consecutivos acima do permitido • ","")&amp;IF(COUNTIF(G67:CD67,"*INT-INDEVIDO*")&gt;0,"Intervalo indevido em jornada até 4h • ","")&amp;IF(COUNTIF(G67:CD67,"*INT-15MIN*")&gt;0,"Intervalo deve ser de 15 min (jornada 4h01–6h) • ","")&amp;IF(COUNTIF(G67:CD67,"*INT-1H2H*")&gt;0,"Intervalo fora de 1h–2h (jornada acima de 6h) • ",""))</f>
        <v/>
      </c>
      <c r="OE67">
        <f>IF($B67="",0,IF(AND(Configurações!$B$3&lt;&gt;"Simples",ISNUMBER($C67),ROUND(OB67*1440,0)&gt;$C67*60),1,0))</f>
        <v>0</v>
      </c>
      <c r="OF67">
        <f>IF($B67="",0,IF(IF(Configurações!$B$6="Sim",OC67&gt;6,OC67&gt;Configurações!$B$5),1,0))</f>
        <v>0</v>
      </c>
      <c r="OG67" s="72">
        <f>SUMIFS(Cálculos!$G67:$OA67,Cálculos!$G$4:$OA$4,"H",Cálculos!$G$3:$OA$3,2)</f>
        <v>0</v>
      </c>
      <c r="OH67">
        <f>SUMIFS(Cálculos!$G67:$OA67,Cálculos!$G$4:$OA$4,"T",Cálculos!$G$3:$OA$3,2)</f>
        <v>0</v>
      </c>
      <c r="OI67" s="69" t="str">
        <f>IF($B67="","",IF(AND(Configurações!$B$3&lt;&gt;"Simples",ISNUMBER($C67),ROUND(OG67*1440,0)&gt;$C67*60),"Jornada semanal excedida: "&amp;TEXT(OG67,"[h]:mm")&amp;" (contratada "&amp;$C67&amp;"h) • ","")&amp;IF(IF(Configurações!$B$6="Sim",OH67&gt;6,OH67&gt;Configurações!$B$5),IF(Configurações!$B$6="Sim","Semana inteira sem folga — mínimo 1 folga (CCT/ACT) • ","Mais de "&amp;Configurações!$B$5&amp;" dias trabalhados — obrigatórias 2 folgas semanais • "),"")&amp;IF(COUNTIF(CF67:FC67,"*7DIA*")&gt;0,"7º dia consecutivo de trabalho • ","")&amp;IF(COUNTIF(CF67:FC67,"*DOM*")&gt;0,"Domingos consecutivos acima do permitido • ","")&amp;IF(COUNTIF(CF67:FC67,"*INT-INDEVIDO*")&gt;0,"Intervalo indevido em jornada até 4h • ","")&amp;IF(COUNTIF(CF67:FC67,"*INT-15MIN*")&gt;0,"Intervalo deve ser de 15 min (jornada 4h01–6h) • ","")&amp;IF(COUNTIF(CF67:FC67,"*INT-1H2H*")&gt;0,"Intervalo fora de 1h–2h (jornada acima de 6h) • ",""))</f>
        <v/>
      </c>
      <c r="OJ67">
        <f>IF($B67="",0,IF(AND(Configurações!$B$3&lt;&gt;"Simples",ISNUMBER($C67),ROUND(OG67*1440,0)&gt;$C67*60),1,0))</f>
        <v>0</v>
      </c>
      <c r="OK67">
        <f>IF($B67="",0,IF(IF(Configurações!$B$6="Sim",OH67&gt;6,OH67&gt;Configurações!$B$5),1,0))</f>
        <v>0</v>
      </c>
      <c r="OL67" s="72">
        <f>SUMIFS(Cálculos!$G67:$OA67,Cálculos!$G$4:$OA$4,"H",Cálculos!$G$3:$OA$3,3)</f>
        <v>0</v>
      </c>
      <c r="OM67">
        <f>SUMIFS(Cálculos!$G67:$OA67,Cálculos!$G$4:$OA$4,"T",Cálculos!$G$3:$OA$3,3)</f>
        <v>0</v>
      </c>
      <c r="ON67" s="69" t="str">
        <f>IF($B67="","",IF(AND(Configurações!$B$3&lt;&gt;"Simples",ISNUMBER($C67),ROUND(OL67*1440,0)&gt;$C67*60),"Jornada semanal excedida: "&amp;TEXT(OL67,"[h]:mm")&amp;" (contratada "&amp;$C67&amp;"h) • ","")&amp;IF(IF(Configurações!$B$6="Sim",OM67&gt;6,OM67&gt;Configurações!$B$5),IF(Configurações!$B$6="Sim","Semana inteira sem folga — mínimo 1 folga (CCT/ACT) • ","Mais de "&amp;Configurações!$B$5&amp;" dias trabalhados — obrigatórias 2 folgas semanais • "),"")&amp;IF(COUNTIF(FE67:IB67,"*7DIA*")&gt;0,"7º dia consecutivo de trabalho • ","")&amp;IF(COUNTIF(FE67:IB67,"*DOM*")&gt;0,"Domingos consecutivos acima do permitido • ","")&amp;IF(COUNTIF(FE67:IB67,"*INT-INDEVIDO*")&gt;0,"Intervalo indevido em jornada até 4h • ","")&amp;IF(COUNTIF(FE67:IB67,"*INT-15MIN*")&gt;0,"Intervalo deve ser de 15 min (jornada 4h01–6h) • ","")&amp;IF(COUNTIF(FE67:IB67,"*INT-1H2H*")&gt;0,"Intervalo fora de 1h–2h (jornada acima de 6h) • ",""))</f>
        <v/>
      </c>
      <c r="OO67">
        <f>IF($B67="",0,IF(AND(Configurações!$B$3&lt;&gt;"Simples",ISNUMBER($C67),ROUND(OL67*1440,0)&gt;$C67*60),1,0))</f>
        <v>0</v>
      </c>
      <c r="OP67">
        <f>IF($B67="",0,IF(IF(Configurações!$B$6="Sim",OM67&gt;6,OM67&gt;Configurações!$B$5),1,0))</f>
        <v>0</v>
      </c>
      <c r="OQ67" s="72">
        <f>SUMIFS(Cálculos!$G67:$OA67,Cálculos!$G$4:$OA$4,"H",Cálculos!$G$3:$OA$3,4)</f>
        <v>0</v>
      </c>
      <c r="OR67">
        <f>SUMIFS(Cálculos!$G67:$OA67,Cálculos!$G$4:$OA$4,"T",Cálculos!$G$3:$OA$3,4)</f>
        <v>0</v>
      </c>
      <c r="OS67" s="69" t="str">
        <f>IF($B67="","",IF(AND(Configurações!$B$3&lt;&gt;"Simples",ISNUMBER($C67),ROUND(OQ67*1440,0)&gt;$C67*60),"Jornada semanal excedida: "&amp;TEXT(OQ67,"[h]:mm")&amp;" (contratada "&amp;$C67&amp;"h) • ","")&amp;IF(IF(Configurações!$B$6="Sim",OR67&gt;6,OR67&gt;Configurações!$B$5),IF(Configurações!$B$6="Sim","Semana inteira sem folga — mínimo 1 folga (CCT/ACT) • ","Mais de "&amp;Configurações!$B$5&amp;" dias trabalhados — obrigatórias 2 folgas semanais • "),"")&amp;IF(COUNTIF(ID67:LA67,"*7DIA*")&gt;0,"7º dia consecutivo de trabalho • ","")&amp;IF(COUNTIF(ID67:LA67,"*DOM*")&gt;0,"Domingos consecutivos acima do permitido • ","")&amp;IF(COUNTIF(ID67:LA67,"*INT-INDEVIDO*")&gt;0,"Intervalo indevido em jornada até 4h • ","")&amp;IF(COUNTIF(ID67:LA67,"*INT-15MIN*")&gt;0,"Intervalo deve ser de 15 min (jornada 4h01–6h) • ","")&amp;IF(COUNTIF(ID67:LA67,"*INT-1H2H*")&gt;0,"Intervalo fora de 1h–2h (jornada acima de 6h) • ",""))</f>
        <v/>
      </c>
      <c r="OT67">
        <f>IF($B67="",0,IF(AND(Configurações!$B$3&lt;&gt;"Simples",ISNUMBER($C67),ROUND(OQ67*1440,0)&gt;$C67*60),1,0))</f>
        <v>0</v>
      </c>
      <c r="OU67">
        <f>IF($B67="",0,IF(IF(Configurações!$B$6="Sim",OR67&gt;6,OR67&gt;Configurações!$B$5),1,0))</f>
        <v>0</v>
      </c>
      <c r="OV67" s="72">
        <f>SUMIFS(Cálculos!$G67:$OA67,Cálculos!$G$4:$OA$4,"H",Cálculos!$G$3:$OA$3,5)</f>
        <v>0</v>
      </c>
      <c r="OW67">
        <f>SUMIFS(Cálculos!$G67:$OA67,Cálculos!$G$4:$OA$4,"T",Cálculos!$G$3:$OA$3,5)</f>
        <v>0</v>
      </c>
      <c r="OX67" s="69" t="str">
        <f>IF($B67="","",IF(AND(Configurações!$B$3&lt;&gt;"Simples",ISNUMBER($C67),ROUND(OV67*1440,0)&gt;$C67*60),"Jornada semanal excedida: "&amp;TEXT(OV67,"[h]:mm")&amp;" (contratada "&amp;$C67&amp;"h) • ","")&amp;IF(IF(Configurações!$B$6="Sim",OW67&gt;6,OW67&gt;Configurações!$B$5),IF(Configurações!$B$6="Sim","Semana inteira sem folga — mínimo 1 folga (CCT/ACT) • ","Mais de "&amp;Configurações!$B$5&amp;" dias trabalhados — obrigatórias 2 folgas semanais • "),"")&amp;IF(COUNTIF(LC67:NZ67,"*7DIA*")&gt;0,"7º dia consecutivo de trabalho • ","")&amp;IF(COUNTIF(LC67:NZ67,"*DOM*")&gt;0,"Domingos consecutivos acima do permitido • ","")&amp;IF(COUNTIF(LC67:NZ67,"*INT-INDEVIDO*")&gt;0,"Intervalo indevido em jornada até 4h • ","")&amp;IF(COUNTIF(LC67:NZ67,"*INT-15MIN*")&gt;0,"Intervalo deve ser de 15 min (jornada 4h01–6h) • ","")&amp;IF(COUNTIF(LC67:NZ67,"*INT-1H2H*")&gt;0,"Intervalo fora de 1h–2h (jornada acima de 6h) • ",""))</f>
        <v/>
      </c>
      <c r="OY67">
        <f>IF($B67="",0,IF(AND(Configurações!$B$3&lt;&gt;"Simples",ISNUMBER($C67),ROUND(OV67*1440,0)&gt;$C67*60),1,0))</f>
        <v>0</v>
      </c>
      <c r="OZ67">
        <f>IF($B67="",0,IF(IF(Configurações!$B$6="Sim",OW67&gt;6,OW67&gt;Configurações!$B$5),1,0))</f>
        <v>0</v>
      </c>
      <c r="PA67">
        <f>IF($B67="",0,SUMPRODUCT((Cálculos!$G$4:$OA$4="T")*(Cálculos!$G$5:$OA$5&gt;=$PA$5)*(Cálculos!$G$5:$OA$5&lt;=$PB$5))-PE67)</f>
        <v>0</v>
      </c>
      <c r="PB67">
        <f>IF($B67="",0,PA67-SUMIFS(Cálculos!$G67:$OA67,Cálculos!$G$4:$OA$4,"T",Cálculos!$G$5:$OA$5,"&gt;="&amp;$PA$5,Cálculos!$G$5:$OA$5,"&lt;="&amp;$PB$5))</f>
        <v>0</v>
      </c>
      <c r="PC67">
        <f>ROUND(PA67*Configurações!$B$7/7,0)</f>
        <v>0</v>
      </c>
      <c r="PD67">
        <f>IF(AND(Configurações!$B$6="Sim",PA67&gt;0,PB67&lt;PC67),1,0)</f>
        <v>0</v>
      </c>
      <c r="PE67">
        <f>IF($B67="",0,COUNTIFS(Cálculos!$G$4:$OA$4,"ST",Cálculos!$G$5:$OA$5,"&gt;="&amp;$PA$5,Cálculos!$G$5:$OA$5,"&lt;="&amp;$PB$5,Cálculos!$G67:$OA67,"FERIAS"))</f>
        <v>0</v>
      </c>
      <c r="PF67">
        <f>IF($B67="",0,SUMPRODUCT((Cálculos!$G$4:$OA$4="T")*(Cálculos!$G$5:$OA$5&gt;=$PF$5)*(Cálculos!$G$5:$OA$5&lt;=$PG$5))-PJ67)</f>
        <v>0</v>
      </c>
      <c r="PG67">
        <f>IF($B67="",0,PF67-SUMIFS(Cálculos!$G67:$OA67,Cálculos!$G$4:$OA$4,"T",Cálculos!$G$5:$OA$5,"&gt;="&amp;$PF$5,Cálculos!$G$5:$OA$5,"&lt;="&amp;$PG$5))</f>
        <v>0</v>
      </c>
      <c r="PH67">
        <f>ROUND(PF67*Configurações!$B$7/7,0)</f>
        <v>0</v>
      </c>
      <c r="PI67">
        <f>IF(AND(Configurações!$B$6="Sim",PF67&gt;0,PG67&lt;PH67),1,0)</f>
        <v>0</v>
      </c>
      <c r="PJ67">
        <f>IF($B67="",0,COUNTIFS(Cálculos!$G$4:$OA$4,"ST",Cálculos!$G$5:$OA$5,"&gt;="&amp;$PF$5,Cálculos!$G$5:$OA$5,"&lt;="&amp;$PG$5,Cálculos!$G67:$OA67,"FERIAS"))</f>
        <v>0</v>
      </c>
      <c r="PK67">
        <f>IF($B67="",0,SUMPRODUCT((Cálculos!$G$4:$OA$4="T")*(Cálculos!$G$5:$OA$5&gt;=$PK$5)*(Cálculos!$G$5:$OA$5&lt;=$PL$5))-PO67)</f>
        <v>0</v>
      </c>
      <c r="PL67">
        <f>IF($B67="",0,PK67-SUMIFS(Cálculos!$G67:$OA67,Cálculos!$G$4:$OA$4,"T",Cálculos!$G$5:$OA$5,"&gt;="&amp;$PK$5,Cálculos!$G$5:$OA$5,"&lt;="&amp;$PL$5))</f>
        <v>0</v>
      </c>
      <c r="PM67">
        <f>ROUND(PK67*Configurações!$B$7/7,0)</f>
        <v>0</v>
      </c>
      <c r="PN67">
        <f>IF(AND(Configurações!$B$6="Sim",PK67&gt;0,PL67&lt;PM67),1,0)</f>
        <v>0</v>
      </c>
      <c r="PO67">
        <f>IF($B67="",0,COUNTIFS(Cálculos!$G$4:$OA$4,"ST",Cálculos!$G$5:$OA$5,"&gt;="&amp;$PK$5,Cálculos!$G$5:$OA$5,"&lt;="&amp;$PL$5,Cálculos!$G67:$OA67,"FERIAS"))</f>
        <v>0</v>
      </c>
      <c r="PP67" s="69" t="str">
        <f t="shared" si="212"/>
        <v/>
      </c>
    </row>
    <row r="68" spans="1:432" x14ac:dyDescent="0.25">
      <c r="A68" s="68" t="str">
        <f t="shared" si="106"/>
        <v/>
      </c>
      <c r="B68" s="69" t="str">
        <f>IF(Configurações!$B$3="Colunas",IF('Escala Colunas'!Q$4="","",'Escala Colunas'!Q$4),IF(Configurações!$B$3="Simples",IF('Escala Simples'!$B68="","",'Escala Simples'!$B68),IF('Escala Linhas'!$B68="","",'Escala Linhas'!$B68)))</f>
        <v/>
      </c>
      <c r="C68" s="70" t="str">
        <f>IF($B68="","",IFERROR(INDEX(Funcionários!$D$5:$D$84,MATCH($B68,Funcionários!$B$5:$B$84,0)),""))</f>
        <v/>
      </c>
      <c r="D68" t="str">
        <f>IF($B68="","",IFERROR(INDEX(Funcionários!$C$5:$C$84,MATCH($B68,Funcionários!$B$5:$B$84,0)),""))</f>
        <v/>
      </c>
      <c r="E68">
        <f>IF($B68="",0,IFERROR(N(INDEX(Funcionários!$E$5:$E$84,MATCH($B68,Funcionários!$B$5:$B$84,0))),0))</f>
        <v>0</v>
      </c>
      <c r="F68">
        <f>IF($B68="",0,IFERROR(N(INDEX(Funcionários!$F$5:$F$84,MATCH($B68,Funcionários!$B$5:$B$84,0))),0))</f>
        <v>0</v>
      </c>
      <c r="G68" s="71" t="str">
        <f>IF(Configurações!$B$3="Colunas",IF('Escala Colunas'!Q55="","",'Escala Colunas'!Q55),IF(Configurações!$B$3="Simples","",IF('Escala Linhas'!D68="","",'Escala Linhas'!D68)))</f>
        <v/>
      </c>
      <c r="H68" s="71" t="str">
        <f>IF(Configurações!$B$3="Colunas",IF('Escala Colunas'!Q56="","",'Escala Colunas'!Q56),IF(Configurações!$B$3="Simples","",IF('Escala Linhas'!E68="","",'Escala Linhas'!E68)))</f>
        <v/>
      </c>
      <c r="I68" s="71" t="str">
        <f>IF(Configurações!$B$3="Colunas",IF('Escala Colunas'!Q57="","",'Escala Colunas'!Q57),IF(Configurações!$B$3="Simples","",IF('Escala Linhas'!F68="","",'Escala Linhas'!F68)))</f>
        <v/>
      </c>
      <c r="J68" s="71" t="str">
        <f>IF(Configurações!$B$3="Colunas",IF('Escala Colunas'!Q58="","",'Escala Colunas'!Q58),IF(Configurações!$B$3="Simples","",IF('Escala Linhas'!G68="","",'Escala Linhas'!G68)))</f>
        <v/>
      </c>
      <c r="K68">
        <f>IF($B68="",0,IF(Configurações!$B$3="Simples",IF(OR(Q68="TRAB",Q68="ATEST"),1,0),IF(AND(G68&lt;&gt;"",J68&lt;&gt;""),1,0)))</f>
        <v>0</v>
      </c>
      <c r="L68" s="72">
        <f>IF(AND(K68=1,Configurações!$B$3&lt;&gt;"Simples"),MOD(J68-G68,1)-M68,0)</f>
        <v>0</v>
      </c>
      <c r="M68" s="72">
        <f t="shared" si="107"/>
        <v>0</v>
      </c>
      <c r="N68">
        <f t="shared" si="108"/>
        <v>0</v>
      </c>
      <c r="O68">
        <f t="shared" si="109"/>
        <v>0</v>
      </c>
      <c r="P68" s="38" t="str">
        <f>IF(K68=0,"",IF(N68&gt;Configurações!$B$15,"7DIA ","")&amp;IF(AND(WEEKDAY(G$5)=1,O68&gt;IF($D68="F",Configurações!$B$13,Configurações!$B$14)),"DOM ","")&amp;IF(Configurações!$B$3="Simples","",IF(ROUND(L68*1440,0)&lt;=ROUND(Configurações!$B$11*1440,0),IF(ROUND(M68*1440,0)&gt;0,"INT-INDEVIDO",""),IF(ROUND(L68*1440,0)&lt;=ROUND(Configurações!$B$12*1440,0),IF(ROUND(M68*1440,0)&lt;&gt;ROUND(Configurações!$B$8*1440,0),"INT-15MIN",""),IF(OR(ROUND(M68*1440,0)&lt;ROUND(Configurações!$B$9*1440,0),ROUND(M68*1440,0)&gt;ROUND(Configurações!$B$10*1440,0)),"INT-1H2H","")))))</f>
        <v/>
      </c>
      <c r="Q68" t="str">
        <f>IF(Configurações!$B$3="Simples",IF('Escala Simples'!D68="Trabalho","TRAB",IF('Escala Simples'!D68="Folga","FOLGA",IF('Escala Simples'!D68="Atestado","ATEST",IF('Escala Simples'!D68="Férias","FERIAS","")))),"")</f>
        <v/>
      </c>
      <c r="R68" s="71" t="str">
        <f>IF(Configurações!$B$3="Colunas",IF('Escala Colunas'!Q60="","",'Escala Colunas'!Q60),IF(Configurações!$B$3="Simples","",IF('Escala Linhas'!I68="","",'Escala Linhas'!I68)))</f>
        <v/>
      </c>
      <c r="S68" s="71" t="str">
        <f>IF(Configurações!$B$3="Colunas",IF('Escala Colunas'!Q61="","",'Escala Colunas'!Q61),IF(Configurações!$B$3="Simples","",IF('Escala Linhas'!J68="","",'Escala Linhas'!J68)))</f>
        <v/>
      </c>
      <c r="T68" s="71" t="str">
        <f>IF(Configurações!$B$3="Colunas",IF('Escala Colunas'!Q62="","",'Escala Colunas'!Q62),IF(Configurações!$B$3="Simples","",IF('Escala Linhas'!K68="","",'Escala Linhas'!K68)))</f>
        <v/>
      </c>
      <c r="U68" s="71" t="str">
        <f>IF(Configurações!$B$3="Colunas",IF('Escala Colunas'!Q63="","",'Escala Colunas'!Q63),IF(Configurações!$B$3="Simples","",IF('Escala Linhas'!L68="","",'Escala Linhas'!L68)))</f>
        <v/>
      </c>
      <c r="V68">
        <f>IF($B68="",0,IF(Configurações!$B$3="Simples",IF(OR(AB68="TRAB",AB68="ATEST"),1,0),IF(AND(R68&lt;&gt;"",U68&lt;&gt;""),1,0)))</f>
        <v>0</v>
      </c>
      <c r="W68" s="72">
        <f>IF(AND(V68=1,Configurações!$B$3&lt;&gt;"Simples"),MOD(U68-R68,1)-X68,0)</f>
        <v>0</v>
      </c>
      <c r="X68" s="72">
        <f t="shared" si="110"/>
        <v>0</v>
      </c>
      <c r="Y68">
        <f t="shared" si="111"/>
        <v>0</v>
      </c>
      <c r="Z68">
        <f t="shared" si="112"/>
        <v>0</v>
      </c>
      <c r="AA68" s="38" t="str">
        <f>IF(V68=0,"",IF(Y68&gt;Configurações!$B$15,"7DIA ","")&amp;IF(AND(WEEKDAY(R$5)=1,Z68&gt;IF($D68="F",Configurações!$B$13,Configurações!$B$14)),"DOM ","")&amp;IF(Configurações!$B$3="Simples","",IF(ROUND(W68*1440,0)&lt;=ROUND(Configurações!$B$11*1440,0),IF(ROUND(X68*1440,0)&gt;0,"INT-INDEVIDO",""),IF(ROUND(W68*1440,0)&lt;=ROUND(Configurações!$B$12*1440,0),IF(ROUND(X68*1440,0)&lt;&gt;ROUND(Configurações!$B$8*1440,0),"INT-15MIN",""),IF(OR(ROUND(X68*1440,0)&lt;ROUND(Configurações!$B$9*1440,0),ROUND(X68*1440,0)&gt;ROUND(Configurações!$B$10*1440,0)),"INT-1H2H","")))))</f>
        <v/>
      </c>
      <c r="AB68" t="str">
        <f>IF(Configurações!$B$3="Simples",IF('Escala Simples'!E68="Trabalho","TRAB",IF('Escala Simples'!E68="Folga","FOLGA",IF('Escala Simples'!E68="Atestado","ATEST",IF('Escala Simples'!E68="Férias","FERIAS","")))),"")</f>
        <v/>
      </c>
      <c r="AC68" s="71" t="str">
        <f>IF(Configurações!$B$3="Colunas",IF('Escala Colunas'!Q65="","",'Escala Colunas'!Q65),IF(Configurações!$B$3="Simples","",IF('Escala Linhas'!N68="","",'Escala Linhas'!N68)))</f>
        <v/>
      </c>
      <c r="AD68" s="71" t="str">
        <f>IF(Configurações!$B$3="Colunas",IF('Escala Colunas'!Q66="","",'Escala Colunas'!Q66),IF(Configurações!$B$3="Simples","",IF('Escala Linhas'!O68="","",'Escala Linhas'!O68)))</f>
        <v/>
      </c>
      <c r="AE68" s="71" t="str">
        <f>IF(Configurações!$B$3="Colunas",IF('Escala Colunas'!Q67="","",'Escala Colunas'!Q67),IF(Configurações!$B$3="Simples","",IF('Escala Linhas'!P68="","",'Escala Linhas'!P68)))</f>
        <v/>
      </c>
      <c r="AF68" s="71" t="str">
        <f>IF(Configurações!$B$3="Colunas",IF('Escala Colunas'!Q68="","",'Escala Colunas'!Q68),IF(Configurações!$B$3="Simples","",IF('Escala Linhas'!Q68="","",'Escala Linhas'!Q68)))</f>
        <v/>
      </c>
      <c r="AG68">
        <f>IF($B68="",0,IF(Configurações!$B$3="Simples",IF(OR(AM68="TRAB",AM68="ATEST"),1,0),IF(AND(AC68&lt;&gt;"",AF68&lt;&gt;""),1,0)))</f>
        <v>0</v>
      </c>
      <c r="AH68" s="72">
        <f>IF(AND(AG68=1,Configurações!$B$3&lt;&gt;"Simples"),MOD(AF68-AC68,1)-AI68,0)</f>
        <v>0</v>
      </c>
      <c r="AI68" s="72">
        <f t="shared" si="113"/>
        <v>0</v>
      </c>
      <c r="AJ68">
        <f t="shared" si="114"/>
        <v>0</v>
      </c>
      <c r="AK68">
        <f t="shared" si="115"/>
        <v>0</v>
      </c>
      <c r="AL68" s="38" t="str">
        <f>IF(AG68=0,"",IF(AJ68&gt;Configurações!$B$15,"7DIA ","")&amp;IF(AND(WEEKDAY(AC$5)=1,AK68&gt;IF($D68="F",Configurações!$B$13,Configurações!$B$14)),"DOM ","")&amp;IF(Configurações!$B$3="Simples","",IF(ROUND(AH68*1440,0)&lt;=ROUND(Configurações!$B$11*1440,0),IF(ROUND(AI68*1440,0)&gt;0,"INT-INDEVIDO",""),IF(ROUND(AH68*1440,0)&lt;=ROUND(Configurações!$B$12*1440,0),IF(ROUND(AI68*1440,0)&lt;&gt;ROUND(Configurações!$B$8*1440,0),"INT-15MIN",""),IF(OR(ROUND(AI68*1440,0)&lt;ROUND(Configurações!$B$9*1440,0),ROUND(AI68*1440,0)&gt;ROUND(Configurações!$B$10*1440,0)),"INT-1H2H","")))))</f>
        <v/>
      </c>
      <c r="AM68" t="str">
        <f>IF(Configurações!$B$3="Simples",IF('Escala Simples'!F68="Trabalho","TRAB",IF('Escala Simples'!F68="Folga","FOLGA",IF('Escala Simples'!F68="Atestado","ATEST",IF('Escala Simples'!F68="Férias","FERIAS","")))),"")</f>
        <v/>
      </c>
      <c r="AN68" s="71" t="str">
        <f>IF(Configurações!$B$3="Colunas",IF('Escala Colunas'!Q70="","",'Escala Colunas'!Q70),IF(Configurações!$B$3="Simples","",IF('Escala Linhas'!S68="","",'Escala Linhas'!S68)))</f>
        <v/>
      </c>
      <c r="AO68" s="71" t="str">
        <f>IF(Configurações!$B$3="Colunas",IF('Escala Colunas'!Q71="","",'Escala Colunas'!Q71),IF(Configurações!$B$3="Simples","",IF('Escala Linhas'!T68="","",'Escala Linhas'!T68)))</f>
        <v/>
      </c>
      <c r="AP68" s="71" t="str">
        <f>IF(Configurações!$B$3="Colunas",IF('Escala Colunas'!Q72="","",'Escala Colunas'!Q72),IF(Configurações!$B$3="Simples","",IF('Escala Linhas'!U68="","",'Escala Linhas'!U68)))</f>
        <v/>
      </c>
      <c r="AQ68" s="71" t="str">
        <f>IF(Configurações!$B$3="Colunas",IF('Escala Colunas'!Q73="","",'Escala Colunas'!Q73),IF(Configurações!$B$3="Simples","",IF('Escala Linhas'!V68="","",'Escala Linhas'!V68)))</f>
        <v/>
      </c>
      <c r="AR68">
        <f>IF($B68="",0,IF(Configurações!$B$3="Simples",IF(OR(AX68="TRAB",AX68="ATEST"),1,0),IF(AND(AN68&lt;&gt;"",AQ68&lt;&gt;""),1,0)))</f>
        <v>0</v>
      </c>
      <c r="AS68" s="72">
        <f>IF(AND(AR68=1,Configurações!$B$3&lt;&gt;"Simples"),MOD(AQ68-AN68,1)-AT68,0)</f>
        <v>0</v>
      </c>
      <c r="AT68" s="72">
        <f t="shared" si="116"/>
        <v>0</v>
      </c>
      <c r="AU68">
        <f t="shared" si="117"/>
        <v>0</v>
      </c>
      <c r="AV68">
        <f t="shared" si="118"/>
        <v>0</v>
      </c>
      <c r="AW68" s="38" t="str">
        <f>IF(AR68=0,"",IF(AU68&gt;Configurações!$B$15,"7DIA ","")&amp;IF(AND(WEEKDAY(AN$5)=1,AV68&gt;IF($D68="F",Configurações!$B$13,Configurações!$B$14)),"DOM ","")&amp;IF(Configurações!$B$3="Simples","",IF(ROUND(AS68*1440,0)&lt;=ROUND(Configurações!$B$11*1440,0),IF(ROUND(AT68*1440,0)&gt;0,"INT-INDEVIDO",""),IF(ROUND(AS68*1440,0)&lt;=ROUND(Configurações!$B$12*1440,0),IF(ROUND(AT68*1440,0)&lt;&gt;ROUND(Configurações!$B$8*1440,0),"INT-15MIN",""),IF(OR(ROUND(AT68*1440,0)&lt;ROUND(Configurações!$B$9*1440,0),ROUND(AT68*1440,0)&gt;ROUND(Configurações!$B$10*1440,0)),"INT-1H2H","")))))</f>
        <v/>
      </c>
      <c r="AX68" t="str">
        <f>IF(Configurações!$B$3="Simples",IF('Escala Simples'!G68="Trabalho","TRAB",IF('Escala Simples'!G68="Folga","FOLGA",IF('Escala Simples'!G68="Atestado","ATEST",IF('Escala Simples'!G68="Férias","FERIAS","")))),"")</f>
        <v/>
      </c>
      <c r="AY68" s="71" t="str">
        <f>IF(Configurações!$B$3="Colunas",IF('Escala Colunas'!Q75="","",'Escala Colunas'!Q75),IF(Configurações!$B$3="Simples","",IF('Escala Linhas'!X68="","",'Escala Linhas'!X68)))</f>
        <v/>
      </c>
      <c r="AZ68" s="71" t="str">
        <f>IF(Configurações!$B$3="Colunas",IF('Escala Colunas'!Q76="","",'Escala Colunas'!Q76),IF(Configurações!$B$3="Simples","",IF('Escala Linhas'!Y68="","",'Escala Linhas'!Y68)))</f>
        <v/>
      </c>
      <c r="BA68" s="71" t="str">
        <f>IF(Configurações!$B$3="Colunas",IF('Escala Colunas'!Q77="","",'Escala Colunas'!Q77),IF(Configurações!$B$3="Simples","",IF('Escala Linhas'!Z68="","",'Escala Linhas'!Z68)))</f>
        <v/>
      </c>
      <c r="BB68" s="71" t="str">
        <f>IF(Configurações!$B$3="Colunas",IF('Escala Colunas'!Q78="","",'Escala Colunas'!Q78),IF(Configurações!$B$3="Simples","",IF('Escala Linhas'!AA68="","",'Escala Linhas'!AA68)))</f>
        <v/>
      </c>
      <c r="BC68">
        <f>IF($B68="",0,IF(Configurações!$B$3="Simples",IF(OR(BI68="TRAB",BI68="ATEST"),1,0),IF(AND(AY68&lt;&gt;"",BB68&lt;&gt;""),1,0)))</f>
        <v>0</v>
      </c>
      <c r="BD68" s="72">
        <f>IF(AND(BC68=1,Configurações!$B$3&lt;&gt;"Simples"),MOD(BB68-AY68,1)-BE68,0)</f>
        <v>0</v>
      </c>
      <c r="BE68" s="72">
        <f t="shared" si="119"/>
        <v>0</v>
      </c>
      <c r="BF68">
        <f t="shared" si="120"/>
        <v>0</v>
      </c>
      <c r="BG68">
        <f t="shared" si="121"/>
        <v>0</v>
      </c>
      <c r="BH68" s="38" t="str">
        <f>IF(BC68=0,"",IF(BF68&gt;Configurações!$B$15,"7DIA ","")&amp;IF(AND(WEEKDAY(AY$5)=1,BG68&gt;IF($D68="F",Configurações!$B$13,Configurações!$B$14)),"DOM ","")&amp;IF(Configurações!$B$3="Simples","",IF(ROUND(BD68*1440,0)&lt;=ROUND(Configurações!$B$11*1440,0),IF(ROUND(BE68*1440,0)&gt;0,"INT-INDEVIDO",""),IF(ROUND(BD68*1440,0)&lt;=ROUND(Configurações!$B$12*1440,0),IF(ROUND(BE68*1440,0)&lt;&gt;ROUND(Configurações!$B$8*1440,0),"INT-15MIN",""),IF(OR(ROUND(BE68*1440,0)&lt;ROUND(Configurações!$B$9*1440,0),ROUND(BE68*1440,0)&gt;ROUND(Configurações!$B$10*1440,0)),"INT-1H2H","")))))</f>
        <v/>
      </c>
      <c r="BI68" t="str">
        <f>IF(Configurações!$B$3="Simples",IF('Escala Simples'!H68="Trabalho","TRAB",IF('Escala Simples'!H68="Folga","FOLGA",IF('Escala Simples'!H68="Atestado","ATEST",IF('Escala Simples'!H68="Férias","FERIAS","")))),"")</f>
        <v/>
      </c>
      <c r="BJ68" s="71" t="str">
        <f>IF(Configurações!$B$3="Colunas",IF('Escala Colunas'!Q80="","",'Escala Colunas'!Q80),IF(Configurações!$B$3="Simples","",IF('Escala Linhas'!AC68="","",'Escala Linhas'!AC68)))</f>
        <v/>
      </c>
      <c r="BK68" s="71" t="str">
        <f>IF(Configurações!$B$3="Colunas",IF('Escala Colunas'!Q81="","",'Escala Colunas'!Q81),IF(Configurações!$B$3="Simples","",IF('Escala Linhas'!AD68="","",'Escala Linhas'!AD68)))</f>
        <v/>
      </c>
      <c r="BL68" s="71" t="str">
        <f>IF(Configurações!$B$3="Colunas",IF('Escala Colunas'!Q82="","",'Escala Colunas'!Q82),IF(Configurações!$B$3="Simples","",IF('Escala Linhas'!AE68="","",'Escala Linhas'!AE68)))</f>
        <v/>
      </c>
      <c r="BM68" s="71" t="str">
        <f>IF(Configurações!$B$3="Colunas",IF('Escala Colunas'!Q83="","",'Escala Colunas'!Q83),IF(Configurações!$B$3="Simples","",IF('Escala Linhas'!AF68="","",'Escala Linhas'!AF68)))</f>
        <v/>
      </c>
      <c r="BN68">
        <f>IF($B68="",0,IF(Configurações!$B$3="Simples",IF(OR(BT68="TRAB",BT68="ATEST"),1,0),IF(AND(BJ68&lt;&gt;"",BM68&lt;&gt;""),1,0)))</f>
        <v>0</v>
      </c>
      <c r="BO68" s="72">
        <f>IF(AND(BN68=1,Configurações!$B$3&lt;&gt;"Simples"),MOD(BM68-BJ68,1)-BP68,0)</f>
        <v>0</v>
      </c>
      <c r="BP68" s="72">
        <f t="shared" si="122"/>
        <v>0</v>
      </c>
      <c r="BQ68">
        <f t="shared" si="123"/>
        <v>0</v>
      </c>
      <c r="BR68">
        <f t="shared" si="124"/>
        <v>0</v>
      </c>
      <c r="BS68" s="38" t="str">
        <f>IF(BN68=0,"",IF(BQ68&gt;Configurações!$B$15,"7DIA ","")&amp;IF(AND(WEEKDAY(BJ$5)=1,BR68&gt;IF($D68="F",Configurações!$B$13,Configurações!$B$14)),"DOM ","")&amp;IF(Configurações!$B$3="Simples","",IF(ROUND(BO68*1440,0)&lt;=ROUND(Configurações!$B$11*1440,0),IF(ROUND(BP68*1440,0)&gt;0,"INT-INDEVIDO",""),IF(ROUND(BO68*1440,0)&lt;=ROUND(Configurações!$B$12*1440,0),IF(ROUND(BP68*1440,0)&lt;&gt;ROUND(Configurações!$B$8*1440,0),"INT-15MIN",""),IF(OR(ROUND(BP68*1440,0)&lt;ROUND(Configurações!$B$9*1440,0),ROUND(BP68*1440,0)&gt;ROUND(Configurações!$B$10*1440,0)),"INT-1H2H","")))))</f>
        <v/>
      </c>
      <c r="BT68" t="str">
        <f>IF(Configurações!$B$3="Simples",IF('Escala Simples'!I68="Trabalho","TRAB",IF('Escala Simples'!I68="Folga","FOLGA",IF('Escala Simples'!I68="Atestado","ATEST",IF('Escala Simples'!I68="Férias","FERIAS","")))),"")</f>
        <v/>
      </c>
      <c r="BU68" s="71" t="str">
        <f>IF(Configurações!$B$3="Colunas",IF('Escala Colunas'!Q85="","",'Escala Colunas'!Q85),IF(Configurações!$B$3="Simples","",IF('Escala Linhas'!AH68="","",'Escala Linhas'!AH68)))</f>
        <v/>
      </c>
      <c r="BV68" s="71" t="str">
        <f>IF(Configurações!$B$3="Colunas",IF('Escala Colunas'!Q86="","",'Escala Colunas'!Q86),IF(Configurações!$B$3="Simples","",IF('Escala Linhas'!AI68="","",'Escala Linhas'!AI68)))</f>
        <v/>
      </c>
      <c r="BW68" s="71" t="str">
        <f>IF(Configurações!$B$3="Colunas",IF('Escala Colunas'!Q87="","",'Escala Colunas'!Q87),IF(Configurações!$B$3="Simples","",IF('Escala Linhas'!AJ68="","",'Escala Linhas'!AJ68)))</f>
        <v/>
      </c>
      <c r="BX68" s="71" t="str">
        <f>IF(Configurações!$B$3="Colunas",IF('Escala Colunas'!Q88="","",'Escala Colunas'!Q88),IF(Configurações!$B$3="Simples","",IF('Escala Linhas'!AK68="","",'Escala Linhas'!AK68)))</f>
        <v/>
      </c>
      <c r="BY68">
        <f>IF($B68="",0,IF(Configurações!$B$3="Simples",IF(OR(CE68="TRAB",CE68="ATEST"),1,0),IF(AND(BU68&lt;&gt;"",BX68&lt;&gt;""),1,0)))</f>
        <v>0</v>
      </c>
      <c r="BZ68" s="72">
        <f>IF(AND(BY68=1,Configurações!$B$3&lt;&gt;"Simples"),MOD(BX68-BU68,1)-CA68,0)</f>
        <v>0</v>
      </c>
      <c r="CA68" s="72">
        <f t="shared" si="125"/>
        <v>0</v>
      </c>
      <c r="CB68">
        <f t="shared" si="126"/>
        <v>0</v>
      </c>
      <c r="CC68">
        <f t="shared" si="127"/>
        <v>0</v>
      </c>
      <c r="CD68" s="38" t="str">
        <f>IF(BY68=0,"",IF(CB68&gt;Configurações!$B$15,"7DIA ","")&amp;IF(AND(WEEKDAY(BU$5)=1,CC68&gt;IF($D68="F",Configurações!$B$13,Configurações!$B$14)),"DOM ","")&amp;IF(Configurações!$B$3="Simples","",IF(ROUND(BZ68*1440,0)&lt;=ROUND(Configurações!$B$11*1440,0),IF(ROUND(CA68*1440,0)&gt;0,"INT-INDEVIDO",""),IF(ROUND(BZ68*1440,0)&lt;=ROUND(Configurações!$B$12*1440,0),IF(ROUND(CA68*1440,0)&lt;&gt;ROUND(Configurações!$B$8*1440,0),"INT-15MIN",""),IF(OR(ROUND(CA68*1440,0)&lt;ROUND(Configurações!$B$9*1440,0),ROUND(CA68*1440,0)&gt;ROUND(Configurações!$B$10*1440,0)),"INT-1H2H","")))))</f>
        <v/>
      </c>
      <c r="CE68" t="str">
        <f>IF(Configurações!$B$3="Simples",IF('Escala Simples'!J68="Trabalho","TRAB",IF('Escala Simples'!J68="Folga","FOLGA",IF('Escala Simples'!J68="Atestado","ATEST",IF('Escala Simples'!J68="Férias","FERIAS","")))),"")</f>
        <v/>
      </c>
      <c r="CF68" s="71" t="str">
        <f>IF(Configurações!$B$3="Colunas",IF('Escala Colunas'!Q93="","",'Escala Colunas'!Q93),IF(Configurações!$B$3="Simples","",IF('Escala Linhas'!AP68="","",'Escala Linhas'!AP68)))</f>
        <v/>
      </c>
      <c r="CG68" s="71" t="str">
        <f>IF(Configurações!$B$3="Colunas",IF('Escala Colunas'!Q94="","",'Escala Colunas'!Q94),IF(Configurações!$B$3="Simples","",IF('Escala Linhas'!AQ68="","",'Escala Linhas'!AQ68)))</f>
        <v/>
      </c>
      <c r="CH68" s="71" t="str">
        <f>IF(Configurações!$B$3="Colunas",IF('Escala Colunas'!Q95="","",'Escala Colunas'!Q95),IF(Configurações!$B$3="Simples","",IF('Escala Linhas'!AR68="","",'Escala Linhas'!AR68)))</f>
        <v/>
      </c>
      <c r="CI68" s="71" t="str">
        <f>IF(Configurações!$B$3="Colunas",IF('Escala Colunas'!Q96="","",'Escala Colunas'!Q96),IF(Configurações!$B$3="Simples","",IF('Escala Linhas'!AS68="","",'Escala Linhas'!AS68)))</f>
        <v/>
      </c>
      <c r="CJ68">
        <f>IF($B68="",0,IF(Configurações!$B$3="Simples",IF(OR(CP68="TRAB",CP68="ATEST"),1,0),IF(AND(CF68&lt;&gt;"",CI68&lt;&gt;""),1,0)))</f>
        <v>0</v>
      </c>
      <c r="CK68" s="72">
        <f>IF(AND(CJ68=1,Configurações!$B$3&lt;&gt;"Simples"),MOD(CI68-CF68,1)-CL68,0)</f>
        <v>0</v>
      </c>
      <c r="CL68" s="72">
        <f t="shared" si="128"/>
        <v>0</v>
      </c>
      <c r="CM68">
        <f t="shared" si="129"/>
        <v>0</v>
      </c>
      <c r="CN68">
        <f t="shared" si="130"/>
        <v>0</v>
      </c>
      <c r="CO68" s="38" t="str">
        <f>IF(CJ68=0,"",IF(CM68&gt;Configurações!$B$15,"7DIA ","")&amp;IF(AND(WEEKDAY(CF$5)=1,CN68&gt;IF($D68="F",Configurações!$B$13,Configurações!$B$14)),"DOM ","")&amp;IF(Configurações!$B$3="Simples","",IF(ROUND(CK68*1440,0)&lt;=ROUND(Configurações!$B$11*1440,0),IF(ROUND(CL68*1440,0)&gt;0,"INT-INDEVIDO",""),IF(ROUND(CK68*1440,0)&lt;=ROUND(Configurações!$B$12*1440,0),IF(ROUND(CL68*1440,0)&lt;&gt;ROUND(Configurações!$B$8*1440,0),"INT-15MIN",""),IF(OR(ROUND(CL68*1440,0)&lt;ROUND(Configurações!$B$9*1440,0),ROUND(CL68*1440,0)&gt;ROUND(Configurações!$B$10*1440,0)),"INT-1H2H","")))))</f>
        <v/>
      </c>
      <c r="CP68" t="str">
        <f>IF(Configurações!$B$3="Simples",IF('Escala Simples'!M68="Trabalho","TRAB",IF('Escala Simples'!M68="Folga","FOLGA",IF('Escala Simples'!M68="Atestado","ATEST",IF('Escala Simples'!M68="Férias","FERIAS","")))),"")</f>
        <v/>
      </c>
      <c r="CQ68" s="71" t="str">
        <f>IF(Configurações!$B$3="Colunas",IF('Escala Colunas'!Q98="","",'Escala Colunas'!Q98),IF(Configurações!$B$3="Simples","",IF('Escala Linhas'!AU68="","",'Escala Linhas'!AU68)))</f>
        <v/>
      </c>
      <c r="CR68" s="71" t="str">
        <f>IF(Configurações!$B$3="Colunas",IF('Escala Colunas'!Q99="","",'Escala Colunas'!Q99),IF(Configurações!$B$3="Simples","",IF('Escala Linhas'!AV68="","",'Escala Linhas'!AV68)))</f>
        <v/>
      </c>
      <c r="CS68" s="71" t="str">
        <f>IF(Configurações!$B$3="Colunas",IF('Escala Colunas'!Q100="","",'Escala Colunas'!Q100),IF(Configurações!$B$3="Simples","",IF('Escala Linhas'!AW68="","",'Escala Linhas'!AW68)))</f>
        <v/>
      </c>
      <c r="CT68" s="71" t="str">
        <f>IF(Configurações!$B$3="Colunas",IF('Escala Colunas'!Q101="","",'Escala Colunas'!Q101),IF(Configurações!$B$3="Simples","",IF('Escala Linhas'!AX68="","",'Escala Linhas'!AX68)))</f>
        <v/>
      </c>
      <c r="CU68">
        <f>IF($B68="",0,IF(Configurações!$B$3="Simples",IF(OR(DA68="TRAB",DA68="ATEST"),1,0),IF(AND(CQ68&lt;&gt;"",CT68&lt;&gt;""),1,0)))</f>
        <v>0</v>
      </c>
      <c r="CV68" s="72">
        <f>IF(AND(CU68=1,Configurações!$B$3&lt;&gt;"Simples"),MOD(CT68-CQ68,1)-CW68,0)</f>
        <v>0</v>
      </c>
      <c r="CW68" s="72">
        <f t="shared" si="131"/>
        <v>0</v>
      </c>
      <c r="CX68">
        <f t="shared" si="132"/>
        <v>0</v>
      </c>
      <c r="CY68">
        <f t="shared" si="133"/>
        <v>0</v>
      </c>
      <c r="CZ68" s="38" t="str">
        <f>IF(CU68=0,"",IF(CX68&gt;Configurações!$B$15,"7DIA ","")&amp;IF(AND(WEEKDAY(CQ$5)=1,CY68&gt;IF($D68="F",Configurações!$B$13,Configurações!$B$14)),"DOM ","")&amp;IF(Configurações!$B$3="Simples","",IF(ROUND(CV68*1440,0)&lt;=ROUND(Configurações!$B$11*1440,0),IF(ROUND(CW68*1440,0)&gt;0,"INT-INDEVIDO",""),IF(ROUND(CV68*1440,0)&lt;=ROUND(Configurações!$B$12*1440,0),IF(ROUND(CW68*1440,0)&lt;&gt;ROUND(Configurações!$B$8*1440,0),"INT-15MIN",""),IF(OR(ROUND(CW68*1440,0)&lt;ROUND(Configurações!$B$9*1440,0),ROUND(CW68*1440,0)&gt;ROUND(Configurações!$B$10*1440,0)),"INT-1H2H","")))))</f>
        <v/>
      </c>
      <c r="DA68" t="str">
        <f>IF(Configurações!$B$3="Simples",IF('Escala Simples'!N68="Trabalho","TRAB",IF('Escala Simples'!N68="Folga","FOLGA",IF('Escala Simples'!N68="Atestado","ATEST",IF('Escala Simples'!N68="Férias","FERIAS","")))),"")</f>
        <v/>
      </c>
      <c r="DB68" s="71" t="str">
        <f>IF(Configurações!$B$3="Colunas",IF('Escala Colunas'!Q103="","",'Escala Colunas'!Q103),IF(Configurações!$B$3="Simples","",IF('Escala Linhas'!AZ68="","",'Escala Linhas'!AZ68)))</f>
        <v/>
      </c>
      <c r="DC68" s="71" t="str">
        <f>IF(Configurações!$B$3="Colunas",IF('Escala Colunas'!Q104="","",'Escala Colunas'!Q104),IF(Configurações!$B$3="Simples","",IF('Escala Linhas'!BA68="","",'Escala Linhas'!BA68)))</f>
        <v/>
      </c>
      <c r="DD68" s="71" t="str">
        <f>IF(Configurações!$B$3="Colunas",IF('Escala Colunas'!Q105="","",'Escala Colunas'!Q105),IF(Configurações!$B$3="Simples","",IF('Escala Linhas'!BB68="","",'Escala Linhas'!BB68)))</f>
        <v/>
      </c>
      <c r="DE68" s="71" t="str">
        <f>IF(Configurações!$B$3="Colunas",IF('Escala Colunas'!Q106="","",'Escala Colunas'!Q106),IF(Configurações!$B$3="Simples","",IF('Escala Linhas'!BC68="","",'Escala Linhas'!BC68)))</f>
        <v/>
      </c>
      <c r="DF68">
        <f>IF($B68="",0,IF(Configurações!$B$3="Simples",IF(OR(DL68="TRAB",DL68="ATEST"),1,0),IF(AND(DB68&lt;&gt;"",DE68&lt;&gt;""),1,0)))</f>
        <v>0</v>
      </c>
      <c r="DG68" s="72">
        <f>IF(AND(DF68=1,Configurações!$B$3&lt;&gt;"Simples"),MOD(DE68-DB68,1)-DH68,0)</f>
        <v>0</v>
      </c>
      <c r="DH68" s="72">
        <f t="shared" si="134"/>
        <v>0</v>
      </c>
      <c r="DI68">
        <f t="shared" si="135"/>
        <v>0</v>
      </c>
      <c r="DJ68">
        <f t="shared" si="136"/>
        <v>0</v>
      </c>
      <c r="DK68" s="38" t="str">
        <f>IF(DF68=0,"",IF(DI68&gt;Configurações!$B$15,"7DIA ","")&amp;IF(AND(WEEKDAY(DB$5)=1,DJ68&gt;IF($D68="F",Configurações!$B$13,Configurações!$B$14)),"DOM ","")&amp;IF(Configurações!$B$3="Simples","",IF(ROUND(DG68*1440,0)&lt;=ROUND(Configurações!$B$11*1440,0),IF(ROUND(DH68*1440,0)&gt;0,"INT-INDEVIDO",""),IF(ROUND(DG68*1440,0)&lt;=ROUND(Configurações!$B$12*1440,0),IF(ROUND(DH68*1440,0)&lt;&gt;ROUND(Configurações!$B$8*1440,0),"INT-15MIN",""),IF(OR(ROUND(DH68*1440,0)&lt;ROUND(Configurações!$B$9*1440,0),ROUND(DH68*1440,0)&gt;ROUND(Configurações!$B$10*1440,0)),"INT-1H2H","")))))</f>
        <v/>
      </c>
      <c r="DL68" t="str">
        <f>IF(Configurações!$B$3="Simples",IF('Escala Simples'!O68="Trabalho","TRAB",IF('Escala Simples'!O68="Folga","FOLGA",IF('Escala Simples'!O68="Atestado","ATEST",IF('Escala Simples'!O68="Férias","FERIAS","")))),"")</f>
        <v/>
      </c>
      <c r="DM68" s="71" t="str">
        <f>IF(Configurações!$B$3="Colunas",IF('Escala Colunas'!Q108="","",'Escala Colunas'!Q108),IF(Configurações!$B$3="Simples","",IF('Escala Linhas'!BE68="","",'Escala Linhas'!BE68)))</f>
        <v/>
      </c>
      <c r="DN68" s="71" t="str">
        <f>IF(Configurações!$B$3="Colunas",IF('Escala Colunas'!Q109="","",'Escala Colunas'!Q109),IF(Configurações!$B$3="Simples","",IF('Escala Linhas'!BF68="","",'Escala Linhas'!BF68)))</f>
        <v/>
      </c>
      <c r="DO68" s="71" t="str">
        <f>IF(Configurações!$B$3="Colunas",IF('Escala Colunas'!Q110="","",'Escala Colunas'!Q110),IF(Configurações!$B$3="Simples","",IF('Escala Linhas'!BG68="","",'Escala Linhas'!BG68)))</f>
        <v/>
      </c>
      <c r="DP68" s="71" t="str">
        <f>IF(Configurações!$B$3="Colunas",IF('Escala Colunas'!Q111="","",'Escala Colunas'!Q111),IF(Configurações!$B$3="Simples","",IF('Escala Linhas'!BH68="","",'Escala Linhas'!BH68)))</f>
        <v/>
      </c>
      <c r="DQ68">
        <f>IF($B68="",0,IF(Configurações!$B$3="Simples",IF(OR(DW68="TRAB",DW68="ATEST"),1,0),IF(AND(DM68&lt;&gt;"",DP68&lt;&gt;""),1,0)))</f>
        <v>0</v>
      </c>
      <c r="DR68" s="72">
        <f>IF(AND(DQ68=1,Configurações!$B$3&lt;&gt;"Simples"),MOD(DP68-DM68,1)-DS68,0)</f>
        <v>0</v>
      </c>
      <c r="DS68" s="72">
        <f t="shared" si="137"/>
        <v>0</v>
      </c>
      <c r="DT68">
        <f t="shared" si="138"/>
        <v>0</v>
      </c>
      <c r="DU68">
        <f t="shared" si="139"/>
        <v>0</v>
      </c>
      <c r="DV68" s="38" t="str">
        <f>IF(DQ68=0,"",IF(DT68&gt;Configurações!$B$15,"7DIA ","")&amp;IF(AND(WEEKDAY(DM$5)=1,DU68&gt;IF($D68="F",Configurações!$B$13,Configurações!$B$14)),"DOM ","")&amp;IF(Configurações!$B$3="Simples","",IF(ROUND(DR68*1440,0)&lt;=ROUND(Configurações!$B$11*1440,0),IF(ROUND(DS68*1440,0)&gt;0,"INT-INDEVIDO",""),IF(ROUND(DR68*1440,0)&lt;=ROUND(Configurações!$B$12*1440,0),IF(ROUND(DS68*1440,0)&lt;&gt;ROUND(Configurações!$B$8*1440,0),"INT-15MIN",""),IF(OR(ROUND(DS68*1440,0)&lt;ROUND(Configurações!$B$9*1440,0),ROUND(DS68*1440,0)&gt;ROUND(Configurações!$B$10*1440,0)),"INT-1H2H","")))))</f>
        <v/>
      </c>
      <c r="DW68" t="str">
        <f>IF(Configurações!$B$3="Simples",IF('Escala Simples'!P68="Trabalho","TRAB",IF('Escala Simples'!P68="Folga","FOLGA",IF('Escala Simples'!P68="Atestado","ATEST",IF('Escala Simples'!P68="Férias","FERIAS","")))),"")</f>
        <v/>
      </c>
      <c r="DX68" s="71" t="str">
        <f>IF(Configurações!$B$3="Colunas",IF('Escala Colunas'!Q113="","",'Escala Colunas'!Q113),IF(Configurações!$B$3="Simples","",IF('Escala Linhas'!BJ68="","",'Escala Linhas'!BJ68)))</f>
        <v/>
      </c>
      <c r="DY68" s="71" t="str">
        <f>IF(Configurações!$B$3="Colunas",IF('Escala Colunas'!Q114="","",'Escala Colunas'!Q114),IF(Configurações!$B$3="Simples","",IF('Escala Linhas'!BK68="","",'Escala Linhas'!BK68)))</f>
        <v/>
      </c>
      <c r="DZ68" s="71" t="str">
        <f>IF(Configurações!$B$3="Colunas",IF('Escala Colunas'!Q115="","",'Escala Colunas'!Q115),IF(Configurações!$B$3="Simples","",IF('Escala Linhas'!BL68="","",'Escala Linhas'!BL68)))</f>
        <v/>
      </c>
      <c r="EA68" s="71" t="str">
        <f>IF(Configurações!$B$3="Colunas",IF('Escala Colunas'!Q116="","",'Escala Colunas'!Q116),IF(Configurações!$B$3="Simples","",IF('Escala Linhas'!BM68="","",'Escala Linhas'!BM68)))</f>
        <v/>
      </c>
      <c r="EB68">
        <f>IF($B68="",0,IF(Configurações!$B$3="Simples",IF(OR(EH68="TRAB",EH68="ATEST"),1,0),IF(AND(DX68&lt;&gt;"",EA68&lt;&gt;""),1,0)))</f>
        <v>0</v>
      </c>
      <c r="EC68" s="72">
        <f>IF(AND(EB68=1,Configurações!$B$3&lt;&gt;"Simples"),MOD(EA68-DX68,1)-ED68,0)</f>
        <v>0</v>
      </c>
      <c r="ED68" s="72">
        <f t="shared" si="140"/>
        <v>0</v>
      </c>
      <c r="EE68">
        <f t="shared" si="141"/>
        <v>0</v>
      </c>
      <c r="EF68">
        <f t="shared" si="142"/>
        <v>0</v>
      </c>
      <c r="EG68" s="38" t="str">
        <f>IF(EB68=0,"",IF(EE68&gt;Configurações!$B$15,"7DIA ","")&amp;IF(AND(WEEKDAY(DX$5)=1,EF68&gt;IF($D68="F",Configurações!$B$13,Configurações!$B$14)),"DOM ","")&amp;IF(Configurações!$B$3="Simples","",IF(ROUND(EC68*1440,0)&lt;=ROUND(Configurações!$B$11*1440,0),IF(ROUND(ED68*1440,0)&gt;0,"INT-INDEVIDO",""),IF(ROUND(EC68*1440,0)&lt;=ROUND(Configurações!$B$12*1440,0),IF(ROUND(ED68*1440,0)&lt;&gt;ROUND(Configurações!$B$8*1440,0),"INT-15MIN",""),IF(OR(ROUND(ED68*1440,0)&lt;ROUND(Configurações!$B$9*1440,0),ROUND(ED68*1440,0)&gt;ROUND(Configurações!$B$10*1440,0)),"INT-1H2H","")))))</f>
        <v/>
      </c>
      <c r="EH68" t="str">
        <f>IF(Configurações!$B$3="Simples",IF('Escala Simples'!Q68="Trabalho","TRAB",IF('Escala Simples'!Q68="Folga","FOLGA",IF('Escala Simples'!Q68="Atestado","ATEST",IF('Escala Simples'!Q68="Férias","FERIAS","")))),"")</f>
        <v/>
      </c>
      <c r="EI68" s="71" t="str">
        <f>IF(Configurações!$B$3="Colunas",IF('Escala Colunas'!Q118="","",'Escala Colunas'!Q118),IF(Configurações!$B$3="Simples","",IF('Escala Linhas'!BO68="","",'Escala Linhas'!BO68)))</f>
        <v/>
      </c>
      <c r="EJ68" s="71" t="str">
        <f>IF(Configurações!$B$3="Colunas",IF('Escala Colunas'!Q119="","",'Escala Colunas'!Q119),IF(Configurações!$B$3="Simples","",IF('Escala Linhas'!BP68="","",'Escala Linhas'!BP68)))</f>
        <v/>
      </c>
      <c r="EK68" s="71" t="str">
        <f>IF(Configurações!$B$3="Colunas",IF('Escala Colunas'!Q120="","",'Escala Colunas'!Q120),IF(Configurações!$B$3="Simples","",IF('Escala Linhas'!BQ68="","",'Escala Linhas'!BQ68)))</f>
        <v/>
      </c>
      <c r="EL68" s="71" t="str">
        <f>IF(Configurações!$B$3="Colunas",IF('Escala Colunas'!Q121="","",'Escala Colunas'!Q121),IF(Configurações!$B$3="Simples","",IF('Escala Linhas'!BR68="","",'Escala Linhas'!BR68)))</f>
        <v/>
      </c>
      <c r="EM68">
        <f>IF($B68="",0,IF(Configurações!$B$3="Simples",IF(OR(ES68="TRAB",ES68="ATEST"),1,0),IF(AND(EI68&lt;&gt;"",EL68&lt;&gt;""),1,0)))</f>
        <v>0</v>
      </c>
      <c r="EN68" s="72">
        <f>IF(AND(EM68=1,Configurações!$B$3&lt;&gt;"Simples"),MOD(EL68-EI68,1)-EO68,0)</f>
        <v>0</v>
      </c>
      <c r="EO68" s="72">
        <f t="shared" si="143"/>
        <v>0</v>
      </c>
      <c r="EP68">
        <f t="shared" si="144"/>
        <v>0</v>
      </c>
      <c r="EQ68">
        <f t="shared" si="145"/>
        <v>0</v>
      </c>
      <c r="ER68" s="38" t="str">
        <f>IF(EM68=0,"",IF(EP68&gt;Configurações!$B$15,"7DIA ","")&amp;IF(AND(WEEKDAY(EI$5)=1,EQ68&gt;IF($D68="F",Configurações!$B$13,Configurações!$B$14)),"DOM ","")&amp;IF(Configurações!$B$3="Simples","",IF(ROUND(EN68*1440,0)&lt;=ROUND(Configurações!$B$11*1440,0),IF(ROUND(EO68*1440,0)&gt;0,"INT-INDEVIDO",""),IF(ROUND(EN68*1440,0)&lt;=ROUND(Configurações!$B$12*1440,0),IF(ROUND(EO68*1440,0)&lt;&gt;ROUND(Configurações!$B$8*1440,0),"INT-15MIN",""),IF(OR(ROUND(EO68*1440,0)&lt;ROUND(Configurações!$B$9*1440,0),ROUND(EO68*1440,0)&gt;ROUND(Configurações!$B$10*1440,0)),"INT-1H2H","")))))</f>
        <v/>
      </c>
      <c r="ES68" t="str">
        <f>IF(Configurações!$B$3="Simples",IF('Escala Simples'!R68="Trabalho","TRAB",IF('Escala Simples'!R68="Folga","FOLGA",IF('Escala Simples'!R68="Atestado","ATEST",IF('Escala Simples'!R68="Férias","FERIAS","")))),"")</f>
        <v/>
      </c>
      <c r="ET68" s="71" t="str">
        <f>IF(Configurações!$B$3="Colunas",IF('Escala Colunas'!Q123="","",'Escala Colunas'!Q123),IF(Configurações!$B$3="Simples","",IF('Escala Linhas'!BT68="","",'Escala Linhas'!BT68)))</f>
        <v/>
      </c>
      <c r="EU68" s="71" t="str">
        <f>IF(Configurações!$B$3="Colunas",IF('Escala Colunas'!Q124="","",'Escala Colunas'!Q124),IF(Configurações!$B$3="Simples","",IF('Escala Linhas'!BU68="","",'Escala Linhas'!BU68)))</f>
        <v/>
      </c>
      <c r="EV68" s="71" t="str">
        <f>IF(Configurações!$B$3="Colunas",IF('Escala Colunas'!Q125="","",'Escala Colunas'!Q125),IF(Configurações!$B$3="Simples","",IF('Escala Linhas'!BV68="","",'Escala Linhas'!BV68)))</f>
        <v/>
      </c>
      <c r="EW68" s="71" t="str">
        <f>IF(Configurações!$B$3="Colunas",IF('Escala Colunas'!Q126="","",'Escala Colunas'!Q126),IF(Configurações!$B$3="Simples","",IF('Escala Linhas'!BW68="","",'Escala Linhas'!BW68)))</f>
        <v/>
      </c>
      <c r="EX68">
        <f>IF($B68="",0,IF(Configurações!$B$3="Simples",IF(OR(FD68="TRAB",FD68="ATEST"),1,0),IF(AND(ET68&lt;&gt;"",EW68&lt;&gt;""),1,0)))</f>
        <v>0</v>
      </c>
      <c r="EY68" s="72">
        <f>IF(AND(EX68=1,Configurações!$B$3&lt;&gt;"Simples"),MOD(EW68-ET68,1)-EZ68,0)</f>
        <v>0</v>
      </c>
      <c r="EZ68" s="72">
        <f t="shared" si="146"/>
        <v>0</v>
      </c>
      <c r="FA68">
        <f t="shared" si="147"/>
        <v>0</v>
      </c>
      <c r="FB68">
        <f t="shared" si="148"/>
        <v>0</v>
      </c>
      <c r="FC68" s="38" t="str">
        <f>IF(EX68=0,"",IF(FA68&gt;Configurações!$B$15,"7DIA ","")&amp;IF(AND(WEEKDAY(ET$5)=1,FB68&gt;IF($D68="F",Configurações!$B$13,Configurações!$B$14)),"DOM ","")&amp;IF(Configurações!$B$3="Simples","",IF(ROUND(EY68*1440,0)&lt;=ROUND(Configurações!$B$11*1440,0),IF(ROUND(EZ68*1440,0)&gt;0,"INT-INDEVIDO",""),IF(ROUND(EY68*1440,0)&lt;=ROUND(Configurações!$B$12*1440,0),IF(ROUND(EZ68*1440,0)&lt;&gt;ROUND(Configurações!$B$8*1440,0),"INT-15MIN",""),IF(OR(ROUND(EZ68*1440,0)&lt;ROUND(Configurações!$B$9*1440,0),ROUND(EZ68*1440,0)&gt;ROUND(Configurações!$B$10*1440,0)),"INT-1H2H","")))))</f>
        <v/>
      </c>
      <c r="FD68" t="str">
        <f>IF(Configurações!$B$3="Simples",IF('Escala Simples'!S68="Trabalho","TRAB",IF('Escala Simples'!S68="Folga","FOLGA",IF('Escala Simples'!S68="Atestado","ATEST",IF('Escala Simples'!S68="Férias","FERIAS","")))),"")</f>
        <v/>
      </c>
      <c r="FE68" s="71" t="str">
        <f>IF(Configurações!$B$3="Colunas",IF('Escala Colunas'!Q131="","",'Escala Colunas'!Q131),IF(Configurações!$B$3="Simples","",IF('Escala Linhas'!CB68="","",'Escala Linhas'!CB68)))</f>
        <v/>
      </c>
      <c r="FF68" s="71" t="str">
        <f>IF(Configurações!$B$3="Colunas",IF('Escala Colunas'!Q132="","",'Escala Colunas'!Q132),IF(Configurações!$B$3="Simples","",IF('Escala Linhas'!CC68="","",'Escala Linhas'!CC68)))</f>
        <v/>
      </c>
      <c r="FG68" s="71" t="str">
        <f>IF(Configurações!$B$3="Colunas",IF('Escala Colunas'!Q133="","",'Escala Colunas'!Q133),IF(Configurações!$B$3="Simples","",IF('Escala Linhas'!CD68="","",'Escala Linhas'!CD68)))</f>
        <v/>
      </c>
      <c r="FH68" s="71" t="str">
        <f>IF(Configurações!$B$3="Colunas",IF('Escala Colunas'!Q134="","",'Escala Colunas'!Q134),IF(Configurações!$B$3="Simples","",IF('Escala Linhas'!CE68="","",'Escala Linhas'!CE68)))</f>
        <v/>
      </c>
      <c r="FI68">
        <f>IF($B68="",0,IF(Configurações!$B$3="Simples",IF(OR(FO68="TRAB",FO68="ATEST"),1,0),IF(AND(FE68&lt;&gt;"",FH68&lt;&gt;""),1,0)))</f>
        <v>0</v>
      </c>
      <c r="FJ68" s="72">
        <f>IF(AND(FI68=1,Configurações!$B$3&lt;&gt;"Simples"),MOD(FH68-FE68,1)-FK68,0)</f>
        <v>0</v>
      </c>
      <c r="FK68" s="72">
        <f t="shared" si="149"/>
        <v>0</v>
      </c>
      <c r="FL68">
        <f t="shared" si="150"/>
        <v>0</v>
      </c>
      <c r="FM68">
        <f t="shared" si="151"/>
        <v>0</v>
      </c>
      <c r="FN68" s="38" t="str">
        <f>IF(FI68=0,"",IF(FL68&gt;Configurações!$B$15,"7DIA ","")&amp;IF(AND(WEEKDAY(FE$5)=1,FM68&gt;IF($D68="F",Configurações!$B$13,Configurações!$B$14)),"DOM ","")&amp;IF(Configurações!$B$3="Simples","",IF(ROUND(FJ68*1440,0)&lt;=ROUND(Configurações!$B$11*1440,0),IF(ROUND(FK68*1440,0)&gt;0,"INT-INDEVIDO",""),IF(ROUND(FJ68*1440,0)&lt;=ROUND(Configurações!$B$12*1440,0),IF(ROUND(FK68*1440,0)&lt;&gt;ROUND(Configurações!$B$8*1440,0),"INT-15MIN",""),IF(OR(ROUND(FK68*1440,0)&lt;ROUND(Configurações!$B$9*1440,0),ROUND(FK68*1440,0)&gt;ROUND(Configurações!$B$10*1440,0)),"INT-1H2H","")))))</f>
        <v/>
      </c>
      <c r="FO68" t="str">
        <f>IF(Configurações!$B$3="Simples",IF('Escala Simples'!V68="Trabalho","TRAB",IF('Escala Simples'!V68="Folga","FOLGA",IF('Escala Simples'!V68="Atestado","ATEST",IF('Escala Simples'!V68="Férias","FERIAS","")))),"")</f>
        <v/>
      </c>
      <c r="FP68" s="71" t="str">
        <f>IF(Configurações!$B$3="Colunas",IF('Escala Colunas'!Q136="","",'Escala Colunas'!Q136),IF(Configurações!$B$3="Simples","",IF('Escala Linhas'!CG68="","",'Escala Linhas'!CG68)))</f>
        <v/>
      </c>
      <c r="FQ68" s="71" t="str">
        <f>IF(Configurações!$B$3="Colunas",IF('Escala Colunas'!Q137="","",'Escala Colunas'!Q137),IF(Configurações!$B$3="Simples","",IF('Escala Linhas'!CH68="","",'Escala Linhas'!CH68)))</f>
        <v/>
      </c>
      <c r="FR68" s="71" t="str">
        <f>IF(Configurações!$B$3="Colunas",IF('Escala Colunas'!Q138="","",'Escala Colunas'!Q138),IF(Configurações!$B$3="Simples","",IF('Escala Linhas'!CI68="","",'Escala Linhas'!CI68)))</f>
        <v/>
      </c>
      <c r="FS68" s="71" t="str">
        <f>IF(Configurações!$B$3="Colunas",IF('Escala Colunas'!Q139="","",'Escala Colunas'!Q139),IF(Configurações!$B$3="Simples","",IF('Escala Linhas'!CJ68="","",'Escala Linhas'!CJ68)))</f>
        <v/>
      </c>
      <c r="FT68">
        <f>IF($B68="",0,IF(Configurações!$B$3="Simples",IF(OR(FZ68="TRAB",FZ68="ATEST"),1,0),IF(AND(FP68&lt;&gt;"",FS68&lt;&gt;""),1,0)))</f>
        <v>0</v>
      </c>
      <c r="FU68" s="72">
        <f>IF(AND(FT68=1,Configurações!$B$3&lt;&gt;"Simples"),MOD(FS68-FP68,1)-FV68,0)</f>
        <v>0</v>
      </c>
      <c r="FV68" s="72">
        <f t="shared" si="152"/>
        <v>0</v>
      </c>
      <c r="FW68">
        <f t="shared" si="153"/>
        <v>0</v>
      </c>
      <c r="FX68">
        <f t="shared" si="154"/>
        <v>0</v>
      </c>
      <c r="FY68" s="38" t="str">
        <f>IF(FT68=0,"",IF(FW68&gt;Configurações!$B$15,"7DIA ","")&amp;IF(AND(WEEKDAY(FP$5)=1,FX68&gt;IF($D68="F",Configurações!$B$13,Configurações!$B$14)),"DOM ","")&amp;IF(Configurações!$B$3="Simples","",IF(ROUND(FU68*1440,0)&lt;=ROUND(Configurações!$B$11*1440,0),IF(ROUND(FV68*1440,0)&gt;0,"INT-INDEVIDO",""),IF(ROUND(FU68*1440,0)&lt;=ROUND(Configurações!$B$12*1440,0),IF(ROUND(FV68*1440,0)&lt;&gt;ROUND(Configurações!$B$8*1440,0),"INT-15MIN",""),IF(OR(ROUND(FV68*1440,0)&lt;ROUND(Configurações!$B$9*1440,0),ROUND(FV68*1440,0)&gt;ROUND(Configurações!$B$10*1440,0)),"INT-1H2H","")))))</f>
        <v/>
      </c>
      <c r="FZ68" t="str">
        <f>IF(Configurações!$B$3="Simples",IF('Escala Simples'!W68="Trabalho","TRAB",IF('Escala Simples'!W68="Folga","FOLGA",IF('Escala Simples'!W68="Atestado","ATEST",IF('Escala Simples'!W68="Férias","FERIAS","")))),"")</f>
        <v/>
      </c>
      <c r="GA68" s="71" t="str">
        <f>IF(Configurações!$B$3="Colunas",IF('Escala Colunas'!Q141="","",'Escala Colunas'!Q141),IF(Configurações!$B$3="Simples","",IF('Escala Linhas'!CL68="","",'Escala Linhas'!CL68)))</f>
        <v/>
      </c>
      <c r="GB68" s="71" t="str">
        <f>IF(Configurações!$B$3="Colunas",IF('Escala Colunas'!Q142="","",'Escala Colunas'!Q142),IF(Configurações!$B$3="Simples","",IF('Escala Linhas'!CM68="","",'Escala Linhas'!CM68)))</f>
        <v/>
      </c>
      <c r="GC68" s="71" t="str">
        <f>IF(Configurações!$B$3="Colunas",IF('Escala Colunas'!Q143="","",'Escala Colunas'!Q143),IF(Configurações!$B$3="Simples","",IF('Escala Linhas'!CN68="","",'Escala Linhas'!CN68)))</f>
        <v/>
      </c>
      <c r="GD68" s="71" t="str">
        <f>IF(Configurações!$B$3="Colunas",IF('Escala Colunas'!Q144="","",'Escala Colunas'!Q144),IF(Configurações!$B$3="Simples","",IF('Escala Linhas'!CO68="","",'Escala Linhas'!CO68)))</f>
        <v/>
      </c>
      <c r="GE68">
        <f>IF($B68="",0,IF(Configurações!$B$3="Simples",IF(OR(GK68="TRAB",GK68="ATEST"),1,0),IF(AND(GA68&lt;&gt;"",GD68&lt;&gt;""),1,0)))</f>
        <v>0</v>
      </c>
      <c r="GF68" s="72">
        <f>IF(AND(GE68=1,Configurações!$B$3&lt;&gt;"Simples"),MOD(GD68-GA68,1)-GG68,0)</f>
        <v>0</v>
      </c>
      <c r="GG68" s="72">
        <f t="shared" si="155"/>
        <v>0</v>
      </c>
      <c r="GH68">
        <f t="shared" si="156"/>
        <v>0</v>
      </c>
      <c r="GI68">
        <f t="shared" si="157"/>
        <v>0</v>
      </c>
      <c r="GJ68" s="38" t="str">
        <f>IF(GE68=0,"",IF(GH68&gt;Configurações!$B$15,"7DIA ","")&amp;IF(AND(WEEKDAY(GA$5)=1,GI68&gt;IF($D68="F",Configurações!$B$13,Configurações!$B$14)),"DOM ","")&amp;IF(Configurações!$B$3="Simples","",IF(ROUND(GF68*1440,0)&lt;=ROUND(Configurações!$B$11*1440,0),IF(ROUND(GG68*1440,0)&gt;0,"INT-INDEVIDO",""),IF(ROUND(GF68*1440,0)&lt;=ROUND(Configurações!$B$12*1440,0),IF(ROUND(GG68*1440,0)&lt;&gt;ROUND(Configurações!$B$8*1440,0),"INT-15MIN",""),IF(OR(ROUND(GG68*1440,0)&lt;ROUND(Configurações!$B$9*1440,0),ROUND(GG68*1440,0)&gt;ROUND(Configurações!$B$10*1440,0)),"INT-1H2H","")))))</f>
        <v/>
      </c>
      <c r="GK68" t="str">
        <f>IF(Configurações!$B$3="Simples",IF('Escala Simples'!X68="Trabalho","TRAB",IF('Escala Simples'!X68="Folga","FOLGA",IF('Escala Simples'!X68="Atestado","ATEST",IF('Escala Simples'!X68="Férias","FERIAS","")))),"")</f>
        <v/>
      </c>
      <c r="GL68" s="71" t="str">
        <f>IF(Configurações!$B$3="Colunas",IF('Escala Colunas'!Q146="","",'Escala Colunas'!Q146),IF(Configurações!$B$3="Simples","",IF('Escala Linhas'!CQ68="","",'Escala Linhas'!CQ68)))</f>
        <v/>
      </c>
      <c r="GM68" s="71" t="str">
        <f>IF(Configurações!$B$3="Colunas",IF('Escala Colunas'!Q147="","",'Escala Colunas'!Q147),IF(Configurações!$B$3="Simples","",IF('Escala Linhas'!CR68="","",'Escala Linhas'!CR68)))</f>
        <v/>
      </c>
      <c r="GN68" s="71" t="str">
        <f>IF(Configurações!$B$3="Colunas",IF('Escala Colunas'!Q148="","",'Escala Colunas'!Q148),IF(Configurações!$B$3="Simples","",IF('Escala Linhas'!CS68="","",'Escala Linhas'!CS68)))</f>
        <v/>
      </c>
      <c r="GO68" s="71" t="str">
        <f>IF(Configurações!$B$3="Colunas",IF('Escala Colunas'!Q149="","",'Escala Colunas'!Q149),IF(Configurações!$B$3="Simples","",IF('Escala Linhas'!CT68="","",'Escala Linhas'!CT68)))</f>
        <v/>
      </c>
      <c r="GP68">
        <f>IF($B68="",0,IF(Configurações!$B$3="Simples",IF(OR(GV68="TRAB",GV68="ATEST"),1,0),IF(AND(GL68&lt;&gt;"",GO68&lt;&gt;""),1,0)))</f>
        <v>0</v>
      </c>
      <c r="GQ68" s="72">
        <f>IF(AND(GP68=1,Configurações!$B$3&lt;&gt;"Simples"),MOD(GO68-GL68,1)-GR68,0)</f>
        <v>0</v>
      </c>
      <c r="GR68" s="72">
        <f t="shared" si="158"/>
        <v>0</v>
      </c>
      <c r="GS68">
        <f t="shared" si="159"/>
        <v>0</v>
      </c>
      <c r="GT68">
        <f t="shared" si="160"/>
        <v>0</v>
      </c>
      <c r="GU68" s="38" t="str">
        <f>IF(GP68=0,"",IF(GS68&gt;Configurações!$B$15,"7DIA ","")&amp;IF(AND(WEEKDAY(GL$5)=1,GT68&gt;IF($D68="F",Configurações!$B$13,Configurações!$B$14)),"DOM ","")&amp;IF(Configurações!$B$3="Simples","",IF(ROUND(GQ68*1440,0)&lt;=ROUND(Configurações!$B$11*1440,0),IF(ROUND(GR68*1440,0)&gt;0,"INT-INDEVIDO",""),IF(ROUND(GQ68*1440,0)&lt;=ROUND(Configurações!$B$12*1440,0),IF(ROUND(GR68*1440,0)&lt;&gt;ROUND(Configurações!$B$8*1440,0),"INT-15MIN",""),IF(OR(ROUND(GR68*1440,0)&lt;ROUND(Configurações!$B$9*1440,0),ROUND(GR68*1440,0)&gt;ROUND(Configurações!$B$10*1440,0)),"INT-1H2H","")))))</f>
        <v/>
      </c>
      <c r="GV68" t="str">
        <f>IF(Configurações!$B$3="Simples",IF('Escala Simples'!Y68="Trabalho","TRAB",IF('Escala Simples'!Y68="Folga","FOLGA",IF('Escala Simples'!Y68="Atestado","ATEST",IF('Escala Simples'!Y68="Férias","FERIAS","")))),"")</f>
        <v/>
      </c>
      <c r="GW68" s="71" t="str">
        <f>IF(Configurações!$B$3="Colunas",IF('Escala Colunas'!Q151="","",'Escala Colunas'!Q151),IF(Configurações!$B$3="Simples","",IF('Escala Linhas'!CV68="","",'Escala Linhas'!CV68)))</f>
        <v/>
      </c>
      <c r="GX68" s="71" t="str">
        <f>IF(Configurações!$B$3="Colunas",IF('Escala Colunas'!Q152="","",'Escala Colunas'!Q152),IF(Configurações!$B$3="Simples","",IF('Escala Linhas'!CW68="","",'Escala Linhas'!CW68)))</f>
        <v/>
      </c>
      <c r="GY68" s="71" t="str">
        <f>IF(Configurações!$B$3="Colunas",IF('Escala Colunas'!Q153="","",'Escala Colunas'!Q153),IF(Configurações!$B$3="Simples","",IF('Escala Linhas'!CX68="","",'Escala Linhas'!CX68)))</f>
        <v/>
      </c>
      <c r="GZ68" s="71" t="str">
        <f>IF(Configurações!$B$3="Colunas",IF('Escala Colunas'!Q154="","",'Escala Colunas'!Q154),IF(Configurações!$B$3="Simples","",IF('Escala Linhas'!CY68="","",'Escala Linhas'!CY68)))</f>
        <v/>
      </c>
      <c r="HA68">
        <f>IF($B68="",0,IF(Configurações!$B$3="Simples",IF(OR(HG68="TRAB",HG68="ATEST"),1,0),IF(AND(GW68&lt;&gt;"",GZ68&lt;&gt;""),1,0)))</f>
        <v>0</v>
      </c>
      <c r="HB68" s="72">
        <f>IF(AND(HA68=1,Configurações!$B$3&lt;&gt;"Simples"),MOD(GZ68-GW68,1)-HC68,0)</f>
        <v>0</v>
      </c>
      <c r="HC68" s="72">
        <f t="shared" si="161"/>
        <v>0</v>
      </c>
      <c r="HD68">
        <f t="shared" si="162"/>
        <v>0</v>
      </c>
      <c r="HE68">
        <f t="shared" si="163"/>
        <v>0</v>
      </c>
      <c r="HF68" s="38" t="str">
        <f>IF(HA68=0,"",IF(HD68&gt;Configurações!$B$15,"7DIA ","")&amp;IF(AND(WEEKDAY(GW$5)=1,HE68&gt;IF($D68="F",Configurações!$B$13,Configurações!$B$14)),"DOM ","")&amp;IF(Configurações!$B$3="Simples","",IF(ROUND(HB68*1440,0)&lt;=ROUND(Configurações!$B$11*1440,0),IF(ROUND(HC68*1440,0)&gt;0,"INT-INDEVIDO",""),IF(ROUND(HB68*1440,0)&lt;=ROUND(Configurações!$B$12*1440,0),IF(ROUND(HC68*1440,0)&lt;&gt;ROUND(Configurações!$B$8*1440,0),"INT-15MIN",""),IF(OR(ROUND(HC68*1440,0)&lt;ROUND(Configurações!$B$9*1440,0),ROUND(HC68*1440,0)&gt;ROUND(Configurações!$B$10*1440,0)),"INT-1H2H","")))))</f>
        <v/>
      </c>
      <c r="HG68" t="str">
        <f>IF(Configurações!$B$3="Simples",IF('Escala Simples'!Z68="Trabalho","TRAB",IF('Escala Simples'!Z68="Folga","FOLGA",IF('Escala Simples'!Z68="Atestado","ATEST",IF('Escala Simples'!Z68="Férias","FERIAS","")))),"")</f>
        <v/>
      </c>
      <c r="HH68" s="71" t="str">
        <f>IF(Configurações!$B$3="Colunas",IF('Escala Colunas'!Q156="","",'Escala Colunas'!Q156),IF(Configurações!$B$3="Simples","",IF('Escala Linhas'!DA68="","",'Escala Linhas'!DA68)))</f>
        <v/>
      </c>
      <c r="HI68" s="71" t="str">
        <f>IF(Configurações!$B$3="Colunas",IF('Escala Colunas'!Q157="","",'Escala Colunas'!Q157),IF(Configurações!$B$3="Simples","",IF('Escala Linhas'!DB68="","",'Escala Linhas'!DB68)))</f>
        <v/>
      </c>
      <c r="HJ68" s="71" t="str">
        <f>IF(Configurações!$B$3="Colunas",IF('Escala Colunas'!Q158="","",'Escala Colunas'!Q158),IF(Configurações!$B$3="Simples","",IF('Escala Linhas'!DC68="","",'Escala Linhas'!DC68)))</f>
        <v/>
      </c>
      <c r="HK68" s="71" t="str">
        <f>IF(Configurações!$B$3="Colunas",IF('Escala Colunas'!Q159="","",'Escala Colunas'!Q159),IF(Configurações!$B$3="Simples","",IF('Escala Linhas'!DD68="","",'Escala Linhas'!DD68)))</f>
        <v/>
      </c>
      <c r="HL68">
        <f>IF($B68="",0,IF(Configurações!$B$3="Simples",IF(OR(HR68="TRAB",HR68="ATEST"),1,0),IF(AND(HH68&lt;&gt;"",HK68&lt;&gt;""),1,0)))</f>
        <v>0</v>
      </c>
      <c r="HM68" s="72">
        <f>IF(AND(HL68=1,Configurações!$B$3&lt;&gt;"Simples"),MOD(HK68-HH68,1)-HN68,0)</f>
        <v>0</v>
      </c>
      <c r="HN68" s="72">
        <f t="shared" si="164"/>
        <v>0</v>
      </c>
      <c r="HO68">
        <f t="shared" si="165"/>
        <v>0</v>
      </c>
      <c r="HP68">
        <f t="shared" si="166"/>
        <v>0</v>
      </c>
      <c r="HQ68" s="38" t="str">
        <f>IF(HL68=0,"",IF(HO68&gt;Configurações!$B$15,"7DIA ","")&amp;IF(AND(WEEKDAY(HH$5)=1,HP68&gt;IF($D68="F",Configurações!$B$13,Configurações!$B$14)),"DOM ","")&amp;IF(Configurações!$B$3="Simples","",IF(ROUND(HM68*1440,0)&lt;=ROUND(Configurações!$B$11*1440,0),IF(ROUND(HN68*1440,0)&gt;0,"INT-INDEVIDO",""),IF(ROUND(HM68*1440,0)&lt;=ROUND(Configurações!$B$12*1440,0),IF(ROUND(HN68*1440,0)&lt;&gt;ROUND(Configurações!$B$8*1440,0),"INT-15MIN",""),IF(OR(ROUND(HN68*1440,0)&lt;ROUND(Configurações!$B$9*1440,0),ROUND(HN68*1440,0)&gt;ROUND(Configurações!$B$10*1440,0)),"INT-1H2H","")))))</f>
        <v/>
      </c>
      <c r="HR68" t="str">
        <f>IF(Configurações!$B$3="Simples",IF('Escala Simples'!AA68="Trabalho","TRAB",IF('Escala Simples'!AA68="Folga","FOLGA",IF('Escala Simples'!AA68="Atestado","ATEST",IF('Escala Simples'!AA68="Férias","FERIAS","")))),"")</f>
        <v/>
      </c>
      <c r="HS68" s="71" t="str">
        <f>IF(Configurações!$B$3="Colunas",IF('Escala Colunas'!Q161="","",'Escala Colunas'!Q161),IF(Configurações!$B$3="Simples","",IF('Escala Linhas'!DF68="","",'Escala Linhas'!DF68)))</f>
        <v/>
      </c>
      <c r="HT68" s="71" t="str">
        <f>IF(Configurações!$B$3="Colunas",IF('Escala Colunas'!Q162="","",'Escala Colunas'!Q162),IF(Configurações!$B$3="Simples","",IF('Escala Linhas'!DG68="","",'Escala Linhas'!DG68)))</f>
        <v/>
      </c>
      <c r="HU68" s="71" t="str">
        <f>IF(Configurações!$B$3="Colunas",IF('Escala Colunas'!Q163="","",'Escala Colunas'!Q163),IF(Configurações!$B$3="Simples","",IF('Escala Linhas'!DH68="","",'Escala Linhas'!DH68)))</f>
        <v/>
      </c>
      <c r="HV68" s="71" t="str">
        <f>IF(Configurações!$B$3="Colunas",IF('Escala Colunas'!Q164="","",'Escala Colunas'!Q164),IF(Configurações!$B$3="Simples","",IF('Escala Linhas'!DI68="","",'Escala Linhas'!DI68)))</f>
        <v/>
      </c>
      <c r="HW68">
        <f>IF($B68="",0,IF(Configurações!$B$3="Simples",IF(OR(IC68="TRAB",IC68="ATEST"),1,0),IF(AND(HS68&lt;&gt;"",HV68&lt;&gt;""),1,0)))</f>
        <v>0</v>
      </c>
      <c r="HX68" s="72">
        <f>IF(AND(HW68=1,Configurações!$B$3&lt;&gt;"Simples"),MOD(HV68-HS68,1)-HY68,0)</f>
        <v>0</v>
      </c>
      <c r="HY68" s="72">
        <f t="shared" si="167"/>
        <v>0</v>
      </c>
      <c r="HZ68">
        <f t="shared" si="168"/>
        <v>0</v>
      </c>
      <c r="IA68">
        <f t="shared" si="169"/>
        <v>0</v>
      </c>
      <c r="IB68" s="38" t="str">
        <f>IF(HW68=0,"",IF(HZ68&gt;Configurações!$B$15,"7DIA ","")&amp;IF(AND(WEEKDAY(HS$5)=1,IA68&gt;IF($D68="F",Configurações!$B$13,Configurações!$B$14)),"DOM ","")&amp;IF(Configurações!$B$3="Simples","",IF(ROUND(HX68*1440,0)&lt;=ROUND(Configurações!$B$11*1440,0),IF(ROUND(HY68*1440,0)&gt;0,"INT-INDEVIDO",""),IF(ROUND(HX68*1440,0)&lt;=ROUND(Configurações!$B$12*1440,0),IF(ROUND(HY68*1440,0)&lt;&gt;ROUND(Configurações!$B$8*1440,0),"INT-15MIN",""),IF(OR(ROUND(HY68*1440,0)&lt;ROUND(Configurações!$B$9*1440,0),ROUND(HY68*1440,0)&gt;ROUND(Configurações!$B$10*1440,0)),"INT-1H2H","")))))</f>
        <v/>
      </c>
      <c r="IC68" t="str">
        <f>IF(Configurações!$B$3="Simples",IF('Escala Simples'!AB68="Trabalho","TRAB",IF('Escala Simples'!AB68="Folga","FOLGA",IF('Escala Simples'!AB68="Atestado","ATEST",IF('Escala Simples'!AB68="Férias","FERIAS","")))),"")</f>
        <v/>
      </c>
      <c r="ID68" s="71" t="str">
        <f>IF(Configurações!$B$3="Colunas",IF('Escala Colunas'!Q169="","",'Escala Colunas'!Q169),IF(Configurações!$B$3="Simples","",IF('Escala Linhas'!DN68="","",'Escala Linhas'!DN68)))</f>
        <v/>
      </c>
      <c r="IE68" s="71" t="str">
        <f>IF(Configurações!$B$3="Colunas",IF('Escala Colunas'!Q170="","",'Escala Colunas'!Q170),IF(Configurações!$B$3="Simples","",IF('Escala Linhas'!DO68="","",'Escala Linhas'!DO68)))</f>
        <v/>
      </c>
      <c r="IF68" s="71" t="str">
        <f>IF(Configurações!$B$3="Colunas",IF('Escala Colunas'!Q171="","",'Escala Colunas'!Q171),IF(Configurações!$B$3="Simples","",IF('Escala Linhas'!DP68="","",'Escala Linhas'!DP68)))</f>
        <v/>
      </c>
      <c r="IG68" s="71" t="str">
        <f>IF(Configurações!$B$3="Colunas",IF('Escala Colunas'!Q172="","",'Escala Colunas'!Q172),IF(Configurações!$B$3="Simples","",IF('Escala Linhas'!DQ68="","",'Escala Linhas'!DQ68)))</f>
        <v/>
      </c>
      <c r="IH68">
        <f>IF($B68="",0,IF(Configurações!$B$3="Simples",IF(OR(IN68="TRAB",IN68="ATEST"),1,0),IF(AND(ID68&lt;&gt;"",IG68&lt;&gt;""),1,0)))</f>
        <v>0</v>
      </c>
      <c r="II68" s="72">
        <f>IF(AND(IH68=1,Configurações!$B$3&lt;&gt;"Simples"),MOD(IG68-ID68,1)-IJ68,0)</f>
        <v>0</v>
      </c>
      <c r="IJ68" s="72">
        <f t="shared" si="170"/>
        <v>0</v>
      </c>
      <c r="IK68">
        <f t="shared" si="171"/>
        <v>0</v>
      </c>
      <c r="IL68">
        <f t="shared" si="172"/>
        <v>0</v>
      </c>
      <c r="IM68" s="38" t="str">
        <f>IF(IH68=0,"",IF(IK68&gt;Configurações!$B$15,"7DIA ","")&amp;IF(AND(WEEKDAY(ID$5)=1,IL68&gt;IF($D68="F",Configurações!$B$13,Configurações!$B$14)),"DOM ","")&amp;IF(Configurações!$B$3="Simples","",IF(ROUND(II68*1440,0)&lt;=ROUND(Configurações!$B$11*1440,0),IF(ROUND(IJ68*1440,0)&gt;0,"INT-INDEVIDO",""),IF(ROUND(II68*1440,0)&lt;=ROUND(Configurações!$B$12*1440,0),IF(ROUND(IJ68*1440,0)&lt;&gt;ROUND(Configurações!$B$8*1440,0),"INT-15MIN",""),IF(OR(ROUND(IJ68*1440,0)&lt;ROUND(Configurações!$B$9*1440,0),ROUND(IJ68*1440,0)&gt;ROUND(Configurações!$B$10*1440,0)),"INT-1H2H","")))))</f>
        <v/>
      </c>
      <c r="IN68" t="str">
        <f>IF(Configurações!$B$3="Simples",IF('Escala Simples'!AE68="Trabalho","TRAB",IF('Escala Simples'!AE68="Folga","FOLGA",IF('Escala Simples'!AE68="Atestado","ATEST",IF('Escala Simples'!AE68="Férias","FERIAS","")))),"")</f>
        <v/>
      </c>
      <c r="IO68" s="71" t="str">
        <f>IF(Configurações!$B$3="Colunas",IF('Escala Colunas'!Q174="","",'Escala Colunas'!Q174),IF(Configurações!$B$3="Simples","",IF('Escala Linhas'!DS68="","",'Escala Linhas'!DS68)))</f>
        <v/>
      </c>
      <c r="IP68" s="71" t="str">
        <f>IF(Configurações!$B$3="Colunas",IF('Escala Colunas'!Q175="","",'Escala Colunas'!Q175),IF(Configurações!$B$3="Simples","",IF('Escala Linhas'!DT68="","",'Escala Linhas'!DT68)))</f>
        <v/>
      </c>
      <c r="IQ68" s="71" t="str">
        <f>IF(Configurações!$B$3="Colunas",IF('Escala Colunas'!Q176="","",'Escala Colunas'!Q176),IF(Configurações!$B$3="Simples","",IF('Escala Linhas'!DU68="","",'Escala Linhas'!DU68)))</f>
        <v/>
      </c>
      <c r="IR68" s="71" t="str">
        <f>IF(Configurações!$B$3="Colunas",IF('Escala Colunas'!Q177="","",'Escala Colunas'!Q177),IF(Configurações!$B$3="Simples","",IF('Escala Linhas'!DV68="","",'Escala Linhas'!DV68)))</f>
        <v/>
      </c>
      <c r="IS68">
        <f>IF($B68="",0,IF(Configurações!$B$3="Simples",IF(OR(IY68="TRAB",IY68="ATEST"),1,0),IF(AND(IO68&lt;&gt;"",IR68&lt;&gt;""),1,0)))</f>
        <v>0</v>
      </c>
      <c r="IT68" s="72">
        <f>IF(AND(IS68=1,Configurações!$B$3&lt;&gt;"Simples"),MOD(IR68-IO68,1)-IU68,0)</f>
        <v>0</v>
      </c>
      <c r="IU68" s="72">
        <f t="shared" si="173"/>
        <v>0</v>
      </c>
      <c r="IV68">
        <f t="shared" si="174"/>
        <v>0</v>
      </c>
      <c r="IW68">
        <f t="shared" si="175"/>
        <v>0</v>
      </c>
      <c r="IX68" s="38" t="str">
        <f>IF(IS68=0,"",IF(IV68&gt;Configurações!$B$15,"7DIA ","")&amp;IF(AND(WEEKDAY(IO$5)=1,IW68&gt;IF($D68="F",Configurações!$B$13,Configurações!$B$14)),"DOM ","")&amp;IF(Configurações!$B$3="Simples","",IF(ROUND(IT68*1440,0)&lt;=ROUND(Configurações!$B$11*1440,0),IF(ROUND(IU68*1440,0)&gt;0,"INT-INDEVIDO",""),IF(ROUND(IT68*1440,0)&lt;=ROUND(Configurações!$B$12*1440,0),IF(ROUND(IU68*1440,0)&lt;&gt;ROUND(Configurações!$B$8*1440,0),"INT-15MIN",""),IF(OR(ROUND(IU68*1440,0)&lt;ROUND(Configurações!$B$9*1440,0),ROUND(IU68*1440,0)&gt;ROUND(Configurações!$B$10*1440,0)),"INT-1H2H","")))))</f>
        <v/>
      </c>
      <c r="IY68" t="str">
        <f>IF(Configurações!$B$3="Simples",IF('Escala Simples'!AF68="Trabalho","TRAB",IF('Escala Simples'!AF68="Folga","FOLGA",IF('Escala Simples'!AF68="Atestado","ATEST",IF('Escala Simples'!AF68="Férias","FERIAS","")))),"")</f>
        <v/>
      </c>
      <c r="IZ68" s="71" t="str">
        <f>IF(Configurações!$B$3="Colunas",IF('Escala Colunas'!Q179="","",'Escala Colunas'!Q179),IF(Configurações!$B$3="Simples","",IF('Escala Linhas'!DX68="","",'Escala Linhas'!DX68)))</f>
        <v/>
      </c>
      <c r="JA68" s="71" t="str">
        <f>IF(Configurações!$B$3="Colunas",IF('Escala Colunas'!Q180="","",'Escala Colunas'!Q180),IF(Configurações!$B$3="Simples","",IF('Escala Linhas'!DY68="","",'Escala Linhas'!DY68)))</f>
        <v/>
      </c>
      <c r="JB68" s="71" t="str">
        <f>IF(Configurações!$B$3="Colunas",IF('Escala Colunas'!Q181="","",'Escala Colunas'!Q181),IF(Configurações!$B$3="Simples","",IF('Escala Linhas'!DZ68="","",'Escala Linhas'!DZ68)))</f>
        <v/>
      </c>
      <c r="JC68" s="71" t="str">
        <f>IF(Configurações!$B$3="Colunas",IF('Escala Colunas'!Q182="","",'Escala Colunas'!Q182),IF(Configurações!$B$3="Simples","",IF('Escala Linhas'!EA68="","",'Escala Linhas'!EA68)))</f>
        <v/>
      </c>
      <c r="JD68">
        <f>IF($B68="",0,IF(Configurações!$B$3="Simples",IF(OR(JJ68="TRAB",JJ68="ATEST"),1,0),IF(AND(IZ68&lt;&gt;"",JC68&lt;&gt;""),1,0)))</f>
        <v>0</v>
      </c>
      <c r="JE68" s="72">
        <f>IF(AND(JD68=1,Configurações!$B$3&lt;&gt;"Simples"),MOD(JC68-IZ68,1)-JF68,0)</f>
        <v>0</v>
      </c>
      <c r="JF68" s="72">
        <f t="shared" si="176"/>
        <v>0</v>
      </c>
      <c r="JG68">
        <f t="shared" si="177"/>
        <v>0</v>
      </c>
      <c r="JH68">
        <f t="shared" si="178"/>
        <v>0</v>
      </c>
      <c r="JI68" s="38" t="str">
        <f>IF(JD68=0,"",IF(JG68&gt;Configurações!$B$15,"7DIA ","")&amp;IF(AND(WEEKDAY(IZ$5)=1,JH68&gt;IF($D68="F",Configurações!$B$13,Configurações!$B$14)),"DOM ","")&amp;IF(Configurações!$B$3="Simples","",IF(ROUND(JE68*1440,0)&lt;=ROUND(Configurações!$B$11*1440,0),IF(ROUND(JF68*1440,0)&gt;0,"INT-INDEVIDO",""),IF(ROUND(JE68*1440,0)&lt;=ROUND(Configurações!$B$12*1440,0),IF(ROUND(JF68*1440,0)&lt;&gt;ROUND(Configurações!$B$8*1440,0),"INT-15MIN",""),IF(OR(ROUND(JF68*1440,0)&lt;ROUND(Configurações!$B$9*1440,0),ROUND(JF68*1440,0)&gt;ROUND(Configurações!$B$10*1440,0)),"INT-1H2H","")))))</f>
        <v/>
      </c>
      <c r="JJ68" t="str">
        <f>IF(Configurações!$B$3="Simples",IF('Escala Simples'!AG68="Trabalho","TRAB",IF('Escala Simples'!AG68="Folga","FOLGA",IF('Escala Simples'!AG68="Atestado","ATEST",IF('Escala Simples'!AG68="Férias","FERIAS","")))),"")</f>
        <v/>
      </c>
      <c r="JK68" s="71" t="str">
        <f>IF(Configurações!$B$3="Colunas",IF('Escala Colunas'!Q184="","",'Escala Colunas'!Q184),IF(Configurações!$B$3="Simples","",IF('Escala Linhas'!EC68="","",'Escala Linhas'!EC68)))</f>
        <v/>
      </c>
      <c r="JL68" s="71" t="str">
        <f>IF(Configurações!$B$3="Colunas",IF('Escala Colunas'!Q185="","",'Escala Colunas'!Q185),IF(Configurações!$B$3="Simples","",IF('Escala Linhas'!ED68="","",'Escala Linhas'!ED68)))</f>
        <v/>
      </c>
      <c r="JM68" s="71" t="str">
        <f>IF(Configurações!$B$3="Colunas",IF('Escala Colunas'!Q186="","",'Escala Colunas'!Q186),IF(Configurações!$B$3="Simples","",IF('Escala Linhas'!EE68="","",'Escala Linhas'!EE68)))</f>
        <v/>
      </c>
      <c r="JN68" s="71" t="str">
        <f>IF(Configurações!$B$3="Colunas",IF('Escala Colunas'!Q187="","",'Escala Colunas'!Q187),IF(Configurações!$B$3="Simples","",IF('Escala Linhas'!EF68="","",'Escala Linhas'!EF68)))</f>
        <v/>
      </c>
      <c r="JO68">
        <f>IF($B68="",0,IF(Configurações!$B$3="Simples",IF(OR(JU68="TRAB",JU68="ATEST"),1,0),IF(AND(JK68&lt;&gt;"",JN68&lt;&gt;""),1,0)))</f>
        <v>0</v>
      </c>
      <c r="JP68" s="72">
        <f>IF(AND(JO68=1,Configurações!$B$3&lt;&gt;"Simples"),MOD(JN68-JK68,1)-JQ68,0)</f>
        <v>0</v>
      </c>
      <c r="JQ68" s="72">
        <f t="shared" si="179"/>
        <v>0</v>
      </c>
      <c r="JR68">
        <f t="shared" si="180"/>
        <v>0</v>
      </c>
      <c r="JS68">
        <f t="shared" si="181"/>
        <v>0</v>
      </c>
      <c r="JT68" s="38" t="str">
        <f>IF(JO68=0,"",IF(JR68&gt;Configurações!$B$15,"7DIA ","")&amp;IF(AND(WEEKDAY(JK$5)=1,JS68&gt;IF($D68="F",Configurações!$B$13,Configurações!$B$14)),"DOM ","")&amp;IF(Configurações!$B$3="Simples","",IF(ROUND(JP68*1440,0)&lt;=ROUND(Configurações!$B$11*1440,0),IF(ROUND(JQ68*1440,0)&gt;0,"INT-INDEVIDO",""),IF(ROUND(JP68*1440,0)&lt;=ROUND(Configurações!$B$12*1440,0),IF(ROUND(JQ68*1440,0)&lt;&gt;ROUND(Configurações!$B$8*1440,0),"INT-15MIN",""),IF(OR(ROUND(JQ68*1440,0)&lt;ROUND(Configurações!$B$9*1440,0),ROUND(JQ68*1440,0)&gt;ROUND(Configurações!$B$10*1440,0)),"INT-1H2H","")))))</f>
        <v/>
      </c>
      <c r="JU68" t="str">
        <f>IF(Configurações!$B$3="Simples",IF('Escala Simples'!AH68="Trabalho","TRAB",IF('Escala Simples'!AH68="Folga","FOLGA",IF('Escala Simples'!AH68="Atestado","ATEST",IF('Escala Simples'!AH68="Férias","FERIAS","")))),"")</f>
        <v/>
      </c>
      <c r="JV68" s="71" t="str">
        <f>IF(Configurações!$B$3="Colunas",IF('Escala Colunas'!Q189="","",'Escala Colunas'!Q189),IF(Configurações!$B$3="Simples","",IF('Escala Linhas'!EH68="","",'Escala Linhas'!EH68)))</f>
        <v/>
      </c>
      <c r="JW68" s="71" t="str">
        <f>IF(Configurações!$B$3="Colunas",IF('Escala Colunas'!Q190="","",'Escala Colunas'!Q190),IF(Configurações!$B$3="Simples","",IF('Escala Linhas'!EI68="","",'Escala Linhas'!EI68)))</f>
        <v/>
      </c>
      <c r="JX68" s="71" t="str">
        <f>IF(Configurações!$B$3="Colunas",IF('Escala Colunas'!Q191="","",'Escala Colunas'!Q191),IF(Configurações!$B$3="Simples","",IF('Escala Linhas'!EJ68="","",'Escala Linhas'!EJ68)))</f>
        <v/>
      </c>
      <c r="JY68" s="71" t="str">
        <f>IF(Configurações!$B$3="Colunas",IF('Escala Colunas'!Q192="","",'Escala Colunas'!Q192),IF(Configurações!$B$3="Simples","",IF('Escala Linhas'!EK68="","",'Escala Linhas'!EK68)))</f>
        <v/>
      </c>
      <c r="JZ68">
        <f>IF($B68="",0,IF(Configurações!$B$3="Simples",IF(OR(KF68="TRAB",KF68="ATEST"),1,0),IF(AND(JV68&lt;&gt;"",JY68&lt;&gt;""),1,0)))</f>
        <v>0</v>
      </c>
      <c r="KA68" s="72">
        <f>IF(AND(JZ68=1,Configurações!$B$3&lt;&gt;"Simples"),MOD(JY68-JV68,1)-KB68,0)</f>
        <v>0</v>
      </c>
      <c r="KB68" s="72">
        <f t="shared" si="182"/>
        <v>0</v>
      </c>
      <c r="KC68">
        <f t="shared" si="183"/>
        <v>0</v>
      </c>
      <c r="KD68">
        <f t="shared" si="184"/>
        <v>0</v>
      </c>
      <c r="KE68" s="38" t="str">
        <f>IF(JZ68=0,"",IF(KC68&gt;Configurações!$B$15,"7DIA ","")&amp;IF(AND(WEEKDAY(JV$5)=1,KD68&gt;IF($D68="F",Configurações!$B$13,Configurações!$B$14)),"DOM ","")&amp;IF(Configurações!$B$3="Simples","",IF(ROUND(KA68*1440,0)&lt;=ROUND(Configurações!$B$11*1440,0),IF(ROUND(KB68*1440,0)&gt;0,"INT-INDEVIDO",""),IF(ROUND(KA68*1440,0)&lt;=ROUND(Configurações!$B$12*1440,0),IF(ROUND(KB68*1440,0)&lt;&gt;ROUND(Configurações!$B$8*1440,0),"INT-15MIN",""),IF(OR(ROUND(KB68*1440,0)&lt;ROUND(Configurações!$B$9*1440,0),ROUND(KB68*1440,0)&gt;ROUND(Configurações!$B$10*1440,0)),"INT-1H2H","")))))</f>
        <v/>
      </c>
      <c r="KF68" t="str">
        <f>IF(Configurações!$B$3="Simples",IF('Escala Simples'!AI68="Trabalho","TRAB",IF('Escala Simples'!AI68="Folga","FOLGA",IF('Escala Simples'!AI68="Atestado","ATEST",IF('Escala Simples'!AI68="Férias","FERIAS","")))),"")</f>
        <v/>
      </c>
      <c r="KG68" s="71" t="str">
        <f>IF(Configurações!$B$3="Colunas",IF('Escala Colunas'!Q194="","",'Escala Colunas'!Q194),IF(Configurações!$B$3="Simples","",IF('Escala Linhas'!EM68="","",'Escala Linhas'!EM68)))</f>
        <v/>
      </c>
      <c r="KH68" s="71" t="str">
        <f>IF(Configurações!$B$3="Colunas",IF('Escala Colunas'!Q195="","",'Escala Colunas'!Q195),IF(Configurações!$B$3="Simples","",IF('Escala Linhas'!EN68="","",'Escala Linhas'!EN68)))</f>
        <v/>
      </c>
      <c r="KI68" s="71" t="str">
        <f>IF(Configurações!$B$3="Colunas",IF('Escala Colunas'!Q196="","",'Escala Colunas'!Q196),IF(Configurações!$B$3="Simples","",IF('Escala Linhas'!EO68="","",'Escala Linhas'!EO68)))</f>
        <v/>
      </c>
      <c r="KJ68" s="71" t="str">
        <f>IF(Configurações!$B$3="Colunas",IF('Escala Colunas'!Q197="","",'Escala Colunas'!Q197),IF(Configurações!$B$3="Simples","",IF('Escala Linhas'!EP68="","",'Escala Linhas'!EP68)))</f>
        <v/>
      </c>
      <c r="KK68">
        <f>IF($B68="",0,IF(Configurações!$B$3="Simples",IF(OR(KQ68="TRAB",KQ68="ATEST"),1,0),IF(AND(KG68&lt;&gt;"",KJ68&lt;&gt;""),1,0)))</f>
        <v>0</v>
      </c>
      <c r="KL68" s="72">
        <f>IF(AND(KK68=1,Configurações!$B$3&lt;&gt;"Simples"),MOD(KJ68-KG68,1)-KM68,0)</f>
        <v>0</v>
      </c>
      <c r="KM68" s="72">
        <f t="shared" si="185"/>
        <v>0</v>
      </c>
      <c r="KN68">
        <f t="shared" si="186"/>
        <v>0</v>
      </c>
      <c r="KO68">
        <f t="shared" si="187"/>
        <v>0</v>
      </c>
      <c r="KP68" s="38" t="str">
        <f>IF(KK68=0,"",IF(KN68&gt;Configurações!$B$15,"7DIA ","")&amp;IF(AND(WEEKDAY(KG$5)=1,KO68&gt;IF($D68="F",Configurações!$B$13,Configurações!$B$14)),"DOM ","")&amp;IF(Configurações!$B$3="Simples","",IF(ROUND(KL68*1440,0)&lt;=ROUND(Configurações!$B$11*1440,0),IF(ROUND(KM68*1440,0)&gt;0,"INT-INDEVIDO",""),IF(ROUND(KL68*1440,0)&lt;=ROUND(Configurações!$B$12*1440,0),IF(ROUND(KM68*1440,0)&lt;&gt;ROUND(Configurações!$B$8*1440,0),"INT-15MIN",""),IF(OR(ROUND(KM68*1440,0)&lt;ROUND(Configurações!$B$9*1440,0),ROUND(KM68*1440,0)&gt;ROUND(Configurações!$B$10*1440,0)),"INT-1H2H","")))))</f>
        <v/>
      </c>
      <c r="KQ68" t="str">
        <f>IF(Configurações!$B$3="Simples",IF('Escala Simples'!AJ68="Trabalho","TRAB",IF('Escala Simples'!AJ68="Folga","FOLGA",IF('Escala Simples'!AJ68="Atestado","ATEST",IF('Escala Simples'!AJ68="Férias","FERIAS","")))),"")</f>
        <v/>
      </c>
      <c r="KR68" s="71" t="str">
        <f>IF(Configurações!$B$3="Colunas",IF('Escala Colunas'!Q199="","",'Escala Colunas'!Q199),IF(Configurações!$B$3="Simples","",IF('Escala Linhas'!ER68="","",'Escala Linhas'!ER68)))</f>
        <v/>
      </c>
      <c r="KS68" s="71" t="str">
        <f>IF(Configurações!$B$3="Colunas",IF('Escala Colunas'!Q200="","",'Escala Colunas'!Q200),IF(Configurações!$B$3="Simples","",IF('Escala Linhas'!ES68="","",'Escala Linhas'!ES68)))</f>
        <v/>
      </c>
      <c r="KT68" s="71" t="str">
        <f>IF(Configurações!$B$3="Colunas",IF('Escala Colunas'!Q201="","",'Escala Colunas'!Q201),IF(Configurações!$B$3="Simples","",IF('Escala Linhas'!ET68="","",'Escala Linhas'!ET68)))</f>
        <v/>
      </c>
      <c r="KU68" s="71" t="str">
        <f>IF(Configurações!$B$3="Colunas",IF('Escala Colunas'!Q202="","",'Escala Colunas'!Q202),IF(Configurações!$B$3="Simples","",IF('Escala Linhas'!EU68="","",'Escala Linhas'!EU68)))</f>
        <v/>
      </c>
      <c r="KV68">
        <f>IF($B68="",0,IF(Configurações!$B$3="Simples",IF(OR(LB68="TRAB",LB68="ATEST"),1,0),IF(AND(KR68&lt;&gt;"",KU68&lt;&gt;""),1,0)))</f>
        <v>0</v>
      </c>
      <c r="KW68" s="72">
        <f>IF(AND(KV68=1,Configurações!$B$3&lt;&gt;"Simples"),MOD(KU68-KR68,1)-KX68,0)</f>
        <v>0</v>
      </c>
      <c r="KX68" s="72">
        <f t="shared" si="188"/>
        <v>0</v>
      </c>
      <c r="KY68">
        <f t="shared" si="189"/>
        <v>0</v>
      </c>
      <c r="KZ68">
        <f t="shared" si="190"/>
        <v>0</v>
      </c>
      <c r="LA68" s="38" t="str">
        <f>IF(KV68=0,"",IF(KY68&gt;Configurações!$B$15,"7DIA ","")&amp;IF(AND(WEEKDAY(KR$5)=1,KZ68&gt;IF($D68="F",Configurações!$B$13,Configurações!$B$14)),"DOM ","")&amp;IF(Configurações!$B$3="Simples","",IF(ROUND(KW68*1440,0)&lt;=ROUND(Configurações!$B$11*1440,0),IF(ROUND(KX68*1440,0)&gt;0,"INT-INDEVIDO",""),IF(ROUND(KW68*1440,0)&lt;=ROUND(Configurações!$B$12*1440,0),IF(ROUND(KX68*1440,0)&lt;&gt;ROUND(Configurações!$B$8*1440,0),"INT-15MIN",""),IF(OR(ROUND(KX68*1440,0)&lt;ROUND(Configurações!$B$9*1440,0),ROUND(KX68*1440,0)&gt;ROUND(Configurações!$B$10*1440,0)),"INT-1H2H","")))))</f>
        <v/>
      </c>
      <c r="LB68" t="str">
        <f>IF(Configurações!$B$3="Simples",IF('Escala Simples'!AK68="Trabalho","TRAB",IF('Escala Simples'!AK68="Folga","FOLGA",IF('Escala Simples'!AK68="Atestado","ATEST",IF('Escala Simples'!AK68="Férias","FERIAS","")))),"")</f>
        <v/>
      </c>
      <c r="LC68" s="71" t="str">
        <f>IF(Configurações!$B$3="Colunas",IF('Escala Colunas'!Q207="","",'Escala Colunas'!Q207),IF(Configurações!$B$3="Simples","",IF('Escala Linhas'!EZ68="","",'Escala Linhas'!EZ68)))</f>
        <v/>
      </c>
      <c r="LD68" s="71" t="str">
        <f>IF(Configurações!$B$3="Colunas",IF('Escala Colunas'!Q208="","",'Escala Colunas'!Q208),IF(Configurações!$B$3="Simples","",IF('Escala Linhas'!FA68="","",'Escala Linhas'!FA68)))</f>
        <v/>
      </c>
      <c r="LE68" s="71" t="str">
        <f>IF(Configurações!$B$3="Colunas",IF('Escala Colunas'!Q209="","",'Escala Colunas'!Q209),IF(Configurações!$B$3="Simples","",IF('Escala Linhas'!FB68="","",'Escala Linhas'!FB68)))</f>
        <v/>
      </c>
      <c r="LF68" s="71" t="str">
        <f>IF(Configurações!$B$3="Colunas",IF('Escala Colunas'!Q210="","",'Escala Colunas'!Q210),IF(Configurações!$B$3="Simples","",IF('Escala Linhas'!FC68="","",'Escala Linhas'!FC68)))</f>
        <v/>
      </c>
      <c r="LG68">
        <f>IF($B68="",0,IF(Configurações!$B$3="Simples",IF(OR(LM68="TRAB",LM68="ATEST"),1,0),IF(AND(LC68&lt;&gt;"",LF68&lt;&gt;""),1,0)))</f>
        <v>0</v>
      </c>
      <c r="LH68" s="72">
        <f>IF(AND(LG68=1,Configurações!$B$3&lt;&gt;"Simples"),MOD(LF68-LC68,1)-LI68,0)</f>
        <v>0</v>
      </c>
      <c r="LI68" s="72">
        <f t="shared" si="191"/>
        <v>0</v>
      </c>
      <c r="LJ68">
        <f t="shared" si="192"/>
        <v>0</v>
      </c>
      <c r="LK68">
        <f t="shared" si="193"/>
        <v>0</v>
      </c>
      <c r="LL68" s="38" t="str">
        <f>IF(LG68=0,"",IF(LJ68&gt;Configurações!$B$15,"7DIA ","")&amp;IF(AND(WEEKDAY(LC$5)=1,LK68&gt;IF($D68="F",Configurações!$B$13,Configurações!$B$14)),"DOM ","")&amp;IF(Configurações!$B$3="Simples","",IF(ROUND(LH68*1440,0)&lt;=ROUND(Configurações!$B$11*1440,0),IF(ROUND(LI68*1440,0)&gt;0,"INT-INDEVIDO",""),IF(ROUND(LH68*1440,0)&lt;=ROUND(Configurações!$B$12*1440,0),IF(ROUND(LI68*1440,0)&lt;&gt;ROUND(Configurações!$B$8*1440,0),"INT-15MIN",""),IF(OR(ROUND(LI68*1440,0)&lt;ROUND(Configurações!$B$9*1440,0),ROUND(LI68*1440,0)&gt;ROUND(Configurações!$B$10*1440,0)),"INT-1H2H","")))))</f>
        <v/>
      </c>
      <c r="LM68" t="str">
        <f>IF(Configurações!$B$3="Simples",IF('Escala Simples'!AN68="Trabalho","TRAB",IF('Escala Simples'!AN68="Folga","FOLGA",IF('Escala Simples'!AN68="Atestado","ATEST",IF('Escala Simples'!AN68="Férias","FERIAS","")))),"")</f>
        <v/>
      </c>
      <c r="LN68" s="71" t="str">
        <f>IF(Configurações!$B$3="Colunas",IF('Escala Colunas'!Q212="","",'Escala Colunas'!Q212),IF(Configurações!$B$3="Simples","",IF('Escala Linhas'!FE68="","",'Escala Linhas'!FE68)))</f>
        <v/>
      </c>
      <c r="LO68" s="71" t="str">
        <f>IF(Configurações!$B$3="Colunas",IF('Escala Colunas'!Q213="","",'Escala Colunas'!Q213),IF(Configurações!$B$3="Simples","",IF('Escala Linhas'!FF68="","",'Escala Linhas'!FF68)))</f>
        <v/>
      </c>
      <c r="LP68" s="71" t="str">
        <f>IF(Configurações!$B$3="Colunas",IF('Escala Colunas'!Q214="","",'Escala Colunas'!Q214),IF(Configurações!$B$3="Simples","",IF('Escala Linhas'!FG68="","",'Escala Linhas'!FG68)))</f>
        <v/>
      </c>
      <c r="LQ68" s="71" t="str">
        <f>IF(Configurações!$B$3="Colunas",IF('Escala Colunas'!Q215="","",'Escala Colunas'!Q215),IF(Configurações!$B$3="Simples","",IF('Escala Linhas'!FH68="","",'Escala Linhas'!FH68)))</f>
        <v/>
      </c>
      <c r="LR68">
        <f>IF($B68="",0,IF(Configurações!$B$3="Simples",IF(OR(LX68="TRAB",LX68="ATEST"),1,0),IF(AND(LN68&lt;&gt;"",LQ68&lt;&gt;""),1,0)))</f>
        <v>0</v>
      </c>
      <c r="LS68" s="72">
        <f>IF(AND(LR68=1,Configurações!$B$3&lt;&gt;"Simples"),MOD(LQ68-LN68,1)-LT68,0)</f>
        <v>0</v>
      </c>
      <c r="LT68" s="72">
        <f t="shared" si="194"/>
        <v>0</v>
      </c>
      <c r="LU68">
        <f t="shared" si="195"/>
        <v>0</v>
      </c>
      <c r="LV68">
        <f t="shared" si="196"/>
        <v>0</v>
      </c>
      <c r="LW68" s="38" t="str">
        <f>IF(LR68=0,"",IF(LU68&gt;Configurações!$B$15,"7DIA ","")&amp;IF(AND(WEEKDAY(LN$5)=1,LV68&gt;IF($D68="F",Configurações!$B$13,Configurações!$B$14)),"DOM ","")&amp;IF(Configurações!$B$3="Simples","",IF(ROUND(LS68*1440,0)&lt;=ROUND(Configurações!$B$11*1440,0),IF(ROUND(LT68*1440,0)&gt;0,"INT-INDEVIDO",""),IF(ROUND(LS68*1440,0)&lt;=ROUND(Configurações!$B$12*1440,0),IF(ROUND(LT68*1440,0)&lt;&gt;ROUND(Configurações!$B$8*1440,0),"INT-15MIN",""),IF(OR(ROUND(LT68*1440,0)&lt;ROUND(Configurações!$B$9*1440,0),ROUND(LT68*1440,0)&gt;ROUND(Configurações!$B$10*1440,0)),"INT-1H2H","")))))</f>
        <v/>
      </c>
      <c r="LX68" t="str">
        <f>IF(Configurações!$B$3="Simples",IF('Escala Simples'!AO68="Trabalho","TRAB",IF('Escala Simples'!AO68="Folga","FOLGA",IF('Escala Simples'!AO68="Atestado","ATEST",IF('Escala Simples'!AO68="Férias","FERIAS","")))),"")</f>
        <v/>
      </c>
      <c r="LY68" s="71" t="str">
        <f>IF(Configurações!$B$3="Colunas",IF('Escala Colunas'!Q217="","",'Escala Colunas'!Q217),IF(Configurações!$B$3="Simples","",IF('Escala Linhas'!FJ68="","",'Escala Linhas'!FJ68)))</f>
        <v/>
      </c>
      <c r="LZ68" s="71" t="str">
        <f>IF(Configurações!$B$3="Colunas",IF('Escala Colunas'!Q218="","",'Escala Colunas'!Q218),IF(Configurações!$B$3="Simples","",IF('Escala Linhas'!FK68="","",'Escala Linhas'!FK68)))</f>
        <v/>
      </c>
      <c r="MA68" s="71" t="str">
        <f>IF(Configurações!$B$3="Colunas",IF('Escala Colunas'!Q219="","",'Escala Colunas'!Q219),IF(Configurações!$B$3="Simples","",IF('Escala Linhas'!FL68="","",'Escala Linhas'!FL68)))</f>
        <v/>
      </c>
      <c r="MB68" s="71" t="str">
        <f>IF(Configurações!$B$3="Colunas",IF('Escala Colunas'!Q220="","",'Escala Colunas'!Q220),IF(Configurações!$B$3="Simples","",IF('Escala Linhas'!FM68="","",'Escala Linhas'!FM68)))</f>
        <v/>
      </c>
      <c r="MC68">
        <f>IF($B68="",0,IF(Configurações!$B$3="Simples",IF(OR(MI68="TRAB",MI68="ATEST"),1,0),IF(AND(LY68&lt;&gt;"",MB68&lt;&gt;""),1,0)))</f>
        <v>0</v>
      </c>
      <c r="MD68" s="72">
        <f>IF(AND(MC68=1,Configurações!$B$3&lt;&gt;"Simples"),MOD(MB68-LY68,1)-ME68,0)</f>
        <v>0</v>
      </c>
      <c r="ME68" s="72">
        <f t="shared" si="197"/>
        <v>0</v>
      </c>
      <c r="MF68">
        <f t="shared" si="198"/>
        <v>0</v>
      </c>
      <c r="MG68">
        <f t="shared" si="199"/>
        <v>0</v>
      </c>
      <c r="MH68" s="38" t="str">
        <f>IF(MC68=0,"",IF(MF68&gt;Configurações!$B$15,"7DIA ","")&amp;IF(AND(WEEKDAY(LY$5)=1,MG68&gt;IF($D68="F",Configurações!$B$13,Configurações!$B$14)),"DOM ","")&amp;IF(Configurações!$B$3="Simples","",IF(ROUND(MD68*1440,0)&lt;=ROUND(Configurações!$B$11*1440,0),IF(ROUND(ME68*1440,0)&gt;0,"INT-INDEVIDO",""),IF(ROUND(MD68*1440,0)&lt;=ROUND(Configurações!$B$12*1440,0),IF(ROUND(ME68*1440,0)&lt;&gt;ROUND(Configurações!$B$8*1440,0),"INT-15MIN",""),IF(OR(ROUND(ME68*1440,0)&lt;ROUND(Configurações!$B$9*1440,0),ROUND(ME68*1440,0)&gt;ROUND(Configurações!$B$10*1440,0)),"INT-1H2H","")))))</f>
        <v/>
      </c>
      <c r="MI68" t="str">
        <f>IF(Configurações!$B$3="Simples",IF('Escala Simples'!AP68="Trabalho","TRAB",IF('Escala Simples'!AP68="Folga","FOLGA",IF('Escala Simples'!AP68="Atestado","ATEST",IF('Escala Simples'!AP68="Férias","FERIAS","")))),"")</f>
        <v/>
      </c>
      <c r="MJ68" s="71" t="str">
        <f>IF(Configurações!$B$3="Colunas",IF('Escala Colunas'!Q222="","",'Escala Colunas'!Q222),IF(Configurações!$B$3="Simples","",IF('Escala Linhas'!FO68="","",'Escala Linhas'!FO68)))</f>
        <v/>
      </c>
      <c r="MK68" s="71" t="str">
        <f>IF(Configurações!$B$3="Colunas",IF('Escala Colunas'!Q223="","",'Escala Colunas'!Q223),IF(Configurações!$B$3="Simples","",IF('Escala Linhas'!FP68="","",'Escala Linhas'!FP68)))</f>
        <v/>
      </c>
      <c r="ML68" s="71" t="str">
        <f>IF(Configurações!$B$3="Colunas",IF('Escala Colunas'!Q224="","",'Escala Colunas'!Q224),IF(Configurações!$B$3="Simples","",IF('Escala Linhas'!FQ68="","",'Escala Linhas'!FQ68)))</f>
        <v/>
      </c>
      <c r="MM68" s="71" t="str">
        <f>IF(Configurações!$B$3="Colunas",IF('Escala Colunas'!Q225="","",'Escala Colunas'!Q225),IF(Configurações!$B$3="Simples","",IF('Escala Linhas'!FR68="","",'Escala Linhas'!FR68)))</f>
        <v/>
      </c>
      <c r="MN68">
        <f>IF($B68="",0,IF(Configurações!$B$3="Simples",IF(OR(MT68="TRAB",MT68="ATEST"),1,0),IF(AND(MJ68&lt;&gt;"",MM68&lt;&gt;""),1,0)))</f>
        <v>0</v>
      </c>
      <c r="MO68" s="72">
        <f>IF(AND(MN68=1,Configurações!$B$3&lt;&gt;"Simples"),MOD(MM68-MJ68,1)-MP68,0)</f>
        <v>0</v>
      </c>
      <c r="MP68" s="72">
        <f t="shared" si="200"/>
        <v>0</v>
      </c>
      <c r="MQ68">
        <f t="shared" si="201"/>
        <v>0</v>
      </c>
      <c r="MR68">
        <f t="shared" si="202"/>
        <v>0</v>
      </c>
      <c r="MS68" s="38" t="str">
        <f>IF(MN68=0,"",IF(MQ68&gt;Configurações!$B$15,"7DIA ","")&amp;IF(AND(WEEKDAY(MJ$5)=1,MR68&gt;IF($D68="F",Configurações!$B$13,Configurações!$B$14)),"DOM ","")&amp;IF(Configurações!$B$3="Simples","",IF(ROUND(MO68*1440,0)&lt;=ROUND(Configurações!$B$11*1440,0),IF(ROUND(MP68*1440,0)&gt;0,"INT-INDEVIDO",""),IF(ROUND(MO68*1440,0)&lt;=ROUND(Configurações!$B$12*1440,0),IF(ROUND(MP68*1440,0)&lt;&gt;ROUND(Configurações!$B$8*1440,0),"INT-15MIN",""),IF(OR(ROUND(MP68*1440,0)&lt;ROUND(Configurações!$B$9*1440,0),ROUND(MP68*1440,0)&gt;ROUND(Configurações!$B$10*1440,0)),"INT-1H2H","")))))</f>
        <v/>
      </c>
      <c r="MT68" t="str">
        <f>IF(Configurações!$B$3="Simples",IF('Escala Simples'!AQ68="Trabalho","TRAB",IF('Escala Simples'!AQ68="Folga","FOLGA",IF('Escala Simples'!AQ68="Atestado","ATEST",IF('Escala Simples'!AQ68="Férias","FERIAS","")))),"")</f>
        <v/>
      </c>
      <c r="MU68" s="71" t="str">
        <f>IF(Configurações!$B$3="Colunas",IF('Escala Colunas'!Q227="","",'Escala Colunas'!Q227),IF(Configurações!$B$3="Simples","",IF('Escala Linhas'!FT68="","",'Escala Linhas'!FT68)))</f>
        <v/>
      </c>
      <c r="MV68" s="71" t="str">
        <f>IF(Configurações!$B$3="Colunas",IF('Escala Colunas'!Q228="","",'Escala Colunas'!Q228),IF(Configurações!$B$3="Simples","",IF('Escala Linhas'!FU68="","",'Escala Linhas'!FU68)))</f>
        <v/>
      </c>
      <c r="MW68" s="71" t="str">
        <f>IF(Configurações!$B$3="Colunas",IF('Escala Colunas'!Q229="","",'Escala Colunas'!Q229),IF(Configurações!$B$3="Simples","",IF('Escala Linhas'!FV68="","",'Escala Linhas'!FV68)))</f>
        <v/>
      </c>
      <c r="MX68" s="71" t="str">
        <f>IF(Configurações!$B$3="Colunas",IF('Escala Colunas'!Q230="","",'Escala Colunas'!Q230),IF(Configurações!$B$3="Simples","",IF('Escala Linhas'!FW68="","",'Escala Linhas'!FW68)))</f>
        <v/>
      </c>
      <c r="MY68">
        <f>IF($B68="",0,IF(Configurações!$B$3="Simples",IF(OR(NE68="TRAB",NE68="ATEST"),1,0),IF(AND(MU68&lt;&gt;"",MX68&lt;&gt;""),1,0)))</f>
        <v>0</v>
      </c>
      <c r="MZ68" s="72">
        <f>IF(AND(MY68=1,Configurações!$B$3&lt;&gt;"Simples"),MOD(MX68-MU68,1)-NA68,0)</f>
        <v>0</v>
      </c>
      <c r="NA68" s="72">
        <f t="shared" si="203"/>
        <v>0</v>
      </c>
      <c r="NB68">
        <f t="shared" si="204"/>
        <v>0</v>
      </c>
      <c r="NC68">
        <f t="shared" si="205"/>
        <v>0</v>
      </c>
      <c r="ND68" s="38" t="str">
        <f>IF(MY68=0,"",IF(NB68&gt;Configurações!$B$15,"7DIA ","")&amp;IF(AND(WEEKDAY(MU$5)=1,NC68&gt;IF($D68="F",Configurações!$B$13,Configurações!$B$14)),"DOM ","")&amp;IF(Configurações!$B$3="Simples","",IF(ROUND(MZ68*1440,0)&lt;=ROUND(Configurações!$B$11*1440,0),IF(ROUND(NA68*1440,0)&gt;0,"INT-INDEVIDO",""),IF(ROUND(MZ68*1440,0)&lt;=ROUND(Configurações!$B$12*1440,0),IF(ROUND(NA68*1440,0)&lt;&gt;ROUND(Configurações!$B$8*1440,0),"INT-15MIN",""),IF(OR(ROUND(NA68*1440,0)&lt;ROUND(Configurações!$B$9*1440,0),ROUND(NA68*1440,0)&gt;ROUND(Configurações!$B$10*1440,0)),"INT-1H2H","")))))</f>
        <v/>
      </c>
      <c r="NE68" t="str">
        <f>IF(Configurações!$B$3="Simples",IF('Escala Simples'!AR68="Trabalho","TRAB",IF('Escala Simples'!AR68="Folga","FOLGA",IF('Escala Simples'!AR68="Atestado","ATEST",IF('Escala Simples'!AR68="Férias","FERIAS","")))),"")</f>
        <v/>
      </c>
      <c r="NF68" s="71" t="str">
        <f>IF(Configurações!$B$3="Colunas",IF('Escala Colunas'!Q232="","",'Escala Colunas'!Q232),IF(Configurações!$B$3="Simples","",IF('Escala Linhas'!FY68="","",'Escala Linhas'!FY68)))</f>
        <v/>
      </c>
      <c r="NG68" s="71" t="str">
        <f>IF(Configurações!$B$3="Colunas",IF('Escala Colunas'!Q233="","",'Escala Colunas'!Q233),IF(Configurações!$B$3="Simples","",IF('Escala Linhas'!FZ68="","",'Escala Linhas'!FZ68)))</f>
        <v/>
      </c>
      <c r="NH68" s="71" t="str">
        <f>IF(Configurações!$B$3="Colunas",IF('Escala Colunas'!Q234="","",'Escala Colunas'!Q234),IF(Configurações!$B$3="Simples","",IF('Escala Linhas'!GA68="","",'Escala Linhas'!GA68)))</f>
        <v/>
      </c>
      <c r="NI68" s="71" t="str">
        <f>IF(Configurações!$B$3="Colunas",IF('Escala Colunas'!Q235="","",'Escala Colunas'!Q235),IF(Configurações!$B$3="Simples","",IF('Escala Linhas'!GB68="","",'Escala Linhas'!GB68)))</f>
        <v/>
      </c>
      <c r="NJ68">
        <f>IF($B68="",0,IF(Configurações!$B$3="Simples",IF(OR(NP68="TRAB",NP68="ATEST"),1,0),IF(AND(NF68&lt;&gt;"",NI68&lt;&gt;""),1,0)))</f>
        <v>0</v>
      </c>
      <c r="NK68" s="72">
        <f>IF(AND(NJ68=1,Configurações!$B$3&lt;&gt;"Simples"),MOD(NI68-NF68,1)-NL68,0)</f>
        <v>0</v>
      </c>
      <c r="NL68" s="72">
        <f t="shared" si="206"/>
        <v>0</v>
      </c>
      <c r="NM68">
        <f t="shared" si="207"/>
        <v>0</v>
      </c>
      <c r="NN68">
        <f t="shared" si="208"/>
        <v>0</v>
      </c>
      <c r="NO68" s="38" t="str">
        <f>IF(NJ68=0,"",IF(NM68&gt;Configurações!$B$15,"7DIA ","")&amp;IF(AND(WEEKDAY(NF$5)=1,NN68&gt;IF($D68="F",Configurações!$B$13,Configurações!$B$14)),"DOM ","")&amp;IF(Configurações!$B$3="Simples","",IF(ROUND(NK68*1440,0)&lt;=ROUND(Configurações!$B$11*1440,0),IF(ROUND(NL68*1440,0)&gt;0,"INT-INDEVIDO",""),IF(ROUND(NK68*1440,0)&lt;=ROUND(Configurações!$B$12*1440,0),IF(ROUND(NL68*1440,0)&lt;&gt;ROUND(Configurações!$B$8*1440,0),"INT-15MIN",""),IF(OR(ROUND(NL68*1440,0)&lt;ROUND(Configurações!$B$9*1440,0),ROUND(NL68*1440,0)&gt;ROUND(Configurações!$B$10*1440,0)),"INT-1H2H","")))))</f>
        <v/>
      </c>
      <c r="NP68" t="str">
        <f>IF(Configurações!$B$3="Simples",IF('Escala Simples'!AS68="Trabalho","TRAB",IF('Escala Simples'!AS68="Folga","FOLGA",IF('Escala Simples'!AS68="Atestado","ATEST",IF('Escala Simples'!AS68="Férias","FERIAS","")))),"")</f>
        <v/>
      </c>
      <c r="NQ68" s="71" t="str">
        <f>IF(Configurações!$B$3="Colunas",IF('Escala Colunas'!Q237="","",'Escala Colunas'!Q237),IF(Configurações!$B$3="Simples","",IF('Escala Linhas'!GD68="","",'Escala Linhas'!GD68)))</f>
        <v/>
      </c>
      <c r="NR68" s="71" t="str">
        <f>IF(Configurações!$B$3="Colunas",IF('Escala Colunas'!Q238="","",'Escala Colunas'!Q238),IF(Configurações!$B$3="Simples","",IF('Escala Linhas'!GE68="","",'Escala Linhas'!GE68)))</f>
        <v/>
      </c>
      <c r="NS68" s="71" t="str">
        <f>IF(Configurações!$B$3="Colunas",IF('Escala Colunas'!Q239="","",'Escala Colunas'!Q239),IF(Configurações!$B$3="Simples","",IF('Escala Linhas'!GF68="","",'Escala Linhas'!GF68)))</f>
        <v/>
      </c>
      <c r="NT68" s="71" t="str">
        <f>IF(Configurações!$B$3="Colunas",IF('Escala Colunas'!Q240="","",'Escala Colunas'!Q240),IF(Configurações!$B$3="Simples","",IF('Escala Linhas'!GG68="","",'Escala Linhas'!GG68)))</f>
        <v/>
      </c>
      <c r="NU68">
        <f>IF($B68="",0,IF(Configurações!$B$3="Simples",IF(OR(OA68="TRAB",OA68="ATEST"),1,0),IF(AND(NQ68&lt;&gt;"",NT68&lt;&gt;""),1,0)))</f>
        <v>0</v>
      </c>
      <c r="NV68" s="72">
        <f>IF(AND(NU68=1,Configurações!$B$3&lt;&gt;"Simples"),MOD(NT68-NQ68,1)-NW68,0)</f>
        <v>0</v>
      </c>
      <c r="NW68" s="72">
        <f t="shared" si="209"/>
        <v>0</v>
      </c>
      <c r="NX68">
        <f t="shared" si="210"/>
        <v>0</v>
      </c>
      <c r="NY68">
        <f t="shared" si="211"/>
        <v>0</v>
      </c>
      <c r="NZ68" s="38" t="str">
        <f>IF(NU68=0,"",IF(NX68&gt;Configurações!$B$15,"7DIA ","")&amp;IF(AND(WEEKDAY(NQ$5)=1,NY68&gt;IF($D68="F",Configurações!$B$13,Configurações!$B$14)),"DOM ","")&amp;IF(Configurações!$B$3="Simples","",IF(ROUND(NV68*1440,0)&lt;=ROUND(Configurações!$B$11*1440,0),IF(ROUND(NW68*1440,0)&gt;0,"INT-INDEVIDO",""),IF(ROUND(NV68*1440,0)&lt;=ROUND(Configurações!$B$12*1440,0),IF(ROUND(NW68*1440,0)&lt;&gt;ROUND(Configurações!$B$8*1440,0),"INT-15MIN",""),IF(OR(ROUND(NW68*1440,0)&lt;ROUND(Configurações!$B$9*1440,0),ROUND(NW68*1440,0)&gt;ROUND(Configurações!$B$10*1440,0)),"INT-1H2H","")))))</f>
        <v/>
      </c>
      <c r="OA68" t="str">
        <f>IF(Configurações!$B$3="Simples",IF('Escala Simples'!AT68="Trabalho","TRAB",IF('Escala Simples'!AT68="Folga","FOLGA",IF('Escala Simples'!AT68="Atestado","ATEST",IF('Escala Simples'!AT68="Férias","FERIAS","")))),"")</f>
        <v/>
      </c>
      <c r="OB68" s="72">
        <f>SUMIFS(Cálculos!$G68:$OA68,Cálculos!$G$4:$OA$4,"H",Cálculos!$G$3:$OA$3,1)</f>
        <v>0</v>
      </c>
      <c r="OC68">
        <f>SUMIFS(Cálculos!$G68:$OA68,Cálculos!$G$4:$OA$4,"T",Cálculos!$G$3:$OA$3,1)</f>
        <v>0</v>
      </c>
      <c r="OD68" s="69" t="str">
        <f>IF($B68="","",IF(AND(Configurações!$B$3&lt;&gt;"Simples",ISNUMBER($C68),ROUND(OB68*1440,0)&gt;$C68*60),"Jornada semanal excedida: "&amp;TEXT(OB68,"[h]:mm")&amp;" (contratada "&amp;$C68&amp;"h) • ","")&amp;IF(IF(Configurações!$B$6="Sim",OC68&gt;6,OC68&gt;Configurações!$B$5),IF(Configurações!$B$6="Sim","Semana inteira sem folga — mínimo 1 folga (CCT/ACT) • ","Mais de "&amp;Configurações!$B$5&amp;" dias trabalhados — obrigatórias 2 folgas semanais • "),"")&amp;IF(COUNTIF(G68:CD68,"*7DIA*")&gt;0,"7º dia consecutivo de trabalho • ","")&amp;IF(COUNTIF(G68:CD68,"*DOM*")&gt;0,"Domingos consecutivos acima do permitido • ","")&amp;IF(COUNTIF(G68:CD68,"*INT-INDEVIDO*")&gt;0,"Intervalo indevido em jornada até 4h • ","")&amp;IF(COUNTIF(G68:CD68,"*INT-15MIN*")&gt;0,"Intervalo deve ser de 15 min (jornada 4h01–6h) • ","")&amp;IF(COUNTIF(G68:CD68,"*INT-1H2H*")&gt;0,"Intervalo fora de 1h–2h (jornada acima de 6h) • ",""))</f>
        <v/>
      </c>
      <c r="OE68">
        <f>IF($B68="",0,IF(AND(Configurações!$B$3&lt;&gt;"Simples",ISNUMBER($C68),ROUND(OB68*1440,0)&gt;$C68*60),1,0))</f>
        <v>0</v>
      </c>
      <c r="OF68">
        <f>IF($B68="",0,IF(IF(Configurações!$B$6="Sim",OC68&gt;6,OC68&gt;Configurações!$B$5),1,0))</f>
        <v>0</v>
      </c>
      <c r="OG68" s="72">
        <f>SUMIFS(Cálculos!$G68:$OA68,Cálculos!$G$4:$OA$4,"H",Cálculos!$G$3:$OA$3,2)</f>
        <v>0</v>
      </c>
      <c r="OH68">
        <f>SUMIFS(Cálculos!$G68:$OA68,Cálculos!$G$4:$OA$4,"T",Cálculos!$G$3:$OA$3,2)</f>
        <v>0</v>
      </c>
      <c r="OI68" s="69" t="str">
        <f>IF($B68="","",IF(AND(Configurações!$B$3&lt;&gt;"Simples",ISNUMBER($C68),ROUND(OG68*1440,0)&gt;$C68*60),"Jornada semanal excedida: "&amp;TEXT(OG68,"[h]:mm")&amp;" (contratada "&amp;$C68&amp;"h) • ","")&amp;IF(IF(Configurações!$B$6="Sim",OH68&gt;6,OH68&gt;Configurações!$B$5),IF(Configurações!$B$6="Sim","Semana inteira sem folga — mínimo 1 folga (CCT/ACT) • ","Mais de "&amp;Configurações!$B$5&amp;" dias trabalhados — obrigatórias 2 folgas semanais • "),"")&amp;IF(COUNTIF(CF68:FC68,"*7DIA*")&gt;0,"7º dia consecutivo de trabalho • ","")&amp;IF(COUNTIF(CF68:FC68,"*DOM*")&gt;0,"Domingos consecutivos acima do permitido • ","")&amp;IF(COUNTIF(CF68:FC68,"*INT-INDEVIDO*")&gt;0,"Intervalo indevido em jornada até 4h • ","")&amp;IF(COUNTIF(CF68:FC68,"*INT-15MIN*")&gt;0,"Intervalo deve ser de 15 min (jornada 4h01–6h) • ","")&amp;IF(COUNTIF(CF68:FC68,"*INT-1H2H*")&gt;0,"Intervalo fora de 1h–2h (jornada acima de 6h) • ",""))</f>
        <v/>
      </c>
      <c r="OJ68">
        <f>IF($B68="",0,IF(AND(Configurações!$B$3&lt;&gt;"Simples",ISNUMBER($C68),ROUND(OG68*1440,0)&gt;$C68*60),1,0))</f>
        <v>0</v>
      </c>
      <c r="OK68">
        <f>IF($B68="",0,IF(IF(Configurações!$B$6="Sim",OH68&gt;6,OH68&gt;Configurações!$B$5),1,0))</f>
        <v>0</v>
      </c>
      <c r="OL68" s="72">
        <f>SUMIFS(Cálculos!$G68:$OA68,Cálculos!$G$4:$OA$4,"H",Cálculos!$G$3:$OA$3,3)</f>
        <v>0</v>
      </c>
      <c r="OM68">
        <f>SUMIFS(Cálculos!$G68:$OA68,Cálculos!$G$4:$OA$4,"T",Cálculos!$G$3:$OA$3,3)</f>
        <v>0</v>
      </c>
      <c r="ON68" s="69" t="str">
        <f>IF($B68="","",IF(AND(Configurações!$B$3&lt;&gt;"Simples",ISNUMBER($C68),ROUND(OL68*1440,0)&gt;$C68*60),"Jornada semanal excedida: "&amp;TEXT(OL68,"[h]:mm")&amp;" (contratada "&amp;$C68&amp;"h) • ","")&amp;IF(IF(Configurações!$B$6="Sim",OM68&gt;6,OM68&gt;Configurações!$B$5),IF(Configurações!$B$6="Sim","Semana inteira sem folga — mínimo 1 folga (CCT/ACT) • ","Mais de "&amp;Configurações!$B$5&amp;" dias trabalhados — obrigatórias 2 folgas semanais • "),"")&amp;IF(COUNTIF(FE68:IB68,"*7DIA*")&gt;0,"7º dia consecutivo de trabalho • ","")&amp;IF(COUNTIF(FE68:IB68,"*DOM*")&gt;0,"Domingos consecutivos acima do permitido • ","")&amp;IF(COUNTIF(FE68:IB68,"*INT-INDEVIDO*")&gt;0,"Intervalo indevido em jornada até 4h • ","")&amp;IF(COUNTIF(FE68:IB68,"*INT-15MIN*")&gt;0,"Intervalo deve ser de 15 min (jornada 4h01–6h) • ","")&amp;IF(COUNTIF(FE68:IB68,"*INT-1H2H*")&gt;0,"Intervalo fora de 1h–2h (jornada acima de 6h) • ",""))</f>
        <v/>
      </c>
      <c r="OO68">
        <f>IF($B68="",0,IF(AND(Configurações!$B$3&lt;&gt;"Simples",ISNUMBER($C68),ROUND(OL68*1440,0)&gt;$C68*60),1,0))</f>
        <v>0</v>
      </c>
      <c r="OP68">
        <f>IF($B68="",0,IF(IF(Configurações!$B$6="Sim",OM68&gt;6,OM68&gt;Configurações!$B$5),1,0))</f>
        <v>0</v>
      </c>
      <c r="OQ68" s="72">
        <f>SUMIFS(Cálculos!$G68:$OA68,Cálculos!$G$4:$OA$4,"H",Cálculos!$G$3:$OA$3,4)</f>
        <v>0</v>
      </c>
      <c r="OR68">
        <f>SUMIFS(Cálculos!$G68:$OA68,Cálculos!$G$4:$OA$4,"T",Cálculos!$G$3:$OA$3,4)</f>
        <v>0</v>
      </c>
      <c r="OS68" s="69" t="str">
        <f>IF($B68="","",IF(AND(Configurações!$B$3&lt;&gt;"Simples",ISNUMBER($C68),ROUND(OQ68*1440,0)&gt;$C68*60),"Jornada semanal excedida: "&amp;TEXT(OQ68,"[h]:mm")&amp;" (contratada "&amp;$C68&amp;"h) • ","")&amp;IF(IF(Configurações!$B$6="Sim",OR68&gt;6,OR68&gt;Configurações!$B$5),IF(Configurações!$B$6="Sim","Semana inteira sem folga — mínimo 1 folga (CCT/ACT) • ","Mais de "&amp;Configurações!$B$5&amp;" dias trabalhados — obrigatórias 2 folgas semanais • "),"")&amp;IF(COUNTIF(ID68:LA68,"*7DIA*")&gt;0,"7º dia consecutivo de trabalho • ","")&amp;IF(COUNTIF(ID68:LA68,"*DOM*")&gt;0,"Domingos consecutivos acima do permitido • ","")&amp;IF(COUNTIF(ID68:LA68,"*INT-INDEVIDO*")&gt;0,"Intervalo indevido em jornada até 4h • ","")&amp;IF(COUNTIF(ID68:LA68,"*INT-15MIN*")&gt;0,"Intervalo deve ser de 15 min (jornada 4h01–6h) • ","")&amp;IF(COUNTIF(ID68:LA68,"*INT-1H2H*")&gt;0,"Intervalo fora de 1h–2h (jornada acima de 6h) • ",""))</f>
        <v/>
      </c>
      <c r="OT68">
        <f>IF($B68="",0,IF(AND(Configurações!$B$3&lt;&gt;"Simples",ISNUMBER($C68),ROUND(OQ68*1440,0)&gt;$C68*60),1,0))</f>
        <v>0</v>
      </c>
      <c r="OU68">
        <f>IF($B68="",0,IF(IF(Configurações!$B$6="Sim",OR68&gt;6,OR68&gt;Configurações!$B$5),1,0))</f>
        <v>0</v>
      </c>
      <c r="OV68" s="72">
        <f>SUMIFS(Cálculos!$G68:$OA68,Cálculos!$G$4:$OA$4,"H",Cálculos!$G$3:$OA$3,5)</f>
        <v>0</v>
      </c>
      <c r="OW68">
        <f>SUMIFS(Cálculos!$G68:$OA68,Cálculos!$G$4:$OA$4,"T",Cálculos!$G$3:$OA$3,5)</f>
        <v>0</v>
      </c>
      <c r="OX68" s="69" t="str">
        <f>IF($B68="","",IF(AND(Configurações!$B$3&lt;&gt;"Simples",ISNUMBER($C68),ROUND(OV68*1440,0)&gt;$C68*60),"Jornada semanal excedida: "&amp;TEXT(OV68,"[h]:mm")&amp;" (contratada "&amp;$C68&amp;"h) • ","")&amp;IF(IF(Configurações!$B$6="Sim",OW68&gt;6,OW68&gt;Configurações!$B$5),IF(Configurações!$B$6="Sim","Semana inteira sem folga — mínimo 1 folga (CCT/ACT) • ","Mais de "&amp;Configurações!$B$5&amp;" dias trabalhados — obrigatórias 2 folgas semanais • "),"")&amp;IF(COUNTIF(LC68:NZ68,"*7DIA*")&gt;0,"7º dia consecutivo de trabalho • ","")&amp;IF(COUNTIF(LC68:NZ68,"*DOM*")&gt;0,"Domingos consecutivos acima do permitido • ","")&amp;IF(COUNTIF(LC68:NZ68,"*INT-INDEVIDO*")&gt;0,"Intervalo indevido em jornada até 4h • ","")&amp;IF(COUNTIF(LC68:NZ68,"*INT-15MIN*")&gt;0,"Intervalo deve ser de 15 min (jornada 4h01–6h) • ","")&amp;IF(COUNTIF(LC68:NZ68,"*INT-1H2H*")&gt;0,"Intervalo fora de 1h–2h (jornada acima de 6h) • ",""))</f>
        <v/>
      </c>
      <c r="OY68">
        <f>IF($B68="",0,IF(AND(Configurações!$B$3&lt;&gt;"Simples",ISNUMBER($C68),ROUND(OV68*1440,0)&gt;$C68*60),1,0))</f>
        <v>0</v>
      </c>
      <c r="OZ68">
        <f>IF($B68="",0,IF(IF(Configurações!$B$6="Sim",OW68&gt;6,OW68&gt;Configurações!$B$5),1,0))</f>
        <v>0</v>
      </c>
      <c r="PA68">
        <f>IF($B68="",0,SUMPRODUCT((Cálculos!$G$4:$OA$4="T")*(Cálculos!$G$5:$OA$5&gt;=$PA$5)*(Cálculos!$G$5:$OA$5&lt;=$PB$5))-PE68)</f>
        <v>0</v>
      </c>
      <c r="PB68">
        <f>IF($B68="",0,PA68-SUMIFS(Cálculos!$G68:$OA68,Cálculos!$G$4:$OA$4,"T",Cálculos!$G$5:$OA$5,"&gt;="&amp;$PA$5,Cálculos!$G$5:$OA$5,"&lt;="&amp;$PB$5))</f>
        <v>0</v>
      </c>
      <c r="PC68">
        <f>ROUND(PA68*Configurações!$B$7/7,0)</f>
        <v>0</v>
      </c>
      <c r="PD68">
        <f>IF(AND(Configurações!$B$6="Sim",PA68&gt;0,PB68&lt;PC68),1,0)</f>
        <v>0</v>
      </c>
      <c r="PE68">
        <f>IF($B68="",0,COUNTIFS(Cálculos!$G$4:$OA$4,"ST",Cálculos!$G$5:$OA$5,"&gt;="&amp;$PA$5,Cálculos!$G$5:$OA$5,"&lt;="&amp;$PB$5,Cálculos!$G68:$OA68,"FERIAS"))</f>
        <v>0</v>
      </c>
      <c r="PF68">
        <f>IF($B68="",0,SUMPRODUCT((Cálculos!$G$4:$OA$4="T")*(Cálculos!$G$5:$OA$5&gt;=$PF$5)*(Cálculos!$G$5:$OA$5&lt;=$PG$5))-PJ68)</f>
        <v>0</v>
      </c>
      <c r="PG68">
        <f>IF($B68="",0,PF68-SUMIFS(Cálculos!$G68:$OA68,Cálculos!$G$4:$OA$4,"T",Cálculos!$G$5:$OA$5,"&gt;="&amp;$PF$5,Cálculos!$G$5:$OA$5,"&lt;="&amp;$PG$5))</f>
        <v>0</v>
      </c>
      <c r="PH68">
        <f>ROUND(PF68*Configurações!$B$7/7,0)</f>
        <v>0</v>
      </c>
      <c r="PI68">
        <f>IF(AND(Configurações!$B$6="Sim",PF68&gt;0,PG68&lt;PH68),1,0)</f>
        <v>0</v>
      </c>
      <c r="PJ68">
        <f>IF($B68="",0,COUNTIFS(Cálculos!$G$4:$OA$4,"ST",Cálculos!$G$5:$OA$5,"&gt;="&amp;$PF$5,Cálculos!$G$5:$OA$5,"&lt;="&amp;$PG$5,Cálculos!$G68:$OA68,"FERIAS"))</f>
        <v>0</v>
      </c>
      <c r="PK68">
        <f>IF($B68="",0,SUMPRODUCT((Cálculos!$G$4:$OA$4="T")*(Cálculos!$G$5:$OA$5&gt;=$PK$5)*(Cálculos!$G$5:$OA$5&lt;=$PL$5))-PO68)</f>
        <v>0</v>
      </c>
      <c r="PL68">
        <f>IF($B68="",0,PK68-SUMIFS(Cálculos!$G68:$OA68,Cálculos!$G$4:$OA$4,"T",Cálculos!$G$5:$OA$5,"&gt;="&amp;$PK$5,Cálculos!$G$5:$OA$5,"&lt;="&amp;$PL$5))</f>
        <v>0</v>
      </c>
      <c r="PM68">
        <f>ROUND(PK68*Configurações!$B$7/7,0)</f>
        <v>0</v>
      </c>
      <c r="PN68">
        <f>IF(AND(Configurações!$B$6="Sim",PK68&gt;0,PL68&lt;PM68),1,0)</f>
        <v>0</v>
      </c>
      <c r="PO68">
        <f>IF($B68="",0,COUNTIFS(Cálculos!$G$4:$OA$4,"ST",Cálculos!$G$5:$OA$5,"&gt;="&amp;$PK$5,Cálculos!$G$5:$OA$5,"&lt;="&amp;$PL$5,Cálculos!$G68:$OA68,"FERIAS"))</f>
        <v>0</v>
      </c>
      <c r="PP68" s="69" t="str">
        <f t="shared" si="212"/>
        <v/>
      </c>
    </row>
    <row r="69" spans="1:432" x14ac:dyDescent="0.25">
      <c r="A69" s="68" t="str">
        <f t="shared" si="106"/>
        <v/>
      </c>
      <c r="B69" s="69" t="str">
        <f>IF(Configurações!$B$3="Colunas",IF('Escala Colunas'!Q$4="","",'Escala Colunas'!Q$4),IF(Configurações!$B$3="Simples",IF('Escala Simples'!$B69="","",'Escala Simples'!$B69),IF('Escala Linhas'!$B69="","",'Escala Linhas'!$B69)))</f>
        <v/>
      </c>
      <c r="C69" s="70" t="str">
        <f>IF($B69="","",IFERROR(INDEX(Funcionários!$D$5:$D$84,MATCH($B69,Funcionários!$B$5:$B$84,0)),""))</f>
        <v/>
      </c>
      <c r="D69" t="str">
        <f>IF($B69="","",IFERROR(INDEX(Funcionários!$C$5:$C$84,MATCH($B69,Funcionários!$B$5:$B$84,0)),""))</f>
        <v/>
      </c>
      <c r="E69">
        <f>IF($B69="",0,IFERROR(N(INDEX(Funcionários!$E$5:$E$84,MATCH($B69,Funcionários!$B$5:$B$84,0))),0))</f>
        <v>0</v>
      </c>
      <c r="F69">
        <f>IF($B69="",0,IFERROR(N(INDEX(Funcionários!$F$5:$F$84,MATCH($B69,Funcionários!$B$5:$B$84,0))),0))</f>
        <v>0</v>
      </c>
      <c r="G69" s="71" t="str">
        <f>IF(Configurações!$B$3="Colunas",IF('Escala Colunas'!Q56="","",'Escala Colunas'!Q56),IF(Configurações!$B$3="Simples","",IF('Escala Linhas'!D69="","",'Escala Linhas'!D69)))</f>
        <v/>
      </c>
      <c r="H69" s="71" t="str">
        <f>IF(Configurações!$B$3="Colunas",IF('Escala Colunas'!Q57="","",'Escala Colunas'!Q57),IF(Configurações!$B$3="Simples","",IF('Escala Linhas'!E69="","",'Escala Linhas'!E69)))</f>
        <v/>
      </c>
      <c r="I69" s="71" t="str">
        <f>IF(Configurações!$B$3="Colunas",IF('Escala Colunas'!Q58="","",'Escala Colunas'!Q58),IF(Configurações!$B$3="Simples","",IF('Escala Linhas'!F69="","",'Escala Linhas'!F69)))</f>
        <v/>
      </c>
      <c r="J69" s="71" t="str">
        <f>IF(Configurações!$B$3="Colunas",IF('Escala Colunas'!Q59="","",'Escala Colunas'!Q59),IF(Configurações!$B$3="Simples","",IF('Escala Linhas'!G69="","",'Escala Linhas'!G69)))</f>
        <v/>
      </c>
      <c r="K69">
        <f>IF($B69="",0,IF(Configurações!$B$3="Simples",IF(OR(Q69="TRAB",Q69="ATEST"),1,0),IF(AND(G69&lt;&gt;"",J69&lt;&gt;""),1,0)))</f>
        <v>0</v>
      </c>
      <c r="L69" s="72">
        <f>IF(AND(K69=1,Configurações!$B$3&lt;&gt;"Simples"),MOD(J69-G69,1)-M69,0)</f>
        <v>0</v>
      </c>
      <c r="M69" s="72">
        <f t="shared" si="107"/>
        <v>0</v>
      </c>
      <c r="N69">
        <f t="shared" si="108"/>
        <v>0</v>
      </c>
      <c r="O69">
        <f t="shared" si="109"/>
        <v>0</v>
      </c>
      <c r="P69" s="38" t="str">
        <f>IF(K69=0,"",IF(N69&gt;Configurações!$B$15,"7DIA ","")&amp;IF(AND(WEEKDAY(G$5)=1,O69&gt;IF($D69="F",Configurações!$B$13,Configurações!$B$14)),"DOM ","")&amp;IF(Configurações!$B$3="Simples","",IF(ROUND(L69*1440,0)&lt;=ROUND(Configurações!$B$11*1440,0),IF(ROUND(M69*1440,0)&gt;0,"INT-INDEVIDO",""),IF(ROUND(L69*1440,0)&lt;=ROUND(Configurações!$B$12*1440,0),IF(ROUND(M69*1440,0)&lt;&gt;ROUND(Configurações!$B$8*1440,0),"INT-15MIN",""),IF(OR(ROUND(M69*1440,0)&lt;ROUND(Configurações!$B$9*1440,0),ROUND(M69*1440,0)&gt;ROUND(Configurações!$B$10*1440,0)),"INT-1H2H","")))))</f>
        <v/>
      </c>
      <c r="Q69" t="str">
        <f>IF(Configurações!$B$3="Simples",IF('Escala Simples'!D69="Trabalho","TRAB",IF('Escala Simples'!D69="Folga","FOLGA",IF('Escala Simples'!D69="Atestado","ATEST",IF('Escala Simples'!D69="Férias","FERIAS","")))),"")</f>
        <v/>
      </c>
      <c r="R69" s="71" t="str">
        <f>IF(Configurações!$B$3="Colunas",IF('Escala Colunas'!Q61="","",'Escala Colunas'!Q61),IF(Configurações!$B$3="Simples","",IF('Escala Linhas'!I69="","",'Escala Linhas'!I69)))</f>
        <v/>
      </c>
      <c r="S69" s="71" t="str">
        <f>IF(Configurações!$B$3="Colunas",IF('Escala Colunas'!Q62="","",'Escala Colunas'!Q62),IF(Configurações!$B$3="Simples","",IF('Escala Linhas'!J69="","",'Escala Linhas'!J69)))</f>
        <v/>
      </c>
      <c r="T69" s="71" t="str">
        <f>IF(Configurações!$B$3="Colunas",IF('Escala Colunas'!Q63="","",'Escala Colunas'!Q63),IF(Configurações!$B$3="Simples","",IF('Escala Linhas'!K69="","",'Escala Linhas'!K69)))</f>
        <v/>
      </c>
      <c r="U69" s="71" t="str">
        <f>IF(Configurações!$B$3="Colunas",IF('Escala Colunas'!Q64="","",'Escala Colunas'!Q64),IF(Configurações!$B$3="Simples","",IF('Escala Linhas'!L69="","",'Escala Linhas'!L69)))</f>
        <v/>
      </c>
      <c r="V69">
        <f>IF($B69="",0,IF(Configurações!$B$3="Simples",IF(OR(AB69="TRAB",AB69="ATEST"),1,0),IF(AND(R69&lt;&gt;"",U69&lt;&gt;""),1,0)))</f>
        <v>0</v>
      </c>
      <c r="W69" s="72">
        <f>IF(AND(V69=1,Configurações!$B$3&lt;&gt;"Simples"),MOD(U69-R69,1)-X69,0)</f>
        <v>0</v>
      </c>
      <c r="X69" s="72">
        <f t="shared" si="110"/>
        <v>0</v>
      </c>
      <c r="Y69">
        <f t="shared" si="111"/>
        <v>0</v>
      </c>
      <c r="Z69">
        <f t="shared" si="112"/>
        <v>0</v>
      </c>
      <c r="AA69" s="38" t="str">
        <f>IF(V69=0,"",IF(Y69&gt;Configurações!$B$15,"7DIA ","")&amp;IF(AND(WEEKDAY(R$5)=1,Z69&gt;IF($D69="F",Configurações!$B$13,Configurações!$B$14)),"DOM ","")&amp;IF(Configurações!$B$3="Simples","",IF(ROUND(W69*1440,0)&lt;=ROUND(Configurações!$B$11*1440,0),IF(ROUND(X69*1440,0)&gt;0,"INT-INDEVIDO",""),IF(ROUND(W69*1440,0)&lt;=ROUND(Configurações!$B$12*1440,0),IF(ROUND(X69*1440,0)&lt;&gt;ROUND(Configurações!$B$8*1440,0),"INT-15MIN",""),IF(OR(ROUND(X69*1440,0)&lt;ROUND(Configurações!$B$9*1440,0),ROUND(X69*1440,0)&gt;ROUND(Configurações!$B$10*1440,0)),"INT-1H2H","")))))</f>
        <v/>
      </c>
      <c r="AB69" t="str">
        <f>IF(Configurações!$B$3="Simples",IF('Escala Simples'!E69="Trabalho","TRAB",IF('Escala Simples'!E69="Folga","FOLGA",IF('Escala Simples'!E69="Atestado","ATEST",IF('Escala Simples'!E69="Férias","FERIAS","")))),"")</f>
        <v/>
      </c>
      <c r="AC69" s="71" t="str">
        <f>IF(Configurações!$B$3="Colunas",IF('Escala Colunas'!Q66="","",'Escala Colunas'!Q66),IF(Configurações!$B$3="Simples","",IF('Escala Linhas'!N69="","",'Escala Linhas'!N69)))</f>
        <v/>
      </c>
      <c r="AD69" s="71" t="str">
        <f>IF(Configurações!$B$3="Colunas",IF('Escala Colunas'!Q67="","",'Escala Colunas'!Q67),IF(Configurações!$B$3="Simples","",IF('Escala Linhas'!O69="","",'Escala Linhas'!O69)))</f>
        <v/>
      </c>
      <c r="AE69" s="71" t="str">
        <f>IF(Configurações!$B$3="Colunas",IF('Escala Colunas'!Q68="","",'Escala Colunas'!Q68),IF(Configurações!$B$3="Simples","",IF('Escala Linhas'!P69="","",'Escala Linhas'!P69)))</f>
        <v/>
      </c>
      <c r="AF69" s="71" t="str">
        <f>IF(Configurações!$B$3="Colunas",IF('Escala Colunas'!Q69="","",'Escala Colunas'!Q69),IF(Configurações!$B$3="Simples","",IF('Escala Linhas'!Q69="","",'Escala Linhas'!Q69)))</f>
        <v/>
      </c>
      <c r="AG69">
        <f>IF($B69="",0,IF(Configurações!$B$3="Simples",IF(OR(AM69="TRAB",AM69="ATEST"),1,0),IF(AND(AC69&lt;&gt;"",AF69&lt;&gt;""),1,0)))</f>
        <v>0</v>
      </c>
      <c r="AH69" s="72">
        <f>IF(AND(AG69=1,Configurações!$B$3&lt;&gt;"Simples"),MOD(AF69-AC69,1)-AI69,0)</f>
        <v>0</v>
      </c>
      <c r="AI69" s="72">
        <f t="shared" si="113"/>
        <v>0</v>
      </c>
      <c r="AJ69">
        <f t="shared" si="114"/>
        <v>0</v>
      </c>
      <c r="AK69">
        <f t="shared" si="115"/>
        <v>0</v>
      </c>
      <c r="AL69" s="38" t="str">
        <f>IF(AG69=0,"",IF(AJ69&gt;Configurações!$B$15,"7DIA ","")&amp;IF(AND(WEEKDAY(AC$5)=1,AK69&gt;IF($D69="F",Configurações!$B$13,Configurações!$B$14)),"DOM ","")&amp;IF(Configurações!$B$3="Simples","",IF(ROUND(AH69*1440,0)&lt;=ROUND(Configurações!$B$11*1440,0),IF(ROUND(AI69*1440,0)&gt;0,"INT-INDEVIDO",""),IF(ROUND(AH69*1440,0)&lt;=ROUND(Configurações!$B$12*1440,0),IF(ROUND(AI69*1440,0)&lt;&gt;ROUND(Configurações!$B$8*1440,0),"INT-15MIN",""),IF(OR(ROUND(AI69*1440,0)&lt;ROUND(Configurações!$B$9*1440,0),ROUND(AI69*1440,0)&gt;ROUND(Configurações!$B$10*1440,0)),"INT-1H2H","")))))</f>
        <v/>
      </c>
      <c r="AM69" t="str">
        <f>IF(Configurações!$B$3="Simples",IF('Escala Simples'!F69="Trabalho","TRAB",IF('Escala Simples'!F69="Folga","FOLGA",IF('Escala Simples'!F69="Atestado","ATEST",IF('Escala Simples'!F69="Férias","FERIAS","")))),"")</f>
        <v/>
      </c>
      <c r="AN69" s="71" t="str">
        <f>IF(Configurações!$B$3="Colunas",IF('Escala Colunas'!Q71="","",'Escala Colunas'!Q71),IF(Configurações!$B$3="Simples","",IF('Escala Linhas'!S69="","",'Escala Linhas'!S69)))</f>
        <v/>
      </c>
      <c r="AO69" s="71" t="str">
        <f>IF(Configurações!$B$3="Colunas",IF('Escala Colunas'!Q72="","",'Escala Colunas'!Q72),IF(Configurações!$B$3="Simples","",IF('Escala Linhas'!T69="","",'Escala Linhas'!T69)))</f>
        <v/>
      </c>
      <c r="AP69" s="71" t="str">
        <f>IF(Configurações!$B$3="Colunas",IF('Escala Colunas'!Q73="","",'Escala Colunas'!Q73),IF(Configurações!$B$3="Simples","",IF('Escala Linhas'!U69="","",'Escala Linhas'!U69)))</f>
        <v/>
      </c>
      <c r="AQ69" s="71" t="str">
        <f>IF(Configurações!$B$3="Colunas",IF('Escala Colunas'!Q74="","",'Escala Colunas'!Q74),IF(Configurações!$B$3="Simples","",IF('Escala Linhas'!V69="","",'Escala Linhas'!V69)))</f>
        <v/>
      </c>
      <c r="AR69">
        <f>IF($B69="",0,IF(Configurações!$B$3="Simples",IF(OR(AX69="TRAB",AX69="ATEST"),1,0),IF(AND(AN69&lt;&gt;"",AQ69&lt;&gt;""),1,0)))</f>
        <v>0</v>
      </c>
      <c r="AS69" s="72">
        <f>IF(AND(AR69=1,Configurações!$B$3&lt;&gt;"Simples"),MOD(AQ69-AN69,1)-AT69,0)</f>
        <v>0</v>
      </c>
      <c r="AT69" s="72">
        <f t="shared" si="116"/>
        <v>0</v>
      </c>
      <c r="AU69">
        <f t="shared" si="117"/>
        <v>0</v>
      </c>
      <c r="AV69">
        <f t="shared" si="118"/>
        <v>0</v>
      </c>
      <c r="AW69" s="38" t="str">
        <f>IF(AR69=0,"",IF(AU69&gt;Configurações!$B$15,"7DIA ","")&amp;IF(AND(WEEKDAY(AN$5)=1,AV69&gt;IF($D69="F",Configurações!$B$13,Configurações!$B$14)),"DOM ","")&amp;IF(Configurações!$B$3="Simples","",IF(ROUND(AS69*1440,0)&lt;=ROUND(Configurações!$B$11*1440,0),IF(ROUND(AT69*1440,0)&gt;0,"INT-INDEVIDO",""),IF(ROUND(AS69*1440,0)&lt;=ROUND(Configurações!$B$12*1440,0),IF(ROUND(AT69*1440,0)&lt;&gt;ROUND(Configurações!$B$8*1440,0),"INT-15MIN",""),IF(OR(ROUND(AT69*1440,0)&lt;ROUND(Configurações!$B$9*1440,0),ROUND(AT69*1440,0)&gt;ROUND(Configurações!$B$10*1440,0)),"INT-1H2H","")))))</f>
        <v/>
      </c>
      <c r="AX69" t="str">
        <f>IF(Configurações!$B$3="Simples",IF('Escala Simples'!G69="Trabalho","TRAB",IF('Escala Simples'!G69="Folga","FOLGA",IF('Escala Simples'!G69="Atestado","ATEST",IF('Escala Simples'!G69="Férias","FERIAS","")))),"")</f>
        <v/>
      </c>
      <c r="AY69" s="71" t="str">
        <f>IF(Configurações!$B$3="Colunas",IF('Escala Colunas'!Q76="","",'Escala Colunas'!Q76),IF(Configurações!$B$3="Simples","",IF('Escala Linhas'!X69="","",'Escala Linhas'!X69)))</f>
        <v/>
      </c>
      <c r="AZ69" s="71" t="str">
        <f>IF(Configurações!$B$3="Colunas",IF('Escala Colunas'!Q77="","",'Escala Colunas'!Q77),IF(Configurações!$B$3="Simples","",IF('Escala Linhas'!Y69="","",'Escala Linhas'!Y69)))</f>
        <v/>
      </c>
      <c r="BA69" s="71" t="str">
        <f>IF(Configurações!$B$3="Colunas",IF('Escala Colunas'!Q78="","",'Escala Colunas'!Q78),IF(Configurações!$B$3="Simples","",IF('Escala Linhas'!Z69="","",'Escala Linhas'!Z69)))</f>
        <v/>
      </c>
      <c r="BB69" s="71" t="str">
        <f>IF(Configurações!$B$3="Colunas",IF('Escala Colunas'!Q79="","",'Escala Colunas'!Q79),IF(Configurações!$B$3="Simples","",IF('Escala Linhas'!AA69="","",'Escala Linhas'!AA69)))</f>
        <v/>
      </c>
      <c r="BC69">
        <f>IF($B69="",0,IF(Configurações!$B$3="Simples",IF(OR(BI69="TRAB",BI69="ATEST"),1,0),IF(AND(AY69&lt;&gt;"",BB69&lt;&gt;""),1,0)))</f>
        <v>0</v>
      </c>
      <c r="BD69" s="72">
        <f>IF(AND(BC69=1,Configurações!$B$3&lt;&gt;"Simples"),MOD(BB69-AY69,1)-BE69,0)</f>
        <v>0</v>
      </c>
      <c r="BE69" s="72">
        <f t="shared" si="119"/>
        <v>0</v>
      </c>
      <c r="BF69">
        <f t="shared" si="120"/>
        <v>0</v>
      </c>
      <c r="BG69">
        <f t="shared" si="121"/>
        <v>0</v>
      </c>
      <c r="BH69" s="38" t="str">
        <f>IF(BC69=0,"",IF(BF69&gt;Configurações!$B$15,"7DIA ","")&amp;IF(AND(WEEKDAY(AY$5)=1,BG69&gt;IF($D69="F",Configurações!$B$13,Configurações!$B$14)),"DOM ","")&amp;IF(Configurações!$B$3="Simples","",IF(ROUND(BD69*1440,0)&lt;=ROUND(Configurações!$B$11*1440,0),IF(ROUND(BE69*1440,0)&gt;0,"INT-INDEVIDO",""),IF(ROUND(BD69*1440,0)&lt;=ROUND(Configurações!$B$12*1440,0),IF(ROUND(BE69*1440,0)&lt;&gt;ROUND(Configurações!$B$8*1440,0),"INT-15MIN",""),IF(OR(ROUND(BE69*1440,0)&lt;ROUND(Configurações!$B$9*1440,0),ROUND(BE69*1440,0)&gt;ROUND(Configurações!$B$10*1440,0)),"INT-1H2H","")))))</f>
        <v/>
      </c>
      <c r="BI69" t="str">
        <f>IF(Configurações!$B$3="Simples",IF('Escala Simples'!H69="Trabalho","TRAB",IF('Escala Simples'!H69="Folga","FOLGA",IF('Escala Simples'!H69="Atestado","ATEST",IF('Escala Simples'!H69="Férias","FERIAS","")))),"")</f>
        <v/>
      </c>
      <c r="BJ69" s="71" t="str">
        <f>IF(Configurações!$B$3="Colunas",IF('Escala Colunas'!Q81="","",'Escala Colunas'!Q81),IF(Configurações!$B$3="Simples","",IF('Escala Linhas'!AC69="","",'Escala Linhas'!AC69)))</f>
        <v/>
      </c>
      <c r="BK69" s="71" t="str">
        <f>IF(Configurações!$B$3="Colunas",IF('Escala Colunas'!Q82="","",'Escala Colunas'!Q82),IF(Configurações!$B$3="Simples","",IF('Escala Linhas'!AD69="","",'Escala Linhas'!AD69)))</f>
        <v/>
      </c>
      <c r="BL69" s="71" t="str">
        <f>IF(Configurações!$B$3="Colunas",IF('Escala Colunas'!Q83="","",'Escala Colunas'!Q83),IF(Configurações!$B$3="Simples","",IF('Escala Linhas'!AE69="","",'Escala Linhas'!AE69)))</f>
        <v/>
      </c>
      <c r="BM69" s="71" t="str">
        <f>IF(Configurações!$B$3="Colunas",IF('Escala Colunas'!Q84="","",'Escala Colunas'!Q84),IF(Configurações!$B$3="Simples","",IF('Escala Linhas'!AF69="","",'Escala Linhas'!AF69)))</f>
        <v/>
      </c>
      <c r="BN69">
        <f>IF($B69="",0,IF(Configurações!$B$3="Simples",IF(OR(BT69="TRAB",BT69="ATEST"),1,0),IF(AND(BJ69&lt;&gt;"",BM69&lt;&gt;""),1,0)))</f>
        <v>0</v>
      </c>
      <c r="BO69" s="72">
        <f>IF(AND(BN69=1,Configurações!$B$3&lt;&gt;"Simples"),MOD(BM69-BJ69,1)-BP69,0)</f>
        <v>0</v>
      </c>
      <c r="BP69" s="72">
        <f t="shared" si="122"/>
        <v>0</v>
      </c>
      <c r="BQ69">
        <f t="shared" si="123"/>
        <v>0</v>
      </c>
      <c r="BR69">
        <f t="shared" si="124"/>
        <v>0</v>
      </c>
      <c r="BS69" s="38" t="str">
        <f>IF(BN69=0,"",IF(BQ69&gt;Configurações!$B$15,"7DIA ","")&amp;IF(AND(WEEKDAY(BJ$5)=1,BR69&gt;IF($D69="F",Configurações!$B$13,Configurações!$B$14)),"DOM ","")&amp;IF(Configurações!$B$3="Simples","",IF(ROUND(BO69*1440,0)&lt;=ROUND(Configurações!$B$11*1440,0),IF(ROUND(BP69*1440,0)&gt;0,"INT-INDEVIDO",""),IF(ROUND(BO69*1440,0)&lt;=ROUND(Configurações!$B$12*1440,0),IF(ROUND(BP69*1440,0)&lt;&gt;ROUND(Configurações!$B$8*1440,0),"INT-15MIN",""),IF(OR(ROUND(BP69*1440,0)&lt;ROUND(Configurações!$B$9*1440,0),ROUND(BP69*1440,0)&gt;ROUND(Configurações!$B$10*1440,0)),"INT-1H2H","")))))</f>
        <v/>
      </c>
      <c r="BT69" t="str">
        <f>IF(Configurações!$B$3="Simples",IF('Escala Simples'!I69="Trabalho","TRAB",IF('Escala Simples'!I69="Folga","FOLGA",IF('Escala Simples'!I69="Atestado","ATEST",IF('Escala Simples'!I69="Férias","FERIAS","")))),"")</f>
        <v/>
      </c>
      <c r="BU69" s="71" t="str">
        <f>IF(Configurações!$B$3="Colunas",IF('Escala Colunas'!Q86="","",'Escala Colunas'!Q86),IF(Configurações!$B$3="Simples","",IF('Escala Linhas'!AH69="","",'Escala Linhas'!AH69)))</f>
        <v/>
      </c>
      <c r="BV69" s="71" t="str">
        <f>IF(Configurações!$B$3="Colunas",IF('Escala Colunas'!Q87="","",'Escala Colunas'!Q87),IF(Configurações!$B$3="Simples","",IF('Escala Linhas'!AI69="","",'Escala Linhas'!AI69)))</f>
        <v/>
      </c>
      <c r="BW69" s="71" t="str">
        <f>IF(Configurações!$B$3="Colunas",IF('Escala Colunas'!Q88="","",'Escala Colunas'!Q88),IF(Configurações!$B$3="Simples","",IF('Escala Linhas'!AJ69="","",'Escala Linhas'!AJ69)))</f>
        <v/>
      </c>
      <c r="BX69" s="71" t="str">
        <f>IF(Configurações!$B$3="Colunas",IF('Escala Colunas'!Q89="","",'Escala Colunas'!Q89),IF(Configurações!$B$3="Simples","",IF('Escala Linhas'!AK69="","",'Escala Linhas'!AK69)))</f>
        <v/>
      </c>
      <c r="BY69">
        <f>IF($B69="",0,IF(Configurações!$B$3="Simples",IF(OR(CE69="TRAB",CE69="ATEST"),1,0),IF(AND(BU69&lt;&gt;"",BX69&lt;&gt;""),1,0)))</f>
        <v>0</v>
      </c>
      <c r="BZ69" s="72">
        <f>IF(AND(BY69=1,Configurações!$B$3&lt;&gt;"Simples"),MOD(BX69-BU69,1)-CA69,0)</f>
        <v>0</v>
      </c>
      <c r="CA69" s="72">
        <f t="shared" si="125"/>
        <v>0</v>
      </c>
      <c r="CB69">
        <f t="shared" si="126"/>
        <v>0</v>
      </c>
      <c r="CC69">
        <f t="shared" si="127"/>
        <v>0</v>
      </c>
      <c r="CD69" s="38" t="str">
        <f>IF(BY69=0,"",IF(CB69&gt;Configurações!$B$15,"7DIA ","")&amp;IF(AND(WEEKDAY(BU$5)=1,CC69&gt;IF($D69="F",Configurações!$B$13,Configurações!$B$14)),"DOM ","")&amp;IF(Configurações!$B$3="Simples","",IF(ROUND(BZ69*1440,0)&lt;=ROUND(Configurações!$B$11*1440,0),IF(ROUND(CA69*1440,0)&gt;0,"INT-INDEVIDO",""),IF(ROUND(BZ69*1440,0)&lt;=ROUND(Configurações!$B$12*1440,0),IF(ROUND(CA69*1440,0)&lt;&gt;ROUND(Configurações!$B$8*1440,0),"INT-15MIN",""),IF(OR(ROUND(CA69*1440,0)&lt;ROUND(Configurações!$B$9*1440,0),ROUND(CA69*1440,0)&gt;ROUND(Configurações!$B$10*1440,0)),"INT-1H2H","")))))</f>
        <v/>
      </c>
      <c r="CE69" t="str">
        <f>IF(Configurações!$B$3="Simples",IF('Escala Simples'!J69="Trabalho","TRAB",IF('Escala Simples'!J69="Folga","FOLGA",IF('Escala Simples'!J69="Atestado","ATEST",IF('Escala Simples'!J69="Férias","FERIAS","")))),"")</f>
        <v/>
      </c>
      <c r="CF69" s="71" t="str">
        <f>IF(Configurações!$B$3="Colunas",IF('Escala Colunas'!Q94="","",'Escala Colunas'!Q94),IF(Configurações!$B$3="Simples","",IF('Escala Linhas'!AP69="","",'Escala Linhas'!AP69)))</f>
        <v/>
      </c>
      <c r="CG69" s="71" t="str">
        <f>IF(Configurações!$B$3="Colunas",IF('Escala Colunas'!Q95="","",'Escala Colunas'!Q95),IF(Configurações!$B$3="Simples","",IF('Escala Linhas'!AQ69="","",'Escala Linhas'!AQ69)))</f>
        <v/>
      </c>
      <c r="CH69" s="71" t="str">
        <f>IF(Configurações!$B$3="Colunas",IF('Escala Colunas'!Q96="","",'Escala Colunas'!Q96),IF(Configurações!$B$3="Simples","",IF('Escala Linhas'!AR69="","",'Escala Linhas'!AR69)))</f>
        <v/>
      </c>
      <c r="CI69" s="71" t="str">
        <f>IF(Configurações!$B$3="Colunas",IF('Escala Colunas'!Q97="","",'Escala Colunas'!Q97),IF(Configurações!$B$3="Simples","",IF('Escala Linhas'!AS69="","",'Escala Linhas'!AS69)))</f>
        <v/>
      </c>
      <c r="CJ69">
        <f>IF($B69="",0,IF(Configurações!$B$3="Simples",IF(OR(CP69="TRAB",CP69="ATEST"),1,0),IF(AND(CF69&lt;&gt;"",CI69&lt;&gt;""),1,0)))</f>
        <v>0</v>
      </c>
      <c r="CK69" s="72">
        <f>IF(AND(CJ69=1,Configurações!$B$3&lt;&gt;"Simples"),MOD(CI69-CF69,1)-CL69,0)</f>
        <v>0</v>
      </c>
      <c r="CL69" s="72">
        <f t="shared" si="128"/>
        <v>0</v>
      </c>
      <c r="CM69">
        <f t="shared" si="129"/>
        <v>0</v>
      </c>
      <c r="CN69">
        <f t="shared" si="130"/>
        <v>0</v>
      </c>
      <c r="CO69" s="38" t="str">
        <f>IF(CJ69=0,"",IF(CM69&gt;Configurações!$B$15,"7DIA ","")&amp;IF(AND(WEEKDAY(CF$5)=1,CN69&gt;IF($D69="F",Configurações!$B$13,Configurações!$B$14)),"DOM ","")&amp;IF(Configurações!$B$3="Simples","",IF(ROUND(CK69*1440,0)&lt;=ROUND(Configurações!$B$11*1440,0),IF(ROUND(CL69*1440,0)&gt;0,"INT-INDEVIDO",""),IF(ROUND(CK69*1440,0)&lt;=ROUND(Configurações!$B$12*1440,0),IF(ROUND(CL69*1440,0)&lt;&gt;ROUND(Configurações!$B$8*1440,0),"INT-15MIN",""),IF(OR(ROUND(CL69*1440,0)&lt;ROUND(Configurações!$B$9*1440,0),ROUND(CL69*1440,0)&gt;ROUND(Configurações!$B$10*1440,0)),"INT-1H2H","")))))</f>
        <v/>
      </c>
      <c r="CP69" t="str">
        <f>IF(Configurações!$B$3="Simples",IF('Escala Simples'!M69="Trabalho","TRAB",IF('Escala Simples'!M69="Folga","FOLGA",IF('Escala Simples'!M69="Atestado","ATEST",IF('Escala Simples'!M69="Férias","FERIAS","")))),"")</f>
        <v/>
      </c>
      <c r="CQ69" s="71" t="str">
        <f>IF(Configurações!$B$3="Colunas",IF('Escala Colunas'!Q99="","",'Escala Colunas'!Q99),IF(Configurações!$B$3="Simples","",IF('Escala Linhas'!AU69="","",'Escala Linhas'!AU69)))</f>
        <v/>
      </c>
      <c r="CR69" s="71" t="str">
        <f>IF(Configurações!$B$3="Colunas",IF('Escala Colunas'!Q100="","",'Escala Colunas'!Q100),IF(Configurações!$B$3="Simples","",IF('Escala Linhas'!AV69="","",'Escala Linhas'!AV69)))</f>
        <v/>
      </c>
      <c r="CS69" s="71" t="str">
        <f>IF(Configurações!$B$3="Colunas",IF('Escala Colunas'!Q101="","",'Escala Colunas'!Q101),IF(Configurações!$B$3="Simples","",IF('Escala Linhas'!AW69="","",'Escala Linhas'!AW69)))</f>
        <v/>
      </c>
      <c r="CT69" s="71" t="str">
        <f>IF(Configurações!$B$3="Colunas",IF('Escala Colunas'!Q102="","",'Escala Colunas'!Q102),IF(Configurações!$B$3="Simples","",IF('Escala Linhas'!AX69="","",'Escala Linhas'!AX69)))</f>
        <v/>
      </c>
      <c r="CU69">
        <f>IF($B69="",0,IF(Configurações!$B$3="Simples",IF(OR(DA69="TRAB",DA69="ATEST"),1,0),IF(AND(CQ69&lt;&gt;"",CT69&lt;&gt;""),1,0)))</f>
        <v>0</v>
      </c>
      <c r="CV69" s="72">
        <f>IF(AND(CU69=1,Configurações!$B$3&lt;&gt;"Simples"),MOD(CT69-CQ69,1)-CW69,0)</f>
        <v>0</v>
      </c>
      <c r="CW69" s="72">
        <f t="shared" si="131"/>
        <v>0</v>
      </c>
      <c r="CX69">
        <f t="shared" si="132"/>
        <v>0</v>
      </c>
      <c r="CY69">
        <f t="shared" si="133"/>
        <v>0</v>
      </c>
      <c r="CZ69" s="38" t="str">
        <f>IF(CU69=0,"",IF(CX69&gt;Configurações!$B$15,"7DIA ","")&amp;IF(AND(WEEKDAY(CQ$5)=1,CY69&gt;IF($D69="F",Configurações!$B$13,Configurações!$B$14)),"DOM ","")&amp;IF(Configurações!$B$3="Simples","",IF(ROUND(CV69*1440,0)&lt;=ROUND(Configurações!$B$11*1440,0),IF(ROUND(CW69*1440,0)&gt;0,"INT-INDEVIDO",""),IF(ROUND(CV69*1440,0)&lt;=ROUND(Configurações!$B$12*1440,0),IF(ROUND(CW69*1440,0)&lt;&gt;ROUND(Configurações!$B$8*1440,0),"INT-15MIN",""),IF(OR(ROUND(CW69*1440,0)&lt;ROUND(Configurações!$B$9*1440,0),ROUND(CW69*1440,0)&gt;ROUND(Configurações!$B$10*1440,0)),"INT-1H2H","")))))</f>
        <v/>
      </c>
      <c r="DA69" t="str">
        <f>IF(Configurações!$B$3="Simples",IF('Escala Simples'!N69="Trabalho","TRAB",IF('Escala Simples'!N69="Folga","FOLGA",IF('Escala Simples'!N69="Atestado","ATEST",IF('Escala Simples'!N69="Férias","FERIAS","")))),"")</f>
        <v/>
      </c>
      <c r="DB69" s="71" t="str">
        <f>IF(Configurações!$B$3="Colunas",IF('Escala Colunas'!Q104="","",'Escala Colunas'!Q104),IF(Configurações!$B$3="Simples","",IF('Escala Linhas'!AZ69="","",'Escala Linhas'!AZ69)))</f>
        <v/>
      </c>
      <c r="DC69" s="71" t="str">
        <f>IF(Configurações!$B$3="Colunas",IF('Escala Colunas'!Q105="","",'Escala Colunas'!Q105),IF(Configurações!$B$3="Simples","",IF('Escala Linhas'!BA69="","",'Escala Linhas'!BA69)))</f>
        <v/>
      </c>
      <c r="DD69" s="71" t="str">
        <f>IF(Configurações!$B$3="Colunas",IF('Escala Colunas'!Q106="","",'Escala Colunas'!Q106),IF(Configurações!$B$3="Simples","",IF('Escala Linhas'!BB69="","",'Escala Linhas'!BB69)))</f>
        <v/>
      </c>
      <c r="DE69" s="71" t="str">
        <f>IF(Configurações!$B$3="Colunas",IF('Escala Colunas'!Q107="","",'Escala Colunas'!Q107),IF(Configurações!$B$3="Simples","",IF('Escala Linhas'!BC69="","",'Escala Linhas'!BC69)))</f>
        <v/>
      </c>
      <c r="DF69">
        <f>IF($B69="",0,IF(Configurações!$B$3="Simples",IF(OR(DL69="TRAB",DL69="ATEST"),1,0),IF(AND(DB69&lt;&gt;"",DE69&lt;&gt;""),1,0)))</f>
        <v>0</v>
      </c>
      <c r="DG69" s="72">
        <f>IF(AND(DF69=1,Configurações!$B$3&lt;&gt;"Simples"),MOD(DE69-DB69,1)-DH69,0)</f>
        <v>0</v>
      </c>
      <c r="DH69" s="72">
        <f t="shared" si="134"/>
        <v>0</v>
      </c>
      <c r="DI69">
        <f t="shared" si="135"/>
        <v>0</v>
      </c>
      <c r="DJ69">
        <f t="shared" si="136"/>
        <v>0</v>
      </c>
      <c r="DK69" s="38" t="str">
        <f>IF(DF69=0,"",IF(DI69&gt;Configurações!$B$15,"7DIA ","")&amp;IF(AND(WEEKDAY(DB$5)=1,DJ69&gt;IF($D69="F",Configurações!$B$13,Configurações!$B$14)),"DOM ","")&amp;IF(Configurações!$B$3="Simples","",IF(ROUND(DG69*1440,0)&lt;=ROUND(Configurações!$B$11*1440,0),IF(ROUND(DH69*1440,0)&gt;0,"INT-INDEVIDO",""),IF(ROUND(DG69*1440,0)&lt;=ROUND(Configurações!$B$12*1440,0),IF(ROUND(DH69*1440,0)&lt;&gt;ROUND(Configurações!$B$8*1440,0),"INT-15MIN",""),IF(OR(ROUND(DH69*1440,0)&lt;ROUND(Configurações!$B$9*1440,0),ROUND(DH69*1440,0)&gt;ROUND(Configurações!$B$10*1440,0)),"INT-1H2H","")))))</f>
        <v/>
      </c>
      <c r="DL69" t="str">
        <f>IF(Configurações!$B$3="Simples",IF('Escala Simples'!O69="Trabalho","TRAB",IF('Escala Simples'!O69="Folga","FOLGA",IF('Escala Simples'!O69="Atestado","ATEST",IF('Escala Simples'!O69="Férias","FERIAS","")))),"")</f>
        <v/>
      </c>
      <c r="DM69" s="71" t="str">
        <f>IF(Configurações!$B$3="Colunas",IF('Escala Colunas'!Q109="","",'Escala Colunas'!Q109),IF(Configurações!$B$3="Simples","",IF('Escala Linhas'!BE69="","",'Escala Linhas'!BE69)))</f>
        <v/>
      </c>
      <c r="DN69" s="71" t="str">
        <f>IF(Configurações!$B$3="Colunas",IF('Escala Colunas'!Q110="","",'Escala Colunas'!Q110),IF(Configurações!$B$3="Simples","",IF('Escala Linhas'!BF69="","",'Escala Linhas'!BF69)))</f>
        <v/>
      </c>
      <c r="DO69" s="71" t="str">
        <f>IF(Configurações!$B$3="Colunas",IF('Escala Colunas'!Q111="","",'Escala Colunas'!Q111),IF(Configurações!$B$3="Simples","",IF('Escala Linhas'!BG69="","",'Escala Linhas'!BG69)))</f>
        <v/>
      </c>
      <c r="DP69" s="71" t="str">
        <f>IF(Configurações!$B$3="Colunas",IF('Escala Colunas'!Q112="","",'Escala Colunas'!Q112),IF(Configurações!$B$3="Simples","",IF('Escala Linhas'!BH69="","",'Escala Linhas'!BH69)))</f>
        <v/>
      </c>
      <c r="DQ69">
        <f>IF($B69="",0,IF(Configurações!$B$3="Simples",IF(OR(DW69="TRAB",DW69="ATEST"),1,0),IF(AND(DM69&lt;&gt;"",DP69&lt;&gt;""),1,0)))</f>
        <v>0</v>
      </c>
      <c r="DR69" s="72">
        <f>IF(AND(DQ69=1,Configurações!$B$3&lt;&gt;"Simples"),MOD(DP69-DM69,1)-DS69,0)</f>
        <v>0</v>
      </c>
      <c r="DS69" s="72">
        <f t="shared" si="137"/>
        <v>0</v>
      </c>
      <c r="DT69">
        <f t="shared" si="138"/>
        <v>0</v>
      </c>
      <c r="DU69">
        <f t="shared" si="139"/>
        <v>0</v>
      </c>
      <c r="DV69" s="38" t="str">
        <f>IF(DQ69=0,"",IF(DT69&gt;Configurações!$B$15,"7DIA ","")&amp;IF(AND(WEEKDAY(DM$5)=1,DU69&gt;IF($D69="F",Configurações!$B$13,Configurações!$B$14)),"DOM ","")&amp;IF(Configurações!$B$3="Simples","",IF(ROUND(DR69*1440,0)&lt;=ROUND(Configurações!$B$11*1440,0),IF(ROUND(DS69*1440,0)&gt;0,"INT-INDEVIDO",""),IF(ROUND(DR69*1440,0)&lt;=ROUND(Configurações!$B$12*1440,0),IF(ROUND(DS69*1440,0)&lt;&gt;ROUND(Configurações!$B$8*1440,0),"INT-15MIN",""),IF(OR(ROUND(DS69*1440,0)&lt;ROUND(Configurações!$B$9*1440,0),ROUND(DS69*1440,0)&gt;ROUND(Configurações!$B$10*1440,0)),"INT-1H2H","")))))</f>
        <v/>
      </c>
      <c r="DW69" t="str">
        <f>IF(Configurações!$B$3="Simples",IF('Escala Simples'!P69="Trabalho","TRAB",IF('Escala Simples'!P69="Folga","FOLGA",IF('Escala Simples'!P69="Atestado","ATEST",IF('Escala Simples'!P69="Férias","FERIAS","")))),"")</f>
        <v/>
      </c>
      <c r="DX69" s="71" t="str">
        <f>IF(Configurações!$B$3="Colunas",IF('Escala Colunas'!Q114="","",'Escala Colunas'!Q114),IF(Configurações!$B$3="Simples","",IF('Escala Linhas'!BJ69="","",'Escala Linhas'!BJ69)))</f>
        <v/>
      </c>
      <c r="DY69" s="71" t="str">
        <f>IF(Configurações!$B$3="Colunas",IF('Escala Colunas'!Q115="","",'Escala Colunas'!Q115),IF(Configurações!$B$3="Simples","",IF('Escala Linhas'!BK69="","",'Escala Linhas'!BK69)))</f>
        <v/>
      </c>
      <c r="DZ69" s="71" t="str">
        <f>IF(Configurações!$B$3="Colunas",IF('Escala Colunas'!Q116="","",'Escala Colunas'!Q116),IF(Configurações!$B$3="Simples","",IF('Escala Linhas'!BL69="","",'Escala Linhas'!BL69)))</f>
        <v/>
      </c>
      <c r="EA69" s="71" t="str">
        <f>IF(Configurações!$B$3="Colunas",IF('Escala Colunas'!Q117="","",'Escala Colunas'!Q117),IF(Configurações!$B$3="Simples","",IF('Escala Linhas'!BM69="","",'Escala Linhas'!BM69)))</f>
        <v/>
      </c>
      <c r="EB69">
        <f>IF($B69="",0,IF(Configurações!$B$3="Simples",IF(OR(EH69="TRAB",EH69="ATEST"),1,0),IF(AND(DX69&lt;&gt;"",EA69&lt;&gt;""),1,0)))</f>
        <v>0</v>
      </c>
      <c r="EC69" s="72">
        <f>IF(AND(EB69=1,Configurações!$B$3&lt;&gt;"Simples"),MOD(EA69-DX69,1)-ED69,0)</f>
        <v>0</v>
      </c>
      <c r="ED69" s="72">
        <f t="shared" si="140"/>
        <v>0</v>
      </c>
      <c r="EE69">
        <f t="shared" si="141"/>
        <v>0</v>
      </c>
      <c r="EF69">
        <f t="shared" si="142"/>
        <v>0</v>
      </c>
      <c r="EG69" s="38" t="str">
        <f>IF(EB69=0,"",IF(EE69&gt;Configurações!$B$15,"7DIA ","")&amp;IF(AND(WEEKDAY(DX$5)=1,EF69&gt;IF($D69="F",Configurações!$B$13,Configurações!$B$14)),"DOM ","")&amp;IF(Configurações!$B$3="Simples","",IF(ROUND(EC69*1440,0)&lt;=ROUND(Configurações!$B$11*1440,0),IF(ROUND(ED69*1440,0)&gt;0,"INT-INDEVIDO",""),IF(ROUND(EC69*1440,0)&lt;=ROUND(Configurações!$B$12*1440,0),IF(ROUND(ED69*1440,0)&lt;&gt;ROUND(Configurações!$B$8*1440,0),"INT-15MIN",""),IF(OR(ROUND(ED69*1440,0)&lt;ROUND(Configurações!$B$9*1440,0),ROUND(ED69*1440,0)&gt;ROUND(Configurações!$B$10*1440,0)),"INT-1H2H","")))))</f>
        <v/>
      </c>
      <c r="EH69" t="str">
        <f>IF(Configurações!$B$3="Simples",IF('Escala Simples'!Q69="Trabalho","TRAB",IF('Escala Simples'!Q69="Folga","FOLGA",IF('Escala Simples'!Q69="Atestado","ATEST",IF('Escala Simples'!Q69="Férias","FERIAS","")))),"")</f>
        <v/>
      </c>
      <c r="EI69" s="71" t="str">
        <f>IF(Configurações!$B$3="Colunas",IF('Escala Colunas'!Q119="","",'Escala Colunas'!Q119),IF(Configurações!$B$3="Simples","",IF('Escala Linhas'!BO69="","",'Escala Linhas'!BO69)))</f>
        <v/>
      </c>
      <c r="EJ69" s="71" t="str">
        <f>IF(Configurações!$B$3="Colunas",IF('Escala Colunas'!Q120="","",'Escala Colunas'!Q120),IF(Configurações!$B$3="Simples","",IF('Escala Linhas'!BP69="","",'Escala Linhas'!BP69)))</f>
        <v/>
      </c>
      <c r="EK69" s="71" t="str">
        <f>IF(Configurações!$B$3="Colunas",IF('Escala Colunas'!Q121="","",'Escala Colunas'!Q121),IF(Configurações!$B$3="Simples","",IF('Escala Linhas'!BQ69="","",'Escala Linhas'!BQ69)))</f>
        <v/>
      </c>
      <c r="EL69" s="71" t="str">
        <f>IF(Configurações!$B$3="Colunas",IF('Escala Colunas'!Q122="","",'Escala Colunas'!Q122),IF(Configurações!$B$3="Simples","",IF('Escala Linhas'!BR69="","",'Escala Linhas'!BR69)))</f>
        <v/>
      </c>
      <c r="EM69">
        <f>IF($B69="",0,IF(Configurações!$B$3="Simples",IF(OR(ES69="TRAB",ES69="ATEST"),1,0),IF(AND(EI69&lt;&gt;"",EL69&lt;&gt;""),1,0)))</f>
        <v>0</v>
      </c>
      <c r="EN69" s="72">
        <f>IF(AND(EM69=1,Configurações!$B$3&lt;&gt;"Simples"),MOD(EL69-EI69,1)-EO69,0)</f>
        <v>0</v>
      </c>
      <c r="EO69" s="72">
        <f t="shared" si="143"/>
        <v>0</v>
      </c>
      <c r="EP69">
        <f t="shared" si="144"/>
        <v>0</v>
      </c>
      <c r="EQ69">
        <f t="shared" si="145"/>
        <v>0</v>
      </c>
      <c r="ER69" s="38" t="str">
        <f>IF(EM69=0,"",IF(EP69&gt;Configurações!$B$15,"7DIA ","")&amp;IF(AND(WEEKDAY(EI$5)=1,EQ69&gt;IF($D69="F",Configurações!$B$13,Configurações!$B$14)),"DOM ","")&amp;IF(Configurações!$B$3="Simples","",IF(ROUND(EN69*1440,0)&lt;=ROUND(Configurações!$B$11*1440,0),IF(ROUND(EO69*1440,0)&gt;0,"INT-INDEVIDO",""),IF(ROUND(EN69*1440,0)&lt;=ROUND(Configurações!$B$12*1440,0),IF(ROUND(EO69*1440,0)&lt;&gt;ROUND(Configurações!$B$8*1440,0),"INT-15MIN",""),IF(OR(ROUND(EO69*1440,0)&lt;ROUND(Configurações!$B$9*1440,0),ROUND(EO69*1440,0)&gt;ROUND(Configurações!$B$10*1440,0)),"INT-1H2H","")))))</f>
        <v/>
      </c>
      <c r="ES69" t="str">
        <f>IF(Configurações!$B$3="Simples",IF('Escala Simples'!R69="Trabalho","TRAB",IF('Escala Simples'!R69="Folga","FOLGA",IF('Escala Simples'!R69="Atestado","ATEST",IF('Escala Simples'!R69="Férias","FERIAS","")))),"")</f>
        <v/>
      </c>
      <c r="ET69" s="71" t="str">
        <f>IF(Configurações!$B$3="Colunas",IF('Escala Colunas'!Q124="","",'Escala Colunas'!Q124),IF(Configurações!$B$3="Simples","",IF('Escala Linhas'!BT69="","",'Escala Linhas'!BT69)))</f>
        <v/>
      </c>
      <c r="EU69" s="71" t="str">
        <f>IF(Configurações!$B$3="Colunas",IF('Escala Colunas'!Q125="","",'Escala Colunas'!Q125),IF(Configurações!$B$3="Simples","",IF('Escala Linhas'!BU69="","",'Escala Linhas'!BU69)))</f>
        <v/>
      </c>
      <c r="EV69" s="71" t="str">
        <f>IF(Configurações!$B$3="Colunas",IF('Escala Colunas'!Q126="","",'Escala Colunas'!Q126),IF(Configurações!$B$3="Simples","",IF('Escala Linhas'!BV69="","",'Escala Linhas'!BV69)))</f>
        <v/>
      </c>
      <c r="EW69" s="71" t="str">
        <f>IF(Configurações!$B$3="Colunas",IF('Escala Colunas'!Q127="","",'Escala Colunas'!Q127),IF(Configurações!$B$3="Simples","",IF('Escala Linhas'!BW69="","",'Escala Linhas'!BW69)))</f>
        <v/>
      </c>
      <c r="EX69">
        <f>IF($B69="",0,IF(Configurações!$B$3="Simples",IF(OR(FD69="TRAB",FD69="ATEST"),1,0),IF(AND(ET69&lt;&gt;"",EW69&lt;&gt;""),1,0)))</f>
        <v>0</v>
      </c>
      <c r="EY69" s="72">
        <f>IF(AND(EX69=1,Configurações!$B$3&lt;&gt;"Simples"),MOD(EW69-ET69,1)-EZ69,0)</f>
        <v>0</v>
      </c>
      <c r="EZ69" s="72">
        <f t="shared" si="146"/>
        <v>0</v>
      </c>
      <c r="FA69">
        <f t="shared" si="147"/>
        <v>0</v>
      </c>
      <c r="FB69">
        <f t="shared" si="148"/>
        <v>0</v>
      </c>
      <c r="FC69" s="38" t="str">
        <f>IF(EX69=0,"",IF(FA69&gt;Configurações!$B$15,"7DIA ","")&amp;IF(AND(WEEKDAY(ET$5)=1,FB69&gt;IF($D69="F",Configurações!$B$13,Configurações!$B$14)),"DOM ","")&amp;IF(Configurações!$B$3="Simples","",IF(ROUND(EY69*1440,0)&lt;=ROUND(Configurações!$B$11*1440,0),IF(ROUND(EZ69*1440,0)&gt;0,"INT-INDEVIDO",""),IF(ROUND(EY69*1440,0)&lt;=ROUND(Configurações!$B$12*1440,0),IF(ROUND(EZ69*1440,0)&lt;&gt;ROUND(Configurações!$B$8*1440,0),"INT-15MIN",""),IF(OR(ROUND(EZ69*1440,0)&lt;ROUND(Configurações!$B$9*1440,0),ROUND(EZ69*1440,0)&gt;ROUND(Configurações!$B$10*1440,0)),"INT-1H2H","")))))</f>
        <v/>
      </c>
      <c r="FD69" t="str">
        <f>IF(Configurações!$B$3="Simples",IF('Escala Simples'!S69="Trabalho","TRAB",IF('Escala Simples'!S69="Folga","FOLGA",IF('Escala Simples'!S69="Atestado","ATEST",IF('Escala Simples'!S69="Férias","FERIAS","")))),"")</f>
        <v/>
      </c>
      <c r="FE69" s="71" t="str">
        <f>IF(Configurações!$B$3="Colunas",IF('Escala Colunas'!Q132="","",'Escala Colunas'!Q132),IF(Configurações!$B$3="Simples","",IF('Escala Linhas'!CB69="","",'Escala Linhas'!CB69)))</f>
        <v/>
      </c>
      <c r="FF69" s="71" t="str">
        <f>IF(Configurações!$B$3="Colunas",IF('Escala Colunas'!Q133="","",'Escala Colunas'!Q133),IF(Configurações!$B$3="Simples","",IF('Escala Linhas'!CC69="","",'Escala Linhas'!CC69)))</f>
        <v/>
      </c>
      <c r="FG69" s="71" t="str">
        <f>IF(Configurações!$B$3="Colunas",IF('Escala Colunas'!Q134="","",'Escala Colunas'!Q134),IF(Configurações!$B$3="Simples","",IF('Escala Linhas'!CD69="","",'Escala Linhas'!CD69)))</f>
        <v/>
      </c>
      <c r="FH69" s="71" t="str">
        <f>IF(Configurações!$B$3="Colunas",IF('Escala Colunas'!Q135="","",'Escala Colunas'!Q135),IF(Configurações!$B$3="Simples","",IF('Escala Linhas'!CE69="","",'Escala Linhas'!CE69)))</f>
        <v/>
      </c>
      <c r="FI69">
        <f>IF($B69="",0,IF(Configurações!$B$3="Simples",IF(OR(FO69="TRAB",FO69="ATEST"),1,0),IF(AND(FE69&lt;&gt;"",FH69&lt;&gt;""),1,0)))</f>
        <v>0</v>
      </c>
      <c r="FJ69" s="72">
        <f>IF(AND(FI69=1,Configurações!$B$3&lt;&gt;"Simples"),MOD(FH69-FE69,1)-FK69,0)</f>
        <v>0</v>
      </c>
      <c r="FK69" s="72">
        <f t="shared" si="149"/>
        <v>0</v>
      </c>
      <c r="FL69">
        <f t="shared" si="150"/>
        <v>0</v>
      </c>
      <c r="FM69">
        <f t="shared" si="151"/>
        <v>0</v>
      </c>
      <c r="FN69" s="38" t="str">
        <f>IF(FI69=0,"",IF(FL69&gt;Configurações!$B$15,"7DIA ","")&amp;IF(AND(WEEKDAY(FE$5)=1,FM69&gt;IF($D69="F",Configurações!$B$13,Configurações!$B$14)),"DOM ","")&amp;IF(Configurações!$B$3="Simples","",IF(ROUND(FJ69*1440,0)&lt;=ROUND(Configurações!$B$11*1440,0),IF(ROUND(FK69*1440,0)&gt;0,"INT-INDEVIDO",""),IF(ROUND(FJ69*1440,0)&lt;=ROUND(Configurações!$B$12*1440,0),IF(ROUND(FK69*1440,0)&lt;&gt;ROUND(Configurações!$B$8*1440,0),"INT-15MIN",""),IF(OR(ROUND(FK69*1440,0)&lt;ROUND(Configurações!$B$9*1440,0),ROUND(FK69*1440,0)&gt;ROUND(Configurações!$B$10*1440,0)),"INT-1H2H","")))))</f>
        <v/>
      </c>
      <c r="FO69" t="str">
        <f>IF(Configurações!$B$3="Simples",IF('Escala Simples'!V69="Trabalho","TRAB",IF('Escala Simples'!V69="Folga","FOLGA",IF('Escala Simples'!V69="Atestado","ATEST",IF('Escala Simples'!V69="Férias","FERIAS","")))),"")</f>
        <v/>
      </c>
      <c r="FP69" s="71" t="str">
        <f>IF(Configurações!$B$3="Colunas",IF('Escala Colunas'!Q137="","",'Escala Colunas'!Q137),IF(Configurações!$B$3="Simples","",IF('Escala Linhas'!CG69="","",'Escala Linhas'!CG69)))</f>
        <v/>
      </c>
      <c r="FQ69" s="71" t="str">
        <f>IF(Configurações!$B$3="Colunas",IF('Escala Colunas'!Q138="","",'Escala Colunas'!Q138),IF(Configurações!$B$3="Simples","",IF('Escala Linhas'!CH69="","",'Escala Linhas'!CH69)))</f>
        <v/>
      </c>
      <c r="FR69" s="71" t="str">
        <f>IF(Configurações!$B$3="Colunas",IF('Escala Colunas'!Q139="","",'Escala Colunas'!Q139),IF(Configurações!$B$3="Simples","",IF('Escala Linhas'!CI69="","",'Escala Linhas'!CI69)))</f>
        <v/>
      </c>
      <c r="FS69" s="71" t="str">
        <f>IF(Configurações!$B$3="Colunas",IF('Escala Colunas'!Q140="","",'Escala Colunas'!Q140),IF(Configurações!$B$3="Simples","",IF('Escala Linhas'!CJ69="","",'Escala Linhas'!CJ69)))</f>
        <v/>
      </c>
      <c r="FT69">
        <f>IF($B69="",0,IF(Configurações!$B$3="Simples",IF(OR(FZ69="TRAB",FZ69="ATEST"),1,0),IF(AND(FP69&lt;&gt;"",FS69&lt;&gt;""),1,0)))</f>
        <v>0</v>
      </c>
      <c r="FU69" s="72">
        <f>IF(AND(FT69=1,Configurações!$B$3&lt;&gt;"Simples"),MOD(FS69-FP69,1)-FV69,0)</f>
        <v>0</v>
      </c>
      <c r="FV69" s="72">
        <f t="shared" si="152"/>
        <v>0</v>
      </c>
      <c r="FW69">
        <f t="shared" si="153"/>
        <v>0</v>
      </c>
      <c r="FX69">
        <f t="shared" si="154"/>
        <v>0</v>
      </c>
      <c r="FY69" s="38" t="str">
        <f>IF(FT69=0,"",IF(FW69&gt;Configurações!$B$15,"7DIA ","")&amp;IF(AND(WEEKDAY(FP$5)=1,FX69&gt;IF($D69="F",Configurações!$B$13,Configurações!$B$14)),"DOM ","")&amp;IF(Configurações!$B$3="Simples","",IF(ROUND(FU69*1440,0)&lt;=ROUND(Configurações!$B$11*1440,0),IF(ROUND(FV69*1440,0)&gt;0,"INT-INDEVIDO",""),IF(ROUND(FU69*1440,0)&lt;=ROUND(Configurações!$B$12*1440,0),IF(ROUND(FV69*1440,0)&lt;&gt;ROUND(Configurações!$B$8*1440,0),"INT-15MIN",""),IF(OR(ROUND(FV69*1440,0)&lt;ROUND(Configurações!$B$9*1440,0),ROUND(FV69*1440,0)&gt;ROUND(Configurações!$B$10*1440,0)),"INT-1H2H","")))))</f>
        <v/>
      </c>
      <c r="FZ69" t="str">
        <f>IF(Configurações!$B$3="Simples",IF('Escala Simples'!W69="Trabalho","TRAB",IF('Escala Simples'!W69="Folga","FOLGA",IF('Escala Simples'!W69="Atestado","ATEST",IF('Escala Simples'!W69="Férias","FERIAS","")))),"")</f>
        <v/>
      </c>
      <c r="GA69" s="71" t="str">
        <f>IF(Configurações!$B$3="Colunas",IF('Escala Colunas'!Q142="","",'Escala Colunas'!Q142),IF(Configurações!$B$3="Simples","",IF('Escala Linhas'!CL69="","",'Escala Linhas'!CL69)))</f>
        <v/>
      </c>
      <c r="GB69" s="71" t="str">
        <f>IF(Configurações!$B$3="Colunas",IF('Escala Colunas'!Q143="","",'Escala Colunas'!Q143),IF(Configurações!$B$3="Simples","",IF('Escala Linhas'!CM69="","",'Escala Linhas'!CM69)))</f>
        <v/>
      </c>
      <c r="GC69" s="71" t="str">
        <f>IF(Configurações!$B$3="Colunas",IF('Escala Colunas'!Q144="","",'Escala Colunas'!Q144),IF(Configurações!$B$3="Simples","",IF('Escala Linhas'!CN69="","",'Escala Linhas'!CN69)))</f>
        <v/>
      </c>
      <c r="GD69" s="71" t="str">
        <f>IF(Configurações!$B$3="Colunas",IF('Escala Colunas'!Q145="","",'Escala Colunas'!Q145),IF(Configurações!$B$3="Simples","",IF('Escala Linhas'!CO69="","",'Escala Linhas'!CO69)))</f>
        <v/>
      </c>
      <c r="GE69">
        <f>IF($B69="",0,IF(Configurações!$B$3="Simples",IF(OR(GK69="TRAB",GK69="ATEST"),1,0),IF(AND(GA69&lt;&gt;"",GD69&lt;&gt;""),1,0)))</f>
        <v>0</v>
      </c>
      <c r="GF69" s="72">
        <f>IF(AND(GE69=1,Configurações!$B$3&lt;&gt;"Simples"),MOD(GD69-GA69,1)-GG69,0)</f>
        <v>0</v>
      </c>
      <c r="GG69" s="72">
        <f t="shared" si="155"/>
        <v>0</v>
      </c>
      <c r="GH69">
        <f t="shared" si="156"/>
        <v>0</v>
      </c>
      <c r="GI69">
        <f t="shared" si="157"/>
        <v>0</v>
      </c>
      <c r="GJ69" s="38" t="str">
        <f>IF(GE69=0,"",IF(GH69&gt;Configurações!$B$15,"7DIA ","")&amp;IF(AND(WEEKDAY(GA$5)=1,GI69&gt;IF($D69="F",Configurações!$B$13,Configurações!$B$14)),"DOM ","")&amp;IF(Configurações!$B$3="Simples","",IF(ROUND(GF69*1440,0)&lt;=ROUND(Configurações!$B$11*1440,0),IF(ROUND(GG69*1440,0)&gt;0,"INT-INDEVIDO",""),IF(ROUND(GF69*1440,0)&lt;=ROUND(Configurações!$B$12*1440,0),IF(ROUND(GG69*1440,0)&lt;&gt;ROUND(Configurações!$B$8*1440,0),"INT-15MIN",""),IF(OR(ROUND(GG69*1440,0)&lt;ROUND(Configurações!$B$9*1440,0),ROUND(GG69*1440,0)&gt;ROUND(Configurações!$B$10*1440,0)),"INT-1H2H","")))))</f>
        <v/>
      </c>
      <c r="GK69" t="str">
        <f>IF(Configurações!$B$3="Simples",IF('Escala Simples'!X69="Trabalho","TRAB",IF('Escala Simples'!X69="Folga","FOLGA",IF('Escala Simples'!X69="Atestado","ATEST",IF('Escala Simples'!X69="Férias","FERIAS","")))),"")</f>
        <v/>
      </c>
      <c r="GL69" s="71" t="str">
        <f>IF(Configurações!$B$3="Colunas",IF('Escala Colunas'!Q147="","",'Escala Colunas'!Q147),IF(Configurações!$B$3="Simples","",IF('Escala Linhas'!CQ69="","",'Escala Linhas'!CQ69)))</f>
        <v/>
      </c>
      <c r="GM69" s="71" t="str">
        <f>IF(Configurações!$B$3="Colunas",IF('Escala Colunas'!Q148="","",'Escala Colunas'!Q148),IF(Configurações!$B$3="Simples","",IF('Escala Linhas'!CR69="","",'Escala Linhas'!CR69)))</f>
        <v/>
      </c>
      <c r="GN69" s="71" t="str">
        <f>IF(Configurações!$B$3="Colunas",IF('Escala Colunas'!Q149="","",'Escala Colunas'!Q149),IF(Configurações!$B$3="Simples","",IF('Escala Linhas'!CS69="","",'Escala Linhas'!CS69)))</f>
        <v/>
      </c>
      <c r="GO69" s="71" t="str">
        <f>IF(Configurações!$B$3="Colunas",IF('Escala Colunas'!Q150="","",'Escala Colunas'!Q150),IF(Configurações!$B$3="Simples","",IF('Escala Linhas'!CT69="","",'Escala Linhas'!CT69)))</f>
        <v/>
      </c>
      <c r="GP69">
        <f>IF($B69="",0,IF(Configurações!$B$3="Simples",IF(OR(GV69="TRAB",GV69="ATEST"),1,0),IF(AND(GL69&lt;&gt;"",GO69&lt;&gt;""),1,0)))</f>
        <v>0</v>
      </c>
      <c r="GQ69" s="72">
        <f>IF(AND(GP69=1,Configurações!$B$3&lt;&gt;"Simples"),MOD(GO69-GL69,1)-GR69,0)</f>
        <v>0</v>
      </c>
      <c r="GR69" s="72">
        <f t="shared" si="158"/>
        <v>0</v>
      </c>
      <c r="GS69">
        <f t="shared" si="159"/>
        <v>0</v>
      </c>
      <c r="GT69">
        <f t="shared" si="160"/>
        <v>0</v>
      </c>
      <c r="GU69" s="38" t="str">
        <f>IF(GP69=0,"",IF(GS69&gt;Configurações!$B$15,"7DIA ","")&amp;IF(AND(WEEKDAY(GL$5)=1,GT69&gt;IF($D69="F",Configurações!$B$13,Configurações!$B$14)),"DOM ","")&amp;IF(Configurações!$B$3="Simples","",IF(ROUND(GQ69*1440,0)&lt;=ROUND(Configurações!$B$11*1440,0),IF(ROUND(GR69*1440,0)&gt;0,"INT-INDEVIDO",""),IF(ROUND(GQ69*1440,0)&lt;=ROUND(Configurações!$B$12*1440,0),IF(ROUND(GR69*1440,0)&lt;&gt;ROUND(Configurações!$B$8*1440,0),"INT-15MIN",""),IF(OR(ROUND(GR69*1440,0)&lt;ROUND(Configurações!$B$9*1440,0),ROUND(GR69*1440,0)&gt;ROUND(Configurações!$B$10*1440,0)),"INT-1H2H","")))))</f>
        <v/>
      </c>
      <c r="GV69" t="str">
        <f>IF(Configurações!$B$3="Simples",IF('Escala Simples'!Y69="Trabalho","TRAB",IF('Escala Simples'!Y69="Folga","FOLGA",IF('Escala Simples'!Y69="Atestado","ATEST",IF('Escala Simples'!Y69="Férias","FERIAS","")))),"")</f>
        <v/>
      </c>
      <c r="GW69" s="71" t="str">
        <f>IF(Configurações!$B$3="Colunas",IF('Escala Colunas'!Q152="","",'Escala Colunas'!Q152),IF(Configurações!$B$3="Simples","",IF('Escala Linhas'!CV69="","",'Escala Linhas'!CV69)))</f>
        <v/>
      </c>
      <c r="GX69" s="71" t="str">
        <f>IF(Configurações!$B$3="Colunas",IF('Escala Colunas'!Q153="","",'Escala Colunas'!Q153),IF(Configurações!$B$3="Simples","",IF('Escala Linhas'!CW69="","",'Escala Linhas'!CW69)))</f>
        <v/>
      </c>
      <c r="GY69" s="71" t="str">
        <f>IF(Configurações!$B$3="Colunas",IF('Escala Colunas'!Q154="","",'Escala Colunas'!Q154),IF(Configurações!$B$3="Simples","",IF('Escala Linhas'!CX69="","",'Escala Linhas'!CX69)))</f>
        <v/>
      </c>
      <c r="GZ69" s="71" t="str">
        <f>IF(Configurações!$B$3="Colunas",IF('Escala Colunas'!Q155="","",'Escala Colunas'!Q155),IF(Configurações!$B$3="Simples","",IF('Escala Linhas'!CY69="","",'Escala Linhas'!CY69)))</f>
        <v/>
      </c>
      <c r="HA69">
        <f>IF($B69="",0,IF(Configurações!$B$3="Simples",IF(OR(HG69="TRAB",HG69="ATEST"),1,0),IF(AND(GW69&lt;&gt;"",GZ69&lt;&gt;""),1,0)))</f>
        <v>0</v>
      </c>
      <c r="HB69" s="72">
        <f>IF(AND(HA69=1,Configurações!$B$3&lt;&gt;"Simples"),MOD(GZ69-GW69,1)-HC69,0)</f>
        <v>0</v>
      </c>
      <c r="HC69" s="72">
        <f t="shared" si="161"/>
        <v>0</v>
      </c>
      <c r="HD69">
        <f t="shared" si="162"/>
        <v>0</v>
      </c>
      <c r="HE69">
        <f t="shared" si="163"/>
        <v>0</v>
      </c>
      <c r="HF69" s="38" t="str">
        <f>IF(HA69=0,"",IF(HD69&gt;Configurações!$B$15,"7DIA ","")&amp;IF(AND(WEEKDAY(GW$5)=1,HE69&gt;IF($D69="F",Configurações!$B$13,Configurações!$B$14)),"DOM ","")&amp;IF(Configurações!$B$3="Simples","",IF(ROUND(HB69*1440,0)&lt;=ROUND(Configurações!$B$11*1440,0),IF(ROUND(HC69*1440,0)&gt;0,"INT-INDEVIDO",""),IF(ROUND(HB69*1440,0)&lt;=ROUND(Configurações!$B$12*1440,0),IF(ROUND(HC69*1440,0)&lt;&gt;ROUND(Configurações!$B$8*1440,0),"INT-15MIN",""),IF(OR(ROUND(HC69*1440,0)&lt;ROUND(Configurações!$B$9*1440,0),ROUND(HC69*1440,0)&gt;ROUND(Configurações!$B$10*1440,0)),"INT-1H2H","")))))</f>
        <v/>
      </c>
      <c r="HG69" t="str">
        <f>IF(Configurações!$B$3="Simples",IF('Escala Simples'!Z69="Trabalho","TRAB",IF('Escala Simples'!Z69="Folga","FOLGA",IF('Escala Simples'!Z69="Atestado","ATEST",IF('Escala Simples'!Z69="Férias","FERIAS","")))),"")</f>
        <v/>
      </c>
      <c r="HH69" s="71" t="str">
        <f>IF(Configurações!$B$3="Colunas",IF('Escala Colunas'!Q157="","",'Escala Colunas'!Q157),IF(Configurações!$B$3="Simples","",IF('Escala Linhas'!DA69="","",'Escala Linhas'!DA69)))</f>
        <v/>
      </c>
      <c r="HI69" s="71" t="str">
        <f>IF(Configurações!$B$3="Colunas",IF('Escala Colunas'!Q158="","",'Escala Colunas'!Q158),IF(Configurações!$B$3="Simples","",IF('Escala Linhas'!DB69="","",'Escala Linhas'!DB69)))</f>
        <v/>
      </c>
      <c r="HJ69" s="71" t="str">
        <f>IF(Configurações!$B$3="Colunas",IF('Escala Colunas'!Q159="","",'Escala Colunas'!Q159),IF(Configurações!$B$3="Simples","",IF('Escala Linhas'!DC69="","",'Escala Linhas'!DC69)))</f>
        <v/>
      </c>
      <c r="HK69" s="71" t="str">
        <f>IF(Configurações!$B$3="Colunas",IF('Escala Colunas'!Q160="","",'Escala Colunas'!Q160),IF(Configurações!$B$3="Simples","",IF('Escala Linhas'!DD69="","",'Escala Linhas'!DD69)))</f>
        <v/>
      </c>
      <c r="HL69">
        <f>IF($B69="",0,IF(Configurações!$B$3="Simples",IF(OR(HR69="TRAB",HR69="ATEST"),1,0),IF(AND(HH69&lt;&gt;"",HK69&lt;&gt;""),1,0)))</f>
        <v>0</v>
      </c>
      <c r="HM69" s="72">
        <f>IF(AND(HL69=1,Configurações!$B$3&lt;&gt;"Simples"),MOD(HK69-HH69,1)-HN69,0)</f>
        <v>0</v>
      </c>
      <c r="HN69" s="72">
        <f t="shared" si="164"/>
        <v>0</v>
      </c>
      <c r="HO69">
        <f t="shared" si="165"/>
        <v>0</v>
      </c>
      <c r="HP69">
        <f t="shared" si="166"/>
        <v>0</v>
      </c>
      <c r="HQ69" s="38" t="str">
        <f>IF(HL69=0,"",IF(HO69&gt;Configurações!$B$15,"7DIA ","")&amp;IF(AND(WEEKDAY(HH$5)=1,HP69&gt;IF($D69="F",Configurações!$B$13,Configurações!$B$14)),"DOM ","")&amp;IF(Configurações!$B$3="Simples","",IF(ROUND(HM69*1440,0)&lt;=ROUND(Configurações!$B$11*1440,0),IF(ROUND(HN69*1440,0)&gt;0,"INT-INDEVIDO",""),IF(ROUND(HM69*1440,0)&lt;=ROUND(Configurações!$B$12*1440,0),IF(ROUND(HN69*1440,0)&lt;&gt;ROUND(Configurações!$B$8*1440,0),"INT-15MIN",""),IF(OR(ROUND(HN69*1440,0)&lt;ROUND(Configurações!$B$9*1440,0),ROUND(HN69*1440,0)&gt;ROUND(Configurações!$B$10*1440,0)),"INT-1H2H","")))))</f>
        <v/>
      </c>
      <c r="HR69" t="str">
        <f>IF(Configurações!$B$3="Simples",IF('Escala Simples'!AA69="Trabalho","TRAB",IF('Escala Simples'!AA69="Folga","FOLGA",IF('Escala Simples'!AA69="Atestado","ATEST",IF('Escala Simples'!AA69="Férias","FERIAS","")))),"")</f>
        <v/>
      </c>
      <c r="HS69" s="71" t="str">
        <f>IF(Configurações!$B$3="Colunas",IF('Escala Colunas'!Q162="","",'Escala Colunas'!Q162),IF(Configurações!$B$3="Simples","",IF('Escala Linhas'!DF69="","",'Escala Linhas'!DF69)))</f>
        <v/>
      </c>
      <c r="HT69" s="71" t="str">
        <f>IF(Configurações!$B$3="Colunas",IF('Escala Colunas'!Q163="","",'Escala Colunas'!Q163),IF(Configurações!$B$3="Simples","",IF('Escala Linhas'!DG69="","",'Escala Linhas'!DG69)))</f>
        <v/>
      </c>
      <c r="HU69" s="71" t="str">
        <f>IF(Configurações!$B$3="Colunas",IF('Escala Colunas'!Q164="","",'Escala Colunas'!Q164),IF(Configurações!$B$3="Simples","",IF('Escala Linhas'!DH69="","",'Escala Linhas'!DH69)))</f>
        <v/>
      </c>
      <c r="HV69" s="71" t="str">
        <f>IF(Configurações!$B$3="Colunas",IF('Escala Colunas'!Q165="","",'Escala Colunas'!Q165),IF(Configurações!$B$3="Simples","",IF('Escala Linhas'!DI69="","",'Escala Linhas'!DI69)))</f>
        <v/>
      </c>
      <c r="HW69">
        <f>IF($B69="",0,IF(Configurações!$B$3="Simples",IF(OR(IC69="TRAB",IC69="ATEST"),1,0),IF(AND(HS69&lt;&gt;"",HV69&lt;&gt;""),1,0)))</f>
        <v>0</v>
      </c>
      <c r="HX69" s="72">
        <f>IF(AND(HW69=1,Configurações!$B$3&lt;&gt;"Simples"),MOD(HV69-HS69,1)-HY69,0)</f>
        <v>0</v>
      </c>
      <c r="HY69" s="72">
        <f t="shared" si="167"/>
        <v>0</v>
      </c>
      <c r="HZ69">
        <f t="shared" si="168"/>
        <v>0</v>
      </c>
      <c r="IA69">
        <f t="shared" si="169"/>
        <v>0</v>
      </c>
      <c r="IB69" s="38" t="str">
        <f>IF(HW69=0,"",IF(HZ69&gt;Configurações!$B$15,"7DIA ","")&amp;IF(AND(WEEKDAY(HS$5)=1,IA69&gt;IF($D69="F",Configurações!$B$13,Configurações!$B$14)),"DOM ","")&amp;IF(Configurações!$B$3="Simples","",IF(ROUND(HX69*1440,0)&lt;=ROUND(Configurações!$B$11*1440,0),IF(ROUND(HY69*1440,0)&gt;0,"INT-INDEVIDO",""),IF(ROUND(HX69*1440,0)&lt;=ROUND(Configurações!$B$12*1440,0),IF(ROUND(HY69*1440,0)&lt;&gt;ROUND(Configurações!$B$8*1440,0),"INT-15MIN",""),IF(OR(ROUND(HY69*1440,0)&lt;ROUND(Configurações!$B$9*1440,0),ROUND(HY69*1440,0)&gt;ROUND(Configurações!$B$10*1440,0)),"INT-1H2H","")))))</f>
        <v/>
      </c>
      <c r="IC69" t="str">
        <f>IF(Configurações!$B$3="Simples",IF('Escala Simples'!AB69="Trabalho","TRAB",IF('Escala Simples'!AB69="Folga","FOLGA",IF('Escala Simples'!AB69="Atestado","ATEST",IF('Escala Simples'!AB69="Férias","FERIAS","")))),"")</f>
        <v/>
      </c>
      <c r="ID69" s="71" t="str">
        <f>IF(Configurações!$B$3="Colunas",IF('Escala Colunas'!Q170="","",'Escala Colunas'!Q170),IF(Configurações!$B$3="Simples","",IF('Escala Linhas'!DN69="","",'Escala Linhas'!DN69)))</f>
        <v/>
      </c>
      <c r="IE69" s="71" t="str">
        <f>IF(Configurações!$B$3="Colunas",IF('Escala Colunas'!Q171="","",'Escala Colunas'!Q171),IF(Configurações!$B$3="Simples","",IF('Escala Linhas'!DO69="","",'Escala Linhas'!DO69)))</f>
        <v/>
      </c>
      <c r="IF69" s="71" t="str">
        <f>IF(Configurações!$B$3="Colunas",IF('Escala Colunas'!Q172="","",'Escala Colunas'!Q172),IF(Configurações!$B$3="Simples","",IF('Escala Linhas'!DP69="","",'Escala Linhas'!DP69)))</f>
        <v/>
      </c>
      <c r="IG69" s="71" t="str">
        <f>IF(Configurações!$B$3="Colunas",IF('Escala Colunas'!Q173="","",'Escala Colunas'!Q173),IF(Configurações!$B$3="Simples","",IF('Escala Linhas'!DQ69="","",'Escala Linhas'!DQ69)))</f>
        <v/>
      </c>
      <c r="IH69">
        <f>IF($B69="",0,IF(Configurações!$B$3="Simples",IF(OR(IN69="TRAB",IN69="ATEST"),1,0),IF(AND(ID69&lt;&gt;"",IG69&lt;&gt;""),1,0)))</f>
        <v>0</v>
      </c>
      <c r="II69" s="72">
        <f>IF(AND(IH69=1,Configurações!$B$3&lt;&gt;"Simples"),MOD(IG69-ID69,1)-IJ69,0)</f>
        <v>0</v>
      </c>
      <c r="IJ69" s="72">
        <f t="shared" si="170"/>
        <v>0</v>
      </c>
      <c r="IK69">
        <f t="shared" si="171"/>
        <v>0</v>
      </c>
      <c r="IL69">
        <f t="shared" si="172"/>
        <v>0</v>
      </c>
      <c r="IM69" s="38" t="str">
        <f>IF(IH69=0,"",IF(IK69&gt;Configurações!$B$15,"7DIA ","")&amp;IF(AND(WEEKDAY(ID$5)=1,IL69&gt;IF($D69="F",Configurações!$B$13,Configurações!$B$14)),"DOM ","")&amp;IF(Configurações!$B$3="Simples","",IF(ROUND(II69*1440,0)&lt;=ROUND(Configurações!$B$11*1440,0),IF(ROUND(IJ69*1440,0)&gt;0,"INT-INDEVIDO",""),IF(ROUND(II69*1440,0)&lt;=ROUND(Configurações!$B$12*1440,0),IF(ROUND(IJ69*1440,0)&lt;&gt;ROUND(Configurações!$B$8*1440,0),"INT-15MIN",""),IF(OR(ROUND(IJ69*1440,0)&lt;ROUND(Configurações!$B$9*1440,0),ROUND(IJ69*1440,0)&gt;ROUND(Configurações!$B$10*1440,0)),"INT-1H2H","")))))</f>
        <v/>
      </c>
      <c r="IN69" t="str">
        <f>IF(Configurações!$B$3="Simples",IF('Escala Simples'!AE69="Trabalho","TRAB",IF('Escala Simples'!AE69="Folga","FOLGA",IF('Escala Simples'!AE69="Atestado","ATEST",IF('Escala Simples'!AE69="Férias","FERIAS","")))),"")</f>
        <v/>
      </c>
      <c r="IO69" s="71" t="str">
        <f>IF(Configurações!$B$3="Colunas",IF('Escala Colunas'!Q175="","",'Escala Colunas'!Q175),IF(Configurações!$B$3="Simples","",IF('Escala Linhas'!DS69="","",'Escala Linhas'!DS69)))</f>
        <v/>
      </c>
      <c r="IP69" s="71" t="str">
        <f>IF(Configurações!$B$3="Colunas",IF('Escala Colunas'!Q176="","",'Escala Colunas'!Q176),IF(Configurações!$B$3="Simples","",IF('Escala Linhas'!DT69="","",'Escala Linhas'!DT69)))</f>
        <v/>
      </c>
      <c r="IQ69" s="71" t="str">
        <f>IF(Configurações!$B$3="Colunas",IF('Escala Colunas'!Q177="","",'Escala Colunas'!Q177),IF(Configurações!$B$3="Simples","",IF('Escala Linhas'!DU69="","",'Escala Linhas'!DU69)))</f>
        <v/>
      </c>
      <c r="IR69" s="71" t="str">
        <f>IF(Configurações!$B$3="Colunas",IF('Escala Colunas'!Q178="","",'Escala Colunas'!Q178),IF(Configurações!$B$3="Simples","",IF('Escala Linhas'!DV69="","",'Escala Linhas'!DV69)))</f>
        <v/>
      </c>
      <c r="IS69">
        <f>IF($B69="",0,IF(Configurações!$B$3="Simples",IF(OR(IY69="TRAB",IY69="ATEST"),1,0),IF(AND(IO69&lt;&gt;"",IR69&lt;&gt;""),1,0)))</f>
        <v>0</v>
      </c>
      <c r="IT69" s="72">
        <f>IF(AND(IS69=1,Configurações!$B$3&lt;&gt;"Simples"),MOD(IR69-IO69,1)-IU69,0)</f>
        <v>0</v>
      </c>
      <c r="IU69" s="72">
        <f t="shared" si="173"/>
        <v>0</v>
      </c>
      <c r="IV69">
        <f t="shared" si="174"/>
        <v>0</v>
      </c>
      <c r="IW69">
        <f t="shared" si="175"/>
        <v>0</v>
      </c>
      <c r="IX69" s="38" t="str">
        <f>IF(IS69=0,"",IF(IV69&gt;Configurações!$B$15,"7DIA ","")&amp;IF(AND(WEEKDAY(IO$5)=1,IW69&gt;IF($D69="F",Configurações!$B$13,Configurações!$B$14)),"DOM ","")&amp;IF(Configurações!$B$3="Simples","",IF(ROUND(IT69*1440,0)&lt;=ROUND(Configurações!$B$11*1440,0),IF(ROUND(IU69*1440,0)&gt;0,"INT-INDEVIDO",""),IF(ROUND(IT69*1440,0)&lt;=ROUND(Configurações!$B$12*1440,0),IF(ROUND(IU69*1440,0)&lt;&gt;ROUND(Configurações!$B$8*1440,0),"INT-15MIN",""),IF(OR(ROUND(IU69*1440,0)&lt;ROUND(Configurações!$B$9*1440,0),ROUND(IU69*1440,0)&gt;ROUND(Configurações!$B$10*1440,0)),"INT-1H2H","")))))</f>
        <v/>
      </c>
      <c r="IY69" t="str">
        <f>IF(Configurações!$B$3="Simples",IF('Escala Simples'!AF69="Trabalho","TRAB",IF('Escala Simples'!AF69="Folga","FOLGA",IF('Escala Simples'!AF69="Atestado","ATEST",IF('Escala Simples'!AF69="Férias","FERIAS","")))),"")</f>
        <v/>
      </c>
      <c r="IZ69" s="71" t="str">
        <f>IF(Configurações!$B$3="Colunas",IF('Escala Colunas'!Q180="","",'Escala Colunas'!Q180),IF(Configurações!$B$3="Simples","",IF('Escala Linhas'!DX69="","",'Escala Linhas'!DX69)))</f>
        <v/>
      </c>
      <c r="JA69" s="71" t="str">
        <f>IF(Configurações!$B$3="Colunas",IF('Escala Colunas'!Q181="","",'Escala Colunas'!Q181),IF(Configurações!$B$3="Simples","",IF('Escala Linhas'!DY69="","",'Escala Linhas'!DY69)))</f>
        <v/>
      </c>
      <c r="JB69" s="71" t="str">
        <f>IF(Configurações!$B$3="Colunas",IF('Escala Colunas'!Q182="","",'Escala Colunas'!Q182),IF(Configurações!$B$3="Simples","",IF('Escala Linhas'!DZ69="","",'Escala Linhas'!DZ69)))</f>
        <v/>
      </c>
      <c r="JC69" s="71" t="str">
        <f>IF(Configurações!$B$3="Colunas",IF('Escala Colunas'!Q183="","",'Escala Colunas'!Q183),IF(Configurações!$B$3="Simples","",IF('Escala Linhas'!EA69="","",'Escala Linhas'!EA69)))</f>
        <v/>
      </c>
      <c r="JD69">
        <f>IF($B69="",0,IF(Configurações!$B$3="Simples",IF(OR(JJ69="TRAB",JJ69="ATEST"),1,0),IF(AND(IZ69&lt;&gt;"",JC69&lt;&gt;""),1,0)))</f>
        <v>0</v>
      </c>
      <c r="JE69" s="72">
        <f>IF(AND(JD69=1,Configurações!$B$3&lt;&gt;"Simples"),MOD(JC69-IZ69,1)-JF69,0)</f>
        <v>0</v>
      </c>
      <c r="JF69" s="72">
        <f t="shared" si="176"/>
        <v>0</v>
      </c>
      <c r="JG69">
        <f t="shared" si="177"/>
        <v>0</v>
      </c>
      <c r="JH69">
        <f t="shared" si="178"/>
        <v>0</v>
      </c>
      <c r="JI69" s="38" t="str">
        <f>IF(JD69=0,"",IF(JG69&gt;Configurações!$B$15,"7DIA ","")&amp;IF(AND(WEEKDAY(IZ$5)=1,JH69&gt;IF($D69="F",Configurações!$B$13,Configurações!$B$14)),"DOM ","")&amp;IF(Configurações!$B$3="Simples","",IF(ROUND(JE69*1440,0)&lt;=ROUND(Configurações!$B$11*1440,0),IF(ROUND(JF69*1440,0)&gt;0,"INT-INDEVIDO",""),IF(ROUND(JE69*1440,0)&lt;=ROUND(Configurações!$B$12*1440,0),IF(ROUND(JF69*1440,0)&lt;&gt;ROUND(Configurações!$B$8*1440,0),"INT-15MIN",""),IF(OR(ROUND(JF69*1440,0)&lt;ROUND(Configurações!$B$9*1440,0),ROUND(JF69*1440,0)&gt;ROUND(Configurações!$B$10*1440,0)),"INT-1H2H","")))))</f>
        <v/>
      </c>
      <c r="JJ69" t="str">
        <f>IF(Configurações!$B$3="Simples",IF('Escala Simples'!AG69="Trabalho","TRAB",IF('Escala Simples'!AG69="Folga","FOLGA",IF('Escala Simples'!AG69="Atestado","ATEST",IF('Escala Simples'!AG69="Férias","FERIAS","")))),"")</f>
        <v/>
      </c>
      <c r="JK69" s="71" t="str">
        <f>IF(Configurações!$B$3="Colunas",IF('Escala Colunas'!Q185="","",'Escala Colunas'!Q185),IF(Configurações!$B$3="Simples","",IF('Escala Linhas'!EC69="","",'Escala Linhas'!EC69)))</f>
        <v/>
      </c>
      <c r="JL69" s="71" t="str">
        <f>IF(Configurações!$B$3="Colunas",IF('Escala Colunas'!Q186="","",'Escala Colunas'!Q186),IF(Configurações!$B$3="Simples","",IF('Escala Linhas'!ED69="","",'Escala Linhas'!ED69)))</f>
        <v/>
      </c>
      <c r="JM69" s="71" t="str">
        <f>IF(Configurações!$B$3="Colunas",IF('Escala Colunas'!Q187="","",'Escala Colunas'!Q187),IF(Configurações!$B$3="Simples","",IF('Escala Linhas'!EE69="","",'Escala Linhas'!EE69)))</f>
        <v/>
      </c>
      <c r="JN69" s="71" t="str">
        <f>IF(Configurações!$B$3="Colunas",IF('Escala Colunas'!Q188="","",'Escala Colunas'!Q188),IF(Configurações!$B$3="Simples","",IF('Escala Linhas'!EF69="","",'Escala Linhas'!EF69)))</f>
        <v/>
      </c>
      <c r="JO69">
        <f>IF($B69="",0,IF(Configurações!$B$3="Simples",IF(OR(JU69="TRAB",JU69="ATEST"),1,0),IF(AND(JK69&lt;&gt;"",JN69&lt;&gt;""),1,0)))</f>
        <v>0</v>
      </c>
      <c r="JP69" s="72">
        <f>IF(AND(JO69=1,Configurações!$B$3&lt;&gt;"Simples"),MOD(JN69-JK69,1)-JQ69,0)</f>
        <v>0</v>
      </c>
      <c r="JQ69" s="72">
        <f t="shared" si="179"/>
        <v>0</v>
      </c>
      <c r="JR69">
        <f t="shared" si="180"/>
        <v>0</v>
      </c>
      <c r="JS69">
        <f t="shared" si="181"/>
        <v>0</v>
      </c>
      <c r="JT69" s="38" t="str">
        <f>IF(JO69=0,"",IF(JR69&gt;Configurações!$B$15,"7DIA ","")&amp;IF(AND(WEEKDAY(JK$5)=1,JS69&gt;IF($D69="F",Configurações!$B$13,Configurações!$B$14)),"DOM ","")&amp;IF(Configurações!$B$3="Simples","",IF(ROUND(JP69*1440,0)&lt;=ROUND(Configurações!$B$11*1440,0),IF(ROUND(JQ69*1440,0)&gt;0,"INT-INDEVIDO",""),IF(ROUND(JP69*1440,0)&lt;=ROUND(Configurações!$B$12*1440,0),IF(ROUND(JQ69*1440,0)&lt;&gt;ROUND(Configurações!$B$8*1440,0),"INT-15MIN",""),IF(OR(ROUND(JQ69*1440,0)&lt;ROUND(Configurações!$B$9*1440,0),ROUND(JQ69*1440,0)&gt;ROUND(Configurações!$B$10*1440,0)),"INT-1H2H","")))))</f>
        <v/>
      </c>
      <c r="JU69" t="str">
        <f>IF(Configurações!$B$3="Simples",IF('Escala Simples'!AH69="Trabalho","TRAB",IF('Escala Simples'!AH69="Folga","FOLGA",IF('Escala Simples'!AH69="Atestado","ATEST",IF('Escala Simples'!AH69="Férias","FERIAS","")))),"")</f>
        <v/>
      </c>
      <c r="JV69" s="71" t="str">
        <f>IF(Configurações!$B$3="Colunas",IF('Escala Colunas'!Q190="","",'Escala Colunas'!Q190),IF(Configurações!$B$3="Simples","",IF('Escala Linhas'!EH69="","",'Escala Linhas'!EH69)))</f>
        <v/>
      </c>
      <c r="JW69" s="71" t="str">
        <f>IF(Configurações!$B$3="Colunas",IF('Escala Colunas'!Q191="","",'Escala Colunas'!Q191),IF(Configurações!$B$3="Simples","",IF('Escala Linhas'!EI69="","",'Escala Linhas'!EI69)))</f>
        <v/>
      </c>
      <c r="JX69" s="71" t="str">
        <f>IF(Configurações!$B$3="Colunas",IF('Escala Colunas'!Q192="","",'Escala Colunas'!Q192),IF(Configurações!$B$3="Simples","",IF('Escala Linhas'!EJ69="","",'Escala Linhas'!EJ69)))</f>
        <v/>
      </c>
      <c r="JY69" s="71" t="str">
        <f>IF(Configurações!$B$3="Colunas",IF('Escala Colunas'!Q193="","",'Escala Colunas'!Q193),IF(Configurações!$B$3="Simples","",IF('Escala Linhas'!EK69="","",'Escala Linhas'!EK69)))</f>
        <v/>
      </c>
      <c r="JZ69">
        <f>IF($B69="",0,IF(Configurações!$B$3="Simples",IF(OR(KF69="TRAB",KF69="ATEST"),1,0),IF(AND(JV69&lt;&gt;"",JY69&lt;&gt;""),1,0)))</f>
        <v>0</v>
      </c>
      <c r="KA69" s="72">
        <f>IF(AND(JZ69=1,Configurações!$B$3&lt;&gt;"Simples"),MOD(JY69-JV69,1)-KB69,0)</f>
        <v>0</v>
      </c>
      <c r="KB69" s="72">
        <f t="shared" si="182"/>
        <v>0</v>
      </c>
      <c r="KC69">
        <f t="shared" si="183"/>
        <v>0</v>
      </c>
      <c r="KD69">
        <f t="shared" si="184"/>
        <v>0</v>
      </c>
      <c r="KE69" s="38" t="str">
        <f>IF(JZ69=0,"",IF(KC69&gt;Configurações!$B$15,"7DIA ","")&amp;IF(AND(WEEKDAY(JV$5)=1,KD69&gt;IF($D69="F",Configurações!$B$13,Configurações!$B$14)),"DOM ","")&amp;IF(Configurações!$B$3="Simples","",IF(ROUND(KA69*1440,0)&lt;=ROUND(Configurações!$B$11*1440,0),IF(ROUND(KB69*1440,0)&gt;0,"INT-INDEVIDO",""),IF(ROUND(KA69*1440,0)&lt;=ROUND(Configurações!$B$12*1440,0),IF(ROUND(KB69*1440,0)&lt;&gt;ROUND(Configurações!$B$8*1440,0),"INT-15MIN",""),IF(OR(ROUND(KB69*1440,0)&lt;ROUND(Configurações!$B$9*1440,0),ROUND(KB69*1440,0)&gt;ROUND(Configurações!$B$10*1440,0)),"INT-1H2H","")))))</f>
        <v/>
      </c>
      <c r="KF69" t="str">
        <f>IF(Configurações!$B$3="Simples",IF('Escala Simples'!AI69="Trabalho","TRAB",IF('Escala Simples'!AI69="Folga","FOLGA",IF('Escala Simples'!AI69="Atestado","ATEST",IF('Escala Simples'!AI69="Férias","FERIAS","")))),"")</f>
        <v/>
      </c>
      <c r="KG69" s="71" t="str">
        <f>IF(Configurações!$B$3="Colunas",IF('Escala Colunas'!Q195="","",'Escala Colunas'!Q195),IF(Configurações!$B$3="Simples","",IF('Escala Linhas'!EM69="","",'Escala Linhas'!EM69)))</f>
        <v/>
      </c>
      <c r="KH69" s="71" t="str">
        <f>IF(Configurações!$B$3="Colunas",IF('Escala Colunas'!Q196="","",'Escala Colunas'!Q196),IF(Configurações!$B$3="Simples","",IF('Escala Linhas'!EN69="","",'Escala Linhas'!EN69)))</f>
        <v/>
      </c>
      <c r="KI69" s="71" t="str">
        <f>IF(Configurações!$B$3="Colunas",IF('Escala Colunas'!Q197="","",'Escala Colunas'!Q197),IF(Configurações!$B$3="Simples","",IF('Escala Linhas'!EO69="","",'Escala Linhas'!EO69)))</f>
        <v/>
      </c>
      <c r="KJ69" s="71" t="str">
        <f>IF(Configurações!$B$3="Colunas",IF('Escala Colunas'!Q198="","",'Escala Colunas'!Q198),IF(Configurações!$B$3="Simples","",IF('Escala Linhas'!EP69="","",'Escala Linhas'!EP69)))</f>
        <v/>
      </c>
      <c r="KK69">
        <f>IF($B69="",0,IF(Configurações!$B$3="Simples",IF(OR(KQ69="TRAB",KQ69="ATEST"),1,0),IF(AND(KG69&lt;&gt;"",KJ69&lt;&gt;""),1,0)))</f>
        <v>0</v>
      </c>
      <c r="KL69" s="72">
        <f>IF(AND(KK69=1,Configurações!$B$3&lt;&gt;"Simples"),MOD(KJ69-KG69,1)-KM69,0)</f>
        <v>0</v>
      </c>
      <c r="KM69" s="72">
        <f t="shared" si="185"/>
        <v>0</v>
      </c>
      <c r="KN69">
        <f t="shared" si="186"/>
        <v>0</v>
      </c>
      <c r="KO69">
        <f t="shared" si="187"/>
        <v>0</v>
      </c>
      <c r="KP69" s="38" t="str">
        <f>IF(KK69=0,"",IF(KN69&gt;Configurações!$B$15,"7DIA ","")&amp;IF(AND(WEEKDAY(KG$5)=1,KO69&gt;IF($D69="F",Configurações!$B$13,Configurações!$B$14)),"DOM ","")&amp;IF(Configurações!$B$3="Simples","",IF(ROUND(KL69*1440,0)&lt;=ROUND(Configurações!$B$11*1440,0),IF(ROUND(KM69*1440,0)&gt;0,"INT-INDEVIDO",""),IF(ROUND(KL69*1440,0)&lt;=ROUND(Configurações!$B$12*1440,0),IF(ROUND(KM69*1440,0)&lt;&gt;ROUND(Configurações!$B$8*1440,0),"INT-15MIN",""),IF(OR(ROUND(KM69*1440,0)&lt;ROUND(Configurações!$B$9*1440,0),ROUND(KM69*1440,0)&gt;ROUND(Configurações!$B$10*1440,0)),"INT-1H2H","")))))</f>
        <v/>
      </c>
      <c r="KQ69" t="str">
        <f>IF(Configurações!$B$3="Simples",IF('Escala Simples'!AJ69="Trabalho","TRAB",IF('Escala Simples'!AJ69="Folga","FOLGA",IF('Escala Simples'!AJ69="Atestado","ATEST",IF('Escala Simples'!AJ69="Férias","FERIAS","")))),"")</f>
        <v/>
      </c>
      <c r="KR69" s="71" t="str">
        <f>IF(Configurações!$B$3="Colunas",IF('Escala Colunas'!Q200="","",'Escala Colunas'!Q200),IF(Configurações!$B$3="Simples","",IF('Escala Linhas'!ER69="","",'Escala Linhas'!ER69)))</f>
        <v/>
      </c>
      <c r="KS69" s="71" t="str">
        <f>IF(Configurações!$B$3="Colunas",IF('Escala Colunas'!Q201="","",'Escala Colunas'!Q201),IF(Configurações!$B$3="Simples","",IF('Escala Linhas'!ES69="","",'Escala Linhas'!ES69)))</f>
        <v/>
      </c>
      <c r="KT69" s="71" t="str">
        <f>IF(Configurações!$B$3="Colunas",IF('Escala Colunas'!Q202="","",'Escala Colunas'!Q202),IF(Configurações!$B$3="Simples","",IF('Escala Linhas'!ET69="","",'Escala Linhas'!ET69)))</f>
        <v/>
      </c>
      <c r="KU69" s="71" t="str">
        <f>IF(Configurações!$B$3="Colunas",IF('Escala Colunas'!Q203="","",'Escala Colunas'!Q203),IF(Configurações!$B$3="Simples","",IF('Escala Linhas'!EU69="","",'Escala Linhas'!EU69)))</f>
        <v/>
      </c>
      <c r="KV69">
        <f>IF($B69="",0,IF(Configurações!$B$3="Simples",IF(OR(LB69="TRAB",LB69="ATEST"),1,0),IF(AND(KR69&lt;&gt;"",KU69&lt;&gt;""),1,0)))</f>
        <v>0</v>
      </c>
      <c r="KW69" s="72">
        <f>IF(AND(KV69=1,Configurações!$B$3&lt;&gt;"Simples"),MOD(KU69-KR69,1)-KX69,0)</f>
        <v>0</v>
      </c>
      <c r="KX69" s="72">
        <f t="shared" si="188"/>
        <v>0</v>
      </c>
      <c r="KY69">
        <f t="shared" si="189"/>
        <v>0</v>
      </c>
      <c r="KZ69">
        <f t="shared" si="190"/>
        <v>0</v>
      </c>
      <c r="LA69" s="38" t="str">
        <f>IF(KV69=0,"",IF(KY69&gt;Configurações!$B$15,"7DIA ","")&amp;IF(AND(WEEKDAY(KR$5)=1,KZ69&gt;IF($D69="F",Configurações!$B$13,Configurações!$B$14)),"DOM ","")&amp;IF(Configurações!$B$3="Simples","",IF(ROUND(KW69*1440,0)&lt;=ROUND(Configurações!$B$11*1440,0),IF(ROUND(KX69*1440,0)&gt;0,"INT-INDEVIDO",""),IF(ROUND(KW69*1440,0)&lt;=ROUND(Configurações!$B$12*1440,0),IF(ROUND(KX69*1440,0)&lt;&gt;ROUND(Configurações!$B$8*1440,0),"INT-15MIN",""),IF(OR(ROUND(KX69*1440,0)&lt;ROUND(Configurações!$B$9*1440,0),ROUND(KX69*1440,0)&gt;ROUND(Configurações!$B$10*1440,0)),"INT-1H2H","")))))</f>
        <v/>
      </c>
      <c r="LB69" t="str">
        <f>IF(Configurações!$B$3="Simples",IF('Escala Simples'!AK69="Trabalho","TRAB",IF('Escala Simples'!AK69="Folga","FOLGA",IF('Escala Simples'!AK69="Atestado","ATEST",IF('Escala Simples'!AK69="Férias","FERIAS","")))),"")</f>
        <v/>
      </c>
      <c r="LC69" s="71" t="str">
        <f>IF(Configurações!$B$3="Colunas",IF('Escala Colunas'!Q208="","",'Escala Colunas'!Q208),IF(Configurações!$B$3="Simples","",IF('Escala Linhas'!EZ69="","",'Escala Linhas'!EZ69)))</f>
        <v/>
      </c>
      <c r="LD69" s="71" t="str">
        <f>IF(Configurações!$B$3="Colunas",IF('Escala Colunas'!Q209="","",'Escala Colunas'!Q209),IF(Configurações!$B$3="Simples","",IF('Escala Linhas'!FA69="","",'Escala Linhas'!FA69)))</f>
        <v/>
      </c>
      <c r="LE69" s="71" t="str">
        <f>IF(Configurações!$B$3="Colunas",IF('Escala Colunas'!Q210="","",'Escala Colunas'!Q210),IF(Configurações!$B$3="Simples","",IF('Escala Linhas'!FB69="","",'Escala Linhas'!FB69)))</f>
        <v/>
      </c>
      <c r="LF69" s="71" t="str">
        <f>IF(Configurações!$B$3="Colunas",IF('Escala Colunas'!Q211="","",'Escala Colunas'!Q211),IF(Configurações!$B$3="Simples","",IF('Escala Linhas'!FC69="","",'Escala Linhas'!FC69)))</f>
        <v/>
      </c>
      <c r="LG69">
        <f>IF($B69="",0,IF(Configurações!$B$3="Simples",IF(OR(LM69="TRAB",LM69="ATEST"),1,0),IF(AND(LC69&lt;&gt;"",LF69&lt;&gt;""),1,0)))</f>
        <v>0</v>
      </c>
      <c r="LH69" s="72">
        <f>IF(AND(LG69=1,Configurações!$B$3&lt;&gt;"Simples"),MOD(LF69-LC69,1)-LI69,0)</f>
        <v>0</v>
      </c>
      <c r="LI69" s="72">
        <f t="shared" si="191"/>
        <v>0</v>
      </c>
      <c r="LJ69">
        <f t="shared" si="192"/>
        <v>0</v>
      </c>
      <c r="LK69">
        <f t="shared" si="193"/>
        <v>0</v>
      </c>
      <c r="LL69" s="38" t="str">
        <f>IF(LG69=0,"",IF(LJ69&gt;Configurações!$B$15,"7DIA ","")&amp;IF(AND(WEEKDAY(LC$5)=1,LK69&gt;IF($D69="F",Configurações!$B$13,Configurações!$B$14)),"DOM ","")&amp;IF(Configurações!$B$3="Simples","",IF(ROUND(LH69*1440,0)&lt;=ROUND(Configurações!$B$11*1440,0),IF(ROUND(LI69*1440,0)&gt;0,"INT-INDEVIDO",""),IF(ROUND(LH69*1440,0)&lt;=ROUND(Configurações!$B$12*1440,0),IF(ROUND(LI69*1440,0)&lt;&gt;ROUND(Configurações!$B$8*1440,0),"INT-15MIN",""),IF(OR(ROUND(LI69*1440,0)&lt;ROUND(Configurações!$B$9*1440,0),ROUND(LI69*1440,0)&gt;ROUND(Configurações!$B$10*1440,0)),"INT-1H2H","")))))</f>
        <v/>
      </c>
      <c r="LM69" t="str">
        <f>IF(Configurações!$B$3="Simples",IF('Escala Simples'!AN69="Trabalho","TRAB",IF('Escala Simples'!AN69="Folga","FOLGA",IF('Escala Simples'!AN69="Atestado","ATEST",IF('Escala Simples'!AN69="Férias","FERIAS","")))),"")</f>
        <v/>
      </c>
      <c r="LN69" s="71" t="str">
        <f>IF(Configurações!$B$3="Colunas",IF('Escala Colunas'!Q213="","",'Escala Colunas'!Q213),IF(Configurações!$B$3="Simples","",IF('Escala Linhas'!FE69="","",'Escala Linhas'!FE69)))</f>
        <v/>
      </c>
      <c r="LO69" s="71" t="str">
        <f>IF(Configurações!$B$3="Colunas",IF('Escala Colunas'!Q214="","",'Escala Colunas'!Q214),IF(Configurações!$B$3="Simples","",IF('Escala Linhas'!FF69="","",'Escala Linhas'!FF69)))</f>
        <v/>
      </c>
      <c r="LP69" s="71" t="str">
        <f>IF(Configurações!$B$3="Colunas",IF('Escala Colunas'!Q215="","",'Escala Colunas'!Q215),IF(Configurações!$B$3="Simples","",IF('Escala Linhas'!FG69="","",'Escala Linhas'!FG69)))</f>
        <v/>
      </c>
      <c r="LQ69" s="71" t="str">
        <f>IF(Configurações!$B$3="Colunas",IF('Escala Colunas'!Q216="","",'Escala Colunas'!Q216),IF(Configurações!$B$3="Simples","",IF('Escala Linhas'!FH69="","",'Escala Linhas'!FH69)))</f>
        <v/>
      </c>
      <c r="LR69">
        <f>IF($B69="",0,IF(Configurações!$B$3="Simples",IF(OR(LX69="TRAB",LX69="ATEST"),1,0),IF(AND(LN69&lt;&gt;"",LQ69&lt;&gt;""),1,0)))</f>
        <v>0</v>
      </c>
      <c r="LS69" s="72">
        <f>IF(AND(LR69=1,Configurações!$B$3&lt;&gt;"Simples"),MOD(LQ69-LN69,1)-LT69,0)</f>
        <v>0</v>
      </c>
      <c r="LT69" s="72">
        <f t="shared" si="194"/>
        <v>0</v>
      </c>
      <c r="LU69">
        <f t="shared" si="195"/>
        <v>0</v>
      </c>
      <c r="LV69">
        <f t="shared" si="196"/>
        <v>0</v>
      </c>
      <c r="LW69" s="38" t="str">
        <f>IF(LR69=0,"",IF(LU69&gt;Configurações!$B$15,"7DIA ","")&amp;IF(AND(WEEKDAY(LN$5)=1,LV69&gt;IF($D69="F",Configurações!$B$13,Configurações!$B$14)),"DOM ","")&amp;IF(Configurações!$B$3="Simples","",IF(ROUND(LS69*1440,0)&lt;=ROUND(Configurações!$B$11*1440,0),IF(ROUND(LT69*1440,0)&gt;0,"INT-INDEVIDO",""),IF(ROUND(LS69*1440,0)&lt;=ROUND(Configurações!$B$12*1440,0),IF(ROUND(LT69*1440,0)&lt;&gt;ROUND(Configurações!$B$8*1440,0),"INT-15MIN",""),IF(OR(ROUND(LT69*1440,0)&lt;ROUND(Configurações!$B$9*1440,0),ROUND(LT69*1440,0)&gt;ROUND(Configurações!$B$10*1440,0)),"INT-1H2H","")))))</f>
        <v/>
      </c>
      <c r="LX69" t="str">
        <f>IF(Configurações!$B$3="Simples",IF('Escala Simples'!AO69="Trabalho","TRAB",IF('Escala Simples'!AO69="Folga","FOLGA",IF('Escala Simples'!AO69="Atestado","ATEST",IF('Escala Simples'!AO69="Férias","FERIAS","")))),"")</f>
        <v/>
      </c>
      <c r="LY69" s="71" t="str">
        <f>IF(Configurações!$B$3="Colunas",IF('Escala Colunas'!Q218="","",'Escala Colunas'!Q218),IF(Configurações!$B$3="Simples","",IF('Escala Linhas'!FJ69="","",'Escala Linhas'!FJ69)))</f>
        <v/>
      </c>
      <c r="LZ69" s="71" t="str">
        <f>IF(Configurações!$B$3="Colunas",IF('Escala Colunas'!Q219="","",'Escala Colunas'!Q219),IF(Configurações!$B$3="Simples","",IF('Escala Linhas'!FK69="","",'Escala Linhas'!FK69)))</f>
        <v/>
      </c>
      <c r="MA69" s="71" t="str">
        <f>IF(Configurações!$B$3="Colunas",IF('Escala Colunas'!Q220="","",'Escala Colunas'!Q220),IF(Configurações!$B$3="Simples","",IF('Escala Linhas'!FL69="","",'Escala Linhas'!FL69)))</f>
        <v/>
      </c>
      <c r="MB69" s="71" t="str">
        <f>IF(Configurações!$B$3="Colunas",IF('Escala Colunas'!Q221="","",'Escala Colunas'!Q221),IF(Configurações!$B$3="Simples","",IF('Escala Linhas'!FM69="","",'Escala Linhas'!FM69)))</f>
        <v/>
      </c>
      <c r="MC69">
        <f>IF($B69="",0,IF(Configurações!$B$3="Simples",IF(OR(MI69="TRAB",MI69="ATEST"),1,0),IF(AND(LY69&lt;&gt;"",MB69&lt;&gt;""),1,0)))</f>
        <v>0</v>
      </c>
      <c r="MD69" s="72">
        <f>IF(AND(MC69=1,Configurações!$B$3&lt;&gt;"Simples"),MOD(MB69-LY69,1)-ME69,0)</f>
        <v>0</v>
      </c>
      <c r="ME69" s="72">
        <f t="shared" si="197"/>
        <v>0</v>
      </c>
      <c r="MF69">
        <f t="shared" si="198"/>
        <v>0</v>
      </c>
      <c r="MG69">
        <f t="shared" si="199"/>
        <v>0</v>
      </c>
      <c r="MH69" s="38" t="str">
        <f>IF(MC69=0,"",IF(MF69&gt;Configurações!$B$15,"7DIA ","")&amp;IF(AND(WEEKDAY(LY$5)=1,MG69&gt;IF($D69="F",Configurações!$B$13,Configurações!$B$14)),"DOM ","")&amp;IF(Configurações!$B$3="Simples","",IF(ROUND(MD69*1440,0)&lt;=ROUND(Configurações!$B$11*1440,0),IF(ROUND(ME69*1440,0)&gt;0,"INT-INDEVIDO",""),IF(ROUND(MD69*1440,0)&lt;=ROUND(Configurações!$B$12*1440,0),IF(ROUND(ME69*1440,0)&lt;&gt;ROUND(Configurações!$B$8*1440,0),"INT-15MIN",""),IF(OR(ROUND(ME69*1440,0)&lt;ROUND(Configurações!$B$9*1440,0),ROUND(ME69*1440,0)&gt;ROUND(Configurações!$B$10*1440,0)),"INT-1H2H","")))))</f>
        <v/>
      </c>
      <c r="MI69" t="str">
        <f>IF(Configurações!$B$3="Simples",IF('Escala Simples'!AP69="Trabalho","TRAB",IF('Escala Simples'!AP69="Folga","FOLGA",IF('Escala Simples'!AP69="Atestado","ATEST",IF('Escala Simples'!AP69="Férias","FERIAS","")))),"")</f>
        <v/>
      </c>
      <c r="MJ69" s="71" t="str">
        <f>IF(Configurações!$B$3="Colunas",IF('Escala Colunas'!Q223="","",'Escala Colunas'!Q223),IF(Configurações!$B$3="Simples","",IF('Escala Linhas'!FO69="","",'Escala Linhas'!FO69)))</f>
        <v/>
      </c>
      <c r="MK69" s="71" t="str">
        <f>IF(Configurações!$B$3="Colunas",IF('Escala Colunas'!Q224="","",'Escala Colunas'!Q224),IF(Configurações!$B$3="Simples","",IF('Escala Linhas'!FP69="","",'Escala Linhas'!FP69)))</f>
        <v/>
      </c>
      <c r="ML69" s="71" t="str">
        <f>IF(Configurações!$B$3="Colunas",IF('Escala Colunas'!Q225="","",'Escala Colunas'!Q225),IF(Configurações!$B$3="Simples","",IF('Escala Linhas'!FQ69="","",'Escala Linhas'!FQ69)))</f>
        <v/>
      </c>
      <c r="MM69" s="71" t="str">
        <f>IF(Configurações!$B$3="Colunas",IF('Escala Colunas'!Q226="","",'Escala Colunas'!Q226),IF(Configurações!$B$3="Simples","",IF('Escala Linhas'!FR69="","",'Escala Linhas'!FR69)))</f>
        <v/>
      </c>
      <c r="MN69">
        <f>IF($B69="",0,IF(Configurações!$B$3="Simples",IF(OR(MT69="TRAB",MT69="ATEST"),1,0),IF(AND(MJ69&lt;&gt;"",MM69&lt;&gt;""),1,0)))</f>
        <v>0</v>
      </c>
      <c r="MO69" s="72">
        <f>IF(AND(MN69=1,Configurações!$B$3&lt;&gt;"Simples"),MOD(MM69-MJ69,1)-MP69,0)</f>
        <v>0</v>
      </c>
      <c r="MP69" s="72">
        <f t="shared" si="200"/>
        <v>0</v>
      </c>
      <c r="MQ69">
        <f t="shared" si="201"/>
        <v>0</v>
      </c>
      <c r="MR69">
        <f t="shared" si="202"/>
        <v>0</v>
      </c>
      <c r="MS69" s="38" t="str">
        <f>IF(MN69=0,"",IF(MQ69&gt;Configurações!$B$15,"7DIA ","")&amp;IF(AND(WEEKDAY(MJ$5)=1,MR69&gt;IF($D69="F",Configurações!$B$13,Configurações!$B$14)),"DOM ","")&amp;IF(Configurações!$B$3="Simples","",IF(ROUND(MO69*1440,0)&lt;=ROUND(Configurações!$B$11*1440,0),IF(ROUND(MP69*1440,0)&gt;0,"INT-INDEVIDO",""),IF(ROUND(MO69*1440,0)&lt;=ROUND(Configurações!$B$12*1440,0),IF(ROUND(MP69*1440,0)&lt;&gt;ROUND(Configurações!$B$8*1440,0),"INT-15MIN",""),IF(OR(ROUND(MP69*1440,0)&lt;ROUND(Configurações!$B$9*1440,0),ROUND(MP69*1440,0)&gt;ROUND(Configurações!$B$10*1440,0)),"INT-1H2H","")))))</f>
        <v/>
      </c>
      <c r="MT69" t="str">
        <f>IF(Configurações!$B$3="Simples",IF('Escala Simples'!AQ69="Trabalho","TRAB",IF('Escala Simples'!AQ69="Folga","FOLGA",IF('Escala Simples'!AQ69="Atestado","ATEST",IF('Escala Simples'!AQ69="Férias","FERIAS","")))),"")</f>
        <v/>
      </c>
      <c r="MU69" s="71" t="str">
        <f>IF(Configurações!$B$3="Colunas",IF('Escala Colunas'!Q228="","",'Escala Colunas'!Q228),IF(Configurações!$B$3="Simples","",IF('Escala Linhas'!FT69="","",'Escala Linhas'!FT69)))</f>
        <v/>
      </c>
      <c r="MV69" s="71" t="str">
        <f>IF(Configurações!$B$3="Colunas",IF('Escala Colunas'!Q229="","",'Escala Colunas'!Q229),IF(Configurações!$B$3="Simples","",IF('Escala Linhas'!FU69="","",'Escala Linhas'!FU69)))</f>
        <v/>
      </c>
      <c r="MW69" s="71" t="str">
        <f>IF(Configurações!$B$3="Colunas",IF('Escala Colunas'!Q230="","",'Escala Colunas'!Q230),IF(Configurações!$B$3="Simples","",IF('Escala Linhas'!FV69="","",'Escala Linhas'!FV69)))</f>
        <v/>
      </c>
      <c r="MX69" s="71" t="str">
        <f>IF(Configurações!$B$3="Colunas",IF('Escala Colunas'!Q231="","",'Escala Colunas'!Q231),IF(Configurações!$B$3="Simples","",IF('Escala Linhas'!FW69="","",'Escala Linhas'!FW69)))</f>
        <v/>
      </c>
      <c r="MY69">
        <f>IF($B69="",0,IF(Configurações!$B$3="Simples",IF(OR(NE69="TRAB",NE69="ATEST"),1,0),IF(AND(MU69&lt;&gt;"",MX69&lt;&gt;""),1,0)))</f>
        <v>0</v>
      </c>
      <c r="MZ69" s="72">
        <f>IF(AND(MY69=1,Configurações!$B$3&lt;&gt;"Simples"),MOD(MX69-MU69,1)-NA69,0)</f>
        <v>0</v>
      </c>
      <c r="NA69" s="72">
        <f t="shared" si="203"/>
        <v>0</v>
      </c>
      <c r="NB69">
        <f t="shared" si="204"/>
        <v>0</v>
      </c>
      <c r="NC69">
        <f t="shared" si="205"/>
        <v>0</v>
      </c>
      <c r="ND69" s="38" t="str">
        <f>IF(MY69=0,"",IF(NB69&gt;Configurações!$B$15,"7DIA ","")&amp;IF(AND(WEEKDAY(MU$5)=1,NC69&gt;IF($D69="F",Configurações!$B$13,Configurações!$B$14)),"DOM ","")&amp;IF(Configurações!$B$3="Simples","",IF(ROUND(MZ69*1440,0)&lt;=ROUND(Configurações!$B$11*1440,0),IF(ROUND(NA69*1440,0)&gt;0,"INT-INDEVIDO",""),IF(ROUND(MZ69*1440,0)&lt;=ROUND(Configurações!$B$12*1440,0),IF(ROUND(NA69*1440,0)&lt;&gt;ROUND(Configurações!$B$8*1440,0),"INT-15MIN",""),IF(OR(ROUND(NA69*1440,0)&lt;ROUND(Configurações!$B$9*1440,0),ROUND(NA69*1440,0)&gt;ROUND(Configurações!$B$10*1440,0)),"INT-1H2H","")))))</f>
        <v/>
      </c>
      <c r="NE69" t="str">
        <f>IF(Configurações!$B$3="Simples",IF('Escala Simples'!AR69="Trabalho","TRAB",IF('Escala Simples'!AR69="Folga","FOLGA",IF('Escala Simples'!AR69="Atestado","ATEST",IF('Escala Simples'!AR69="Férias","FERIAS","")))),"")</f>
        <v/>
      </c>
      <c r="NF69" s="71" t="str">
        <f>IF(Configurações!$B$3="Colunas",IF('Escala Colunas'!Q233="","",'Escala Colunas'!Q233),IF(Configurações!$B$3="Simples","",IF('Escala Linhas'!FY69="","",'Escala Linhas'!FY69)))</f>
        <v/>
      </c>
      <c r="NG69" s="71" t="str">
        <f>IF(Configurações!$B$3="Colunas",IF('Escala Colunas'!Q234="","",'Escala Colunas'!Q234),IF(Configurações!$B$3="Simples","",IF('Escala Linhas'!FZ69="","",'Escala Linhas'!FZ69)))</f>
        <v/>
      </c>
      <c r="NH69" s="71" t="str">
        <f>IF(Configurações!$B$3="Colunas",IF('Escala Colunas'!Q235="","",'Escala Colunas'!Q235),IF(Configurações!$B$3="Simples","",IF('Escala Linhas'!GA69="","",'Escala Linhas'!GA69)))</f>
        <v/>
      </c>
      <c r="NI69" s="71" t="str">
        <f>IF(Configurações!$B$3="Colunas",IF('Escala Colunas'!Q236="","",'Escala Colunas'!Q236),IF(Configurações!$B$3="Simples","",IF('Escala Linhas'!GB69="","",'Escala Linhas'!GB69)))</f>
        <v/>
      </c>
      <c r="NJ69">
        <f>IF($B69="",0,IF(Configurações!$B$3="Simples",IF(OR(NP69="TRAB",NP69="ATEST"),1,0),IF(AND(NF69&lt;&gt;"",NI69&lt;&gt;""),1,0)))</f>
        <v>0</v>
      </c>
      <c r="NK69" s="72">
        <f>IF(AND(NJ69=1,Configurações!$B$3&lt;&gt;"Simples"),MOD(NI69-NF69,1)-NL69,0)</f>
        <v>0</v>
      </c>
      <c r="NL69" s="72">
        <f t="shared" si="206"/>
        <v>0</v>
      </c>
      <c r="NM69">
        <f t="shared" si="207"/>
        <v>0</v>
      </c>
      <c r="NN69">
        <f t="shared" si="208"/>
        <v>0</v>
      </c>
      <c r="NO69" s="38" t="str">
        <f>IF(NJ69=0,"",IF(NM69&gt;Configurações!$B$15,"7DIA ","")&amp;IF(AND(WEEKDAY(NF$5)=1,NN69&gt;IF($D69="F",Configurações!$B$13,Configurações!$B$14)),"DOM ","")&amp;IF(Configurações!$B$3="Simples","",IF(ROUND(NK69*1440,0)&lt;=ROUND(Configurações!$B$11*1440,0),IF(ROUND(NL69*1440,0)&gt;0,"INT-INDEVIDO",""),IF(ROUND(NK69*1440,0)&lt;=ROUND(Configurações!$B$12*1440,0),IF(ROUND(NL69*1440,0)&lt;&gt;ROUND(Configurações!$B$8*1440,0),"INT-15MIN",""),IF(OR(ROUND(NL69*1440,0)&lt;ROUND(Configurações!$B$9*1440,0),ROUND(NL69*1440,0)&gt;ROUND(Configurações!$B$10*1440,0)),"INT-1H2H","")))))</f>
        <v/>
      </c>
      <c r="NP69" t="str">
        <f>IF(Configurações!$B$3="Simples",IF('Escala Simples'!AS69="Trabalho","TRAB",IF('Escala Simples'!AS69="Folga","FOLGA",IF('Escala Simples'!AS69="Atestado","ATEST",IF('Escala Simples'!AS69="Férias","FERIAS","")))),"")</f>
        <v/>
      </c>
      <c r="NQ69" s="71" t="str">
        <f>IF(Configurações!$B$3="Colunas",IF('Escala Colunas'!Q238="","",'Escala Colunas'!Q238),IF(Configurações!$B$3="Simples","",IF('Escala Linhas'!GD69="","",'Escala Linhas'!GD69)))</f>
        <v/>
      </c>
      <c r="NR69" s="71" t="str">
        <f>IF(Configurações!$B$3="Colunas",IF('Escala Colunas'!Q239="","",'Escala Colunas'!Q239),IF(Configurações!$B$3="Simples","",IF('Escala Linhas'!GE69="","",'Escala Linhas'!GE69)))</f>
        <v/>
      </c>
      <c r="NS69" s="71" t="str">
        <f>IF(Configurações!$B$3="Colunas",IF('Escala Colunas'!Q240="","",'Escala Colunas'!Q240),IF(Configurações!$B$3="Simples","",IF('Escala Linhas'!GF69="","",'Escala Linhas'!GF69)))</f>
        <v/>
      </c>
      <c r="NT69" s="71" t="str">
        <f>IF(Configurações!$B$3="Colunas",IF('Escala Colunas'!Q241="","",'Escala Colunas'!Q241),IF(Configurações!$B$3="Simples","",IF('Escala Linhas'!GG69="","",'Escala Linhas'!GG69)))</f>
        <v/>
      </c>
      <c r="NU69">
        <f>IF($B69="",0,IF(Configurações!$B$3="Simples",IF(OR(OA69="TRAB",OA69="ATEST"),1,0),IF(AND(NQ69&lt;&gt;"",NT69&lt;&gt;""),1,0)))</f>
        <v>0</v>
      </c>
      <c r="NV69" s="72">
        <f>IF(AND(NU69=1,Configurações!$B$3&lt;&gt;"Simples"),MOD(NT69-NQ69,1)-NW69,0)</f>
        <v>0</v>
      </c>
      <c r="NW69" s="72">
        <f t="shared" si="209"/>
        <v>0</v>
      </c>
      <c r="NX69">
        <f t="shared" si="210"/>
        <v>0</v>
      </c>
      <c r="NY69">
        <f t="shared" si="211"/>
        <v>0</v>
      </c>
      <c r="NZ69" s="38" t="str">
        <f>IF(NU69=0,"",IF(NX69&gt;Configurações!$B$15,"7DIA ","")&amp;IF(AND(WEEKDAY(NQ$5)=1,NY69&gt;IF($D69="F",Configurações!$B$13,Configurações!$B$14)),"DOM ","")&amp;IF(Configurações!$B$3="Simples","",IF(ROUND(NV69*1440,0)&lt;=ROUND(Configurações!$B$11*1440,0),IF(ROUND(NW69*1440,0)&gt;0,"INT-INDEVIDO",""),IF(ROUND(NV69*1440,0)&lt;=ROUND(Configurações!$B$12*1440,0),IF(ROUND(NW69*1440,0)&lt;&gt;ROUND(Configurações!$B$8*1440,0),"INT-15MIN",""),IF(OR(ROUND(NW69*1440,0)&lt;ROUND(Configurações!$B$9*1440,0),ROUND(NW69*1440,0)&gt;ROUND(Configurações!$B$10*1440,0)),"INT-1H2H","")))))</f>
        <v/>
      </c>
      <c r="OA69" t="str">
        <f>IF(Configurações!$B$3="Simples",IF('Escala Simples'!AT69="Trabalho","TRAB",IF('Escala Simples'!AT69="Folga","FOLGA",IF('Escala Simples'!AT69="Atestado","ATEST",IF('Escala Simples'!AT69="Férias","FERIAS","")))),"")</f>
        <v/>
      </c>
      <c r="OB69" s="72">
        <f>SUMIFS(Cálculos!$G69:$OA69,Cálculos!$G$4:$OA$4,"H",Cálculos!$G$3:$OA$3,1)</f>
        <v>0</v>
      </c>
      <c r="OC69">
        <f>SUMIFS(Cálculos!$G69:$OA69,Cálculos!$G$4:$OA$4,"T",Cálculos!$G$3:$OA$3,1)</f>
        <v>0</v>
      </c>
      <c r="OD69" s="69" t="str">
        <f>IF($B69="","",IF(AND(Configurações!$B$3&lt;&gt;"Simples",ISNUMBER($C69),ROUND(OB69*1440,0)&gt;$C69*60),"Jornada semanal excedida: "&amp;TEXT(OB69,"[h]:mm")&amp;" (contratada "&amp;$C69&amp;"h) • ","")&amp;IF(IF(Configurações!$B$6="Sim",OC69&gt;6,OC69&gt;Configurações!$B$5),IF(Configurações!$B$6="Sim","Semana inteira sem folga — mínimo 1 folga (CCT/ACT) • ","Mais de "&amp;Configurações!$B$5&amp;" dias trabalhados — obrigatórias 2 folgas semanais • "),"")&amp;IF(COUNTIF(G69:CD69,"*7DIA*")&gt;0,"7º dia consecutivo de trabalho • ","")&amp;IF(COUNTIF(G69:CD69,"*DOM*")&gt;0,"Domingos consecutivos acima do permitido • ","")&amp;IF(COUNTIF(G69:CD69,"*INT-INDEVIDO*")&gt;0,"Intervalo indevido em jornada até 4h • ","")&amp;IF(COUNTIF(G69:CD69,"*INT-15MIN*")&gt;0,"Intervalo deve ser de 15 min (jornada 4h01–6h) • ","")&amp;IF(COUNTIF(G69:CD69,"*INT-1H2H*")&gt;0,"Intervalo fora de 1h–2h (jornada acima de 6h) • ",""))</f>
        <v/>
      </c>
      <c r="OE69">
        <f>IF($B69="",0,IF(AND(Configurações!$B$3&lt;&gt;"Simples",ISNUMBER($C69),ROUND(OB69*1440,0)&gt;$C69*60),1,0))</f>
        <v>0</v>
      </c>
      <c r="OF69">
        <f>IF($B69="",0,IF(IF(Configurações!$B$6="Sim",OC69&gt;6,OC69&gt;Configurações!$B$5),1,0))</f>
        <v>0</v>
      </c>
      <c r="OG69" s="72">
        <f>SUMIFS(Cálculos!$G69:$OA69,Cálculos!$G$4:$OA$4,"H",Cálculos!$G$3:$OA$3,2)</f>
        <v>0</v>
      </c>
      <c r="OH69">
        <f>SUMIFS(Cálculos!$G69:$OA69,Cálculos!$G$4:$OA$4,"T",Cálculos!$G$3:$OA$3,2)</f>
        <v>0</v>
      </c>
      <c r="OI69" s="69" t="str">
        <f>IF($B69="","",IF(AND(Configurações!$B$3&lt;&gt;"Simples",ISNUMBER($C69),ROUND(OG69*1440,0)&gt;$C69*60),"Jornada semanal excedida: "&amp;TEXT(OG69,"[h]:mm")&amp;" (contratada "&amp;$C69&amp;"h) • ","")&amp;IF(IF(Configurações!$B$6="Sim",OH69&gt;6,OH69&gt;Configurações!$B$5),IF(Configurações!$B$6="Sim","Semana inteira sem folga — mínimo 1 folga (CCT/ACT) • ","Mais de "&amp;Configurações!$B$5&amp;" dias trabalhados — obrigatórias 2 folgas semanais • "),"")&amp;IF(COUNTIF(CF69:FC69,"*7DIA*")&gt;0,"7º dia consecutivo de trabalho • ","")&amp;IF(COUNTIF(CF69:FC69,"*DOM*")&gt;0,"Domingos consecutivos acima do permitido • ","")&amp;IF(COUNTIF(CF69:FC69,"*INT-INDEVIDO*")&gt;0,"Intervalo indevido em jornada até 4h • ","")&amp;IF(COUNTIF(CF69:FC69,"*INT-15MIN*")&gt;0,"Intervalo deve ser de 15 min (jornada 4h01–6h) • ","")&amp;IF(COUNTIF(CF69:FC69,"*INT-1H2H*")&gt;0,"Intervalo fora de 1h–2h (jornada acima de 6h) • ",""))</f>
        <v/>
      </c>
      <c r="OJ69">
        <f>IF($B69="",0,IF(AND(Configurações!$B$3&lt;&gt;"Simples",ISNUMBER($C69),ROUND(OG69*1440,0)&gt;$C69*60),1,0))</f>
        <v>0</v>
      </c>
      <c r="OK69">
        <f>IF($B69="",0,IF(IF(Configurações!$B$6="Sim",OH69&gt;6,OH69&gt;Configurações!$B$5),1,0))</f>
        <v>0</v>
      </c>
      <c r="OL69" s="72">
        <f>SUMIFS(Cálculos!$G69:$OA69,Cálculos!$G$4:$OA$4,"H",Cálculos!$G$3:$OA$3,3)</f>
        <v>0</v>
      </c>
      <c r="OM69">
        <f>SUMIFS(Cálculos!$G69:$OA69,Cálculos!$G$4:$OA$4,"T",Cálculos!$G$3:$OA$3,3)</f>
        <v>0</v>
      </c>
      <c r="ON69" s="69" t="str">
        <f>IF($B69="","",IF(AND(Configurações!$B$3&lt;&gt;"Simples",ISNUMBER($C69),ROUND(OL69*1440,0)&gt;$C69*60),"Jornada semanal excedida: "&amp;TEXT(OL69,"[h]:mm")&amp;" (contratada "&amp;$C69&amp;"h) • ","")&amp;IF(IF(Configurações!$B$6="Sim",OM69&gt;6,OM69&gt;Configurações!$B$5),IF(Configurações!$B$6="Sim","Semana inteira sem folga — mínimo 1 folga (CCT/ACT) • ","Mais de "&amp;Configurações!$B$5&amp;" dias trabalhados — obrigatórias 2 folgas semanais • "),"")&amp;IF(COUNTIF(FE69:IB69,"*7DIA*")&gt;0,"7º dia consecutivo de trabalho • ","")&amp;IF(COUNTIF(FE69:IB69,"*DOM*")&gt;0,"Domingos consecutivos acima do permitido • ","")&amp;IF(COUNTIF(FE69:IB69,"*INT-INDEVIDO*")&gt;0,"Intervalo indevido em jornada até 4h • ","")&amp;IF(COUNTIF(FE69:IB69,"*INT-15MIN*")&gt;0,"Intervalo deve ser de 15 min (jornada 4h01–6h) • ","")&amp;IF(COUNTIF(FE69:IB69,"*INT-1H2H*")&gt;0,"Intervalo fora de 1h–2h (jornada acima de 6h) • ",""))</f>
        <v/>
      </c>
      <c r="OO69">
        <f>IF($B69="",0,IF(AND(Configurações!$B$3&lt;&gt;"Simples",ISNUMBER($C69),ROUND(OL69*1440,0)&gt;$C69*60),1,0))</f>
        <v>0</v>
      </c>
      <c r="OP69">
        <f>IF($B69="",0,IF(IF(Configurações!$B$6="Sim",OM69&gt;6,OM69&gt;Configurações!$B$5),1,0))</f>
        <v>0</v>
      </c>
      <c r="OQ69" s="72">
        <f>SUMIFS(Cálculos!$G69:$OA69,Cálculos!$G$4:$OA$4,"H",Cálculos!$G$3:$OA$3,4)</f>
        <v>0</v>
      </c>
      <c r="OR69">
        <f>SUMIFS(Cálculos!$G69:$OA69,Cálculos!$G$4:$OA$4,"T",Cálculos!$G$3:$OA$3,4)</f>
        <v>0</v>
      </c>
      <c r="OS69" s="69" t="str">
        <f>IF($B69="","",IF(AND(Configurações!$B$3&lt;&gt;"Simples",ISNUMBER($C69),ROUND(OQ69*1440,0)&gt;$C69*60),"Jornada semanal excedida: "&amp;TEXT(OQ69,"[h]:mm")&amp;" (contratada "&amp;$C69&amp;"h) • ","")&amp;IF(IF(Configurações!$B$6="Sim",OR69&gt;6,OR69&gt;Configurações!$B$5),IF(Configurações!$B$6="Sim","Semana inteira sem folga — mínimo 1 folga (CCT/ACT) • ","Mais de "&amp;Configurações!$B$5&amp;" dias trabalhados — obrigatórias 2 folgas semanais • "),"")&amp;IF(COUNTIF(ID69:LA69,"*7DIA*")&gt;0,"7º dia consecutivo de trabalho • ","")&amp;IF(COUNTIF(ID69:LA69,"*DOM*")&gt;0,"Domingos consecutivos acima do permitido • ","")&amp;IF(COUNTIF(ID69:LA69,"*INT-INDEVIDO*")&gt;0,"Intervalo indevido em jornada até 4h • ","")&amp;IF(COUNTIF(ID69:LA69,"*INT-15MIN*")&gt;0,"Intervalo deve ser de 15 min (jornada 4h01–6h) • ","")&amp;IF(COUNTIF(ID69:LA69,"*INT-1H2H*")&gt;0,"Intervalo fora de 1h–2h (jornada acima de 6h) • ",""))</f>
        <v/>
      </c>
      <c r="OT69">
        <f>IF($B69="",0,IF(AND(Configurações!$B$3&lt;&gt;"Simples",ISNUMBER($C69),ROUND(OQ69*1440,0)&gt;$C69*60),1,0))</f>
        <v>0</v>
      </c>
      <c r="OU69">
        <f>IF($B69="",0,IF(IF(Configurações!$B$6="Sim",OR69&gt;6,OR69&gt;Configurações!$B$5),1,0))</f>
        <v>0</v>
      </c>
      <c r="OV69" s="72">
        <f>SUMIFS(Cálculos!$G69:$OA69,Cálculos!$G$4:$OA$4,"H",Cálculos!$G$3:$OA$3,5)</f>
        <v>0</v>
      </c>
      <c r="OW69">
        <f>SUMIFS(Cálculos!$G69:$OA69,Cálculos!$G$4:$OA$4,"T",Cálculos!$G$3:$OA$3,5)</f>
        <v>0</v>
      </c>
      <c r="OX69" s="69" t="str">
        <f>IF($B69="","",IF(AND(Configurações!$B$3&lt;&gt;"Simples",ISNUMBER($C69),ROUND(OV69*1440,0)&gt;$C69*60),"Jornada semanal excedida: "&amp;TEXT(OV69,"[h]:mm")&amp;" (contratada "&amp;$C69&amp;"h) • ","")&amp;IF(IF(Configurações!$B$6="Sim",OW69&gt;6,OW69&gt;Configurações!$B$5),IF(Configurações!$B$6="Sim","Semana inteira sem folga — mínimo 1 folga (CCT/ACT) • ","Mais de "&amp;Configurações!$B$5&amp;" dias trabalhados — obrigatórias 2 folgas semanais • "),"")&amp;IF(COUNTIF(LC69:NZ69,"*7DIA*")&gt;0,"7º dia consecutivo de trabalho • ","")&amp;IF(COUNTIF(LC69:NZ69,"*DOM*")&gt;0,"Domingos consecutivos acima do permitido • ","")&amp;IF(COUNTIF(LC69:NZ69,"*INT-INDEVIDO*")&gt;0,"Intervalo indevido em jornada até 4h • ","")&amp;IF(COUNTIF(LC69:NZ69,"*INT-15MIN*")&gt;0,"Intervalo deve ser de 15 min (jornada 4h01–6h) • ","")&amp;IF(COUNTIF(LC69:NZ69,"*INT-1H2H*")&gt;0,"Intervalo fora de 1h–2h (jornada acima de 6h) • ",""))</f>
        <v/>
      </c>
      <c r="OY69">
        <f>IF($B69="",0,IF(AND(Configurações!$B$3&lt;&gt;"Simples",ISNUMBER($C69),ROUND(OV69*1440,0)&gt;$C69*60),1,0))</f>
        <v>0</v>
      </c>
      <c r="OZ69">
        <f>IF($B69="",0,IF(IF(Configurações!$B$6="Sim",OW69&gt;6,OW69&gt;Configurações!$B$5),1,0))</f>
        <v>0</v>
      </c>
      <c r="PA69">
        <f>IF($B69="",0,SUMPRODUCT((Cálculos!$G$4:$OA$4="T")*(Cálculos!$G$5:$OA$5&gt;=$PA$5)*(Cálculos!$G$5:$OA$5&lt;=$PB$5))-PE69)</f>
        <v>0</v>
      </c>
      <c r="PB69">
        <f>IF($B69="",0,PA69-SUMIFS(Cálculos!$G69:$OA69,Cálculos!$G$4:$OA$4,"T",Cálculos!$G$5:$OA$5,"&gt;="&amp;$PA$5,Cálculos!$G$5:$OA$5,"&lt;="&amp;$PB$5))</f>
        <v>0</v>
      </c>
      <c r="PC69">
        <f>ROUND(PA69*Configurações!$B$7/7,0)</f>
        <v>0</v>
      </c>
      <c r="PD69">
        <f>IF(AND(Configurações!$B$6="Sim",PA69&gt;0,PB69&lt;PC69),1,0)</f>
        <v>0</v>
      </c>
      <c r="PE69">
        <f>IF($B69="",0,COUNTIFS(Cálculos!$G$4:$OA$4,"ST",Cálculos!$G$5:$OA$5,"&gt;="&amp;$PA$5,Cálculos!$G$5:$OA$5,"&lt;="&amp;$PB$5,Cálculos!$G69:$OA69,"FERIAS"))</f>
        <v>0</v>
      </c>
      <c r="PF69">
        <f>IF($B69="",0,SUMPRODUCT((Cálculos!$G$4:$OA$4="T")*(Cálculos!$G$5:$OA$5&gt;=$PF$5)*(Cálculos!$G$5:$OA$5&lt;=$PG$5))-PJ69)</f>
        <v>0</v>
      </c>
      <c r="PG69">
        <f>IF($B69="",0,PF69-SUMIFS(Cálculos!$G69:$OA69,Cálculos!$G$4:$OA$4,"T",Cálculos!$G$5:$OA$5,"&gt;="&amp;$PF$5,Cálculos!$G$5:$OA$5,"&lt;="&amp;$PG$5))</f>
        <v>0</v>
      </c>
      <c r="PH69">
        <f>ROUND(PF69*Configurações!$B$7/7,0)</f>
        <v>0</v>
      </c>
      <c r="PI69">
        <f>IF(AND(Configurações!$B$6="Sim",PF69&gt;0,PG69&lt;PH69),1,0)</f>
        <v>0</v>
      </c>
      <c r="PJ69">
        <f>IF($B69="",0,COUNTIFS(Cálculos!$G$4:$OA$4,"ST",Cálculos!$G$5:$OA$5,"&gt;="&amp;$PF$5,Cálculos!$G$5:$OA$5,"&lt;="&amp;$PG$5,Cálculos!$G69:$OA69,"FERIAS"))</f>
        <v>0</v>
      </c>
      <c r="PK69">
        <f>IF($B69="",0,SUMPRODUCT((Cálculos!$G$4:$OA$4="T")*(Cálculos!$G$5:$OA$5&gt;=$PK$5)*(Cálculos!$G$5:$OA$5&lt;=$PL$5))-PO69)</f>
        <v>0</v>
      </c>
      <c r="PL69">
        <f>IF($B69="",0,PK69-SUMIFS(Cálculos!$G69:$OA69,Cálculos!$G$4:$OA$4,"T",Cálculos!$G$5:$OA$5,"&gt;="&amp;$PK$5,Cálculos!$G$5:$OA$5,"&lt;="&amp;$PL$5))</f>
        <v>0</v>
      </c>
      <c r="PM69">
        <f>ROUND(PK69*Configurações!$B$7/7,0)</f>
        <v>0</v>
      </c>
      <c r="PN69">
        <f>IF(AND(Configurações!$B$6="Sim",PK69&gt;0,PL69&lt;PM69),1,0)</f>
        <v>0</v>
      </c>
      <c r="PO69">
        <f>IF($B69="",0,COUNTIFS(Cálculos!$G$4:$OA$4,"ST",Cálculos!$G$5:$OA$5,"&gt;="&amp;$PK$5,Cálculos!$G$5:$OA$5,"&lt;="&amp;$PL$5,Cálculos!$G69:$OA69,"FERIAS"))</f>
        <v>0</v>
      </c>
      <c r="PP69" s="69" t="str">
        <f t="shared" si="212"/>
        <v/>
      </c>
    </row>
    <row r="70" spans="1:432" x14ac:dyDescent="0.25">
      <c r="A70" s="68" t="str">
        <f t="shared" si="106"/>
        <v/>
      </c>
      <c r="B70" s="69" t="str">
        <f>IF(Configurações!$B$3="Colunas",IF('Escala Colunas'!Q$4="","",'Escala Colunas'!Q$4),IF(Configurações!$B$3="Simples",IF('Escala Simples'!$B70="","",'Escala Simples'!$B70),IF('Escala Linhas'!$B70="","",'Escala Linhas'!$B70)))</f>
        <v/>
      </c>
      <c r="C70" s="70" t="str">
        <f>IF($B70="","",IFERROR(INDEX(Funcionários!$D$5:$D$84,MATCH($B70,Funcionários!$B$5:$B$84,0)),""))</f>
        <v/>
      </c>
      <c r="D70" t="str">
        <f>IF($B70="","",IFERROR(INDEX(Funcionários!$C$5:$C$84,MATCH($B70,Funcionários!$B$5:$B$84,0)),""))</f>
        <v/>
      </c>
      <c r="E70">
        <f>IF($B70="",0,IFERROR(N(INDEX(Funcionários!$E$5:$E$84,MATCH($B70,Funcionários!$B$5:$B$84,0))),0))</f>
        <v>0</v>
      </c>
      <c r="F70">
        <f>IF($B70="",0,IFERROR(N(INDEX(Funcionários!$F$5:$F$84,MATCH($B70,Funcionários!$B$5:$B$84,0))),0))</f>
        <v>0</v>
      </c>
      <c r="G70" s="71" t="str">
        <f>IF(Configurações!$B$3="Colunas",IF('Escala Colunas'!Q57="","",'Escala Colunas'!Q57),IF(Configurações!$B$3="Simples","",IF('Escala Linhas'!D70="","",'Escala Linhas'!D70)))</f>
        <v/>
      </c>
      <c r="H70" s="71" t="str">
        <f>IF(Configurações!$B$3="Colunas",IF('Escala Colunas'!Q58="","",'Escala Colunas'!Q58),IF(Configurações!$B$3="Simples","",IF('Escala Linhas'!E70="","",'Escala Linhas'!E70)))</f>
        <v/>
      </c>
      <c r="I70" s="71" t="str">
        <f>IF(Configurações!$B$3="Colunas",IF('Escala Colunas'!Q59="","",'Escala Colunas'!Q59),IF(Configurações!$B$3="Simples","",IF('Escala Linhas'!F70="","",'Escala Linhas'!F70)))</f>
        <v/>
      </c>
      <c r="J70" s="71" t="str">
        <f>IF(Configurações!$B$3="Colunas",IF('Escala Colunas'!Q60="","",'Escala Colunas'!Q60),IF(Configurações!$B$3="Simples","",IF('Escala Linhas'!G70="","",'Escala Linhas'!G70)))</f>
        <v/>
      </c>
      <c r="K70">
        <f>IF($B70="",0,IF(Configurações!$B$3="Simples",IF(OR(Q70="TRAB",Q70="ATEST"),1,0),IF(AND(G70&lt;&gt;"",J70&lt;&gt;""),1,0)))</f>
        <v>0</v>
      </c>
      <c r="L70" s="72">
        <f>IF(AND(K70=1,Configurações!$B$3&lt;&gt;"Simples"),MOD(J70-G70,1)-M70,0)</f>
        <v>0</v>
      </c>
      <c r="M70" s="72">
        <f t="shared" si="107"/>
        <v>0</v>
      </c>
      <c r="N70">
        <f t="shared" si="108"/>
        <v>0</v>
      </c>
      <c r="O70">
        <f t="shared" si="109"/>
        <v>0</v>
      </c>
      <c r="P70" s="38" t="str">
        <f>IF(K70=0,"",IF(N70&gt;Configurações!$B$15,"7DIA ","")&amp;IF(AND(WEEKDAY(G$5)=1,O70&gt;IF($D70="F",Configurações!$B$13,Configurações!$B$14)),"DOM ","")&amp;IF(Configurações!$B$3="Simples","",IF(ROUND(L70*1440,0)&lt;=ROUND(Configurações!$B$11*1440,0),IF(ROUND(M70*1440,0)&gt;0,"INT-INDEVIDO",""),IF(ROUND(L70*1440,0)&lt;=ROUND(Configurações!$B$12*1440,0),IF(ROUND(M70*1440,0)&lt;&gt;ROUND(Configurações!$B$8*1440,0),"INT-15MIN",""),IF(OR(ROUND(M70*1440,0)&lt;ROUND(Configurações!$B$9*1440,0),ROUND(M70*1440,0)&gt;ROUND(Configurações!$B$10*1440,0)),"INT-1H2H","")))))</f>
        <v/>
      </c>
      <c r="Q70" t="str">
        <f>IF(Configurações!$B$3="Simples",IF('Escala Simples'!D70="Trabalho","TRAB",IF('Escala Simples'!D70="Folga","FOLGA",IF('Escala Simples'!D70="Atestado","ATEST",IF('Escala Simples'!D70="Férias","FERIAS","")))),"")</f>
        <v/>
      </c>
      <c r="R70" s="71" t="str">
        <f>IF(Configurações!$B$3="Colunas",IF('Escala Colunas'!Q62="","",'Escala Colunas'!Q62),IF(Configurações!$B$3="Simples","",IF('Escala Linhas'!I70="","",'Escala Linhas'!I70)))</f>
        <v/>
      </c>
      <c r="S70" s="71" t="str">
        <f>IF(Configurações!$B$3="Colunas",IF('Escala Colunas'!Q63="","",'Escala Colunas'!Q63),IF(Configurações!$B$3="Simples","",IF('Escala Linhas'!J70="","",'Escala Linhas'!J70)))</f>
        <v/>
      </c>
      <c r="T70" s="71" t="str">
        <f>IF(Configurações!$B$3="Colunas",IF('Escala Colunas'!Q64="","",'Escala Colunas'!Q64),IF(Configurações!$B$3="Simples","",IF('Escala Linhas'!K70="","",'Escala Linhas'!K70)))</f>
        <v/>
      </c>
      <c r="U70" s="71" t="str">
        <f>IF(Configurações!$B$3="Colunas",IF('Escala Colunas'!Q65="","",'Escala Colunas'!Q65),IF(Configurações!$B$3="Simples","",IF('Escala Linhas'!L70="","",'Escala Linhas'!L70)))</f>
        <v/>
      </c>
      <c r="V70">
        <f>IF($B70="",0,IF(Configurações!$B$3="Simples",IF(OR(AB70="TRAB",AB70="ATEST"),1,0),IF(AND(R70&lt;&gt;"",U70&lt;&gt;""),1,0)))</f>
        <v>0</v>
      </c>
      <c r="W70" s="72">
        <f>IF(AND(V70=1,Configurações!$B$3&lt;&gt;"Simples"),MOD(U70-R70,1)-X70,0)</f>
        <v>0</v>
      </c>
      <c r="X70" s="72">
        <f t="shared" si="110"/>
        <v>0</v>
      </c>
      <c r="Y70">
        <f t="shared" si="111"/>
        <v>0</v>
      </c>
      <c r="Z70">
        <f t="shared" si="112"/>
        <v>0</v>
      </c>
      <c r="AA70" s="38" t="str">
        <f>IF(V70=0,"",IF(Y70&gt;Configurações!$B$15,"7DIA ","")&amp;IF(AND(WEEKDAY(R$5)=1,Z70&gt;IF($D70="F",Configurações!$B$13,Configurações!$B$14)),"DOM ","")&amp;IF(Configurações!$B$3="Simples","",IF(ROUND(W70*1440,0)&lt;=ROUND(Configurações!$B$11*1440,0),IF(ROUND(X70*1440,0)&gt;0,"INT-INDEVIDO",""),IF(ROUND(W70*1440,0)&lt;=ROUND(Configurações!$B$12*1440,0),IF(ROUND(X70*1440,0)&lt;&gt;ROUND(Configurações!$B$8*1440,0),"INT-15MIN",""),IF(OR(ROUND(X70*1440,0)&lt;ROUND(Configurações!$B$9*1440,0),ROUND(X70*1440,0)&gt;ROUND(Configurações!$B$10*1440,0)),"INT-1H2H","")))))</f>
        <v/>
      </c>
      <c r="AB70" t="str">
        <f>IF(Configurações!$B$3="Simples",IF('Escala Simples'!E70="Trabalho","TRAB",IF('Escala Simples'!E70="Folga","FOLGA",IF('Escala Simples'!E70="Atestado","ATEST",IF('Escala Simples'!E70="Férias","FERIAS","")))),"")</f>
        <v/>
      </c>
      <c r="AC70" s="71" t="str">
        <f>IF(Configurações!$B$3="Colunas",IF('Escala Colunas'!Q67="","",'Escala Colunas'!Q67),IF(Configurações!$B$3="Simples","",IF('Escala Linhas'!N70="","",'Escala Linhas'!N70)))</f>
        <v/>
      </c>
      <c r="AD70" s="71" t="str">
        <f>IF(Configurações!$B$3="Colunas",IF('Escala Colunas'!Q68="","",'Escala Colunas'!Q68),IF(Configurações!$B$3="Simples","",IF('Escala Linhas'!O70="","",'Escala Linhas'!O70)))</f>
        <v/>
      </c>
      <c r="AE70" s="71" t="str">
        <f>IF(Configurações!$B$3="Colunas",IF('Escala Colunas'!Q69="","",'Escala Colunas'!Q69),IF(Configurações!$B$3="Simples","",IF('Escala Linhas'!P70="","",'Escala Linhas'!P70)))</f>
        <v/>
      </c>
      <c r="AF70" s="71" t="str">
        <f>IF(Configurações!$B$3="Colunas",IF('Escala Colunas'!Q70="","",'Escala Colunas'!Q70),IF(Configurações!$B$3="Simples","",IF('Escala Linhas'!Q70="","",'Escala Linhas'!Q70)))</f>
        <v/>
      </c>
      <c r="AG70">
        <f>IF($B70="",0,IF(Configurações!$B$3="Simples",IF(OR(AM70="TRAB",AM70="ATEST"),1,0),IF(AND(AC70&lt;&gt;"",AF70&lt;&gt;""),1,0)))</f>
        <v>0</v>
      </c>
      <c r="AH70" s="72">
        <f>IF(AND(AG70=1,Configurações!$B$3&lt;&gt;"Simples"),MOD(AF70-AC70,1)-AI70,0)</f>
        <v>0</v>
      </c>
      <c r="AI70" s="72">
        <f t="shared" si="113"/>
        <v>0</v>
      </c>
      <c r="AJ70">
        <f t="shared" si="114"/>
        <v>0</v>
      </c>
      <c r="AK70">
        <f t="shared" si="115"/>
        <v>0</v>
      </c>
      <c r="AL70" s="38" t="str">
        <f>IF(AG70=0,"",IF(AJ70&gt;Configurações!$B$15,"7DIA ","")&amp;IF(AND(WEEKDAY(AC$5)=1,AK70&gt;IF($D70="F",Configurações!$B$13,Configurações!$B$14)),"DOM ","")&amp;IF(Configurações!$B$3="Simples","",IF(ROUND(AH70*1440,0)&lt;=ROUND(Configurações!$B$11*1440,0),IF(ROUND(AI70*1440,0)&gt;0,"INT-INDEVIDO",""),IF(ROUND(AH70*1440,0)&lt;=ROUND(Configurações!$B$12*1440,0),IF(ROUND(AI70*1440,0)&lt;&gt;ROUND(Configurações!$B$8*1440,0),"INT-15MIN",""),IF(OR(ROUND(AI70*1440,0)&lt;ROUND(Configurações!$B$9*1440,0),ROUND(AI70*1440,0)&gt;ROUND(Configurações!$B$10*1440,0)),"INT-1H2H","")))))</f>
        <v/>
      </c>
      <c r="AM70" t="str">
        <f>IF(Configurações!$B$3="Simples",IF('Escala Simples'!F70="Trabalho","TRAB",IF('Escala Simples'!F70="Folga","FOLGA",IF('Escala Simples'!F70="Atestado","ATEST",IF('Escala Simples'!F70="Férias","FERIAS","")))),"")</f>
        <v/>
      </c>
      <c r="AN70" s="71" t="str">
        <f>IF(Configurações!$B$3="Colunas",IF('Escala Colunas'!Q72="","",'Escala Colunas'!Q72),IF(Configurações!$B$3="Simples","",IF('Escala Linhas'!S70="","",'Escala Linhas'!S70)))</f>
        <v/>
      </c>
      <c r="AO70" s="71" t="str">
        <f>IF(Configurações!$B$3="Colunas",IF('Escala Colunas'!Q73="","",'Escala Colunas'!Q73),IF(Configurações!$B$3="Simples","",IF('Escala Linhas'!T70="","",'Escala Linhas'!T70)))</f>
        <v/>
      </c>
      <c r="AP70" s="71" t="str">
        <f>IF(Configurações!$B$3="Colunas",IF('Escala Colunas'!Q74="","",'Escala Colunas'!Q74),IF(Configurações!$B$3="Simples","",IF('Escala Linhas'!U70="","",'Escala Linhas'!U70)))</f>
        <v/>
      </c>
      <c r="AQ70" s="71" t="str">
        <f>IF(Configurações!$B$3="Colunas",IF('Escala Colunas'!Q75="","",'Escala Colunas'!Q75),IF(Configurações!$B$3="Simples","",IF('Escala Linhas'!V70="","",'Escala Linhas'!V70)))</f>
        <v/>
      </c>
      <c r="AR70">
        <f>IF($B70="",0,IF(Configurações!$B$3="Simples",IF(OR(AX70="TRAB",AX70="ATEST"),1,0),IF(AND(AN70&lt;&gt;"",AQ70&lt;&gt;""),1,0)))</f>
        <v>0</v>
      </c>
      <c r="AS70" s="72">
        <f>IF(AND(AR70=1,Configurações!$B$3&lt;&gt;"Simples"),MOD(AQ70-AN70,1)-AT70,0)</f>
        <v>0</v>
      </c>
      <c r="AT70" s="72">
        <f t="shared" si="116"/>
        <v>0</v>
      </c>
      <c r="AU70">
        <f t="shared" si="117"/>
        <v>0</v>
      </c>
      <c r="AV70">
        <f t="shared" si="118"/>
        <v>0</v>
      </c>
      <c r="AW70" s="38" t="str">
        <f>IF(AR70=0,"",IF(AU70&gt;Configurações!$B$15,"7DIA ","")&amp;IF(AND(WEEKDAY(AN$5)=1,AV70&gt;IF($D70="F",Configurações!$B$13,Configurações!$B$14)),"DOM ","")&amp;IF(Configurações!$B$3="Simples","",IF(ROUND(AS70*1440,0)&lt;=ROUND(Configurações!$B$11*1440,0),IF(ROUND(AT70*1440,0)&gt;0,"INT-INDEVIDO",""),IF(ROUND(AS70*1440,0)&lt;=ROUND(Configurações!$B$12*1440,0),IF(ROUND(AT70*1440,0)&lt;&gt;ROUND(Configurações!$B$8*1440,0),"INT-15MIN",""),IF(OR(ROUND(AT70*1440,0)&lt;ROUND(Configurações!$B$9*1440,0),ROUND(AT70*1440,0)&gt;ROUND(Configurações!$B$10*1440,0)),"INT-1H2H","")))))</f>
        <v/>
      </c>
      <c r="AX70" t="str">
        <f>IF(Configurações!$B$3="Simples",IF('Escala Simples'!G70="Trabalho","TRAB",IF('Escala Simples'!G70="Folga","FOLGA",IF('Escala Simples'!G70="Atestado","ATEST",IF('Escala Simples'!G70="Férias","FERIAS","")))),"")</f>
        <v/>
      </c>
      <c r="AY70" s="71" t="str">
        <f>IF(Configurações!$B$3="Colunas",IF('Escala Colunas'!Q77="","",'Escala Colunas'!Q77),IF(Configurações!$B$3="Simples","",IF('Escala Linhas'!X70="","",'Escala Linhas'!X70)))</f>
        <v/>
      </c>
      <c r="AZ70" s="71" t="str">
        <f>IF(Configurações!$B$3="Colunas",IF('Escala Colunas'!Q78="","",'Escala Colunas'!Q78),IF(Configurações!$B$3="Simples","",IF('Escala Linhas'!Y70="","",'Escala Linhas'!Y70)))</f>
        <v/>
      </c>
      <c r="BA70" s="71" t="str">
        <f>IF(Configurações!$B$3="Colunas",IF('Escala Colunas'!Q79="","",'Escala Colunas'!Q79),IF(Configurações!$B$3="Simples","",IF('Escala Linhas'!Z70="","",'Escala Linhas'!Z70)))</f>
        <v/>
      </c>
      <c r="BB70" s="71" t="str">
        <f>IF(Configurações!$B$3="Colunas",IF('Escala Colunas'!Q80="","",'Escala Colunas'!Q80),IF(Configurações!$B$3="Simples","",IF('Escala Linhas'!AA70="","",'Escala Linhas'!AA70)))</f>
        <v/>
      </c>
      <c r="BC70">
        <f>IF($B70="",0,IF(Configurações!$B$3="Simples",IF(OR(BI70="TRAB",BI70="ATEST"),1,0),IF(AND(AY70&lt;&gt;"",BB70&lt;&gt;""),1,0)))</f>
        <v>0</v>
      </c>
      <c r="BD70" s="72">
        <f>IF(AND(BC70=1,Configurações!$B$3&lt;&gt;"Simples"),MOD(BB70-AY70,1)-BE70,0)</f>
        <v>0</v>
      </c>
      <c r="BE70" s="72">
        <f t="shared" si="119"/>
        <v>0</v>
      </c>
      <c r="BF70">
        <f t="shared" si="120"/>
        <v>0</v>
      </c>
      <c r="BG70">
        <f t="shared" si="121"/>
        <v>0</v>
      </c>
      <c r="BH70" s="38" t="str">
        <f>IF(BC70=0,"",IF(BF70&gt;Configurações!$B$15,"7DIA ","")&amp;IF(AND(WEEKDAY(AY$5)=1,BG70&gt;IF($D70="F",Configurações!$B$13,Configurações!$B$14)),"DOM ","")&amp;IF(Configurações!$B$3="Simples","",IF(ROUND(BD70*1440,0)&lt;=ROUND(Configurações!$B$11*1440,0),IF(ROUND(BE70*1440,0)&gt;0,"INT-INDEVIDO",""),IF(ROUND(BD70*1440,0)&lt;=ROUND(Configurações!$B$12*1440,0),IF(ROUND(BE70*1440,0)&lt;&gt;ROUND(Configurações!$B$8*1440,0),"INT-15MIN",""),IF(OR(ROUND(BE70*1440,0)&lt;ROUND(Configurações!$B$9*1440,0),ROUND(BE70*1440,0)&gt;ROUND(Configurações!$B$10*1440,0)),"INT-1H2H","")))))</f>
        <v/>
      </c>
      <c r="BI70" t="str">
        <f>IF(Configurações!$B$3="Simples",IF('Escala Simples'!H70="Trabalho","TRAB",IF('Escala Simples'!H70="Folga","FOLGA",IF('Escala Simples'!H70="Atestado","ATEST",IF('Escala Simples'!H70="Férias","FERIAS","")))),"")</f>
        <v/>
      </c>
      <c r="BJ70" s="71" t="str">
        <f>IF(Configurações!$B$3="Colunas",IF('Escala Colunas'!Q82="","",'Escala Colunas'!Q82),IF(Configurações!$B$3="Simples","",IF('Escala Linhas'!AC70="","",'Escala Linhas'!AC70)))</f>
        <v/>
      </c>
      <c r="BK70" s="71" t="str">
        <f>IF(Configurações!$B$3="Colunas",IF('Escala Colunas'!Q83="","",'Escala Colunas'!Q83),IF(Configurações!$B$3="Simples","",IF('Escala Linhas'!AD70="","",'Escala Linhas'!AD70)))</f>
        <v/>
      </c>
      <c r="BL70" s="71" t="str">
        <f>IF(Configurações!$B$3="Colunas",IF('Escala Colunas'!Q84="","",'Escala Colunas'!Q84),IF(Configurações!$B$3="Simples","",IF('Escala Linhas'!AE70="","",'Escala Linhas'!AE70)))</f>
        <v/>
      </c>
      <c r="BM70" s="71" t="str">
        <f>IF(Configurações!$B$3="Colunas",IF('Escala Colunas'!Q85="","",'Escala Colunas'!Q85),IF(Configurações!$B$3="Simples","",IF('Escala Linhas'!AF70="","",'Escala Linhas'!AF70)))</f>
        <v/>
      </c>
      <c r="BN70">
        <f>IF($B70="",0,IF(Configurações!$B$3="Simples",IF(OR(BT70="TRAB",BT70="ATEST"),1,0),IF(AND(BJ70&lt;&gt;"",BM70&lt;&gt;""),1,0)))</f>
        <v>0</v>
      </c>
      <c r="BO70" s="72">
        <f>IF(AND(BN70=1,Configurações!$B$3&lt;&gt;"Simples"),MOD(BM70-BJ70,1)-BP70,0)</f>
        <v>0</v>
      </c>
      <c r="BP70" s="72">
        <f t="shared" si="122"/>
        <v>0</v>
      </c>
      <c r="BQ70">
        <f t="shared" si="123"/>
        <v>0</v>
      </c>
      <c r="BR70">
        <f t="shared" si="124"/>
        <v>0</v>
      </c>
      <c r="BS70" s="38" t="str">
        <f>IF(BN70=0,"",IF(BQ70&gt;Configurações!$B$15,"7DIA ","")&amp;IF(AND(WEEKDAY(BJ$5)=1,BR70&gt;IF($D70="F",Configurações!$B$13,Configurações!$B$14)),"DOM ","")&amp;IF(Configurações!$B$3="Simples","",IF(ROUND(BO70*1440,0)&lt;=ROUND(Configurações!$B$11*1440,0),IF(ROUND(BP70*1440,0)&gt;0,"INT-INDEVIDO",""),IF(ROUND(BO70*1440,0)&lt;=ROUND(Configurações!$B$12*1440,0),IF(ROUND(BP70*1440,0)&lt;&gt;ROUND(Configurações!$B$8*1440,0),"INT-15MIN",""),IF(OR(ROUND(BP70*1440,0)&lt;ROUND(Configurações!$B$9*1440,0),ROUND(BP70*1440,0)&gt;ROUND(Configurações!$B$10*1440,0)),"INT-1H2H","")))))</f>
        <v/>
      </c>
      <c r="BT70" t="str">
        <f>IF(Configurações!$B$3="Simples",IF('Escala Simples'!I70="Trabalho","TRAB",IF('Escala Simples'!I70="Folga","FOLGA",IF('Escala Simples'!I70="Atestado","ATEST",IF('Escala Simples'!I70="Férias","FERIAS","")))),"")</f>
        <v/>
      </c>
      <c r="BU70" s="71" t="str">
        <f>IF(Configurações!$B$3="Colunas",IF('Escala Colunas'!Q87="","",'Escala Colunas'!Q87),IF(Configurações!$B$3="Simples","",IF('Escala Linhas'!AH70="","",'Escala Linhas'!AH70)))</f>
        <v/>
      </c>
      <c r="BV70" s="71" t="str">
        <f>IF(Configurações!$B$3="Colunas",IF('Escala Colunas'!Q88="","",'Escala Colunas'!Q88),IF(Configurações!$B$3="Simples","",IF('Escala Linhas'!AI70="","",'Escala Linhas'!AI70)))</f>
        <v/>
      </c>
      <c r="BW70" s="71" t="str">
        <f>IF(Configurações!$B$3="Colunas",IF('Escala Colunas'!Q89="","",'Escala Colunas'!Q89),IF(Configurações!$B$3="Simples","",IF('Escala Linhas'!AJ70="","",'Escala Linhas'!AJ70)))</f>
        <v/>
      </c>
      <c r="BX70" s="71" t="str">
        <f>IF(Configurações!$B$3="Colunas",IF('Escala Colunas'!Q90="","",'Escala Colunas'!Q90),IF(Configurações!$B$3="Simples","",IF('Escala Linhas'!AK70="","",'Escala Linhas'!AK70)))</f>
        <v/>
      </c>
      <c r="BY70">
        <f>IF($B70="",0,IF(Configurações!$B$3="Simples",IF(OR(CE70="TRAB",CE70="ATEST"),1,0),IF(AND(BU70&lt;&gt;"",BX70&lt;&gt;""),1,0)))</f>
        <v>0</v>
      </c>
      <c r="BZ70" s="72">
        <f>IF(AND(BY70=1,Configurações!$B$3&lt;&gt;"Simples"),MOD(BX70-BU70,1)-CA70,0)</f>
        <v>0</v>
      </c>
      <c r="CA70" s="72">
        <f t="shared" si="125"/>
        <v>0</v>
      </c>
      <c r="CB70">
        <f t="shared" si="126"/>
        <v>0</v>
      </c>
      <c r="CC70">
        <f t="shared" si="127"/>
        <v>0</v>
      </c>
      <c r="CD70" s="38" t="str">
        <f>IF(BY70=0,"",IF(CB70&gt;Configurações!$B$15,"7DIA ","")&amp;IF(AND(WEEKDAY(BU$5)=1,CC70&gt;IF($D70="F",Configurações!$B$13,Configurações!$B$14)),"DOM ","")&amp;IF(Configurações!$B$3="Simples","",IF(ROUND(BZ70*1440,0)&lt;=ROUND(Configurações!$B$11*1440,0),IF(ROUND(CA70*1440,0)&gt;0,"INT-INDEVIDO",""),IF(ROUND(BZ70*1440,0)&lt;=ROUND(Configurações!$B$12*1440,0),IF(ROUND(CA70*1440,0)&lt;&gt;ROUND(Configurações!$B$8*1440,0),"INT-15MIN",""),IF(OR(ROUND(CA70*1440,0)&lt;ROUND(Configurações!$B$9*1440,0),ROUND(CA70*1440,0)&gt;ROUND(Configurações!$B$10*1440,0)),"INT-1H2H","")))))</f>
        <v/>
      </c>
      <c r="CE70" t="str">
        <f>IF(Configurações!$B$3="Simples",IF('Escala Simples'!J70="Trabalho","TRAB",IF('Escala Simples'!J70="Folga","FOLGA",IF('Escala Simples'!J70="Atestado","ATEST",IF('Escala Simples'!J70="Férias","FERIAS","")))),"")</f>
        <v/>
      </c>
      <c r="CF70" s="71" t="str">
        <f>IF(Configurações!$B$3="Colunas",IF('Escala Colunas'!Q95="","",'Escala Colunas'!Q95),IF(Configurações!$B$3="Simples","",IF('Escala Linhas'!AP70="","",'Escala Linhas'!AP70)))</f>
        <v/>
      </c>
      <c r="CG70" s="71" t="str">
        <f>IF(Configurações!$B$3="Colunas",IF('Escala Colunas'!Q96="","",'Escala Colunas'!Q96),IF(Configurações!$B$3="Simples","",IF('Escala Linhas'!AQ70="","",'Escala Linhas'!AQ70)))</f>
        <v/>
      </c>
      <c r="CH70" s="71" t="str">
        <f>IF(Configurações!$B$3="Colunas",IF('Escala Colunas'!Q97="","",'Escala Colunas'!Q97),IF(Configurações!$B$3="Simples","",IF('Escala Linhas'!AR70="","",'Escala Linhas'!AR70)))</f>
        <v/>
      </c>
      <c r="CI70" s="71" t="str">
        <f>IF(Configurações!$B$3="Colunas",IF('Escala Colunas'!Q98="","",'Escala Colunas'!Q98),IF(Configurações!$B$3="Simples","",IF('Escala Linhas'!AS70="","",'Escala Linhas'!AS70)))</f>
        <v/>
      </c>
      <c r="CJ70">
        <f>IF($B70="",0,IF(Configurações!$B$3="Simples",IF(OR(CP70="TRAB",CP70="ATEST"),1,0),IF(AND(CF70&lt;&gt;"",CI70&lt;&gt;""),1,0)))</f>
        <v>0</v>
      </c>
      <c r="CK70" s="72">
        <f>IF(AND(CJ70=1,Configurações!$B$3&lt;&gt;"Simples"),MOD(CI70-CF70,1)-CL70,0)</f>
        <v>0</v>
      </c>
      <c r="CL70" s="72">
        <f t="shared" si="128"/>
        <v>0</v>
      </c>
      <c r="CM70">
        <f t="shared" si="129"/>
        <v>0</v>
      </c>
      <c r="CN70">
        <f t="shared" si="130"/>
        <v>0</v>
      </c>
      <c r="CO70" s="38" t="str">
        <f>IF(CJ70=0,"",IF(CM70&gt;Configurações!$B$15,"7DIA ","")&amp;IF(AND(WEEKDAY(CF$5)=1,CN70&gt;IF($D70="F",Configurações!$B$13,Configurações!$B$14)),"DOM ","")&amp;IF(Configurações!$B$3="Simples","",IF(ROUND(CK70*1440,0)&lt;=ROUND(Configurações!$B$11*1440,0),IF(ROUND(CL70*1440,0)&gt;0,"INT-INDEVIDO",""),IF(ROUND(CK70*1440,0)&lt;=ROUND(Configurações!$B$12*1440,0),IF(ROUND(CL70*1440,0)&lt;&gt;ROUND(Configurações!$B$8*1440,0),"INT-15MIN",""),IF(OR(ROUND(CL70*1440,0)&lt;ROUND(Configurações!$B$9*1440,0),ROUND(CL70*1440,0)&gt;ROUND(Configurações!$B$10*1440,0)),"INT-1H2H","")))))</f>
        <v/>
      </c>
      <c r="CP70" t="str">
        <f>IF(Configurações!$B$3="Simples",IF('Escala Simples'!M70="Trabalho","TRAB",IF('Escala Simples'!M70="Folga","FOLGA",IF('Escala Simples'!M70="Atestado","ATEST",IF('Escala Simples'!M70="Férias","FERIAS","")))),"")</f>
        <v/>
      </c>
      <c r="CQ70" s="71" t="str">
        <f>IF(Configurações!$B$3="Colunas",IF('Escala Colunas'!Q100="","",'Escala Colunas'!Q100),IF(Configurações!$B$3="Simples","",IF('Escala Linhas'!AU70="","",'Escala Linhas'!AU70)))</f>
        <v/>
      </c>
      <c r="CR70" s="71" t="str">
        <f>IF(Configurações!$B$3="Colunas",IF('Escala Colunas'!Q101="","",'Escala Colunas'!Q101),IF(Configurações!$B$3="Simples","",IF('Escala Linhas'!AV70="","",'Escala Linhas'!AV70)))</f>
        <v/>
      </c>
      <c r="CS70" s="71" t="str">
        <f>IF(Configurações!$B$3="Colunas",IF('Escala Colunas'!Q102="","",'Escala Colunas'!Q102),IF(Configurações!$B$3="Simples","",IF('Escala Linhas'!AW70="","",'Escala Linhas'!AW70)))</f>
        <v/>
      </c>
      <c r="CT70" s="71" t="str">
        <f>IF(Configurações!$B$3="Colunas",IF('Escala Colunas'!Q103="","",'Escala Colunas'!Q103),IF(Configurações!$B$3="Simples","",IF('Escala Linhas'!AX70="","",'Escala Linhas'!AX70)))</f>
        <v/>
      </c>
      <c r="CU70">
        <f>IF($B70="",0,IF(Configurações!$B$3="Simples",IF(OR(DA70="TRAB",DA70="ATEST"),1,0),IF(AND(CQ70&lt;&gt;"",CT70&lt;&gt;""),1,0)))</f>
        <v>0</v>
      </c>
      <c r="CV70" s="72">
        <f>IF(AND(CU70=1,Configurações!$B$3&lt;&gt;"Simples"),MOD(CT70-CQ70,1)-CW70,0)</f>
        <v>0</v>
      </c>
      <c r="CW70" s="72">
        <f t="shared" si="131"/>
        <v>0</v>
      </c>
      <c r="CX70">
        <f t="shared" si="132"/>
        <v>0</v>
      </c>
      <c r="CY70">
        <f t="shared" si="133"/>
        <v>0</v>
      </c>
      <c r="CZ70" s="38" t="str">
        <f>IF(CU70=0,"",IF(CX70&gt;Configurações!$B$15,"7DIA ","")&amp;IF(AND(WEEKDAY(CQ$5)=1,CY70&gt;IF($D70="F",Configurações!$B$13,Configurações!$B$14)),"DOM ","")&amp;IF(Configurações!$B$3="Simples","",IF(ROUND(CV70*1440,0)&lt;=ROUND(Configurações!$B$11*1440,0),IF(ROUND(CW70*1440,0)&gt;0,"INT-INDEVIDO",""),IF(ROUND(CV70*1440,0)&lt;=ROUND(Configurações!$B$12*1440,0),IF(ROUND(CW70*1440,0)&lt;&gt;ROUND(Configurações!$B$8*1440,0),"INT-15MIN",""),IF(OR(ROUND(CW70*1440,0)&lt;ROUND(Configurações!$B$9*1440,0),ROUND(CW70*1440,0)&gt;ROUND(Configurações!$B$10*1440,0)),"INT-1H2H","")))))</f>
        <v/>
      </c>
      <c r="DA70" t="str">
        <f>IF(Configurações!$B$3="Simples",IF('Escala Simples'!N70="Trabalho","TRAB",IF('Escala Simples'!N70="Folga","FOLGA",IF('Escala Simples'!N70="Atestado","ATEST",IF('Escala Simples'!N70="Férias","FERIAS","")))),"")</f>
        <v/>
      </c>
      <c r="DB70" s="71" t="str">
        <f>IF(Configurações!$B$3="Colunas",IF('Escala Colunas'!Q105="","",'Escala Colunas'!Q105),IF(Configurações!$B$3="Simples","",IF('Escala Linhas'!AZ70="","",'Escala Linhas'!AZ70)))</f>
        <v/>
      </c>
      <c r="DC70" s="71" t="str">
        <f>IF(Configurações!$B$3="Colunas",IF('Escala Colunas'!Q106="","",'Escala Colunas'!Q106),IF(Configurações!$B$3="Simples","",IF('Escala Linhas'!BA70="","",'Escala Linhas'!BA70)))</f>
        <v/>
      </c>
      <c r="DD70" s="71" t="str">
        <f>IF(Configurações!$B$3="Colunas",IF('Escala Colunas'!Q107="","",'Escala Colunas'!Q107),IF(Configurações!$B$3="Simples","",IF('Escala Linhas'!BB70="","",'Escala Linhas'!BB70)))</f>
        <v/>
      </c>
      <c r="DE70" s="71" t="str">
        <f>IF(Configurações!$B$3="Colunas",IF('Escala Colunas'!Q108="","",'Escala Colunas'!Q108),IF(Configurações!$B$3="Simples","",IF('Escala Linhas'!BC70="","",'Escala Linhas'!BC70)))</f>
        <v/>
      </c>
      <c r="DF70">
        <f>IF($B70="",0,IF(Configurações!$B$3="Simples",IF(OR(DL70="TRAB",DL70="ATEST"),1,0),IF(AND(DB70&lt;&gt;"",DE70&lt;&gt;""),1,0)))</f>
        <v>0</v>
      </c>
      <c r="DG70" s="72">
        <f>IF(AND(DF70=1,Configurações!$B$3&lt;&gt;"Simples"),MOD(DE70-DB70,1)-DH70,0)</f>
        <v>0</v>
      </c>
      <c r="DH70" s="72">
        <f t="shared" si="134"/>
        <v>0</v>
      </c>
      <c r="DI70">
        <f t="shared" si="135"/>
        <v>0</v>
      </c>
      <c r="DJ70">
        <f t="shared" si="136"/>
        <v>0</v>
      </c>
      <c r="DK70" s="38" t="str">
        <f>IF(DF70=0,"",IF(DI70&gt;Configurações!$B$15,"7DIA ","")&amp;IF(AND(WEEKDAY(DB$5)=1,DJ70&gt;IF($D70="F",Configurações!$B$13,Configurações!$B$14)),"DOM ","")&amp;IF(Configurações!$B$3="Simples","",IF(ROUND(DG70*1440,0)&lt;=ROUND(Configurações!$B$11*1440,0),IF(ROUND(DH70*1440,0)&gt;0,"INT-INDEVIDO",""),IF(ROUND(DG70*1440,0)&lt;=ROUND(Configurações!$B$12*1440,0),IF(ROUND(DH70*1440,0)&lt;&gt;ROUND(Configurações!$B$8*1440,0),"INT-15MIN",""),IF(OR(ROUND(DH70*1440,0)&lt;ROUND(Configurações!$B$9*1440,0),ROUND(DH70*1440,0)&gt;ROUND(Configurações!$B$10*1440,0)),"INT-1H2H","")))))</f>
        <v/>
      </c>
      <c r="DL70" t="str">
        <f>IF(Configurações!$B$3="Simples",IF('Escala Simples'!O70="Trabalho","TRAB",IF('Escala Simples'!O70="Folga","FOLGA",IF('Escala Simples'!O70="Atestado","ATEST",IF('Escala Simples'!O70="Férias","FERIAS","")))),"")</f>
        <v/>
      </c>
      <c r="DM70" s="71" t="str">
        <f>IF(Configurações!$B$3="Colunas",IF('Escala Colunas'!Q110="","",'Escala Colunas'!Q110),IF(Configurações!$B$3="Simples","",IF('Escala Linhas'!BE70="","",'Escala Linhas'!BE70)))</f>
        <v/>
      </c>
      <c r="DN70" s="71" t="str">
        <f>IF(Configurações!$B$3="Colunas",IF('Escala Colunas'!Q111="","",'Escala Colunas'!Q111),IF(Configurações!$B$3="Simples","",IF('Escala Linhas'!BF70="","",'Escala Linhas'!BF70)))</f>
        <v/>
      </c>
      <c r="DO70" s="71" t="str">
        <f>IF(Configurações!$B$3="Colunas",IF('Escala Colunas'!Q112="","",'Escala Colunas'!Q112),IF(Configurações!$B$3="Simples","",IF('Escala Linhas'!BG70="","",'Escala Linhas'!BG70)))</f>
        <v/>
      </c>
      <c r="DP70" s="71" t="str">
        <f>IF(Configurações!$B$3="Colunas",IF('Escala Colunas'!Q113="","",'Escala Colunas'!Q113),IF(Configurações!$B$3="Simples","",IF('Escala Linhas'!BH70="","",'Escala Linhas'!BH70)))</f>
        <v/>
      </c>
      <c r="DQ70">
        <f>IF($B70="",0,IF(Configurações!$B$3="Simples",IF(OR(DW70="TRAB",DW70="ATEST"),1,0),IF(AND(DM70&lt;&gt;"",DP70&lt;&gt;""),1,0)))</f>
        <v>0</v>
      </c>
      <c r="DR70" s="72">
        <f>IF(AND(DQ70=1,Configurações!$B$3&lt;&gt;"Simples"),MOD(DP70-DM70,1)-DS70,0)</f>
        <v>0</v>
      </c>
      <c r="DS70" s="72">
        <f t="shared" si="137"/>
        <v>0</v>
      </c>
      <c r="DT70">
        <f t="shared" si="138"/>
        <v>0</v>
      </c>
      <c r="DU70">
        <f t="shared" si="139"/>
        <v>0</v>
      </c>
      <c r="DV70" s="38" t="str">
        <f>IF(DQ70=0,"",IF(DT70&gt;Configurações!$B$15,"7DIA ","")&amp;IF(AND(WEEKDAY(DM$5)=1,DU70&gt;IF($D70="F",Configurações!$B$13,Configurações!$B$14)),"DOM ","")&amp;IF(Configurações!$B$3="Simples","",IF(ROUND(DR70*1440,0)&lt;=ROUND(Configurações!$B$11*1440,0),IF(ROUND(DS70*1440,0)&gt;0,"INT-INDEVIDO",""),IF(ROUND(DR70*1440,0)&lt;=ROUND(Configurações!$B$12*1440,0),IF(ROUND(DS70*1440,0)&lt;&gt;ROUND(Configurações!$B$8*1440,0),"INT-15MIN",""),IF(OR(ROUND(DS70*1440,0)&lt;ROUND(Configurações!$B$9*1440,0),ROUND(DS70*1440,0)&gt;ROUND(Configurações!$B$10*1440,0)),"INT-1H2H","")))))</f>
        <v/>
      </c>
      <c r="DW70" t="str">
        <f>IF(Configurações!$B$3="Simples",IF('Escala Simples'!P70="Trabalho","TRAB",IF('Escala Simples'!P70="Folga","FOLGA",IF('Escala Simples'!P70="Atestado","ATEST",IF('Escala Simples'!P70="Férias","FERIAS","")))),"")</f>
        <v/>
      </c>
      <c r="DX70" s="71" t="str">
        <f>IF(Configurações!$B$3="Colunas",IF('Escala Colunas'!Q115="","",'Escala Colunas'!Q115),IF(Configurações!$B$3="Simples","",IF('Escala Linhas'!BJ70="","",'Escala Linhas'!BJ70)))</f>
        <v/>
      </c>
      <c r="DY70" s="71" t="str">
        <f>IF(Configurações!$B$3="Colunas",IF('Escala Colunas'!Q116="","",'Escala Colunas'!Q116),IF(Configurações!$B$3="Simples","",IF('Escala Linhas'!BK70="","",'Escala Linhas'!BK70)))</f>
        <v/>
      </c>
      <c r="DZ70" s="71" t="str">
        <f>IF(Configurações!$B$3="Colunas",IF('Escala Colunas'!Q117="","",'Escala Colunas'!Q117),IF(Configurações!$B$3="Simples","",IF('Escala Linhas'!BL70="","",'Escala Linhas'!BL70)))</f>
        <v/>
      </c>
      <c r="EA70" s="71" t="str">
        <f>IF(Configurações!$B$3="Colunas",IF('Escala Colunas'!Q118="","",'Escala Colunas'!Q118),IF(Configurações!$B$3="Simples","",IF('Escala Linhas'!BM70="","",'Escala Linhas'!BM70)))</f>
        <v/>
      </c>
      <c r="EB70">
        <f>IF($B70="",0,IF(Configurações!$B$3="Simples",IF(OR(EH70="TRAB",EH70="ATEST"),1,0),IF(AND(DX70&lt;&gt;"",EA70&lt;&gt;""),1,0)))</f>
        <v>0</v>
      </c>
      <c r="EC70" s="72">
        <f>IF(AND(EB70=1,Configurações!$B$3&lt;&gt;"Simples"),MOD(EA70-DX70,1)-ED70,0)</f>
        <v>0</v>
      </c>
      <c r="ED70" s="72">
        <f t="shared" si="140"/>
        <v>0</v>
      </c>
      <c r="EE70">
        <f t="shared" si="141"/>
        <v>0</v>
      </c>
      <c r="EF70">
        <f t="shared" si="142"/>
        <v>0</v>
      </c>
      <c r="EG70" s="38" t="str">
        <f>IF(EB70=0,"",IF(EE70&gt;Configurações!$B$15,"7DIA ","")&amp;IF(AND(WEEKDAY(DX$5)=1,EF70&gt;IF($D70="F",Configurações!$B$13,Configurações!$B$14)),"DOM ","")&amp;IF(Configurações!$B$3="Simples","",IF(ROUND(EC70*1440,0)&lt;=ROUND(Configurações!$B$11*1440,0),IF(ROUND(ED70*1440,0)&gt;0,"INT-INDEVIDO",""),IF(ROUND(EC70*1440,0)&lt;=ROUND(Configurações!$B$12*1440,0),IF(ROUND(ED70*1440,0)&lt;&gt;ROUND(Configurações!$B$8*1440,0),"INT-15MIN",""),IF(OR(ROUND(ED70*1440,0)&lt;ROUND(Configurações!$B$9*1440,0),ROUND(ED70*1440,0)&gt;ROUND(Configurações!$B$10*1440,0)),"INT-1H2H","")))))</f>
        <v/>
      </c>
      <c r="EH70" t="str">
        <f>IF(Configurações!$B$3="Simples",IF('Escala Simples'!Q70="Trabalho","TRAB",IF('Escala Simples'!Q70="Folga","FOLGA",IF('Escala Simples'!Q70="Atestado","ATEST",IF('Escala Simples'!Q70="Férias","FERIAS","")))),"")</f>
        <v/>
      </c>
      <c r="EI70" s="71" t="str">
        <f>IF(Configurações!$B$3="Colunas",IF('Escala Colunas'!Q120="","",'Escala Colunas'!Q120),IF(Configurações!$B$3="Simples","",IF('Escala Linhas'!BO70="","",'Escala Linhas'!BO70)))</f>
        <v/>
      </c>
      <c r="EJ70" s="71" t="str">
        <f>IF(Configurações!$B$3="Colunas",IF('Escala Colunas'!Q121="","",'Escala Colunas'!Q121),IF(Configurações!$B$3="Simples","",IF('Escala Linhas'!BP70="","",'Escala Linhas'!BP70)))</f>
        <v/>
      </c>
      <c r="EK70" s="71" t="str">
        <f>IF(Configurações!$B$3="Colunas",IF('Escala Colunas'!Q122="","",'Escala Colunas'!Q122),IF(Configurações!$B$3="Simples","",IF('Escala Linhas'!BQ70="","",'Escala Linhas'!BQ70)))</f>
        <v/>
      </c>
      <c r="EL70" s="71" t="str">
        <f>IF(Configurações!$B$3="Colunas",IF('Escala Colunas'!Q123="","",'Escala Colunas'!Q123),IF(Configurações!$B$3="Simples","",IF('Escala Linhas'!BR70="","",'Escala Linhas'!BR70)))</f>
        <v/>
      </c>
      <c r="EM70">
        <f>IF($B70="",0,IF(Configurações!$B$3="Simples",IF(OR(ES70="TRAB",ES70="ATEST"),1,0),IF(AND(EI70&lt;&gt;"",EL70&lt;&gt;""),1,0)))</f>
        <v>0</v>
      </c>
      <c r="EN70" s="72">
        <f>IF(AND(EM70=1,Configurações!$B$3&lt;&gt;"Simples"),MOD(EL70-EI70,1)-EO70,0)</f>
        <v>0</v>
      </c>
      <c r="EO70" s="72">
        <f t="shared" si="143"/>
        <v>0</v>
      </c>
      <c r="EP70">
        <f t="shared" si="144"/>
        <v>0</v>
      </c>
      <c r="EQ70">
        <f t="shared" si="145"/>
        <v>0</v>
      </c>
      <c r="ER70" s="38" t="str">
        <f>IF(EM70=0,"",IF(EP70&gt;Configurações!$B$15,"7DIA ","")&amp;IF(AND(WEEKDAY(EI$5)=1,EQ70&gt;IF($D70="F",Configurações!$B$13,Configurações!$B$14)),"DOM ","")&amp;IF(Configurações!$B$3="Simples","",IF(ROUND(EN70*1440,0)&lt;=ROUND(Configurações!$B$11*1440,0),IF(ROUND(EO70*1440,0)&gt;0,"INT-INDEVIDO",""),IF(ROUND(EN70*1440,0)&lt;=ROUND(Configurações!$B$12*1440,0),IF(ROUND(EO70*1440,0)&lt;&gt;ROUND(Configurações!$B$8*1440,0),"INT-15MIN",""),IF(OR(ROUND(EO70*1440,0)&lt;ROUND(Configurações!$B$9*1440,0),ROUND(EO70*1440,0)&gt;ROUND(Configurações!$B$10*1440,0)),"INT-1H2H","")))))</f>
        <v/>
      </c>
      <c r="ES70" t="str">
        <f>IF(Configurações!$B$3="Simples",IF('Escala Simples'!R70="Trabalho","TRAB",IF('Escala Simples'!R70="Folga","FOLGA",IF('Escala Simples'!R70="Atestado","ATEST",IF('Escala Simples'!R70="Férias","FERIAS","")))),"")</f>
        <v/>
      </c>
      <c r="ET70" s="71" t="str">
        <f>IF(Configurações!$B$3="Colunas",IF('Escala Colunas'!Q125="","",'Escala Colunas'!Q125),IF(Configurações!$B$3="Simples","",IF('Escala Linhas'!BT70="","",'Escala Linhas'!BT70)))</f>
        <v/>
      </c>
      <c r="EU70" s="71" t="str">
        <f>IF(Configurações!$B$3="Colunas",IF('Escala Colunas'!Q126="","",'Escala Colunas'!Q126),IF(Configurações!$B$3="Simples","",IF('Escala Linhas'!BU70="","",'Escala Linhas'!BU70)))</f>
        <v/>
      </c>
      <c r="EV70" s="71" t="str">
        <f>IF(Configurações!$B$3="Colunas",IF('Escala Colunas'!Q127="","",'Escala Colunas'!Q127),IF(Configurações!$B$3="Simples","",IF('Escala Linhas'!BV70="","",'Escala Linhas'!BV70)))</f>
        <v/>
      </c>
      <c r="EW70" s="71" t="str">
        <f>IF(Configurações!$B$3="Colunas",IF('Escala Colunas'!Q128="","",'Escala Colunas'!Q128),IF(Configurações!$B$3="Simples","",IF('Escala Linhas'!BW70="","",'Escala Linhas'!BW70)))</f>
        <v/>
      </c>
      <c r="EX70">
        <f>IF($B70="",0,IF(Configurações!$B$3="Simples",IF(OR(FD70="TRAB",FD70="ATEST"),1,0),IF(AND(ET70&lt;&gt;"",EW70&lt;&gt;""),1,0)))</f>
        <v>0</v>
      </c>
      <c r="EY70" s="72">
        <f>IF(AND(EX70=1,Configurações!$B$3&lt;&gt;"Simples"),MOD(EW70-ET70,1)-EZ70,0)</f>
        <v>0</v>
      </c>
      <c r="EZ70" s="72">
        <f t="shared" si="146"/>
        <v>0</v>
      </c>
      <c r="FA70">
        <f t="shared" si="147"/>
        <v>0</v>
      </c>
      <c r="FB70">
        <f t="shared" si="148"/>
        <v>0</v>
      </c>
      <c r="FC70" s="38" t="str">
        <f>IF(EX70=0,"",IF(FA70&gt;Configurações!$B$15,"7DIA ","")&amp;IF(AND(WEEKDAY(ET$5)=1,FB70&gt;IF($D70="F",Configurações!$B$13,Configurações!$B$14)),"DOM ","")&amp;IF(Configurações!$B$3="Simples","",IF(ROUND(EY70*1440,0)&lt;=ROUND(Configurações!$B$11*1440,0),IF(ROUND(EZ70*1440,0)&gt;0,"INT-INDEVIDO",""),IF(ROUND(EY70*1440,0)&lt;=ROUND(Configurações!$B$12*1440,0),IF(ROUND(EZ70*1440,0)&lt;&gt;ROUND(Configurações!$B$8*1440,0),"INT-15MIN",""),IF(OR(ROUND(EZ70*1440,0)&lt;ROUND(Configurações!$B$9*1440,0),ROUND(EZ70*1440,0)&gt;ROUND(Configurações!$B$10*1440,0)),"INT-1H2H","")))))</f>
        <v/>
      </c>
      <c r="FD70" t="str">
        <f>IF(Configurações!$B$3="Simples",IF('Escala Simples'!S70="Trabalho","TRAB",IF('Escala Simples'!S70="Folga","FOLGA",IF('Escala Simples'!S70="Atestado","ATEST",IF('Escala Simples'!S70="Férias","FERIAS","")))),"")</f>
        <v/>
      </c>
      <c r="FE70" s="71" t="str">
        <f>IF(Configurações!$B$3="Colunas",IF('Escala Colunas'!Q133="","",'Escala Colunas'!Q133),IF(Configurações!$B$3="Simples","",IF('Escala Linhas'!CB70="","",'Escala Linhas'!CB70)))</f>
        <v/>
      </c>
      <c r="FF70" s="71" t="str">
        <f>IF(Configurações!$B$3="Colunas",IF('Escala Colunas'!Q134="","",'Escala Colunas'!Q134),IF(Configurações!$B$3="Simples","",IF('Escala Linhas'!CC70="","",'Escala Linhas'!CC70)))</f>
        <v/>
      </c>
      <c r="FG70" s="71" t="str">
        <f>IF(Configurações!$B$3="Colunas",IF('Escala Colunas'!Q135="","",'Escala Colunas'!Q135),IF(Configurações!$B$3="Simples","",IF('Escala Linhas'!CD70="","",'Escala Linhas'!CD70)))</f>
        <v/>
      </c>
      <c r="FH70" s="71" t="str">
        <f>IF(Configurações!$B$3="Colunas",IF('Escala Colunas'!Q136="","",'Escala Colunas'!Q136),IF(Configurações!$B$3="Simples","",IF('Escala Linhas'!CE70="","",'Escala Linhas'!CE70)))</f>
        <v/>
      </c>
      <c r="FI70">
        <f>IF($B70="",0,IF(Configurações!$B$3="Simples",IF(OR(FO70="TRAB",FO70="ATEST"),1,0),IF(AND(FE70&lt;&gt;"",FH70&lt;&gt;""),1,0)))</f>
        <v>0</v>
      </c>
      <c r="FJ70" s="72">
        <f>IF(AND(FI70=1,Configurações!$B$3&lt;&gt;"Simples"),MOD(FH70-FE70,1)-FK70,0)</f>
        <v>0</v>
      </c>
      <c r="FK70" s="72">
        <f t="shared" si="149"/>
        <v>0</v>
      </c>
      <c r="FL70">
        <f t="shared" si="150"/>
        <v>0</v>
      </c>
      <c r="FM70">
        <f t="shared" si="151"/>
        <v>0</v>
      </c>
      <c r="FN70" s="38" t="str">
        <f>IF(FI70=0,"",IF(FL70&gt;Configurações!$B$15,"7DIA ","")&amp;IF(AND(WEEKDAY(FE$5)=1,FM70&gt;IF($D70="F",Configurações!$B$13,Configurações!$B$14)),"DOM ","")&amp;IF(Configurações!$B$3="Simples","",IF(ROUND(FJ70*1440,0)&lt;=ROUND(Configurações!$B$11*1440,0),IF(ROUND(FK70*1440,0)&gt;0,"INT-INDEVIDO",""),IF(ROUND(FJ70*1440,0)&lt;=ROUND(Configurações!$B$12*1440,0),IF(ROUND(FK70*1440,0)&lt;&gt;ROUND(Configurações!$B$8*1440,0),"INT-15MIN",""),IF(OR(ROUND(FK70*1440,0)&lt;ROUND(Configurações!$B$9*1440,0),ROUND(FK70*1440,0)&gt;ROUND(Configurações!$B$10*1440,0)),"INT-1H2H","")))))</f>
        <v/>
      </c>
      <c r="FO70" t="str">
        <f>IF(Configurações!$B$3="Simples",IF('Escala Simples'!V70="Trabalho","TRAB",IF('Escala Simples'!V70="Folga","FOLGA",IF('Escala Simples'!V70="Atestado","ATEST",IF('Escala Simples'!V70="Férias","FERIAS","")))),"")</f>
        <v/>
      </c>
      <c r="FP70" s="71" t="str">
        <f>IF(Configurações!$B$3="Colunas",IF('Escala Colunas'!Q138="","",'Escala Colunas'!Q138),IF(Configurações!$B$3="Simples","",IF('Escala Linhas'!CG70="","",'Escala Linhas'!CG70)))</f>
        <v/>
      </c>
      <c r="FQ70" s="71" t="str">
        <f>IF(Configurações!$B$3="Colunas",IF('Escala Colunas'!Q139="","",'Escala Colunas'!Q139),IF(Configurações!$B$3="Simples","",IF('Escala Linhas'!CH70="","",'Escala Linhas'!CH70)))</f>
        <v/>
      </c>
      <c r="FR70" s="71" t="str">
        <f>IF(Configurações!$B$3="Colunas",IF('Escala Colunas'!Q140="","",'Escala Colunas'!Q140),IF(Configurações!$B$3="Simples","",IF('Escala Linhas'!CI70="","",'Escala Linhas'!CI70)))</f>
        <v/>
      </c>
      <c r="FS70" s="71" t="str">
        <f>IF(Configurações!$B$3="Colunas",IF('Escala Colunas'!Q141="","",'Escala Colunas'!Q141),IF(Configurações!$B$3="Simples","",IF('Escala Linhas'!CJ70="","",'Escala Linhas'!CJ70)))</f>
        <v/>
      </c>
      <c r="FT70">
        <f>IF($B70="",0,IF(Configurações!$B$3="Simples",IF(OR(FZ70="TRAB",FZ70="ATEST"),1,0),IF(AND(FP70&lt;&gt;"",FS70&lt;&gt;""),1,0)))</f>
        <v>0</v>
      </c>
      <c r="FU70" s="72">
        <f>IF(AND(FT70=1,Configurações!$B$3&lt;&gt;"Simples"),MOD(FS70-FP70,1)-FV70,0)</f>
        <v>0</v>
      </c>
      <c r="FV70" s="72">
        <f t="shared" si="152"/>
        <v>0</v>
      </c>
      <c r="FW70">
        <f t="shared" si="153"/>
        <v>0</v>
      </c>
      <c r="FX70">
        <f t="shared" si="154"/>
        <v>0</v>
      </c>
      <c r="FY70" s="38" t="str">
        <f>IF(FT70=0,"",IF(FW70&gt;Configurações!$B$15,"7DIA ","")&amp;IF(AND(WEEKDAY(FP$5)=1,FX70&gt;IF($D70="F",Configurações!$B$13,Configurações!$B$14)),"DOM ","")&amp;IF(Configurações!$B$3="Simples","",IF(ROUND(FU70*1440,0)&lt;=ROUND(Configurações!$B$11*1440,0),IF(ROUND(FV70*1440,0)&gt;0,"INT-INDEVIDO",""),IF(ROUND(FU70*1440,0)&lt;=ROUND(Configurações!$B$12*1440,0),IF(ROUND(FV70*1440,0)&lt;&gt;ROUND(Configurações!$B$8*1440,0),"INT-15MIN",""),IF(OR(ROUND(FV70*1440,0)&lt;ROUND(Configurações!$B$9*1440,0),ROUND(FV70*1440,0)&gt;ROUND(Configurações!$B$10*1440,0)),"INT-1H2H","")))))</f>
        <v/>
      </c>
      <c r="FZ70" t="str">
        <f>IF(Configurações!$B$3="Simples",IF('Escala Simples'!W70="Trabalho","TRAB",IF('Escala Simples'!W70="Folga","FOLGA",IF('Escala Simples'!W70="Atestado","ATEST",IF('Escala Simples'!W70="Férias","FERIAS","")))),"")</f>
        <v/>
      </c>
      <c r="GA70" s="71" t="str">
        <f>IF(Configurações!$B$3="Colunas",IF('Escala Colunas'!Q143="","",'Escala Colunas'!Q143),IF(Configurações!$B$3="Simples","",IF('Escala Linhas'!CL70="","",'Escala Linhas'!CL70)))</f>
        <v/>
      </c>
      <c r="GB70" s="71" t="str">
        <f>IF(Configurações!$B$3="Colunas",IF('Escala Colunas'!Q144="","",'Escala Colunas'!Q144),IF(Configurações!$B$3="Simples","",IF('Escala Linhas'!CM70="","",'Escala Linhas'!CM70)))</f>
        <v/>
      </c>
      <c r="GC70" s="71" t="str">
        <f>IF(Configurações!$B$3="Colunas",IF('Escala Colunas'!Q145="","",'Escala Colunas'!Q145),IF(Configurações!$B$3="Simples","",IF('Escala Linhas'!CN70="","",'Escala Linhas'!CN70)))</f>
        <v/>
      </c>
      <c r="GD70" s="71" t="str">
        <f>IF(Configurações!$B$3="Colunas",IF('Escala Colunas'!Q146="","",'Escala Colunas'!Q146),IF(Configurações!$B$3="Simples","",IF('Escala Linhas'!CO70="","",'Escala Linhas'!CO70)))</f>
        <v/>
      </c>
      <c r="GE70">
        <f>IF($B70="",0,IF(Configurações!$B$3="Simples",IF(OR(GK70="TRAB",GK70="ATEST"),1,0),IF(AND(GA70&lt;&gt;"",GD70&lt;&gt;""),1,0)))</f>
        <v>0</v>
      </c>
      <c r="GF70" s="72">
        <f>IF(AND(GE70=1,Configurações!$B$3&lt;&gt;"Simples"),MOD(GD70-GA70,1)-GG70,0)</f>
        <v>0</v>
      </c>
      <c r="GG70" s="72">
        <f t="shared" si="155"/>
        <v>0</v>
      </c>
      <c r="GH70">
        <f t="shared" si="156"/>
        <v>0</v>
      </c>
      <c r="GI70">
        <f t="shared" si="157"/>
        <v>0</v>
      </c>
      <c r="GJ70" s="38" t="str">
        <f>IF(GE70=0,"",IF(GH70&gt;Configurações!$B$15,"7DIA ","")&amp;IF(AND(WEEKDAY(GA$5)=1,GI70&gt;IF($D70="F",Configurações!$B$13,Configurações!$B$14)),"DOM ","")&amp;IF(Configurações!$B$3="Simples","",IF(ROUND(GF70*1440,0)&lt;=ROUND(Configurações!$B$11*1440,0),IF(ROUND(GG70*1440,0)&gt;0,"INT-INDEVIDO",""),IF(ROUND(GF70*1440,0)&lt;=ROUND(Configurações!$B$12*1440,0),IF(ROUND(GG70*1440,0)&lt;&gt;ROUND(Configurações!$B$8*1440,0),"INT-15MIN",""),IF(OR(ROUND(GG70*1440,0)&lt;ROUND(Configurações!$B$9*1440,0),ROUND(GG70*1440,0)&gt;ROUND(Configurações!$B$10*1440,0)),"INT-1H2H","")))))</f>
        <v/>
      </c>
      <c r="GK70" t="str">
        <f>IF(Configurações!$B$3="Simples",IF('Escala Simples'!X70="Trabalho","TRAB",IF('Escala Simples'!X70="Folga","FOLGA",IF('Escala Simples'!X70="Atestado","ATEST",IF('Escala Simples'!X70="Férias","FERIAS","")))),"")</f>
        <v/>
      </c>
      <c r="GL70" s="71" t="str">
        <f>IF(Configurações!$B$3="Colunas",IF('Escala Colunas'!Q148="","",'Escala Colunas'!Q148),IF(Configurações!$B$3="Simples","",IF('Escala Linhas'!CQ70="","",'Escala Linhas'!CQ70)))</f>
        <v/>
      </c>
      <c r="GM70" s="71" t="str">
        <f>IF(Configurações!$B$3="Colunas",IF('Escala Colunas'!Q149="","",'Escala Colunas'!Q149),IF(Configurações!$B$3="Simples","",IF('Escala Linhas'!CR70="","",'Escala Linhas'!CR70)))</f>
        <v/>
      </c>
      <c r="GN70" s="71" t="str">
        <f>IF(Configurações!$B$3="Colunas",IF('Escala Colunas'!Q150="","",'Escala Colunas'!Q150),IF(Configurações!$B$3="Simples","",IF('Escala Linhas'!CS70="","",'Escala Linhas'!CS70)))</f>
        <v/>
      </c>
      <c r="GO70" s="71" t="str">
        <f>IF(Configurações!$B$3="Colunas",IF('Escala Colunas'!Q151="","",'Escala Colunas'!Q151),IF(Configurações!$B$3="Simples","",IF('Escala Linhas'!CT70="","",'Escala Linhas'!CT70)))</f>
        <v/>
      </c>
      <c r="GP70">
        <f>IF($B70="",0,IF(Configurações!$B$3="Simples",IF(OR(GV70="TRAB",GV70="ATEST"),1,0),IF(AND(GL70&lt;&gt;"",GO70&lt;&gt;""),1,0)))</f>
        <v>0</v>
      </c>
      <c r="GQ70" s="72">
        <f>IF(AND(GP70=1,Configurações!$B$3&lt;&gt;"Simples"),MOD(GO70-GL70,1)-GR70,0)</f>
        <v>0</v>
      </c>
      <c r="GR70" s="72">
        <f t="shared" si="158"/>
        <v>0</v>
      </c>
      <c r="GS70">
        <f t="shared" si="159"/>
        <v>0</v>
      </c>
      <c r="GT70">
        <f t="shared" si="160"/>
        <v>0</v>
      </c>
      <c r="GU70" s="38" t="str">
        <f>IF(GP70=0,"",IF(GS70&gt;Configurações!$B$15,"7DIA ","")&amp;IF(AND(WEEKDAY(GL$5)=1,GT70&gt;IF($D70="F",Configurações!$B$13,Configurações!$B$14)),"DOM ","")&amp;IF(Configurações!$B$3="Simples","",IF(ROUND(GQ70*1440,0)&lt;=ROUND(Configurações!$B$11*1440,0),IF(ROUND(GR70*1440,0)&gt;0,"INT-INDEVIDO",""),IF(ROUND(GQ70*1440,0)&lt;=ROUND(Configurações!$B$12*1440,0),IF(ROUND(GR70*1440,0)&lt;&gt;ROUND(Configurações!$B$8*1440,0),"INT-15MIN",""),IF(OR(ROUND(GR70*1440,0)&lt;ROUND(Configurações!$B$9*1440,0),ROUND(GR70*1440,0)&gt;ROUND(Configurações!$B$10*1440,0)),"INT-1H2H","")))))</f>
        <v/>
      </c>
      <c r="GV70" t="str">
        <f>IF(Configurações!$B$3="Simples",IF('Escala Simples'!Y70="Trabalho","TRAB",IF('Escala Simples'!Y70="Folga","FOLGA",IF('Escala Simples'!Y70="Atestado","ATEST",IF('Escala Simples'!Y70="Férias","FERIAS","")))),"")</f>
        <v/>
      </c>
      <c r="GW70" s="71" t="str">
        <f>IF(Configurações!$B$3="Colunas",IF('Escala Colunas'!Q153="","",'Escala Colunas'!Q153),IF(Configurações!$B$3="Simples","",IF('Escala Linhas'!CV70="","",'Escala Linhas'!CV70)))</f>
        <v/>
      </c>
      <c r="GX70" s="71" t="str">
        <f>IF(Configurações!$B$3="Colunas",IF('Escala Colunas'!Q154="","",'Escala Colunas'!Q154),IF(Configurações!$B$3="Simples","",IF('Escala Linhas'!CW70="","",'Escala Linhas'!CW70)))</f>
        <v/>
      </c>
      <c r="GY70" s="71" t="str">
        <f>IF(Configurações!$B$3="Colunas",IF('Escala Colunas'!Q155="","",'Escala Colunas'!Q155),IF(Configurações!$B$3="Simples","",IF('Escala Linhas'!CX70="","",'Escala Linhas'!CX70)))</f>
        <v/>
      </c>
      <c r="GZ70" s="71" t="str">
        <f>IF(Configurações!$B$3="Colunas",IF('Escala Colunas'!Q156="","",'Escala Colunas'!Q156),IF(Configurações!$B$3="Simples","",IF('Escala Linhas'!CY70="","",'Escala Linhas'!CY70)))</f>
        <v/>
      </c>
      <c r="HA70">
        <f>IF($B70="",0,IF(Configurações!$B$3="Simples",IF(OR(HG70="TRAB",HG70="ATEST"),1,0),IF(AND(GW70&lt;&gt;"",GZ70&lt;&gt;""),1,0)))</f>
        <v>0</v>
      </c>
      <c r="HB70" s="72">
        <f>IF(AND(HA70=1,Configurações!$B$3&lt;&gt;"Simples"),MOD(GZ70-GW70,1)-HC70,0)</f>
        <v>0</v>
      </c>
      <c r="HC70" s="72">
        <f t="shared" si="161"/>
        <v>0</v>
      </c>
      <c r="HD70">
        <f t="shared" si="162"/>
        <v>0</v>
      </c>
      <c r="HE70">
        <f t="shared" si="163"/>
        <v>0</v>
      </c>
      <c r="HF70" s="38" t="str">
        <f>IF(HA70=0,"",IF(HD70&gt;Configurações!$B$15,"7DIA ","")&amp;IF(AND(WEEKDAY(GW$5)=1,HE70&gt;IF($D70="F",Configurações!$B$13,Configurações!$B$14)),"DOM ","")&amp;IF(Configurações!$B$3="Simples","",IF(ROUND(HB70*1440,0)&lt;=ROUND(Configurações!$B$11*1440,0),IF(ROUND(HC70*1440,0)&gt;0,"INT-INDEVIDO",""),IF(ROUND(HB70*1440,0)&lt;=ROUND(Configurações!$B$12*1440,0),IF(ROUND(HC70*1440,0)&lt;&gt;ROUND(Configurações!$B$8*1440,0),"INT-15MIN",""),IF(OR(ROUND(HC70*1440,0)&lt;ROUND(Configurações!$B$9*1440,0),ROUND(HC70*1440,0)&gt;ROUND(Configurações!$B$10*1440,0)),"INT-1H2H","")))))</f>
        <v/>
      </c>
      <c r="HG70" t="str">
        <f>IF(Configurações!$B$3="Simples",IF('Escala Simples'!Z70="Trabalho","TRAB",IF('Escala Simples'!Z70="Folga","FOLGA",IF('Escala Simples'!Z70="Atestado","ATEST",IF('Escala Simples'!Z70="Férias","FERIAS","")))),"")</f>
        <v/>
      </c>
      <c r="HH70" s="71" t="str">
        <f>IF(Configurações!$B$3="Colunas",IF('Escala Colunas'!Q158="","",'Escala Colunas'!Q158),IF(Configurações!$B$3="Simples","",IF('Escala Linhas'!DA70="","",'Escala Linhas'!DA70)))</f>
        <v/>
      </c>
      <c r="HI70" s="71" t="str">
        <f>IF(Configurações!$B$3="Colunas",IF('Escala Colunas'!Q159="","",'Escala Colunas'!Q159),IF(Configurações!$B$3="Simples","",IF('Escala Linhas'!DB70="","",'Escala Linhas'!DB70)))</f>
        <v/>
      </c>
      <c r="HJ70" s="71" t="str">
        <f>IF(Configurações!$B$3="Colunas",IF('Escala Colunas'!Q160="","",'Escala Colunas'!Q160),IF(Configurações!$B$3="Simples","",IF('Escala Linhas'!DC70="","",'Escala Linhas'!DC70)))</f>
        <v/>
      </c>
      <c r="HK70" s="71" t="str">
        <f>IF(Configurações!$B$3="Colunas",IF('Escala Colunas'!Q161="","",'Escala Colunas'!Q161),IF(Configurações!$B$3="Simples","",IF('Escala Linhas'!DD70="","",'Escala Linhas'!DD70)))</f>
        <v/>
      </c>
      <c r="HL70">
        <f>IF($B70="",0,IF(Configurações!$B$3="Simples",IF(OR(HR70="TRAB",HR70="ATEST"),1,0),IF(AND(HH70&lt;&gt;"",HK70&lt;&gt;""),1,0)))</f>
        <v>0</v>
      </c>
      <c r="HM70" s="72">
        <f>IF(AND(HL70=1,Configurações!$B$3&lt;&gt;"Simples"),MOD(HK70-HH70,1)-HN70,0)</f>
        <v>0</v>
      </c>
      <c r="HN70" s="72">
        <f t="shared" si="164"/>
        <v>0</v>
      </c>
      <c r="HO70">
        <f t="shared" si="165"/>
        <v>0</v>
      </c>
      <c r="HP70">
        <f t="shared" si="166"/>
        <v>0</v>
      </c>
      <c r="HQ70" s="38" t="str">
        <f>IF(HL70=0,"",IF(HO70&gt;Configurações!$B$15,"7DIA ","")&amp;IF(AND(WEEKDAY(HH$5)=1,HP70&gt;IF($D70="F",Configurações!$B$13,Configurações!$B$14)),"DOM ","")&amp;IF(Configurações!$B$3="Simples","",IF(ROUND(HM70*1440,0)&lt;=ROUND(Configurações!$B$11*1440,0),IF(ROUND(HN70*1440,0)&gt;0,"INT-INDEVIDO",""),IF(ROUND(HM70*1440,0)&lt;=ROUND(Configurações!$B$12*1440,0),IF(ROUND(HN70*1440,0)&lt;&gt;ROUND(Configurações!$B$8*1440,0),"INT-15MIN",""),IF(OR(ROUND(HN70*1440,0)&lt;ROUND(Configurações!$B$9*1440,0),ROUND(HN70*1440,0)&gt;ROUND(Configurações!$B$10*1440,0)),"INT-1H2H","")))))</f>
        <v/>
      </c>
      <c r="HR70" t="str">
        <f>IF(Configurações!$B$3="Simples",IF('Escala Simples'!AA70="Trabalho","TRAB",IF('Escala Simples'!AA70="Folga","FOLGA",IF('Escala Simples'!AA70="Atestado","ATEST",IF('Escala Simples'!AA70="Férias","FERIAS","")))),"")</f>
        <v/>
      </c>
      <c r="HS70" s="71" t="str">
        <f>IF(Configurações!$B$3="Colunas",IF('Escala Colunas'!Q163="","",'Escala Colunas'!Q163),IF(Configurações!$B$3="Simples","",IF('Escala Linhas'!DF70="","",'Escala Linhas'!DF70)))</f>
        <v/>
      </c>
      <c r="HT70" s="71" t="str">
        <f>IF(Configurações!$B$3="Colunas",IF('Escala Colunas'!Q164="","",'Escala Colunas'!Q164),IF(Configurações!$B$3="Simples","",IF('Escala Linhas'!DG70="","",'Escala Linhas'!DG70)))</f>
        <v/>
      </c>
      <c r="HU70" s="71" t="str">
        <f>IF(Configurações!$B$3="Colunas",IF('Escala Colunas'!Q165="","",'Escala Colunas'!Q165),IF(Configurações!$B$3="Simples","",IF('Escala Linhas'!DH70="","",'Escala Linhas'!DH70)))</f>
        <v/>
      </c>
      <c r="HV70" s="71" t="str">
        <f>IF(Configurações!$B$3="Colunas",IF('Escala Colunas'!Q166="","",'Escala Colunas'!Q166),IF(Configurações!$B$3="Simples","",IF('Escala Linhas'!DI70="","",'Escala Linhas'!DI70)))</f>
        <v/>
      </c>
      <c r="HW70">
        <f>IF($B70="",0,IF(Configurações!$B$3="Simples",IF(OR(IC70="TRAB",IC70="ATEST"),1,0),IF(AND(HS70&lt;&gt;"",HV70&lt;&gt;""),1,0)))</f>
        <v>0</v>
      </c>
      <c r="HX70" s="72">
        <f>IF(AND(HW70=1,Configurações!$B$3&lt;&gt;"Simples"),MOD(HV70-HS70,1)-HY70,0)</f>
        <v>0</v>
      </c>
      <c r="HY70" s="72">
        <f t="shared" si="167"/>
        <v>0</v>
      </c>
      <c r="HZ70">
        <f t="shared" si="168"/>
        <v>0</v>
      </c>
      <c r="IA70">
        <f t="shared" si="169"/>
        <v>0</v>
      </c>
      <c r="IB70" s="38" t="str">
        <f>IF(HW70=0,"",IF(HZ70&gt;Configurações!$B$15,"7DIA ","")&amp;IF(AND(WEEKDAY(HS$5)=1,IA70&gt;IF($D70="F",Configurações!$B$13,Configurações!$B$14)),"DOM ","")&amp;IF(Configurações!$B$3="Simples","",IF(ROUND(HX70*1440,0)&lt;=ROUND(Configurações!$B$11*1440,0),IF(ROUND(HY70*1440,0)&gt;0,"INT-INDEVIDO",""),IF(ROUND(HX70*1440,0)&lt;=ROUND(Configurações!$B$12*1440,0),IF(ROUND(HY70*1440,0)&lt;&gt;ROUND(Configurações!$B$8*1440,0),"INT-15MIN",""),IF(OR(ROUND(HY70*1440,0)&lt;ROUND(Configurações!$B$9*1440,0),ROUND(HY70*1440,0)&gt;ROUND(Configurações!$B$10*1440,0)),"INT-1H2H","")))))</f>
        <v/>
      </c>
      <c r="IC70" t="str">
        <f>IF(Configurações!$B$3="Simples",IF('Escala Simples'!AB70="Trabalho","TRAB",IF('Escala Simples'!AB70="Folga","FOLGA",IF('Escala Simples'!AB70="Atestado","ATEST",IF('Escala Simples'!AB70="Férias","FERIAS","")))),"")</f>
        <v/>
      </c>
      <c r="ID70" s="71" t="str">
        <f>IF(Configurações!$B$3="Colunas",IF('Escala Colunas'!Q171="","",'Escala Colunas'!Q171),IF(Configurações!$B$3="Simples","",IF('Escala Linhas'!DN70="","",'Escala Linhas'!DN70)))</f>
        <v/>
      </c>
      <c r="IE70" s="71" t="str">
        <f>IF(Configurações!$B$3="Colunas",IF('Escala Colunas'!Q172="","",'Escala Colunas'!Q172),IF(Configurações!$B$3="Simples","",IF('Escala Linhas'!DO70="","",'Escala Linhas'!DO70)))</f>
        <v/>
      </c>
      <c r="IF70" s="71" t="str">
        <f>IF(Configurações!$B$3="Colunas",IF('Escala Colunas'!Q173="","",'Escala Colunas'!Q173),IF(Configurações!$B$3="Simples","",IF('Escala Linhas'!DP70="","",'Escala Linhas'!DP70)))</f>
        <v/>
      </c>
      <c r="IG70" s="71" t="str">
        <f>IF(Configurações!$B$3="Colunas",IF('Escala Colunas'!Q174="","",'Escala Colunas'!Q174),IF(Configurações!$B$3="Simples","",IF('Escala Linhas'!DQ70="","",'Escala Linhas'!DQ70)))</f>
        <v/>
      </c>
      <c r="IH70">
        <f>IF($B70="",0,IF(Configurações!$B$3="Simples",IF(OR(IN70="TRAB",IN70="ATEST"),1,0),IF(AND(ID70&lt;&gt;"",IG70&lt;&gt;""),1,0)))</f>
        <v>0</v>
      </c>
      <c r="II70" s="72">
        <f>IF(AND(IH70=1,Configurações!$B$3&lt;&gt;"Simples"),MOD(IG70-ID70,1)-IJ70,0)</f>
        <v>0</v>
      </c>
      <c r="IJ70" s="72">
        <f t="shared" si="170"/>
        <v>0</v>
      </c>
      <c r="IK70">
        <f t="shared" si="171"/>
        <v>0</v>
      </c>
      <c r="IL70">
        <f t="shared" si="172"/>
        <v>0</v>
      </c>
      <c r="IM70" s="38" t="str">
        <f>IF(IH70=0,"",IF(IK70&gt;Configurações!$B$15,"7DIA ","")&amp;IF(AND(WEEKDAY(ID$5)=1,IL70&gt;IF($D70="F",Configurações!$B$13,Configurações!$B$14)),"DOM ","")&amp;IF(Configurações!$B$3="Simples","",IF(ROUND(II70*1440,0)&lt;=ROUND(Configurações!$B$11*1440,0),IF(ROUND(IJ70*1440,0)&gt;0,"INT-INDEVIDO",""),IF(ROUND(II70*1440,0)&lt;=ROUND(Configurações!$B$12*1440,0),IF(ROUND(IJ70*1440,0)&lt;&gt;ROUND(Configurações!$B$8*1440,0),"INT-15MIN",""),IF(OR(ROUND(IJ70*1440,0)&lt;ROUND(Configurações!$B$9*1440,0),ROUND(IJ70*1440,0)&gt;ROUND(Configurações!$B$10*1440,0)),"INT-1H2H","")))))</f>
        <v/>
      </c>
      <c r="IN70" t="str">
        <f>IF(Configurações!$B$3="Simples",IF('Escala Simples'!AE70="Trabalho","TRAB",IF('Escala Simples'!AE70="Folga","FOLGA",IF('Escala Simples'!AE70="Atestado","ATEST",IF('Escala Simples'!AE70="Férias","FERIAS","")))),"")</f>
        <v/>
      </c>
      <c r="IO70" s="71" t="str">
        <f>IF(Configurações!$B$3="Colunas",IF('Escala Colunas'!Q176="","",'Escala Colunas'!Q176),IF(Configurações!$B$3="Simples","",IF('Escala Linhas'!DS70="","",'Escala Linhas'!DS70)))</f>
        <v/>
      </c>
      <c r="IP70" s="71" t="str">
        <f>IF(Configurações!$B$3="Colunas",IF('Escala Colunas'!Q177="","",'Escala Colunas'!Q177),IF(Configurações!$B$3="Simples","",IF('Escala Linhas'!DT70="","",'Escala Linhas'!DT70)))</f>
        <v/>
      </c>
      <c r="IQ70" s="71" t="str">
        <f>IF(Configurações!$B$3="Colunas",IF('Escala Colunas'!Q178="","",'Escala Colunas'!Q178),IF(Configurações!$B$3="Simples","",IF('Escala Linhas'!DU70="","",'Escala Linhas'!DU70)))</f>
        <v/>
      </c>
      <c r="IR70" s="71" t="str">
        <f>IF(Configurações!$B$3="Colunas",IF('Escala Colunas'!Q179="","",'Escala Colunas'!Q179),IF(Configurações!$B$3="Simples","",IF('Escala Linhas'!DV70="","",'Escala Linhas'!DV70)))</f>
        <v/>
      </c>
      <c r="IS70">
        <f>IF($B70="",0,IF(Configurações!$B$3="Simples",IF(OR(IY70="TRAB",IY70="ATEST"),1,0),IF(AND(IO70&lt;&gt;"",IR70&lt;&gt;""),1,0)))</f>
        <v>0</v>
      </c>
      <c r="IT70" s="72">
        <f>IF(AND(IS70=1,Configurações!$B$3&lt;&gt;"Simples"),MOD(IR70-IO70,1)-IU70,0)</f>
        <v>0</v>
      </c>
      <c r="IU70" s="72">
        <f t="shared" si="173"/>
        <v>0</v>
      </c>
      <c r="IV70">
        <f t="shared" si="174"/>
        <v>0</v>
      </c>
      <c r="IW70">
        <f t="shared" si="175"/>
        <v>0</v>
      </c>
      <c r="IX70" s="38" t="str">
        <f>IF(IS70=0,"",IF(IV70&gt;Configurações!$B$15,"7DIA ","")&amp;IF(AND(WEEKDAY(IO$5)=1,IW70&gt;IF($D70="F",Configurações!$B$13,Configurações!$B$14)),"DOM ","")&amp;IF(Configurações!$B$3="Simples","",IF(ROUND(IT70*1440,0)&lt;=ROUND(Configurações!$B$11*1440,0),IF(ROUND(IU70*1440,0)&gt;0,"INT-INDEVIDO",""),IF(ROUND(IT70*1440,0)&lt;=ROUND(Configurações!$B$12*1440,0),IF(ROUND(IU70*1440,0)&lt;&gt;ROUND(Configurações!$B$8*1440,0),"INT-15MIN",""),IF(OR(ROUND(IU70*1440,0)&lt;ROUND(Configurações!$B$9*1440,0),ROUND(IU70*1440,0)&gt;ROUND(Configurações!$B$10*1440,0)),"INT-1H2H","")))))</f>
        <v/>
      </c>
      <c r="IY70" t="str">
        <f>IF(Configurações!$B$3="Simples",IF('Escala Simples'!AF70="Trabalho","TRAB",IF('Escala Simples'!AF70="Folga","FOLGA",IF('Escala Simples'!AF70="Atestado","ATEST",IF('Escala Simples'!AF70="Férias","FERIAS","")))),"")</f>
        <v/>
      </c>
      <c r="IZ70" s="71" t="str">
        <f>IF(Configurações!$B$3="Colunas",IF('Escala Colunas'!Q181="","",'Escala Colunas'!Q181),IF(Configurações!$B$3="Simples","",IF('Escala Linhas'!DX70="","",'Escala Linhas'!DX70)))</f>
        <v/>
      </c>
      <c r="JA70" s="71" t="str">
        <f>IF(Configurações!$B$3="Colunas",IF('Escala Colunas'!Q182="","",'Escala Colunas'!Q182),IF(Configurações!$B$3="Simples","",IF('Escala Linhas'!DY70="","",'Escala Linhas'!DY70)))</f>
        <v/>
      </c>
      <c r="JB70" s="71" t="str">
        <f>IF(Configurações!$B$3="Colunas",IF('Escala Colunas'!Q183="","",'Escala Colunas'!Q183),IF(Configurações!$B$3="Simples","",IF('Escala Linhas'!DZ70="","",'Escala Linhas'!DZ70)))</f>
        <v/>
      </c>
      <c r="JC70" s="71" t="str">
        <f>IF(Configurações!$B$3="Colunas",IF('Escala Colunas'!Q184="","",'Escala Colunas'!Q184),IF(Configurações!$B$3="Simples","",IF('Escala Linhas'!EA70="","",'Escala Linhas'!EA70)))</f>
        <v/>
      </c>
      <c r="JD70">
        <f>IF($B70="",0,IF(Configurações!$B$3="Simples",IF(OR(JJ70="TRAB",JJ70="ATEST"),1,0),IF(AND(IZ70&lt;&gt;"",JC70&lt;&gt;""),1,0)))</f>
        <v>0</v>
      </c>
      <c r="JE70" s="72">
        <f>IF(AND(JD70=1,Configurações!$B$3&lt;&gt;"Simples"),MOD(JC70-IZ70,1)-JF70,0)</f>
        <v>0</v>
      </c>
      <c r="JF70" s="72">
        <f t="shared" si="176"/>
        <v>0</v>
      </c>
      <c r="JG70">
        <f t="shared" si="177"/>
        <v>0</v>
      </c>
      <c r="JH70">
        <f t="shared" si="178"/>
        <v>0</v>
      </c>
      <c r="JI70" s="38" t="str">
        <f>IF(JD70=0,"",IF(JG70&gt;Configurações!$B$15,"7DIA ","")&amp;IF(AND(WEEKDAY(IZ$5)=1,JH70&gt;IF($D70="F",Configurações!$B$13,Configurações!$B$14)),"DOM ","")&amp;IF(Configurações!$B$3="Simples","",IF(ROUND(JE70*1440,0)&lt;=ROUND(Configurações!$B$11*1440,0),IF(ROUND(JF70*1440,0)&gt;0,"INT-INDEVIDO",""),IF(ROUND(JE70*1440,0)&lt;=ROUND(Configurações!$B$12*1440,0),IF(ROUND(JF70*1440,0)&lt;&gt;ROUND(Configurações!$B$8*1440,0),"INT-15MIN",""),IF(OR(ROUND(JF70*1440,0)&lt;ROUND(Configurações!$B$9*1440,0),ROUND(JF70*1440,0)&gt;ROUND(Configurações!$B$10*1440,0)),"INT-1H2H","")))))</f>
        <v/>
      </c>
      <c r="JJ70" t="str">
        <f>IF(Configurações!$B$3="Simples",IF('Escala Simples'!AG70="Trabalho","TRAB",IF('Escala Simples'!AG70="Folga","FOLGA",IF('Escala Simples'!AG70="Atestado","ATEST",IF('Escala Simples'!AG70="Férias","FERIAS","")))),"")</f>
        <v/>
      </c>
      <c r="JK70" s="71" t="str">
        <f>IF(Configurações!$B$3="Colunas",IF('Escala Colunas'!Q186="","",'Escala Colunas'!Q186),IF(Configurações!$B$3="Simples","",IF('Escala Linhas'!EC70="","",'Escala Linhas'!EC70)))</f>
        <v/>
      </c>
      <c r="JL70" s="71" t="str">
        <f>IF(Configurações!$B$3="Colunas",IF('Escala Colunas'!Q187="","",'Escala Colunas'!Q187),IF(Configurações!$B$3="Simples","",IF('Escala Linhas'!ED70="","",'Escala Linhas'!ED70)))</f>
        <v/>
      </c>
      <c r="JM70" s="71" t="str">
        <f>IF(Configurações!$B$3="Colunas",IF('Escala Colunas'!Q188="","",'Escala Colunas'!Q188),IF(Configurações!$B$3="Simples","",IF('Escala Linhas'!EE70="","",'Escala Linhas'!EE70)))</f>
        <v/>
      </c>
      <c r="JN70" s="71" t="str">
        <f>IF(Configurações!$B$3="Colunas",IF('Escala Colunas'!Q189="","",'Escala Colunas'!Q189),IF(Configurações!$B$3="Simples","",IF('Escala Linhas'!EF70="","",'Escala Linhas'!EF70)))</f>
        <v/>
      </c>
      <c r="JO70">
        <f>IF($B70="",0,IF(Configurações!$B$3="Simples",IF(OR(JU70="TRAB",JU70="ATEST"),1,0),IF(AND(JK70&lt;&gt;"",JN70&lt;&gt;""),1,0)))</f>
        <v>0</v>
      </c>
      <c r="JP70" s="72">
        <f>IF(AND(JO70=1,Configurações!$B$3&lt;&gt;"Simples"),MOD(JN70-JK70,1)-JQ70,0)</f>
        <v>0</v>
      </c>
      <c r="JQ70" s="72">
        <f t="shared" si="179"/>
        <v>0</v>
      </c>
      <c r="JR70">
        <f t="shared" si="180"/>
        <v>0</v>
      </c>
      <c r="JS70">
        <f t="shared" si="181"/>
        <v>0</v>
      </c>
      <c r="JT70" s="38" t="str">
        <f>IF(JO70=0,"",IF(JR70&gt;Configurações!$B$15,"7DIA ","")&amp;IF(AND(WEEKDAY(JK$5)=1,JS70&gt;IF($D70="F",Configurações!$B$13,Configurações!$B$14)),"DOM ","")&amp;IF(Configurações!$B$3="Simples","",IF(ROUND(JP70*1440,0)&lt;=ROUND(Configurações!$B$11*1440,0),IF(ROUND(JQ70*1440,0)&gt;0,"INT-INDEVIDO",""),IF(ROUND(JP70*1440,0)&lt;=ROUND(Configurações!$B$12*1440,0),IF(ROUND(JQ70*1440,0)&lt;&gt;ROUND(Configurações!$B$8*1440,0),"INT-15MIN",""),IF(OR(ROUND(JQ70*1440,0)&lt;ROUND(Configurações!$B$9*1440,0),ROUND(JQ70*1440,0)&gt;ROUND(Configurações!$B$10*1440,0)),"INT-1H2H","")))))</f>
        <v/>
      </c>
      <c r="JU70" t="str">
        <f>IF(Configurações!$B$3="Simples",IF('Escala Simples'!AH70="Trabalho","TRAB",IF('Escala Simples'!AH70="Folga","FOLGA",IF('Escala Simples'!AH70="Atestado","ATEST",IF('Escala Simples'!AH70="Férias","FERIAS","")))),"")</f>
        <v/>
      </c>
      <c r="JV70" s="71" t="str">
        <f>IF(Configurações!$B$3="Colunas",IF('Escala Colunas'!Q191="","",'Escala Colunas'!Q191),IF(Configurações!$B$3="Simples","",IF('Escala Linhas'!EH70="","",'Escala Linhas'!EH70)))</f>
        <v/>
      </c>
      <c r="JW70" s="71" t="str">
        <f>IF(Configurações!$B$3="Colunas",IF('Escala Colunas'!Q192="","",'Escala Colunas'!Q192),IF(Configurações!$B$3="Simples","",IF('Escala Linhas'!EI70="","",'Escala Linhas'!EI70)))</f>
        <v/>
      </c>
      <c r="JX70" s="71" t="str">
        <f>IF(Configurações!$B$3="Colunas",IF('Escala Colunas'!Q193="","",'Escala Colunas'!Q193),IF(Configurações!$B$3="Simples","",IF('Escala Linhas'!EJ70="","",'Escala Linhas'!EJ70)))</f>
        <v/>
      </c>
      <c r="JY70" s="71" t="str">
        <f>IF(Configurações!$B$3="Colunas",IF('Escala Colunas'!Q194="","",'Escala Colunas'!Q194),IF(Configurações!$B$3="Simples","",IF('Escala Linhas'!EK70="","",'Escala Linhas'!EK70)))</f>
        <v/>
      </c>
      <c r="JZ70">
        <f>IF($B70="",0,IF(Configurações!$B$3="Simples",IF(OR(KF70="TRAB",KF70="ATEST"),1,0),IF(AND(JV70&lt;&gt;"",JY70&lt;&gt;""),1,0)))</f>
        <v>0</v>
      </c>
      <c r="KA70" s="72">
        <f>IF(AND(JZ70=1,Configurações!$B$3&lt;&gt;"Simples"),MOD(JY70-JV70,1)-KB70,0)</f>
        <v>0</v>
      </c>
      <c r="KB70" s="72">
        <f t="shared" si="182"/>
        <v>0</v>
      </c>
      <c r="KC70">
        <f t="shared" si="183"/>
        <v>0</v>
      </c>
      <c r="KD70">
        <f t="shared" si="184"/>
        <v>0</v>
      </c>
      <c r="KE70" s="38" t="str">
        <f>IF(JZ70=0,"",IF(KC70&gt;Configurações!$B$15,"7DIA ","")&amp;IF(AND(WEEKDAY(JV$5)=1,KD70&gt;IF($D70="F",Configurações!$B$13,Configurações!$B$14)),"DOM ","")&amp;IF(Configurações!$B$3="Simples","",IF(ROUND(KA70*1440,0)&lt;=ROUND(Configurações!$B$11*1440,0),IF(ROUND(KB70*1440,0)&gt;0,"INT-INDEVIDO",""),IF(ROUND(KA70*1440,0)&lt;=ROUND(Configurações!$B$12*1440,0),IF(ROUND(KB70*1440,0)&lt;&gt;ROUND(Configurações!$B$8*1440,0),"INT-15MIN",""),IF(OR(ROUND(KB70*1440,0)&lt;ROUND(Configurações!$B$9*1440,0),ROUND(KB70*1440,0)&gt;ROUND(Configurações!$B$10*1440,0)),"INT-1H2H","")))))</f>
        <v/>
      </c>
      <c r="KF70" t="str">
        <f>IF(Configurações!$B$3="Simples",IF('Escala Simples'!AI70="Trabalho","TRAB",IF('Escala Simples'!AI70="Folga","FOLGA",IF('Escala Simples'!AI70="Atestado","ATEST",IF('Escala Simples'!AI70="Férias","FERIAS","")))),"")</f>
        <v/>
      </c>
      <c r="KG70" s="71" t="str">
        <f>IF(Configurações!$B$3="Colunas",IF('Escala Colunas'!Q196="","",'Escala Colunas'!Q196),IF(Configurações!$B$3="Simples","",IF('Escala Linhas'!EM70="","",'Escala Linhas'!EM70)))</f>
        <v/>
      </c>
      <c r="KH70" s="71" t="str">
        <f>IF(Configurações!$B$3="Colunas",IF('Escala Colunas'!Q197="","",'Escala Colunas'!Q197),IF(Configurações!$B$3="Simples","",IF('Escala Linhas'!EN70="","",'Escala Linhas'!EN70)))</f>
        <v/>
      </c>
      <c r="KI70" s="71" t="str">
        <f>IF(Configurações!$B$3="Colunas",IF('Escala Colunas'!Q198="","",'Escala Colunas'!Q198),IF(Configurações!$B$3="Simples","",IF('Escala Linhas'!EO70="","",'Escala Linhas'!EO70)))</f>
        <v/>
      </c>
      <c r="KJ70" s="71" t="str">
        <f>IF(Configurações!$B$3="Colunas",IF('Escala Colunas'!Q199="","",'Escala Colunas'!Q199),IF(Configurações!$B$3="Simples","",IF('Escala Linhas'!EP70="","",'Escala Linhas'!EP70)))</f>
        <v/>
      </c>
      <c r="KK70">
        <f>IF($B70="",0,IF(Configurações!$B$3="Simples",IF(OR(KQ70="TRAB",KQ70="ATEST"),1,0),IF(AND(KG70&lt;&gt;"",KJ70&lt;&gt;""),1,0)))</f>
        <v>0</v>
      </c>
      <c r="KL70" s="72">
        <f>IF(AND(KK70=1,Configurações!$B$3&lt;&gt;"Simples"),MOD(KJ70-KG70,1)-KM70,0)</f>
        <v>0</v>
      </c>
      <c r="KM70" s="72">
        <f t="shared" si="185"/>
        <v>0</v>
      </c>
      <c r="KN70">
        <f t="shared" si="186"/>
        <v>0</v>
      </c>
      <c r="KO70">
        <f t="shared" si="187"/>
        <v>0</v>
      </c>
      <c r="KP70" s="38" t="str">
        <f>IF(KK70=0,"",IF(KN70&gt;Configurações!$B$15,"7DIA ","")&amp;IF(AND(WEEKDAY(KG$5)=1,KO70&gt;IF($D70="F",Configurações!$B$13,Configurações!$B$14)),"DOM ","")&amp;IF(Configurações!$B$3="Simples","",IF(ROUND(KL70*1440,0)&lt;=ROUND(Configurações!$B$11*1440,0),IF(ROUND(KM70*1440,0)&gt;0,"INT-INDEVIDO",""),IF(ROUND(KL70*1440,0)&lt;=ROUND(Configurações!$B$12*1440,0),IF(ROUND(KM70*1440,0)&lt;&gt;ROUND(Configurações!$B$8*1440,0),"INT-15MIN",""),IF(OR(ROUND(KM70*1440,0)&lt;ROUND(Configurações!$B$9*1440,0),ROUND(KM70*1440,0)&gt;ROUND(Configurações!$B$10*1440,0)),"INT-1H2H","")))))</f>
        <v/>
      </c>
      <c r="KQ70" t="str">
        <f>IF(Configurações!$B$3="Simples",IF('Escala Simples'!AJ70="Trabalho","TRAB",IF('Escala Simples'!AJ70="Folga","FOLGA",IF('Escala Simples'!AJ70="Atestado","ATEST",IF('Escala Simples'!AJ70="Férias","FERIAS","")))),"")</f>
        <v/>
      </c>
      <c r="KR70" s="71" t="str">
        <f>IF(Configurações!$B$3="Colunas",IF('Escala Colunas'!Q201="","",'Escala Colunas'!Q201),IF(Configurações!$B$3="Simples","",IF('Escala Linhas'!ER70="","",'Escala Linhas'!ER70)))</f>
        <v/>
      </c>
      <c r="KS70" s="71" t="str">
        <f>IF(Configurações!$B$3="Colunas",IF('Escala Colunas'!Q202="","",'Escala Colunas'!Q202),IF(Configurações!$B$3="Simples","",IF('Escala Linhas'!ES70="","",'Escala Linhas'!ES70)))</f>
        <v/>
      </c>
      <c r="KT70" s="71" t="str">
        <f>IF(Configurações!$B$3="Colunas",IF('Escala Colunas'!Q203="","",'Escala Colunas'!Q203),IF(Configurações!$B$3="Simples","",IF('Escala Linhas'!ET70="","",'Escala Linhas'!ET70)))</f>
        <v/>
      </c>
      <c r="KU70" s="71" t="str">
        <f>IF(Configurações!$B$3="Colunas",IF('Escala Colunas'!Q204="","",'Escala Colunas'!Q204),IF(Configurações!$B$3="Simples","",IF('Escala Linhas'!EU70="","",'Escala Linhas'!EU70)))</f>
        <v/>
      </c>
      <c r="KV70">
        <f>IF($B70="",0,IF(Configurações!$B$3="Simples",IF(OR(LB70="TRAB",LB70="ATEST"),1,0),IF(AND(KR70&lt;&gt;"",KU70&lt;&gt;""),1,0)))</f>
        <v>0</v>
      </c>
      <c r="KW70" s="72">
        <f>IF(AND(KV70=1,Configurações!$B$3&lt;&gt;"Simples"),MOD(KU70-KR70,1)-KX70,0)</f>
        <v>0</v>
      </c>
      <c r="KX70" s="72">
        <f t="shared" si="188"/>
        <v>0</v>
      </c>
      <c r="KY70">
        <f t="shared" si="189"/>
        <v>0</v>
      </c>
      <c r="KZ70">
        <f t="shared" si="190"/>
        <v>0</v>
      </c>
      <c r="LA70" s="38" t="str">
        <f>IF(KV70=0,"",IF(KY70&gt;Configurações!$B$15,"7DIA ","")&amp;IF(AND(WEEKDAY(KR$5)=1,KZ70&gt;IF($D70="F",Configurações!$B$13,Configurações!$B$14)),"DOM ","")&amp;IF(Configurações!$B$3="Simples","",IF(ROUND(KW70*1440,0)&lt;=ROUND(Configurações!$B$11*1440,0),IF(ROUND(KX70*1440,0)&gt;0,"INT-INDEVIDO",""),IF(ROUND(KW70*1440,0)&lt;=ROUND(Configurações!$B$12*1440,0),IF(ROUND(KX70*1440,0)&lt;&gt;ROUND(Configurações!$B$8*1440,0),"INT-15MIN",""),IF(OR(ROUND(KX70*1440,0)&lt;ROUND(Configurações!$B$9*1440,0),ROUND(KX70*1440,0)&gt;ROUND(Configurações!$B$10*1440,0)),"INT-1H2H","")))))</f>
        <v/>
      </c>
      <c r="LB70" t="str">
        <f>IF(Configurações!$B$3="Simples",IF('Escala Simples'!AK70="Trabalho","TRAB",IF('Escala Simples'!AK70="Folga","FOLGA",IF('Escala Simples'!AK70="Atestado","ATEST",IF('Escala Simples'!AK70="Férias","FERIAS","")))),"")</f>
        <v/>
      </c>
      <c r="LC70" s="71" t="str">
        <f>IF(Configurações!$B$3="Colunas",IF('Escala Colunas'!Q209="","",'Escala Colunas'!Q209),IF(Configurações!$B$3="Simples","",IF('Escala Linhas'!EZ70="","",'Escala Linhas'!EZ70)))</f>
        <v/>
      </c>
      <c r="LD70" s="71" t="str">
        <f>IF(Configurações!$B$3="Colunas",IF('Escala Colunas'!Q210="","",'Escala Colunas'!Q210),IF(Configurações!$B$3="Simples","",IF('Escala Linhas'!FA70="","",'Escala Linhas'!FA70)))</f>
        <v/>
      </c>
      <c r="LE70" s="71" t="str">
        <f>IF(Configurações!$B$3="Colunas",IF('Escala Colunas'!Q211="","",'Escala Colunas'!Q211),IF(Configurações!$B$3="Simples","",IF('Escala Linhas'!FB70="","",'Escala Linhas'!FB70)))</f>
        <v/>
      </c>
      <c r="LF70" s="71" t="str">
        <f>IF(Configurações!$B$3="Colunas",IF('Escala Colunas'!Q212="","",'Escala Colunas'!Q212),IF(Configurações!$B$3="Simples","",IF('Escala Linhas'!FC70="","",'Escala Linhas'!FC70)))</f>
        <v/>
      </c>
      <c r="LG70">
        <f>IF($B70="",0,IF(Configurações!$B$3="Simples",IF(OR(LM70="TRAB",LM70="ATEST"),1,0),IF(AND(LC70&lt;&gt;"",LF70&lt;&gt;""),1,0)))</f>
        <v>0</v>
      </c>
      <c r="LH70" s="72">
        <f>IF(AND(LG70=1,Configurações!$B$3&lt;&gt;"Simples"),MOD(LF70-LC70,1)-LI70,0)</f>
        <v>0</v>
      </c>
      <c r="LI70" s="72">
        <f t="shared" si="191"/>
        <v>0</v>
      </c>
      <c r="LJ70">
        <f t="shared" si="192"/>
        <v>0</v>
      </c>
      <c r="LK70">
        <f t="shared" si="193"/>
        <v>0</v>
      </c>
      <c r="LL70" s="38" t="str">
        <f>IF(LG70=0,"",IF(LJ70&gt;Configurações!$B$15,"7DIA ","")&amp;IF(AND(WEEKDAY(LC$5)=1,LK70&gt;IF($D70="F",Configurações!$B$13,Configurações!$B$14)),"DOM ","")&amp;IF(Configurações!$B$3="Simples","",IF(ROUND(LH70*1440,0)&lt;=ROUND(Configurações!$B$11*1440,0),IF(ROUND(LI70*1440,0)&gt;0,"INT-INDEVIDO",""),IF(ROUND(LH70*1440,0)&lt;=ROUND(Configurações!$B$12*1440,0),IF(ROUND(LI70*1440,0)&lt;&gt;ROUND(Configurações!$B$8*1440,0),"INT-15MIN",""),IF(OR(ROUND(LI70*1440,0)&lt;ROUND(Configurações!$B$9*1440,0),ROUND(LI70*1440,0)&gt;ROUND(Configurações!$B$10*1440,0)),"INT-1H2H","")))))</f>
        <v/>
      </c>
      <c r="LM70" t="str">
        <f>IF(Configurações!$B$3="Simples",IF('Escala Simples'!AN70="Trabalho","TRAB",IF('Escala Simples'!AN70="Folga","FOLGA",IF('Escala Simples'!AN70="Atestado","ATEST",IF('Escala Simples'!AN70="Férias","FERIAS","")))),"")</f>
        <v/>
      </c>
      <c r="LN70" s="71" t="str">
        <f>IF(Configurações!$B$3="Colunas",IF('Escala Colunas'!Q214="","",'Escala Colunas'!Q214),IF(Configurações!$B$3="Simples","",IF('Escala Linhas'!FE70="","",'Escala Linhas'!FE70)))</f>
        <v/>
      </c>
      <c r="LO70" s="71" t="str">
        <f>IF(Configurações!$B$3="Colunas",IF('Escala Colunas'!Q215="","",'Escala Colunas'!Q215),IF(Configurações!$B$3="Simples","",IF('Escala Linhas'!FF70="","",'Escala Linhas'!FF70)))</f>
        <v/>
      </c>
      <c r="LP70" s="71" t="str">
        <f>IF(Configurações!$B$3="Colunas",IF('Escala Colunas'!Q216="","",'Escala Colunas'!Q216),IF(Configurações!$B$3="Simples","",IF('Escala Linhas'!FG70="","",'Escala Linhas'!FG70)))</f>
        <v/>
      </c>
      <c r="LQ70" s="71" t="str">
        <f>IF(Configurações!$B$3="Colunas",IF('Escala Colunas'!Q217="","",'Escala Colunas'!Q217),IF(Configurações!$B$3="Simples","",IF('Escala Linhas'!FH70="","",'Escala Linhas'!FH70)))</f>
        <v/>
      </c>
      <c r="LR70">
        <f>IF($B70="",0,IF(Configurações!$B$3="Simples",IF(OR(LX70="TRAB",LX70="ATEST"),1,0),IF(AND(LN70&lt;&gt;"",LQ70&lt;&gt;""),1,0)))</f>
        <v>0</v>
      </c>
      <c r="LS70" s="72">
        <f>IF(AND(LR70=1,Configurações!$B$3&lt;&gt;"Simples"),MOD(LQ70-LN70,1)-LT70,0)</f>
        <v>0</v>
      </c>
      <c r="LT70" s="72">
        <f t="shared" si="194"/>
        <v>0</v>
      </c>
      <c r="LU70">
        <f t="shared" si="195"/>
        <v>0</v>
      </c>
      <c r="LV70">
        <f t="shared" si="196"/>
        <v>0</v>
      </c>
      <c r="LW70" s="38" t="str">
        <f>IF(LR70=0,"",IF(LU70&gt;Configurações!$B$15,"7DIA ","")&amp;IF(AND(WEEKDAY(LN$5)=1,LV70&gt;IF($D70="F",Configurações!$B$13,Configurações!$B$14)),"DOM ","")&amp;IF(Configurações!$B$3="Simples","",IF(ROUND(LS70*1440,0)&lt;=ROUND(Configurações!$B$11*1440,0),IF(ROUND(LT70*1440,0)&gt;0,"INT-INDEVIDO",""),IF(ROUND(LS70*1440,0)&lt;=ROUND(Configurações!$B$12*1440,0),IF(ROUND(LT70*1440,0)&lt;&gt;ROUND(Configurações!$B$8*1440,0),"INT-15MIN",""),IF(OR(ROUND(LT70*1440,0)&lt;ROUND(Configurações!$B$9*1440,0),ROUND(LT70*1440,0)&gt;ROUND(Configurações!$B$10*1440,0)),"INT-1H2H","")))))</f>
        <v/>
      </c>
      <c r="LX70" t="str">
        <f>IF(Configurações!$B$3="Simples",IF('Escala Simples'!AO70="Trabalho","TRAB",IF('Escala Simples'!AO70="Folga","FOLGA",IF('Escala Simples'!AO70="Atestado","ATEST",IF('Escala Simples'!AO70="Férias","FERIAS","")))),"")</f>
        <v/>
      </c>
      <c r="LY70" s="71" t="str">
        <f>IF(Configurações!$B$3="Colunas",IF('Escala Colunas'!Q219="","",'Escala Colunas'!Q219),IF(Configurações!$B$3="Simples","",IF('Escala Linhas'!FJ70="","",'Escala Linhas'!FJ70)))</f>
        <v/>
      </c>
      <c r="LZ70" s="71" t="str">
        <f>IF(Configurações!$B$3="Colunas",IF('Escala Colunas'!Q220="","",'Escala Colunas'!Q220),IF(Configurações!$B$3="Simples","",IF('Escala Linhas'!FK70="","",'Escala Linhas'!FK70)))</f>
        <v/>
      </c>
      <c r="MA70" s="71" t="str">
        <f>IF(Configurações!$B$3="Colunas",IF('Escala Colunas'!Q221="","",'Escala Colunas'!Q221),IF(Configurações!$B$3="Simples","",IF('Escala Linhas'!FL70="","",'Escala Linhas'!FL70)))</f>
        <v/>
      </c>
      <c r="MB70" s="71" t="str">
        <f>IF(Configurações!$B$3="Colunas",IF('Escala Colunas'!Q222="","",'Escala Colunas'!Q222),IF(Configurações!$B$3="Simples","",IF('Escala Linhas'!FM70="","",'Escala Linhas'!FM70)))</f>
        <v/>
      </c>
      <c r="MC70">
        <f>IF($B70="",0,IF(Configurações!$B$3="Simples",IF(OR(MI70="TRAB",MI70="ATEST"),1,0),IF(AND(LY70&lt;&gt;"",MB70&lt;&gt;""),1,0)))</f>
        <v>0</v>
      </c>
      <c r="MD70" s="72">
        <f>IF(AND(MC70=1,Configurações!$B$3&lt;&gt;"Simples"),MOD(MB70-LY70,1)-ME70,0)</f>
        <v>0</v>
      </c>
      <c r="ME70" s="72">
        <f t="shared" si="197"/>
        <v>0</v>
      </c>
      <c r="MF70">
        <f t="shared" si="198"/>
        <v>0</v>
      </c>
      <c r="MG70">
        <f t="shared" si="199"/>
        <v>0</v>
      </c>
      <c r="MH70" s="38" t="str">
        <f>IF(MC70=0,"",IF(MF70&gt;Configurações!$B$15,"7DIA ","")&amp;IF(AND(WEEKDAY(LY$5)=1,MG70&gt;IF($D70="F",Configurações!$B$13,Configurações!$B$14)),"DOM ","")&amp;IF(Configurações!$B$3="Simples","",IF(ROUND(MD70*1440,0)&lt;=ROUND(Configurações!$B$11*1440,0),IF(ROUND(ME70*1440,0)&gt;0,"INT-INDEVIDO",""),IF(ROUND(MD70*1440,0)&lt;=ROUND(Configurações!$B$12*1440,0),IF(ROUND(ME70*1440,0)&lt;&gt;ROUND(Configurações!$B$8*1440,0),"INT-15MIN",""),IF(OR(ROUND(ME70*1440,0)&lt;ROUND(Configurações!$B$9*1440,0),ROUND(ME70*1440,0)&gt;ROUND(Configurações!$B$10*1440,0)),"INT-1H2H","")))))</f>
        <v/>
      </c>
      <c r="MI70" t="str">
        <f>IF(Configurações!$B$3="Simples",IF('Escala Simples'!AP70="Trabalho","TRAB",IF('Escala Simples'!AP70="Folga","FOLGA",IF('Escala Simples'!AP70="Atestado","ATEST",IF('Escala Simples'!AP70="Férias","FERIAS","")))),"")</f>
        <v/>
      </c>
      <c r="MJ70" s="71" t="str">
        <f>IF(Configurações!$B$3="Colunas",IF('Escala Colunas'!Q224="","",'Escala Colunas'!Q224),IF(Configurações!$B$3="Simples","",IF('Escala Linhas'!FO70="","",'Escala Linhas'!FO70)))</f>
        <v/>
      </c>
      <c r="MK70" s="71" t="str">
        <f>IF(Configurações!$B$3="Colunas",IF('Escala Colunas'!Q225="","",'Escala Colunas'!Q225),IF(Configurações!$B$3="Simples","",IF('Escala Linhas'!FP70="","",'Escala Linhas'!FP70)))</f>
        <v/>
      </c>
      <c r="ML70" s="71" t="str">
        <f>IF(Configurações!$B$3="Colunas",IF('Escala Colunas'!Q226="","",'Escala Colunas'!Q226),IF(Configurações!$B$3="Simples","",IF('Escala Linhas'!FQ70="","",'Escala Linhas'!FQ70)))</f>
        <v/>
      </c>
      <c r="MM70" s="71" t="str">
        <f>IF(Configurações!$B$3="Colunas",IF('Escala Colunas'!Q227="","",'Escala Colunas'!Q227),IF(Configurações!$B$3="Simples","",IF('Escala Linhas'!FR70="","",'Escala Linhas'!FR70)))</f>
        <v/>
      </c>
      <c r="MN70">
        <f>IF($B70="",0,IF(Configurações!$B$3="Simples",IF(OR(MT70="TRAB",MT70="ATEST"),1,0),IF(AND(MJ70&lt;&gt;"",MM70&lt;&gt;""),1,0)))</f>
        <v>0</v>
      </c>
      <c r="MO70" s="72">
        <f>IF(AND(MN70=1,Configurações!$B$3&lt;&gt;"Simples"),MOD(MM70-MJ70,1)-MP70,0)</f>
        <v>0</v>
      </c>
      <c r="MP70" s="72">
        <f t="shared" si="200"/>
        <v>0</v>
      </c>
      <c r="MQ70">
        <f t="shared" si="201"/>
        <v>0</v>
      </c>
      <c r="MR70">
        <f t="shared" si="202"/>
        <v>0</v>
      </c>
      <c r="MS70" s="38" t="str">
        <f>IF(MN70=0,"",IF(MQ70&gt;Configurações!$B$15,"7DIA ","")&amp;IF(AND(WEEKDAY(MJ$5)=1,MR70&gt;IF($D70="F",Configurações!$B$13,Configurações!$B$14)),"DOM ","")&amp;IF(Configurações!$B$3="Simples","",IF(ROUND(MO70*1440,0)&lt;=ROUND(Configurações!$B$11*1440,0),IF(ROUND(MP70*1440,0)&gt;0,"INT-INDEVIDO",""),IF(ROUND(MO70*1440,0)&lt;=ROUND(Configurações!$B$12*1440,0),IF(ROUND(MP70*1440,0)&lt;&gt;ROUND(Configurações!$B$8*1440,0),"INT-15MIN",""),IF(OR(ROUND(MP70*1440,0)&lt;ROUND(Configurações!$B$9*1440,0),ROUND(MP70*1440,0)&gt;ROUND(Configurações!$B$10*1440,0)),"INT-1H2H","")))))</f>
        <v/>
      </c>
      <c r="MT70" t="str">
        <f>IF(Configurações!$B$3="Simples",IF('Escala Simples'!AQ70="Trabalho","TRAB",IF('Escala Simples'!AQ70="Folga","FOLGA",IF('Escala Simples'!AQ70="Atestado","ATEST",IF('Escala Simples'!AQ70="Férias","FERIAS","")))),"")</f>
        <v/>
      </c>
      <c r="MU70" s="71" t="str">
        <f>IF(Configurações!$B$3="Colunas",IF('Escala Colunas'!Q229="","",'Escala Colunas'!Q229),IF(Configurações!$B$3="Simples","",IF('Escala Linhas'!FT70="","",'Escala Linhas'!FT70)))</f>
        <v/>
      </c>
      <c r="MV70" s="71" t="str">
        <f>IF(Configurações!$B$3="Colunas",IF('Escala Colunas'!Q230="","",'Escala Colunas'!Q230),IF(Configurações!$B$3="Simples","",IF('Escala Linhas'!FU70="","",'Escala Linhas'!FU70)))</f>
        <v/>
      </c>
      <c r="MW70" s="71" t="str">
        <f>IF(Configurações!$B$3="Colunas",IF('Escala Colunas'!Q231="","",'Escala Colunas'!Q231),IF(Configurações!$B$3="Simples","",IF('Escala Linhas'!FV70="","",'Escala Linhas'!FV70)))</f>
        <v/>
      </c>
      <c r="MX70" s="71" t="str">
        <f>IF(Configurações!$B$3="Colunas",IF('Escala Colunas'!Q232="","",'Escala Colunas'!Q232),IF(Configurações!$B$3="Simples","",IF('Escala Linhas'!FW70="","",'Escala Linhas'!FW70)))</f>
        <v/>
      </c>
      <c r="MY70">
        <f>IF($B70="",0,IF(Configurações!$B$3="Simples",IF(OR(NE70="TRAB",NE70="ATEST"),1,0),IF(AND(MU70&lt;&gt;"",MX70&lt;&gt;""),1,0)))</f>
        <v>0</v>
      </c>
      <c r="MZ70" s="72">
        <f>IF(AND(MY70=1,Configurações!$B$3&lt;&gt;"Simples"),MOD(MX70-MU70,1)-NA70,0)</f>
        <v>0</v>
      </c>
      <c r="NA70" s="72">
        <f t="shared" si="203"/>
        <v>0</v>
      </c>
      <c r="NB70">
        <f t="shared" si="204"/>
        <v>0</v>
      </c>
      <c r="NC70">
        <f t="shared" si="205"/>
        <v>0</v>
      </c>
      <c r="ND70" s="38" t="str">
        <f>IF(MY70=0,"",IF(NB70&gt;Configurações!$B$15,"7DIA ","")&amp;IF(AND(WEEKDAY(MU$5)=1,NC70&gt;IF($D70="F",Configurações!$B$13,Configurações!$B$14)),"DOM ","")&amp;IF(Configurações!$B$3="Simples","",IF(ROUND(MZ70*1440,0)&lt;=ROUND(Configurações!$B$11*1440,0),IF(ROUND(NA70*1440,0)&gt;0,"INT-INDEVIDO",""),IF(ROUND(MZ70*1440,0)&lt;=ROUND(Configurações!$B$12*1440,0),IF(ROUND(NA70*1440,0)&lt;&gt;ROUND(Configurações!$B$8*1440,0),"INT-15MIN",""),IF(OR(ROUND(NA70*1440,0)&lt;ROUND(Configurações!$B$9*1440,0),ROUND(NA70*1440,0)&gt;ROUND(Configurações!$B$10*1440,0)),"INT-1H2H","")))))</f>
        <v/>
      </c>
      <c r="NE70" t="str">
        <f>IF(Configurações!$B$3="Simples",IF('Escala Simples'!AR70="Trabalho","TRAB",IF('Escala Simples'!AR70="Folga","FOLGA",IF('Escala Simples'!AR70="Atestado","ATEST",IF('Escala Simples'!AR70="Férias","FERIAS","")))),"")</f>
        <v/>
      </c>
      <c r="NF70" s="71" t="str">
        <f>IF(Configurações!$B$3="Colunas",IF('Escala Colunas'!Q234="","",'Escala Colunas'!Q234),IF(Configurações!$B$3="Simples","",IF('Escala Linhas'!FY70="","",'Escala Linhas'!FY70)))</f>
        <v/>
      </c>
      <c r="NG70" s="71" t="str">
        <f>IF(Configurações!$B$3="Colunas",IF('Escala Colunas'!Q235="","",'Escala Colunas'!Q235),IF(Configurações!$B$3="Simples","",IF('Escala Linhas'!FZ70="","",'Escala Linhas'!FZ70)))</f>
        <v/>
      </c>
      <c r="NH70" s="71" t="str">
        <f>IF(Configurações!$B$3="Colunas",IF('Escala Colunas'!Q236="","",'Escala Colunas'!Q236),IF(Configurações!$B$3="Simples","",IF('Escala Linhas'!GA70="","",'Escala Linhas'!GA70)))</f>
        <v/>
      </c>
      <c r="NI70" s="71" t="str">
        <f>IF(Configurações!$B$3="Colunas",IF('Escala Colunas'!Q237="","",'Escala Colunas'!Q237),IF(Configurações!$B$3="Simples","",IF('Escala Linhas'!GB70="","",'Escala Linhas'!GB70)))</f>
        <v/>
      </c>
      <c r="NJ70">
        <f>IF($B70="",0,IF(Configurações!$B$3="Simples",IF(OR(NP70="TRAB",NP70="ATEST"),1,0),IF(AND(NF70&lt;&gt;"",NI70&lt;&gt;""),1,0)))</f>
        <v>0</v>
      </c>
      <c r="NK70" s="72">
        <f>IF(AND(NJ70=1,Configurações!$B$3&lt;&gt;"Simples"),MOD(NI70-NF70,1)-NL70,0)</f>
        <v>0</v>
      </c>
      <c r="NL70" s="72">
        <f t="shared" si="206"/>
        <v>0</v>
      </c>
      <c r="NM70">
        <f t="shared" si="207"/>
        <v>0</v>
      </c>
      <c r="NN70">
        <f t="shared" si="208"/>
        <v>0</v>
      </c>
      <c r="NO70" s="38" t="str">
        <f>IF(NJ70=0,"",IF(NM70&gt;Configurações!$B$15,"7DIA ","")&amp;IF(AND(WEEKDAY(NF$5)=1,NN70&gt;IF($D70="F",Configurações!$B$13,Configurações!$B$14)),"DOM ","")&amp;IF(Configurações!$B$3="Simples","",IF(ROUND(NK70*1440,0)&lt;=ROUND(Configurações!$B$11*1440,0),IF(ROUND(NL70*1440,0)&gt;0,"INT-INDEVIDO",""),IF(ROUND(NK70*1440,0)&lt;=ROUND(Configurações!$B$12*1440,0),IF(ROUND(NL70*1440,0)&lt;&gt;ROUND(Configurações!$B$8*1440,0),"INT-15MIN",""),IF(OR(ROUND(NL70*1440,0)&lt;ROUND(Configurações!$B$9*1440,0),ROUND(NL70*1440,0)&gt;ROUND(Configurações!$B$10*1440,0)),"INT-1H2H","")))))</f>
        <v/>
      </c>
      <c r="NP70" t="str">
        <f>IF(Configurações!$B$3="Simples",IF('Escala Simples'!AS70="Trabalho","TRAB",IF('Escala Simples'!AS70="Folga","FOLGA",IF('Escala Simples'!AS70="Atestado","ATEST",IF('Escala Simples'!AS70="Férias","FERIAS","")))),"")</f>
        <v/>
      </c>
      <c r="NQ70" s="71" t="str">
        <f>IF(Configurações!$B$3="Colunas",IF('Escala Colunas'!Q239="","",'Escala Colunas'!Q239),IF(Configurações!$B$3="Simples","",IF('Escala Linhas'!GD70="","",'Escala Linhas'!GD70)))</f>
        <v/>
      </c>
      <c r="NR70" s="71" t="str">
        <f>IF(Configurações!$B$3="Colunas",IF('Escala Colunas'!Q240="","",'Escala Colunas'!Q240),IF(Configurações!$B$3="Simples","",IF('Escala Linhas'!GE70="","",'Escala Linhas'!GE70)))</f>
        <v/>
      </c>
      <c r="NS70" s="71" t="str">
        <f>IF(Configurações!$B$3="Colunas",IF('Escala Colunas'!Q241="","",'Escala Colunas'!Q241),IF(Configurações!$B$3="Simples","",IF('Escala Linhas'!GF70="","",'Escala Linhas'!GF70)))</f>
        <v/>
      </c>
      <c r="NT70" s="71" t="str">
        <f>IF(Configurações!$B$3="Colunas",IF('Escala Colunas'!Q242="","",'Escala Colunas'!Q242),IF(Configurações!$B$3="Simples","",IF('Escala Linhas'!GG70="","",'Escala Linhas'!GG70)))</f>
        <v/>
      </c>
      <c r="NU70">
        <f>IF($B70="",0,IF(Configurações!$B$3="Simples",IF(OR(OA70="TRAB",OA70="ATEST"),1,0),IF(AND(NQ70&lt;&gt;"",NT70&lt;&gt;""),1,0)))</f>
        <v>0</v>
      </c>
      <c r="NV70" s="72">
        <f>IF(AND(NU70=1,Configurações!$B$3&lt;&gt;"Simples"),MOD(NT70-NQ70,1)-NW70,0)</f>
        <v>0</v>
      </c>
      <c r="NW70" s="72">
        <f t="shared" si="209"/>
        <v>0</v>
      </c>
      <c r="NX70">
        <f t="shared" si="210"/>
        <v>0</v>
      </c>
      <c r="NY70">
        <f t="shared" si="211"/>
        <v>0</v>
      </c>
      <c r="NZ70" s="38" t="str">
        <f>IF(NU70=0,"",IF(NX70&gt;Configurações!$B$15,"7DIA ","")&amp;IF(AND(WEEKDAY(NQ$5)=1,NY70&gt;IF($D70="F",Configurações!$B$13,Configurações!$B$14)),"DOM ","")&amp;IF(Configurações!$B$3="Simples","",IF(ROUND(NV70*1440,0)&lt;=ROUND(Configurações!$B$11*1440,0),IF(ROUND(NW70*1440,0)&gt;0,"INT-INDEVIDO",""),IF(ROUND(NV70*1440,0)&lt;=ROUND(Configurações!$B$12*1440,0),IF(ROUND(NW70*1440,0)&lt;&gt;ROUND(Configurações!$B$8*1440,0),"INT-15MIN",""),IF(OR(ROUND(NW70*1440,0)&lt;ROUND(Configurações!$B$9*1440,0),ROUND(NW70*1440,0)&gt;ROUND(Configurações!$B$10*1440,0)),"INT-1H2H","")))))</f>
        <v/>
      </c>
      <c r="OA70" t="str">
        <f>IF(Configurações!$B$3="Simples",IF('Escala Simples'!AT70="Trabalho","TRAB",IF('Escala Simples'!AT70="Folga","FOLGA",IF('Escala Simples'!AT70="Atestado","ATEST",IF('Escala Simples'!AT70="Férias","FERIAS","")))),"")</f>
        <v/>
      </c>
      <c r="OB70" s="72">
        <f>SUMIFS(Cálculos!$G70:$OA70,Cálculos!$G$4:$OA$4,"H",Cálculos!$G$3:$OA$3,1)</f>
        <v>0</v>
      </c>
      <c r="OC70">
        <f>SUMIFS(Cálculos!$G70:$OA70,Cálculos!$G$4:$OA$4,"T",Cálculos!$G$3:$OA$3,1)</f>
        <v>0</v>
      </c>
      <c r="OD70" s="69" t="str">
        <f>IF($B70="","",IF(AND(Configurações!$B$3&lt;&gt;"Simples",ISNUMBER($C70),ROUND(OB70*1440,0)&gt;$C70*60),"Jornada semanal excedida: "&amp;TEXT(OB70,"[h]:mm")&amp;" (contratada "&amp;$C70&amp;"h) • ","")&amp;IF(IF(Configurações!$B$6="Sim",OC70&gt;6,OC70&gt;Configurações!$B$5),IF(Configurações!$B$6="Sim","Semana inteira sem folga — mínimo 1 folga (CCT/ACT) • ","Mais de "&amp;Configurações!$B$5&amp;" dias trabalhados — obrigatórias 2 folgas semanais • "),"")&amp;IF(COUNTIF(G70:CD70,"*7DIA*")&gt;0,"7º dia consecutivo de trabalho • ","")&amp;IF(COUNTIF(G70:CD70,"*DOM*")&gt;0,"Domingos consecutivos acima do permitido • ","")&amp;IF(COUNTIF(G70:CD70,"*INT-INDEVIDO*")&gt;0,"Intervalo indevido em jornada até 4h • ","")&amp;IF(COUNTIF(G70:CD70,"*INT-15MIN*")&gt;0,"Intervalo deve ser de 15 min (jornada 4h01–6h) • ","")&amp;IF(COUNTIF(G70:CD70,"*INT-1H2H*")&gt;0,"Intervalo fora de 1h–2h (jornada acima de 6h) • ",""))</f>
        <v/>
      </c>
      <c r="OE70">
        <f>IF($B70="",0,IF(AND(Configurações!$B$3&lt;&gt;"Simples",ISNUMBER($C70),ROUND(OB70*1440,0)&gt;$C70*60),1,0))</f>
        <v>0</v>
      </c>
      <c r="OF70">
        <f>IF($B70="",0,IF(IF(Configurações!$B$6="Sim",OC70&gt;6,OC70&gt;Configurações!$B$5),1,0))</f>
        <v>0</v>
      </c>
      <c r="OG70" s="72">
        <f>SUMIFS(Cálculos!$G70:$OA70,Cálculos!$G$4:$OA$4,"H",Cálculos!$G$3:$OA$3,2)</f>
        <v>0</v>
      </c>
      <c r="OH70">
        <f>SUMIFS(Cálculos!$G70:$OA70,Cálculos!$G$4:$OA$4,"T",Cálculos!$G$3:$OA$3,2)</f>
        <v>0</v>
      </c>
      <c r="OI70" s="69" t="str">
        <f>IF($B70="","",IF(AND(Configurações!$B$3&lt;&gt;"Simples",ISNUMBER($C70),ROUND(OG70*1440,0)&gt;$C70*60),"Jornada semanal excedida: "&amp;TEXT(OG70,"[h]:mm")&amp;" (contratada "&amp;$C70&amp;"h) • ","")&amp;IF(IF(Configurações!$B$6="Sim",OH70&gt;6,OH70&gt;Configurações!$B$5),IF(Configurações!$B$6="Sim","Semana inteira sem folga — mínimo 1 folga (CCT/ACT) • ","Mais de "&amp;Configurações!$B$5&amp;" dias trabalhados — obrigatórias 2 folgas semanais • "),"")&amp;IF(COUNTIF(CF70:FC70,"*7DIA*")&gt;0,"7º dia consecutivo de trabalho • ","")&amp;IF(COUNTIF(CF70:FC70,"*DOM*")&gt;0,"Domingos consecutivos acima do permitido • ","")&amp;IF(COUNTIF(CF70:FC70,"*INT-INDEVIDO*")&gt;0,"Intervalo indevido em jornada até 4h • ","")&amp;IF(COUNTIF(CF70:FC70,"*INT-15MIN*")&gt;0,"Intervalo deve ser de 15 min (jornada 4h01–6h) • ","")&amp;IF(COUNTIF(CF70:FC70,"*INT-1H2H*")&gt;0,"Intervalo fora de 1h–2h (jornada acima de 6h) • ",""))</f>
        <v/>
      </c>
      <c r="OJ70">
        <f>IF($B70="",0,IF(AND(Configurações!$B$3&lt;&gt;"Simples",ISNUMBER($C70),ROUND(OG70*1440,0)&gt;$C70*60),1,0))</f>
        <v>0</v>
      </c>
      <c r="OK70">
        <f>IF($B70="",0,IF(IF(Configurações!$B$6="Sim",OH70&gt;6,OH70&gt;Configurações!$B$5),1,0))</f>
        <v>0</v>
      </c>
      <c r="OL70" s="72">
        <f>SUMIFS(Cálculos!$G70:$OA70,Cálculos!$G$4:$OA$4,"H",Cálculos!$G$3:$OA$3,3)</f>
        <v>0</v>
      </c>
      <c r="OM70">
        <f>SUMIFS(Cálculos!$G70:$OA70,Cálculos!$G$4:$OA$4,"T",Cálculos!$G$3:$OA$3,3)</f>
        <v>0</v>
      </c>
      <c r="ON70" s="69" t="str">
        <f>IF($B70="","",IF(AND(Configurações!$B$3&lt;&gt;"Simples",ISNUMBER($C70),ROUND(OL70*1440,0)&gt;$C70*60),"Jornada semanal excedida: "&amp;TEXT(OL70,"[h]:mm")&amp;" (contratada "&amp;$C70&amp;"h) • ","")&amp;IF(IF(Configurações!$B$6="Sim",OM70&gt;6,OM70&gt;Configurações!$B$5),IF(Configurações!$B$6="Sim","Semana inteira sem folga — mínimo 1 folga (CCT/ACT) • ","Mais de "&amp;Configurações!$B$5&amp;" dias trabalhados — obrigatórias 2 folgas semanais • "),"")&amp;IF(COUNTIF(FE70:IB70,"*7DIA*")&gt;0,"7º dia consecutivo de trabalho • ","")&amp;IF(COUNTIF(FE70:IB70,"*DOM*")&gt;0,"Domingos consecutivos acima do permitido • ","")&amp;IF(COUNTIF(FE70:IB70,"*INT-INDEVIDO*")&gt;0,"Intervalo indevido em jornada até 4h • ","")&amp;IF(COUNTIF(FE70:IB70,"*INT-15MIN*")&gt;0,"Intervalo deve ser de 15 min (jornada 4h01–6h) • ","")&amp;IF(COUNTIF(FE70:IB70,"*INT-1H2H*")&gt;0,"Intervalo fora de 1h–2h (jornada acima de 6h) • ",""))</f>
        <v/>
      </c>
      <c r="OO70">
        <f>IF($B70="",0,IF(AND(Configurações!$B$3&lt;&gt;"Simples",ISNUMBER($C70),ROUND(OL70*1440,0)&gt;$C70*60),1,0))</f>
        <v>0</v>
      </c>
      <c r="OP70">
        <f>IF($B70="",0,IF(IF(Configurações!$B$6="Sim",OM70&gt;6,OM70&gt;Configurações!$B$5),1,0))</f>
        <v>0</v>
      </c>
      <c r="OQ70" s="72">
        <f>SUMIFS(Cálculos!$G70:$OA70,Cálculos!$G$4:$OA$4,"H",Cálculos!$G$3:$OA$3,4)</f>
        <v>0</v>
      </c>
      <c r="OR70">
        <f>SUMIFS(Cálculos!$G70:$OA70,Cálculos!$G$4:$OA$4,"T",Cálculos!$G$3:$OA$3,4)</f>
        <v>0</v>
      </c>
      <c r="OS70" s="69" t="str">
        <f>IF($B70="","",IF(AND(Configurações!$B$3&lt;&gt;"Simples",ISNUMBER($C70),ROUND(OQ70*1440,0)&gt;$C70*60),"Jornada semanal excedida: "&amp;TEXT(OQ70,"[h]:mm")&amp;" (contratada "&amp;$C70&amp;"h) • ","")&amp;IF(IF(Configurações!$B$6="Sim",OR70&gt;6,OR70&gt;Configurações!$B$5),IF(Configurações!$B$6="Sim","Semana inteira sem folga — mínimo 1 folga (CCT/ACT) • ","Mais de "&amp;Configurações!$B$5&amp;" dias trabalhados — obrigatórias 2 folgas semanais • "),"")&amp;IF(COUNTIF(ID70:LA70,"*7DIA*")&gt;0,"7º dia consecutivo de trabalho • ","")&amp;IF(COUNTIF(ID70:LA70,"*DOM*")&gt;0,"Domingos consecutivos acima do permitido • ","")&amp;IF(COUNTIF(ID70:LA70,"*INT-INDEVIDO*")&gt;0,"Intervalo indevido em jornada até 4h • ","")&amp;IF(COUNTIF(ID70:LA70,"*INT-15MIN*")&gt;0,"Intervalo deve ser de 15 min (jornada 4h01–6h) • ","")&amp;IF(COUNTIF(ID70:LA70,"*INT-1H2H*")&gt;0,"Intervalo fora de 1h–2h (jornada acima de 6h) • ",""))</f>
        <v/>
      </c>
      <c r="OT70">
        <f>IF($B70="",0,IF(AND(Configurações!$B$3&lt;&gt;"Simples",ISNUMBER($C70),ROUND(OQ70*1440,0)&gt;$C70*60),1,0))</f>
        <v>0</v>
      </c>
      <c r="OU70">
        <f>IF($B70="",0,IF(IF(Configurações!$B$6="Sim",OR70&gt;6,OR70&gt;Configurações!$B$5),1,0))</f>
        <v>0</v>
      </c>
      <c r="OV70" s="72">
        <f>SUMIFS(Cálculos!$G70:$OA70,Cálculos!$G$4:$OA$4,"H",Cálculos!$G$3:$OA$3,5)</f>
        <v>0</v>
      </c>
      <c r="OW70">
        <f>SUMIFS(Cálculos!$G70:$OA70,Cálculos!$G$4:$OA$4,"T",Cálculos!$G$3:$OA$3,5)</f>
        <v>0</v>
      </c>
      <c r="OX70" s="69" t="str">
        <f>IF($B70="","",IF(AND(Configurações!$B$3&lt;&gt;"Simples",ISNUMBER($C70),ROUND(OV70*1440,0)&gt;$C70*60),"Jornada semanal excedida: "&amp;TEXT(OV70,"[h]:mm")&amp;" (contratada "&amp;$C70&amp;"h) • ","")&amp;IF(IF(Configurações!$B$6="Sim",OW70&gt;6,OW70&gt;Configurações!$B$5),IF(Configurações!$B$6="Sim","Semana inteira sem folga — mínimo 1 folga (CCT/ACT) • ","Mais de "&amp;Configurações!$B$5&amp;" dias trabalhados — obrigatórias 2 folgas semanais • "),"")&amp;IF(COUNTIF(LC70:NZ70,"*7DIA*")&gt;0,"7º dia consecutivo de trabalho • ","")&amp;IF(COUNTIF(LC70:NZ70,"*DOM*")&gt;0,"Domingos consecutivos acima do permitido • ","")&amp;IF(COUNTIF(LC70:NZ70,"*INT-INDEVIDO*")&gt;0,"Intervalo indevido em jornada até 4h • ","")&amp;IF(COUNTIF(LC70:NZ70,"*INT-15MIN*")&gt;0,"Intervalo deve ser de 15 min (jornada 4h01–6h) • ","")&amp;IF(COUNTIF(LC70:NZ70,"*INT-1H2H*")&gt;0,"Intervalo fora de 1h–2h (jornada acima de 6h) • ",""))</f>
        <v/>
      </c>
      <c r="OY70">
        <f>IF($B70="",0,IF(AND(Configurações!$B$3&lt;&gt;"Simples",ISNUMBER($C70),ROUND(OV70*1440,0)&gt;$C70*60),1,0))</f>
        <v>0</v>
      </c>
      <c r="OZ70">
        <f>IF($B70="",0,IF(IF(Configurações!$B$6="Sim",OW70&gt;6,OW70&gt;Configurações!$B$5),1,0))</f>
        <v>0</v>
      </c>
      <c r="PA70">
        <f>IF($B70="",0,SUMPRODUCT((Cálculos!$G$4:$OA$4="T")*(Cálculos!$G$5:$OA$5&gt;=$PA$5)*(Cálculos!$G$5:$OA$5&lt;=$PB$5))-PE70)</f>
        <v>0</v>
      </c>
      <c r="PB70">
        <f>IF($B70="",0,PA70-SUMIFS(Cálculos!$G70:$OA70,Cálculos!$G$4:$OA$4,"T",Cálculos!$G$5:$OA$5,"&gt;="&amp;$PA$5,Cálculos!$G$5:$OA$5,"&lt;="&amp;$PB$5))</f>
        <v>0</v>
      </c>
      <c r="PC70">
        <f>ROUND(PA70*Configurações!$B$7/7,0)</f>
        <v>0</v>
      </c>
      <c r="PD70">
        <f>IF(AND(Configurações!$B$6="Sim",PA70&gt;0,PB70&lt;PC70),1,0)</f>
        <v>0</v>
      </c>
      <c r="PE70">
        <f>IF($B70="",0,COUNTIFS(Cálculos!$G$4:$OA$4,"ST",Cálculos!$G$5:$OA$5,"&gt;="&amp;$PA$5,Cálculos!$G$5:$OA$5,"&lt;="&amp;$PB$5,Cálculos!$G70:$OA70,"FERIAS"))</f>
        <v>0</v>
      </c>
      <c r="PF70">
        <f>IF($B70="",0,SUMPRODUCT((Cálculos!$G$4:$OA$4="T")*(Cálculos!$G$5:$OA$5&gt;=$PF$5)*(Cálculos!$G$5:$OA$5&lt;=$PG$5))-PJ70)</f>
        <v>0</v>
      </c>
      <c r="PG70">
        <f>IF($B70="",0,PF70-SUMIFS(Cálculos!$G70:$OA70,Cálculos!$G$4:$OA$4,"T",Cálculos!$G$5:$OA$5,"&gt;="&amp;$PF$5,Cálculos!$G$5:$OA$5,"&lt;="&amp;$PG$5))</f>
        <v>0</v>
      </c>
      <c r="PH70">
        <f>ROUND(PF70*Configurações!$B$7/7,0)</f>
        <v>0</v>
      </c>
      <c r="PI70">
        <f>IF(AND(Configurações!$B$6="Sim",PF70&gt;0,PG70&lt;PH70),1,0)</f>
        <v>0</v>
      </c>
      <c r="PJ70">
        <f>IF($B70="",0,COUNTIFS(Cálculos!$G$4:$OA$4,"ST",Cálculos!$G$5:$OA$5,"&gt;="&amp;$PF$5,Cálculos!$G$5:$OA$5,"&lt;="&amp;$PG$5,Cálculos!$G70:$OA70,"FERIAS"))</f>
        <v>0</v>
      </c>
      <c r="PK70">
        <f>IF($B70="",0,SUMPRODUCT((Cálculos!$G$4:$OA$4="T")*(Cálculos!$G$5:$OA$5&gt;=$PK$5)*(Cálculos!$G$5:$OA$5&lt;=$PL$5))-PO70)</f>
        <v>0</v>
      </c>
      <c r="PL70">
        <f>IF($B70="",0,PK70-SUMIFS(Cálculos!$G70:$OA70,Cálculos!$G$4:$OA$4,"T",Cálculos!$G$5:$OA$5,"&gt;="&amp;$PK$5,Cálculos!$G$5:$OA$5,"&lt;="&amp;$PL$5))</f>
        <v>0</v>
      </c>
      <c r="PM70">
        <f>ROUND(PK70*Configurações!$B$7/7,0)</f>
        <v>0</v>
      </c>
      <c r="PN70">
        <f>IF(AND(Configurações!$B$6="Sim",PK70&gt;0,PL70&lt;PM70),1,0)</f>
        <v>0</v>
      </c>
      <c r="PO70">
        <f>IF($B70="",0,COUNTIFS(Cálculos!$G$4:$OA$4,"ST",Cálculos!$G$5:$OA$5,"&gt;="&amp;$PK$5,Cálculos!$G$5:$OA$5,"&lt;="&amp;$PL$5,Cálculos!$G70:$OA70,"FERIAS"))</f>
        <v>0</v>
      </c>
      <c r="PP70" s="69" t="str">
        <f t="shared" si="212"/>
        <v/>
      </c>
    </row>
    <row r="71" spans="1:432" x14ac:dyDescent="0.25">
      <c r="A71" s="68" t="str">
        <f t="shared" si="106"/>
        <v/>
      </c>
      <c r="B71" s="69" t="str">
        <f>IF(Configurações!$B$3="Colunas",IF('Escala Colunas'!Q$4="","",'Escala Colunas'!Q$4),IF(Configurações!$B$3="Simples",IF('Escala Simples'!$B71="","",'Escala Simples'!$B71),IF('Escala Linhas'!$B71="","",'Escala Linhas'!$B71)))</f>
        <v/>
      </c>
      <c r="C71" s="70" t="str">
        <f>IF($B71="","",IFERROR(INDEX(Funcionários!$D$5:$D$84,MATCH($B71,Funcionários!$B$5:$B$84,0)),""))</f>
        <v/>
      </c>
      <c r="D71" t="str">
        <f>IF($B71="","",IFERROR(INDEX(Funcionários!$C$5:$C$84,MATCH($B71,Funcionários!$B$5:$B$84,0)),""))</f>
        <v/>
      </c>
      <c r="E71">
        <f>IF($B71="",0,IFERROR(N(INDEX(Funcionários!$E$5:$E$84,MATCH($B71,Funcionários!$B$5:$B$84,0))),0))</f>
        <v>0</v>
      </c>
      <c r="F71">
        <f>IF($B71="",0,IFERROR(N(INDEX(Funcionários!$F$5:$F$84,MATCH($B71,Funcionários!$B$5:$B$84,0))),0))</f>
        <v>0</v>
      </c>
      <c r="G71" s="71" t="str">
        <f>IF(Configurações!$B$3="Colunas",IF('Escala Colunas'!Q58="","",'Escala Colunas'!Q58),IF(Configurações!$B$3="Simples","",IF('Escala Linhas'!D71="","",'Escala Linhas'!D71)))</f>
        <v/>
      </c>
      <c r="H71" s="71" t="str">
        <f>IF(Configurações!$B$3="Colunas",IF('Escala Colunas'!Q59="","",'Escala Colunas'!Q59),IF(Configurações!$B$3="Simples","",IF('Escala Linhas'!E71="","",'Escala Linhas'!E71)))</f>
        <v/>
      </c>
      <c r="I71" s="71" t="str">
        <f>IF(Configurações!$B$3="Colunas",IF('Escala Colunas'!Q60="","",'Escala Colunas'!Q60),IF(Configurações!$B$3="Simples","",IF('Escala Linhas'!F71="","",'Escala Linhas'!F71)))</f>
        <v/>
      </c>
      <c r="J71" s="71" t="str">
        <f>IF(Configurações!$B$3="Colunas",IF('Escala Colunas'!Q61="","",'Escala Colunas'!Q61),IF(Configurações!$B$3="Simples","",IF('Escala Linhas'!G71="","",'Escala Linhas'!G71)))</f>
        <v/>
      </c>
      <c r="K71">
        <f>IF($B71="",0,IF(Configurações!$B$3="Simples",IF(OR(Q71="TRAB",Q71="ATEST"),1,0),IF(AND(G71&lt;&gt;"",J71&lt;&gt;""),1,0)))</f>
        <v>0</v>
      </c>
      <c r="L71" s="72">
        <f>IF(AND(K71=1,Configurações!$B$3&lt;&gt;"Simples"),MOD(J71-G71,1)-M71,0)</f>
        <v>0</v>
      </c>
      <c r="M71" s="72">
        <f t="shared" si="107"/>
        <v>0</v>
      </c>
      <c r="N71">
        <f t="shared" si="108"/>
        <v>0</v>
      </c>
      <c r="O71">
        <f t="shared" si="109"/>
        <v>0</v>
      </c>
      <c r="P71" s="38" t="str">
        <f>IF(K71=0,"",IF(N71&gt;Configurações!$B$15,"7DIA ","")&amp;IF(AND(WEEKDAY(G$5)=1,O71&gt;IF($D71="F",Configurações!$B$13,Configurações!$B$14)),"DOM ","")&amp;IF(Configurações!$B$3="Simples","",IF(ROUND(L71*1440,0)&lt;=ROUND(Configurações!$B$11*1440,0),IF(ROUND(M71*1440,0)&gt;0,"INT-INDEVIDO",""),IF(ROUND(L71*1440,0)&lt;=ROUND(Configurações!$B$12*1440,0),IF(ROUND(M71*1440,0)&lt;&gt;ROUND(Configurações!$B$8*1440,0),"INT-15MIN",""),IF(OR(ROUND(M71*1440,0)&lt;ROUND(Configurações!$B$9*1440,0),ROUND(M71*1440,0)&gt;ROUND(Configurações!$B$10*1440,0)),"INT-1H2H","")))))</f>
        <v/>
      </c>
      <c r="Q71" t="str">
        <f>IF(Configurações!$B$3="Simples",IF('Escala Simples'!D71="Trabalho","TRAB",IF('Escala Simples'!D71="Folga","FOLGA",IF('Escala Simples'!D71="Atestado","ATEST",IF('Escala Simples'!D71="Férias","FERIAS","")))),"")</f>
        <v/>
      </c>
      <c r="R71" s="71" t="str">
        <f>IF(Configurações!$B$3="Colunas",IF('Escala Colunas'!Q63="","",'Escala Colunas'!Q63),IF(Configurações!$B$3="Simples","",IF('Escala Linhas'!I71="","",'Escala Linhas'!I71)))</f>
        <v/>
      </c>
      <c r="S71" s="71" t="str">
        <f>IF(Configurações!$B$3="Colunas",IF('Escala Colunas'!Q64="","",'Escala Colunas'!Q64),IF(Configurações!$B$3="Simples","",IF('Escala Linhas'!J71="","",'Escala Linhas'!J71)))</f>
        <v/>
      </c>
      <c r="T71" s="71" t="str">
        <f>IF(Configurações!$B$3="Colunas",IF('Escala Colunas'!Q65="","",'Escala Colunas'!Q65),IF(Configurações!$B$3="Simples","",IF('Escala Linhas'!K71="","",'Escala Linhas'!K71)))</f>
        <v/>
      </c>
      <c r="U71" s="71" t="str">
        <f>IF(Configurações!$B$3="Colunas",IF('Escala Colunas'!Q66="","",'Escala Colunas'!Q66),IF(Configurações!$B$3="Simples","",IF('Escala Linhas'!L71="","",'Escala Linhas'!L71)))</f>
        <v/>
      </c>
      <c r="V71">
        <f>IF($B71="",0,IF(Configurações!$B$3="Simples",IF(OR(AB71="TRAB",AB71="ATEST"),1,0),IF(AND(R71&lt;&gt;"",U71&lt;&gt;""),1,0)))</f>
        <v>0</v>
      </c>
      <c r="W71" s="72">
        <f>IF(AND(V71=1,Configurações!$B$3&lt;&gt;"Simples"),MOD(U71-R71,1)-X71,0)</f>
        <v>0</v>
      </c>
      <c r="X71" s="72">
        <f t="shared" si="110"/>
        <v>0</v>
      </c>
      <c r="Y71">
        <f t="shared" si="111"/>
        <v>0</v>
      </c>
      <c r="Z71">
        <f t="shared" si="112"/>
        <v>0</v>
      </c>
      <c r="AA71" s="38" t="str">
        <f>IF(V71=0,"",IF(Y71&gt;Configurações!$B$15,"7DIA ","")&amp;IF(AND(WEEKDAY(R$5)=1,Z71&gt;IF($D71="F",Configurações!$B$13,Configurações!$B$14)),"DOM ","")&amp;IF(Configurações!$B$3="Simples","",IF(ROUND(W71*1440,0)&lt;=ROUND(Configurações!$B$11*1440,0),IF(ROUND(X71*1440,0)&gt;0,"INT-INDEVIDO",""),IF(ROUND(W71*1440,0)&lt;=ROUND(Configurações!$B$12*1440,0),IF(ROUND(X71*1440,0)&lt;&gt;ROUND(Configurações!$B$8*1440,0),"INT-15MIN",""),IF(OR(ROUND(X71*1440,0)&lt;ROUND(Configurações!$B$9*1440,0),ROUND(X71*1440,0)&gt;ROUND(Configurações!$B$10*1440,0)),"INT-1H2H","")))))</f>
        <v/>
      </c>
      <c r="AB71" t="str">
        <f>IF(Configurações!$B$3="Simples",IF('Escala Simples'!E71="Trabalho","TRAB",IF('Escala Simples'!E71="Folga","FOLGA",IF('Escala Simples'!E71="Atestado","ATEST",IF('Escala Simples'!E71="Férias","FERIAS","")))),"")</f>
        <v/>
      </c>
      <c r="AC71" s="71" t="str">
        <f>IF(Configurações!$B$3="Colunas",IF('Escala Colunas'!Q68="","",'Escala Colunas'!Q68),IF(Configurações!$B$3="Simples","",IF('Escala Linhas'!N71="","",'Escala Linhas'!N71)))</f>
        <v/>
      </c>
      <c r="AD71" s="71" t="str">
        <f>IF(Configurações!$B$3="Colunas",IF('Escala Colunas'!Q69="","",'Escala Colunas'!Q69),IF(Configurações!$B$3="Simples","",IF('Escala Linhas'!O71="","",'Escala Linhas'!O71)))</f>
        <v/>
      </c>
      <c r="AE71" s="71" t="str">
        <f>IF(Configurações!$B$3="Colunas",IF('Escala Colunas'!Q70="","",'Escala Colunas'!Q70),IF(Configurações!$B$3="Simples","",IF('Escala Linhas'!P71="","",'Escala Linhas'!P71)))</f>
        <v/>
      </c>
      <c r="AF71" s="71" t="str">
        <f>IF(Configurações!$B$3="Colunas",IF('Escala Colunas'!Q71="","",'Escala Colunas'!Q71),IF(Configurações!$B$3="Simples","",IF('Escala Linhas'!Q71="","",'Escala Linhas'!Q71)))</f>
        <v/>
      </c>
      <c r="AG71">
        <f>IF($B71="",0,IF(Configurações!$B$3="Simples",IF(OR(AM71="TRAB",AM71="ATEST"),1,0),IF(AND(AC71&lt;&gt;"",AF71&lt;&gt;""),1,0)))</f>
        <v>0</v>
      </c>
      <c r="AH71" s="72">
        <f>IF(AND(AG71=1,Configurações!$B$3&lt;&gt;"Simples"),MOD(AF71-AC71,1)-AI71,0)</f>
        <v>0</v>
      </c>
      <c r="AI71" s="72">
        <f t="shared" si="113"/>
        <v>0</v>
      </c>
      <c r="AJ71">
        <f t="shared" si="114"/>
        <v>0</v>
      </c>
      <c r="AK71">
        <f t="shared" si="115"/>
        <v>0</v>
      </c>
      <c r="AL71" s="38" t="str">
        <f>IF(AG71=0,"",IF(AJ71&gt;Configurações!$B$15,"7DIA ","")&amp;IF(AND(WEEKDAY(AC$5)=1,AK71&gt;IF($D71="F",Configurações!$B$13,Configurações!$B$14)),"DOM ","")&amp;IF(Configurações!$B$3="Simples","",IF(ROUND(AH71*1440,0)&lt;=ROUND(Configurações!$B$11*1440,0),IF(ROUND(AI71*1440,0)&gt;0,"INT-INDEVIDO",""),IF(ROUND(AH71*1440,0)&lt;=ROUND(Configurações!$B$12*1440,0),IF(ROUND(AI71*1440,0)&lt;&gt;ROUND(Configurações!$B$8*1440,0),"INT-15MIN",""),IF(OR(ROUND(AI71*1440,0)&lt;ROUND(Configurações!$B$9*1440,0),ROUND(AI71*1440,0)&gt;ROUND(Configurações!$B$10*1440,0)),"INT-1H2H","")))))</f>
        <v/>
      </c>
      <c r="AM71" t="str">
        <f>IF(Configurações!$B$3="Simples",IF('Escala Simples'!F71="Trabalho","TRAB",IF('Escala Simples'!F71="Folga","FOLGA",IF('Escala Simples'!F71="Atestado","ATEST",IF('Escala Simples'!F71="Férias","FERIAS","")))),"")</f>
        <v/>
      </c>
      <c r="AN71" s="71" t="str">
        <f>IF(Configurações!$B$3="Colunas",IF('Escala Colunas'!Q73="","",'Escala Colunas'!Q73),IF(Configurações!$B$3="Simples","",IF('Escala Linhas'!S71="","",'Escala Linhas'!S71)))</f>
        <v/>
      </c>
      <c r="AO71" s="71" t="str">
        <f>IF(Configurações!$B$3="Colunas",IF('Escala Colunas'!Q74="","",'Escala Colunas'!Q74),IF(Configurações!$B$3="Simples","",IF('Escala Linhas'!T71="","",'Escala Linhas'!T71)))</f>
        <v/>
      </c>
      <c r="AP71" s="71" t="str">
        <f>IF(Configurações!$B$3="Colunas",IF('Escala Colunas'!Q75="","",'Escala Colunas'!Q75),IF(Configurações!$B$3="Simples","",IF('Escala Linhas'!U71="","",'Escala Linhas'!U71)))</f>
        <v/>
      </c>
      <c r="AQ71" s="71" t="str">
        <f>IF(Configurações!$B$3="Colunas",IF('Escala Colunas'!Q76="","",'Escala Colunas'!Q76),IF(Configurações!$B$3="Simples","",IF('Escala Linhas'!V71="","",'Escala Linhas'!V71)))</f>
        <v/>
      </c>
      <c r="AR71">
        <f>IF($B71="",0,IF(Configurações!$B$3="Simples",IF(OR(AX71="TRAB",AX71="ATEST"),1,0),IF(AND(AN71&lt;&gt;"",AQ71&lt;&gt;""),1,0)))</f>
        <v>0</v>
      </c>
      <c r="AS71" s="72">
        <f>IF(AND(AR71=1,Configurações!$B$3&lt;&gt;"Simples"),MOD(AQ71-AN71,1)-AT71,0)</f>
        <v>0</v>
      </c>
      <c r="AT71" s="72">
        <f t="shared" si="116"/>
        <v>0</v>
      </c>
      <c r="AU71">
        <f t="shared" si="117"/>
        <v>0</v>
      </c>
      <c r="AV71">
        <f t="shared" si="118"/>
        <v>0</v>
      </c>
      <c r="AW71" s="38" t="str">
        <f>IF(AR71=0,"",IF(AU71&gt;Configurações!$B$15,"7DIA ","")&amp;IF(AND(WEEKDAY(AN$5)=1,AV71&gt;IF($D71="F",Configurações!$B$13,Configurações!$B$14)),"DOM ","")&amp;IF(Configurações!$B$3="Simples","",IF(ROUND(AS71*1440,0)&lt;=ROUND(Configurações!$B$11*1440,0),IF(ROUND(AT71*1440,0)&gt;0,"INT-INDEVIDO",""),IF(ROUND(AS71*1440,0)&lt;=ROUND(Configurações!$B$12*1440,0),IF(ROUND(AT71*1440,0)&lt;&gt;ROUND(Configurações!$B$8*1440,0),"INT-15MIN",""),IF(OR(ROUND(AT71*1440,0)&lt;ROUND(Configurações!$B$9*1440,0),ROUND(AT71*1440,0)&gt;ROUND(Configurações!$B$10*1440,0)),"INT-1H2H","")))))</f>
        <v/>
      </c>
      <c r="AX71" t="str">
        <f>IF(Configurações!$B$3="Simples",IF('Escala Simples'!G71="Trabalho","TRAB",IF('Escala Simples'!G71="Folga","FOLGA",IF('Escala Simples'!G71="Atestado","ATEST",IF('Escala Simples'!G71="Férias","FERIAS","")))),"")</f>
        <v/>
      </c>
      <c r="AY71" s="71" t="str">
        <f>IF(Configurações!$B$3="Colunas",IF('Escala Colunas'!Q78="","",'Escala Colunas'!Q78),IF(Configurações!$B$3="Simples","",IF('Escala Linhas'!X71="","",'Escala Linhas'!X71)))</f>
        <v/>
      </c>
      <c r="AZ71" s="71" t="str">
        <f>IF(Configurações!$B$3="Colunas",IF('Escala Colunas'!Q79="","",'Escala Colunas'!Q79),IF(Configurações!$B$3="Simples","",IF('Escala Linhas'!Y71="","",'Escala Linhas'!Y71)))</f>
        <v/>
      </c>
      <c r="BA71" s="71" t="str">
        <f>IF(Configurações!$B$3="Colunas",IF('Escala Colunas'!Q80="","",'Escala Colunas'!Q80),IF(Configurações!$B$3="Simples","",IF('Escala Linhas'!Z71="","",'Escala Linhas'!Z71)))</f>
        <v/>
      </c>
      <c r="BB71" s="71" t="str">
        <f>IF(Configurações!$B$3="Colunas",IF('Escala Colunas'!Q81="","",'Escala Colunas'!Q81),IF(Configurações!$B$3="Simples","",IF('Escala Linhas'!AA71="","",'Escala Linhas'!AA71)))</f>
        <v/>
      </c>
      <c r="BC71">
        <f>IF($B71="",0,IF(Configurações!$B$3="Simples",IF(OR(BI71="TRAB",BI71="ATEST"),1,0),IF(AND(AY71&lt;&gt;"",BB71&lt;&gt;""),1,0)))</f>
        <v>0</v>
      </c>
      <c r="BD71" s="72">
        <f>IF(AND(BC71=1,Configurações!$B$3&lt;&gt;"Simples"),MOD(BB71-AY71,1)-BE71,0)</f>
        <v>0</v>
      </c>
      <c r="BE71" s="72">
        <f t="shared" si="119"/>
        <v>0</v>
      </c>
      <c r="BF71">
        <f t="shared" si="120"/>
        <v>0</v>
      </c>
      <c r="BG71">
        <f t="shared" si="121"/>
        <v>0</v>
      </c>
      <c r="BH71" s="38" t="str">
        <f>IF(BC71=0,"",IF(BF71&gt;Configurações!$B$15,"7DIA ","")&amp;IF(AND(WEEKDAY(AY$5)=1,BG71&gt;IF($D71="F",Configurações!$B$13,Configurações!$B$14)),"DOM ","")&amp;IF(Configurações!$B$3="Simples","",IF(ROUND(BD71*1440,0)&lt;=ROUND(Configurações!$B$11*1440,0),IF(ROUND(BE71*1440,0)&gt;0,"INT-INDEVIDO",""),IF(ROUND(BD71*1440,0)&lt;=ROUND(Configurações!$B$12*1440,0),IF(ROUND(BE71*1440,0)&lt;&gt;ROUND(Configurações!$B$8*1440,0),"INT-15MIN",""),IF(OR(ROUND(BE71*1440,0)&lt;ROUND(Configurações!$B$9*1440,0),ROUND(BE71*1440,0)&gt;ROUND(Configurações!$B$10*1440,0)),"INT-1H2H","")))))</f>
        <v/>
      </c>
      <c r="BI71" t="str">
        <f>IF(Configurações!$B$3="Simples",IF('Escala Simples'!H71="Trabalho","TRAB",IF('Escala Simples'!H71="Folga","FOLGA",IF('Escala Simples'!H71="Atestado","ATEST",IF('Escala Simples'!H71="Férias","FERIAS","")))),"")</f>
        <v/>
      </c>
      <c r="BJ71" s="71" t="str">
        <f>IF(Configurações!$B$3="Colunas",IF('Escala Colunas'!Q83="","",'Escala Colunas'!Q83),IF(Configurações!$B$3="Simples","",IF('Escala Linhas'!AC71="","",'Escala Linhas'!AC71)))</f>
        <v/>
      </c>
      <c r="BK71" s="71" t="str">
        <f>IF(Configurações!$B$3="Colunas",IF('Escala Colunas'!Q84="","",'Escala Colunas'!Q84),IF(Configurações!$B$3="Simples","",IF('Escala Linhas'!AD71="","",'Escala Linhas'!AD71)))</f>
        <v/>
      </c>
      <c r="BL71" s="71" t="str">
        <f>IF(Configurações!$B$3="Colunas",IF('Escala Colunas'!Q85="","",'Escala Colunas'!Q85),IF(Configurações!$B$3="Simples","",IF('Escala Linhas'!AE71="","",'Escala Linhas'!AE71)))</f>
        <v/>
      </c>
      <c r="BM71" s="71" t="str">
        <f>IF(Configurações!$B$3="Colunas",IF('Escala Colunas'!Q86="","",'Escala Colunas'!Q86),IF(Configurações!$B$3="Simples","",IF('Escala Linhas'!AF71="","",'Escala Linhas'!AF71)))</f>
        <v/>
      </c>
      <c r="BN71">
        <f>IF($B71="",0,IF(Configurações!$B$3="Simples",IF(OR(BT71="TRAB",BT71="ATEST"),1,0),IF(AND(BJ71&lt;&gt;"",BM71&lt;&gt;""),1,0)))</f>
        <v>0</v>
      </c>
      <c r="BO71" s="72">
        <f>IF(AND(BN71=1,Configurações!$B$3&lt;&gt;"Simples"),MOD(BM71-BJ71,1)-BP71,0)</f>
        <v>0</v>
      </c>
      <c r="BP71" s="72">
        <f t="shared" si="122"/>
        <v>0</v>
      </c>
      <c r="BQ71">
        <f t="shared" si="123"/>
        <v>0</v>
      </c>
      <c r="BR71">
        <f t="shared" si="124"/>
        <v>0</v>
      </c>
      <c r="BS71" s="38" t="str">
        <f>IF(BN71=0,"",IF(BQ71&gt;Configurações!$B$15,"7DIA ","")&amp;IF(AND(WEEKDAY(BJ$5)=1,BR71&gt;IF($D71="F",Configurações!$B$13,Configurações!$B$14)),"DOM ","")&amp;IF(Configurações!$B$3="Simples","",IF(ROUND(BO71*1440,0)&lt;=ROUND(Configurações!$B$11*1440,0),IF(ROUND(BP71*1440,0)&gt;0,"INT-INDEVIDO",""),IF(ROUND(BO71*1440,0)&lt;=ROUND(Configurações!$B$12*1440,0),IF(ROUND(BP71*1440,0)&lt;&gt;ROUND(Configurações!$B$8*1440,0),"INT-15MIN",""),IF(OR(ROUND(BP71*1440,0)&lt;ROUND(Configurações!$B$9*1440,0),ROUND(BP71*1440,0)&gt;ROUND(Configurações!$B$10*1440,0)),"INT-1H2H","")))))</f>
        <v/>
      </c>
      <c r="BT71" t="str">
        <f>IF(Configurações!$B$3="Simples",IF('Escala Simples'!I71="Trabalho","TRAB",IF('Escala Simples'!I71="Folga","FOLGA",IF('Escala Simples'!I71="Atestado","ATEST",IF('Escala Simples'!I71="Férias","FERIAS","")))),"")</f>
        <v/>
      </c>
      <c r="BU71" s="71" t="str">
        <f>IF(Configurações!$B$3="Colunas",IF('Escala Colunas'!Q88="","",'Escala Colunas'!Q88),IF(Configurações!$B$3="Simples","",IF('Escala Linhas'!AH71="","",'Escala Linhas'!AH71)))</f>
        <v/>
      </c>
      <c r="BV71" s="71" t="str">
        <f>IF(Configurações!$B$3="Colunas",IF('Escala Colunas'!Q89="","",'Escala Colunas'!Q89),IF(Configurações!$B$3="Simples","",IF('Escala Linhas'!AI71="","",'Escala Linhas'!AI71)))</f>
        <v/>
      </c>
      <c r="BW71" s="71" t="str">
        <f>IF(Configurações!$B$3="Colunas",IF('Escala Colunas'!Q90="","",'Escala Colunas'!Q90),IF(Configurações!$B$3="Simples","",IF('Escala Linhas'!AJ71="","",'Escala Linhas'!AJ71)))</f>
        <v/>
      </c>
      <c r="BX71" s="71" t="str">
        <f>IF(Configurações!$B$3="Colunas",IF('Escala Colunas'!Q91="","",'Escala Colunas'!Q91),IF(Configurações!$B$3="Simples","",IF('Escala Linhas'!AK71="","",'Escala Linhas'!AK71)))</f>
        <v/>
      </c>
      <c r="BY71">
        <f>IF($B71="",0,IF(Configurações!$B$3="Simples",IF(OR(CE71="TRAB",CE71="ATEST"),1,0),IF(AND(BU71&lt;&gt;"",BX71&lt;&gt;""),1,0)))</f>
        <v>0</v>
      </c>
      <c r="BZ71" s="72">
        <f>IF(AND(BY71=1,Configurações!$B$3&lt;&gt;"Simples"),MOD(BX71-BU71,1)-CA71,0)</f>
        <v>0</v>
      </c>
      <c r="CA71" s="72">
        <f t="shared" si="125"/>
        <v>0</v>
      </c>
      <c r="CB71">
        <f t="shared" si="126"/>
        <v>0</v>
      </c>
      <c r="CC71">
        <f t="shared" si="127"/>
        <v>0</v>
      </c>
      <c r="CD71" s="38" t="str">
        <f>IF(BY71=0,"",IF(CB71&gt;Configurações!$B$15,"7DIA ","")&amp;IF(AND(WEEKDAY(BU$5)=1,CC71&gt;IF($D71="F",Configurações!$B$13,Configurações!$B$14)),"DOM ","")&amp;IF(Configurações!$B$3="Simples","",IF(ROUND(BZ71*1440,0)&lt;=ROUND(Configurações!$B$11*1440,0),IF(ROUND(CA71*1440,0)&gt;0,"INT-INDEVIDO",""),IF(ROUND(BZ71*1440,0)&lt;=ROUND(Configurações!$B$12*1440,0),IF(ROUND(CA71*1440,0)&lt;&gt;ROUND(Configurações!$B$8*1440,0),"INT-15MIN",""),IF(OR(ROUND(CA71*1440,0)&lt;ROUND(Configurações!$B$9*1440,0),ROUND(CA71*1440,0)&gt;ROUND(Configurações!$B$10*1440,0)),"INT-1H2H","")))))</f>
        <v/>
      </c>
      <c r="CE71" t="str">
        <f>IF(Configurações!$B$3="Simples",IF('Escala Simples'!J71="Trabalho","TRAB",IF('Escala Simples'!J71="Folga","FOLGA",IF('Escala Simples'!J71="Atestado","ATEST",IF('Escala Simples'!J71="Férias","FERIAS","")))),"")</f>
        <v/>
      </c>
      <c r="CF71" s="71" t="str">
        <f>IF(Configurações!$B$3="Colunas",IF('Escala Colunas'!Q96="","",'Escala Colunas'!Q96),IF(Configurações!$B$3="Simples","",IF('Escala Linhas'!AP71="","",'Escala Linhas'!AP71)))</f>
        <v/>
      </c>
      <c r="CG71" s="71" t="str">
        <f>IF(Configurações!$B$3="Colunas",IF('Escala Colunas'!Q97="","",'Escala Colunas'!Q97),IF(Configurações!$B$3="Simples","",IF('Escala Linhas'!AQ71="","",'Escala Linhas'!AQ71)))</f>
        <v/>
      </c>
      <c r="CH71" s="71" t="str">
        <f>IF(Configurações!$B$3="Colunas",IF('Escala Colunas'!Q98="","",'Escala Colunas'!Q98),IF(Configurações!$B$3="Simples","",IF('Escala Linhas'!AR71="","",'Escala Linhas'!AR71)))</f>
        <v/>
      </c>
      <c r="CI71" s="71" t="str">
        <f>IF(Configurações!$B$3="Colunas",IF('Escala Colunas'!Q99="","",'Escala Colunas'!Q99),IF(Configurações!$B$3="Simples","",IF('Escala Linhas'!AS71="","",'Escala Linhas'!AS71)))</f>
        <v/>
      </c>
      <c r="CJ71">
        <f>IF($B71="",0,IF(Configurações!$B$3="Simples",IF(OR(CP71="TRAB",CP71="ATEST"),1,0),IF(AND(CF71&lt;&gt;"",CI71&lt;&gt;""),1,0)))</f>
        <v>0</v>
      </c>
      <c r="CK71" s="72">
        <f>IF(AND(CJ71=1,Configurações!$B$3&lt;&gt;"Simples"),MOD(CI71-CF71,1)-CL71,0)</f>
        <v>0</v>
      </c>
      <c r="CL71" s="72">
        <f t="shared" si="128"/>
        <v>0</v>
      </c>
      <c r="CM71">
        <f t="shared" si="129"/>
        <v>0</v>
      </c>
      <c r="CN71">
        <f t="shared" si="130"/>
        <v>0</v>
      </c>
      <c r="CO71" s="38" t="str">
        <f>IF(CJ71=0,"",IF(CM71&gt;Configurações!$B$15,"7DIA ","")&amp;IF(AND(WEEKDAY(CF$5)=1,CN71&gt;IF($D71="F",Configurações!$B$13,Configurações!$B$14)),"DOM ","")&amp;IF(Configurações!$B$3="Simples","",IF(ROUND(CK71*1440,0)&lt;=ROUND(Configurações!$B$11*1440,0),IF(ROUND(CL71*1440,0)&gt;0,"INT-INDEVIDO",""),IF(ROUND(CK71*1440,0)&lt;=ROUND(Configurações!$B$12*1440,0),IF(ROUND(CL71*1440,0)&lt;&gt;ROUND(Configurações!$B$8*1440,0),"INT-15MIN",""),IF(OR(ROUND(CL71*1440,0)&lt;ROUND(Configurações!$B$9*1440,0),ROUND(CL71*1440,0)&gt;ROUND(Configurações!$B$10*1440,0)),"INT-1H2H","")))))</f>
        <v/>
      </c>
      <c r="CP71" t="str">
        <f>IF(Configurações!$B$3="Simples",IF('Escala Simples'!M71="Trabalho","TRAB",IF('Escala Simples'!M71="Folga","FOLGA",IF('Escala Simples'!M71="Atestado","ATEST",IF('Escala Simples'!M71="Férias","FERIAS","")))),"")</f>
        <v/>
      </c>
      <c r="CQ71" s="71" t="str">
        <f>IF(Configurações!$B$3="Colunas",IF('Escala Colunas'!Q101="","",'Escala Colunas'!Q101),IF(Configurações!$B$3="Simples","",IF('Escala Linhas'!AU71="","",'Escala Linhas'!AU71)))</f>
        <v/>
      </c>
      <c r="CR71" s="71" t="str">
        <f>IF(Configurações!$B$3="Colunas",IF('Escala Colunas'!Q102="","",'Escala Colunas'!Q102),IF(Configurações!$B$3="Simples","",IF('Escala Linhas'!AV71="","",'Escala Linhas'!AV71)))</f>
        <v/>
      </c>
      <c r="CS71" s="71" t="str">
        <f>IF(Configurações!$B$3="Colunas",IF('Escala Colunas'!Q103="","",'Escala Colunas'!Q103),IF(Configurações!$B$3="Simples","",IF('Escala Linhas'!AW71="","",'Escala Linhas'!AW71)))</f>
        <v/>
      </c>
      <c r="CT71" s="71" t="str">
        <f>IF(Configurações!$B$3="Colunas",IF('Escala Colunas'!Q104="","",'Escala Colunas'!Q104),IF(Configurações!$B$3="Simples","",IF('Escala Linhas'!AX71="","",'Escala Linhas'!AX71)))</f>
        <v/>
      </c>
      <c r="CU71">
        <f>IF($B71="",0,IF(Configurações!$B$3="Simples",IF(OR(DA71="TRAB",DA71="ATEST"),1,0),IF(AND(CQ71&lt;&gt;"",CT71&lt;&gt;""),1,0)))</f>
        <v>0</v>
      </c>
      <c r="CV71" s="72">
        <f>IF(AND(CU71=1,Configurações!$B$3&lt;&gt;"Simples"),MOD(CT71-CQ71,1)-CW71,0)</f>
        <v>0</v>
      </c>
      <c r="CW71" s="72">
        <f t="shared" si="131"/>
        <v>0</v>
      </c>
      <c r="CX71">
        <f t="shared" si="132"/>
        <v>0</v>
      </c>
      <c r="CY71">
        <f t="shared" si="133"/>
        <v>0</v>
      </c>
      <c r="CZ71" s="38" t="str">
        <f>IF(CU71=0,"",IF(CX71&gt;Configurações!$B$15,"7DIA ","")&amp;IF(AND(WEEKDAY(CQ$5)=1,CY71&gt;IF($D71="F",Configurações!$B$13,Configurações!$B$14)),"DOM ","")&amp;IF(Configurações!$B$3="Simples","",IF(ROUND(CV71*1440,0)&lt;=ROUND(Configurações!$B$11*1440,0),IF(ROUND(CW71*1440,0)&gt;0,"INT-INDEVIDO",""),IF(ROUND(CV71*1440,0)&lt;=ROUND(Configurações!$B$12*1440,0),IF(ROUND(CW71*1440,0)&lt;&gt;ROUND(Configurações!$B$8*1440,0),"INT-15MIN",""),IF(OR(ROUND(CW71*1440,0)&lt;ROUND(Configurações!$B$9*1440,0),ROUND(CW71*1440,0)&gt;ROUND(Configurações!$B$10*1440,0)),"INT-1H2H","")))))</f>
        <v/>
      </c>
      <c r="DA71" t="str">
        <f>IF(Configurações!$B$3="Simples",IF('Escala Simples'!N71="Trabalho","TRAB",IF('Escala Simples'!N71="Folga","FOLGA",IF('Escala Simples'!N71="Atestado","ATEST",IF('Escala Simples'!N71="Férias","FERIAS","")))),"")</f>
        <v/>
      </c>
      <c r="DB71" s="71" t="str">
        <f>IF(Configurações!$B$3="Colunas",IF('Escala Colunas'!Q106="","",'Escala Colunas'!Q106),IF(Configurações!$B$3="Simples","",IF('Escala Linhas'!AZ71="","",'Escala Linhas'!AZ71)))</f>
        <v/>
      </c>
      <c r="DC71" s="71" t="str">
        <f>IF(Configurações!$B$3="Colunas",IF('Escala Colunas'!Q107="","",'Escala Colunas'!Q107),IF(Configurações!$B$3="Simples","",IF('Escala Linhas'!BA71="","",'Escala Linhas'!BA71)))</f>
        <v/>
      </c>
      <c r="DD71" s="71" t="str">
        <f>IF(Configurações!$B$3="Colunas",IF('Escala Colunas'!Q108="","",'Escala Colunas'!Q108),IF(Configurações!$B$3="Simples","",IF('Escala Linhas'!BB71="","",'Escala Linhas'!BB71)))</f>
        <v/>
      </c>
      <c r="DE71" s="71" t="str">
        <f>IF(Configurações!$B$3="Colunas",IF('Escala Colunas'!Q109="","",'Escala Colunas'!Q109),IF(Configurações!$B$3="Simples","",IF('Escala Linhas'!BC71="","",'Escala Linhas'!BC71)))</f>
        <v/>
      </c>
      <c r="DF71">
        <f>IF($B71="",0,IF(Configurações!$B$3="Simples",IF(OR(DL71="TRAB",DL71="ATEST"),1,0),IF(AND(DB71&lt;&gt;"",DE71&lt;&gt;""),1,0)))</f>
        <v>0</v>
      </c>
      <c r="DG71" s="72">
        <f>IF(AND(DF71=1,Configurações!$B$3&lt;&gt;"Simples"),MOD(DE71-DB71,1)-DH71,0)</f>
        <v>0</v>
      </c>
      <c r="DH71" s="72">
        <f t="shared" si="134"/>
        <v>0</v>
      </c>
      <c r="DI71">
        <f t="shared" si="135"/>
        <v>0</v>
      </c>
      <c r="DJ71">
        <f t="shared" si="136"/>
        <v>0</v>
      </c>
      <c r="DK71" s="38" t="str">
        <f>IF(DF71=0,"",IF(DI71&gt;Configurações!$B$15,"7DIA ","")&amp;IF(AND(WEEKDAY(DB$5)=1,DJ71&gt;IF($D71="F",Configurações!$B$13,Configurações!$B$14)),"DOM ","")&amp;IF(Configurações!$B$3="Simples","",IF(ROUND(DG71*1440,0)&lt;=ROUND(Configurações!$B$11*1440,0),IF(ROUND(DH71*1440,0)&gt;0,"INT-INDEVIDO",""),IF(ROUND(DG71*1440,0)&lt;=ROUND(Configurações!$B$12*1440,0),IF(ROUND(DH71*1440,0)&lt;&gt;ROUND(Configurações!$B$8*1440,0),"INT-15MIN",""),IF(OR(ROUND(DH71*1440,0)&lt;ROUND(Configurações!$B$9*1440,0),ROUND(DH71*1440,0)&gt;ROUND(Configurações!$B$10*1440,0)),"INT-1H2H","")))))</f>
        <v/>
      </c>
      <c r="DL71" t="str">
        <f>IF(Configurações!$B$3="Simples",IF('Escala Simples'!O71="Trabalho","TRAB",IF('Escala Simples'!O71="Folga","FOLGA",IF('Escala Simples'!O71="Atestado","ATEST",IF('Escala Simples'!O71="Férias","FERIAS","")))),"")</f>
        <v/>
      </c>
      <c r="DM71" s="71" t="str">
        <f>IF(Configurações!$B$3="Colunas",IF('Escala Colunas'!Q111="","",'Escala Colunas'!Q111),IF(Configurações!$B$3="Simples","",IF('Escala Linhas'!BE71="","",'Escala Linhas'!BE71)))</f>
        <v/>
      </c>
      <c r="DN71" s="71" t="str">
        <f>IF(Configurações!$B$3="Colunas",IF('Escala Colunas'!Q112="","",'Escala Colunas'!Q112),IF(Configurações!$B$3="Simples","",IF('Escala Linhas'!BF71="","",'Escala Linhas'!BF71)))</f>
        <v/>
      </c>
      <c r="DO71" s="71" t="str">
        <f>IF(Configurações!$B$3="Colunas",IF('Escala Colunas'!Q113="","",'Escala Colunas'!Q113),IF(Configurações!$B$3="Simples","",IF('Escala Linhas'!BG71="","",'Escala Linhas'!BG71)))</f>
        <v/>
      </c>
      <c r="DP71" s="71" t="str">
        <f>IF(Configurações!$B$3="Colunas",IF('Escala Colunas'!Q114="","",'Escala Colunas'!Q114),IF(Configurações!$B$3="Simples","",IF('Escala Linhas'!BH71="","",'Escala Linhas'!BH71)))</f>
        <v/>
      </c>
      <c r="DQ71">
        <f>IF($B71="",0,IF(Configurações!$B$3="Simples",IF(OR(DW71="TRAB",DW71="ATEST"),1,0),IF(AND(DM71&lt;&gt;"",DP71&lt;&gt;""),1,0)))</f>
        <v>0</v>
      </c>
      <c r="DR71" s="72">
        <f>IF(AND(DQ71=1,Configurações!$B$3&lt;&gt;"Simples"),MOD(DP71-DM71,1)-DS71,0)</f>
        <v>0</v>
      </c>
      <c r="DS71" s="72">
        <f t="shared" si="137"/>
        <v>0</v>
      </c>
      <c r="DT71">
        <f t="shared" si="138"/>
        <v>0</v>
      </c>
      <c r="DU71">
        <f t="shared" si="139"/>
        <v>0</v>
      </c>
      <c r="DV71" s="38" t="str">
        <f>IF(DQ71=0,"",IF(DT71&gt;Configurações!$B$15,"7DIA ","")&amp;IF(AND(WEEKDAY(DM$5)=1,DU71&gt;IF($D71="F",Configurações!$B$13,Configurações!$B$14)),"DOM ","")&amp;IF(Configurações!$B$3="Simples","",IF(ROUND(DR71*1440,0)&lt;=ROUND(Configurações!$B$11*1440,0),IF(ROUND(DS71*1440,0)&gt;0,"INT-INDEVIDO",""),IF(ROUND(DR71*1440,0)&lt;=ROUND(Configurações!$B$12*1440,0),IF(ROUND(DS71*1440,0)&lt;&gt;ROUND(Configurações!$B$8*1440,0),"INT-15MIN",""),IF(OR(ROUND(DS71*1440,0)&lt;ROUND(Configurações!$B$9*1440,0),ROUND(DS71*1440,0)&gt;ROUND(Configurações!$B$10*1440,0)),"INT-1H2H","")))))</f>
        <v/>
      </c>
      <c r="DW71" t="str">
        <f>IF(Configurações!$B$3="Simples",IF('Escala Simples'!P71="Trabalho","TRAB",IF('Escala Simples'!P71="Folga","FOLGA",IF('Escala Simples'!P71="Atestado","ATEST",IF('Escala Simples'!P71="Férias","FERIAS","")))),"")</f>
        <v/>
      </c>
      <c r="DX71" s="71" t="str">
        <f>IF(Configurações!$B$3="Colunas",IF('Escala Colunas'!Q116="","",'Escala Colunas'!Q116),IF(Configurações!$B$3="Simples","",IF('Escala Linhas'!BJ71="","",'Escala Linhas'!BJ71)))</f>
        <v/>
      </c>
      <c r="DY71" s="71" t="str">
        <f>IF(Configurações!$B$3="Colunas",IF('Escala Colunas'!Q117="","",'Escala Colunas'!Q117),IF(Configurações!$B$3="Simples","",IF('Escala Linhas'!BK71="","",'Escala Linhas'!BK71)))</f>
        <v/>
      </c>
      <c r="DZ71" s="71" t="str">
        <f>IF(Configurações!$B$3="Colunas",IF('Escala Colunas'!Q118="","",'Escala Colunas'!Q118),IF(Configurações!$B$3="Simples","",IF('Escala Linhas'!BL71="","",'Escala Linhas'!BL71)))</f>
        <v/>
      </c>
      <c r="EA71" s="71" t="str">
        <f>IF(Configurações!$B$3="Colunas",IF('Escala Colunas'!Q119="","",'Escala Colunas'!Q119),IF(Configurações!$B$3="Simples","",IF('Escala Linhas'!BM71="","",'Escala Linhas'!BM71)))</f>
        <v/>
      </c>
      <c r="EB71">
        <f>IF($B71="",0,IF(Configurações!$B$3="Simples",IF(OR(EH71="TRAB",EH71="ATEST"),1,0),IF(AND(DX71&lt;&gt;"",EA71&lt;&gt;""),1,0)))</f>
        <v>0</v>
      </c>
      <c r="EC71" s="72">
        <f>IF(AND(EB71=1,Configurações!$B$3&lt;&gt;"Simples"),MOD(EA71-DX71,1)-ED71,0)</f>
        <v>0</v>
      </c>
      <c r="ED71" s="72">
        <f t="shared" si="140"/>
        <v>0</v>
      </c>
      <c r="EE71">
        <f t="shared" si="141"/>
        <v>0</v>
      </c>
      <c r="EF71">
        <f t="shared" si="142"/>
        <v>0</v>
      </c>
      <c r="EG71" s="38" t="str">
        <f>IF(EB71=0,"",IF(EE71&gt;Configurações!$B$15,"7DIA ","")&amp;IF(AND(WEEKDAY(DX$5)=1,EF71&gt;IF($D71="F",Configurações!$B$13,Configurações!$B$14)),"DOM ","")&amp;IF(Configurações!$B$3="Simples","",IF(ROUND(EC71*1440,0)&lt;=ROUND(Configurações!$B$11*1440,0),IF(ROUND(ED71*1440,0)&gt;0,"INT-INDEVIDO",""),IF(ROUND(EC71*1440,0)&lt;=ROUND(Configurações!$B$12*1440,0),IF(ROUND(ED71*1440,0)&lt;&gt;ROUND(Configurações!$B$8*1440,0),"INT-15MIN",""),IF(OR(ROUND(ED71*1440,0)&lt;ROUND(Configurações!$B$9*1440,0),ROUND(ED71*1440,0)&gt;ROUND(Configurações!$B$10*1440,0)),"INT-1H2H","")))))</f>
        <v/>
      </c>
      <c r="EH71" t="str">
        <f>IF(Configurações!$B$3="Simples",IF('Escala Simples'!Q71="Trabalho","TRAB",IF('Escala Simples'!Q71="Folga","FOLGA",IF('Escala Simples'!Q71="Atestado","ATEST",IF('Escala Simples'!Q71="Férias","FERIAS","")))),"")</f>
        <v/>
      </c>
      <c r="EI71" s="71" t="str">
        <f>IF(Configurações!$B$3="Colunas",IF('Escala Colunas'!Q121="","",'Escala Colunas'!Q121),IF(Configurações!$B$3="Simples","",IF('Escala Linhas'!BO71="","",'Escala Linhas'!BO71)))</f>
        <v/>
      </c>
      <c r="EJ71" s="71" t="str">
        <f>IF(Configurações!$B$3="Colunas",IF('Escala Colunas'!Q122="","",'Escala Colunas'!Q122),IF(Configurações!$B$3="Simples","",IF('Escala Linhas'!BP71="","",'Escala Linhas'!BP71)))</f>
        <v/>
      </c>
      <c r="EK71" s="71" t="str">
        <f>IF(Configurações!$B$3="Colunas",IF('Escala Colunas'!Q123="","",'Escala Colunas'!Q123),IF(Configurações!$B$3="Simples","",IF('Escala Linhas'!BQ71="","",'Escala Linhas'!BQ71)))</f>
        <v/>
      </c>
      <c r="EL71" s="71" t="str">
        <f>IF(Configurações!$B$3="Colunas",IF('Escala Colunas'!Q124="","",'Escala Colunas'!Q124),IF(Configurações!$B$3="Simples","",IF('Escala Linhas'!BR71="","",'Escala Linhas'!BR71)))</f>
        <v/>
      </c>
      <c r="EM71">
        <f>IF($B71="",0,IF(Configurações!$B$3="Simples",IF(OR(ES71="TRAB",ES71="ATEST"),1,0),IF(AND(EI71&lt;&gt;"",EL71&lt;&gt;""),1,0)))</f>
        <v>0</v>
      </c>
      <c r="EN71" s="72">
        <f>IF(AND(EM71=1,Configurações!$B$3&lt;&gt;"Simples"),MOD(EL71-EI71,1)-EO71,0)</f>
        <v>0</v>
      </c>
      <c r="EO71" s="72">
        <f t="shared" si="143"/>
        <v>0</v>
      </c>
      <c r="EP71">
        <f t="shared" si="144"/>
        <v>0</v>
      </c>
      <c r="EQ71">
        <f t="shared" si="145"/>
        <v>0</v>
      </c>
      <c r="ER71" s="38" t="str">
        <f>IF(EM71=0,"",IF(EP71&gt;Configurações!$B$15,"7DIA ","")&amp;IF(AND(WEEKDAY(EI$5)=1,EQ71&gt;IF($D71="F",Configurações!$B$13,Configurações!$B$14)),"DOM ","")&amp;IF(Configurações!$B$3="Simples","",IF(ROUND(EN71*1440,0)&lt;=ROUND(Configurações!$B$11*1440,0),IF(ROUND(EO71*1440,0)&gt;0,"INT-INDEVIDO",""),IF(ROUND(EN71*1440,0)&lt;=ROUND(Configurações!$B$12*1440,0),IF(ROUND(EO71*1440,0)&lt;&gt;ROUND(Configurações!$B$8*1440,0),"INT-15MIN",""),IF(OR(ROUND(EO71*1440,0)&lt;ROUND(Configurações!$B$9*1440,0),ROUND(EO71*1440,0)&gt;ROUND(Configurações!$B$10*1440,0)),"INT-1H2H","")))))</f>
        <v/>
      </c>
      <c r="ES71" t="str">
        <f>IF(Configurações!$B$3="Simples",IF('Escala Simples'!R71="Trabalho","TRAB",IF('Escala Simples'!R71="Folga","FOLGA",IF('Escala Simples'!R71="Atestado","ATEST",IF('Escala Simples'!R71="Férias","FERIAS","")))),"")</f>
        <v/>
      </c>
      <c r="ET71" s="71" t="str">
        <f>IF(Configurações!$B$3="Colunas",IF('Escala Colunas'!Q126="","",'Escala Colunas'!Q126),IF(Configurações!$B$3="Simples","",IF('Escala Linhas'!BT71="","",'Escala Linhas'!BT71)))</f>
        <v/>
      </c>
      <c r="EU71" s="71" t="str">
        <f>IF(Configurações!$B$3="Colunas",IF('Escala Colunas'!Q127="","",'Escala Colunas'!Q127),IF(Configurações!$B$3="Simples","",IF('Escala Linhas'!BU71="","",'Escala Linhas'!BU71)))</f>
        <v/>
      </c>
      <c r="EV71" s="71" t="str">
        <f>IF(Configurações!$B$3="Colunas",IF('Escala Colunas'!Q128="","",'Escala Colunas'!Q128),IF(Configurações!$B$3="Simples","",IF('Escala Linhas'!BV71="","",'Escala Linhas'!BV71)))</f>
        <v/>
      </c>
      <c r="EW71" s="71" t="str">
        <f>IF(Configurações!$B$3="Colunas",IF('Escala Colunas'!Q129="","",'Escala Colunas'!Q129),IF(Configurações!$B$3="Simples","",IF('Escala Linhas'!BW71="","",'Escala Linhas'!BW71)))</f>
        <v/>
      </c>
      <c r="EX71">
        <f>IF($B71="",0,IF(Configurações!$B$3="Simples",IF(OR(FD71="TRAB",FD71="ATEST"),1,0),IF(AND(ET71&lt;&gt;"",EW71&lt;&gt;""),1,0)))</f>
        <v>0</v>
      </c>
      <c r="EY71" s="72">
        <f>IF(AND(EX71=1,Configurações!$B$3&lt;&gt;"Simples"),MOD(EW71-ET71,1)-EZ71,0)</f>
        <v>0</v>
      </c>
      <c r="EZ71" s="72">
        <f t="shared" si="146"/>
        <v>0</v>
      </c>
      <c r="FA71">
        <f t="shared" si="147"/>
        <v>0</v>
      </c>
      <c r="FB71">
        <f t="shared" si="148"/>
        <v>0</v>
      </c>
      <c r="FC71" s="38" t="str">
        <f>IF(EX71=0,"",IF(FA71&gt;Configurações!$B$15,"7DIA ","")&amp;IF(AND(WEEKDAY(ET$5)=1,FB71&gt;IF($D71="F",Configurações!$B$13,Configurações!$B$14)),"DOM ","")&amp;IF(Configurações!$B$3="Simples","",IF(ROUND(EY71*1440,0)&lt;=ROUND(Configurações!$B$11*1440,0),IF(ROUND(EZ71*1440,0)&gt;0,"INT-INDEVIDO",""),IF(ROUND(EY71*1440,0)&lt;=ROUND(Configurações!$B$12*1440,0),IF(ROUND(EZ71*1440,0)&lt;&gt;ROUND(Configurações!$B$8*1440,0),"INT-15MIN",""),IF(OR(ROUND(EZ71*1440,0)&lt;ROUND(Configurações!$B$9*1440,0),ROUND(EZ71*1440,0)&gt;ROUND(Configurações!$B$10*1440,0)),"INT-1H2H","")))))</f>
        <v/>
      </c>
      <c r="FD71" t="str">
        <f>IF(Configurações!$B$3="Simples",IF('Escala Simples'!S71="Trabalho","TRAB",IF('Escala Simples'!S71="Folga","FOLGA",IF('Escala Simples'!S71="Atestado","ATEST",IF('Escala Simples'!S71="Férias","FERIAS","")))),"")</f>
        <v/>
      </c>
      <c r="FE71" s="71" t="str">
        <f>IF(Configurações!$B$3="Colunas",IF('Escala Colunas'!Q134="","",'Escala Colunas'!Q134),IF(Configurações!$B$3="Simples","",IF('Escala Linhas'!CB71="","",'Escala Linhas'!CB71)))</f>
        <v/>
      </c>
      <c r="FF71" s="71" t="str">
        <f>IF(Configurações!$B$3="Colunas",IF('Escala Colunas'!Q135="","",'Escala Colunas'!Q135),IF(Configurações!$B$3="Simples","",IF('Escala Linhas'!CC71="","",'Escala Linhas'!CC71)))</f>
        <v/>
      </c>
      <c r="FG71" s="71" t="str">
        <f>IF(Configurações!$B$3="Colunas",IF('Escala Colunas'!Q136="","",'Escala Colunas'!Q136),IF(Configurações!$B$3="Simples","",IF('Escala Linhas'!CD71="","",'Escala Linhas'!CD71)))</f>
        <v/>
      </c>
      <c r="FH71" s="71" t="str">
        <f>IF(Configurações!$B$3="Colunas",IF('Escala Colunas'!Q137="","",'Escala Colunas'!Q137),IF(Configurações!$B$3="Simples","",IF('Escala Linhas'!CE71="","",'Escala Linhas'!CE71)))</f>
        <v/>
      </c>
      <c r="FI71">
        <f>IF($B71="",0,IF(Configurações!$B$3="Simples",IF(OR(FO71="TRAB",FO71="ATEST"),1,0),IF(AND(FE71&lt;&gt;"",FH71&lt;&gt;""),1,0)))</f>
        <v>0</v>
      </c>
      <c r="FJ71" s="72">
        <f>IF(AND(FI71=1,Configurações!$B$3&lt;&gt;"Simples"),MOD(FH71-FE71,1)-FK71,0)</f>
        <v>0</v>
      </c>
      <c r="FK71" s="72">
        <f t="shared" si="149"/>
        <v>0</v>
      </c>
      <c r="FL71">
        <f t="shared" si="150"/>
        <v>0</v>
      </c>
      <c r="FM71">
        <f t="shared" si="151"/>
        <v>0</v>
      </c>
      <c r="FN71" s="38" t="str">
        <f>IF(FI71=0,"",IF(FL71&gt;Configurações!$B$15,"7DIA ","")&amp;IF(AND(WEEKDAY(FE$5)=1,FM71&gt;IF($D71="F",Configurações!$B$13,Configurações!$B$14)),"DOM ","")&amp;IF(Configurações!$B$3="Simples","",IF(ROUND(FJ71*1440,0)&lt;=ROUND(Configurações!$B$11*1440,0),IF(ROUND(FK71*1440,0)&gt;0,"INT-INDEVIDO",""),IF(ROUND(FJ71*1440,0)&lt;=ROUND(Configurações!$B$12*1440,0),IF(ROUND(FK71*1440,0)&lt;&gt;ROUND(Configurações!$B$8*1440,0),"INT-15MIN",""),IF(OR(ROUND(FK71*1440,0)&lt;ROUND(Configurações!$B$9*1440,0),ROUND(FK71*1440,0)&gt;ROUND(Configurações!$B$10*1440,0)),"INT-1H2H","")))))</f>
        <v/>
      </c>
      <c r="FO71" t="str">
        <f>IF(Configurações!$B$3="Simples",IF('Escala Simples'!V71="Trabalho","TRAB",IF('Escala Simples'!V71="Folga","FOLGA",IF('Escala Simples'!V71="Atestado","ATEST",IF('Escala Simples'!V71="Férias","FERIAS","")))),"")</f>
        <v/>
      </c>
      <c r="FP71" s="71" t="str">
        <f>IF(Configurações!$B$3="Colunas",IF('Escala Colunas'!Q139="","",'Escala Colunas'!Q139),IF(Configurações!$B$3="Simples","",IF('Escala Linhas'!CG71="","",'Escala Linhas'!CG71)))</f>
        <v/>
      </c>
      <c r="FQ71" s="71" t="str">
        <f>IF(Configurações!$B$3="Colunas",IF('Escala Colunas'!Q140="","",'Escala Colunas'!Q140),IF(Configurações!$B$3="Simples","",IF('Escala Linhas'!CH71="","",'Escala Linhas'!CH71)))</f>
        <v/>
      </c>
      <c r="FR71" s="71" t="str">
        <f>IF(Configurações!$B$3="Colunas",IF('Escala Colunas'!Q141="","",'Escala Colunas'!Q141),IF(Configurações!$B$3="Simples","",IF('Escala Linhas'!CI71="","",'Escala Linhas'!CI71)))</f>
        <v/>
      </c>
      <c r="FS71" s="71" t="str">
        <f>IF(Configurações!$B$3="Colunas",IF('Escala Colunas'!Q142="","",'Escala Colunas'!Q142),IF(Configurações!$B$3="Simples","",IF('Escala Linhas'!CJ71="","",'Escala Linhas'!CJ71)))</f>
        <v/>
      </c>
      <c r="FT71">
        <f>IF($B71="",0,IF(Configurações!$B$3="Simples",IF(OR(FZ71="TRAB",FZ71="ATEST"),1,0),IF(AND(FP71&lt;&gt;"",FS71&lt;&gt;""),1,0)))</f>
        <v>0</v>
      </c>
      <c r="FU71" s="72">
        <f>IF(AND(FT71=1,Configurações!$B$3&lt;&gt;"Simples"),MOD(FS71-FP71,1)-FV71,0)</f>
        <v>0</v>
      </c>
      <c r="FV71" s="72">
        <f t="shared" si="152"/>
        <v>0</v>
      </c>
      <c r="FW71">
        <f t="shared" si="153"/>
        <v>0</v>
      </c>
      <c r="FX71">
        <f t="shared" si="154"/>
        <v>0</v>
      </c>
      <c r="FY71" s="38" t="str">
        <f>IF(FT71=0,"",IF(FW71&gt;Configurações!$B$15,"7DIA ","")&amp;IF(AND(WEEKDAY(FP$5)=1,FX71&gt;IF($D71="F",Configurações!$B$13,Configurações!$B$14)),"DOM ","")&amp;IF(Configurações!$B$3="Simples","",IF(ROUND(FU71*1440,0)&lt;=ROUND(Configurações!$B$11*1440,0),IF(ROUND(FV71*1440,0)&gt;0,"INT-INDEVIDO",""),IF(ROUND(FU71*1440,0)&lt;=ROUND(Configurações!$B$12*1440,0),IF(ROUND(FV71*1440,0)&lt;&gt;ROUND(Configurações!$B$8*1440,0),"INT-15MIN",""),IF(OR(ROUND(FV71*1440,0)&lt;ROUND(Configurações!$B$9*1440,0),ROUND(FV71*1440,0)&gt;ROUND(Configurações!$B$10*1440,0)),"INT-1H2H","")))))</f>
        <v/>
      </c>
      <c r="FZ71" t="str">
        <f>IF(Configurações!$B$3="Simples",IF('Escala Simples'!W71="Trabalho","TRAB",IF('Escala Simples'!W71="Folga","FOLGA",IF('Escala Simples'!W71="Atestado","ATEST",IF('Escala Simples'!W71="Férias","FERIAS","")))),"")</f>
        <v/>
      </c>
      <c r="GA71" s="71" t="str">
        <f>IF(Configurações!$B$3="Colunas",IF('Escala Colunas'!Q144="","",'Escala Colunas'!Q144),IF(Configurações!$B$3="Simples","",IF('Escala Linhas'!CL71="","",'Escala Linhas'!CL71)))</f>
        <v/>
      </c>
      <c r="GB71" s="71" t="str">
        <f>IF(Configurações!$B$3="Colunas",IF('Escala Colunas'!Q145="","",'Escala Colunas'!Q145),IF(Configurações!$B$3="Simples","",IF('Escala Linhas'!CM71="","",'Escala Linhas'!CM71)))</f>
        <v/>
      </c>
      <c r="GC71" s="71" t="str">
        <f>IF(Configurações!$B$3="Colunas",IF('Escala Colunas'!Q146="","",'Escala Colunas'!Q146),IF(Configurações!$B$3="Simples","",IF('Escala Linhas'!CN71="","",'Escala Linhas'!CN71)))</f>
        <v/>
      </c>
      <c r="GD71" s="71" t="str">
        <f>IF(Configurações!$B$3="Colunas",IF('Escala Colunas'!Q147="","",'Escala Colunas'!Q147),IF(Configurações!$B$3="Simples","",IF('Escala Linhas'!CO71="","",'Escala Linhas'!CO71)))</f>
        <v/>
      </c>
      <c r="GE71">
        <f>IF($B71="",0,IF(Configurações!$B$3="Simples",IF(OR(GK71="TRAB",GK71="ATEST"),1,0),IF(AND(GA71&lt;&gt;"",GD71&lt;&gt;""),1,0)))</f>
        <v>0</v>
      </c>
      <c r="GF71" s="72">
        <f>IF(AND(GE71=1,Configurações!$B$3&lt;&gt;"Simples"),MOD(GD71-GA71,1)-GG71,0)</f>
        <v>0</v>
      </c>
      <c r="GG71" s="72">
        <f t="shared" si="155"/>
        <v>0</v>
      </c>
      <c r="GH71">
        <f t="shared" si="156"/>
        <v>0</v>
      </c>
      <c r="GI71">
        <f t="shared" si="157"/>
        <v>0</v>
      </c>
      <c r="GJ71" s="38" t="str">
        <f>IF(GE71=0,"",IF(GH71&gt;Configurações!$B$15,"7DIA ","")&amp;IF(AND(WEEKDAY(GA$5)=1,GI71&gt;IF($D71="F",Configurações!$B$13,Configurações!$B$14)),"DOM ","")&amp;IF(Configurações!$B$3="Simples","",IF(ROUND(GF71*1440,0)&lt;=ROUND(Configurações!$B$11*1440,0),IF(ROUND(GG71*1440,0)&gt;0,"INT-INDEVIDO",""),IF(ROUND(GF71*1440,0)&lt;=ROUND(Configurações!$B$12*1440,0),IF(ROUND(GG71*1440,0)&lt;&gt;ROUND(Configurações!$B$8*1440,0),"INT-15MIN",""),IF(OR(ROUND(GG71*1440,0)&lt;ROUND(Configurações!$B$9*1440,0),ROUND(GG71*1440,0)&gt;ROUND(Configurações!$B$10*1440,0)),"INT-1H2H","")))))</f>
        <v/>
      </c>
      <c r="GK71" t="str">
        <f>IF(Configurações!$B$3="Simples",IF('Escala Simples'!X71="Trabalho","TRAB",IF('Escala Simples'!X71="Folga","FOLGA",IF('Escala Simples'!X71="Atestado","ATEST",IF('Escala Simples'!X71="Férias","FERIAS","")))),"")</f>
        <v/>
      </c>
      <c r="GL71" s="71" t="str">
        <f>IF(Configurações!$B$3="Colunas",IF('Escala Colunas'!Q149="","",'Escala Colunas'!Q149),IF(Configurações!$B$3="Simples","",IF('Escala Linhas'!CQ71="","",'Escala Linhas'!CQ71)))</f>
        <v/>
      </c>
      <c r="GM71" s="71" t="str">
        <f>IF(Configurações!$B$3="Colunas",IF('Escala Colunas'!Q150="","",'Escala Colunas'!Q150),IF(Configurações!$B$3="Simples","",IF('Escala Linhas'!CR71="","",'Escala Linhas'!CR71)))</f>
        <v/>
      </c>
      <c r="GN71" s="71" t="str">
        <f>IF(Configurações!$B$3="Colunas",IF('Escala Colunas'!Q151="","",'Escala Colunas'!Q151),IF(Configurações!$B$3="Simples","",IF('Escala Linhas'!CS71="","",'Escala Linhas'!CS71)))</f>
        <v/>
      </c>
      <c r="GO71" s="71" t="str">
        <f>IF(Configurações!$B$3="Colunas",IF('Escala Colunas'!Q152="","",'Escala Colunas'!Q152),IF(Configurações!$B$3="Simples","",IF('Escala Linhas'!CT71="","",'Escala Linhas'!CT71)))</f>
        <v/>
      </c>
      <c r="GP71">
        <f>IF($B71="",0,IF(Configurações!$B$3="Simples",IF(OR(GV71="TRAB",GV71="ATEST"),1,0),IF(AND(GL71&lt;&gt;"",GO71&lt;&gt;""),1,0)))</f>
        <v>0</v>
      </c>
      <c r="GQ71" s="72">
        <f>IF(AND(GP71=1,Configurações!$B$3&lt;&gt;"Simples"),MOD(GO71-GL71,1)-GR71,0)</f>
        <v>0</v>
      </c>
      <c r="GR71" s="72">
        <f t="shared" si="158"/>
        <v>0</v>
      </c>
      <c r="GS71">
        <f t="shared" si="159"/>
        <v>0</v>
      </c>
      <c r="GT71">
        <f t="shared" si="160"/>
        <v>0</v>
      </c>
      <c r="GU71" s="38" t="str">
        <f>IF(GP71=0,"",IF(GS71&gt;Configurações!$B$15,"7DIA ","")&amp;IF(AND(WEEKDAY(GL$5)=1,GT71&gt;IF($D71="F",Configurações!$B$13,Configurações!$B$14)),"DOM ","")&amp;IF(Configurações!$B$3="Simples","",IF(ROUND(GQ71*1440,0)&lt;=ROUND(Configurações!$B$11*1440,0),IF(ROUND(GR71*1440,0)&gt;0,"INT-INDEVIDO",""),IF(ROUND(GQ71*1440,0)&lt;=ROUND(Configurações!$B$12*1440,0),IF(ROUND(GR71*1440,0)&lt;&gt;ROUND(Configurações!$B$8*1440,0),"INT-15MIN",""),IF(OR(ROUND(GR71*1440,0)&lt;ROUND(Configurações!$B$9*1440,0),ROUND(GR71*1440,0)&gt;ROUND(Configurações!$B$10*1440,0)),"INT-1H2H","")))))</f>
        <v/>
      </c>
      <c r="GV71" t="str">
        <f>IF(Configurações!$B$3="Simples",IF('Escala Simples'!Y71="Trabalho","TRAB",IF('Escala Simples'!Y71="Folga","FOLGA",IF('Escala Simples'!Y71="Atestado","ATEST",IF('Escala Simples'!Y71="Férias","FERIAS","")))),"")</f>
        <v/>
      </c>
      <c r="GW71" s="71" t="str">
        <f>IF(Configurações!$B$3="Colunas",IF('Escala Colunas'!Q154="","",'Escala Colunas'!Q154),IF(Configurações!$B$3="Simples","",IF('Escala Linhas'!CV71="","",'Escala Linhas'!CV71)))</f>
        <v/>
      </c>
      <c r="GX71" s="71" t="str">
        <f>IF(Configurações!$B$3="Colunas",IF('Escala Colunas'!Q155="","",'Escala Colunas'!Q155),IF(Configurações!$B$3="Simples","",IF('Escala Linhas'!CW71="","",'Escala Linhas'!CW71)))</f>
        <v/>
      </c>
      <c r="GY71" s="71" t="str">
        <f>IF(Configurações!$B$3="Colunas",IF('Escala Colunas'!Q156="","",'Escala Colunas'!Q156),IF(Configurações!$B$3="Simples","",IF('Escala Linhas'!CX71="","",'Escala Linhas'!CX71)))</f>
        <v/>
      </c>
      <c r="GZ71" s="71" t="str">
        <f>IF(Configurações!$B$3="Colunas",IF('Escala Colunas'!Q157="","",'Escala Colunas'!Q157),IF(Configurações!$B$3="Simples","",IF('Escala Linhas'!CY71="","",'Escala Linhas'!CY71)))</f>
        <v/>
      </c>
      <c r="HA71">
        <f>IF($B71="",0,IF(Configurações!$B$3="Simples",IF(OR(HG71="TRAB",HG71="ATEST"),1,0),IF(AND(GW71&lt;&gt;"",GZ71&lt;&gt;""),1,0)))</f>
        <v>0</v>
      </c>
      <c r="HB71" s="72">
        <f>IF(AND(HA71=1,Configurações!$B$3&lt;&gt;"Simples"),MOD(GZ71-GW71,1)-HC71,0)</f>
        <v>0</v>
      </c>
      <c r="HC71" s="72">
        <f t="shared" si="161"/>
        <v>0</v>
      </c>
      <c r="HD71">
        <f t="shared" si="162"/>
        <v>0</v>
      </c>
      <c r="HE71">
        <f t="shared" si="163"/>
        <v>0</v>
      </c>
      <c r="HF71" s="38" t="str">
        <f>IF(HA71=0,"",IF(HD71&gt;Configurações!$B$15,"7DIA ","")&amp;IF(AND(WEEKDAY(GW$5)=1,HE71&gt;IF($D71="F",Configurações!$B$13,Configurações!$B$14)),"DOM ","")&amp;IF(Configurações!$B$3="Simples","",IF(ROUND(HB71*1440,0)&lt;=ROUND(Configurações!$B$11*1440,0),IF(ROUND(HC71*1440,0)&gt;0,"INT-INDEVIDO",""),IF(ROUND(HB71*1440,0)&lt;=ROUND(Configurações!$B$12*1440,0),IF(ROUND(HC71*1440,0)&lt;&gt;ROUND(Configurações!$B$8*1440,0),"INT-15MIN",""),IF(OR(ROUND(HC71*1440,0)&lt;ROUND(Configurações!$B$9*1440,0),ROUND(HC71*1440,0)&gt;ROUND(Configurações!$B$10*1440,0)),"INT-1H2H","")))))</f>
        <v/>
      </c>
      <c r="HG71" t="str">
        <f>IF(Configurações!$B$3="Simples",IF('Escala Simples'!Z71="Trabalho","TRAB",IF('Escala Simples'!Z71="Folga","FOLGA",IF('Escala Simples'!Z71="Atestado","ATEST",IF('Escala Simples'!Z71="Férias","FERIAS","")))),"")</f>
        <v/>
      </c>
      <c r="HH71" s="71" t="str">
        <f>IF(Configurações!$B$3="Colunas",IF('Escala Colunas'!Q159="","",'Escala Colunas'!Q159),IF(Configurações!$B$3="Simples","",IF('Escala Linhas'!DA71="","",'Escala Linhas'!DA71)))</f>
        <v/>
      </c>
      <c r="HI71" s="71" t="str">
        <f>IF(Configurações!$B$3="Colunas",IF('Escala Colunas'!Q160="","",'Escala Colunas'!Q160),IF(Configurações!$B$3="Simples","",IF('Escala Linhas'!DB71="","",'Escala Linhas'!DB71)))</f>
        <v/>
      </c>
      <c r="HJ71" s="71" t="str">
        <f>IF(Configurações!$B$3="Colunas",IF('Escala Colunas'!Q161="","",'Escala Colunas'!Q161),IF(Configurações!$B$3="Simples","",IF('Escala Linhas'!DC71="","",'Escala Linhas'!DC71)))</f>
        <v/>
      </c>
      <c r="HK71" s="71" t="str">
        <f>IF(Configurações!$B$3="Colunas",IF('Escala Colunas'!Q162="","",'Escala Colunas'!Q162),IF(Configurações!$B$3="Simples","",IF('Escala Linhas'!DD71="","",'Escala Linhas'!DD71)))</f>
        <v/>
      </c>
      <c r="HL71">
        <f>IF($B71="",0,IF(Configurações!$B$3="Simples",IF(OR(HR71="TRAB",HR71="ATEST"),1,0),IF(AND(HH71&lt;&gt;"",HK71&lt;&gt;""),1,0)))</f>
        <v>0</v>
      </c>
      <c r="HM71" s="72">
        <f>IF(AND(HL71=1,Configurações!$B$3&lt;&gt;"Simples"),MOD(HK71-HH71,1)-HN71,0)</f>
        <v>0</v>
      </c>
      <c r="HN71" s="72">
        <f t="shared" si="164"/>
        <v>0</v>
      </c>
      <c r="HO71">
        <f t="shared" si="165"/>
        <v>0</v>
      </c>
      <c r="HP71">
        <f t="shared" si="166"/>
        <v>0</v>
      </c>
      <c r="HQ71" s="38" t="str">
        <f>IF(HL71=0,"",IF(HO71&gt;Configurações!$B$15,"7DIA ","")&amp;IF(AND(WEEKDAY(HH$5)=1,HP71&gt;IF($D71="F",Configurações!$B$13,Configurações!$B$14)),"DOM ","")&amp;IF(Configurações!$B$3="Simples","",IF(ROUND(HM71*1440,0)&lt;=ROUND(Configurações!$B$11*1440,0),IF(ROUND(HN71*1440,0)&gt;0,"INT-INDEVIDO",""),IF(ROUND(HM71*1440,0)&lt;=ROUND(Configurações!$B$12*1440,0),IF(ROUND(HN71*1440,0)&lt;&gt;ROUND(Configurações!$B$8*1440,0),"INT-15MIN",""),IF(OR(ROUND(HN71*1440,0)&lt;ROUND(Configurações!$B$9*1440,0),ROUND(HN71*1440,0)&gt;ROUND(Configurações!$B$10*1440,0)),"INT-1H2H","")))))</f>
        <v/>
      </c>
      <c r="HR71" t="str">
        <f>IF(Configurações!$B$3="Simples",IF('Escala Simples'!AA71="Trabalho","TRAB",IF('Escala Simples'!AA71="Folga","FOLGA",IF('Escala Simples'!AA71="Atestado","ATEST",IF('Escala Simples'!AA71="Férias","FERIAS","")))),"")</f>
        <v/>
      </c>
      <c r="HS71" s="71" t="str">
        <f>IF(Configurações!$B$3="Colunas",IF('Escala Colunas'!Q164="","",'Escala Colunas'!Q164),IF(Configurações!$B$3="Simples","",IF('Escala Linhas'!DF71="","",'Escala Linhas'!DF71)))</f>
        <v/>
      </c>
      <c r="HT71" s="71" t="str">
        <f>IF(Configurações!$B$3="Colunas",IF('Escala Colunas'!Q165="","",'Escala Colunas'!Q165),IF(Configurações!$B$3="Simples","",IF('Escala Linhas'!DG71="","",'Escala Linhas'!DG71)))</f>
        <v/>
      </c>
      <c r="HU71" s="71" t="str">
        <f>IF(Configurações!$B$3="Colunas",IF('Escala Colunas'!Q166="","",'Escala Colunas'!Q166),IF(Configurações!$B$3="Simples","",IF('Escala Linhas'!DH71="","",'Escala Linhas'!DH71)))</f>
        <v/>
      </c>
      <c r="HV71" s="71" t="str">
        <f>IF(Configurações!$B$3="Colunas",IF('Escala Colunas'!Q167="","",'Escala Colunas'!Q167),IF(Configurações!$B$3="Simples","",IF('Escala Linhas'!DI71="","",'Escala Linhas'!DI71)))</f>
        <v/>
      </c>
      <c r="HW71">
        <f>IF($B71="",0,IF(Configurações!$B$3="Simples",IF(OR(IC71="TRAB",IC71="ATEST"),1,0),IF(AND(HS71&lt;&gt;"",HV71&lt;&gt;""),1,0)))</f>
        <v>0</v>
      </c>
      <c r="HX71" s="72">
        <f>IF(AND(HW71=1,Configurações!$B$3&lt;&gt;"Simples"),MOD(HV71-HS71,1)-HY71,0)</f>
        <v>0</v>
      </c>
      <c r="HY71" s="72">
        <f t="shared" si="167"/>
        <v>0</v>
      </c>
      <c r="HZ71">
        <f t="shared" si="168"/>
        <v>0</v>
      </c>
      <c r="IA71">
        <f t="shared" si="169"/>
        <v>0</v>
      </c>
      <c r="IB71" s="38" t="str">
        <f>IF(HW71=0,"",IF(HZ71&gt;Configurações!$B$15,"7DIA ","")&amp;IF(AND(WEEKDAY(HS$5)=1,IA71&gt;IF($D71="F",Configurações!$B$13,Configurações!$B$14)),"DOM ","")&amp;IF(Configurações!$B$3="Simples","",IF(ROUND(HX71*1440,0)&lt;=ROUND(Configurações!$B$11*1440,0),IF(ROUND(HY71*1440,0)&gt;0,"INT-INDEVIDO",""),IF(ROUND(HX71*1440,0)&lt;=ROUND(Configurações!$B$12*1440,0),IF(ROUND(HY71*1440,0)&lt;&gt;ROUND(Configurações!$B$8*1440,0),"INT-15MIN",""),IF(OR(ROUND(HY71*1440,0)&lt;ROUND(Configurações!$B$9*1440,0),ROUND(HY71*1440,0)&gt;ROUND(Configurações!$B$10*1440,0)),"INT-1H2H","")))))</f>
        <v/>
      </c>
      <c r="IC71" t="str">
        <f>IF(Configurações!$B$3="Simples",IF('Escala Simples'!AB71="Trabalho","TRAB",IF('Escala Simples'!AB71="Folga","FOLGA",IF('Escala Simples'!AB71="Atestado","ATEST",IF('Escala Simples'!AB71="Férias","FERIAS","")))),"")</f>
        <v/>
      </c>
      <c r="ID71" s="71" t="str">
        <f>IF(Configurações!$B$3="Colunas",IF('Escala Colunas'!Q172="","",'Escala Colunas'!Q172),IF(Configurações!$B$3="Simples","",IF('Escala Linhas'!DN71="","",'Escala Linhas'!DN71)))</f>
        <v/>
      </c>
      <c r="IE71" s="71" t="str">
        <f>IF(Configurações!$B$3="Colunas",IF('Escala Colunas'!Q173="","",'Escala Colunas'!Q173),IF(Configurações!$B$3="Simples","",IF('Escala Linhas'!DO71="","",'Escala Linhas'!DO71)))</f>
        <v/>
      </c>
      <c r="IF71" s="71" t="str">
        <f>IF(Configurações!$B$3="Colunas",IF('Escala Colunas'!Q174="","",'Escala Colunas'!Q174),IF(Configurações!$B$3="Simples","",IF('Escala Linhas'!DP71="","",'Escala Linhas'!DP71)))</f>
        <v/>
      </c>
      <c r="IG71" s="71" t="str">
        <f>IF(Configurações!$B$3="Colunas",IF('Escala Colunas'!Q175="","",'Escala Colunas'!Q175),IF(Configurações!$B$3="Simples","",IF('Escala Linhas'!DQ71="","",'Escala Linhas'!DQ71)))</f>
        <v/>
      </c>
      <c r="IH71">
        <f>IF($B71="",0,IF(Configurações!$B$3="Simples",IF(OR(IN71="TRAB",IN71="ATEST"),1,0),IF(AND(ID71&lt;&gt;"",IG71&lt;&gt;""),1,0)))</f>
        <v>0</v>
      </c>
      <c r="II71" s="72">
        <f>IF(AND(IH71=1,Configurações!$B$3&lt;&gt;"Simples"),MOD(IG71-ID71,1)-IJ71,0)</f>
        <v>0</v>
      </c>
      <c r="IJ71" s="72">
        <f t="shared" si="170"/>
        <v>0</v>
      </c>
      <c r="IK71">
        <f t="shared" si="171"/>
        <v>0</v>
      </c>
      <c r="IL71">
        <f t="shared" si="172"/>
        <v>0</v>
      </c>
      <c r="IM71" s="38" t="str">
        <f>IF(IH71=0,"",IF(IK71&gt;Configurações!$B$15,"7DIA ","")&amp;IF(AND(WEEKDAY(ID$5)=1,IL71&gt;IF($D71="F",Configurações!$B$13,Configurações!$B$14)),"DOM ","")&amp;IF(Configurações!$B$3="Simples","",IF(ROUND(II71*1440,0)&lt;=ROUND(Configurações!$B$11*1440,0),IF(ROUND(IJ71*1440,0)&gt;0,"INT-INDEVIDO",""),IF(ROUND(II71*1440,0)&lt;=ROUND(Configurações!$B$12*1440,0),IF(ROUND(IJ71*1440,0)&lt;&gt;ROUND(Configurações!$B$8*1440,0),"INT-15MIN",""),IF(OR(ROUND(IJ71*1440,0)&lt;ROUND(Configurações!$B$9*1440,0),ROUND(IJ71*1440,0)&gt;ROUND(Configurações!$B$10*1440,0)),"INT-1H2H","")))))</f>
        <v/>
      </c>
      <c r="IN71" t="str">
        <f>IF(Configurações!$B$3="Simples",IF('Escala Simples'!AE71="Trabalho","TRAB",IF('Escala Simples'!AE71="Folga","FOLGA",IF('Escala Simples'!AE71="Atestado","ATEST",IF('Escala Simples'!AE71="Férias","FERIAS","")))),"")</f>
        <v/>
      </c>
      <c r="IO71" s="71" t="str">
        <f>IF(Configurações!$B$3="Colunas",IF('Escala Colunas'!Q177="","",'Escala Colunas'!Q177),IF(Configurações!$B$3="Simples","",IF('Escala Linhas'!DS71="","",'Escala Linhas'!DS71)))</f>
        <v/>
      </c>
      <c r="IP71" s="71" t="str">
        <f>IF(Configurações!$B$3="Colunas",IF('Escala Colunas'!Q178="","",'Escala Colunas'!Q178),IF(Configurações!$B$3="Simples","",IF('Escala Linhas'!DT71="","",'Escala Linhas'!DT71)))</f>
        <v/>
      </c>
      <c r="IQ71" s="71" t="str">
        <f>IF(Configurações!$B$3="Colunas",IF('Escala Colunas'!Q179="","",'Escala Colunas'!Q179),IF(Configurações!$B$3="Simples","",IF('Escala Linhas'!DU71="","",'Escala Linhas'!DU71)))</f>
        <v/>
      </c>
      <c r="IR71" s="71" t="str">
        <f>IF(Configurações!$B$3="Colunas",IF('Escala Colunas'!Q180="","",'Escala Colunas'!Q180),IF(Configurações!$B$3="Simples","",IF('Escala Linhas'!DV71="","",'Escala Linhas'!DV71)))</f>
        <v/>
      </c>
      <c r="IS71">
        <f>IF($B71="",0,IF(Configurações!$B$3="Simples",IF(OR(IY71="TRAB",IY71="ATEST"),1,0),IF(AND(IO71&lt;&gt;"",IR71&lt;&gt;""),1,0)))</f>
        <v>0</v>
      </c>
      <c r="IT71" s="72">
        <f>IF(AND(IS71=1,Configurações!$B$3&lt;&gt;"Simples"),MOD(IR71-IO71,1)-IU71,0)</f>
        <v>0</v>
      </c>
      <c r="IU71" s="72">
        <f t="shared" si="173"/>
        <v>0</v>
      </c>
      <c r="IV71">
        <f t="shared" si="174"/>
        <v>0</v>
      </c>
      <c r="IW71">
        <f t="shared" si="175"/>
        <v>0</v>
      </c>
      <c r="IX71" s="38" t="str">
        <f>IF(IS71=0,"",IF(IV71&gt;Configurações!$B$15,"7DIA ","")&amp;IF(AND(WEEKDAY(IO$5)=1,IW71&gt;IF($D71="F",Configurações!$B$13,Configurações!$B$14)),"DOM ","")&amp;IF(Configurações!$B$3="Simples","",IF(ROUND(IT71*1440,0)&lt;=ROUND(Configurações!$B$11*1440,0),IF(ROUND(IU71*1440,0)&gt;0,"INT-INDEVIDO",""),IF(ROUND(IT71*1440,0)&lt;=ROUND(Configurações!$B$12*1440,0),IF(ROUND(IU71*1440,0)&lt;&gt;ROUND(Configurações!$B$8*1440,0),"INT-15MIN",""),IF(OR(ROUND(IU71*1440,0)&lt;ROUND(Configurações!$B$9*1440,0),ROUND(IU71*1440,0)&gt;ROUND(Configurações!$B$10*1440,0)),"INT-1H2H","")))))</f>
        <v/>
      </c>
      <c r="IY71" t="str">
        <f>IF(Configurações!$B$3="Simples",IF('Escala Simples'!AF71="Trabalho","TRAB",IF('Escala Simples'!AF71="Folga","FOLGA",IF('Escala Simples'!AF71="Atestado","ATEST",IF('Escala Simples'!AF71="Férias","FERIAS","")))),"")</f>
        <v/>
      </c>
      <c r="IZ71" s="71" t="str">
        <f>IF(Configurações!$B$3="Colunas",IF('Escala Colunas'!Q182="","",'Escala Colunas'!Q182),IF(Configurações!$B$3="Simples","",IF('Escala Linhas'!DX71="","",'Escala Linhas'!DX71)))</f>
        <v/>
      </c>
      <c r="JA71" s="71" t="str">
        <f>IF(Configurações!$B$3="Colunas",IF('Escala Colunas'!Q183="","",'Escala Colunas'!Q183),IF(Configurações!$B$3="Simples","",IF('Escala Linhas'!DY71="","",'Escala Linhas'!DY71)))</f>
        <v/>
      </c>
      <c r="JB71" s="71" t="str">
        <f>IF(Configurações!$B$3="Colunas",IF('Escala Colunas'!Q184="","",'Escala Colunas'!Q184),IF(Configurações!$B$3="Simples","",IF('Escala Linhas'!DZ71="","",'Escala Linhas'!DZ71)))</f>
        <v/>
      </c>
      <c r="JC71" s="71" t="str">
        <f>IF(Configurações!$B$3="Colunas",IF('Escala Colunas'!Q185="","",'Escala Colunas'!Q185),IF(Configurações!$B$3="Simples","",IF('Escala Linhas'!EA71="","",'Escala Linhas'!EA71)))</f>
        <v/>
      </c>
      <c r="JD71">
        <f>IF($B71="",0,IF(Configurações!$B$3="Simples",IF(OR(JJ71="TRAB",JJ71="ATEST"),1,0),IF(AND(IZ71&lt;&gt;"",JC71&lt;&gt;""),1,0)))</f>
        <v>0</v>
      </c>
      <c r="JE71" s="72">
        <f>IF(AND(JD71=1,Configurações!$B$3&lt;&gt;"Simples"),MOD(JC71-IZ71,1)-JF71,0)</f>
        <v>0</v>
      </c>
      <c r="JF71" s="72">
        <f t="shared" si="176"/>
        <v>0</v>
      </c>
      <c r="JG71">
        <f t="shared" si="177"/>
        <v>0</v>
      </c>
      <c r="JH71">
        <f t="shared" si="178"/>
        <v>0</v>
      </c>
      <c r="JI71" s="38" t="str">
        <f>IF(JD71=0,"",IF(JG71&gt;Configurações!$B$15,"7DIA ","")&amp;IF(AND(WEEKDAY(IZ$5)=1,JH71&gt;IF($D71="F",Configurações!$B$13,Configurações!$B$14)),"DOM ","")&amp;IF(Configurações!$B$3="Simples","",IF(ROUND(JE71*1440,0)&lt;=ROUND(Configurações!$B$11*1440,0),IF(ROUND(JF71*1440,0)&gt;0,"INT-INDEVIDO",""),IF(ROUND(JE71*1440,0)&lt;=ROUND(Configurações!$B$12*1440,0),IF(ROUND(JF71*1440,0)&lt;&gt;ROUND(Configurações!$B$8*1440,0),"INT-15MIN",""),IF(OR(ROUND(JF71*1440,0)&lt;ROUND(Configurações!$B$9*1440,0),ROUND(JF71*1440,0)&gt;ROUND(Configurações!$B$10*1440,0)),"INT-1H2H","")))))</f>
        <v/>
      </c>
      <c r="JJ71" t="str">
        <f>IF(Configurações!$B$3="Simples",IF('Escala Simples'!AG71="Trabalho","TRAB",IF('Escala Simples'!AG71="Folga","FOLGA",IF('Escala Simples'!AG71="Atestado","ATEST",IF('Escala Simples'!AG71="Férias","FERIAS","")))),"")</f>
        <v/>
      </c>
      <c r="JK71" s="71" t="str">
        <f>IF(Configurações!$B$3="Colunas",IF('Escala Colunas'!Q187="","",'Escala Colunas'!Q187),IF(Configurações!$B$3="Simples","",IF('Escala Linhas'!EC71="","",'Escala Linhas'!EC71)))</f>
        <v/>
      </c>
      <c r="JL71" s="71" t="str">
        <f>IF(Configurações!$B$3="Colunas",IF('Escala Colunas'!Q188="","",'Escala Colunas'!Q188),IF(Configurações!$B$3="Simples","",IF('Escala Linhas'!ED71="","",'Escala Linhas'!ED71)))</f>
        <v/>
      </c>
      <c r="JM71" s="71" t="str">
        <f>IF(Configurações!$B$3="Colunas",IF('Escala Colunas'!Q189="","",'Escala Colunas'!Q189),IF(Configurações!$B$3="Simples","",IF('Escala Linhas'!EE71="","",'Escala Linhas'!EE71)))</f>
        <v/>
      </c>
      <c r="JN71" s="71" t="str">
        <f>IF(Configurações!$B$3="Colunas",IF('Escala Colunas'!Q190="","",'Escala Colunas'!Q190),IF(Configurações!$B$3="Simples","",IF('Escala Linhas'!EF71="","",'Escala Linhas'!EF71)))</f>
        <v/>
      </c>
      <c r="JO71">
        <f>IF($B71="",0,IF(Configurações!$B$3="Simples",IF(OR(JU71="TRAB",JU71="ATEST"),1,0),IF(AND(JK71&lt;&gt;"",JN71&lt;&gt;""),1,0)))</f>
        <v>0</v>
      </c>
      <c r="JP71" s="72">
        <f>IF(AND(JO71=1,Configurações!$B$3&lt;&gt;"Simples"),MOD(JN71-JK71,1)-JQ71,0)</f>
        <v>0</v>
      </c>
      <c r="JQ71" s="72">
        <f t="shared" si="179"/>
        <v>0</v>
      </c>
      <c r="JR71">
        <f t="shared" si="180"/>
        <v>0</v>
      </c>
      <c r="JS71">
        <f t="shared" si="181"/>
        <v>0</v>
      </c>
      <c r="JT71" s="38" t="str">
        <f>IF(JO71=0,"",IF(JR71&gt;Configurações!$B$15,"7DIA ","")&amp;IF(AND(WEEKDAY(JK$5)=1,JS71&gt;IF($D71="F",Configurações!$B$13,Configurações!$B$14)),"DOM ","")&amp;IF(Configurações!$B$3="Simples","",IF(ROUND(JP71*1440,0)&lt;=ROUND(Configurações!$B$11*1440,0),IF(ROUND(JQ71*1440,0)&gt;0,"INT-INDEVIDO",""),IF(ROUND(JP71*1440,0)&lt;=ROUND(Configurações!$B$12*1440,0),IF(ROUND(JQ71*1440,0)&lt;&gt;ROUND(Configurações!$B$8*1440,0),"INT-15MIN",""),IF(OR(ROUND(JQ71*1440,0)&lt;ROUND(Configurações!$B$9*1440,0),ROUND(JQ71*1440,0)&gt;ROUND(Configurações!$B$10*1440,0)),"INT-1H2H","")))))</f>
        <v/>
      </c>
      <c r="JU71" t="str">
        <f>IF(Configurações!$B$3="Simples",IF('Escala Simples'!AH71="Trabalho","TRAB",IF('Escala Simples'!AH71="Folga","FOLGA",IF('Escala Simples'!AH71="Atestado","ATEST",IF('Escala Simples'!AH71="Férias","FERIAS","")))),"")</f>
        <v/>
      </c>
      <c r="JV71" s="71" t="str">
        <f>IF(Configurações!$B$3="Colunas",IF('Escala Colunas'!Q192="","",'Escala Colunas'!Q192),IF(Configurações!$B$3="Simples","",IF('Escala Linhas'!EH71="","",'Escala Linhas'!EH71)))</f>
        <v/>
      </c>
      <c r="JW71" s="71" t="str">
        <f>IF(Configurações!$B$3="Colunas",IF('Escala Colunas'!Q193="","",'Escala Colunas'!Q193),IF(Configurações!$B$3="Simples","",IF('Escala Linhas'!EI71="","",'Escala Linhas'!EI71)))</f>
        <v/>
      </c>
      <c r="JX71" s="71" t="str">
        <f>IF(Configurações!$B$3="Colunas",IF('Escala Colunas'!Q194="","",'Escala Colunas'!Q194),IF(Configurações!$B$3="Simples","",IF('Escala Linhas'!EJ71="","",'Escala Linhas'!EJ71)))</f>
        <v/>
      </c>
      <c r="JY71" s="71" t="str">
        <f>IF(Configurações!$B$3="Colunas",IF('Escala Colunas'!Q195="","",'Escala Colunas'!Q195),IF(Configurações!$B$3="Simples","",IF('Escala Linhas'!EK71="","",'Escala Linhas'!EK71)))</f>
        <v/>
      </c>
      <c r="JZ71">
        <f>IF($B71="",0,IF(Configurações!$B$3="Simples",IF(OR(KF71="TRAB",KF71="ATEST"),1,0),IF(AND(JV71&lt;&gt;"",JY71&lt;&gt;""),1,0)))</f>
        <v>0</v>
      </c>
      <c r="KA71" s="72">
        <f>IF(AND(JZ71=1,Configurações!$B$3&lt;&gt;"Simples"),MOD(JY71-JV71,1)-KB71,0)</f>
        <v>0</v>
      </c>
      <c r="KB71" s="72">
        <f t="shared" si="182"/>
        <v>0</v>
      </c>
      <c r="KC71">
        <f t="shared" si="183"/>
        <v>0</v>
      </c>
      <c r="KD71">
        <f t="shared" si="184"/>
        <v>0</v>
      </c>
      <c r="KE71" s="38" t="str">
        <f>IF(JZ71=0,"",IF(KC71&gt;Configurações!$B$15,"7DIA ","")&amp;IF(AND(WEEKDAY(JV$5)=1,KD71&gt;IF($D71="F",Configurações!$B$13,Configurações!$B$14)),"DOM ","")&amp;IF(Configurações!$B$3="Simples","",IF(ROUND(KA71*1440,0)&lt;=ROUND(Configurações!$B$11*1440,0),IF(ROUND(KB71*1440,0)&gt;0,"INT-INDEVIDO",""),IF(ROUND(KA71*1440,0)&lt;=ROUND(Configurações!$B$12*1440,0),IF(ROUND(KB71*1440,0)&lt;&gt;ROUND(Configurações!$B$8*1440,0),"INT-15MIN",""),IF(OR(ROUND(KB71*1440,0)&lt;ROUND(Configurações!$B$9*1440,0),ROUND(KB71*1440,0)&gt;ROUND(Configurações!$B$10*1440,0)),"INT-1H2H","")))))</f>
        <v/>
      </c>
      <c r="KF71" t="str">
        <f>IF(Configurações!$B$3="Simples",IF('Escala Simples'!AI71="Trabalho","TRAB",IF('Escala Simples'!AI71="Folga","FOLGA",IF('Escala Simples'!AI71="Atestado","ATEST",IF('Escala Simples'!AI71="Férias","FERIAS","")))),"")</f>
        <v/>
      </c>
      <c r="KG71" s="71" t="str">
        <f>IF(Configurações!$B$3="Colunas",IF('Escala Colunas'!Q197="","",'Escala Colunas'!Q197),IF(Configurações!$B$3="Simples","",IF('Escala Linhas'!EM71="","",'Escala Linhas'!EM71)))</f>
        <v/>
      </c>
      <c r="KH71" s="71" t="str">
        <f>IF(Configurações!$B$3="Colunas",IF('Escala Colunas'!Q198="","",'Escala Colunas'!Q198),IF(Configurações!$B$3="Simples","",IF('Escala Linhas'!EN71="","",'Escala Linhas'!EN71)))</f>
        <v/>
      </c>
      <c r="KI71" s="71" t="str">
        <f>IF(Configurações!$B$3="Colunas",IF('Escala Colunas'!Q199="","",'Escala Colunas'!Q199),IF(Configurações!$B$3="Simples","",IF('Escala Linhas'!EO71="","",'Escala Linhas'!EO71)))</f>
        <v/>
      </c>
      <c r="KJ71" s="71" t="str">
        <f>IF(Configurações!$B$3="Colunas",IF('Escala Colunas'!Q200="","",'Escala Colunas'!Q200),IF(Configurações!$B$3="Simples","",IF('Escala Linhas'!EP71="","",'Escala Linhas'!EP71)))</f>
        <v/>
      </c>
      <c r="KK71">
        <f>IF($B71="",0,IF(Configurações!$B$3="Simples",IF(OR(KQ71="TRAB",KQ71="ATEST"),1,0),IF(AND(KG71&lt;&gt;"",KJ71&lt;&gt;""),1,0)))</f>
        <v>0</v>
      </c>
      <c r="KL71" s="72">
        <f>IF(AND(KK71=1,Configurações!$B$3&lt;&gt;"Simples"),MOD(KJ71-KG71,1)-KM71,0)</f>
        <v>0</v>
      </c>
      <c r="KM71" s="72">
        <f t="shared" si="185"/>
        <v>0</v>
      </c>
      <c r="KN71">
        <f t="shared" si="186"/>
        <v>0</v>
      </c>
      <c r="KO71">
        <f t="shared" si="187"/>
        <v>0</v>
      </c>
      <c r="KP71" s="38" t="str">
        <f>IF(KK71=0,"",IF(KN71&gt;Configurações!$B$15,"7DIA ","")&amp;IF(AND(WEEKDAY(KG$5)=1,KO71&gt;IF($D71="F",Configurações!$B$13,Configurações!$B$14)),"DOM ","")&amp;IF(Configurações!$B$3="Simples","",IF(ROUND(KL71*1440,0)&lt;=ROUND(Configurações!$B$11*1440,0),IF(ROUND(KM71*1440,0)&gt;0,"INT-INDEVIDO",""),IF(ROUND(KL71*1440,0)&lt;=ROUND(Configurações!$B$12*1440,0),IF(ROUND(KM71*1440,0)&lt;&gt;ROUND(Configurações!$B$8*1440,0),"INT-15MIN",""),IF(OR(ROUND(KM71*1440,0)&lt;ROUND(Configurações!$B$9*1440,0),ROUND(KM71*1440,0)&gt;ROUND(Configurações!$B$10*1440,0)),"INT-1H2H","")))))</f>
        <v/>
      </c>
      <c r="KQ71" t="str">
        <f>IF(Configurações!$B$3="Simples",IF('Escala Simples'!AJ71="Trabalho","TRAB",IF('Escala Simples'!AJ71="Folga","FOLGA",IF('Escala Simples'!AJ71="Atestado","ATEST",IF('Escala Simples'!AJ71="Férias","FERIAS","")))),"")</f>
        <v/>
      </c>
      <c r="KR71" s="71" t="str">
        <f>IF(Configurações!$B$3="Colunas",IF('Escala Colunas'!Q202="","",'Escala Colunas'!Q202),IF(Configurações!$B$3="Simples","",IF('Escala Linhas'!ER71="","",'Escala Linhas'!ER71)))</f>
        <v/>
      </c>
      <c r="KS71" s="71" t="str">
        <f>IF(Configurações!$B$3="Colunas",IF('Escala Colunas'!Q203="","",'Escala Colunas'!Q203),IF(Configurações!$B$3="Simples","",IF('Escala Linhas'!ES71="","",'Escala Linhas'!ES71)))</f>
        <v/>
      </c>
      <c r="KT71" s="71" t="str">
        <f>IF(Configurações!$B$3="Colunas",IF('Escala Colunas'!Q204="","",'Escala Colunas'!Q204),IF(Configurações!$B$3="Simples","",IF('Escala Linhas'!ET71="","",'Escala Linhas'!ET71)))</f>
        <v/>
      </c>
      <c r="KU71" s="71" t="str">
        <f>IF(Configurações!$B$3="Colunas",IF('Escala Colunas'!Q205="","",'Escala Colunas'!Q205),IF(Configurações!$B$3="Simples","",IF('Escala Linhas'!EU71="","",'Escala Linhas'!EU71)))</f>
        <v/>
      </c>
      <c r="KV71">
        <f>IF($B71="",0,IF(Configurações!$B$3="Simples",IF(OR(LB71="TRAB",LB71="ATEST"),1,0),IF(AND(KR71&lt;&gt;"",KU71&lt;&gt;""),1,0)))</f>
        <v>0</v>
      </c>
      <c r="KW71" s="72">
        <f>IF(AND(KV71=1,Configurações!$B$3&lt;&gt;"Simples"),MOD(KU71-KR71,1)-KX71,0)</f>
        <v>0</v>
      </c>
      <c r="KX71" s="72">
        <f t="shared" si="188"/>
        <v>0</v>
      </c>
      <c r="KY71">
        <f t="shared" si="189"/>
        <v>0</v>
      </c>
      <c r="KZ71">
        <f t="shared" si="190"/>
        <v>0</v>
      </c>
      <c r="LA71" s="38" t="str">
        <f>IF(KV71=0,"",IF(KY71&gt;Configurações!$B$15,"7DIA ","")&amp;IF(AND(WEEKDAY(KR$5)=1,KZ71&gt;IF($D71="F",Configurações!$B$13,Configurações!$B$14)),"DOM ","")&amp;IF(Configurações!$B$3="Simples","",IF(ROUND(KW71*1440,0)&lt;=ROUND(Configurações!$B$11*1440,0),IF(ROUND(KX71*1440,0)&gt;0,"INT-INDEVIDO",""),IF(ROUND(KW71*1440,0)&lt;=ROUND(Configurações!$B$12*1440,0),IF(ROUND(KX71*1440,0)&lt;&gt;ROUND(Configurações!$B$8*1440,0),"INT-15MIN",""),IF(OR(ROUND(KX71*1440,0)&lt;ROUND(Configurações!$B$9*1440,0),ROUND(KX71*1440,0)&gt;ROUND(Configurações!$B$10*1440,0)),"INT-1H2H","")))))</f>
        <v/>
      </c>
      <c r="LB71" t="str">
        <f>IF(Configurações!$B$3="Simples",IF('Escala Simples'!AK71="Trabalho","TRAB",IF('Escala Simples'!AK71="Folga","FOLGA",IF('Escala Simples'!AK71="Atestado","ATEST",IF('Escala Simples'!AK71="Férias","FERIAS","")))),"")</f>
        <v/>
      </c>
      <c r="LC71" s="71" t="str">
        <f>IF(Configurações!$B$3="Colunas",IF('Escala Colunas'!Q210="","",'Escala Colunas'!Q210),IF(Configurações!$B$3="Simples","",IF('Escala Linhas'!EZ71="","",'Escala Linhas'!EZ71)))</f>
        <v/>
      </c>
      <c r="LD71" s="71" t="str">
        <f>IF(Configurações!$B$3="Colunas",IF('Escala Colunas'!Q211="","",'Escala Colunas'!Q211),IF(Configurações!$B$3="Simples","",IF('Escala Linhas'!FA71="","",'Escala Linhas'!FA71)))</f>
        <v/>
      </c>
      <c r="LE71" s="71" t="str">
        <f>IF(Configurações!$B$3="Colunas",IF('Escala Colunas'!Q212="","",'Escala Colunas'!Q212),IF(Configurações!$B$3="Simples","",IF('Escala Linhas'!FB71="","",'Escala Linhas'!FB71)))</f>
        <v/>
      </c>
      <c r="LF71" s="71" t="str">
        <f>IF(Configurações!$B$3="Colunas",IF('Escala Colunas'!Q213="","",'Escala Colunas'!Q213),IF(Configurações!$B$3="Simples","",IF('Escala Linhas'!FC71="","",'Escala Linhas'!FC71)))</f>
        <v/>
      </c>
      <c r="LG71">
        <f>IF($B71="",0,IF(Configurações!$B$3="Simples",IF(OR(LM71="TRAB",LM71="ATEST"),1,0),IF(AND(LC71&lt;&gt;"",LF71&lt;&gt;""),1,0)))</f>
        <v>0</v>
      </c>
      <c r="LH71" s="72">
        <f>IF(AND(LG71=1,Configurações!$B$3&lt;&gt;"Simples"),MOD(LF71-LC71,1)-LI71,0)</f>
        <v>0</v>
      </c>
      <c r="LI71" s="72">
        <f t="shared" si="191"/>
        <v>0</v>
      </c>
      <c r="LJ71">
        <f t="shared" si="192"/>
        <v>0</v>
      </c>
      <c r="LK71">
        <f t="shared" si="193"/>
        <v>0</v>
      </c>
      <c r="LL71" s="38" t="str">
        <f>IF(LG71=0,"",IF(LJ71&gt;Configurações!$B$15,"7DIA ","")&amp;IF(AND(WEEKDAY(LC$5)=1,LK71&gt;IF($D71="F",Configurações!$B$13,Configurações!$B$14)),"DOM ","")&amp;IF(Configurações!$B$3="Simples","",IF(ROUND(LH71*1440,0)&lt;=ROUND(Configurações!$B$11*1440,0),IF(ROUND(LI71*1440,0)&gt;0,"INT-INDEVIDO",""),IF(ROUND(LH71*1440,0)&lt;=ROUND(Configurações!$B$12*1440,0),IF(ROUND(LI71*1440,0)&lt;&gt;ROUND(Configurações!$B$8*1440,0),"INT-15MIN",""),IF(OR(ROUND(LI71*1440,0)&lt;ROUND(Configurações!$B$9*1440,0),ROUND(LI71*1440,0)&gt;ROUND(Configurações!$B$10*1440,0)),"INT-1H2H","")))))</f>
        <v/>
      </c>
      <c r="LM71" t="str">
        <f>IF(Configurações!$B$3="Simples",IF('Escala Simples'!AN71="Trabalho","TRAB",IF('Escala Simples'!AN71="Folga","FOLGA",IF('Escala Simples'!AN71="Atestado","ATEST",IF('Escala Simples'!AN71="Férias","FERIAS","")))),"")</f>
        <v/>
      </c>
      <c r="LN71" s="71" t="str">
        <f>IF(Configurações!$B$3="Colunas",IF('Escala Colunas'!Q215="","",'Escala Colunas'!Q215),IF(Configurações!$B$3="Simples","",IF('Escala Linhas'!FE71="","",'Escala Linhas'!FE71)))</f>
        <v/>
      </c>
      <c r="LO71" s="71" t="str">
        <f>IF(Configurações!$B$3="Colunas",IF('Escala Colunas'!Q216="","",'Escala Colunas'!Q216),IF(Configurações!$B$3="Simples","",IF('Escala Linhas'!FF71="","",'Escala Linhas'!FF71)))</f>
        <v/>
      </c>
      <c r="LP71" s="71" t="str">
        <f>IF(Configurações!$B$3="Colunas",IF('Escala Colunas'!Q217="","",'Escala Colunas'!Q217),IF(Configurações!$B$3="Simples","",IF('Escala Linhas'!FG71="","",'Escala Linhas'!FG71)))</f>
        <v/>
      </c>
      <c r="LQ71" s="71" t="str">
        <f>IF(Configurações!$B$3="Colunas",IF('Escala Colunas'!Q218="","",'Escala Colunas'!Q218),IF(Configurações!$B$3="Simples","",IF('Escala Linhas'!FH71="","",'Escala Linhas'!FH71)))</f>
        <v/>
      </c>
      <c r="LR71">
        <f>IF($B71="",0,IF(Configurações!$B$3="Simples",IF(OR(LX71="TRAB",LX71="ATEST"),1,0),IF(AND(LN71&lt;&gt;"",LQ71&lt;&gt;""),1,0)))</f>
        <v>0</v>
      </c>
      <c r="LS71" s="72">
        <f>IF(AND(LR71=1,Configurações!$B$3&lt;&gt;"Simples"),MOD(LQ71-LN71,1)-LT71,0)</f>
        <v>0</v>
      </c>
      <c r="LT71" s="72">
        <f t="shared" si="194"/>
        <v>0</v>
      </c>
      <c r="LU71">
        <f t="shared" si="195"/>
        <v>0</v>
      </c>
      <c r="LV71">
        <f t="shared" si="196"/>
        <v>0</v>
      </c>
      <c r="LW71" s="38" t="str">
        <f>IF(LR71=0,"",IF(LU71&gt;Configurações!$B$15,"7DIA ","")&amp;IF(AND(WEEKDAY(LN$5)=1,LV71&gt;IF($D71="F",Configurações!$B$13,Configurações!$B$14)),"DOM ","")&amp;IF(Configurações!$B$3="Simples","",IF(ROUND(LS71*1440,0)&lt;=ROUND(Configurações!$B$11*1440,0),IF(ROUND(LT71*1440,0)&gt;0,"INT-INDEVIDO",""),IF(ROUND(LS71*1440,0)&lt;=ROUND(Configurações!$B$12*1440,0),IF(ROUND(LT71*1440,0)&lt;&gt;ROUND(Configurações!$B$8*1440,0),"INT-15MIN",""),IF(OR(ROUND(LT71*1440,0)&lt;ROUND(Configurações!$B$9*1440,0),ROUND(LT71*1440,0)&gt;ROUND(Configurações!$B$10*1440,0)),"INT-1H2H","")))))</f>
        <v/>
      </c>
      <c r="LX71" t="str">
        <f>IF(Configurações!$B$3="Simples",IF('Escala Simples'!AO71="Trabalho","TRAB",IF('Escala Simples'!AO71="Folga","FOLGA",IF('Escala Simples'!AO71="Atestado","ATEST",IF('Escala Simples'!AO71="Férias","FERIAS","")))),"")</f>
        <v/>
      </c>
      <c r="LY71" s="71" t="str">
        <f>IF(Configurações!$B$3="Colunas",IF('Escala Colunas'!Q220="","",'Escala Colunas'!Q220),IF(Configurações!$B$3="Simples","",IF('Escala Linhas'!FJ71="","",'Escala Linhas'!FJ71)))</f>
        <v/>
      </c>
      <c r="LZ71" s="71" t="str">
        <f>IF(Configurações!$B$3="Colunas",IF('Escala Colunas'!Q221="","",'Escala Colunas'!Q221),IF(Configurações!$B$3="Simples","",IF('Escala Linhas'!FK71="","",'Escala Linhas'!FK71)))</f>
        <v/>
      </c>
      <c r="MA71" s="71" t="str">
        <f>IF(Configurações!$B$3="Colunas",IF('Escala Colunas'!Q222="","",'Escala Colunas'!Q222),IF(Configurações!$B$3="Simples","",IF('Escala Linhas'!FL71="","",'Escala Linhas'!FL71)))</f>
        <v/>
      </c>
      <c r="MB71" s="71" t="str">
        <f>IF(Configurações!$B$3="Colunas",IF('Escala Colunas'!Q223="","",'Escala Colunas'!Q223),IF(Configurações!$B$3="Simples","",IF('Escala Linhas'!FM71="","",'Escala Linhas'!FM71)))</f>
        <v/>
      </c>
      <c r="MC71">
        <f>IF($B71="",0,IF(Configurações!$B$3="Simples",IF(OR(MI71="TRAB",MI71="ATEST"),1,0),IF(AND(LY71&lt;&gt;"",MB71&lt;&gt;""),1,0)))</f>
        <v>0</v>
      </c>
      <c r="MD71" s="72">
        <f>IF(AND(MC71=1,Configurações!$B$3&lt;&gt;"Simples"),MOD(MB71-LY71,1)-ME71,0)</f>
        <v>0</v>
      </c>
      <c r="ME71" s="72">
        <f t="shared" si="197"/>
        <v>0</v>
      </c>
      <c r="MF71">
        <f t="shared" si="198"/>
        <v>0</v>
      </c>
      <c r="MG71">
        <f t="shared" si="199"/>
        <v>0</v>
      </c>
      <c r="MH71" s="38" t="str">
        <f>IF(MC71=0,"",IF(MF71&gt;Configurações!$B$15,"7DIA ","")&amp;IF(AND(WEEKDAY(LY$5)=1,MG71&gt;IF($D71="F",Configurações!$B$13,Configurações!$B$14)),"DOM ","")&amp;IF(Configurações!$B$3="Simples","",IF(ROUND(MD71*1440,0)&lt;=ROUND(Configurações!$B$11*1440,0),IF(ROUND(ME71*1440,0)&gt;0,"INT-INDEVIDO",""),IF(ROUND(MD71*1440,0)&lt;=ROUND(Configurações!$B$12*1440,0),IF(ROUND(ME71*1440,0)&lt;&gt;ROUND(Configurações!$B$8*1440,0),"INT-15MIN",""),IF(OR(ROUND(ME71*1440,0)&lt;ROUND(Configurações!$B$9*1440,0),ROUND(ME71*1440,0)&gt;ROUND(Configurações!$B$10*1440,0)),"INT-1H2H","")))))</f>
        <v/>
      </c>
      <c r="MI71" t="str">
        <f>IF(Configurações!$B$3="Simples",IF('Escala Simples'!AP71="Trabalho","TRAB",IF('Escala Simples'!AP71="Folga","FOLGA",IF('Escala Simples'!AP71="Atestado","ATEST",IF('Escala Simples'!AP71="Férias","FERIAS","")))),"")</f>
        <v/>
      </c>
      <c r="MJ71" s="71" t="str">
        <f>IF(Configurações!$B$3="Colunas",IF('Escala Colunas'!Q225="","",'Escala Colunas'!Q225),IF(Configurações!$B$3="Simples","",IF('Escala Linhas'!FO71="","",'Escala Linhas'!FO71)))</f>
        <v/>
      </c>
      <c r="MK71" s="71" t="str">
        <f>IF(Configurações!$B$3="Colunas",IF('Escala Colunas'!Q226="","",'Escala Colunas'!Q226),IF(Configurações!$B$3="Simples","",IF('Escala Linhas'!FP71="","",'Escala Linhas'!FP71)))</f>
        <v/>
      </c>
      <c r="ML71" s="71" t="str">
        <f>IF(Configurações!$B$3="Colunas",IF('Escala Colunas'!Q227="","",'Escala Colunas'!Q227),IF(Configurações!$B$3="Simples","",IF('Escala Linhas'!FQ71="","",'Escala Linhas'!FQ71)))</f>
        <v/>
      </c>
      <c r="MM71" s="71" t="str">
        <f>IF(Configurações!$B$3="Colunas",IF('Escala Colunas'!Q228="","",'Escala Colunas'!Q228),IF(Configurações!$B$3="Simples","",IF('Escala Linhas'!FR71="","",'Escala Linhas'!FR71)))</f>
        <v/>
      </c>
      <c r="MN71">
        <f>IF($B71="",0,IF(Configurações!$B$3="Simples",IF(OR(MT71="TRAB",MT71="ATEST"),1,0),IF(AND(MJ71&lt;&gt;"",MM71&lt;&gt;""),1,0)))</f>
        <v>0</v>
      </c>
      <c r="MO71" s="72">
        <f>IF(AND(MN71=1,Configurações!$B$3&lt;&gt;"Simples"),MOD(MM71-MJ71,1)-MP71,0)</f>
        <v>0</v>
      </c>
      <c r="MP71" s="72">
        <f t="shared" si="200"/>
        <v>0</v>
      </c>
      <c r="MQ71">
        <f t="shared" si="201"/>
        <v>0</v>
      </c>
      <c r="MR71">
        <f t="shared" si="202"/>
        <v>0</v>
      </c>
      <c r="MS71" s="38" t="str">
        <f>IF(MN71=0,"",IF(MQ71&gt;Configurações!$B$15,"7DIA ","")&amp;IF(AND(WEEKDAY(MJ$5)=1,MR71&gt;IF($D71="F",Configurações!$B$13,Configurações!$B$14)),"DOM ","")&amp;IF(Configurações!$B$3="Simples","",IF(ROUND(MO71*1440,0)&lt;=ROUND(Configurações!$B$11*1440,0),IF(ROUND(MP71*1440,0)&gt;0,"INT-INDEVIDO",""),IF(ROUND(MO71*1440,0)&lt;=ROUND(Configurações!$B$12*1440,0),IF(ROUND(MP71*1440,0)&lt;&gt;ROUND(Configurações!$B$8*1440,0),"INT-15MIN",""),IF(OR(ROUND(MP71*1440,0)&lt;ROUND(Configurações!$B$9*1440,0),ROUND(MP71*1440,0)&gt;ROUND(Configurações!$B$10*1440,0)),"INT-1H2H","")))))</f>
        <v/>
      </c>
      <c r="MT71" t="str">
        <f>IF(Configurações!$B$3="Simples",IF('Escala Simples'!AQ71="Trabalho","TRAB",IF('Escala Simples'!AQ71="Folga","FOLGA",IF('Escala Simples'!AQ71="Atestado","ATEST",IF('Escala Simples'!AQ71="Férias","FERIAS","")))),"")</f>
        <v/>
      </c>
      <c r="MU71" s="71" t="str">
        <f>IF(Configurações!$B$3="Colunas",IF('Escala Colunas'!Q230="","",'Escala Colunas'!Q230),IF(Configurações!$B$3="Simples","",IF('Escala Linhas'!FT71="","",'Escala Linhas'!FT71)))</f>
        <v/>
      </c>
      <c r="MV71" s="71" t="str">
        <f>IF(Configurações!$B$3="Colunas",IF('Escala Colunas'!Q231="","",'Escala Colunas'!Q231),IF(Configurações!$B$3="Simples","",IF('Escala Linhas'!FU71="","",'Escala Linhas'!FU71)))</f>
        <v/>
      </c>
      <c r="MW71" s="71" t="str">
        <f>IF(Configurações!$B$3="Colunas",IF('Escala Colunas'!Q232="","",'Escala Colunas'!Q232),IF(Configurações!$B$3="Simples","",IF('Escala Linhas'!FV71="","",'Escala Linhas'!FV71)))</f>
        <v/>
      </c>
      <c r="MX71" s="71" t="str">
        <f>IF(Configurações!$B$3="Colunas",IF('Escala Colunas'!Q233="","",'Escala Colunas'!Q233),IF(Configurações!$B$3="Simples","",IF('Escala Linhas'!FW71="","",'Escala Linhas'!FW71)))</f>
        <v/>
      </c>
      <c r="MY71">
        <f>IF($B71="",0,IF(Configurações!$B$3="Simples",IF(OR(NE71="TRAB",NE71="ATEST"),1,0),IF(AND(MU71&lt;&gt;"",MX71&lt;&gt;""),1,0)))</f>
        <v>0</v>
      </c>
      <c r="MZ71" s="72">
        <f>IF(AND(MY71=1,Configurações!$B$3&lt;&gt;"Simples"),MOD(MX71-MU71,1)-NA71,0)</f>
        <v>0</v>
      </c>
      <c r="NA71" s="72">
        <f t="shared" si="203"/>
        <v>0</v>
      </c>
      <c r="NB71">
        <f t="shared" si="204"/>
        <v>0</v>
      </c>
      <c r="NC71">
        <f t="shared" si="205"/>
        <v>0</v>
      </c>
      <c r="ND71" s="38" t="str">
        <f>IF(MY71=0,"",IF(NB71&gt;Configurações!$B$15,"7DIA ","")&amp;IF(AND(WEEKDAY(MU$5)=1,NC71&gt;IF($D71="F",Configurações!$B$13,Configurações!$B$14)),"DOM ","")&amp;IF(Configurações!$B$3="Simples","",IF(ROUND(MZ71*1440,0)&lt;=ROUND(Configurações!$B$11*1440,0),IF(ROUND(NA71*1440,0)&gt;0,"INT-INDEVIDO",""),IF(ROUND(MZ71*1440,0)&lt;=ROUND(Configurações!$B$12*1440,0),IF(ROUND(NA71*1440,0)&lt;&gt;ROUND(Configurações!$B$8*1440,0),"INT-15MIN",""),IF(OR(ROUND(NA71*1440,0)&lt;ROUND(Configurações!$B$9*1440,0),ROUND(NA71*1440,0)&gt;ROUND(Configurações!$B$10*1440,0)),"INT-1H2H","")))))</f>
        <v/>
      </c>
      <c r="NE71" t="str">
        <f>IF(Configurações!$B$3="Simples",IF('Escala Simples'!AR71="Trabalho","TRAB",IF('Escala Simples'!AR71="Folga","FOLGA",IF('Escala Simples'!AR71="Atestado","ATEST",IF('Escala Simples'!AR71="Férias","FERIAS","")))),"")</f>
        <v/>
      </c>
      <c r="NF71" s="71" t="str">
        <f>IF(Configurações!$B$3="Colunas",IF('Escala Colunas'!Q235="","",'Escala Colunas'!Q235),IF(Configurações!$B$3="Simples","",IF('Escala Linhas'!FY71="","",'Escala Linhas'!FY71)))</f>
        <v/>
      </c>
      <c r="NG71" s="71" t="str">
        <f>IF(Configurações!$B$3="Colunas",IF('Escala Colunas'!Q236="","",'Escala Colunas'!Q236),IF(Configurações!$B$3="Simples","",IF('Escala Linhas'!FZ71="","",'Escala Linhas'!FZ71)))</f>
        <v/>
      </c>
      <c r="NH71" s="71" t="str">
        <f>IF(Configurações!$B$3="Colunas",IF('Escala Colunas'!Q237="","",'Escala Colunas'!Q237),IF(Configurações!$B$3="Simples","",IF('Escala Linhas'!GA71="","",'Escala Linhas'!GA71)))</f>
        <v/>
      </c>
      <c r="NI71" s="71" t="str">
        <f>IF(Configurações!$B$3="Colunas",IF('Escala Colunas'!Q238="","",'Escala Colunas'!Q238),IF(Configurações!$B$3="Simples","",IF('Escala Linhas'!GB71="","",'Escala Linhas'!GB71)))</f>
        <v/>
      </c>
      <c r="NJ71">
        <f>IF($B71="",0,IF(Configurações!$B$3="Simples",IF(OR(NP71="TRAB",NP71="ATEST"),1,0),IF(AND(NF71&lt;&gt;"",NI71&lt;&gt;""),1,0)))</f>
        <v>0</v>
      </c>
      <c r="NK71" s="72">
        <f>IF(AND(NJ71=1,Configurações!$B$3&lt;&gt;"Simples"),MOD(NI71-NF71,1)-NL71,0)</f>
        <v>0</v>
      </c>
      <c r="NL71" s="72">
        <f t="shared" si="206"/>
        <v>0</v>
      </c>
      <c r="NM71">
        <f t="shared" si="207"/>
        <v>0</v>
      </c>
      <c r="NN71">
        <f t="shared" si="208"/>
        <v>0</v>
      </c>
      <c r="NO71" s="38" t="str">
        <f>IF(NJ71=0,"",IF(NM71&gt;Configurações!$B$15,"7DIA ","")&amp;IF(AND(WEEKDAY(NF$5)=1,NN71&gt;IF($D71="F",Configurações!$B$13,Configurações!$B$14)),"DOM ","")&amp;IF(Configurações!$B$3="Simples","",IF(ROUND(NK71*1440,0)&lt;=ROUND(Configurações!$B$11*1440,0),IF(ROUND(NL71*1440,0)&gt;0,"INT-INDEVIDO",""),IF(ROUND(NK71*1440,0)&lt;=ROUND(Configurações!$B$12*1440,0),IF(ROUND(NL71*1440,0)&lt;&gt;ROUND(Configurações!$B$8*1440,0),"INT-15MIN",""),IF(OR(ROUND(NL71*1440,0)&lt;ROUND(Configurações!$B$9*1440,0),ROUND(NL71*1440,0)&gt;ROUND(Configurações!$B$10*1440,0)),"INT-1H2H","")))))</f>
        <v/>
      </c>
      <c r="NP71" t="str">
        <f>IF(Configurações!$B$3="Simples",IF('Escala Simples'!AS71="Trabalho","TRAB",IF('Escala Simples'!AS71="Folga","FOLGA",IF('Escala Simples'!AS71="Atestado","ATEST",IF('Escala Simples'!AS71="Férias","FERIAS","")))),"")</f>
        <v/>
      </c>
      <c r="NQ71" s="71" t="str">
        <f>IF(Configurações!$B$3="Colunas",IF('Escala Colunas'!Q240="","",'Escala Colunas'!Q240),IF(Configurações!$B$3="Simples","",IF('Escala Linhas'!GD71="","",'Escala Linhas'!GD71)))</f>
        <v/>
      </c>
      <c r="NR71" s="71" t="str">
        <f>IF(Configurações!$B$3="Colunas",IF('Escala Colunas'!Q241="","",'Escala Colunas'!Q241),IF(Configurações!$B$3="Simples","",IF('Escala Linhas'!GE71="","",'Escala Linhas'!GE71)))</f>
        <v/>
      </c>
      <c r="NS71" s="71" t="str">
        <f>IF(Configurações!$B$3="Colunas",IF('Escala Colunas'!Q242="","",'Escala Colunas'!Q242),IF(Configurações!$B$3="Simples","",IF('Escala Linhas'!GF71="","",'Escala Linhas'!GF71)))</f>
        <v/>
      </c>
      <c r="NT71" s="71" t="str">
        <f>IF(Configurações!$B$3="Colunas",IF('Escala Colunas'!Q243="","",'Escala Colunas'!Q243),IF(Configurações!$B$3="Simples","",IF('Escala Linhas'!GG71="","",'Escala Linhas'!GG71)))</f>
        <v/>
      </c>
      <c r="NU71">
        <f>IF($B71="",0,IF(Configurações!$B$3="Simples",IF(OR(OA71="TRAB",OA71="ATEST"),1,0),IF(AND(NQ71&lt;&gt;"",NT71&lt;&gt;""),1,0)))</f>
        <v>0</v>
      </c>
      <c r="NV71" s="72">
        <f>IF(AND(NU71=1,Configurações!$B$3&lt;&gt;"Simples"),MOD(NT71-NQ71,1)-NW71,0)</f>
        <v>0</v>
      </c>
      <c r="NW71" s="72">
        <f t="shared" si="209"/>
        <v>0</v>
      </c>
      <c r="NX71">
        <f t="shared" si="210"/>
        <v>0</v>
      </c>
      <c r="NY71">
        <f t="shared" si="211"/>
        <v>0</v>
      </c>
      <c r="NZ71" s="38" t="str">
        <f>IF(NU71=0,"",IF(NX71&gt;Configurações!$B$15,"7DIA ","")&amp;IF(AND(WEEKDAY(NQ$5)=1,NY71&gt;IF($D71="F",Configurações!$B$13,Configurações!$B$14)),"DOM ","")&amp;IF(Configurações!$B$3="Simples","",IF(ROUND(NV71*1440,0)&lt;=ROUND(Configurações!$B$11*1440,0),IF(ROUND(NW71*1440,0)&gt;0,"INT-INDEVIDO",""),IF(ROUND(NV71*1440,0)&lt;=ROUND(Configurações!$B$12*1440,0),IF(ROUND(NW71*1440,0)&lt;&gt;ROUND(Configurações!$B$8*1440,0),"INT-15MIN",""),IF(OR(ROUND(NW71*1440,0)&lt;ROUND(Configurações!$B$9*1440,0),ROUND(NW71*1440,0)&gt;ROUND(Configurações!$B$10*1440,0)),"INT-1H2H","")))))</f>
        <v/>
      </c>
      <c r="OA71" t="str">
        <f>IF(Configurações!$B$3="Simples",IF('Escala Simples'!AT71="Trabalho","TRAB",IF('Escala Simples'!AT71="Folga","FOLGA",IF('Escala Simples'!AT71="Atestado","ATEST",IF('Escala Simples'!AT71="Férias","FERIAS","")))),"")</f>
        <v/>
      </c>
      <c r="OB71" s="72">
        <f>SUMIFS(Cálculos!$G71:$OA71,Cálculos!$G$4:$OA$4,"H",Cálculos!$G$3:$OA$3,1)</f>
        <v>0</v>
      </c>
      <c r="OC71">
        <f>SUMIFS(Cálculos!$G71:$OA71,Cálculos!$G$4:$OA$4,"T",Cálculos!$G$3:$OA$3,1)</f>
        <v>0</v>
      </c>
      <c r="OD71" s="69" t="str">
        <f>IF($B71="","",IF(AND(Configurações!$B$3&lt;&gt;"Simples",ISNUMBER($C71),ROUND(OB71*1440,0)&gt;$C71*60),"Jornada semanal excedida: "&amp;TEXT(OB71,"[h]:mm")&amp;" (contratada "&amp;$C71&amp;"h) • ","")&amp;IF(IF(Configurações!$B$6="Sim",OC71&gt;6,OC71&gt;Configurações!$B$5),IF(Configurações!$B$6="Sim","Semana inteira sem folga — mínimo 1 folga (CCT/ACT) • ","Mais de "&amp;Configurações!$B$5&amp;" dias trabalhados — obrigatórias 2 folgas semanais • "),"")&amp;IF(COUNTIF(G71:CD71,"*7DIA*")&gt;0,"7º dia consecutivo de trabalho • ","")&amp;IF(COUNTIF(G71:CD71,"*DOM*")&gt;0,"Domingos consecutivos acima do permitido • ","")&amp;IF(COUNTIF(G71:CD71,"*INT-INDEVIDO*")&gt;0,"Intervalo indevido em jornada até 4h • ","")&amp;IF(COUNTIF(G71:CD71,"*INT-15MIN*")&gt;0,"Intervalo deve ser de 15 min (jornada 4h01–6h) • ","")&amp;IF(COUNTIF(G71:CD71,"*INT-1H2H*")&gt;0,"Intervalo fora de 1h–2h (jornada acima de 6h) • ",""))</f>
        <v/>
      </c>
      <c r="OE71">
        <f>IF($B71="",0,IF(AND(Configurações!$B$3&lt;&gt;"Simples",ISNUMBER($C71),ROUND(OB71*1440,0)&gt;$C71*60),1,0))</f>
        <v>0</v>
      </c>
      <c r="OF71">
        <f>IF($B71="",0,IF(IF(Configurações!$B$6="Sim",OC71&gt;6,OC71&gt;Configurações!$B$5),1,0))</f>
        <v>0</v>
      </c>
      <c r="OG71" s="72">
        <f>SUMIFS(Cálculos!$G71:$OA71,Cálculos!$G$4:$OA$4,"H",Cálculos!$G$3:$OA$3,2)</f>
        <v>0</v>
      </c>
      <c r="OH71">
        <f>SUMIFS(Cálculos!$G71:$OA71,Cálculos!$G$4:$OA$4,"T",Cálculos!$G$3:$OA$3,2)</f>
        <v>0</v>
      </c>
      <c r="OI71" s="69" t="str">
        <f>IF($B71="","",IF(AND(Configurações!$B$3&lt;&gt;"Simples",ISNUMBER($C71),ROUND(OG71*1440,0)&gt;$C71*60),"Jornada semanal excedida: "&amp;TEXT(OG71,"[h]:mm")&amp;" (contratada "&amp;$C71&amp;"h) • ","")&amp;IF(IF(Configurações!$B$6="Sim",OH71&gt;6,OH71&gt;Configurações!$B$5),IF(Configurações!$B$6="Sim","Semana inteira sem folga — mínimo 1 folga (CCT/ACT) • ","Mais de "&amp;Configurações!$B$5&amp;" dias trabalhados — obrigatórias 2 folgas semanais • "),"")&amp;IF(COUNTIF(CF71:FC71,"*7DIA*")&gt;0,"7º dia consecutivo de trabalho • ","")&amp;IF(COUNTIF(CF71:FC71,"*DOM*")&gt;0,"Domingos consecutivos acima do permitido • ","")&amp;IF(COUNTIF(CF71:FC71,"*INT-INDEVIDO*")&gt;0,"Intervalo indevido em jornada até 4h • ","")&amp;IF(COUNTIF(CF71:FC71,"*INT-15MIN*")&gt;0,"Intervalo deve ser de 15 min (jornada 4h01–6h) • ","")&amp;IF(COUNTIF(CF71:FC71,"*INT-1H2H*")&gt;0,"Intervalo fora de 1h–2h (jornada acima de 6h) • ",""))</f>
        <v/>
      </c>
      <c r="OJ71">
        <f>IF($B71="",0,IF(AND(Configurações!$B$3&lt;&gt;"Simples",ISNUMBER($C71),ROUND(OG71*1440,0)&gt;$C71*60),1,0))</f>
        <v>0</v>
      </c>
      <c r="OK71">
        <f>IF($B71="",0,IF(IF(Configurações!$B$6="Sim",OH71&gt;6,OH71&gt;Configurações!$B$5),1,0))</f>
        <v>0</v>
      </c>
      <c r="OL71" s="72">
        <f>SUMIFS(Cálculos!$G71:$OA71,Cálculos!$G$4:$OA$4,"H",Cálculos!$G$3:$OA$3,3)</f>
        <v>0</v>
      </c>
      <c r="OM71">
        <f>SUMIFS(Cálculos!$G71:$OA71,Cálculos!$G$4:$OA$4,"T",Cálculos!$G$3:$OA$3,3)</f>
        <v>0</v>
      </c>
      <c r="ON71" s="69" t="str">
        <f>IF($B71="","",IF(AND(Configurações!$B$3&lt;&gt;"Simples",ISNUMBER($C71),ROUND(OL71*1440,0)&gt;$C71*60),"Jornada semanal excedida: "&amp;TEXT(OL71,"[h]:mm")&amp;" (contratada "&amp;$C71&amp;"h) • ","")&amp;IF(IF(Configurações!$B$6="Sim",OM71&gt;6,OM71&gt;Configurações!$B$5),IF(Configurações!$B$6="Sim","Semana inteira sem folga — mínimo 1 folga (CCT/ACT) • ","Mais de "&amp;Configurações!$B$5&amp;" dias trabalhados — obrigatórias 2 folgas semanais • "),"")&amp;IF(COUNTIF(FE71:IB71,"*7DIA*")&gt;0,"7º dia consecutivo de trabalho • ","")&amp;IF(COUNTIF(FE71:IB71,"*DOM*")&gt;0,"Domingos consecutivos acima do permitido • ","")&amp;IF(COUNTIF(FE71:IB71,"*INT-INDEVIDO*")&gt;0,"Intervalo indevido em jornada até 4h • ","")&amp;IF(COUNTIF(FE71:IB71,"*INT-15MIN*")&gt;0,"Intervalo deve ser de 15 min (jornada 4h01–6h) • ","")&amp;IF(COUNTIF(FE71:IB71,"*INT-1H2H*")&gt;0,"Intervalo fora de 1h–2h (jornada acima de 6h) • ",""))</f>
        <v/>
      </c>
      <c r="OO71">
        <f>IF($B71="",0,IF(AND(Configurações!$B$3&lt;&gt;"Simples",ISNUMBER($C71),ROUND(OL71*1440,0)&gt;$C71*60),1,0))</f>
        <v>0</v>
      </c>
      <c r="OP71">
        <f>IF($B71="",0,IF(IF(Configurações!$B$6="Sim",OM71&gt;6,OM71&gt;Configurações!$B$5),1,0))</f>
        <v>0</v>
      </c>
      <c r="OQ71" s="72">
        <f>SUMIFS(Cálculos!$G71:$OA71,Cálculos!$G$4:$OA$4,"H",Cálculos!$G$3:$OA$3,4)</f>
        <v>0</v>
      </c>
      <c r="OR71">
        <f>SUMIFS(Cálculos!$G71:$OA71,Cálculos!$G$4:$OA$4,"T",Cálculos!$G$3:$OA$3,4)</f>
        <v>0</v>
      </c>
      <c r="OS71" s="69" t="str">
        <f>IF($B71="","",IF(AND(Configurações!$B$3&lt;&gt;"Simples",ISNUMBER($C71),ROUND(OQ71*1440,0)&gt;$C71*60),"Jornada semanal excedida: "&amp;TEXT(OQ71,"[h]:mm")&amp;" (contratada "&amp;$C71&amp;"h) • ","")&amp;IF(IF(Configurações!$B$6="Sim",OR71&gt;6,OR71&gt;Configurações!$B$5),IF(Configurações!$B$6="Sim","Semana inteira sem folga — mínimo 1 folga (CCT/ACT) • ","Mais de "&amp;Configurações!$B$5&amp;" dias trabalhados — obrigatórias 2 folgas semanais • "),"")&amp;IF(COUNTIF(ID71:LA71,"*7DIA*")&gt;0,"7º dia consecutivo de trabalho • ","")&amp;IF(COUNTIF(ID71:LA71,"*DOM*")&gt;0,"Domingos consecutivos acima do permitido • ","")&amp;IF(COUNTIF(ID71:LA71,"*INT-INDEVIDO*")&gt;0,"Intervalo indevido em jornada até 4h • ","")&amp;IF(COUNTIF(ID71:LA71,"*INT-15MIN*")&gt;0,"Intervalo deve ser de 15 min (jornada 4h01–6h) • ","")&amp;IF(COUNTIF(ID71:LA71,"*INT-1H2H*")&gt;0,"Intervalo fora de 1h–2h (jornada acima de 6h) • ",""))</f>
        <v/>
      </c>
      <c r="OT71">
        <f>IF($B71="",0,IF(AND(Configurações!$B$3&lt;&gt;"Simples",ISNUMBER($C71),ROUND(OQ71*1440,0)&gt;$C71*60),1,0))</f>
        <v>0</v>
      </c>
      <c r="OU71">
        <f>IF($B71="",0,IF(IF(Configurações!$B$6="Sim",OR71&gt;6,OR71&gt;Configurações!$B$5),1,0))</f>
        <v>0</v>
      </c>
      <c r="OV71" s="72">
        <f>SUMIFS(Cálculos!$G71:$OA71,Cálculos!$G$4:$OA$4,"H",Cálculos!$G$3:$OA$3,5)</f>
        <v>0</v>
      </c>
      <c r="OW71">
        <f>SUMIFS(Cálculos!$G71:$OA71,Cálculos!$G$4:$OA$4,"T",Cálculos!$G$3:$OA$3,5)</f>
        <v>0</v>
      </c>
      <c r="OX71" s="69" t="str">
        <f>IF($B71="","",IF(AND(Configurações!$B$3&lt;&gt;"Simples",ISNUMBER($C71),ROUND(OV71*1440,0)&gt;$C71*60),"Jornada semanal excedida: "&amp;TEXT(OV71,"[h]:mm")&amp;" (contratada "&amp;$C71&amp;"h) • ","")&amp;IF(IF(Configurações!$B$6="Sim",OW71&gt;6,OW71&gt;Configurações!$B$5),IF(Configurações!$B$6="Sim","Semana inteira sem folga — mínimo 1 folga (CCT/ACT) • ","Mais de "&amp;Configurações!$B$5&amp;" dias trabalhados — obrigatórias 2 folgas semanais • "),"")&amp;IF(COUNTIF(LC71:NZ71,"*7DIA*")&gt;0,"7º dia consecutivo de trabalho • ","")&amp;IF(COUNTIF(LC71:NZ71,"*DOM*")&gt;0,"Domingos consecutivos acima do permitido • ","")&amp;IF(COUNTIF(LC71:NZ71,"*INT-INDEVIDO*")&gt;0,"Intervalo indevido em jornada até 4h • ","")&amp;IF(COUNTIF(LC71:NZ71,"*INT-15MIN*")&gt;0,"Intervalo deve ser de 15 min (jornada 4h01–6h) • ","")&amp;IF(COUNTIF(LC71:NZ71,"*INT-1H2H*")&gt;0,"Intervalo fora de 1h–2h (jornada acima de 6h) • ",""))</f>
        <v/>
      </c>
      <c r="OY71">
        <f>IF($B71="",0,IF(AND(Configurações!$B$3&lt;&gt;"Simples",ISNUMBER($C71),ROUND(OV71*1440,0)&gt;$C71*60),1,0))</f>
        <v>0</v>
      </c>
      <c r="OZ71">
        <f>IF($B71="",0,IF(IF(Configurações!$B$6="Sim",OW71&gt;6,OW71&gt;Configurações!$B$5),1,0))</f>
        <v>0</v>
      </c>
      <c r="PA71">
        <f>IF($B71="",0,SUMPRODUCT((Cálculos!$G$4:$OA$4="T")*(Cálculos!$G$5:$OA$5&gt;=$PA$5)*(Cálculos!$G$5:$OA$5&lt;=$PB$5))-PE71)</f>
        <v>0</v>
      </c>
      <c r="PB71">
        <f>IF($B71="",0,PA71-SUMIFS(Cálculos!$G71:$OA71,Cálculos!$G$4:$OA$4,"T",Cálculos!$G$5:$OA$5,"&gt;="&amp;$PA$5,Cálculos!$G$5:$OA$5,"&lt;="&amp;$PB$5))</f>
        <v>0</v>
      </c>
      <c r="PC71">
        <f>ROUND(PA71*Configurações!$B$7/7,0)</f>
        <v>0</v>
      </c>
      <c r="PD71">
        <f>IF(AND(Configurações!$B$6="Sim",PA71&gt;0,PB71&lt;PC71),1,0)</f>
        <v>0</v>
      </c>
      <c r="PE71">
        <f>IF($B71="",0,COUNTIFS(Cálculos!$G$4:$OA$4,"ST",Cálculos!$G$5:$OA$5,"&gt;="&amp;$PA$5,Cálculos!$G$5:$OA$5,"&lt;="&amp;$PB$5,Cálculos!$G71:$OA71,"FERIAS"))</f>
        <v>0</v>
      </c>
      <c r="PF71">
        <f>IF($B71="",0,SUMPRODUCT((Cálculos!$G$4:$OA$4="T")*(Cálculos!$G$5:$OA$5&gt;=$PF$5)*(Cálculos!$G$5:$OA$5&lt;=$PG$5))-PJ71)</f>
        <v>0</v>
      </c>
      <c r="PG71">
        <f>IF($B71="",0,PF71-SUMIFS(Cálculos!$G71:$OA71,Cálculos!$G$4:$OA$4,"T",Cálculos!$G$5:$OA$5,"&gt;="&amp;$PF$5,Cálculos!$G$5:$OA$5,"&lt;="&amp;$PG$5))</f>
        <v>0</v>
      </c>
      <c r="PH71">
        <f>ROUND(PF71*Configurações!$B$7/7,0)</f>
        <v>0</v>
      </c>
      <c r="PI71">
        <f>IF(AND(Configurações!$B$6="Sim",PF71&gt;0,PG71&lt;PH71),1,0)</f>
        <v>0</v>
      </c>
      <c r="PJ71">
        <f>IF($B71="",0,COUNTIFS(Cálculos!$G$4:$OA$4,"ST",Cálculos!$G$5:$OA$5,"&gt;="&amp;$PF$5,Cálculos!$G$5:$OA$5,"&lt;="&amp;$PG$5,Cálculos!$G71:$OA71,"FERIAS"))</f>
        <v>0</v>
      </c>
      <c r="PK71">
        <f>IF($B71="",0,SUMPRODUCT((Cálculos!$G$4:$OA$4="T")*(Cálculos!$G$5:$OA$5&gt;=$PK$5)*(Cálculos!$G$5:$OA$5&lt;=$PL$5))-PO71)</f>
        <v>0</v>
      </c>
      <c r="PL71">
        <f>IF($B71="",0,PK71-SUMIFS(Cálculos!$G71:$OA71,Cálculos!$G$4:$OA$4,"T",Cálculos!$G$5:$OA$5,"&gt;="&amp;$PK$5,Cálculos!$G$5:$OA$5,"&lt;="&amp;$PL$5))</f>
        <v>0</v>
      </c>
      <c r="PM71">
        <f>ROUND(PK71*Configurações!$B$7/7,0)</f>
        <v>0</v>
      </c>
      <c r="PN71">
        <f>IF(AND(Configurações!$B$6="Sim",PK71&gt;0,PL71&lt;PM71),1,0)</f>
        <v>0</v>
      </c>
      <c r="PO71">
        <f>IF($B71="",0,COUNTIFS(Cálculos!$G$4:$OA$4,"ST",Cálculos!$G$5:$OA$5,"&gt;="&amp;$PK$5,Cálculos!$G$5:$OA$5,"&lt;="&amp;$PL$5,Cálculos!$G71:$OA71,"FERIAS"))</f>
        <v>0</v>
      </c>
      <c r="PP71" s="69" t="str">
        <f t="shared" si="212"/>
        <v/>
      </c>
    </row>
    <row r="72" spans="1:432" x14ac:dyDescent="0.25">
      <c r="A72" s="68" t="str">
        <f t="shared" si="106"/>
        <v/>
      </c>
      <c r="B72" s="69" t="str">
        <f>IF(Configurações!$B$3="Colunas",IF('Escala Colunas'!Q$4="","",'Escala Colunas'!Q$4),IF(Configurações!$B$3="Simples",IF('Escala Simples'!$B72="","",'Escala Simples'!$B72),IF('Escala Linhas'!$B72="","",'Escala Linhas'!$B72)))</f>
        <v/>
      </c>
      <c r="C72" s="70" t="str">
        <f>IF($B72="","",IFERROR(INDEX(Funcionários!$D$5:$D$84,MATCH($B72,Funcionários!$B$5:$B$84,0)),""))</f>
        <v/>
      </c>
      <c r="D72" t="str">
        <f>IF($B72="","",IFERROR(INDEX(Funcionários!$C$5:$C$84,MATCH($B72,Funcionários!$B$5:$B$84,0)),""))</f>
        <v/>
      </c>
      <c r="E72">
        <f>IF($B72="",0,IFERROR(N(INDEX(Funcionários!$E$5:$E$84,MATCH($B72,Funcionários!$B$5:$B$84,0))),0))</f>
        <v>0</v>
      </c>
      <c r="F72">
        <f>IF($B72="",0,IFERROR(N(INDEX(Funcionários!$F$5:$F$84,MATCH($B72,Funcionários!$B$5:$B$84,0))),0))</f>
        <v>0</v>
      </c>
      <c r="G72" s="71" t="str">
        <f>IF(Configurações!$B$3="Colunas",IF('Escala Colunas'!Q59="","",'Escala Colunas'!Q59),IF(Configurações!$B$3="Simples","",IF('Escala Linhas'!D72="","",'Escala Linhas'!D72)))</f>
        <v/>
      </c>
      <c r="H72" s="71" t="str">
        <f>IF(Configurações!$B$3="Colunas",IF('Escala Colunas'!Q60="","",'Escala Colunas'!Q60),IF(Configurações!$B$3="Simples","",IF('Escala Linhas'!E72="","",'Escala Linhas'!E72)))</f>
        <v/>
      </c>
      <c r="I72" s="71" t="str">
        <f>IF(Configurações!$B$3="Colunas",IF('Escala Colunas'!Q61="","",'Escala Colunas'!Q61),IF(Configurações!$B$3="Simples","",IF('Escala Linhas'!F72="","",'Escala Linhas'!F72)))</f>
        <v/>
      </c>
      <c r="J72" s="71" t="str">
        <f>IF(Configurações!$B$3="Colunas",IF('Escala Colunas'!Q62="","",'Escala Colunas'!Q62),IF(Configurações!$B$3="Simples","",IF('Escala Linhas'!G72="","",'Escala Linhas'!G72)))</f>
        <v/>
      </c>
      <c r="K72">
        <f>IF($B72="",0,IF(Configurações!$B$3="Simples",IF(OR(Q72="TRAB",Q72="ATEST"),1,0),IF(AND(G72&lt;&gt;"",J72&lt;&gt;""),1,0)))</f>
        <v>0</v>
      </c>
      <c r="L72" s="72">
        <f>IF(AND(K72=1,Configurações!$B$3&lt;&gt;"Simples"),MOD(J72-G72,1)-M72,0)</f>
        <v>0</v>
      </c>
      <c r="M72" s="72">
        <f t="shared" si="107"/>
        <v>0</v>
      </c>
      <c r="N72">
        <f t="shared" si="108"/>
        <v>0</v>
      </c>
      <c r="O72">
        <f t="shared" si="109"/>
        <v>0</v>
      </c>
      <c r="P72" s="38" t="str">
        <f>IF(K72=0,"",IF(N72&gt;Configurações!$B$15,"7DIA ","")&amp;IF(AND(WEEKDAY(G$5)=1,O72&gt;IF($D72="F",Configurações!$B$13,Configurações!$B$14)),"DOM ","")&amp;IF(Configurações!$B$3="Simples","",IF(ROUND(L72*1440,0)&lt;=ROUND(Configurações!$B$11*1440,0),IF(ROUND(M72*1440,0)&gt;0,"INT-INDEVIDO",""),IF(ROUND(L72*1440,0)&lt;=ROUND(Configurações!$B$12*1440,0),IF(ROUND(M72*1440,0)&lt;&gt;ROUND(Configurações!$B$8*1440,0),"INT-15MIN",""),IF(OR(ROUND(M72*1440,0)&lt;ROUND(Configurações!$B$9*1440,0),ROUND(M72*1440,0)&gt;ROUND(Configurações!$B$10*1440,0)),"INT-1H2H","")))))</f>
        <v/>
      </c>
      <c r="Q72" t="str">
        <f>IF(Configurações!$B$3="Simples",IF('Escala Simples'!D72="Trabalho","TRAB",IF('Escala Simples'!D72="Folga","FOLGA",IF('Escala Simples'!D72="Atestado","ATEST",IF('Escala Simples'!D72="Férias","FERIAS","")))),"")</f>
        <v/>
      </c>
      <c r="R72" s="71" t="str">
        <f>IF(Configurações!$B$3="Colunas",IF('Escala Colunas'!Q64="","",'Escala Colunas'!Q64),IF(Configurações!$B$3="Simples","",IF('Escala Linhas'!I72="","",'Escala Linhas'!I72)))</f>
        <v/>
      </c>
      <c r="S72" s="71" t="str">
        <f>IF(Configurações!$B$3="Colunas",IF('Escala Colunas'!Q65="","",'Escala Colunas'!Q65),IF(Configurações!$B$3="Simples","",IF('Escala Linhas'!J72="","",'Escala Linhas'!J72)))</f>
        <v/>
      </c>
      <c r="T72" s="71" t="str">
        <f>IF(Configurações!$B$3="Colunas",IF('Escala Colunas'!Q66="","",'Escala Colunas'!Q66),IF(Configurações!$B$3="Simples","",IF('Escala Linhas'!K72="","",'Escala Linhas'!K72)))</f>
        <v/>
      </c>
      <c r="U72" s="71" t="str">
        <f>IF(Configurações!$B$3="Colunas",IF('Escala Colunas'!Q67="","",'Escala Colunas'!Q67),IF(Configurações!$B$3="Simples","",IF('Escala Linhas'!L72="","",'Escala Linhas'!L72)))</f>
        <v/>
      </c>
      <c r="V72">
        <f>IF($B72="",0,IF(Configurações!$B$3="Simples",IF(OR(AB72="TRAB",AB72="ATEST"),1,0),IF(AND(R72&lt;&gt;"",U72&lt;&gt;""),1,0)))</f>
        <v>0</v>
      </c>
      <c r="W72" s="72">
        <f>IF(AND(V72=1,Configurações!$B$3&lt;&gt;"Simples"),MOD(U72-R72,1)-X72,0)</f>
        <v>0</v>
      </c>
      <c r="X72" s="72">
        <f t="shared" si="110"/>
        <v>0</v>
      </c>
      <c r="Y72">
        <f t="shared" si="111"/>
        <v>0</v>
      </c>
      <c r="Z72">
        <f t="shared" si="112"/>
        <v>0</v>
      </c>
      <c r="AA72" s="38" t="str">
        <f>IF(V72=0,"",IF(Y72&gt;Configurações!$B$15,"7DIA ","")&amp;IF(AND(WEEKDAY(R$5)=1,Z72&gt;IF($D72="F",Configurações!$B$13,Configurações!$B$14)),"DOM ","")&amp;IF(Configurações!$B$3="Simples","",IF(ROUND(W72*1440,0)&lt;=ROUND(Configurações!$B$11*1440,0),IF(ROUND(X72*1440,0)&gt;0,"INT-INDEVIDO",""),IF(ROUND(W72*1440,0)&lt;=ROUND(Configurações!$B$12*1440,0),IF(ROUND(X72*1440,0)&lt;&gt;ROUND(Configurações!$B$8*1440,0),"INT-15MIN",""),IF(OR(ROUND(X72*1440,0)&lt;ROUND(Configurações!$B$9*1440,0),ROUND(X72*1440,0)&gt;ROUND(Configurações!$B$10*1440,0)),"INT-1H2H","")))))</f>
        <v/>
      </c>
      <c r="AB72" t="str">
        <f>IF(Configurações!$B$3="Simples",IF('Escala Simples'!E72="Trabalho","TRAB",IF('Escala Simples'!E72="Folga","FOLGA",IF('Escala Simples'!E72="Atestado","ATEST",IF('Escala Simples'!E72="Férias","FERIAS","")))),"")</f>
        <v/>
      </c>
      <c r="AC72" s="71" t="str">
        <f>IF(Configurações!$B$3="Colunas",IF('Escala Colunas'!Q69="","",'Escala Colunas'!Q69),IF(Configurações!$B$3="Simples","",IF('Escala Linhas'!N72="","",'Escala Linhas'!N72)))</f>
        <v/>
      </c>
      <c r="AD72" s="71" t="str">
        <f>IF(Configurações!$B$3="Colunas",IF('Escala Colunas'!Q70="","",'Escala Colunas'!Q70),IF(Configurações!$B$3="Simples","",IF('Escala Linhas'!O72="","",'Escala Linhas'!O72)))</f>
        <v/>
      </c>
      <c r="AE72" s="71" t="str">
        <f>IF(Configurações!$B$3="Colunas",IF('Escala Colunas'!Q71="","",'Escala Colunas'!Q71),IF(Configurações!$B$3="Simples","",IF('Escala Linhas'!P72="","",'Escala Linhas'!P72)))</f>
        <v/>
      </c>
      <c r="AF72" s="71" t="str">
        <f>IF(Configurações!$B$3="Colunas",IF('Escala Colunas'!Q72="","",'Escala Colunas'!Q72),IF(Configurações!$B$3="Simples","",IF('Escala Linhas'!Q72="","",'Escala Linhas'!Q72)))</f>
        <v/>
      </c>
      <c r="AG72">
        <f>IF($B72="",0,IF(Configurações!$B$3="Simples",IF(OR(AM72="TRAB",AM72="ATEST"),1,0),IF(AND(AC72&lt;&gt;"",AF72&lt;&gt;""),1,0)))</f>
        <v>0</v>
      </c>
      <c r="AH72" s="72">
        <f>IF(AND(AG72=1,Configurações!$B$3&lt;&gt;"Simples"),MOD(AF72-AC72,1)-AI72,0)</f>
        <v>0</v>
      </c>
      <c r="AI72" s="72">
        <f t="shared" si="113"/>
        <v>0</v>
      </c>
      <c r="AJ72">
        <f t="shared" si="114"/>
        <v>0</v>
      </c>
      <c r="AK72">
        <f t="shared" si="115"/>
        <v>0</v>
      </c>
      <c r="AL72" s="38" t="str">
        <f>IF(AG72=0,"",IF(AJ72&gt;Configurações!$B$15,"7DIA ","")&amp;IF(AND(WEEKDAY(AC$5)=1,AK72&gt;IF($D72="F",Configurações!$B$13,Configurações!$B$14)),"DOM ","")&amp;IF(Configurações!$B$3="Simples","",IF(ROUND(AH72*1440,0)&lt;=ROUND(Configurações!$B$11*1440,0),IF(ROUND(AI72*1440,0)&gt;0,"INT-INDEVIDO",""),IF(ROUND(AH72*1440,0)&lt;=ROUND(Configurações!$B$12*1440,0),IF(ROUND(AI72*1440,0)&lt;&gt;ROUND(Configurações!$B$8*1440,0),"INT-15MIN",""),IF(OR(ROUND(AI72*1440,0)&lt;ROUND(Configurações!$B$9*1440,0),ROUND(AI72*1440,0)&gt;ROUND(Configurações!$B$10*1440,0)),"INT-1H2H","")))))</f>
        <v/>
      </c>
      <c r="AM72" t="str">
        <f>IF(Configurações!$B$3="Simples",IF('Escala Simples'!F72="Trabalho","TRAB",IF('Escala Simples'!F72="Folga","FOLGA",IF('Escala Simples'!F72="Atestado","ATEST",IF('Escala Simples'!F72="Férias","FERIAS","")))),"")</f>
        <v/>
      </c>
      <c r="AN72" s="71" t="str">
        <f>IF(Configurações!$B$3="Colunas",IF('Escala Colunas'!Q74="","",'Escala Colunas'!Q74),IF(Configurações!$B$3="Simples","",IF('Escala Linhas'!S72="","",'Escala Linhas'!S72)))</f>
        <v/>
      </c>
      <c r="AO72" s="71" t="str">
        <f>IF(Configurações!$B$3="Colunas",IF('Escala Colunas'!Q75="","",'Escala Colunas'!Q75),IF(Configurações!$B$3="Simples","",IF('Escala Linhas'!T72="","",'Escala Linhas'!T72)))</f>
        <v/>
      </c>
      <c r="AP72" s="71" t="str">
        <f>IF(Configurações!$B$3="Colunas",IF('Escala Colunas'!Q76="","",'Escala Colunas'!Q76),IF(Configurações!$B$3="Simples","",IF('Escala Linhas'!U72="","",'Escala Linhas'!U72)))</f>
        <v/>
      </c>
      <c r="AQ72" s="71" t="str">
        <f>IF(Configurações!$B$3="Colunas",IF('Escala Colunas'!Q77="","",'Escala Colunas'!Q77),IF(Configurações!$B$3="Simples","",IF('Escala Linhas'!V72="","",'Escala Linhas'!V72)))</f>
        <v/>
      </c>
      <c r="AR72">
        <f>IF($B72="",0,IF(Configurações!$B$3="Simples",IF(OR(AX72="TRAB",AX72="ATEST"),1,0),IF(AND(AN72&lt;&gt;"",AQ72&lt;&gt;""),1,0)))</f>
        <v>0</v>
      </c>
      <c r="AS72" s="72">
        <f>IF(AND(AR72=1,Configurações!$B$3&lt;&gt;"Simples"),MOD(AQ72-AN72,1)-AT72,0)</f>
        <v>0</v>
      </c>
      <c r="AT72" s="72">
        <f t="shared" si="116"/>
        <v>0</v>
      </c>
      <c r="AU72">
        <f t="shared" si="117"/>
        <v>0</v>
      </c>
      <c r="AV72">
        <f t="shared" si="118"/>
        <v>0</v>
      </c>
      <c r="AW72" s="38" t="str">
        <f>IF(AR72=0,"",IF(AU72&gt;Configurações!$B$15,"7DIA ","")&amp;IF(AND(WEEKDAY(AN$5)=1,AV72&gt;IF($D72="F",Configurações!$B$13,Configurações!$B$14)),"DOM ","")&amp;IF(Configurações!$B$3="Simples","",IF(ROUND(AS72*1440,0)&lt;=ROUND(Configurações!$B$11*1440,0),IF(ROUND(AT72*1440,0)&gt;0,"INT-INDEVIDO",""),IF(ROUND(AS72*1440,0)&lt;=ROUND(Configurações!$B$12*1440,0),IF(ROUND(AT72*1440,0)&lt;&gt;ROUND(Configurações!$B$8*1440,0),"INT-15MIN",""),IF(OR(ROUND(AT72*1440,0)&lt;ROUND(Configurações!$B$9*1440,0),ROUND(AT72*1440,0)&gt;ROUND(Configurações!$B$10*1440,0)),"INT-1H2H","")))))</f>
        <v/>
      </c>
      <c r="AX72" t="str">
        <f>IF(Configurações!$B$3="Simples",IF('Escala Simples'!G72="Trabalho","TRAB",IF('Escala Simples'!G72="Folga","FOLGA",IF('Escala Simples'!G72="Atestado","ATEST",IF('Escala Simples'!G72="Férias","FERIAS","")))),"")</f>
        <v/>
      </c>
      <c r="AY72" s="71" t="str">
        <f>IF(Configurações!$B$3="Colunas",IF('Escala Colunas'!Q79="","",'Escala Colunas'!Q79),IF(Configurações!$B$3="Simples","",IF('Escala Linhas'!X72="","",'Escala Linhas'!X72)))</f>
        <v/>
      </c>
      <c r="AZ72" s="71" t="str">
        <f>IF(Configurações!$B$3="Colunas",IF('Escala Colunas'!Q80="","",'Escala Colunas'!Q80),IF(Configurações!$B$3="Simples","",IF('Escala Linhas'!Y72="","",'Escala Linhas'!Y72)))</f>
        <v/>
      </c>
      <c r="BA72" s="71" t="str">
        <f>IF(Configurações!$B$3="Colunas",IF('Escala Colunas'!Q81="","",'Escala Colunas'!Q81),IF(Configurações!$B$3="Simples","",IF('Escala Linhas'!Z72="","",'Escala Linhas'!Z72)))</f>
        <v/>
      </c>
      <c r="BB72" s="71" t="str">
        <f>IF(Configurações!$B$3="Colunas",IF('Escala Colunas'!Q82="","",'Escala Colunas'!Q82),IF(Configurações!$B$3="Simples","",IF('Escala Linhas'!AA72="","",'Escala Linhas'!AA72)))</f>
        <v/>
      </c>
      <c r="BC72">
        <f>IF($B72="",0,IF(Configurações!$B$3="Simples",IF(OR(BI72="TRAB",BI72="ATEST"),1,0),IF(AND(AY72&lt;&gt;"",BB72&lt;&gt;""),1,0)))</f>
        <v>0</v>
      </c>
      <c r="BD72" s="72">
        <f>IF(AND(BC72=1,Configurações!$B$3&lt;&gt;"Simples"),MOD(BB72-AY72,1)-BE72,0)</f>
        <v>0</v>
      </c>
      <c r="BE72" s="72">
        <f t="shared" si="119"/>
        <v>0</v>
      </c>
      <c r="BF72">
        <f t="shared" si="120"/>
        <v>0</v>
      </c>
      <c r="BG72">
        <f t="shared" si="121"/>
        <v>0</v>
      </c>
      <c r="BH72" s="38" t="str">
        <f>IF(BC72=0,"",IF(BF72&gt;Configurações!$B$15,"7DIA ","")&amp;IF(AND(WEEKDAY(AY$5)=1,BG72&gt;IF($D72="F",Configurações!$B$13,Configurações!$B$14)),"DOM ","")&amp;IF(Configurações!$B$3="Simples","",IF(ROUND(BD72*1440,0)&lt;=ROUND(Configurações!$B$11*1440,0),IF(ROUND(BE72*1440,0)&gt;0,"INT-INDEVIDO",""),IF(ROUND(BD72*1440,0)&lt;=ROUND(Configurações!$B$12*1440,0),IF(ROUND(BE72*1440,0)&lt;&gt;ROUND(Configurações!$B$8*1440,0),"INT-15MIN",""),IF(OR(ROUND(BE72*1440,0)&lt;ROUND(Configurações!$B$9*1440,0),ROUND(BE72*1440,0)&gt;ROUND(Configurações!$B$10*1440,0)),"INT-1H2H","")))))</f>
        <v/>
      </c>
      <c r="BI72" t="str">
        <f>IF(Configurações!$B$3="Simples",IF('Escala Simples'!H72="Trabalho","TRAB",IF('Escala Simples'!H72="Folga","FOLGA",IF('Escala Simples'!H72="Atestado","ATEST",IF('Escala Simples'!H72="Férias","FERIAS","")))),"")</f>
        <v/>
      </c>
      <c r="BJ72" s="71" t="str">
        <f>IF(Configurações!$B$3="Colunas",IF('Escala Colunas'!Q84="","",'Escala Colunas'!Q84),IF(Configurações!$B$3="Simples","",IF('Escala Linhas'!AC72="","",'Escala Linhas'!AC72)))</f>
        <v/>
      </c>
      <c r="BK72" s="71" t="str">
        <f>IF(Configurações!$B$3="Colunas",IF('Escala Colunas'!Q85="","",'Escala Colunas'!Q85),IF(Configurações!$B$3="Simples","",IF('Escala Linhas'!AD72="","",'Escala Linhas'!AD72)))</f>
        <v/>
      </c>
      <c r="BL72" s="71" t="str">
        <f>IF(Configurações!$B$3="Colunas",IF('Escala Colunas'!Q86="","",'Escala Colunas'!Q86),IF(Configurações!$B$3="Simples","",IF('Escala Linhas'!AE72="","",'Escala Linhas'!AE72)))</f>
        <v/>
      </c>
      <c r="BM72" s="71" t="str">
        <f>IF(Configurações!$B$3="Colunas",IF('Escala Colunas'!Q87="","",'Escala Colunas'!Q87),IF(Configurações!$B$3="Simples","",IF('Escala Linhas'!AF72="","",'Escala Linhas'!AF72)))</f>
        <v/>
      </c>
      <c r="BN72">
        <f>IF($B72="",0,IF(Configurações!$B$3="Simples",IF(OR(BT72="TRAB",BT72="ATEST"),1,0),IF(AND(BJ72&lt;&gt;"",BM72&lt;&gt;""),1,0)))</f>
        <v>0</v>
      </c>
      <c r="BO72" s="72">
        <f>IF(AND(BN72=1,Configurações!$B$3&lt;&gt;"Simples"),MOD(BM72-BJ72,1)-BP72,0)</f>
        <v>0</v>
      </c>
      <c r="BP72" s="72">
        <f t="shared" si="122"/>
        <v>0</v>
      </c>
      <c r="BQ72">
        <f t="shared" si="123"/>
        <v>0</v>
      </c>
      <c r="BR72">
        <f t="shared" si="124"/>
        <v>0</v>
      </c>
      <c r="BS72" s="38" t="str">
        <f>IF(BN72=0,"",IF(BQ72&gt;Configurações!$B$15,"7DIA ","")&amp;IF(AND(WEEKDAY(BJ$5)=1,BR72&gt;IF($D72="F",Configurações!$B$13,Configurações!$B$14)),"DOM ","")&amp;IF(Configurações!$B$3="Simples","",IF(ROUND(BO72*1440,0)&lt;=ROUND(Configurações!$B$11*1440,0),IF(ROUND(BP72*1440,0)&gt;0,"INT-INDEVIDO",""),IF(ROUND(BO72*1440,0)&lt;=ROUND(Configurações!$B$12*1440,0),IF(ROUND(BP72*1440,0)&lt;&gt;ROUND(Configurações!$B$8*1440,0),"INT-15MIN",""),IF(OR(ROUND(BP72*1440,0)&lt;ROUND(Configurações!$B$9*1440,0),ROUND(BP72*1440,0)&gt;ROUND(Configurações!$B$10*1440,0)),"INT-1H2H","")))))</f>
        <v/>
      </c>
      <c r="BT72" t="str">
        <f>IF(Configurações!$B$3="Simples",IF('Escala Simples'!I72="Trabalho","TRAB",IF('Escala Simples'!I72="Folga","FOLGA",IF('Escala Simples'!I72="Atestado","ATEST",IF('Escala Simples'!I72="Férias","FERIAS","")))),"")</f>
        <v/>
      </c>
      <c r="BU72" s="71" t="str">
        <f>IF(Configurações!$B$3="Colunas",IF('Escala Colunas'!Q89="","",'Escala Colunas'!Q89),IF(Configurações!$B$3="Simples","",IF('Escala Linhas'!AH72="","",'Escala Linhas'!AH72)))</f>
        <v/>
      </c>
      <c r="BV72" s="71" t="str">
        <f>IF(Configurações!$B$3="Colunas",IF('Escala Colunas'!Q90="","",'Escala Colunas'!Q90),IF(Configurações!$B$3="Simples","",IF('Escala Linhas'!AI72="","",'Escala Linhas'!AI72)))</f>
        <v/>
      </c>
      <c r="BW72" s="71" t="str">
        <f>IF(Configurações!$B$3="Colunas",IF('Escala Colunas'!Q91="","",'Escala Colunas'!Q91),IF(Configurações!$B$3="Simples","",IF('Escala Linhas'!AJ72="","",'Escala Linhas'!AJ72)))</f>
        <v/>
      </c>
      <c r="BX72" s="71" t="str">
        <f>IF(Configurações!$B$3="Colunas",IF('Escala Colunas'!Q92="","",'Escala Colunas'!Q92),IF(Configurações!$B$3="Simples","",IF('Escala Linhas'!AK72="","",'Escala Linhas'!AK72)))</f>
        <v/>
      </c>
      <c r="BY72">
        <f>IF($B72="",0,IF(Configurações!$B$3="Simples",IF(OR(CE72="TRAB",CE72="ATEST"),1,0),IF(AND(BU72&lt;&gt;"",BX72&lt;&gt;""),1,0)))</f>
        <v>0</v>
      </c>
      <c r="BZ72" s="72">
        <f>IF(AND(BY72=1,Configurações!$B$3&lt;&gt;"Simples"),MOD(BX72-BU72,1)-CA72,0)</f>
        <v>0</v>
      </c>
      <c r="CA72" s="72">
        <f t="shared" si="125"/>
        <v>0</v>
      </c>
      <c r="CB72">
        <f t="shared" si="126"/>
        <v>0</v>
      </c>
      <c r="CC72">
        <f t="shared" si="127"/>
        <v>0</v>
      </c>
      <c r="CD72" s="38" t="str">
        <f>IF(BY72=0,"",IF(CB72&gt;Configurações!$B$15,"7DIA ","")&amp;IF(AND(WEEKDAY(BU$5)=1,CC72&gt;IF($D72="F",Configurações!$B$13,Configurações!$B$14)),"DOM ","")&amp;IF(Configurações!$B$3="Simples","",IF(ROUND(BZ72*1440,0)&lt;=ROUND(Configurações!$B$11*1440,0),IF(ROUND(CA72*1440,0)&gt;0,"INT-INDEVIDO",""),IF(ROUND(BZ72*1440,0)&lt;=ROUND(Configurações!$B$12*1440,0),IF(ROUND(CA72*1440,0)&lt;&gt;ROUND(Configurações!$B$8*1440,0),"INT-15MIN",""),IF(OR(ROUND(CA72*1440,0)&lt;ROUND(Configurações!$B$9*1440,0),ROUND(CA72*1440,0)&gt;ROUND(Configurações!$B$10*1440,0)),"INT-1H2H","")))))</f>
        <v/>
      </c>
      <c r="CE72" t="str">
        <f>IF(Configurações!$B$3="Simples",IF('Escala Simples'!J72="Trabalho","TRAB",IF('Escala Simples'!J72="Folga","FOLGA",IF('Escala Simples'!J72="Atestado","ATEST",IF('Escala Simples'!J72="Férias","FERIAS","")))),"")</f>
        <v/>
      </c>
      <c r="CF72" s="71" t="str">
        <f>IF(Configurações!$B$3="Colunas",IF('Escala Colunas'!Q97="","",'Escala Colunas'!Q97),IF(Configurações!$B$3="Simples","",IF('Escala Linhas'!AP72="","",'Escala Linhas'!AP72)))</f>
        <v/>
      </c>
      <c r="CG72" s="71" t="str">
        <f>IF(Configurações!$B$3="Colunas",IF('Escala Colunas'!Q98="","",'Escala Colunas'!Q98),IF(Configurações!$B$3="Simples","",IF('Escala Linhas'!AQ72="","",'Escala Linhas'!AQ72)))</f>
        <v/>
      </c>
      <c r="CH72" s="71" t="str">
        <f>IF(Configurações!$B$3="Colunas",IF('Escala Colunas'!Q99="","",'Escala Colunas'!Q99),IF(Configurações!$B$3="Simples","",IF('Escala Linhas'!AR72="","",'Escala Linhas'!AR72)))</f>
        <v/>
      </c>
      <c r="CI72" s="71" t="str">
        <f>IF(Configurações!$B$3="Colunas",IF('Escala Colunas'!Q100="","",'Escala Colunas'!Q100),IF(Configurações!$B$3="Simples","",IF('Escala Linhas'!AS72="","",'Escala Linhas'!AS72)))</f>
        <v/>
      </c>
      <c r="CJ72">
        <f>IF($B72="",0,IF(Configurações!$B$3="Simples",IF(OR(CP72="TRAB",CP72="ATEST"),1,0),IF(AND(CF72&lt;&gt;"",CI72&lt;&gt;""),1,0)))</f>
        <v>0</v>
      </c>
      <c r="CK72" s="72">
        <f>IF(AND(CJ72=1,Configurações!$B$3&lt;&gt;"Simples"),MOD(CI72-CF72,1)-CL72,0)</f>
        <v>0</v>
      </c>
      <c r="CL72" s="72">
        <f t="shared" si="128"/>
        <v>0</v>
      </c>
      <c r="CM72">
        <f t="shared" si="129"/>
        <v>0</v>
      </c>
      <c r="CN72">
        <f t="shared" si="130"/>
        <v>0</v>
      </c>
      <c r="CO72" s="38" t="str">
        <f>IF(CJ72=0,"",IF(CM72&gt;Configurações!$B$15,"7DIA ","")&amp;IF(AND(WEEKDAY(CF$5)=1,CN72&gt;IF($D72="F",Configurações!$B$13,Configurações!$B$14)),"DOM ","")&amp;IF(Configurações!$B$3="Simples","",IF(ROUND(CK72*1440,0)&lt;=ROUND(Configurações!$B$11*1440,0),IF(ROUND(CL72*1440,0)&gt;0,"INT-INDEVIDO",""),IF(ROUND(CK72*1440,0)&lt;=ROUND(Configurações!$B$12*1440,0),IF(ROUND(CL72*1440,0)&lt;&gt;ROUND(Configurações!$B$8*1440,0),"INT-15MIN",""),IF(OR(ROUND(CL72*1440,0)&lt;ROUND(Configurações!$B$9*1440,0),ROUND(CL72*1440,0)&gt;ROUND(Configurações!$B$10*1440,0)),"INT-1H2H","")))))</f>
        <v/>
      </c>
      <c r="CP72" t="str">
        <f>IF(Configurações!$B$3="Simples",IF('Escala Simples'!M72="Trabalho","TRAB",IF('Escala Simples'!M72="Folga","FOLGA",IF('Escala Simples'!M72="Atestado","ATEST",IF('Escala Simples'!M72="Férias","FERIAS","")))),"")</f>
        <v/>
      </c>
      <c r="CQ72" s="71" t="str">
        <f>IF(Configurações!$B$3="Colunas",IF('Escala Colunas'!Q102="","",'Escala Colunas'!Q102),IF(Configurações!$B$3="Simples","",IF('Escala Linhas'!AU72="","",'Escala Linhas'!AU72)))</f>
        <v/>
      </c>
      <c r="CR72" s="71" t="str">
        <f>IF(Configurações!$B$3="Colunas",IF('Escala Colunas'!Q103="","",'Escala Colunas'!Q103),IF(Configurações!$B$3="Simples","",IF('Escala Linhas'!AV72="","",'Escala Linhas'!AV72)))</f>
        <v/>
      </c>
      <c r="CS72" s="71" t="str">
        <f>IF(Configurações!$B$3="Colunas",IF('Escala Colunas'!Q104="","",'Escala Colunas'!Q104),IF(Configurações!$B$3="Simples","",IF('Escala Linhas'!AW72="","",'Escala Linhas'!AW72)))</f>
        <v/>
      </c>
      <c r="CT72" s="71" t="str">
        <f>IF(Configurações!$B$3="Colunas",IF('Escala Colunas'!Q105="","",'Escala Colunas'!Q105),IF(Configurações!$B$3="Simples","",IF('Escala Linhas'!AX72="","",'Escala Linhas'!AX72)))</f>
        <v/>
      </c>
      <c r="CU72">
        <f>IF($B72="",0,IF(Configurações!$B$3="Simples",IF(OR(DA72="TRAB",DA72="ATEST"),1,0),IF(AND(CQ72&lt;&gt;"",CT72&lt;&gt;""),1,0)))</f>
        <v>0</v>
      </c>
      <c r="CV72" s="72">
        <f>IF(AND(CU72=1,Configurações!$B$3&lt;&gt;"Simples"),MOD(CT72-CQ72,1)-CW72,0)</f>
        <v>0</v>
      </c>
      <c r="CW72" s="72">
        <f t="shared" si="131"/>
        <v>0</v>
      </c>
      <c r="CX72">
        <f t="shared" si="132"/>
        <v>0</v>
      </c>
      <c r="CY72">
        <f t="shared" si="133"/>
        <v>0</v>
      </c>
      <c r="CZ72" s="38" t="str">
        <f>IF(CU72=0,"",IF(CX72&gt;Configurações!$B$15,"7DIA ","")&amp;IF(AND(WEEKDAY(CQ$5)=1,CY72&gt;IF($D72="F",Configurações!$B$13,Configurações!$B$14)),"DOM ","")&amp;IF(Configurações!$B$3="Simples","",IF(ROUND(CV72*1440,0)&lt;=ROUND(Configurações!$B$11*1440,0),IF(ROUND(CW72*1440,0)&gt;0,"INT-INDEVIDO",""),IF(ROUND(CV72*1440,0)&lt;=ROUND(Configurações!$B$12*1440,0),IF(ROUND(CW72*1440,0)&lt;&gt;ROUND(Configurações!$B$8*1440,0),"INT-15MIN",""),IF(OR(ROUND(CW72*1440,0)&lt;ROUND(Configurações!$B$9*1440,0),ROUND(CW72*1440,0)&gt;ROUND(Configurações!$B$10*1440,0)),"INT-1H2H","")))))</f>
        <v/>
      </c>
      <c r="DA72" t="str">
        <f>IF(Configurações!$B$3="Simples",IF('Escala Simples'!N72="Trabalho","TRAB",IF('Escala Simples'!N72="Folga","FOLGA",IF('Escala Simples'!N72="Atestado","ATEST",IF('Escala Simples'!N72="Férias","FERIAS","")))),"")</f>
        <v/>
      </c>
      <c r="DB72" s="71" t="str">
        <f>IF(Configurações!$B$3="Colunas",IF('Escala Colunas'!Q107="","",'Escala Colunas'!Q107),IF(Configurações!$B$3="Simples","",IF('Escala Linhas'!AZ72="","",'Escala Linhas'!AZ72)))</f>
        <v/>
      </c>
      <c r="DC72" s="71" t="str">
        <f>IF(Configurações!$B$3="Colunas",IF('Escala Colunas'!Q108="","",'Escala Colunas'!Q108),IF(Configurações!$B$3="Simples","",IF('Escala Linhas'!BA72="","",'Escala Linhas'!BA72)))</f>
        <v/>
      </c>
      <c r="DD72" s="71" t="str">
        <f>IF(Configurações!$B$3="Colunas",IF('Escala Colunas'!Q109="","",'Escala Colunas'!Q109),IF(Configurações!$B$3="Simples","",IF('Escala Linhas'!BB72="","",'Escala Linhas'!BB72)))</f>
        <v/>
      </c>
      <c r="DE72" s="71" t="str">
        <f>IF(Configurações!$B$3="Colunas",IF('Escala Colunas'!Q110="","",'Escala Colunas'!Q110),IF(Configurações!$B$3="Simples","",IF('Escala Linhas'!BC72="","",'Escala Linhas'!BC72)))</f>
        <v/>
      </c>
      <c r="DF72">
        <f>IF($B72="",0,IF(Configurações!$B$3="Simples",IF(OR(DL72="TRAB",DL72="ATEST"),1,0),IF(AND(DB72&lt;&gt;"",DE72&lt;&gt;""),1,0)))</f>
        <v>0</v>
      </c>
      <c r="DG72" s="72">
        <f>IF(AND(DF72=1,Configurações!$B$3&lt;&gt;"Simples"),MOD(DE72-DB72,1)-DH72,0)</f>
        <v>0</v>
      </c>
      <c r="DH72" s="72">
        <f t="shared" si="134"/>
        <v>0</v>
      </c>
      <c r="DI72">
        <f t="shared" si="135"/>
        <v>0</v>
      </c>
      <c r="DJ72">
        <f t="shared" si="136"/>
        <v>0</v>
      </c>
      <c r="DK72" s="38" t="str">
        <f>IF(DF72=0,"",IF(DI72&gt;Configurações!$B$15,"7DIA ","")&amp;IF(AND(WEEKDAY(DB$5)=1,DJ72&gt;IF($D72="F",Configurações!$B$13,Configurações!$B$14)),"DOM ","")&amp;IF(Configurações!$B$3="Simples","",IF(ROUND(DG72*1440,0)&lt;=ROUND(Configurações!$B$11*1440,0),IF(ROUND(DH72*1440,0)&gt;0,"INT-INDEVIDO",""),IF(ROUND(DG72*1440,0)&lt;=ROUND(Configurações!$B$12*1440,0),IF(ROUND(DH72*1440,0)&lt;&gt;ROUND(Configurações!$B$8*1440,0),"INT-15MIN",""),IF(OR(ROUND(DH72*1440,0)&lt;ROUND(Configurações!$B$9*1440,0),ROUND(DH72*1440,0)&gt;ROUND(Configurações!$B$10*1440,0)),"INT-1H2H","")))))</f>
        <v/>
      </c>
      <c r="DL72" t="str">
        <f>IF(Configurações!$B$3="Simples",IF('Escala Simples'!O72="Trabalho","TRAB",IF('Escala Simples'!O72="Folga","FOLGA",IF('Escala Simples'!O72="Atestado","ATEST",IF('Escala Simples'!O72="Férias","FERIAS","")))),"")</f>
        <v/>
      </c>
      <c r="DM72" s="71" t="str">
        <f>IF(Configurações!$B$3="Colunas",IF('Escala Colunas'!Q112="","",'Escala Colunas'!Q112),IF(Configurações!$B$3="Simples","",IF('Escala Linhas'!BE72="","",'Escala Linhas'!BE72)))</f>
        <v/>
      </c>
      <c r="DN72" s="71" t="str">
        <f>IF(Configurações!$B$3="Colunas",IF('Escala Colunas'!Q113="","",'Escala Colunas'!Q113),IF(Configurações!$B$3="Simples","",IF('Escala Linhas'!BF72="","",'Escala Linhas'!BF72)))</f>
        <v/>
      </c>
      <c r="DO72" s="71" t="str">
        <f>IF(Configurações!$B$3="Colunas",IF('Escala Colunas'!Q114="","",'Escala Colunas'!Q114),IF(Configurações!$B$3="Simples","",IF('Escala Linhas'!BG72="","",'Escala Linhas'!BG72)))</f>
        <v/>
      </c>
      <c r="DP72" s="71" t="str">
        <f>IF(Configurações!$B$3="Colunas",IF('Escala Colunas'!Q115="","",'Escala Colunas'!Q115),IF(Configurações!$B$3="Simples","",IF('Escala Linhas'!BH72="","",'Escala Linhas'!BH72)))</f>
        <v/>
      </c>
      <c r="DQ72">
        <f>IF($B72="",0,IF(Configurações!$B$3="Simples",IF(OR(DW72="TRAB",DW72="ATEST"),1,0),IF(AND(DM72&lt;&gt;"",DP72&lt;&gt;""),1,0)))</f>
        <v>0</v>
      </c>
      <c r="DR72" s="72">
        <f>IF(AND(DQ72=1,Configurações!$B$3&lt;&gt;"Simples"),MOD(DP72-DM72,1)-DS72,0)</f>
        <v>0</v>
      </c>
      <c r="DS72" s="72">
        <f t="shared" si="137"/>
        <v>0</v>
      </c>
      <c r="DT72">
        <f t="shared" si="138"/>
        <v>0</v>
      </c>
      <c r="DU72">
        <f t="shared" si="139"/>
        <v>0</v>
      </c>
      <c r="DV72" s="38" t="str">
        <f>IF(DQ72=0,"",IF(DT72&gt;Configurações!$B$15,"7DIA ","")&amp;IF(AND(WEEKDAY(DM$5)=1,DU72&gt;IF($D72="F",Configurações!$B$13,Configurações!$B$14)),"DOM ","")&amp;IF(Configurações!$B$3="Simples","",IF(ROUND(DR72*1440,0)&lt;=ROUND(Configurações!$B$11*1440,0),IF(ROUND(DS72*1440,0)&gt;0,"INT-INDEVIDO",""),IF(ROUND(DR72*1440,0)&lt;=ROUND(Configurações!$B$12*1440,0),IF(ROUND(DS72*1440,0)&lt;&gt;ROUND(Configurações!$B$8*1440,0),"INT-15MIN",""),IF(OR(ROUND(DS72*1440,0)&lt;ROUND(Configurações!$B$9*1440,0),ROUND(DS72*1440,0)&gt;ROUND(Configurações!$B$10*1440,0)),"INT-1H2H","")))))</f>
        <v/>
      </c>
      <c r="DW72" t="str">
        <f>IF(Configurações!$B$3="Simples",IF('Escala Simples'!P72="Trabalho","TRAB",IF('Escala Simples'!P72="Folga","FOLGA",IF('Escala Simples'!P72="Atestado","ATEST",IF('Escala Simples'!P72="Férias","FERIAS","")))),"")</f>
        <v/>
      </c>
      <c r="DX72" s="71" t="str">
        <f>IF(Configurações!$B$3="Colunas",IF('Escala Colunas'!Q117="","",'Escala Colunas'!Q117),IF(Configurações!$B$3="Simples","",IF('Escala Linhas'!BJ72="","",'Escala Linhas'!BJ72)))</f>
        <v/>
      </c>
      <c r="DY72" s="71" t="str">
        <f>IF(Configurações!$B$3="Colunas",IF('Escala Colunas'!Q118="","",'Escala Colunas'!Q118),IF(Configurações!$B$3="Simples","",IF('Escala Linhas'!BK72="","",'Escala Linhas'!BK72)))</f>
        <v/>
      </c>
      <c r="DZ72" s="71" t="str">
        <f>IF(Configurações!$B$3="Colunas",IF('Escala Colunas'!Q119="","",'Escala Colunas'!Q119),IF(Configurações!$B$3="Simples","",IF('Escala Linhas'!BL72="","",'Escala Linhas'!BL72)))</f>
        <v/>
      </c>
      <c r="EA72" s="71" t="str">
        <f>IF(Configurações!$B$3="Colunas",IF('Escala Colunas'!Q120="","",'Escala Colunas'!Q120),IF(Configurações!$B$3="Simples","",IF('Escala Linhas'!BM72="","",'Escala Linhas'!BM72)))</f>
        <v/>
      </c>
      <c r="EB72">
        <f>IF($B72="",0,IF(Configurações!$B$3="Simples",IF(OR(EH72="TRAB",EH72="ATEST"),1,0),IF(AND(DX72&lt;&gt;"",EA72&lt;&gt;""),1,0)))</f>
        <v>0</v>
      </c>
      <c r="EC72" s="72">
        <f>IF(AND(EB72=1,Configurações!$B$3&lt;&gt;"Simples"),MOD(EA72-DX72,1)-ED72,0)</f>
        <v>0</v>
      </c>
      <c r="ED72" s="72">
        <f t="shared" si="140"/>
        <v>0</v>
      </c>
      <c r="EE72">
        <f t="shared" si="141"/>
        <v>0</v>
      </c>
      <c r="EF72">
        <f t="shared" si="142"/>
        <v>0</v>
      </c>
      <c r="EG72" s="38" t="str">
        <f>IF(EB72=0,"",IF(EE72&gt;Configurações!$B$15,"7DIA ","")&amp;IF(AND(WEEKDAY(DX$5)=1,EF72&gt;IF($D72="F",Configurações!$B$13,Configurações!$B$14)),"DOM ","")&amp;IF(Configurações!$B$3="Simples","",IF(ROUND(EC72*1440,0)&lt;=ROUND(Configurações!$B$11*1440,0),IF(ROUND(ED72*1440,0)&gt;0,"INT-INDEVIDO",""),IF(ROUND(EC72*1440,0)&lt;=ROUND(Configurações!$B$12*1440,0),IF(ROUND(ED72*1440,0)&lt;&gt;ROUND(Configurações!$B$8*1440,0),"INT-15MIN",""),IF(OR(ROUND(ED72*1440,0)&lt;ROUND(Configurações!$B$9*1440,0),ROUND(ED72*1440,0)&gt;ROUND(Configurações!$B$10*1440,0)),"INT-1H2H","")))))</f>
        <v/>
      </c>
      <c r="EH72" t="str">
        <f>IF(Configurações!$B$3="Simples",IF('Escala Simples'!Q72="Trabalho","TRAB",IF('Escala Simples'!Q72="Folga","FOLGA",IF('Escala Simples'!Q72="Atestado","ATEST",IF('Escala Simples'!Q72="Férias","FERIAS","")))),"")</f>
        <v/>
      </c>
      <c r="EI72" s="71" t="str">
        <f>IF(Configurações!$B$3="Colunas",IF('Escala Colunas'!Q122="","",'Escala Colunas'!Q122),IF(Configurações!$B$3="Simples","",IF('Escala Linhas'!BO72="","",'Escala Linhas'!BO72)))</f>
        <v/>
      </c>
      <c r="EJ72" s="71" t="str">
        <f>IF(Configurações!$B$3="Colunas",IF('Escala Colunas'!Q123="","",'Escala Colunas'!Q123),IF(Configurações!$B$3="Simples","",IF('Escala Linhas'!BP72="","",'Escala Linhas'!BP72)))</f>
        <v/>
      </c>
      <c r="EK72" s="71" t="str">
        <f>IF(Configurações!$B$3="Colunas",IF('Escala Colunas'!Q124="","",'Escala Colunas'!Q124),IF(Configurações!$B$3="Simples","",IF('Escala Linhas'!BQ72="","",'Escala Linhas'!BQ72)))</f>
        <v/>
      </c>
      <c r="EL72" s="71" t="str">
        <f>IF(Configurações!$B$3="Colunas",IF('Escala Colunas'!Q125="","",'Escala Colunas'!Q125),IF(Configurações!$B$3="Simples","",IF('Escala Linhas'!BR72="","",'Escala Linhas'!BR72)))</f>
        <v/>
      </c>
      <c r="EM72">
        <f>IF($B72="",0,IF(Configurações!$B$3="Simples",IF(OR(ES72="TRAB",ES72="ATEST"),1,0),IF(AND(EI72&lt;&gt;"",EL72&lt;&gt;""),1,0)))</f>
        <v>0</v>
      </c>
      <c r="EN72" s="72">
        <f>IF(AND(EM72=1,Configurações!$B$3&lt;&gt;"Simples"),MOD(EL72-EI72,1)-EO72,0)</f>
        <v>0</v>
      </c>
      <c r="EO72" s="72">
        <f t="shared" si="143"/>
        <v>0</v>
      </c>
      <c r="EP72">
        <f t="shared" si="144"/>
        <v>0</v>
      </c>
      <c r="EQ72">
        <f t="shared" si="145"/>
        <v>0</v>
      </c>
      <c r="ER72" s="38" t="str">
        <f>IF(EM72=0,"",IF(EP72&gt;Configurações!$B$15,"7DIA ","")&amp;IF(AND(WEEKDAY(EI$5)=1,EQ72&gt;IF($D72="F",Configurações!$B$13,Configurações!$B$14)),"DOM ","")&amp;IF(Configurações!$B$3="Simples","",IF(ROUND(EN72*1440,0)&lt;=ROUND(Configurações!$B$11*1440,0),IF(ROUND(EO72*1440,0)&gt;0,"INT-INDEVIDO",""),IF(ROUND(EN72*1440,0)&lt;=ROUND(Configurações!$B$12*1440,0),IF(ROUND(EO72*1440,0)&lt;&gt;ROUND(Configurações!$B$8*1440,0),"INT-15MIN",""),IF(OR(ROUND(EO72*1440,0)&lt;ROUND(Configurações!$B$9*1440,0),ROUND(EO72*1440,0)&gt;ROUND(Configurações!$B$10*1440,0)),"INT-1H2H","")))))</f>
        <v/>
      </c>
      <c r="ES72" t="str">
        <f>IF(Configurações!$B$3="Simples",IF('Escala Simples'!R72="Trabalho","TRAB",IF('Escala Simples'!R72="Folga","FOLGA",IF('Escala Simples'!R72="Atestado","ATEST",IF('Escala Simples'!R72="Férias","FERIAS","")))),"")</f>
        <v/>
      </c>
      <c r="ET72" s="71" t="str">
        <f>IF(Configurações!$B$3="Colunas",IF('Escala Colunas'!Q127="","",'Escala Colunas'!Q127),IF(Configurações!$B$3="Simples","",IF('Escala Linhas'!BT72="","",'Escala Linhas'!BT72)))</f>
        <v/>
      </c>
      <c r="EU72" s="71" t="str">
        <f>IF(Configurações!$B$3="Colunas",IF('Escala Colunas'!Q128="","",'Escala Colunas'!Q128),IF(Configurações!$B$3="Simples","",IF('Escala Linhas'!BU72="","",'Escala Linhas'!BU72)))</f>
        <v/>
      </c>
      <c r="EV72" s="71" t="str">
        <f>IF(Configurações!$B$3="Colunas",IF('Escala Colunas'!Q129="","",'Escala Colunas'!Q129),IF(Configurações!$B$3="Simples","",IF('Escala Linhas'!BV72="","",'Escala Linhas'!BV72)))</f>
        <v/>
      </c>
      <c r="EW72" s="71" t="str">
        <f>IF(Configurações!$B$3="Colunas",IF('Escala Colunas'!Q130="","",'Escala Colunas'!Q130),IF(Configurações!$B$3="Simples","",IF('Escala Linhas'!BW72="","",'Escala Linhas'!BW72)))</f>
        <v/>
      </c>
      <c r="EX72">
        <f>IF($B72="",0,IF(Configurações!$B$3="Simples",IF(OR(FD72="TRAB",FD72="ATEST"),1,0),IF(AND(ET72&lt;&gt;"",EW72&lt;&gt;""),1,0)))</f>
        <v>0</v>
      </c>
      <c r="EY72" s="72">
        <f>IF(AND(EX72=1,Configurações!$B$3&lt;&gt;"Simples"),MOD(EW72-ET72,1)-EZ72,0)</f>
        <v>0</v>
      </c>
      <c r="EZ72" s="72">
        <f t="shared" si="146"/>
        <v>0</v>
      </c>
      <c r="FA72">
        <f t="shared" si="147"/>
        <v>0</v>
      </c>
      <c r="FB72">
        <f t="shared" si="148"/>
        <v>0</v>
      </c>
      <c r="FC72" s="38" t="str">
        <f>IF(EX72=0,"",IF(FA72&gt;Configurações!$B$15,"7DIA ","")&amp;IF(AND(WEEKDAY(ET$5)=1,FB72&gt;IF($D72="F",Configurações!$B$13,Configurações!$B$14)),"DOM ","")&amp;IF(Configurações!$B$3="Simples","",IF(ROUND(EY72*1440,0)&lt;=ROUND(Configurações!$B$11*1440,0),IF(ROUND(EZ72*1440,0)&gt;0,"INT-INDEVIDO",""),IF(ROUND(EY72*1440,0)&lt;=ROUND(Configurações!$B$12*1440,0),IF(ROUND(EZ72*1440,0)&lt;&gt;ROUND(Configurações!$B$8*1440,0),"INT-15MIN",""),IF(OR(ROUND(EZ72*1440,0)&lt;ROUND(Configurações!$B$9*1440,0),ROUND(EZ72*1440,0)&gt;ROUND(Configurações!$B$10*1440,0)),"INT-1H2H","")))))</f>
        <v/>
      </c>
      <c r="FD72" t="str">
        <f>IF(Configurações!$B$3="Simples",IF('Escala Simples'!S72="Trabalho","TRAB",IF('Escala Simples'!S72="Folga","FOLGA",IF('Escala Simples'!S72="Atestado","ATEST",IF('Escala Simples'!S72="Férias","FERIAS","")))),"")</f>
        <v/>
      </c>
      <c r="FE72" s="71" t="str">
        <f>IF(Configurações!$B$3="Colunas",IF('Escala Colunas'!Q135="","",'Escala Colunas'!Q135),IF(Configurações!$B$3="Simples","",IF('Escala Linhas'!CB72="","",'Escala Linhas'!CB72)))</f>
        <v/>
      </c>
      <c r="FF72" s="71" t="str">
        <f>IF(Configurações!$B$3="Colunas",IF('Escala Colunas'!Q136="","",'Escala Colunas'!Q136),IF(Configurações!$B$3="Simples","",IF('Escala Linhas'!CC72="","",'Escala Linhas'!CC72)))</f>
        <v/>
      </c>
      <c r="FG72" s="71" t="str">
        <f>IF(Configurações!$B$3="Colunas",IF('Escala Colunas'!Q137="","",'Escala Colunas'!Q137),IF(Configurações!$B$3="Simples","",IF('Escala Linhas'!CD72="","",'Escala Linhas'!CD72)))</f>
        <v/>
      </c>
      <c r="FH72" s="71" t="str">
        <f>IF(Configurações!$B$3="Colunas",IF('Escala Colunas'!Q138="","",'Escala Colunas'!Q138),IF(Configurações!$B$3="Simples","",IF('Escala Linhas'!CE72="","",'Escala Linhas'!CE72)))</f>
        <v/>
      </c>
      <c r="FI72">
        <f>IF($B72="",0,IF(Configurações!$B$3="Simples",IF(OR(FO72="TRAB",FO72="ATEST"),1,0),IF(AND(FE72&lt;&gt;"",FH72&lt;&gt;""),1,0)))</f>
        <v>0</v>
      </c>
      <c r="FJ72" s="72">
        <f>IF(AND(FI72=1,Configurações!$B$3&lt;&gt;"Simples"),MOD(FH72-FE72,1)-FK72,0)</f>
        <v>0</v>
      </c>
      <c r="FK72" s="72">
        <f t="shared" si="149"/>
        <v>0</v>
      </c>
      <c r="FL72">
        <f t="shared" si="150"/>
        <v>0</v>
      </c>
      <c r="FM72">
        <f t="shared" si="151"/>
        <v>0</v>
      </c>
      <c r="FN72" s="38" t="str">
        <f>IF(FI72=0,"",IF(FL72&gt;Configurações!$B$15,"7DIA ","")&amp;IF(AND(WEEKDAY(FE$5)=1,FM72&gt;IF($D72="F",Configurações!$B$13,Configurações!$B$14)),"DOM ","")&amp;IF(Configurações!$B$3="Simples","",IF(ROUND(FJ72*1440,0)&lt;=ROUND(Configurações!$B$11*1440,0),IF(ROUND(FK72*1440,0)&gt;0,"INT-INDEVIDO",""),IF(ROUND(FJ72*1440,0)&lt;=ROUND(Configurações!$B$12*1440,0),IF(ROUND(FK72*1440,0)&lt;&gt;ROUND(Configurações!$B$8*1440,0),"INT-15MIN",""),IF(OR(ROUND(FK72*1440,0)&lt;ROUND(Configurações!$B$9*1440,0),ROUND(FK72*1440,0)&gt;ROUND(Configurações!$B$10*1440,0)),"INT-1H2H","")))))</f>
        <v/>
      </c>
      <c r="FO72" t="str">
        <f>IF(Configurações!$B$3="Simples",IF('Escala Simples'!V72="Trabalho","TRAB",IF('Escala Simples'!V72="Folga","FOLGA",IF('Escala Simples'!V72="Atestado","ATEST",IF('Escala Simples'!V72="Férias","FERIAS","")))),"")</f>
        <v/>
      </c>
      <c r="FP72" s="71" t="str">
        <f>IF(Configurações!$B$3="Colunas",IF('Escala Colunas'!Q140="","",'Escala Colunas'!Q140),IF(Configurações!$B$3="Simples","",IF('Escala Linhas'!CG72="","",'Escala Linhas'!CG72)))</f>
        <v/>
      </c>
      <c r="FQ72" s="71" t="str">
        <f>IF(Configurações!$B$3="Colunas",IF('Escala Colunas'!Q141="","",'Escala Colunas'!Q141),IF(Configurações!$B$3="Simples","",IF('Escala Linhas'!CH72="","",'Escala Linhas'!CH72)))</f>
        <v/>
      </c>
      <c r="FR72" s="71" t="str">
        <f>IF(Configurações!$B$3="Colunas",IF('Escala Colunas'!Q142="","",'Escala Colunas'!Q142),IF(Configurações!$B$3="Simples","",IF('Escala Linhas'!CI72="","",'Escala Linhas'!CI72)))</f>
        <v/>
      </c>
      <c r="FS72" s="71" t="str">
        <f>IF(Configurações!$B$3="Colunas",IF('Escala Colunas'!Q143="","",'Escala Colunas'!Q143),IF(Configurações!$B$3="Simples","",IF('Escala Linhas'!CJ72="","",'Escala Linhas'!CJ72)))</f>
        <v/>
      </c>
      <c r="FT72">
        <f>IF($B72="",0,IF(Configurações!$B$3="Simples",IF(OR(FZ72="TRAB",FZ72="ATEST"),1,0),IF(AND(FP72&lt;&gt;"",FS72&lt;&gt;""),1,0)))</f>
        <v>0</v>
      </c>
      <c r="FU72" s="72">
        <f>IF(AND(FT72=1,Configurações!$B$3&lt;&gt;"Simples"),MOD(FS72-FP72,1)-FV72,0)</f>
        <v>0</v>
      </c>
      <c r="FV72" s="72">
        <f t="shared" si="152"/>
        <v>0</v>
      </c>
      <c r="FW72">
        <f t="shared" si="153"/>
        <v>0</v>
      </c>
      <c r="FX72">
        <f t="shared" si="154"/>
        <v>0</v>
      </c>
      <c r="FY72" s="38" t="str">
        <f>IF(FT72=0,"",IF(FW72&gt;Configurações!$B$15,"7DIA ","")&amp;IF(AND(WEEKDAY(FP$5)=1,FX72&gt;IF($D72="F",Configurações!$B$13,Configurações!$B$14)),"DOM ","")&amp;IF(Configurações!$B$3="Simples","",IF(ROUND(FU72*1440,0)&lt;=ROUND(Configurações!$B$11*1440,0),IF(ROUND(FV72*1440,0)&gt;0,"INT-INDEVIDO",""),IF(ROUND(FU72*1440,0)&lt;=ROUND(Configurações!$B$12*1440,0),IF(ROUND(FV72*1440,0)&lt;&gt;ROUND(Configurações!$B$8*1440,0),"INT-15MIN",""),IF(OR(ROUND(FV72*1440,0)&lt;ROUND(Configurações!$B$9*1440,0),ROUND(FV72*1440,0)&gt;ROUND(Configurações!$B$10*1440,0)),"INT-1H2H","")))))</f>
        <v/>
      </c>
      <c r="FZ72" t="str">
        <f>IF(Configurações!$B$3="Simples",IF('Escala Simples'!W72="Trabalho","TRAB",IF('Escala Simples'!W72="Folga","FOLGA",IF('Escala Simples'!W72="Atestado","ATEST",IF('Escala Simples'!W72="Férias","FERIAS","")))),"")</f>
        <v/>
      </c>
      <c r="GA72" s="71" t="str">
        <f>IF(Configurações!$B$3="Colunas",IF('Escala Colunas'!Q145="","",'Escala Colunas'!Q145),IF(Configurações!$B$3="Simples","",IF('Escala Linhas'!CL72="","",'Escala Linhas'!CL72)))</f>
        <v/>
      </c>
      <c r="GB72" s="71" t="str">
        <f>IF(Configurações!$B$3="Colunas",IF('Escala Colunas'!Q146="","",'Escala Colunas'!Q146),IF(Configurações!$B$3="Simples","",IF('Escala Linhas'!CM72="","",'Escala Linhas'!CM72)))</f>
        <v/>
      </c>
      <c r="GC72" s="71" t="str">
        <f>IF(Configurações!$B$3="Colunas",IF('Escala Colunas'!Q147="","",'Escala Colunas'!Q147),IF(Configurações!$B$3="Simples","",IF('Escala Linhas'!CN72="","",'Escala Linhas'!CN72)))</f>
        <v/>
      </c>
      <c r="GD72" s="71" t="str">
        <f>IF(Configurações!$B$3="Colunas",IF('Escala Colunas'!Q148="","",'Escala Colunas'!Q148),IF(Configurações!$B$3="Simples","",IF('Escala Linhas'!CO72="","",'Escala Linhas'!CO72)))</f>
        <v/>
      </c>
      <c r="GE72">
        <f>IF($B72="",0,IF(Configurações!$B$3="Simples",IF(OR(GK72="TRAB",GK72="ATEST"),1,0),IF(AND(GA72&lt;&gt;"",GD72&lt;&gt;""),1,0)))</f>
        <v>0</v>
      </c>
      <c r="GF72" s="72">
        <f>IF(AND(GE72=1,Configurações!$B$3&lt;&gt;"Simples"),MOD(GD72-GA72,1)-GG72,0)</f>
        <v>0</v>
      </c>
      <c r="GG72" s="72">
        <f t="shared" si="155"/>
        <v>0</v>
      </c>
      <c r="GH72">
        <f t="shared" si="156"/>
        <v>0</v>
      </c>
      <c r="GI72">
        <f t="shared" si="157"/>
        <v>0</v>
      </c>
      <c r="GJ72" s="38" t="str">
        <f>IF(GE72=0,"",IF(GH72&gt;Configurações!$B$15,"7DIA ","")&amp;IF(AND(WEEKDAY(GA$5)=1,GI72&gt;IF($D72="F",Configurações!$B$13,Configurações!$B$14)),"DOM ","")&amp;IF(Configurações!$B$3="Simples","",IF(ROUND(GF72*1440,0)&lt;=ROUND(Configurações!$B$11*1440,0),IF(ROUND(GG72*1440,0)&gt;0,"INT-INDEVIDO",""),IF(ROUND(GF72*1440,0)&lt;=ROUND(Configurações!$B$12*1440,0),IF(ROUND(GG72*1440,0)&lt;&gt;ROUND(Configurações!$B$8*1440,0),"INT-15MIN",""),IF(OR(ROUND(GG72*1440,0)&lt;ROUND(Configurações!$B$9*1440,0),ROUND(GG72*1440,0)&gt;ROUND(Configurações!$B$10*1440,0)),"INT-1H2H","")))))</f>
        <v/>
      </c>
      <c r="GK72" t="str">
        <f>IF(Configurações!$B$3="Simples",IF('Escala Simples'!X72="Trabalho","TRAB",IF('Escala Simples'!X72="Folga","FOLGA",IF('Escala Simples'!X72="Atestado","ATEST",IF('Escala Simples'!X72="Férias","FERIAS","")))),"")</f>
        <v/>
      </c>
      <c r="GL72" s="71" t="str">
        <f>IF(Configurações!$B$3="Colunas",IF('Escala Colunas'!Q150="","",'Escala Colunas'!Q150),IF(Configurações!$B$3="Simples","",IF('Escala Linhas'!CQ72="","",'Escala Linhas'!CQ72)))</f>
        <v/>
      </c>
      <c r="GM72" s="71" t="str">
        <f>IF(Configurações!$B$3="Colunas",IF('Escala Colunas'!Q151="","",'Escala Colunas'!Q151),IF(Configurações!$B$3="Simples","",IF('Escala Linhas'!CR72="","",'Escala Linhas'!CR72)))</f>
        <v/>
      </c>
      <c r="GN72" s="71" t="str">
        <f>IF(Configurações!$B$3="Colunas",IF('Escala Colunas'!Q152="","",'Escala Colunas'!Q152),IF(Configurações!$B$3="Simples","",IF('Escala Linhas'!CS72="","",'Escala Linhas'!CS72)))</f>
        <v/>
      </c>
      <c r="GO72" s="71" t="str">
        <f>IF(Configurações!$B$3="Colunas",IF('Escala Colunas'!Q153="","",'Escala Colunas'!Q153),IF(Configurações!$B$3="Simples","",IF('Escala Linhas'!CT72="","",'Escala Linhas'!CT72)))</f>
        <v/>
      </c>
      <c r="GP72">
        <f>IF($B72="",0,IF(Configurações!$B$3="Simples",IF(OR(GV72="TRAB",GV72="ATEST"),1,0),IF(AND(GL72&lt;&gt;"",GO72&lt;&gt;""),1,0)))</f>
        <v>0</v>
      </c>
      <c r="GQ72" s="72">
        <f>IF(AND(GP72=1,Configurações!$B$3&lt;&gt;"Simples"),MOD(GO72-GL72,1)-GR72,0)</f>
        <v>0</v>
      </c>
      <c r="GR72" s="72">
        <f t="shared" si="158"/>
        <v>0</v>
      </c>
      <c r="GS72">
        <f t="shared" si="159"/>
        <v>0</v>
      </c>
      <c r="GT72">
        <f t="shared" si="160"/>
        <v>0</v>
      </c>
      <c r="GU72" s="38" t="str">
        <f>IF(GP72=0,"",IF(GS72&gt;Configurações!$B$15,"7DIA ","")&amp;IF(AND(WEEKDAY(GL$5)=1,GT72&gt;IF($D72="F",Configurações!$B$13,Configurações!$B$14)),"DOM ","")&amp;IF(Configurações!$B$3="Simples","",IF(ROUND(GQ72*1440,0)&lt;=ROUND(Configurações!$B$11*1440,0),IF(ROUND(GR72*1440,0)&gt;0,"INT-INDEVIDO",""),IF(ROUND(GQ72*1440,0)&lt;=ROUND(Configurações!$B$12*1440,0),IF(ROUND(GR72*1440,0)&lt;&gt;ROUND(Configurações!$B$8*1440,0),"INT-15MIN",""),IF(OR(ROUND(GR72*1440,0)&lt;ROUND(Configurações!$B$9*1440,0),ROUND(GR72*1440,0)&gt;ROUND(Configurações!$B$10*1440,0)),"INT-1H2H","")))))</f>
        <v/>
      </c>
      <c r="GV72" t="str">
        <f>IF(Configurações!$B$3="Simples",IF('Escala Simples'!Y72="Trabalho","TRAB",IF('Escala Simples'!Y72="Folga","FOLGA",IF('Escala Simples'!Y72="Atestado","ATEST",IF('Escala Simples'!Y72="Férias","FERIAS","")))),"")</f>
        <v/>
      </c>
      <c r="GW72" s="71" t="str">
        <f>IF(Configurações!$B$3="Colunas",IF('Escala Colunas'!Q155="","",'Escala Colunas'!Q155),IF(Configurações!$B$3="Simples","",IF('Escala Linhas'!CV72="","",'Escala Linhas'!CV72)))</f>
        <v/>
      </c>
      <c r="GX72" s="71" t="str">
        <f>IF(Configurações!$B$3="Colunas",IF('Escala Colunas'!Q156="","",'Escala Colunas'!Q156),IF(Configurações!$B$3="Simples","",IF('Escala Linhas'!CW72="","",'Escala Linhas'!CW72)))</f>
        <v/>
      </c>
      <c r="GY72" s="71" t="str">
        <f>IF(Configurações!$B$3="Colunas",IF('Escala Colunas'!Q157="","",'Escala Colunas'!Q157),IF(Configurações!$B$3="Simples","",IF('Escala Linhas'!CX72="","",'Escala Linhas'!CX72)))</f>
        <v/>
      </c>
      <c r="GZ72" s="71" t="str">
        <f>IF(Configurações!$B$3="Colunas",IF('Escala Colunas'!Q158="","",'Escala Colunas'!Q158),IF(Configurações!$B$3="Simples","",IF('Escala Linhas'!CY72="","",'Escala Linhas'!CY72)))</f>
        <v/>
      </c>
      <c r="HA72">
        <f>IF($B72="",0,IF(Configurações!$B$3="Simples",IF(OR(HG72="TRAB",HG72="ATEST"),1,0),IF(AND(GW72&lt;&gt;"",GZ72&lt;&gt;""),1,0)))</f>
        <v>0</v>
      </c>
      <c r="HB72" s="72">
        <f>IF(AND(HA72=1,Configurações!$B$3&lt;&gt;"Simples"),MOD(GZ72-GW72,1)-HC72,0)</f>
        <v>0</v>
      </c>
      <c r="HC72" s="72">
        <f t="shared" si="161"/>
        <v>0</v>
      </c>
      <c r="HD72">
        <f t="shared" si="162"/>
        <v>0</v>
      </c>
      <c r="HE72">
        <f t="shared" si="163"/>
        <v>0</v>
      </c>
      <c r="HF72" s="38" t="str">
        <f>IF(HA72=0,"",IF(HD72&gt;Configurações!$B$15,"7DIA ","")&amp;IF(AND(WEEKDAY(GW$5)=1,HE72&gt;IF($D72="F",Configurações!$B$13,Configurações!$B$14)),"DOM ","")&amp;IF(Configurações!$B$3="Simples","",IF(ROUND(HB72*1440,0)&lt;=ROUND(Configurações!$B$11*1440,0),IF(ROUND(HC72*1440,0)&gt;0,"INT-INDEVIDO",""),IF(ROUND(HB72*1440,0)&lt;=ROUND(Configurações!$B$12*1440,0),IF(ROUND(HC72*1440,0)&lt;&gt;ROUND(Configurações!$B$8*1440,0),"INT-15MIN",""),IF(OR(ROUND(HC72*1440,0)&lt;ROUND(Configurações!$B$9*1440,0),ROUND(HC72*1440,0)&gt;ROUND(Configurações!$B$10*1440,0)),"INT-1H2H","")))))</f>
        <v/>
      </c>
      <c r="HG72" t="str">
        <f>IF(Configurações!$B$3="Simples",IF('Escala Simples'!Z72="Trabalho","TRAB",IF('Escala Simples'!Z72="Folga","FOLGA",IF('Escala Simples'!Z72="Atestado","ATEST",IF('Escala Simples'!Z72="Férias","FERIAS","")))),"")</f>
        <v/>
      </c>
      <c r="HH72" s="71" t="str">
        <f>IF(Configurações!$B$3="Colunas",IF('Escala Colunas'!Q160="","",'Escala Colunas'!Q160),IF(Configurações!$B$3="Simples","",IF('Escala Linhas'!DA72="","",'Escala Linhas'!DA72)))</f>
        <v/>
      </c>
      <c r="HI72" s="71" t="str">
        <f>IF(Configurações!$B$3="Colunas",IF('Escala Colunas'!Q161="","",'Escala Colunas'!Q161),IF(Configurações!$B$3="Simples","",IF('Escala Linhas'!DB72="","",'Escala Linhas'!DB72)))</f>
        <v/>
      </c>
      <c r="HJ72" s="71" t="str">
        <f>IF(Configurações!$B$3="Colunas",IF('Escala Colunas'!Q162="","",'Escala Colunas'!Q162),IF(Configurações!$B$3="Simples","",IF('Escala Linhas'!DC72="","",'Escala Linhas'!DC72)))</f>
        <v/>
      </c>
      <c r="HK72" s="71" t="str">
        <f>IF(Configurações!$B$3="Colunas",IF('Escala Colunas'!Q163="","",'Escala Colunas'!Q163),IF(Configurações!$B$3="Simples","",IF('Escala Linhas'!DD72="","",'Escala Linhas'!DD72)))</f>
        <v/>
      </c>
      <c r="HL72">
        <f>IF($B72="",0,IF(Configurações!$B$3="Simples",IF(OR(HR72="TRAB",HR72="ATEST"),1,0),IF(AND(HH72&lt;&gt;"",HK72&lt;&gt;""),1,0)))</f>
        <v>0</v>
      </c>
      <c r="HM72" s="72">
        <f>IF(AND(HL72=1,Configurações!$B$3&lt;&gt;"Simples"),MOD(HK72-HH72,1)-HN72,0)</f>
        <v>0</v>
      </c>
      <c r="HN72" s="72">
        <f t="shared" si="164"/>
        <v>0</v>
      </c>
      <c r="HO72">
        <f t="shared" si="165"/>
        <v>0</v>
      </c>
      <c r="HP72">
        <f t="shared" si="166"/>
        <v>0</v>
      </c>
      <c r="HQ72" s="38" t="str">
        <f>IF(HL72=0,"",IF(HO72&gt;Configurações!$B$15,"7DIA ","")&amp;IF(AND(WEEKDAY(HH$5)=1,HP72&gt;IF($D72="F",Configurações!$B$13,Configurações!$B$14)),"DOM ","")&amp;IF(Configurações!$B$3="Simples","",IF(ROUND(HM72*1440,0)&lt;=ROUND(Configurações!$B$11*1440,0),IF(ROUND(HN72*1440,0)&gt;0,"INT-INDEVIDO",""),IF(ROUND(HM72*1440,0)&lt;=ROUND(Configurações!$B$12*1440,0),IF(ROUND(HN72*1440,0)&lt;&gt;ROUND(Configurações!$B$8*1440,0),"INT-15MIN",""),IF(OR(ROUND(HN72*1440,0)&lt;ROUND(Configurações!$B$9*1440,0),ROUND(HN72*1440,0)&gt;ROUND(Configurações!$B$10*1440,0)),"INT-1H2H","")))))</f>
        <v/>
      </c>
      <c r="HR72" t="str">
        <f>IF(Configurações!$B$3="Simples",IF('Escala Simples'!AA72="Trabalho","TRAB",IF('Escala Simples'!AA72="Folga","FOLGA",IF('Escala Simples'!AA72="Atestado","ATEST",IF('Escala Simples'!AA72="Férias","FERIAS","")))),"")</f>
        <v/>
      </c>
      <c r="HS72" s="71" t="str">
        <f>IF(Configurações!$B$3="Colunas",IF('Escala Colunas'!Q165="","",'Escala Colunas'!Q165),IF(Configurações!$B$3="Simples","",IF('Escala Linhas'!DF72="","",'Escala Linhas'!DF72)))</f>
        <v/>
      </c>
      <c r="HT72" s="71" t="str">
        <f>IF(Configurações!$B$3="Colunas",IF('Escala Colunas'!Q166="","",'Escala Colunas'!Q166),IF(Configurações!$B$3="Simples","",IF('Escala Linhas'!DG72="","",'Escala Linhas'!DG72)))</f>
        <v/>
      </c>
      <c r="HU72" s="71" t="str">
        <f>IF(Configurações!$B$3="Colunas",IF('Escala Colunas'!Q167="","",'Escala Colunas'!Q167),IF(Configurações!$B$3="Simples","",IF('Escala Linhas'!DH72="","",'Escala Linhas'!DH72)))</f>
        <v/>
      </c>
      <c r="HV72" s="71" t="str">
        <f>IF(Configurações!$B$3="Colunas",IF('Escala Colunas'!Q168="","",'Escala Colunas'!Q168),IF(Configurações!$B$3="Simples","",IF('Escala Linhas'!DI72="","",'Escala Linhas'!DI72)))</f>
        <v/>
      </c>
      <c r="HW72">
        <f>IF($B72="",0,IF(Configurações!$B$3="Simples",IF(OR(IC72="TRAB",IC72="ATEST"),1,0),IF(AND(HS72&lt;&gt;"",HV72&lt;&gt;""),1,0)))</f>
        <v>0</v>
      </c>
      <c r="HX72" s="72">
        <f>IF(AND(HW72=1,Configurações!$B$3&lt;&gt;"Simples"),MOD(HV72-HS72,1)-HY72,0)</f>
        <v>0</v>
      </c>
      <c r="HY72" s="72">
        <f t="shared" si="167"/>
        <v>0</v>
      </c>
      <c r="HZ72">
        <f t="shared" si="168"/>
        <v>0</v>
      </c>
      <c r="IA72">
        <f t="shared" si="169"/>
        <v>0</v>
      </c>
      <c r="IB72" s="38" t="str">
        <f>IF(HW72=0,"",IF(HZ72&gt;Configurações!$B$15,"7DIA ","")&amp;IF(AND(WEEKDAY(HS$5)=1,IA72&gt;IF($D72="F",Configurações!$B$13,Configurações!$B$14)),"DOM ","")&amp;IF(Configurações!$B$3="Simples","",IF(ROUND(HX72*1440,0)&lt;=ROUND(Configurações!$B$11*1440,0),IF(ROUND(HY72*1440,0)&gt;0,"INT-INDEVIDO",""),IF(ROUND(HX72*1440,0)&lt;=ROUND(Configurações!$B$12*1440,0),IF(ROUND(HY72*1440,0)&lt;&gt;ROUND(Configurações!$B$8*1440,0),"INT-15MIN",""),IF(OR(ROUND(HY72*1440,0)&lt;ROUND(Configurações!$B$9*1440,0),ROUND(HY72*1440,0)&gt;ROUND(Configurações!$B$10*1440,0)),"INT-1H2H","")))))</f>
        <v/>
      </c>
      <c r="IC72" t="str">
        <f>IF(Configurações!$B$3="Simples",IF('Escala Simples'!AB72="Trabalho","TRAB",IF('Escala Simples'!AB72="Folga","FOLGA",IF('Escala Simples'!AB72="Atestado","ATEST",IF('Escala Simples'!AB72="Férias","FERIAS","")))),"")</f>
        <v/>
      </c>
      <c r="ID72" s="71" t="str">
        <f>IF(Configurações!$B$3="Colunas",IF('Escala Colunas'!Q173="","",'Escala Colunas'!Q173),IF(Configurações!$B$3="Simples","",IF('Escala Linhas'!DN72="","",'Escala Linhas'!DN72)))</f>
        <v/>
      </c>
      <c r="IE72" s="71" t="str">
        <f>IF(Configurações!$B$3="Colunas",IF('Escala Colunas'!Q174="","",'Escala Colunas'!Q174),IF(Configurações!$B$3="Simples","",IF('Escala Linhas'!DO72="","",'Escala Linhas'!DO72)))</f>
        <v/>
      </c>
      <c r="IF72" s="71" t="str">
        <f>IF(Configurações!$B$3="Colunas",IF('Escala Colunas'!Q175="","",'Escala Colunas'!Q175),IF(Configurações!$B$3="Simples","",IF('Escala Linhas'!DP72="","",'Escala Linhas'!DP72)))</f>
        <v/>
      </c>
      <c r="IG72" s="71" t="str">
        <f>IF(Configurações!$B$3="Colunas",IF('Escala Colunas'!Q176="","",'Escala Colunas'!Q176),IF(Configurações!$B$3="Simples","",IF('Escala Linhas'!DQ72="","",'Escala Linhas'!DQ72)))</f>
        <v/>
      </c>
      <c r="IH72">
        <f>IF($B72="",0,IF(Configurações!$B$3="Simples",IF(OR(IN72="TRAB",IN72="ATEST"),1,0),IF(AND(ID72&lt;&gt;"",IG72&lt;&gt;""),1,0)))</f>
        <v>0</v>
      </c>
      <c r="II72" s="72">
        <f>IF(AND(IH72=1,Configurações!$B$3&lt;&gt;"Simples"),MOD(IG72-ID72,1)-IJ72,0)</f>
        <v>0</v>
      </c>
      <c r="IJ72" s="72">
        <f t="shared" si="170"/>
        <v>0</v>
      </c>
      <c r="IK72">
        <f t="shared" si="171"/>
        <v>0</v>
      </c>
      <c r="IL72">
        <f t="shared" si="172"/>
        <v>0</v>
      </c>
      <c r="IM72" s="38" t="str">
        <f>IF(IH72=0,"",IF(IK72&gt;Configurações!$B$15,"7DIA ","")&amp;IF(AND(WEEKDAY(ID$5)=1,IL72&gt;IF($D72="F",Configurações!$B$13,Configurações!$B$14)),"DOM ","")&amp;IF(Configurações!$B$3="Simples","",IF(ROUND(II72*1440,0)&lt;=ROUND(Configurações!$B$11*1440,0),IF(ROUND(IJ72*1440,0)&gt;0,"INT-INDEVIDO",""),IF(ROUND(II72*1440,0)&lt;=ROUND(Configurações!$B$12*1440,0),IF(ROUND(IJ72*1440,0)&lt;&gt;ROUND(Configurações!$B$8*1440,0),"INT-15MIN",""),IF(OR(ROUND(IJ72*1440,0)&lt;ROUND(Configurações!$B$9*1440,0),ROUND(IJ72*1440,0)&gt;ROUND(Configurações!$B$10*1440,0)),"INT-1H2H","")))))</f>
        <v/>
      </c>
      <c r="IN72" t="str">
        <f>IF(Configurações!$B$3="Simples",IF('Escala Simples'!AE72="Trabalho","TRAB",IF('Escala Simples'!AE72="Folga","FOLGA",IF('Escala Simples'!AE72="Atestado","ATEST",IF('Escala Simples'!AE72="Férias","FERIAS","")))),"")</f>
        <v/>
      </c>
      <c r="IO72" s="71" t="str">
        <f>IF(Configurações!$B$3="Colunas",IF('Escala Colunas'!Q178="","",'Escala Colunas'!Q178),IF(Configurações!$B$3="Simples","",IF('Escala Linhas'!DS72="","",'Escala Linhas'!DS72)))</f>
        <v/>
      </c>
      <c r="IP72" s="71" t="str">
        <f>IF(Configurações!$B$3="Colunas",IF('Escala Colunas'!Q179="","",'Escala Colunas'!Q179),IF(Configurações!$B$3="Simples","",IF('Escala Linhas'!DT72="","",'Escala Linhas'!DT72)))</f>
        <v/>
      </c>
      <c r="IQ72" s="71" t="str">
        <f>IF(Configurações!$B$3="Colunas",IF('Escala Colunas'!Q180="","",'Escala Colunas'!Q180),IF(Configurações!$B$3="Simples","",IF('Escala Linhas'!DU72="","",'Escala Linhas'!DU72)))</f>
        <v/>
      </c>
      <c r="IR72" s="71" t="str">
        <f>IF(Configurações!$B$3="Colunas",IF('Escala Colunas'!Q181="","",'Escala Colunas'!Q181),IF(Configurações!$B$3="Simples","",IF('Escala Linhas'!DV72="","",'Escala Linhas'!DV72)))</f>
        <v/>
      </c>
      <c r="IS72">
        <f>IF($B72="",0,IF(Configurações!$B$3="Simples",IF(OR(IY72="TRAB",IY72="ATEST"),1,0),IF(AND(IO72&lt;&gt;"",IR72&lt;&gt;""),1,0)))</f>
        <v>0</v>
      </c>
      <c r="IT72" s="72">
        <f>IF(AND(IS72=1,Configurações!$B$3&lt;&gt;"Simples"),MOD(IR72-IO72,1)-IU72,0)</f>
        <v>0</v>
      </c>
      <c r="IU72" s="72">
        <f t="shared" si="173"/>
        <v>0</v>
      </c>
      <c r="IV72">
        <f t="shared" si="174"/>
        <v>0</v>
      </c>
      <c r="IW72">
        <f t="shared" si="175"/>
        <v>0</v>
      </c>
      <c r="IX72" s="38" t="str">
        <f>IF(IS72=0,"",IF(IV72&gt;Configurações!$B$15,"7DIA ","")&amp;IF(AND(WEEKDAY(IO$5)=1,IW72&gt;IF($D72="F",Configurações!$B$13,Configurações!$B$14)),"DOM ","")&amp;IF(Configurações!$B$3="Simples","",IF(ROUND(IT72*1440,0)&lt;=ROUND(Configurações!$B$11*1440,0),IF(ROUND(IU72*1440,0)&gt;0,"INT-INDEVIDO",""),IF(ROUND(IT72*1440,0)&lt;=ROUND(Configurações!$B$12*1440,0),IF(ROUND(IU72*1440,0)&lt;&gt;ROUND(Configurações!$B$8*1440,0),"INT-15MIN",""),IF(OR(ROUND(IU72*1440,0)&lt;ROUND(Configurações!$B$9*1440,0),ROUND(IU72*1440,0)&gt;ROUND(Configurações!$B$10*1440,0)),"INT-1H2H","")))))</f>
        <v/>
      </c>
      <c r="IY72" t="str">
        <f>IF(Configurações!$B$3="Simples",IF('Escala Simples'!AF72="Trabalho","TRAB",IF('Escala Simples'!AF72="Folga","FOLGA",IF('Escala Simples'!AF72="Atestado","ATEST",IF('Escala Simples'!AF72="Férias","FERIAS","")))),"")</f>
        <v/>
      </c>
      <c r="IZ72" s="71" t="str">
        <f>IF(Configurações!$B$3="Colunas",IF('Escala Colunas'!Q183="","",'Escala Colunas'!Q183),IF(Configurações!$B$3="Simples","",IF('Escala Linhas'!DX72="","",'Escala Linhas'!DX72)))</f>
        <v/>
      </c>
      <c r="JA72" s="71" t="str">
        <f>IF(Configurações!$B$3="Colunas",IF('Escala Colunas'!Q184="","",'Escala Colunas'!Q184),IF(Configurações!$B$3="Simples","",IF('Escala Linhas'!DY72="","",'Escala Linhas'!DY72)))</f>
        <v/>
      </c>
      <c r="JB72" s="71" t="str">
        <f>IF(Configurações!$B$3="Colunas",IF('Escala Colunas'!Q185="","",'Escala Colunas'!Q185),IF(Configurações!$B$3="Simples","",IF('Escala Linhas'!DZ72="","",'Escala Linhas'!DZ72)))</f>
        <v/>
      </c>
      <c r="JC72" s="71" t="str">
        <f>IF(Configurações!$B$3="Colunas",IF('Escala Colunas'!Q186="","",'Escala Colunas'!Q186),IF(Configurações!$B$3="Simples","",IF('Escala Linhas'!EA72="","",'Escala Linhas'!EA72)))</f>
        <v/>
      </c>
      <c r="JD72">
        <f>IF($B72="",0,IF(Configurações!$B$3="Simples",IF(OR(JJ72="TRAB",JJ72="ATEST"),1,0),IF(AND(IZ72&lt;&gt;"",JC72&lt;&gt;""),1,0)))</f>
        <v>0</v>
      </c>
      <c r="JE72" s="72">
        <f>IF(AND(JD72=1,Configurações!$B$3&lt;&gt;"Simples"),MOD(JC72-IZ72,1)-JF72,0)</f>
        <v>0</v>
      </c>
      <c r="JF72" s="72">
        <f t="shared" si="176"/>
        <v>0</v>
      </c>
      <c r="JG72">
        <f t="shared" si="177"/>
        <v>0</v>
      </c>
      <c r="JH72">
        <f t="shared" si="178"/>
        <v>0</v>
      </c>
      <c r="JI72" s="38" t="str">
        <f>IF(JD72=0,"",IF(JG72&gt;Configurações!$B$15,"7DIA ","")&amp;IF(AND(WEEKDAY(IZ$5)=1,JH72&gt;IF($D72="F",Configurações!$B$13,Configurações!$B$14)),"DOM ","")&amp;IF(Configurações!$B$3="Simples","",IF(ROUND(JE72*1440,0)&lt;=ROUND(Configurações!$B$11*1440,0),IF(ROUND(JF72*1440,0)&gt;0,"INT-INDEVIDO",""),IF(ROUND(JE72*1440,0)&lt;=ROUND(Configurações!$B$12*1440,0),IF(ROUND(JF72*1440,0)&lt;&gt;ROUND(Configurações!$B$8*1440,0),"INT-15MIN",""),IF(OR(ROUND(JF72*1440,0)&lt;ROUND(Configurações!$B$9*1440,0),ROUND(JF72*1440,0)&gt;ROUND(Configurações!$B$10*1440,0)),"INT-1H2H","")))))</f>
        <v/>
      </c>
      <c r="JJ72" t="str">
        <f>IF(Configurações!$B$3="Simples",IF('Escala Simples'!AG72="Trabalho","TRAB",IF('Escala Simples'!AG72="Folga","FOLGA",IF('Escala Simples'!AG72="Atestado","ATEST",IF('Escala Simples'!AG72="Férias","FERIAS","")))),"")</f>
        <v/>
      </c>
      <c r="JK72" s="71" t="str">
        <f>IF(Configurações!$B$3="Colunas",IF('Escala Colunas'!Q188="","",'Escala Colunas'!Q188),IF(Configurações!$B$3="Simples","",IF('Escala Linhas'!EC72="","",'Escala Linhas'!EC72)))</f>
        <v/>
      </c>
      <c r="JL72" s="71" t="str">
        <f>IF(Configurações!$B$3="Colunas",IF('Escala Colunas'!Q189="","",'Escala Colunas'!Q189),IF(Configurações!$B$3="Simples","",IF('Escala Linhas'!ED72="","",'Escala Linhas'!ED72)))</f>
        <v/>
      </c>
      <c r="JM72" s="71" t="str">
        <f>IF(Configurações!$B$3="Colunas",IF('Escala Colunas'!Q190="","",'Escala Colunas'!Q190),IF(Configurações!$B$3="Simples","",IF('Escala Linhas'!EE72="","",'Escala Linhas'!EE72)))</f>
        <v/>
      </c>
      <c r="JN72" s="71" t="str">
        <f>IF(Configurações!$B$3="Colunas",IF('Escala Colunas'!Q191="","",'Escala Colunas'!Q191),IF(Configurações!$B$3="Simples","",IF('Escala Linhas'!EF72="","",'Escala Linhas'!EF72)))</f>
        <v/>
      </c>
      <c r="JO72">
        <f>IF($B72="",0,IF(Configurações!$B$3="Simples",IF(OR(JU72="TRAB",JU72="ATEST"),1,0),IF(AND(JK72&lt;&gt;"",JN72&lt;&gt;""),1,0)))</f>
        <v>0</v>
      </c>
      <c r="JP72" s="72">
        <f>IF(AND(JO72=1,Configurações!$B$3&lt;&gt;"Simples"),MOD(JN72-JK72,1)-JQ72,0)</f>
        <v>0</v>
      </c>
      <c r="JQ72" s="72">
        <f t="shared" si="179"/>
        <v>0</v>
      </c>
      <c r="JR72">
        <f t="shared" si="180"/>
        <v>0</v>
      </c>
      <c r="JS72">
        <f t="shared" si="181"/>
        <v>0</v>
      </c>
      <c r="JT72" s="38" t="str">
        <f>IF(JO72=0,"",IF(JR72&gt;Configurações!$B$15,"7DIA ","")&amp;IF(AND(WEEKDAY(JK$5)=1,JS72&gt;IF($D72="F",Configurações!$B$13,Configurações!$B$14)),"DOM ","")&amp;IF(Configurações!$B$3="Simples","",IF(ROUND(JP72*1440,0)&lt;=ROUND(Configurações!$B$11*1440,0),IF(ROUND(JQ72*1440,0)&gt;0,"INT-INDEVIDO",""),IF(ROUND(JP72*1440,0)&lt;=ROUND(Configurações!$B$12*1440,0),IF(ROUND(JQ72*1440,0)&lt;&gt;ROUND(Configurações!$B$8*1440,0),"INT-15MIN",""),IF(OR(ROUND(JQ72*1440,0)&lt;ROUND(Configurações!$B$9*1440,0),ROUND(JQ72*1440,0)&gt;ROUND(Configurações!$B$10*1440,0)),"INT-1H2H","")))))</f>
        <v/>
      </c>
      <c r="JU72" t="str">
        <f>IF(Configurações!$B$3="Simples",IF('Escala Simples'!AH72="Trabalho","TRAB",IF('Escala Simples'!AH72="Folga","FOLGA",IF('Escala Simples'!AH72="Atestado","ATEST",IF('Escala Simples'!AH72="Férias","FERIAS","")))),"")</f>
        <v/>
      </c>
      <c r="JV72" s="71" t="str">
        <f>IF(Configurações!$B$3="Colunas",IF('Escala Colunas'!Q193="","",'Escala Colunas'!Q193),IF(Configurações!$B$3="Simples","",IF('Escala Linhas'!EH72="","",'Escala Linhas'!EH72)))</f>
        <v/>
      </c>
      <c r="JW72" s="71" t="str">
        <f>IF(Configurações!$B$3="Colunas",IF('Escala Colunas'!Q194="","",'Escala Colunas'!Q194),IF(Configurações!$B$3="Simples","",IF('Escala Linhas'!EI72="","",'Escala Linhas'!EI72)))</f>
        <v/>
      </c>
      <c r="JX72" s="71" t="str">
        <f>IF(Configurações!$B$3="Colunas",IF('Escala Colunas'!Q195="","",'Escala Colunas'!Q195),IF(Configurações!$B$3="Simples","",IF('Escala Linhas'!EJ72="","",'Escala Linhas'!EJ72)))</f>
        <v/>
      </c>
      <c r="JY72" s="71" t="str">
        <f>IF(Configurações!$B$3="Colunas",IF('Escala Colunas'!Q196="","",'Escala Colunas'!Q196),IF(Configurações!$B$3="Simples","",IF('Escala Linhas'!EK72="","",'Escala Linhas'!EK72)))</f>
        <v/>
      </c>
      <c r="JZ72">
        <f>IF($B72="",0,IF(Configurações!$B$3="Simples",IF(OR(KF72="TRAB",KF72="ATEST"),1,0),IF(AND(JV72&lt;&gt;"",JY72&lt;&gt;""),1,0)))</f>
        <v>0</v>
      </c>
      <c r="KA72" s="72">
        <f>IF(AND(JZ72=1,Configurações!$B$3&lt;&gt;"Simples"),MOD(JY72-JV72,1)-KB72,0)</f>
        <v>0</v>
      </c>
      <c r="KB72" s="72">
        <f t="shared" si="182"/>
        <v>0</v>
      </c>
      <c r="KC72">
        <f t="shared" si="183"/>
        <v>0</v>
      </c>
      <c r="KD72">
        <f t="shared" si="184"/>
        <v>0</v>
      </c>
      <c r="KE72" s="38" t="str">
        <f>IF(JZ72=0,"",IF(KC72&gt;Configurações!$B$15,"7DIA ","")&amp;IF(AND(WEEKDAY(JV$5)=1,KD72&gt;IF($D72="F",Configurações!$B$13,Configurações!$B$14)),"DOM ","")&amp;IF(Configurações!$B$3="Simples","",IF(ROUND(KA72*1440,0)&lt;=ROUND(Configurações!$B$11*1440,0),IF(ROUND(KB72*1440,0)&gt;0,"INT-INDEVIDO",""),IF(ROUND(KA72*1440,0)&lt;=ROUND(Configurações!$B$12*1440,0),IF(ROUND(KB72*1440,0)&lt;&gt;ROUND(Configurações!$B$8*1440,0),"INT-15MIN",""),IF(OR(ROUND(KB72*1440,0)&lt;ROUND(Configurações!$B$9*1440,0),ROUND(KB72*1440,0)&gt;ROUND(Configurações!$B$10*1440,0)),"INT-1H2H","")))))</f>
        <v/>
      </c>
      <c r="KF72" t="str">
        <f>IF(Configurações!$B$3="Simples",IF('Escala Simples'!AI72="Trabalho","TRAB",IF('Escala Simples'!AI72="Folga","FOLGA",IF('Escala Simples'!AI72="Atestado","ATEST",IF('Escala Simples'!AI72="Férias","FERIAS","")))),"")</f>
        <v/>
      </c>
      <c r="KG72" s="71" t="str">
        <f>IF(Configurações!$B$3="Colunas",IF('Escala Colunas'!Q198="","",'Escala Colunas'!Q198),IF(Configurações!$B$3="Simples","",IF('Escala Linhas'!EM72="","",'Escala Linhas'!EM72)))</f>
        <v/>
      </c>
      <c r="KH72" s="71" t="str">
        <f>IF(Configurações!$B$3="Colunas",IF('Escala Colunas'!Q199="","",'Escala Colunas'!Q199),IF(Configurações!$B$3="Simples","",IF('Escala Linhas'!EN72="","",'Escala Linhas'!EN72)))</f>
        <v/>
      </c>
      <c r="KI72" s="71" t="str">
        <f>IF(Configurações!$B$3="Colunas",IF('Escala Colunas'!Q200="","",'Escala Colunas'!Q200),IF(Configurações!$B$3="Simples","",IF('Escala Linhas'!EO72="","",'Escala Linhas'!EO72)))</f>
        <v/>
      </c>
      <c r="KJ72" s="71" t="str">
        <f>IF(Configurações!$B$3="Colunas",IF('Escala Colunas'!Q201="","",'Escala Colunas'!Q201),IF(Configurações!$B$3="Simples","",IF('Escala Linhas'!EP72="","",'Escala Linhas'!EP72)))</f>
        <v/>
      </c>
      <c r="KK72">
        <f>IF($B72="",0,IF(Configurações!$B$3="Simples",IF(OR(KQ72="TRAB",KQ72="ATEST"),1,0),IF(AND(KG72&lt;&gt;"",KJ72&lt;&gt;""),1,0)))</f>
        <v>0</v>
      </c>
      <c r="KL72" s="72">
        <f>IF(AND(KK72=1,Configurações!$B$3&lt;&gt;"Simples"),MOD(KJ72-KG72,1)-KM72,0)</f>
        <v>0</v>
      </c>
      <c r="KM72" s="72">
        <f t="shared" si="185"/>
        <v>0</v>
      </c>
      <c r="KN72">
        <f t="shared" si="186"/>
        <v>0</v>
      </c>
      <c r="KO72">
        <f t="shared" si="187"/>
        <v>0</v>
      </c>
      <c r="KP72" s="38" t="str">
        <f>IF(KK72=0,"",IF(KN72&gt;Configurações!$B$15,"7DIA ","")&amp;IF(AND(WEEKDAY(KG$5)=1,KO72&gt;IF($D72="F",Configurações!$B$13,Configurações!$B$14)),"DOM ","")&amp;IF(Configurações!$B$3="Simples","",IF(ROUND(KL72*1440,0)&lt;=ROUND(Configurações!$B$11*1440,0),IF(ROUND(KM72*1440,0)&gt;0,"INT-INDEVIDO",""),IF(ROUND(KL72*1440,0)&lt;=ROUND(Configurações!$B$12*1440,0),IF(ROUND(KM72*1440,0)&lt;&gt;ROUND(Configurações!$B$8*1440,0),"INT-15MIN",""),IF(OR(ROUND(KM72*1440,0)&lt;ROUND(Configurações!$B$9*1440,0),ROUND(KM72*1440,0)&gt;ROUND(Configurações!$B$10*1440,0)),"INT-1H2H","")))))</f>
        <v/>
      </c>
      <c r="KQ72" t="str">
        <f>IF(Configurações!$B$3="Simples",IF('Escala Simples'!AJ72="Trabalho","TRAB",IF('Escala Simples'!AJ72="Folga","FOLGA",IF('Escala Simples'!AJ72="Atestado","ATEST",IF('Escala Simples'!AJ72="Férias","FERIAS","")))),"")</f>
        <v/>
      </c>
      <c r="KR72" s="71" t="str">
        <f>IF(Configurações!$B$3="Colunas",IF('Escala Colunas'!Q203="","",'Escala Colunas'!Q203),IF(Configurações!$B$3="Simples","",IF('Escala Linhas'!ER72="","",'Escala Linhas'!ER72)))</f>
        <v/>
      </c>
      <c r="KS72" s="71" t="str">
        <f>IF(Configurações!$B$3="Colunas",IF('Escala Colunas'!Q204="","",'Escala Colunas'!Q204),IF(Configurações!$B$3="Simples","",IF('Escala Linhas'!ES72="","",'Escala Linhas'!ES72)))</f>
        <v/>
      </c>
      <c r="KT72" s="71" t="str">
        <f>IF(Configurações!$B$3="Colunas",IF('Escala Colunas'!Q205="","",'Escala Colunas'!Q205),IF(Configurações!$B$3="Simples","",IF('Escala Linhas'!ET72="","",'Escala Linhas'!ET72)))</f>
        <v/>
      </c>
      <c r="KU72" s="71" t="str">
        <f>IF(Configurações!$B$3="Colunas",IF('Escala Colunas'!Q206="","",'Escala Colunas'!Q206),IF(Configurações!$B$3="Simples","",IF('Escala Linhas'!EU72="","",'Escala Linhas'!EU72)))</f>
        <v/>
      </c>
      <c r="KV72">
        <f>IF($B72="",0,IF(Configurações!$B$3="Simples",IF(OR(LB72="TRAB",LB72="ATEST"),1,0),IF(AND(KR72&lt;&gt;"",KU72&lt;&gt;""),1,0)))</f>
        <v>0</v>
      </c>
      <c r="KW72" s="72">
        <f>IF(AND(KV72=1,Configurações!$B$3&lt;&gt;"Simples"),MOD(KU72-KR72,1)-KX72,0)</f>
        <v>0</v>
      </c>
      <c r="KX72" s="72">
        <f t="shared" si="188"/>
        <v>0</v>
      </c>
      <c r="KY72">
        <f t="shared" si="189"/>
        <v>0</v>
      </c>
      <c r="KZ72">
        <f t="shared" si="190"/>
        <v>0</v>
      </c>
      <c r="LA72" s="38" t="str">
        <f>IF(KV72=0,"",IF(KY72&gt;Configurações!$B$15,"7DIA ","")&amp;IF(AND(WEEKDAY(KR$5)=1,KZ72&gt;IF($D72="F",Configurações!$B$13,Configurações!$B$14)),"DOM ","")&amp;IF(Configurações!$B$3="Simples","",IF(ROUND(KW72*1440,0)&lt;=ROUND(Configurações!$B$11*1440,0),IF(ROUND(KX72*1440,0)&gt;0,"INT-INDEVIDO",""),IF(ROUND(KW72*1440,0)&lt;=ROUND(Configurações!$B$12*1440,0),IF(ROUND(KX72*1440,0)&lt;&gt;ROUND(Configurações!$B$8*1440,0),"INT-15MIN",""),IF(OR(ROUND(KX72*1440,0)&lt;ROUND(Configurações!$B$9*1440,0),ROUND(KX72*1440,0)&gt;ROUND(Configurações!$B$10*1440,0)),"INT-1H2H","")))))</f>
        <v/>
      </c>
      <c r="LB72" t="str">
        <f>IF(Configurações!$B$3="Simples",IF('Escala Simples'!AK72="Trabalho","TRAB",IF('Escala Simples'!AK72="Folga","FOLGA",IF('Escala Simples'!AK72="Atestado","ATEST",IF('Escala Simples'!AK72="Férias","FERIAS","")))),"")</f>
        <v/>
      </c>
      <c r="LC72" s="71" t="str">
        <f>IF(Configurações!$B$3="Colunas",IF('Escala Colunas'!Q211="","",'Escala Colunas'!Q211),IF(Configurações!$B$3="Simples","",IF('Escala Linhas'!EZ72="","",'Escala Linhas'!EZ72)))</f>
        <v/>
      </c>
      <c r="LD72" s="71" t="str">
        <f>IF(Configurações!$B$3="Colunas",IF('Escala Colunas'!Q212="","",'Escala Colunas'!Q212),IF(Configurações!$B$3="Simples","",IF('Escala Linhas'!FA72="","",'Escala Linhas'!FA72)))</f>
        <v/>
      </c>
      <c r="LE72" s="71" t="str">
        <f>IF(Configurações!$B$3="Colunas",IF('Escala Colunas'!Q213="","",'Escala Colunas'!Q213),IF(Configurações!$B$3="Simples","",IF('Escala Linhas'!FB72="","",'Escala Linhas'!FB72)))</f>
        <v/>
      </c>
      <c r="LF72" s="71" t="str">
        <f>IF(Configurações!$B$3="Colunas",IF('Escala Colunas'!Q214="","",'Escala Colunas'!Q214),IF(Configurações!$B$3="Simples","",IF('Escala Linhas'!FC72="","",'Escala Linhas'!FC72)))</f>
        <v/>
      </c>
      <c r="LG72">
        <f>IF($B72="",0,IF(Configurações!$B$3="Simples",IF(OR(LM72="TRAB",LM72="ATEST"),1,0),IF(AND(LC72&lt;&gt;"",LF72&lt;&gt;""),1,0)))</f>
        <v>0</v>
      </c>
      <c r="LH72" s="72">
        <f>IF(AND(LG72=1,Configurações!$B$3&lt;&gt;"Simples"),MOD(LF72-LC72,1)-LI72,0)</f>
        <v>0</v>
      </c>
      <c r="LI72" s="72">
        <f t="shared" si="191"/>
        <v>0</v>
      </c>
      <c r="LJ72">
        <f t="shared" si="192"/>
        <v>0</v>
      </c>
      <c r="LK72">
        <f t="shared" si="193"/>
        <v>0</v>
      </c>
      <c r="LL72" s="38" t="str">
        <f>IF(LG72=0,"",IF(LJ72&gt;Configurações!$B$15,"7DIA ","")&amp;IF(AND(WEEKDAY(LC$5)=1,LK72&gt;IF($D72="F",Configurações!$B$13,Configurações!$B$14)),"DOM ","")&amp;IF(Configurações!$B$3="Simples","",IF(ROUND(LH72*1440,0)&lt;=ROUND(Configurações!$B$11*1440,0),IF(ROUND(LI72*1440,0)&gt;0,"INT-INDEVIDO",""),IF(ROUND(LH72*1440,0)&lt;=ROUND(Configurações!$B$12*1440,0),IF(ROUND(LI72*1440,0)&lt;&gt;ROUND(Configurações!$B$8*1440,0),"INT-15MIN",""),IF(OR(ROUND(LI72*1440,0)&lt;ROUND(Configurações!$B$9*1440,0),ROUND(LI72*1440,0)&gt;ROUND(Configurações!$B$10*1440,0)),"INT-1H2H","")))))</f>
        <v/>
      </c>
      <c r="LM72" t="str">
        <f>IF(Configurações!$B$3="Simples",IF('Escala Simples'!AN72="Trabalho","TRAB",IF('Escala Simples'!AN72="Folga","FOLGA",IF('Escala Simples'!AN72="Atestado","ATEST",IF('Escala Simples'!AN72="Férias","FERIAS","")))),"")</f>
        <v/>
      </c>
      <c r="LN72" s="71" t="str">
        <f>IF(Configurações!$B$3="Colunas",IF('Escala Colunas'!Q216="","",'Escala Colunas'!Q216),IF(Configurações!$B$3="Simples","",IF('Escala Linhas'!FE72="","",'Escala Linhas'!FE72)))</f>
        <v/>
      </c>
      <c r="LO72" s="71" t="str">
        <f>IF(Configurações!$B$3="Colunas",IF('Escala Colunas'!Q217="","",'Escala Colunas'!Q217),IF(Configurações!$B$3="Simples","",IF('Escala Linhas'!FF72="","",'Escala Linhas'!FF72)))</f>
        <v/>
      </c>
      <c r="LP72" s="71" t="str">
        <f>IF(Configurações!$B$3="Colunas",IF('Escala Colunas'!Q218="","",'Escala Colunas'!Q218),IF(Configurações!$B$3="Simples","",IF('Escala Linhas'!FG72="","",'Escala Linhas'!FG72)))</f>
        <v/>
      </c>
      <c r="LQ72" s="71" t="str">
        <f>IF(Configurações!$B$3="Colunas",IF('Escala Colunas'!Q219="","",'Escala Colunas'!Q219),IF(Configurações!$B$3="Simples","",IF('Escala Linhas'!FH72="","",'Escala Linhas'!FH72)))</f>
        <v/>
      </c>
      <c r="LR72">
        <f>IF($B72="",0,IF(Configurações!$B$3="Simples",IF(OR(LX72="TRAB",LX72="ATEST"),1,0),IF(AND(LN72&lt;&gt;"",LQ72&lt;&gt;""),1,0)))</f>
        <v>0</v>
      </c>
      <c r="LS72" s="72">
        <f>IF(AND(LR72=1,Configurações!$B$3&lt;&gt;"Simples"),MOD(LQ72-LN72,1)-LT72,0)</f>
        <v>0</v>
      </c>
      <c r="LT72" s="72">
        <f t="shared" si="194"/>
        <v>0</v>
      </c>
      <c r="LU72">
        <f t="shared" si="195"/>
        <v>0</v>
      </c>
      <c r="LV72">
        <f t="shared" si="196"/>
        <v>0</v>
      </c>
      <c r="LW72" s="38" t="str">
        <f>IF(LR72=0,"",IF(LU72&gt;Configurações!$B$15,"7DIA ","")&amp;IF(AND(WEEKDAY(LN$5)=1,LV72&gt;IF($D72="F",Configurações!$B$13,Configurações!$B$14)),"DOM ","")&amp;IF(Configurações!$B$3="Simples","",IF(ROUND(LS72*1440,0)&lt;=ROUND(Configurações!$B$11*1440,0),IF(ROUND(LT72*1440,0)&gt;0,"INT-INDEVIDO",""),IF(ROUND(LS72*1440,0)&lt;=ROUND(Configurações!$B$12*1440,0),IF(ROUND(LT72*1440,0)&lt;&gt;ROUND(Configurações!$B$8*1440,0),"INT-15MIN",""),IF(OR(ROUND(LT72*1440,0)&lt;ROUND(Configurações!$B$9*1440,0),ROUND(LT72*1440,0)&gt;ROUND(Configurações!$B$10*1440,0)),"INT-1H2H","")))))</f>
        <v/>
      </c>
      <c r="LX72" t="str">
        <f>IF(Configurações!$B$3="Simples",IF('Escala Simples'!AO72="Trabalho","TRAB",IF('Escala Simples'!AO72="Folga","FOLGA",IF('Escala Simples'!AO72="Atestado","ATEST",IF('Escala Simples'!AO72="Férias","FERIAS","")))),"")</f>
        <v/>
      </c>
      <c r="LY72" s="71" t="str">
        <f>IF(Configurações!$B$3="Colunas",IF('Escala Colunas'!Q221="","",'Escala Colunas'!Q221),IF(Configurações!$B$3="Simples","",IF('Escala Linhas'!FJ72="","",'Escala Linhas'!FJ72)))</f>
        <v/>
      </c>
      <c r="LZ72" s="71" t="str">
        <f>IF(Configurações!$B$3="Colunas",IF('Escala Colunas'!Q222="","",'Escala Colunas'!Q222),IF(Configurações!$B$3="Simples","",IF('Escala Linhas'!FK72="","",'Escala Linhas'!FK72)))</f>
        <v/>
      </c>
      <c r="MA72" s="71" t="str">
        <f>IF(Configurações!$B$3="Colunas",IF('Escala Colunas'!Q223="","",'Escala Colunas'!Q223),IF(Configurações!$B$3="Simples","",IF('Escala Linhas'!FL72="","",'Escala Linhas'!FL72)))</f>
        <v/>
      </c>
      <c r="MB72" s="71" t="str">
        <f>IF(Configurações!$B$3="Colunas",IF('Escala Colunas'!Q224="","",'Escala Colunas'!Q224),IF(Configurações!$B$3="Simples","",IF('Escala Linhas'!FM72="","",'Escala Linhas'!FM72)))</f>
        <v/>
      </c>
      <c r="MC72">
        <f>IF($B72="",0,IF(Configurações!$B$3="Simples",IF(OR(MI72="TRAB",MI72="ATEST"),1,0),IF(AND(LY72&lt;&gt;"",MB72&lt;&gt;""),1,0)))</f>
        <v>0</v>
      </c>
      <c r="MD72" s="72">
        <f>IF(AND(MC72=1,Configurações!$B$3&lt;&gt;"Simples"),MOD(MB72-LY72,1)-ME72,0)</f>
        <v>0</v>
      </c>
      <c r="ME72" s="72">
        <f t="shared" si="197"/>
        <v>0</v>
      </c>
      <c r="MF72">
        <f t="shared" si="198"/>
        <v>0</v>
      </c>
      <c r="MG72">
        <f t="shared" si="199"/>
        <v>0</v>
      </c>
      <c r="MH72" s="38" t="str">
        <f>IF(MC72=0,"",IF(MF72&gt;Configurações!$B$15,"7DIA ","")&amp;IF(AND(WEEKDAY(LY$5)=1,MG72&gt;IF($D72="F",Configurações!$B$13,Configurações!$B$14)),"DOM ","")&amp;IF(Configurações!$B$3="Simples","",IF(ROUND(MD72*1440,0)&lt;=ROUND(Configurações!$B$11*1440,0),IF(ROUND(ME72*1440,0)&gt;0,"INT-INDEVIDO",""),IF(ROUND(MD72*1440,0)&lt;=ROUND(Configurações!$B$12*1440,0),IF(ROUND(ME72*1440,0)&lt;&gt;ROUND(Configurações!$B$8*1440,0),"INT-15MIN",""),IF(OR(ROUND(ME72*1440,0)&lt;ROUND(Configurações!$B$9*1440,0),ROUND(ME72*1440,0)&gt;ROUND(Configurações!$B$10*1440,0)),"INT-1H2H","")))))</f>
        <v/>
      </c>
      <c r="MI72" t="str">
        <f>IF(Configurações!$B$3="Simples",IF('Escala Simples'!AP72="Trabalho","TRAB",IF('Escala Simples'!AP72="Folga","FOLGA",IF('Escala Simples'!AP72="Atestado","ATEST",IF('Escala Simples'!AP72="Férias","FERIAS","")))),"")</f>
        <v/>
      </c>
      <c r="MJ72" s="71" t="str">
        <f>IF(Configurações!$B$3="Colunas",IF('Escala Colunas'!Q226="","",'Escala Colunas'!Q226),IF(Configurações!$B$3="Simples","",IF('Escala Linhas'!FO72="","",'Escala Linhas'!FO72)))</f>
        <v/>
      </c>
      <c r="MK72" s="71" t="str">
        <f>IF(Configurações!$B$3="Colunas",IF('Escala Colunas'!Q227="","",'Escala Colunas'!Q227),IF(Configurações!$B$3="Simples","",IF('Escala Linhas'!FP72="","",'Escala Linhas'!FP72)))</f>
        <v/>
      </c>
      <c r="ML72" s="71" t="str">
        <f>IF(Configurações!$B$3="Colunas",IF('Escala Colunas'!Q228="","",'Escala Colunas'!Q228),IF(Configurações!$B$3="Simples","",IF('Escala Linhas'!FQ72="","",'Escala Linhas'!FQ72)))</f>
        <v/>
      </c>
      <c r="MM72" s="71" t="str">
        <f>IF(Configurações!$B$3="Colunas",IF('Escala Colunas'!Q229="","",'Escala Colunas'!Q229),IF(Configurações!$B$3="Simples","",IF('Escala Linhas'!FR72="","",'Escala Linhas'!FR72)))</f>
        <v/>
      </c>
      <c r="MN72">
        <f>IF($B72="",0,IF(Configurações!$B$3="Simples",IF(OR(MT72="TRAB",MT72="ATEST"),1,0),IF(AND(MJ72&lt;&gt;"",MM72&lt;&gt;""),1,0)))</f>
        <v>0</v>
      </c>
      <c r="MO72" s="72">
        <f>IF(AND(MN72=1,Configurações!$B$3&lt;&gt;"Simples"),MOD(MM72-MJ72,1)-MP72,0)</f>
        <v>0</v>
      </c>
      <c r="MP72" s="72">
        <f t="shared" si="200"/>
        <v>0</v>
      </c>
      <c r="MQ72">
        <f t="shared" si="201"/>
        <v>0</v>
      </c>
      <c r="MR72">
        <f t="shared" si="202"/>
        <v>0</v>
      </c>
      <c r="MS72" s="38" t="str">
        <f>IF(MN72=0,"",IF(MQ72&gt;Configurações!$B$15,"7DIA ","")&amp;IF(AND(WEEKDAY(MJ$5)=1,MR72&gt;IF($D72="F",Configurações!$B$13,Configurações!$B$14)),"DOM ","")&amp;IF(Configurações!$B$3="Simples","",IF(ROUND(MO72*1440,0)&lt;=ROUND(Configurações!$B$11*1440,0),IF(ROUND(MP72*1440,0)&gt;0,"INT-INDEVIDO",""),IF(ROUND(MO72*1440,0)&lt;=ROUND(Configurações!$B$12*1440,0),IF(ROUND(MP72*1440,0)&lt;&gt;ROUND(Configurações!$B$8*1440,0),"INT-15MIN",""),IF(OR(ROUND(MP72*1440,0)&lt;ROUND(Configurações!$B$9*1440,0),ROUND(MP72*1440,0)&gt;ROUND(Configurações!$B$10*1440,0)),"INT-1H2H","")))))</f>
        <v/>
      </c>
      <c r="MT72" t="str">
        <f>IF(Configurações!$B$3="Simples",IF('Escala Simples'!AQ72="Trabalho","TRAB",IF('Escala Simples'!AQ72="Folga","FOLGA",IF('Escala Simples'!AQ72="Atestado","ATEST",IF('Escala Simples'!AQ72="Férias","FERIAS","")))),"")</f>
        <v/>
      </c>
      <c r="MU72" s="71" t="str">
        <f>IF(Configurações!$B$3="Colunas",IF('Escala Colunas'!Q231="","",'Escala Colunas'!Q231),IF(Configurações!$B$3="Simples","",IF('Escala Linhas'!FT72="","",'Escala Linhas'!FT72)))</f>
        <v/>
      </c>
      <c r="MV72" s="71" t="str">
        <f>IF(Configurações!$B$3="Colunas",IF('Escala Colunas'!Q232="","",'Escala Colunas'!Q232),IF(Configurações!$B$3="Simples","",IF('Escala Linhas'!FU72="","",'Escala Linhas'!FU72)))</f>
        <v/>
      </c>
      <c r="MW72" s="71" t="str">
        <f>IF(Configurações!$B$3="Colunas",IF('Escala Colunas'!Q233="","",'Escala Colunas'!Q233),IF(Configurações!$B$3="Simples","",IF('Escala Linhas'!FV72="","",'Escala Linhas'!FV72)))</f>
        <v/>
      </c>
      <c r="MX72" s="71" t="str">
        <f>IF(Configurações!$B$3="Colunas",IF('Escala Colunas'!Q234="","",'Escala Colunas'!Q234),IF(Configurações!$B$3="Simples","",IF('Escala Linhas'!FW72="","",'Escala Linhas'!FW72)))</f>
        <v/>
      </c>
      <c r="MY72">
        <f>IF($B72="",0,IF(Configurações!$B$3="Simples",IF(OR(NE72="TRAB",NE72="ATEST"),1,0),IF(AND(MU72&lt;&gt;"",MX72&lt;&gt;""),1,0)))</f>
        <v>0</v>
      </c>
      <c r="MZ72" s="72">
        <f>IF(AND(MY72=1,Configurações!$B$3&lt;&gt;"Simples"),MOD(MX72-MU72,1)-NA72,0)</f>
        <v>0</v>
      </c>
      <c r="NA72" s="72">
        <f t="shared" si="203"/>
        <v>0</v>
      </c>
      <c r="NB72">
        <f t="shared" si="204"/>
        <v>0</v>
      </c>
      <c r="NC72">
        <f t="shared" si="205"/>
        <v>0</v>
      </c>
      <c r="ND72" s="38" t="str">
        <f>IF(MY72=0,"",IF(NB72&gt;Configurações!$B$15,"7DIA ","")&amp;IF(AND(WEEKDAY(MU$5)=1,NC72&gt;IF($D72="F",Configurações!$B$13,Configurações!$B$14)),"DOM ","")&amp;IF(Configurações!$B$3="Simples","",IF(ROUND(MZ72*1440,0)&lt;=ROUND(Configurações!$B$11*1440,0),IF(ROUND(NA72*1440,0)&gt;0,"INT-INDEVIDO",""),IF(ROUND(MZ72*1440,0)&lt;=ROUND(Configurações!$B$12*1440,0),IF(ROUND(NA72*1440,0)&lt;&gt;ROUND(Configurações!$B$8*1440,0),"INT-15MIN",""),IF(OR(ROUND(NA72*1440,0)&lt;ROUND(Configurações!$B$9*1440,0),ROUND(NA72*1440,0)&gt;ROUND(Configurações!$B$10*1440,0)),"INT-1H2H","")))))</f>
        <v/>
      </c>
      <c r="NE72" t="str">
        <f>IF(Configurações!$B$3="Simples",IF('Escala Simples'!AR72="Trabalho","TRAB",IF('Escala Simples'!AR72="Folga","FOLGA",IF('Escala Simples'!AR72="Atestado","ATEST",IF('Escala Simples'!AR72="Férias","FERIAS","")))),"")</f>
        <v/>
      </c>
      <c r="NF72" s="71" t="str">
        <f>IF(Configurações!$B$3="Colunas",IF('Escala Colunas'!Q236="","",'Escala Colunas'!Q236),IF(Configurações!$B$3="Simples","",IF('Escala Linhas'!FY72="","",'Escala Linhas'!FY72)))</f>
        <v/>
      </c>
      <c r="NG72" s="71" t="str">
        <f>IF(Configurações!$B$3="Colunas",IF('Escala Colunas'!Q237="","",'Escala Colunas'!Q237),IF(Configurações!$B$3="Simples","",IF('Escala Linhas'!FZ72="","",'Escala Linhas'!FZ72)))</f>
        <v/>
      </c>
      <c r="NH72" s="71" t="str">
        <f>IF(Configurações!$B$3="Colunas",IF('Escala Colunas'!Q238="","",'Escala Colunas'!Q238),IF(Configurações!$B$3="Simples","",IF('Escala Linhas'!GA72="","",'Escala Linhas'!GA72)))</f>
        <v/>
      </c>
      <c r="NI72" s="71" t="str">
        <f>IF(Configurações!$B$3="Colunas",IF('Escala Colunas'!Q239="","",'Escala Colunas'!Q239),IF(Configurações!$B$3="Simples","",IF('Escala Linhas'!GB72="","",'Escala Linhas'!GB72)))</f>
        <v/>
      </c>
      <c r="NJ72">
        <f>IF($B72="",0,IF(Configurações!$B$3="Simples",IF(OR(NP72="TRAB",NP72="ATEST"),1,0),IF(AND(NF72&lt;&gt;"",NI72&lt;&gt;""),1,0)))</f>
        <v>0</v>
      </c>
      <c r="NK72" s="72">
        <f>IF(AND(NJ72=1,Configurações!$B$3&lt;&gt;"Simples"),MOD(NI72-NF72,1)-NL72,0)</f>
        <v>0</v>
      </c>
      <c r="NL72" s="72">
        <f t="shared" si="206"/>
        <v>0</v>
      </c>
      <c r="NM72">
        <f t="shared" si="207"/>
        <v>0</v>
      </c>
      <c r="NN72">
        <f t="shared" si="208"/>
        <v>0</v>
      </c>
      <c r="NO72" s="38" t="str">
        <f>IF(NJ72=0,"",IF(NM72&gt;Configurações!$B$15,"7DIA ","")&amp;IF(AND(WEEKDAY(NF$5)=1,NN72&gt;IF($D72="F",Configurações!$B$13,Configurações!$B$14)),"DOM ","")&amp;IF(Configurações!$B$3="Simples","",IF(ROUND(NK72*1440,0)&lt;=ROUND(Configurações!$B$11*1440,0),IF(ROUND(NL72*1440,0)&gt;0,"INT-INDEVIDO",""),IF(ROUND(NK72*1440,0)&lt;=ROUND(Configurações!$B$12*1440,0),IF(ROUND(NL72*1440,0)&lt;&gt;ROUND(Configurações!$B$8*1440,0),"INT-15MIN",""),IF(OR(ROUND(NL72*1440,0)&lt;ROUND(Configurações!$B$9*1440,0),ROUND(NL72*1440,0)&gt;ROUND(Configurações!$B$10*1440,0)),"INT-1H2H","")))))</f>
        <v/>
      </c>
      <c r="NP72" t="str">
        <f>IF(Configurações!$B$3="Simples",IF('Escala Simples'!AS72="Trabalho","TRAB",IF('Escala Simples'!AS72="Folga","FOLGA",IF('Escala Simples'!AS72="Atestado","ATEST",IF('Escala Simples'!AS72="Férias","FERIAS","")))),"")</f>
        <v/>
      </c>
      <c r="NQ72" s="71" t="str">
        <f>IF(Configurações!$B$3="Colunas",IF('Escala Colunas'!Q241="","",'Escala Colunas'!Q241),IF(Configurações!$B$3="Simples","",IF('Escala Linhas'!GD72="","",'Escala Linhas'!GD72)))</f>
        <v/>
      </c>
      <c r="NR72" s="71" t="str">
        <f>IF(Configurações!$B$3="Colunas",IF('Escala Colunas'!Q242="","",'Escala Colunas'!Q242),IF(Configurações!$B$3="Simples","",IF('Escala Linhas'!GE72="","",'Escala Linhas'!GE72)))</f>
        <v/>
      </c>
      <c r="NS72" s="71" t="str">
        <f>IF(Configurações!$B$3="Colunas",IF('Escala Colunas'!Q243="","",'Escala Colunas'!Q243),IF(Configurações!$B$3="Simples","",IF('Escala Linhas'!GF72="","",'Escala Linhas'!GF72)))</f>
        <v/>
      </c>
      <c r="NT72" s="71" t="str">
        <f>IF(Configurações!$B$3="Colunas",IF('Escala Colunas'!Q244="","",'Escala Colunas'!Q244),IF(Configurações!$B$3="Simples","",IF('Escala Linhas'!GG72="","",'Escala Linhas'!GG72)))</f>
        <v/>
      </c>
      <c r="NU72">
        <f>IF($B72="",0,IF(Configurações!$B$3="Simples",IF(OR(OA72="TRAB",OA72="ATEST"),1,0),IF(AND(NQ72&lt;&gt;"",NT72&lt;&gt;""),1,0)))</f>
        <v>0</v>
      </c>
      <c r="NV72" s="72">
        <f>IF(AND(NU72=1,Configurações!$B$3&lt;&gt;"Simples"),MOD(NT72-NQ72,1)-NW72,0)</f>
        <v>0</v>
      </c>
      <c r="NW72" s="72">
        <f t="shared" si="209"/>
        <v>0</v>
      </c>
      <c r="NX72">
        <f t="shared" si="210"/>
        <v>0</v>
      </c>
      <c r="NY72">
        <f t="shared" si="211"/>
        <v>0</v>
      </c>
      <c r="NZ72" s="38" t="str">
        <f>IF(NU72=0,"",IF(NX72&gt;Configurações!$B$15,"7DIA ","")&amp;IF(AND(WEEKDAY(NQ$5)=1,NY72&gt;IF($D72="F",Configurações!$B$13,Configurações!$B$14)),"DOM ","")&amp;IF(Configurações!$B$3="Simples","",IF(ROUND(NV72*1440,0)&lt;=ROUND(Configurações!$B$11*1440,0),IF(ROUND(NW72*1440,0)&gt;0,"INT-INDEVIDO",""),IF(ROUND(NV72*1440,0)&lt;=ROUND(Configurações!$B$12*1440,0),IF(ROUND(NW72*1440,0)&lt;&gt;ROUND(Configurações!$B$8*1440,0),"INT-15MIN",""),IF(OR(ROUND(NW72*1440,0)&lt;ROUND(Configurações!$B$9*1440,0),ROUND(NW72*1440,0)&gt;ROUND(Configurações!$B$10*1440,0)),"INT-1H2H","")))))</f>
        <v/>
      </c>
      <c r="OA72" t="str">
        <f>IF(Configurações!$B$3="Simples",IF('Escala Simples'!AT72="Trabalho","TRAB",IF('Escala Simples'!AT72="Folga","FOLGA",IF('Escala Simples'!AT72="Atestado","ATEST",IF('Escala Simples'!AT72="Férias","FERIAS","")))),"")</f>
        <v/>
      </c>
      <c r="OB72" s="72">
        <f>SUMIFS(Cálculos!$G72:$OA72,Cálculos!$G$4:$OA$4,"H",Cálculos!$G$3:$OA$3,1)</f>
        <v>0</v>
      </c>
      <c r="OC72">
        <f>SUMIFS(Cálculos!$G72:$OA72,Cálculos!$G$4:$OA$4,"T",Cálculos!$G$3:$OA$3,1)</f>
        <v>0</v>
      </c>
      <c r="OD72" s="69" t="str">
        <f>IF($B72="","",IF(AND(Configurações!$B$3&lt;&gt;"Simples",ISNUMBER($C72),ROUND(OB72*1440,0)&gt;$C72*60),"Jornada semanal excedida: "&amp;TEXT(OB72,"[h]:mm")&amp;" (contratada "&amp;$C72&amp;"h) • ","")&amp;IF(IF(Configurações!$B$6="Sim",OC72&gt;6,OC72&gt;Configurações!$B$5),IF(Configurações!$B$6="Sim","Semana inteira sem folga — mínimo 1 folga (CCT/ACT) • ","Mais de "&amp;Configurações!$B$5&amp;" dias trabalhados — obrigatórias 2 folgas semanais • "),"")&amp;IF(COUNTIF(G72:CD72,"*7DIA*")&gt;0,"7º dia consecutivo de trabalho • ","")&amp;IF(COUNTIF(G72:CD72,"*DOM*")&gt;0,"Domingos consecutivos acima do permitido • ","")&amp;IF(COUNTIF(G72:CD72,"*INT-INDEVIDO*")&gt;0,"Intervalo indevido em jornada até 4h • ","")&amp;IF(COUNTIF(G72:CD72,"*INT-15MIN*")&gt;0,"Intervalo deve ser de 15 min (jornada 4h01–6h) • ","")&amp;IF(COUNTIF(G72:CD72,"*INT-1H2H*")&gt;0,"Intervalo fora de 1h–2h (jornada acima de 6h) • ",""))</f>
        <v/>
      </c>
      <c r="OE72">
        <f>IF($B72="",0,IF(AND(Configurações!$B$3&lt;&gt;"Simples",ISNUMBER($C72),ROUND(OB72*1440,0)&gt;$C72*60),1,0))</f>
        <v>0</v>
      </c>
      <c r="OF72">
        <f>IF($B72="",0,IF(IF(Configurações!$B$6="Sim",OC72&gt;6,OC72&gt;Configurações!$B$5),1,0))</f>
        <v>0</v>
      </c>
      <c r="OG72" s="72">
        <f>SUMIFS(Cálculos!$G72:$OA72,Cálculos!$G$4:$OA$4,"H",Cálculos!$G$3:$OA$3,2)</f>
        <v>0</v>
      </c>
      <c r="OH72">
        <f>SUMIFS(Cálculos!$G72:$OA72,Cálculos!$G$4:$OA$4,"T",Cálculos!$G$3:$OA$3,2)</f>
        <v>0</v>
      </c>
      <c r="OI72" s="69" t="str">
        <f>IF($B72="","",IF(AND(Configurações!$B$3&lt;&gt;"Simples",ISNUMBER($C72),ROUND(OG72*1440,0)&gt;$C72*60),"Jornada semanal excedida: "&amp;TEXT(OG72,"[h]:mm")&amp;" (contratada "&amp;$C72&amp;"h) • ","")&amp;IF(IF(Configurações!$B$6="Sim",OH72&gt;6,OH72&gt;Configurações!$B$5),IF(Configurações!$B$6="Sim","Semana inteira sem folga — mínimo 1 folga (CCT/ACT) • ","Mais de "&amp;Configurações!$B$5&amp;" dias trabalhados — obrigatórias 2 folgas semanais • "),"")&amp;IF(COUNTIF(CF72:FC72,"*7DIA*")&gt;0,"7º dia consecutivo de trabalho • ","")&amp;IF(COUNTIF(CF72:FC72,"*DOM*")&gt;0,"Domingos consecutivos acima do permitido • ","")&amp;IF(COUNTIF(CF72:FC72,"*INT-INDEVIDO*")&gt;0,"Intervalo indevido em jornada até 4h • ","")&amp;IF(COUNTIF(CF72:FC72,"*INT-15MIN*")&gt;0,"Intervalo deve ser de 15 min (jornada 4h01–6h) • ","")&amp;IF(COUNTIF(CF72:FC72,"*INT-1H2H*")&gt;0,"Intervalo fora de 1h–2h (jornada acima de 6h) • ",""))</f>
        <v/>
      </c>
      <c r="OJ72">
        <f>IF($B72="",0,IF(AND(Configurações!$B$3&lt;&gt;"Simples",ISNUMBER($C72),ROUND(OG72*1440,0)&gt;$C72*60),1,0))</f>
        <v>0</v>
      </c>
      <c r="OK72">
        <f>IF($B72="",0,IF(IF(Configurações!$B$6="Sim",OH72&gt;6,OH72&gt;Configurações!$B$5),1,0))</f>
        <v>0</v>
      </c>
      <c r="OL72" s="72">
        <f>SUMIFS(Cálculos!$G72:$OA72,Cálculos!$G$4:$OA$4,"H",Cálculos!$G$3:$OA$3,3)</f>
        <v>0</v>
      </c>
      <c r="OM72">
        <f>SUMIFS(Cálculos!$G72:$OA72,Cálculos!$G$4:$OA$4,"T",Cálculos!$G$3:$OA$3,3)</f>
        <v>0</v>
      </c>
      <c r="ON72" s="69" t="str">
        <f>IF($B72="","",IF(AND(Configurações!$B$3&lt;&gt;"Simples",ISNUMBER($C72),ROUND(OL72*1440,0)&gt;$C72*60),"Jornada semanal excedida: "&amp;TEXT(OL72,"[h]:mm")&amp;" (contratada "&amp;$C72&amp;"h) • ","")&amp;IF(IF(Configurações!$B$6="Sim",OM72&gt;6,OM72&gt;Configurações!$B$5),IF(Configurações!$B$6="Sim","Semana inteira sem folga — mínimo 1 folga (CCT/ACT) • ","Mais de "&amp;Configurações!$B$5&amp;" dias trabalhados — obrigatórias 2 folgas semanais • "),"")&amp;IF(COUNTIF(FE72:IB72,"*7DIA*")&gt;0,"7º dia consecutivo de trabalho • ","")&amp;IF(COUNTIF(FE72:IB72,"*DOM*")&gt;0,"Domingos consecutivos acima do permitido • ","")&amp;IF(COUNTIF(FE72:IB72,"*INT-INDEVIDO*")&gt;0,"Intervalo indevido em jornada até 4h • ","")&amp;IF(COUNTIF(FE72:IB72,"*INT-15MIN*")&gt;0,"Intervalo deve ser de 15 min (jornada 4h01–6h) • ","")&amp;IF(COUNTIF(FE72:IB72,"*INT-1H2H*")&gt;0,"Intervalo fora de 1h–2h (jornada acima de 6h) • ",""))</f>
        <v/>
      </c>
      <c r="OO72">
        <f>IF($B72="",0,IF(AND(Configurações!$B$3&lt;&gt;"Simples",ISNUMBER($C72),ROUND(OL72*1440,0)&gt;$C72*60),1,0))</f>
        <v>0</v>
      </c>
      <c r="OP72">
        <f>IF($B72="",0,IF(IF(Configurações!$B$6="Sim",OM72&gt;6,OM72&gt;Configurações!$B$5),1,0))</f>
        <v>0</v>
      </c>
      <c r="OQ72" s="72">
        <f>SUMIFS(Cálculos!$G72:$OA72,Cálculos!$G$4:$OA$4,"H",Cálculos!$G$3:$OA$3,4)</f>
        <v>0</v>
      </c>
      <c r="OR72">
        <f>SUMIFS(Cálculos!$G72:$OA72,Cálculos!$G$4:$OA$4,"T",Cálculos!$G$3:$OA$3,4)</f>
        <v>0</v>
      </c>
      <c r="OS72" s="69" t="str">
        <f>IF($B72="","",IF(AND(Configurações!$B$3&lt;&gt;"Simples",ISNUMBER($C72),ROUND(OQ72*1440,0)&gt;$C72*60),"Jornada semanal excedida: "&amp;TEXT(OQ72,"[h]:mm")&amp;" (contratada "&amp;$C72&amp;"h) • ","")&amp;IF(IF(Configurações!$B$6="Sim",OR72&gt;6,OR72&gt;Configurações!$B$5),IF(Configurações!$B$6="Sim","Semana inteira sem folga — mínimo 1 folga (CCT/ACT) • ","Mais de "&amp;Configurações!$B$5&amp;" dias trabalhados — obrigatórias 2 folgas semanais • "),"")&amp;IF(COUNTIF(ID72:LA72,"*7DIA*")&gt;0,"7º dia consecutivo de trabalho • ","")&amp;IF(COUNTIF(ID72:LA72,"*DOM*")&gt;0,"Domingos consecutivos acima do permitido • ","")&amp;IF(COUNTIF(ID72:LA72,"*INT-INDEVIDO*")&gt;0,"Intervalo indevido em jornada até 4h • ","")&amp;IF(COUNTIF(ID72:LA72,"*INT-15MIN*")&gt;0,"Intervalo deve ser de 15 min (jornada 4h01–6h) • ","")&amp;IF(COUNTIF(ID72:LA72,"*INT-1H2H*")&gt;0,"Intervalo fora de 1h–2h (jornada acima de 6h) • ",""))</f>
        <v/>
      </c>
      <c r="OT72">
        <f>IF($B72="",0,IF(AND(Configurações!$B$3&lt;&gt;"Simples",ISNUMBER($C72),ROUND(OQ72*1440,0)&gt;$C72*60),1,0))</f>
        <v>0</v>
      </c>
      <c r="OU72">
        <f>IF($B72="",0,IF(IF(Configurações!$B$6="Sim",OR72&gt;6,OR72&gt;Configurações!$B$5),1,0))</f>
        <v>0</v>
      </c>
      <c r="OV72" s="72">
        <f>SUMIFS(Cálculos!$G72:$OA72,Cálculos!$G$4:$OA$4,"H",Cálculos!$G$3:$OA$3,5)</f>
        <v>0</v>
      </c>
      <c r="OW72">
        <f>SUMIFS(Cálculos!$G72:$OA72,Cálculos!$G$4:$OA$4,"T",Cálculos!$G$3:$OA$3,5)</f>
        <v>0</v>
      </c>
      <c r="OX72" s="69" t="str">
        <f>IF($B72="","",IF(AND(Configurações!$B$3&lt;&gt;"Simples",ISNUMBER($C72),ROUND(OV72*1440,0)&gt;$C72*60),"Jornada semanal excedida: "&amp;TEXT(OV72,"[h]:mm")&amp;" (contratada "&amp;$C72&amp;"h) • ","")&amp;IF(IF(Configurações!$B$6="Sim",OW72&gt;6,OW72&gt;Configurações!$B$5),IF(Configurações!$B$6="Sim","Semana inteira sem folga — mínimo 1 folga (CCT/ACT) • ","Mais de "&amp;Configurações!$B$5&amp;" dias trabalhados — obrigatórias 2 folgas semanais • "),"")&amp;IF(COUNTIF(LC72:NZ72,"*7DIA*")&gt;0,"7º dia consecutivo de trabalho • ","")&amp;IF(COUNTIF(LC72:NZ72,"*DOM*")&gt;0,"Domingos consecutivos acima do permitido • ","")&amp;IF(COUNTIF(LC72:NZ72,"*INT-INDEVIDO*")&gt;0,"Intervalo indevido em jornada até 4h • ","")&amp;IF(COUNTIF(LC72:NZ72,"*INT-15MIN*")&gt;0,"Intervalo deve ser de 15 min (jornada 4h01–6h) • ","")&amp;IF(COUNTIF(LC72:NZ72,"*INT-1H2H*")&gt;0,"Intervalo fora de 1h–2h (jornada acima de 6h) • ",""))</f>
        <v/>
      </c>
      <c r="OY72">
        <f>IF($B72="",0,IF(AND(Configurações!$B$3&lt;&gt;"Simples",ISNUMBER($C72),ROUND(OV72*1440,0)&gt;$C72*60),1,0))</f>
        <v>0</v>
      </c>
      <c r="OZ72">
        <f>IF($B72="",0,IF(IF(Configurações!$B$6="Sim",OW72&gt;6,OW72&gt;Configurações!$B$5),1,0))</f>
        <v>0</v>
      </c>
      <c r="PA72">
        <f>IF($B72="",0,SUMPRODUCT((Cálculos!$G$4:$OA$4="T")*(Cálculos!$G$5:$OA$5&gt;=$PA$5)*(Cálculos!$G$5:$OA$5&lt;=$PB$5))-PE72)</f>
        <v>0</v>
      </c>
      <c r="PB72">
        <f>IF($B72="",0,PA72-SUMIFS(Cálculos!$G72:$OA72,Cálculos!$G$4:$OA$4,"T",Cálculos!$G$5:$OA$5,"&gt;="&amp;$PA$5,Cálculos!$G$5:$OA$5,"&lt;="&amp;$PB$5))</f>
        <v>0</v>
      </c>
      <c r="PC72">
        <f>ROUND(PA72*Configurações!$B$7/7,0)</f>
        <v>0</v>
      </c>
      <c r="PD72">
        <f>IF(AND(Configurações!$B$6="Sim",PA72&gt;0,PB72&lt;PC72),1,0)</f>
        <v>0</v>
      </c>
      <c r="PE72">
        <f>IF($B72="",0,COUNTIFS(Cálculos!$G$4:$OA$4,"ST",Cálculos!$G$5:$OA$5,"&gt;="&amp;$PA$5,Cálculos!$G$5:$OA$5,"&lt;="&amp;$PB$5,Cálculos!$G72:$OA72,"FERIAS"))</f>
        <v>0</v>
      </c>
      <c r="PF72">
        <f>IF($B72="",0,SUMPRODUCT((Cálculos!$G$4:$OA$4="T")*(Cálculos!$G$5:$OA$5&gt;=$PF$5)*(Cálculos!$G$5:$OA$5&lt;=$PG$5))-PJ72)</f>
        <v>0</v>
      </c>
      <c r="PG72">
        <f>IF($B72="",0,PF72-SUMIFS(Cálculos!$G72:$OA72,Cálculos!$G$4:$OA$4,"T",Cálculos!$G$5:$OA$5,"&gt;="&amp;$PF$5,Cálculos!$G$5:$OA$5,"&lt;="&amp;$PG$5))</f>
        <v>0</v>
      </c>
      <c r="PH72">
        <f>ROUND(PF72*Configurações!$B$7/7,0)</f>
        <v>0</v>
      </c>
      <c r="PI72">
        <f>IF(AND(Configurações!$B$6="Sim",PF72&gt;0,PG72&lt;PH72),1,0)</f>
        <v>0</v>
      </c>
      <c r="PJ72">
        <f>IF($B72="",0,COUNTIFS(Cálculos!$G$4:$OA$4,"ST",Cálculos!$G$5:$OA$5,"&gt;="&amp;$PF$5,Cálculos!$G$5:$OA$5,"&lt;="&amp;$PG$5,Cálculos!$G72:$OA72,"FERIAS"))</f>
        <v>0</v>
      </c>
      <c r="PK72">
        <f>IF($B72="",0,SUMPRODUCT((Cálculos!$G$4:$OA$4="T")*(Cálculos!$G$5:$OA$5&gt;=$PK$5)*(Cálculos!$G$5:$OA$5&lt;=$PL$5))-PO72)</f>
        <v>0</v>
      </c>
      <c r="PL72">
        <f>IF($B72="",0,PK72-SUMIFS(Cálculos!$G72:$OA72,Cálculos!$G$4:$OA$4,"T",Cálculos!$G$5:$OA$5,"&gt;="&amp;$PK$5,Cálculos!$G$5:$OA$5,"&lt;="&amp;$PL$5))</f>
        <v>0</v>
      </c>
      <c r="PM72">
        <f>ROUND(PK72*Configurações!$B$7/7,0)</f>
        <v>0</v>
      </c>
      <c r="PN72">
        <f>IF(AND(Configurações!$B$6="Sim",PK72&gt;0,PL72&lt;PM72),1,0)</f>
        <v>0</v>
      </c>
      <c r="PO72">
        <f>IF($B72="",0,COUNTIFS(Cálculos!$G$4:$OA$4,"ST",Cálculos!$G$5:$OA$5,"&gt;="&amp;$PK$5,Cálculos!$G$5:$OA$5,"&lt;="&amp;$PL$5,Cálculos!$G72:$OA72,"FERIAS"))</f>
        <v>0</v>
      </c>
      <c r="PP72" s="69" t="str">
        <f t="shared" si="212"/>
        <v/>
      </c>
    </row>
    <row r="73" spans="1:432" x14ac:dyDescent="0.25">
      <c r="A73" s="68" t="str">
        <f t="shared" si="106"/>
        <v/>
      </c>
      <c r="B73" s="69" t="str">
        <f>IF(Configurações!$B$3="Colunas",IF('Escala Colunas'!Q$4="","",'Escala Colunas'!Q$4),IF(Configurações!$B$3="Simples",IF('Escala Simples'!$B73="","",'Escala Simples'!$B73),IF('Escala Linhas'!$B73="","",'Escala Linhas'!$B73)))</f>
        <v/>
      </c>
      <c r="C73" s="70" t="str">
        <f>IF($B73="","",IFERROR(INDEX(Funcionários!$D$5:$D$84,MATCH($B73,Funcionários!$B$5:$B$84,0)),""))</f>
        <v/>
      </c>
      <c r="D73" t="str">
        <f>IF($B73="","",IFERROR(INDEX(Funcionários!$C$5:$C$84,MATCH($B73,Funcionários!$B$5:$B$84,0)),""))</f>
        <v/>
      </c>
      <c r="E73">
        <f>IF($B73="",0,IFERROR(N(INDEX(Funcionários!$E$5:$E$84,MATCH($B73,Funcionários!$B$5:$B$84,0))),0))</f>
        <v>0</v>
      </c>
      <c r="F73">
        <f>IF($B73="",0,IFERROR(N(INDEX(Funcionários!$F$5:$F$84,MATCH($B73,Funcionários!$B$5:$B$84,0))),0))</f>
        <v>0</v>
      </c>
      <c r="G73" s="71" t="str">
        <f>IF(Configurações!$B$3="Colunas",IF('Escala Colunas'!Q60="","",'Escala Colunas'!Q60),IF(Configurações!$B$3="Simples","",IF('Escala Linhas'!D73="","",'Escala Linhas'!D73)))</f>
        <v/>
      </c>
      <c r="H73" s="71" t="str">
        <f>IF(Configurações!$B$3="Colunas",IF('Escala Colunas'!Q61="","",'Escala Colunas'!Q61),IF(Configurações!$B$3="Simples","",IF('Escala Linhas'!E73="","",'Escala Linhas'!E73)))</f>
        <v/>
      </c>
      <c r="I73" s="71" t="str">
        <f>IF(Configurações!$B$3="Colunas",IF('Escala Colunas'!Q62="","",'Escala Colunas'!Q62),IF(Configurações!$B$3="Simples","",IF('Escala Linhas'!F73="","",'Escala Linhas'!F73)))</f>
        <v/>
      </c>
      <c r="J73" s="71" t="str">
        <f>IF(Configurações!$B$3="Colunas",IF('Escala Colunas'!Q63="","",'Escala Colunas'!Q63),IF(Configurações!$B$3="Simples","",IF('Escala Linhas'!G73="","",'Escala Linhas'!G73)))</f>
        <v/>
      </c>
      <c r="K73">
        <f>IF($B73="",0,IF(Configurações!$B$3="Simples",IF(OR(Q73="TRAB",Q73="ATEST"),1,0),IF(AND(G73&lt;&gt;"",J73&lt;&gt;""),1,0)))</f>
        <v>0</v>
      </c>
      <c r="L73" s="72">
        <f>IF(AND(K73=1,Configurações!$B$3&lt;&gt;"Simples"),MOD(J73-G73,1)-M73,0)</f>
        <v>0</v>
      </c>
      <c r="M73" s="72">
        <f t="shared" si="107"/>
        <v>0</v>
      </c>
      <c r="N73">
        <f t="shared" si="108"/>
        <v>0</v>
      </c>
      <c r="O73">
        <f t="shared" si="109"/>
        <v>0</v>
      </c>
      <c r="P73" s="38" t="str">
        <f>IF(K73=0,"",IF(N73&gt;Configurações!$B$15,"7DIA ","")&amp;IF(AND(WEEKDAY(G$5)=1,O73&gt;IF($D73="F",Configurações!$B$13,Configurações!$B$14)),"DOM ","")&amp;IF(Configurações!$B$3="Simples","",IF(ROUND(L73*1440,0)&lt;=ROUND(Configurações!$B$11*1440,0),IF(ROUND(M73*1440,0)&gt;0,"INT-INDEVIDO",""),IF(ROUND(L73*1440,0)&lt;=ROUND(Configurações!$B$12*1440,0),IF(ROUND(M73*1440,0)&lt;&gt;ROUND(Configurações!$B$8*1440,0),"INT-15MIN",""),IF(OR(ROUND(M73*1440,0)&lt;ROUND(Configurações!$B$9*1440,0),ROUND(M73*1440,0)&gt;ROUND(Configurações!$B$10*1440,0)),"INT-1H2H","")))))</f>
        <v/>
      </c>
      <c r="Q73" t="str">
        <f>IF(Configurações!$B$3="Simples",IF('Escala Simples'!D73="Trabalho","TRAB",IF('Escala Simples'!D73="Folga","FOLGA",IF('Escala Simples'!D73="Atestado","ATEST",IF('Escala Simples'!D73="Férias","FERIAS","")))),"")</f>
        <v/>
      </c>
      <c r="R73" s="71" t="str">
        <f>IF(Configurações!$B$3="Colunas",IF('Escala Colunas'!Q65="","",'Escala Colunas'!Q65),IF(Configurações!$B$3="Simples","",IF('Escala Linhas'!I73="","",'Escala Linhas'!I73)))</f>
        <v/>
      </c>
      <c r="S73" s="71" t="str">
        <f>IF(Configurações!$B$3="Colunas",IF('Escala Colunas'!Q66="","",'Escala Colunas'!Q66),IF(Configurações!$B$3="Simples","",IF('Escala Linhas'!J73="","",'Escala Linhas'!J73)))</f>
        <v/>
      </c>
      <c r="T73" s="71" t="str">
        <f>IF(Configurações!$B$3="Colunas",IF('Escala Colunas'!Q67="","",'Escala Colunas'!Q67),IF(Configurações!$B$3="Simples","",IF('Escala Linhas'!K73="","",'Escala Linhas'!K73)))</f>
        <v/>
      </c>
      <c r="U73" s="71" t="str">
        <f>IF(Configurações!$B$3="Colunas",IF('Escala Colunas'!Q68="","",'Escala Colunas'!Q68),IF(Configurações!$B$3="Simples","",IF('Escala Linhas'!L73="","",'Escala Linhas'!L73)))</f>
        <v/>
      </c>
      <c r="V73">
        <f>IF($B73="",0,IF(Configurações!$B$3="Simples",IF(OR(AB73="TRAB",AB73="ATEST"),1,0),IF(AND(R73&lt;&gt;"",U73&lt;&gt;""),1,0)))</f>
        <v>0</v>
      </c>
      <c r="W73" s="72">
        <f>IF(AND(V73=1,Configurações!$B$3&lt;&gt;"Simples"),MOD(U73-R73,1)-X73,0)</f>
        <v>0</v>
      </c>
      <c r="X73" s="72">
        <f t="shared" si="110"/>
        <v>0</v>
      </c>
      <c r="Y73">
        <f t="shared" si="111"/>
        <v>0</v>
      </c>
      <c r="Z73">
        <f t="shared" si="112"/>
        <v>0</v>
      </c>
      <c r="AA73" s="38" t="str">
        <f>IF(V73=0,"",IF(Y73&gt;Configurações!$B$15,"7DIA ","")&amp;IF(AND(WEEKDAY(R$5)=1,Z73&gt;IF($D73="F",Configurações!$B$13,Configurações!$B$14)),"DOM ","")&amp;IF(Configurações!$B$3="Simples","",IF(ROUND(W73*1440,0)&lt;=ROUND(Configurações!$B$11*1440,0),IF(ROUND(X73*1440,0)&gt;0,"INT-INDEVIDO",""),IF(ROUND(W73*1440,0)&lt;=ROUND(Configurações!$B$12*1440,0),IF(ROUND(X73*1440,0)&lt;&gt;ROUND(Configurações!$B$8*1440,0),"INT-15MIN",""),IF(OR(ROUND(X73*1440,0)&lt;ROUND(Configurações!$B$9*1440,0),ROUND(X73*1440,0)&gt;ROUND(Configurações!$B$10*1440,0)),"INT-1H2H","")))))</f>
        <v/>
      </c>
      <c r="AB73" t="str">
        <f>IF(Configurações!$B$3="Simples",IF('Escala Simples'!E73="Trabalho","TRAB",IF('Escala Simples'!E73="Folga","FOLGA",IF('Escala Simples'!E73="Atestado","ATEST",IF('Escala Simples'!E73="Férias","FERIAS","")))),"")</f>
        <v/>
      </c>
      <c r="AC73" s="71" t="str">
        <f>IF(Configurações!$B$3="Colunas",IF('Escala Colunas'!Q70="","",'Escala Colunas'!Q70),IF(Configurações!$B$3="Simples","",IF('Escala Linhas'!N73="","",'Escala Linhas'!N73)))</f>
        <v/>
      </c>
      <c r="AD73" s="71" t="str">
        <f>IF(Configurações!$B$3="Colunas",IF('Escala Colunas'!Q71="","",'Escala Colunas'!Q71),IF(Configurações!$B$3="Simples","",IF('Escala Linhas'!O73="","",'Escala Linhas'!O73)))</f>
        <v/>
      </c>
      <c r="AE73" s="71" t="str">
        <f>IF(Configurações!$B$3="Colunas",IF('Escala Colunas'!Q72="","",'Escala Colunas'!Q72),IF(Configurações!$B$3="Simples","",IF('Escala Linhas'!P73="","",'Escala Linhas'!P73)))</f>
        <v/>
      </c>
      <c r="AF73" s="71" t="str">
        <f>IF(Configurações!$B$3="Colunas",IF('Escala Colunas'!Q73="","",'Escala Colunas'!Q73),IF(Configurações!$B$3="Simples","",IF('Escala Linhas'!Q73="","",'Escala Linhas'!Q73)))</f>
        <v/>
      </c>
      <c r="AG73">
        <f>IF($B73="",0,IF(Configurações!$B$3="Simples",IF(OR(AM73="TRAB",AM73="ATEST"),1,0),IF(AND(AC73&lt;&gt;"",AF73&lt;&gt;""),1,0)))</f>
        <v>0</v>
      </c>
      <c r="AH73" s="72">
        <f>IF(AND(AG73=1,Configurações!$B$3&lt;&gt;"Simples"),MOD(AF73-AC73,1)-AI73,0)</f>
        <v>0</v>
      </c>
      <c r="AI73" s="72">
        <f t="shared" si="113"/>
        <v>0</v>
      </c>
      <c r="AJ73">
        <f t="shared" si="114"/>
        <v>0</v>
      </c>
      <c r="AK73">
        <f t="shared" si="115"/>
        <v>0</v>
      </c>
      <c r="AL73" s="38" t="str">
        <f>IF(AG73=0,"",IF(AJ73&gt;Configurações!$B$15,"7DIA ","")&amp;IF(AND(WEEKDAY(AC$5)=1,AK73&gt;IF($D73="F",Configurações!$B$13,Configurações!$B$14)),"DOM ","")&amp;IF(Configurações!$B$3="Simples","",IF(ROUND(AH73*1440,0)&lt;=ROUND(Configurações!$B$11*1440,0),IF(ROUND(AI73*1440,0)&gt;0,"INT-INDEVIDO",""),IF(ROUND(AH73*1440,0)&lt;=ROUND(Configurações!$B$12*1440,0),IF(ROUND(AI73*1440,0)&lt;&gt;ROUND(Configurações!$B$8*1440,0),"INT-15MIN",""),IF(OR(ROUND(AI73*1440,0)&lt;ROUND(Configurações!$B$9*1440,0),ROUND(AI73*1440,0)&gt;ROUND(Configurações!$B$10*1440,0)),"INT-1H2H","")))))</f>
        <v/>
      </c>
      <c r="AM73" t="str">
        <f>IF(Configurações!$B$3="Simples",IF('Escala Simples'!F73="Trabalho","TRAB",IF('Escala Simples'!F73="Folga","FOLGA",IF('Escala Simples'!F73="Atestado","ATEST",IF('Escala Simples'!F73="Férias","FERIAS","")))),"")</f>
        <v/>
      </c>
      <c r="AN73" s="71" t="str">
        <f>IF(Configurações!$B$3="Colunas",IF('Escala Colunas'!Q75="","",'Escala Colunas'!Q75),IF(Configurações!$B$3="Simples","",IF('Escala Linhas'!S73="","",'Escala Linhas'!S73)))</f>
        <v/>
      </c>
      <c r="AO73" s="71" t="str">
        <f>IF(Configurações!$B$3="Colunas",IF('Escala Colunas'!Q76="","",'Escala Colunas'!Q76),IF(Configurações!$B$3="Simples","",IF('Escala Linhas'!T73="","",'Escala Linhas'!T73)))</f>
        <v/>
      </c>
      <c r="AP73" s="71" t="str">
        <f>IF(Configurações!$B$3="Colunas",IF('Escala Colunas'!Q77="","",'Escala Colunas'!Q77),IF(Configurações!$B$3="Simples","",IF('Escala Linhas'!U73="","",'Escala Linhas'!U73)))</f>
        <v/>
      </c>
      <c r="AQ73" s="71" t="str">
        <f>IF(Configurações!$B$3="Colunas",IF('Escala Colunas'!Q78="","",'Escala Colunas'!Q78),IF(Configurações!$B$3="Simples","",IF('Escala Linhas'!V73="","",'Escala Linhas'!V73)))</f>
        <v/>
      </c>
      <c r="AR73">
        <f>IF($B73="",0,IF(Configurações!$B$3="Simples",IF(OR(AX73="TRAB",AX73="ATEST"),1,0),IF(AND(AN73&lt;&gt;"",AQ73&lt;&gt;""),1,0)))</f>
        <v>0</v>
      </c>
      <c r="AS73" s="72">
        <f>IF(AND(AR73=1,Configurações!$B$3&lt;&gt;"Simples"),MOD(AQ73-AN73,1)-AT73,0)</f>
        <v>0</v>
      </c>
      <c r="AT73" s="72">
        <f t="shared" si="116"/>
        <v>0</v>
      </c>
      <c r="AU73">
        <f t="shared" si="117"/>
        <v>0</v>
      </c>
      <c r="AV73">
        <f t="shared" si="118"/>
        <v>0</v>
      </c>
      <c r="AW73" s="38" t="str">
        <f>IF(AR73=0,"",IF(AU73&gt;Configurações!$B$15,"7DIA ","")&amp;IF(AND(WEEKDAY(AN$5)=1,AV73&gt;IF($D73="F",Configurações!$B$13,Configurações!$B$14)),"DOM ","")&amp;IF(Configurações!$B$3="Simples","",IF(ROUND(AS73*1440,0)&lt;=ROUND(Configurações!$B$11*1440,0),IF(ROUND(AT73*1440,0)&gt;0,"INT-INDEVIDO",""),IF(ROUND(AS73*1440,0)&lt;=ROUND(Configurações!$B$12*1440,0),IF(ROUND(AT73*1440,0)&lt;&gt;ROUND(Configurações!$B$8*1440,0),"INT-15MIN",""),IF(OR(ROUND(AT73*1440,0)&lt;ROUND(Configurações!$B$9*1440,0),ROUND(AT73*1440,0)&gt;ROUND(Configurações!$B$10*1440,0)),"INT-1H2H","")))))</f>
        <v/>
      </c>
      <c r="AX73" t="str">
        <f>IF(Configurações!$B$3="Simples",IF('Escala Simples'!G73="Trabalho","TRAB",IF('Escala Simples'!G73="Folga","FOLGA",IF('Escala Simples'!G73="Atestado","ATEST",IF('Escala Simples'!G73="Férias","FERIAS","")))),"")</f>
        <v/>
      </c>
      <c r="AY73" s="71" t="str">
        <f>IF(Configurações!$B$3="Colunas",IF('Escala Colunas'!Q80="","",'Escala Colunas'!Q80),IF(Configurações!$B$3="Simples","",IF('Escala Linhas'!X73="","",'Escala Linhas'!X73)))</f>
        <v/>
      </c>
      <c r="AZ73" s="71" t="str">
        <f>IF(Configurações!$B$3="Colunas",IF('Escala Colunas'!Q81="","",'Escala Colunas'!Q81),IF(Configurações!$B$3="Simples","",IF('Escala Linhas'!Y73="","",'Escala Linhas'!Y73)))</f>
        <v/>
      </c>
      <c r="BA73" s="71" t="str">
        <f>IF(Configurações!$B$3="Colunas",IF('Escala Colunas'!Q82="","",'Escala Colunas'!Q82),IF(Configurações!$B$3="Simples","",IF('Escala Linhas'!Z73="","",'Escala Linhas'!Z73)))</f>
        <v/>
      </c>
      <c r="BB73" s="71" t="str">
        <f>IF(Configurações!$B$3="Colunas",IF('Escala Colunas'!Q83="","",'Escala Colunas'!Q83),IF(Configurações!$B$3="Simples","",IF('Escala Linhas'!AA73="","",'Escala Linhas'!AA73)))</f>
        <v/>
      </c>
      <c r="BC73">
        <f>IF($B73="",0,IF(Configurações!$B$3="Simples",IF(OR(BI73="TRAB",BI73="ATEST"),1,0),IF(AND(AY73&lt;&gt;"",BB73&lt;&gt;""),1,0)))</f>
        <v>0</v>
      </c>
      <c r="BD73" s="72">
        <f>IF(AND(BC73=1,Configurações!$B$3&lt;&gt;"Simples"),MOD(BB73-AY73,1)-BE73,0)</f>
        <v>0</v>
      </c>
      <c r="BE73" s="72">
        <f t="shared" si="119"/>
        <v>0</v>
      </c>
      <c r="BF73">
        <f t="shared" si="120"/>
        <v>0</v>
      </c>
      <c r="BG73">
        <f t="shared" si="121"/>
        <v>0</v>
      </c>
      <c r="BH73" s="38" t="str">
        <f>IF(BC73=0,"",IF(BF73&gt;Configurações!$B$15,"7DIA ","")&amp;IF(AND(WEEKDAY(AY$5)=1,BG73&gt;IF($D73="F",Configurações!$B$13,Configurações!$B$14)),"DOM ","")&amp;IF(Configurações!$B$3="Simples","",IF(ROUND(BD73*1440,0)&lt;=ROUND(Configurações!$B$11*1440,0),IF(ROUND(BE73*1440,0)&gt;0,"INT-INDEVIDO",""),IF(ROUND(BD73*1440,0)&lt;=ROUND(Configurações!$B$12*1440,0),IF(ROUND(BE73*1440,0)&lt;&gt;ROUND(Configurações!$B$8*1440,0),"INT-15MIN",""),IF(OR(ROUND(BE73*1440,0)&lt;ROUND(Configurações!$B$9*1440,0),ROUND(BE73*1440,0)&gt;ROUND(Configurações!$B$10*1440,0)),"INT-1H2H","")))))</f>
        <v/>
      </c>
      <c r="BI73" t="str">
        <f>IF(Configurações!$B$3="Simples",IF('Escala Simples'!H73="Trabalho","TRAB",IF('Escala Simples'!H73="Folga","FOLGA",IF('Escala Simples'!H73="Atestado","ATEST",IF('Escala Simples'!H73="Férias","FERIAS","")))),"")</f>
        <v/>
      </c>
      <c r="BJ73" s="71" t="str">
        <f>IF(Configurações!$B$3="Colunas",IF('Escala Colunas'!Q85="","",'Escala Colunas'!Q85),IF(Configurações!$B$3="Simples","",IF('Escala Linhas'!AC73="","",'Escala Linhas'!AC73)))</f>
        <v/>
      </c>
      <c r="BK73" s="71" t="str">
        <f>IF(Configurações!$B$3="Colunas",IF('Escala Colunas'!Q86="","",'Escala Colunas'!Q86),IF(Configurações!$B$3="Simples","",IF('Escala Linhas'!AD73="","",'Escala Linhas'!AD73)))</f>
        <v/>
      </c>
      <c r="BL73" s="71" t="str">
        <f>IF(Configurações!$B$3="Colunas",IF('Escala Colunas'!Q87="","",'Escala Colunas'!Q87),IF(Configurações!$B$3="Simples","",IF('Escala Linhas'!AE73="","",'Escala Linhas'!AE73)))</f>
        <v/>
      </c>
      <c r="BM73" s="71" t="str">
        <f>IF(Configurações!$B$3="Colunas",IF('Escala Colunas'!Q88="","",'Escala Colunas'!Q88),IF(Configurações!$B$3="Simples","",IF('Escala Linhas'!AF73="","",'Escala Linhas'!AF73)))</f>
        <v/>
      </c>
      <c r="BN73">
        <f>IF($B73="",0,IF(Configurações!$B$3="Simples",IF(OR(BT73="TRAB",BT73="ATEST"),1,0),IF(AND(BJ73&lt;&gt;"",BM73&lt;&gt;""),1,0)))</f>
        <v>0</v>
      </c>
      <c r="BO73" s="72">
        <f>IF(AND(BN73=1,Configurações!$B$3&lt;&gt;"Simples"),MOD(BM73-BJ73,1)-BP73,0)</f>
        <v>0</v>
      </c>
      <c r="BP73" s="72">
        <f t="shared" si="122"/>
        <v>0</v>
      </c>
      <c r="BQ73">
        <f t="shared" si="123"/>
        <v>0</v>
      </c>
      <c r="BR73">
        <f t="shared" si="124"/>
        <v>0</v>
      </c>
      <c r="BS73" s="38" t="str">
        <f>IF(BN73=0,"",IF(BQ73&gt;Configurações!$B$15,"7DIA ","")&amp;IF(AND(WEEKDAY(BJ$5)=1,BR73&gt;IF($D73="F",Configurações!$B$13,Configurações!$B$14)),"DOM ","")&amp;IF(Configurações!$B$3="Simples","",IF(ROUND(BO73*1440,0)&lt;=ROUND(Configurações!$B$11*1440,0),IF(ROUND(BP73*1440,0)&gt;0,"INT-INDEVIDO",""),IF(ROUND(BO73*1440,0)&lt;=ROUND(Configurações!$B$12*1440,0),IF(ROUND(BP73*1440,0)&lt;&gt;ROUND(Configurações!$B$8*1440,0),"INT-15MIN",""),IF(OR(ROUND(BP73*1440,0)&lt;ROUND(Configurações!$B$9*1440,0),ROUND(BP73*1440,0)&gt;ROUND(Configurações!$B$10*1440,0)),"INT-1H2H","")))))</f>
        <v/>
      </c>
      <c r="BT73" t="str">
        <f>IF(Configurações!$B$3="Simples",IF('Escala Simples'!I73="Trabalho","TRAB",IF('Escala Simples'!I73="Folga","FOLGA",IF('Escala Simples'!I73="Atestado","ATEST",IF('Escala Simples'!I73="Férias","FERIAS","")))),"")</f>
        <v/>
      </c>
      <c r="BU73" s="71" t="str">
        <f>IF(Configurações!$B$3="Colunas",IF('Escala Colunas'!Q90="","",'Escala Colunas'!Q90),IF(Configurações!$B$3="Simples","",IF('Escala Linhas'!AH73="","",'Escala Linhas'!AH73)))</f>
        <v/>
      </c>
      <c r="BV73" s="71" t="str">
        <f>IF(Configurações!$B$3="Colunas",IF('Escala Colunas'!Q91="","",'Escala Colunas'!Q91),IF(Configurações!$B$3="Simples","",IF('Escala Linhas'!AI73="","",'Escala Linhas'!AI73)))</f>
        <v/>
      </c>
      <c r="BW73" s="71" t="str">
        <f>IF(Configurações!$B$3="Colunas",IF('Escala Colunas'!Q92="","",'Escala Colunas'!Q92),IF(Configurações!$B$3="Simples","",IF('Escala Linhas'!AJ73="","",'Escala Linhas'!AJ73)))</f>
        <v/>
      </c>
      <c r="BX73" s="71" t="str">
        <f>IF(Configurações!$B$3="Colunas",IF('Escala Colunas'!Q93="","",'Escala Colunas'!Q93),IF(Configurações!$B$3="Simples","",IF('Escala Linhas'!AK73="","",'Escala Linhas'!AK73)))</f>
        <v/>
      </c>
      <c r="BY73">
        <f>IF($B73="",0,IF(Configurações!$B$3="Simples",IF(OR(CE73="TRAB",CE73="ATEST"),1,0),IF(AND(BU73&lt;&gt;"",BX73&lt;&gt;""),1,0)))</f>
        <v>0</v>
      </c>
      <c r="BZ73" s="72">
        <f>IF(AND(BY73=1,Configurações!$B$3&lt;&gt;"Simples"),MOD(BX73-BU73,1)-CA73,0)</f>
        <v>0</v>
      </c>
      <c r="CA73" s="72">
        <f t="shared" si="125"/>
        <v>0</v>
      </c>
      <c r="CB73">
        <f t="shared" si="126"/>
        <v>0</v>
      </c>
      <c r="CC73">
        <f t="shared" si="127"/>
        <v>0</v>
      </c>
      <c r="CD73" s="38" t="str">
        <f>IF(BY73=0,"",IF(CB73&gt;Configurações!$B$15,"7DIA ","")&amp;IF(AND(WEEKDAY(BU$5)=1,CC73&gt;IF($D73="F",Configurações!$B$13,Configurações!$B$14)),"DOM ","")&amp;IF(Configurações!$B$3="Simples","",IF(ROUND(BZ73*1440,0)&lt;=ROUND(Configurações!$B$11*1440,0),IF(ROUND(CA73*1440,0)&gt;0,"INT-INDEVIDO",""),IF(ROUND(BZ73*1440,0)&lt;=ROUND(Configurações!$B$12*1440,0),IF(ROUND(CA73*1440,0)&lt;&gt;ROUND(Configurações!$B$8*1440,0),"INT-15MIN",""),IF(OR(ROUND(CA73*1440,0)&lt;ROUND(Configurações!$B$9*1440,0),ROUND(CA73*1440,0)&gt;ROUND(Configurações!$B$10*1440,0)),"INT-1H2H","")))))</f>
        <v/>
      </c>
      <c r="CE73" t="str">
        <f>IF(Configurações!$B$3="Simples",IF('Escala Simples'!J73="Trabalho","TRAB",IF('Escala Simples'!J73="Folga","FOLGA",IF('Escala Simples'!J73="Atestado","ATEST",IF('Escala Simples'!J73="Férias","FERIAS","")))),"")</f>
        <v/>
      </c>
      <c r="CF73" s="71" t="str">
        <f>IF(Configurações!$B$3="Colunas",IF('Escala Colunas'!Q98="","",'Escala Colunas'!Q98),IF(Configurações!$B$3="Simples","",IF('Escala Linhas'!AP73="","",'Escala Linhas'!AP73)))</f>
        <v/>
      </c>
      <c r="CG73" s="71" t="str">
        <f>IF(Configurações!$B$3="Colunas",IF('Escala Colunas'!Q99="","",'Escala Colunas'!Q99),IF(Configurações!$B$3="Simples","",IF('Escala Linhas'!AQ73="","",'Escala Linhas'!AQ73)))</f>
        <v/>
      </c>
      <c r="CH73" s="71" t="str">
        <f>IF(Configurações!$B$3="Colunas",IF('Escala Colunas'!Q100="","",'Escala Colunas'!Q100),IF(Configurações!$B$3="Simples","",IF('Escala Linhas'!AR73="","",'Escala Linhas'!AR73)))</f>
        <v/>
      </c>
      <c r="CI73" s="71" t="str">
        <f>IF(Configurações!$B$3="Colunas",IF('Escala Colunas'!Q101="","",'Escala Colunas'!Q101),IF(Configurações!$B$3="Simples","",IF('Escala Linhas'!AS73="","",'Escala Linhas'!AS73)))</f>
        <v/>
      </c>
      <c r="CJ73">
        <f>IF($B73="",0,IF(Configurações!$B$3="Simples",IF(OR(CP73="TRAB",CP73="ATEST"),1,0),IF(AND(CF73&lt;&gt;"",CI73&lt;&gt;""),1,0)))</f>
        <v>0</v>
      </c>
      <c r="CK73" s="72">
        <f>IF(AND(CJ73=1,Configurações!$B$3&lt;&gt;"Simples"),MOD(CI73-CF73,1)-CL73,0)</f>
        <v>0</v>
      </c>
      <c r="CL73" s="72">
        <f t="shared" si="128"/>
        <v>0</v>
      </c>
      <c r="CM73">
        <f t="shared" si="129"/>
        <v>0</v>
      </c>
      <c r="CN73">
        <f t="shared" si="130"/>
        <v>0</v>
      </c>
      <c r="CO73" s="38" t="str">
        <f>IF(CJ73=0,"",IF(CM73&gt;Configurações!$B$15,"7DIA ","")&amp;IF(AND(WEEKDAY(CF$5)=1,CN73&gt;IF($D73="F",Configurações!$B$13,Configurações!$B$14)),"DOM ","")&amp;IF(Configurações!$B$3="Simples","",IF(ROUND(CK73*1440,0)&lt;=ROUND(Configurações!$B$11*1440,0),IF(ROUND(CL73*1440,0)&gt;0,"INT-INDEVIDO",""),IF(ROUND(CK73*1440,0)&lt;=ROUND(Configurações!$B$12*1440,0),IF(ROUND(CL73*1440,0)&lt;&gt;ROUND(Configurações!$B$8*1440,0),"INT-15MIN",""),IF(OR(ROUND(CL73*1440,0)&lt;ROUND(Configurações!$B$9*1440,0),ROUND(CL73*1440,0)&gt;ROUND(Configurações!$B$10*1440,0)),"INT-1H2H","")))))</f>
        <v/>
      </c>
      <c r="CP73" t="str">
        <f>IF(Configurações!$B$3="Simples",IF('Escala Simples'!M73="Trabalho","TRAB",IF('Escala Simples'!M73="Folga","FOLGA",IF('Escala Simples'!M73="Atestado","ATEST",IF('Escala Simples'!M73="Férias","FERIAS","")))),"")</f>
        <v/>
      </c>
      <c r="CQ73" s="71" t="str">
        <f>IF(Configurações!$B$3="Colunas",IF('Escala Colunas'!Q103="","",'Escala Colunas'!Q103),IF(Configurações!$B$3="Simples","",IF('Escala Linhas'!AU73="","",'Escala Linhas'!AU73)))</f>
        <v/>
      </c>
      <c r="CR73" s="71" t="str">
        <f>IF(Configurações!$B$3="Colunas",IF('Escala Colunas'!Q104="","",'Escala Colunas'!Q104),IF(Configurações!$B$3="Simples","",IF('Escala Linhas'!AV73="","",'Escala Linhas'!AV73)))</f>
        <v/>
      </c>
      <c r="CS73" s="71" t="str">
        <f>IF(Configurações!$B$3="Colunas",IF('Escala Colunas'!Q105="","",'Escala Colunas'!Q105),IF(Configurações!$B$3="Simples","",IF('Escala Linhas'!AW73="","",'Escala Linhas'!AW73)))</f>
        <v/>
      </c>
      <c r="CT73" s="71" t="str">
        <f>IF(Configurações!$B$3="Colunas",IF('Escala Colunas'!Q106="","",'Escala Colunas'!Q106),IF(Configurações!$B$3="Simples","",IF('Escala Linhas'!AX73="","",'Escala Linhas'!AX73)))</f>
        <v/>
      </c>
      <c r="CU73">
        <f>IF($B73="",0,IF(Configurações!$B$3="Simples",IF(OR(DA73="TRAB",DA73="ATEST"),1,0),IF(AND(CQ73&lt;&gt;"",CT73&lt;&gt;""),1,0)))</f>
        <v>0</v>
      </c>
      <c r="CV73" s="72">
        <f>IF(AND(CU73=1,Configurações!$B$3&lt;&gt;"Simples"),MOD(CT73-CQ73,1)-CW73,0)</f>
        <v>0</v>
      </c>
      <c r="CW73" s="72">
        <f t="shared" si="131"/>
        <v>0</v>
      </c>
      <c r="CX73">
        <f t="shared" si="132"/>
        <v>0</v>
      </c>
      <c r="CY73">
        <f t="shared" si="133"/>
        <v>0</v>
      </c>
      <c r="CZ73" s="38" t="str">
        <f>IF(CU73=0,"",IF(CX73&gt;Configurações!$B$15,"7DIA ","")&amp;IF(AND(WEEKDAY(CQ$5)=1,CY73&gt;IF($D73="F",Configurações!$B$13,Configurações!$B$14)),"DOM ","")&amp;IF(Configurações!$B$3="Simples","",IF(ROUND(CV73*1440,0)&lt;=ROUND(Configurações!$B$11*1440,0),IF(ROUND(CW73*1440,0)&gt;0,"INT-INDEVIDO",""),IF(ROUND(CV73*1440,0)&lt;=ROUND(Configurações!$B$12*1440,0),IF(ROUND(CW73*1440,0)&lt;&gt;ROUND(Configurações!$B$8*1440,0),"INT-15MIN",""),IF(OR(ROUND(CW73*1440,0)&lt;ROUND(Configurações!$B$9*1440,0),ROUND(CW73*1440,0)&gt;ROUND(Configurações!$B$10*1440,0)),"INT-1H2H","")))))</f>
        <v/>
      </c>
      <c r="DA73" t="str">
        <f>IF(Configurações!$B$3="Simples",IF('Escala Simples'!N73="Trabalho","TRAB",IF('Escala Simples'!N73="Folga","FOLGA",IF('Escala Simples'!N73="Atestado","ATEST",IF('Escala Simples'!N73="Férias","FERIAS","")))),"")</f>
        <v/>
      </c>
      <c r="DB73" s="71" t="str">
        <f>IF(Configurações!$B$3="Colunas",IF('Escala Colunas'!Q108="","",'Escala Colunas'!Q108),IF(Configurações!$B$3="Simples","",IF('Escala Linhas'!AZ73="","",'Escala Linhas'!AZ73)))</f>
        <v/>
      </c>
      <c r="DC73" s="71" t="str">
        <f>IF(Configurações!$B$3="Colunas",IF('Escala Colunas'!Q109="","",'Escala Colunas'!Q109),IF(Configurações!$B$3="Simples","",IF('Escala Linhas'!BA73="","",'Escala Linhas'!BA73)))</f>
        <v/>
      </c>
      <c r="DD73" s="71" t="str">
        <f>IF(Configurações!$B$3="Colunas",IF('Escala Colunas'!Q110="","",'Escala Colunas'!Q110),IF(Configurações!$B$3="Simples","",IF('Escala Linhas'!BB73="","",'Escala Linhas'!BB73)))</f>
        <v/>
      </c>
      <c r="DE73" s="71" t="str">
        <f>IF(Configurações!$B$3="Colunas",IF('Escala Colunas'!Q111="","",'Escala Colunas'!Q111),IF(Configurações!$B$3="Simples","",IF('Escala Linhas'!BC73="","",'Escala Linhas'!BC73)))</f>
        <v/>
      </c>
      <c r="DF73">
        <f>IF($B73="",0,IF(Configurações!$B$3="Simples",IF(OR(DL73="TRAB",DL73="ATEST"),1,0),IF(AND(DB73&lt;&gt;"",DE73&lt;&gt;""),1,0)))</f>
        <v>0</v>
      </c>
      <c r="DG73" s="72">
        <f>IF(AND(DF73=1,Configurações!$B$3&lt;&gt;"Simples"),MOD(DE73-DB73,1)-DH73,0)</f>
        <v>0</v>
      </c>
      <c r="DH73" s="72">
        <f t="shared" si="134"/>
        <v>0</v>
      </c>
      <c r="DI73">
        <f t="shared" si="135"/>
        <v>0</v>
      </c>
      <c r="DJ73">
        <f t="shared" si="136"/>
        <v>0</v>
      </c>
      <c r="DK73" s="38" t="str">
        <f>IF(DF73=0,"",IF(DI73&gt;Configurações!$B$15,"7DIA ","")&amp;IF(AND(WEEKDAY(DB$5)=1,DJ73&gt;IF($D73="F",Configurações!$B$13,Configurações!$B$14)),"DOM ","")&amp;IF(Configurações!$B$3="Simples","",IF(ROUND(DG73*1440,0)&lt;=ROUND(Configurações!$B$11*1440,0),IF(ROUND(DH73*1440,0)&gt;0,"INT-INDEVIDO",""),IF(ROUND(DG73*1440,0)&lt;=ROUND(Configurações!$B$12*1440,0),IF(ROUND(DH73*1440,0)&lt;&gt;ROUND(Configurações!$B$8*1440,0),"INT-15MIN",""),IF(OR(ROUND(DH73*1440,0)&lt;ROUND(Configurações!$B$9*1440,0),ROUND(DH73*1440,0)&gt;ROUND(Configurações!$B$10*1440,0)),"INT-1H2H","")))))</f>
        <v/>
      </c>
      <c r="DL73" t="str">
        <f>IF(Configurações!$B$3="Simples",IF('Escala Simples'!O73="Trabalho","TRAB",IF('Escala Simples'!O73="Folga","FOLGA",IF('Escala Simples'!O73="Atestado","ATEST",IF('Escala Simples'!O73="Férias","FERIAS","")))),"")</f>
        <v/>
      </c>
      <c r="DM73" s="71" t="str">
        <f>IF(Configurações!$B$3="Colunas",IF('Escala Colunas'!Q113="","",'Escala Colunas'!Q113),IF(Configurações!$B$3="Simples","",IF('Escala Linhas'!BE73="","",'Escala Linhas'!BE73)))</f>
        <v/>
      </c>
      <c r="DN73" s="71" t="str">
        <f>IF(Configurações!$B$3="Colunas",IF('Escala Colunas'!Q114="","",'Escala Colunas'!Q114),IF(Configurações!$B$3="Simples","",IF('Escala Linhas'!BF73="","",'Escala Linhas'!BF73)))</f>
        <v/>
      </c>
      <c r="DO73" s="71" t="str">
        <f>IF(Configurações!$B$3="Colunas",IF('Escala Colunas'!Q115="","",'Escala Colunas'!Q115),IF(Configurações!$B$3="Simples","",IF('Escala Linhas'!BG73="","",'Escala Linhas'!BG73)))</f>
        <v/>
      </c>
      <c r="DP73" s="71" t="str">
        <f>IF(Configurações!$B$3="Colunas",IF('Escala Colunas'!Q116="","",'Escala Colunas'!Q116),IF(Configurações!$B$3="Simples","",IF('Escala Linhas'!BH73="","",'Escala Linhas'!BH73)))</f>
        <v/>
      </c>
      <c r="DQ73">
        <f>IF($B73="",0,IF(Configurações!$B$3="Simples",IF(OR(DW73="TRAB",DW73="ATEST"),1,0),IF(AND(DM73&lt;&gt;"",DP73&lt;&gt;""),1,0)))</f>
        <v>0</v>
      </c>
      <c r="DR73" s="72">
        <f>IF(AND(DQ73=1,Configurações!$B$3&lt;&gt;"Simples"),MOD(DP73-DM73,1)-DS73,0)</f>
        <v>0</v>
      </c>
      <c r="DS73" s="72">
        <f t="shared" si="137"/>
        <v>0</v>
      </c>
      <c r="DT73">
        <f t="shared" si="138"/>
        <v>0</v>
      </c>
      <c r="DU73">
        <f t="shared" si="139"/>
        <v>0</v>
      </c>
      <c r="DV73" s="38" t="str">
        <f>IF(DQ73=0,"",IF(DT73&gt;Configurações!$B$15,"7DIA ","")&amp;IF(AND(WEEKDAY(DM$5)=1,DU73&gt;IF($D73="F",Configurações!$B$13,Configurações!$B$14)),"DOM ","")&amp;IF(Configurações!$B$3="Simples","",IF(ROUND(DR73*1440,0)&lt;=ROUND(Configurações!$B$11*1440,0),IF(ROUND(DS73*1440,0)&gt;0,"INT-INDEVIDO",""),IF(ROUND(DR73*1440,0)&lt;=ROUND(Configurações!$B$12*1440,0),IF(ROUND(DS73*1440,0)&lt;&gt;ROUND(Configurações!$B$8*1440,0),"INT-15MIN",""),IF(OR(ROUND(DS73*1440,0)&lt;ROUND(Configurações!$B$9*1440,0),ROUND(DS73*1440,0)&gt;ROUND(Configurações!$B$10*1440,0)),"INT-1H2H","")))))</f>
        <v/>
      </c>
      <c r="DW73" t="str">
        <f>IF(Configurações!$B$3="Simples",IF('Escala Simples'!P73="Trabalho","TRAB",IF('Escala Simples'!P73="Folga","FOLGA",IF('Escala Simples'!P73="Atestado","ATEST",IF('Escala Simples'!P73="Férias","FERIAS","")))),"")</f>
        <v/>
      </c>
      <c r="DX73" s="71" t="str">
        <f>IF(Configurações!$B$3="Colunas",IF('Escala Colunas'!Q118="","",'Escala Colunas'!Q118),IF(Configurações!$B$3="Simples","",IF('Escala Linhas'!BJ73="","",'Escala Linhas'!BJ73)))</f>
        <v/>
      </c>
      <c r="DY73" s="71" t="str">
        <f>IF(Configurações!$B$3="Colunas",IF('Escala Colunas'!Q119="","",'Escala Colunas'!Q119),IF(Configurações!$B$3="Simples","",IF('Escala Linhas'!BK73="","",'Escala Linhas'!BK73)))</f>
        <v/>
      </c>
      <c r="DZ73" s="71" t="str">
        <f>IF(Configurações!$B$3="Colunas",IF('Escala Colunas'!Q120="","",'Escala Colunas'!Q120),IF(Configurações!$B$3="Simples","",IF('Escala Linhas'!BL73="","",'Escala Linhas'!BL73)))</f>
        <v/>
      </c>
      <c r="EA73" s="71" t="str">
        <f>IF(Configurações!$B$3="Colunas",IF('Escala Colunas'!Q121="","",'Escala Colunas'!Q121),IF(Configurações!$B$3="Simples","",IF('Escala Linhas'!BM73="","",'Escala Linhas'!BM73)))</f>
        <v/>
      </c>
      <c r="EB73">
        <f>IF($B73="",0,IF(Configurações!$B$3="Simples",IF(OR(EH73="TRAB",EH73="ATEST"),1,0),IF(AND(DX73&lt;&gt;"",EA73&lt;&gt;""),1,0)))</f>
        <v>0</v>
      </c>
      <c r="EC73" s="72">
        <f>IF(AND(EB73=1,Configurações!$B$3&lt;&gt;"Simples"),MOD(EA73-DX73,1)-ED73,0)</f>
        <v>0</v>
      </c>
      <c r="ED73" s="72">
        <f t="shared" si="140"/>
        <v>0</v>
      </c>
      <c r="EE73">
        <f t="shared" si="141"/>
        <v>0</v>
      </c>
      <c r="EF73">
        <f t="shared" si="142"/>
        <v>0</v>
      </c>
      <c r="EG73" s="38" t="str">
        <f>IF(EB73=0,"",IF(EE73&gt;Configurações!$B$15,"7DIA ","")&amp;IF(AND(WEEKDAY(DX$5)=1,EF73&gt;IF($D73="F",Configurações!$B$13,Configurações!$B$14)),"DOM ","")&amp;IF(Configurações!$B$3="Simples","",IF(ROUND(EC73*1440,0)&lt;=ROUND(Configurações!$B$11*1440,0),IF(ROUND(ED73*1440,0)&gt;0,"INT-INDEVIDO",""),IF(ROUND(EC73*1440,0)&lt;=ROUND(Configurações!$B$12*1440,0),IF(ROUND(ED73*1440,0)&lt;&gt;ROUND(Configurações!$B$8*1440,0),"INT-15MIN",""),IF(OR(ROUND(ED73*1440,0)&lt;ROUND(Configurações!$B$9*1440,0),ROUND(ED73*1440,0)&gt;ROUND(Configurações!$B$10*1440,0)),"INT-1H2H","")))))</f>
        <v/>
      </c>
      <c r="EH73" t="str">
        <f>IF(Configurações!$B$3="Simples",IF('Escala Simples'!Q73="Trabalho","TRAB",IF('Escala Simples'!Q73="Folga","FOLGA",IF('Escala Simples'!Q73="Atestado","ATEST",IF('Escala Simples'!Q73="Férias","FERIAS","")))),"")</f>
        <v/>
      </c>
      <c r="EI73" s="71" t="str">
        <f>IF(Configurações!$B$3="Colunas",IF('Escala Colunas'!Q123="","",'Escala Colunas'!Q123),IF(Configurações!$B$3="Simples","",IF('Escala Linhas'!BO73="","",'Escala Linhas'!BO73)))</f>
        <v/>
      </c>
      <c r="EJ73" s="71" t="str">
        <f>IF(Configurações!$B$3="Colunas",IF('Escala Colunas'!Q124="","",'Escala Colunas'!Q124),IF(Configurações!$B$3="Simples","",IF('Escala Linhas'!BP73="","",'Escala Linhas'!BP73)))</f>
        <v/>
      </c>
      <c r="EK73" s="71" t="str">
        <f>IF(Configurações!$B$3="Colunas",IF('Escala Colunas'!Q125="","",'Escala Colunas'!Q125),IF(Configurações!$B$3="Simples","",IF('Escala Linhas'!BQ73="","",'Escala Linhas'!BQ73)))</f>
        <v/>
      </c>
      <c r="EL73" s="71" t="str">
        <f>IF(Configurações!$B$3="Colunas",IF('Escala Colunas'!Q126="","",'Escala Colunas'!Q126),IF(Configurações!$B$3="Simples","",IF('Escala Linhas'!BR73="","",'Escala Linhas'!BR73)))</f>
        <v/>
      </c>
      <c r="EM73">
        <f>IF($B73="",0,IF(Configurações!$B$3="Simples",IF(OR(ES73="TRAB",ES73="ATEST"),1,0),IF(AND(EI73&lt;&gt;"",EL73&lt;&gt;""),1,0)))</f>
        <v>0</v>
      </c>
      <c r="EN73" s="72">
        <f>IF(AND(EM73=1,Configurações!$B$3&lt;&gt;"Simples"),MOD(EL73-EI73,1)-EO73,0)</f>
        <v>0</v>
      </c>
      <c r="EO73" s="72">
        <f t="shared" si="143"/>
        <v>0</v>
      </c>
      <c r="EP73">
        <f t="shared" si="144"/>
        <v>0</v>
      </c>
      <c r="EQ73">
        <f t="shared" si="145"/>
        <v>0</v>
      </c>
      <c r="ER73" s="38" t="str">
        <f>IF(EM73=0,"",IF(EP73&gt;Configurações!$B$15,"7DIA ","")&amp;IF(AND(WEEKDAY(EI$5)=1,EQ73&gt;IF($D73="F",Configurações!$B$13,Configurações!$B$14)),"DOM ","")&amp;IF(Configurações!$B$3="Simples","",IF(ROUND(EN73*1440,0)&lt;=ROUND(Configurações!$B$11*1440,0),IF(ROUND(EO73*1440,0)&gt;0,"INT-INDEVIDO",""),IF(ROUND(EN73*1440,0)&lt;=ROUND(Configurações!$B$12*1440,0),IF(ROUND(EO73*1440,0)&lt;&gt;ROUND(Configurações!$B$8*1440,0),"INT-15MIN",""),IF(OR(ROUND(EO73*1440,0)&lt;ROUND(Configurações!$B$9*1440,0),ROUND(EO73*1440,0)&gt;ROUND(Configurações!$B$10*1440,0)),"INT-1H2H","")))))</f>
        <v/>
      </c>
      <c r="ES73" t="str">
        <f>IF(Configurações!$B$3="Simples",IF('Escala Simples'!R73="Trabalho","TRAB",IF('Escala Simples'!R73="Folga","FOLGA",IF('Escala Simples'!R73="Atestado","ATEST",IF('Escala Simples'!R73="Férias","FERIAS","")))),"")</f>
        <v/>
      </c>
      <c r="ET73" s="71" t="str">
        <f>IF(Configurações!$B$3="Colunas",IF('Escala Colunas'!Q128="","",'Escala Colunas'!Q128),IF(Configurações!$B$3="Simples","",IF('Escala Linhas'!BT73="","",'Escala Linhas'!BT73)))</f>
        <v/>
      </c>
      <c r="EU73" s="71" t="str">
        <f>IF(Configurações!$B$3="Colunas",IF('Escala Colunas'!Q129="","",'Escala Colunas'!Q129),IF(Configurações!$B$3="Simples","",IF('Escala Linhas'!BU73="","",'Escala Linhas'!BU73)))</f>
        <v/>
      </c>
      <c r="EV73" s="71" t="str">
        <f>IF(Configurações!$B$3="Colunas",IF('Escala Colunas'!Q130="","",'Escala Colunas'!Q130),IF(Configurações!$B$3="Simples","",IF('Escala Linhas'!BV73="","",'Escala Linhas'!BV73)))</f>
        <v/>
      </c>
      <c r="EW73" s="71" t="str">
        <f>IF(Configurações!$B$3="Colunas",IF('Escala Colunas'!Q131="","",'Escala Colunas'!Q131),IF(Configurações!$B$3="Simples","",IF('Escala Linhas'!BW73="","",'Escala Linhas'!BW73)))</f>
        <v/>
      </c>
      <c r="EX73">
        <f>IF($B73="",0,IF(Configurações!$B$3="Simples",IF(OR(FD73="TRAB",FD73="ATEST"),1,0),IF(AND(ET73&lt;&gt;"",EW73&lt;&gt;""),1,0)))</f>
        <v>0</v>
      </c>
      <c r="EY73" s="72">
        <f>IF(AND(EX73=1,Configurações!$B$3&lt;&gt;"Simples"),MOD(EW73-ET73,1)-EZ73,0)</f>
        <v>0</v>
      </c>
      <c r="EZ73" s="72">
        <f t="shared" si="146"/>
        <v>0</v>
      </c>
      <c r="FA73">
        <f t="shared" si="147"/>
        <v>0</v>
      </c>
      <c r="FB73">
        <f t="shared" si="148"/>
        <v>0</v>
      </c>
      <c r="FC73" s="38" t="str">
        <f>IF(EX73=0,"",IF(FA73&gt;Configurações!$B$15,"7DIA ","")&amp;IF(AND(WEEKDAY(ET$5)=1,FB73&gt;IF($D73="F",Configurações!$B$13,Configurações!$B$14)),"DOM ","")&amp;IF(Configurações!$B$3="Simples","",IF(ROUND(EY73*1440,0)&lt;=ROUND(Configurações!$B$11*1440,0),IF(ROUND(EZ73*1440,0)&gt;0,"INT-INDEVIDO",""),IF(ROUND(EY73*1440,0)&lt;=ROUND(Configurações!$B$12*1440,0),IF(ROUND(EZ73*1440,0)&lt;&gt;ROUND(Configurações!$B$8*1440,0),"INT-15MIN",""),IF(OR(ROUND(EZ73*1440,0)&lt;ROUND(Configurações!$B$9*1440,0),ROUND(EZ73*1440,0)&gt;ROUND(Configurações!$B$10*1440,0)),"INT-1H2H","")))))</f>
        <v/>
      </c>
      <c r="FD73" t="str">
        <f>IF(Configurações!$B$3="Simples",IF('Escala Simples'!S73="Trabalho","TRAB",IF('Escala Simples'!S73="Folga","FOLGA",IF('Escala Simples'!S73="Atestado","ATEST",IF('Escala Simples'!S73="Férias","FERIAS","")))),"")</f>
        <v/>
      </c>
      <c r="FE73" s="71" t="str">
        <f>IF(Configurações!$B$3="Colunas",IF('Escala Colunas'!Q136="","",'Escala Colunas'!Q136),IF(Configurações!$B$3="Simples","",IF('Escala Linhas'!CB73="","",'Escala Linhas'!CB73)))</f>
        <v/>
      </c>
      <c r="FF73" s="71" t="str">
        <f>IF(Configurações!$B$3="Colunas",IF('Escala Colunas'!Q137="","",'Escala Colunas'!Q137),IF(Configurações!$B$3="Simples","",IF('Escala Linhas'!CC73="","",'Escala Linhas'!CC73)))</f>
        <v/>
      </c>
      <c r="FG73" s="71" t="str">
        <f>IF(Configurações!$B$3="Colunas",IF('Escala Colunas'!Q138="","",'Escala Colunas'!Q138),IF(Configurações!$B$3="Simples","",IF('Escala Linhas'!CD73="","",'Escala Linhas'!CD73)))</f>
        <v/>
      </c>
      <c r="FH73" s="71" t="str">
        <f>IF(Configurações!$B$3="Colunas",IF('Escala Colunas'!Q139="","",'Escala Colunas'!Q139),IF(Configurações!$B$3="Simples","",IF('Escala Linhas'!CE73="","",'Escala Linhas'!CE73)))</f>
        <v/>
      </c>
      <c r="FI73">
        <f>IF($B73="",0,IF(Configurações!$B$3="Simples",IF(OR(FO73="TRAB",FO73="ATEST"),1,0),IF(AND(FE73&lt;&gt;"",FH73&lt;&gt;""),1,0)))</f>
        <v>0</v>
      </c>
      <c r="FJ73" s="72">
        <f>IF(AND(FI73=1,Configurações!$B$3&lt;&gt;"Simples"),MOD(FH73-FE73,1)-FK73,0)</f>
        <v>0</v>
      </c>
      <c r="FK73" s="72">
        <f t="shared" si="149"/>
        <v>0</v>
      </c>
      <c r="FL73">
        <f t="shared" si="150"/>
        <v>0</v>
      </c>
      <c r="FM73">
        <f t="shared" si="151"/>
        <v>0</v>
      </c>
      <c r="FN73" s="38" t="str">
        <f>IF(FI73=0,"",IF(FL73&gt;Configurações!$B$15,"7DIA ","")&amp;IF(AND(WEEKDAY(FE$5)=1,FM73&gt;IF($D73="F",Configurações!$B$13,Configurações!$B$14)),"DOM ","")&amp;IF(Configurações!$B$3="Simples","",IF(ROUND(FJ73*1440,0)&lt;=ROUND(Configurações!$B$11*1440,0),IF(ROUND(FK73*1440,0)&gt;0,"INT-INDEVIDO",""),IF(ROUND(FJ73*1440,0)&lt;=ROUND(Configurações!$B$12*1440,0),IF(ROUND(FK73*1440,0)&lt;&gt;ROUND(Configurações!$B$8*1440,0),"INT-15MIN",""),IF(OR(ROUND(FK73*1440,0)&lt;ROUND(Configurações!$B$9*1440,0),ROUND(FK73*1440,0)&gt;ROUND(Configurações!$B$10*1440,0)),"INT-1H2H","")))))</f>
        <v/>
      </c>
      <c r="FO73" t="str">
        <f>IF(Configurações!$B$3="Simples",IF('Escala Simples'!V73="Trabalho","TRAB",IF('Escala Simples'!V73="Folga","FOLGA",IF('Escala Simples'!V73="Atestado","ATEST",IF('Escala Simples'!V73="Férias","FERIAS","")))),"")</f>
        <v/>
      </c>
      <c r="FP73" s="71" t="str">
        <f>IF(Configurações!$B$3="Colunas",IF('Escala Colunas'!Q141="","",'Escala Colunas'!Q141),IF(Configurações!$B$3="Simples","",IF('Escala Linhas'!CG73="","",'Escala Linhas'!CG73)))</f>
        <v/>
      </c>
      <c r="FQ73" s="71" t="str">
        <f>IF(Configurações!$B$3="Colunas",IF('Escala Colunas'!Q142="","",'Escala Colunas'!Q142),IF(Configurações!$B$3="Simples","",IF('Escala Linhas'!CH73="","",'Escala Linhas'!CH73)))</f>
        <v/>
      </c>
      <c r="FR73" s="71" t="str">
        <f>IF(Configurações!$B$3="Colunas",IF('Escala Colunas'!Q143="","",'Escala Colunas'!Q143),IF(Configurações!$B$3="Simples","",IF('Escala Linhas'!CI73="","",'Escala Linhas'!CI73)))</f>
        <v/>
      </c>
      <c r="FS73" s="71" t="str">
        <f>IF(Configurações!$B$3="Colunas",IF('Escala Colunas'!Q144="","",'Escala Colunas'!Q144),IF(Configurações!$B$3="Simples","",IF('Escala Linhas'!CJ73="","",'Escala Linhas'!CJ73)))</f>
        <v/>
      </c>
      <c r="FT73">
        <f>IF($B73="",0,IF(Configurações!$B$3="Simples",IF(OR(FZ73="TRAB",FZ73="ATEST"),1,0),IF(AND(FP73&lt;&gt;"",FS73&lt;&gt;""),1,0)))</f>
        <v>0</v>
      </c>
      <c r="FU73" s="72">
        <f>IF(AND(FT73=1,Configurações!$B$3&lt;&gt;"Simples"),MOD(FS73-FP73,1)-FV73,0)</f>
        <v>0</v>
      </c>
      <c r="FV73" s="72">
        <f t="shared" si="152"/>
        <v>0</v>
      </c>
      <c r="FW73">
        <f t="shared" si="153"/>
        <v>0</v>
      </c>
      <c r="FX73">
        <f t="shared" si="154"/>
        <v>0</v>
      </c>
      <c r="FY73" s="38" t="str">
        <f>IF(FT73=0,"",IF(FW73&gt;Configurações!$B$15,"7DIA ","")&amp;IF(AND(WEEKDAY(FP$5)=1,FX73&gt;IF($D73="F",Configurações!$B$13,Configurações!$B$14)),"DOM ","")&amp;IF(Configurações!$B$3="Simples","",IF(ROUND(FU73*1440,0)&lt;=ROUND(Configurações!$B$11*1440,0),IF(ROUND(FV73*1440,0)&gt;0,"INT-INDEVIDO",""),IF(ROUND(FU73*1440,0)&lt;=ROUND(Configurações!$B$12*1440,0),IF(ROUND(FV73*1440,0)&lt;&gt;ROUND(Configurações!$B$8*1440,0),"INT-15MIN",""),IF(OR(ROUND(FV73*1440,0)&lt;ROUND(Configurações!$B$9*1440,0),ROUND(FV73*1440,0)&gt;ROUND(Configurações!$B$10*1440,0)),"INT-1H2H","")))))</f>
        <v/>
      </c>
      <c r="FZ73" t="str">
        <f>IF(Configurações!$B$3="Simples",IF('Escala Simples'!W73="Trabalho","TRAB",IF('Escala Simples'!W73="Folga","FOLGA",IF('Escala Simples'!W73="Atestado","ATEST",IF('Escala Simples'!W73="Férias","FERIAS","")))),"")</f>
        <v/>
      </c>
      <c r="GA73" s="71" t="str">
        <f>IF(Configurações!$B$3="Colunas",IF('Escala Colunas'!Q146="","",'Escala Colunas'!Q146),IF(Configurações!$B$3="Simples","",IF('Escala Linhas'!CL73="","",'Escala Linhas'!CL73)))</f>
        <v/>
      </c>
      <c r="GB73" s="71" t="str">
        <f>IF(Configurações!$B$3="Colunas",IF('Escala Colunas'!Q147="","",'Escala Colunas'!Q147),IF(Configurações!$B$3="Simples","",IF('Escala Linhas'!CM73="","",'Escala Linhas'!CM73)))</f>
        <v/>
      </c>
      <c r="GC73" s="71" t="str">
        <f>IF(Configurações!$B$3="Colunas",IF('Escala Colunas'!Q148="","",'Escala Colunas'!Q148),IF(Configurações!$B$3="Simples","",IF('Escala Linhas'!CN73="","",'Escala Linhas'!CN73)))</f>
        <v/>
      </c>
      <c r="GD73" s="71" t="str">
        <f>IF(Configurações!$B$3="Colunas",IF('Escala Colunas'!Q149="","",'Escala Colunas'!Q149),IF(Configurações!$B$3="Simples","",IF('Escala Linhas'!CO73="","",'Escala Linhas'!CO73)))</f>
        <v/>
      </c>
      <c r="GE73">
        <f>IF($B73="",0,IF(Configurações!$B$3="Simples",IF(OR(GK73="TRAB",GK73="ATEST"),1,0),IF(AND(GA73&lt;&gt;"",GD73&lt;&gt;""),1,0)))</f>
        <v>0</v>
      </c>
      <c r="GF73" s="72">
        <f>IF(AND(GE73=1,Configurações!$B$3&lt;&gt;"Simples"),MOD(GD73-GA73,1)-GG73,0)</f>
        <v>0</v>
      </c>
      <c r="GG73" s="72">
        <f t="shared" si="155"/>
        <v>0</v>
      </c>
      <c r="GH73">
        <f t="shared" si="156"/>
        <v>0</v>
      </c>
      <c r="GI73">
        <f t="shared" si="157"/>
        <v>0</v>
      </c>
      <c r="GJ73" s="38" t="str">
        <f>IF(GE73=0,"",IF(GH73&gt;Configurações!$B$15,"7DIA ","")&amp;IF(AND(WEEKDAY(GA$5)=1,GI73&gt;IF($D73="F",Configurações!$B$13,Configurações!$B$14)),"DOM ","")&amp;IF(Configurações!$B$3="Simples","",IF(ROUND(GF73*1440,0)&lt;=ROUND(Configurações!$B$11*1440,0),IF(ROUND(GG73*1440,0)&gt;0,"INT-INDEVIDO",""),IF(ROUND(GF73*1440,0)&lt;=ROUND(Configurações!$B$12*1440,0),IF(ROUND(GG73*1440,0)&lt;&gt;ROUND(Configurações!$B$8*1440,0),"INT-15MIN",""),IF(OR(ROUND(GG73*1440,0)&lt;ROUND(Configurações!$B$9*1440,0),ROUND(GG73*1440,0)&gt;ROUND(Configurações!$B$10*1440,0)),"INT-1H2H","")))))</f>
        <v/>
      </c>
      <c r="GK73" t="str">
        <f>IF(Configurações!$B$3="Simples",IF('Escala Simples'!X73="Trabalho","TRAB",IF('Escala Simples'!X73="Folga","FOLGA",IF('Escala Simples'!X73="Atestado","ATEST",IF('Escala Simples'!X73="Férias","FERIAS","")))),"")</f>
        <v/>
      </c>
      <c r="GL73" s="71" t="str">
        <f>IF(Configurações!$B$3="Colunas",IF('Escala Colunas'!Q151="","",'Escala Colunas'!Q151),IF(Configurações!$B$3="Simples","",IF('Escala Linhas'!CQ73="","",'Escala Linhas'!CQ73)))</f>
        <v/>
      </c>
      <c r="GM73" s="71" t="str">
        <f>IF(Configurações!$B$3="Colunas",IF('Escala Colunas'!Q152="","",'Escala Colunas'!Q152),IF(Configurações!$B$3="Simples","",IF('Escala Linhas'!CR73="","",'Escala Linhas'!CR73)))</f>
        <v/>
      </c>
      <c r="GN73" s="71" t="str">
        <f>IF(Configurações!$B$3="Colunas",IF('Escala Colunas'!Q153="","",'Escala Colunas'!Q153),IF(Configurações!$B$3="Simples","",IF('Escala Linhas'!CS73="","",'Escala Linhas'!CS73)))</f>
        <v/>
      </c>
      <c r="GO73" s="71" t="str">
        <f>IF(Configurações!$B$3="Colunas",IF('Escala Colunas'!Q154="","",'Escala Colunas'!Q154),IF(Configurações!$B$3="Simples","",IF('Escala Linhas'!CT73="","",'Escala Linhas'!CT73)))</f>
        <v/>
      </c>
      <c r="GP73">
        <f>IF($B73="",0,IF(Configurações!$B$3="Simples",IF(OR(GV73="TRAB",GV73="ATEST"),1,0),IF(AND(GL73&lt;&gt;"",GO73&lt;&gt;""),1,0)))</f>
        <v>0</v>
      </c>
      <c r="GQ73" s="72">
        <f>IF(AND(GP73=1,Configurações!$B$3&lt;&gt;"Simples"),MOD(GO73-GL73,1)-GR73,0)</f>
        <v>0</v>
      </c>
      <c r="GR73" s="72">
        <f t="shared" si="158"/>
        <v>0</v>
      </c>
      <c r="GS73">
        <f t="shared" si="159"/>
        <v>0</v>
      </c>
      <c r="GT73">
        <f t="shared" si="160"/>
        <v>0</v>
      </c>
      <c r="GU73" s="38" t="str">
        <f>IF(GP73=0,"",IF(GS73&gt;Configurações!$B$15,"7DIA ","")&amp;IF(AND(WEEKDAY(GL$5)=1,GT73&gt;IF($D73="F",Configurações!$B$13,Configurações!$B$14)),"DOM ","")&amp;IF(Configurações!$B$3="Simples","",IF(ROUND(GQ73*1440,0)&lt;=ROUND(Configurações!$B$11*1440,0),IF(ROUND(GR73*1440,0)&gt;0,"INT-INDEVIDO",""),IF(ROUND(GQ73*1440,0)&lt;=ROUND(Configurações!$B$12*1440,0),IF(ROUND(GR73*1440,0)&lt;&gt;ROUND(Configurações!$B$8*1440,0),"INT-15MIN",""),IF(OR(ROUND(GR73*1440,0)&lt;ROUND(Configurações!$B$9*1440,0),ROUND(GR73*1440,0)&gt;ROUND(Configurações!$B$10*1440,0)),"INT-1H2H","")))))</f>
        <v/>
      </c>
      <c r="GV73" t="str">
        <f>IF(Configurações!$B$3="Simples",IF('Escala Simples'!Y73="Trabalho","TRAB",IF('Escala Simples'!Y73="Folga","FOLGA",IF('Escala Simples'!Y73="Atestado","ATEST",IF('Escala Simples'!Y73="Férias","FERIAS","")))),"")</f>
        <v/>
      </c>
      <c r="GW73" s="71" t="str">
        <f>IF(Configurações!$B$3="Colunas",IF('Escala Colunas'!Q156="","",'Escala Colunas'!Q156),IF(Configurações!$B$3="Simples","",IF('Escala Linhas'!CV73="","",'Escala Linhas'!CV73)))</f>
        <v/>
      </c>
      <c r="GX73" s="71" t="str">
        <f>IF(Configurações!$B$3="Colunas",IF('Escala Colunas'!Q157="","",'Escala Colunas'!Q157),IF(Configurações!$B$3="Simples","",IF('Escala Linhas'!CW73="","",'Escala Linhas'!CW73)))</f>
        <v/>
      </c>
      <c r="GY73" s="71" t="str">
        <f>IF(Configurações!$B$3="Colunas",IF('Escala Colunas'!Q158="","",'Escala Colunas'!Q158),IF(Configurações!$B$3="Simples","",IF('Escala Linhas'!CX73="","",'Escala Linhas'!CX73)))</f>
        <v/>
      </c>
      <c r="GZ73" s="71" t="str">
        <f>IF(Configurações!$B$3="Colunas",IF('Escala Colunas'!Q159="","",'Escala Colunas'!Q159),IF(Configurações!$B$3="Simples","",IF('Escala Linhas'!CY73="","",'Escala Linhas'!CY73)))</f>
        <v/>
      </c>
      <c r="HA73">
        <f>IF($B73="",0,IF(Configurações!$B$3="Simples",IF(OR(HG73="TRAB",HG73="ATEST"),1,0),IF(AND(GW73&lt;&gt;"",GZ73&lt;&gt;""),1,0)))</f>
        <v>0</v>
      </c>
      <c r="HB73" s="72">
        <f>IF(AND(HA73=1,Configurações!$B$3&lt;&gt;"Simples"),MOD(GZ73-GW73,1)-HC73,0)</f>
        <v>0</v>
      </c>
      <c r="HC73" s="72">
        <f t="shared" si="161"/>
        <v>0</v>
      </c>
      <c r="HD73">
        <f t="shared" si="162"/>
        <v>0</v>
      </c>
      <c r="HE73">
        <f t="shared" si="163"/>
        <v>0</v>
      </c>
      <c r="HF73" s="38" t="str">
        <f>IF(HA73=0,"",IF(HD73&gt;Configurações!$B$15,"7DIA ","")&amp;IF(AND(WEEKDAY(GW$5)=1,HE73&gt;IF($D73="F",Configurações!$B$13,Configurações!$B$14)),"DOM ","")&amp;IF(Configurações!$B$3="Simples","",IF(ROUND(HB73*1440,0)&lt;=ROUND(Configurações!$B$11*1440,0),IF(ROUND(HC73*1440,0)&gt;0,"INT-INDEVIDO",""),IF(ROUND(HB73*1440,0)&lt;=ROUND(Configurações!$B$12*1440,0),IF(ROUND(HC73*1440,0)&lt;&gt;ROUND(Configurações!$B$8*1440,0),"INT-15MIN",""),IF(OR(ROUND(HC73*1440,0)&lt;ROUND(Configurações!$B$9*1440,0),ROUND(HC73*1440,0)&gt;ROUND(Configurações!$B$10*1440,0)),"INT-1H2H","")))))</f>
        <v/>
      </c>
      <c r="HG73" t="str">
        <f>IF(Configurações!$B$3="Simples",IF('Escala Simples'!Z73="Trabalho","TRAB",IF('Escala Simples'!Z73="Folga","FOLGA",IF('Escala Simples'!Z73="Atestado","ATEST",IF('Escala Simples'!Z73="Férias","FERIAS","")))),"")</f>
        <v/>
      </c>
      <c r="HH73" s="71" t="str">
        <f>IF(Configurações!$B$3="Colunas",IF('Escala Colunas'!Q161="","",'Escala Colunas'!Q161),IF(Configurações!$B$3="Simples","",IF('Escala Linhas'!DA73="","",'Escala Linhas'!DA73)))</f>
        <v/>
      </c>
      <c r="HI73" s="71" t="str">
        <f>IF(Configurações!$B$3="Colunas",IF('Escala Colunas'!Q162="","",'Escala Colunas'!Q162),IF(Configurações!$B$3="Simples","",IF('Escala Linhas'!DB73="","",'Escala Linhas'!DB73)))</f>
        <v/>
      </c>
      <c r="HJ73" s="71" t="str">
        <f>IF(Configurações!$B$3="Colunas",IF('Escala Colunas'!Q163="","",'Escala Colunas'!Q163),IF(Configurações!$B$3="Simples","",IF('Escala Linhas'!DC73="","",'Escala Linhas'!DC73)))</f>
        <v/>
      </c>
      <c r="HK73" s="71" t="str">
        <f>IF(Configurações!$B$3="Colunas",IF('Escala Colunas'!Q164="","",'Escala Colunas'!Q164),IF(Configurações!$B$3="Simples","",IF('Escala Linhas'!DD73="","",'Escala Linhas'!DD73)))</f>
        <v/>
      </c>
      <c r="HL73">
        <f>IF($B73="",0,IF(Configurações!$B$3="Simples",IF(OR(HR73="TRAB",HR73="ATEST"),1,0),IF(AND(HH73&lt;&gt;"",HK73&lt;&gt;""),1,0)))</f>
        <v>0</v>
      </c>
      <c r="HM73" s="72">
        <f>IF(AND(HL73=1,Configurações!$B$3&lt;&gt;"Simples"),MOD(HK73-HH73,1)-HN73,0)</f>
        <v>0</v>
      </c>
      <c r="HN73" s="72">
        <f t="shared" si="164"/>
        <v>0</v>
      </c>
      <c r="HO73">
        <f t="shared" si="165"/>
        <v>0</v>
      </c>
      <c r="HP73">
        <f t="shared" si="166"/>
        <v>0</v>
      </c>
      <c r="HQ73" s="38" t="str">
        <f>IF(HL73=0,"",IF(HO73&gt;Configurações!$B$15,"7DIA ","")&amp;IF(AND(WEEKDAY(HH$5)=1,HP73&gt;IF($D73="F",Configurações!$B$13,Configurações!$B$14)),"DOM ","")&amp;IF(Configurações!$B$3="Simples","",IF(ROUND(HM73*1440,0)&lt;=ROUND(Configurações!$B$11*1440,0),IF(ROUND(HN73*1440,0)&gt;0,"INT-INDEVIDO",""),IF(ROUND(HM73*1440,0)&lt;=ROUND(Configurações!$B$12*1440,0),IF(ROUND(HN73*1440,0)&lt;&gt;ROUND(Configurações!$B$8*1440,0),"INT-15MIN",""),IF(OR(ROUND(HN73*1440,0)&lt;ROUND(Configurações!$B$9*1440,0),ROUND(HN73*1440,0)&gt;ROUND(Configurações!$B$10*1440,0)),"INT-1H2H","")))))</f>
        <v/>
      </c>
      <c r="HR73" t="str">
        <f>IF(Configurações!$B$3="Simples",IF('Escala Simples'!AA73="Trabalho","TRAB",IF('Escala Simples'!AA73="Folga","FOLGA",IF('Escala Simples'!AA73="Atestado","ATEST",IF('Escala Simples'!AA73="Férias","FERIAS","")))),"")</f>
        <v/>
      </c>
      <c r="HS73" s="71" t="str">
        <f>IF(Configurações!$B$3="Colunas",IF('Escala Colunas'!Q166="","",'Escala Colunas'!Q166),IF(Configurações!$B$3="Simples","",IF('Escala Linhas'!DF73="","",'Escala Linhas'!DF73)))</f>
        <v/>
      </c>
      <c r="HT73" s="71" t="str">
        <f>IF(Configurações!$B$3="Colunas",IF('Escala Colunas'!Q167="","",'Escala Colunas'!Q167),IF(Configurações!$B$3="Simples","",IF('Escala Linhas'!DG73="","",'Escala Linhas'!DG73)))</f>
        <v/>
      </c>
      <c r="HU73" s="71" t="str">
        <f>IF(Configurações!$B$3="Colunas",IF('Escala Colunas'!Q168="","",'Escala Colunas'!Q168),IF(Configurações!$B$3="Simples","",IF('Escala Linhas'!DH73="","",'Escala Linhas'!DH73)))</f>
        <v/>
      </c>
      <c r="HV73" s="71" t="str">
        <f>IF(Configurações!$B$3="Colunas",IF('Escala Colunas'!Q169="","",'Escala Colunas'!Q169),IF(Configurações!$B$3="Simples","",IF('Escala Linhas'!DI73="","",'Escala Linhas'!DI73)))</f>
        <v/>
      </c>
      <c r="HW73">
        <f>IF($B73="",0,IF(Configurações!$B$3="Simples",IF(OR(IC73="TRAB",IC73="ATEST"),1,0),IF(AND(HS73&lt;&gt;"",HV73&lt;&gt;""),1,0)))</f>
        <v>0</v>
      </c>
      <c r="HX73" s="72">
        <f>IF(AND(HW73=1,Configurações!$B$3&lt;&gt;"Simples"),MOD(HV73-HS73,1)-HY73,0)</f>
        <v>0</v>
      </c>
      <c r="HY73" s="72">
        <f t="shared" si="167"/>
        <v>0</v>
      </c>
      <c r="HZ73">
        <f t="shared" si="168"/>
        <v>0</v>
      </c>
      <c r="IA73">
        <f t="shared" si="169"/>
        <v>0</v>
      </c>
      <c r="IB73" s="38" t="str">
        <f>IF(HW73=0,"",IF(HZ73&gt;Configurações!$B$15,"7DIA ","")&amp;IF(AND(WEEKDAY(HS$5)=1,IA73&gt;IF($D73="F",Configurações!$B$13,Configurações!$B$14)),"DOM ","")&amp;IF(Configurações!$B$3="Simples","",IF(ROUND(HX73*1440,0)&lt;=ROUND(Configurações!$B$11*1440,0),IF(ROUND(HY73*1440,0)&gt;0,"INT-INDEVIDO",""),IF(ROUND(HX73*1440,0)&lt;=ROUND(Configurações!$B$12*1440,0),IF(ROUND(HY73*1440,0)&lt;&gt;ROUND(Configurações!$B$8*1440,0),"INT-15MIN",""),IF(OR(ROUND(HY73*1440,0)&lt;ROUND(Configurações!$B$9*1440,0),ROUND(HY73*1440,0)&gt;ROUND(Configurações!$B$10*1440,0)),"INT-1H2H","")))))</f>
        <v/>
      </c>
      <c r="IC73" t="str">
        <f>IF(Configurações!$B$3="Simples",IF('Escala Simples'!AB73="Trabalho","TRAB",IF('Escala Simples'!AB73="Folga","FOLGA",IF('Escala Simples'!AB73="Atestado","ATEST",IF('Escala Simples'!AB73="Férias","FERIAS","")))),"")</f>
        <v/>
      </c>
      <c r="ID73" s="71" t="str">
        <f>IF(Configurações!$B$3="Colunas",IF('Escala Colunas'!Q174="","",'Escala Colunas'!Q174),IF(Configurações!$B$3="Simples","",IF('Escala Linhas'!DN73="","",'Escala Linhas'!DN73)))</f>
        <v/>
      </c>
      <c r="IE73" s="71" t="str">
        <f>IF(Configurações!$B$3="Colunas",IF('Escala Colunas'!Q175="","",'Escala Colunas'!Q175),IF(Configurações!$B$3="Simples","",IF('Escala Linhas'!DO73="","",'Escala Linhas'!DO73)))</f>
        <v/>
      </c>
      <c r="IF73" s="71" t="str">
        <f>IF(Configurações!$B$3="Colunas",IF('Escala Colunas'!Q176="","",'Escala Colunas'!Q176),IF(Configurações!$B$3="Simples","",IF('Escala Linhas'!DP73="","",'Escala Linhas'!DP73)))</f>
        <v/>
      </c>
      <c r="IG73" s="71" t="str">
        <f>IF(Configurações!$B$3="Colunas",IF('Escala Colunas'!Q177="","",'Escala Colunas'!Q177),IF(Configurações!$B$3="Simples","",IF('Escala Linhas'!DQ73="","",'Escala Linhas'!DQ73)))</f>
        <v/>
      </c>
      <c r="IH73">
        <f>IF($B73="",0,IF(Configurações!$B$3="Simples",IF(OR(IN73="TRAB",IN73="ATEST"),1,0),IF(AND(ID73&lt;&gt;"",IG73&lt;&gt;""),1,0)))</f>
        <v>0</v>
      </c>
      <c r="II73" s="72">
        <f>IF(AND(IH73=1,Configurações!$B$3&lt;&gt;"Simples"),MOD(IG73-ID73,1)-IJ73,0)</f>
        <v>0</v>
      </c>
      <c r="IJ73" s="72">
        <f t="shared" si="170"/>
        <v>0</v>
      </c>
      <c r="IK73">
        <f t="shared" si="171"/>
        <v>0</v>
      </c>
      <c r="IL73">
        <f t="shared" si="172"/>
        <v>0</v>
      </c>
      <c r="IM73" s="38" t="str">
        <f>IF(IH73=0,"",IF(IK73&gt;Configurações!$B$15,"7DIA ","")&amp;IF(AND(WEEKDAY(ID$5)=1,IL73&gt;IF($D73="F",Configurações!$B$13,Configurações!$B$14)),"DOM ","")&amp;IF(Configurações!$B$3="Simples","",IF(ROUND(II73*1440,0)&lt;=ROUND(Configurações!$B$11*1440,0),IF(ROUND(IJ73*1440,0)&gt;0,"INT-INDEVIDO",""),IF(ROUND(II73*1440,0)&lt;=ROUND(Configurações!$B$12*1440,0),IF(ROUND(IJ73*1440,0)&lt;&gt;ROUND(Configurações!$B$8*1440,0),"INT-15MIN",""),IF(OR(ROUND(IJ73*1440,0)&lt;ROUND(Configurações!$B$9*1440,0),ROUND(IJ73*1440,0)&gt;ROUND(Configurações!$B$10*1440,0)),"INT-1H2H","")))))</f>
        <v/>
      </c>
      <c r="IN73" t="str">
        <f>IF(Configurações!$B$3="Simples",IF('Escala Simples'!AE73="Trabalho","TRAB",IF('Escala Simples'!AE73="Folga","FOLGA",IF('Escala Simples'!AE73="Atestado","ATEST",IF('Escala Simples'!AE73="Férias","FERIAS","")))),"")</f>
        <v/>
      </c>
      <c r="IO73" s="71" t="str">
        <f>IF(Configurações!$B$3="Colunas",IF('Escala Colunas'!Q179="","",'Escala Colunas'!Q179),IF(Configurações!$B$3="Simples","",IF('Escala Linhas'!DS73="","",'Escala Linhas'!DS73)))</f>
        <v/>
      </c>
      <c r="IP73" s="71" t="str">
        <f>IF(Configurações!$B$3="Colunas",IF('Escala Colunas'!Q180="","",'Escala Colunas'!Q180),IF(Configurações!$B$3="Simples","",IF('Escala Linhas'!DT73="","",'Escala Linhas'!DT73)))</f>
        <v/>
      </c>
      <c r="IQ73" s="71" t="str">
        <f>IF(Configurações!$B$3="Colunas",IF('Escala Colunas'!Q181="","",'Escala Colunas'!Q181),IF(Configurações!$B$3="Simples","",IF('Escala Linhas'!DU73="","",'Escala Linhas'!DU73)))</f>
        <v/>
      </c>
      <c r="IR73" s="71" t="str">
        <f>IF(Configurações!$B$3="Colunas",IF('Escala Colunas'!Q182="","",'Escala Colunas'!Q182),IF(Configurações!$B$3="Simples","",IF('Escala Linhas'!DV73="","",'Escala Linhas'!DV73)))</f>
        <v/>
      </c>
      <c r="IS73">
        <f>IF($B73="",0,IF(Configurações!$B$3="Simples",IF(OR(IY73="TRAB",IY73="ATEST"),1,0),IF(AND(IO73&lt;&gt;"",IR73&lt;&gt;""),1,0)))</f>
        <v>0</v>
      </c>
      <c r="IT73" s="72">
        <f>IF(AND(IS73=1,Configurações!$B$3&lt;&gt;"Simples"),MOD(IR73-IO73,1)-IU73,0)</f>
        <v>0</v>
      </c>
      <c r="IU73" s="72">
        <f t="shared" si="173"/>
        <v>0</v>
      </c>
      <c r="IV73">
        <f t="shared" si="174"/>
        <v>0</v>
      </c>
      <c r="IW73">
        <f t="shared" si="175"/>
        <v>0</v>
      </c>
      <c r="IX73" s="38" t="str">
        <f>IF(IS73=0,"",IF(IV73&gt;Configurações!$B$15,"7DIA ","")&amp;IF(AND(WEEKDAY(IO$5)=1,IW73&gt;IF($D73="F",Configurações!$B$13,Configurações!$B$14)),"DOM ","")&amp;IF(Configurações!$B$3="Simples","",IF(ROUND(IT73*1440,0)&lt;=ROUND(Configurações!$B$11*1440,0),IF(ROUND(IU73*1440,0)&gt;0,"INT-INDEVIDO",""),IF(ROUND(IT73*1440,0)&lt;=ROUND(Configurações!$B$12*1440,0),IF(ROUND(IU73*1440,0)&lt;&gt;ROUND(Configurações!$B$8*1440,0),"INT-15MIN",""),IF(OR(ROUND(IU73*1440,0)&lt;ROUND(Configurações!$B$9*1440,0),ROUND(IU73*1440,0)&gt;ROUND(Configurações!$B$10*1440,0)),"INT-1H2H","")))))</f>
        <v/>
      </c>
      <c r="IY73" t="str">
        <f>IF(Configurações!$B$3="Simples",IF('Escala Simples'!AF73="Trabalho","TRAB",IF('Escala Simples'!AF73="Folga","FOLGA",IF('Escala Simples'!AF73="Atestado","ATEST",IF('Escala Simples'!AF73="Férias","FERIAS","")))),"")</f>
        <v/>
      </c>
      <c r="IZ73" s="71" t="str">
        <f>IF(Configurações!$B$3="Colunas",IF('Escala Colunas'!Q184="","",'Escala Colunas'!Q184),IF(Configurações!$B$3="Simples","",IF('Escala Linhas'!DX73="","",'Escala Linhas'!DX73)))</f>
        <v/>
      </c>
      <c r="JA73" s="71" t="str">
        <f>IF(Configurações!$B$3="Colunas",IF('Escala Colunas'!Q185="","",'Escala Colunas'!Q185),IF(Configurações!$B$3="Simples","",IF('Escala Linhas'!DY73="","",'Escala Linhas'!DY73)))</f>
        <v/>
      </c>
      <c r="JB73" s="71" t="str">
        <f>IF(Configurações!$B$3="Colunas",IF('Escala Colunas'!Q186="","",'Escala Colunas'!Q186),IF(Configurações!$B$3="Simples","",IF('Escala Linhas'!DZ73="","",'Escala Linhas'!DZ73)))</f>
        <v/>
      </c>
      <c r="JC73" s="71" t="str">
        <f>IF(Configurações!$B$3="Colunas",IF('Escala Colunas'!Q187="","",'Escala Colunas'!Q187),IF(Configurações!$B$3="Simples","",IF('Escala Linhas'!EA73="","",'Escala Linhas'!EA73)))</f>
        <v/>
      </c>
      <c r="JD73">
        <f>IF($B73="",0,IF(Configurações!$B$3="Simples",IF(OR(JJ73="TRAB",JJ73="ATEST"),1,0),IF(AND(IZ73&lt;&gt;"",JC73&lt;&gt;""),1,0)))</f>
        <v>0</v>
      </c>
      <c r="JE73" s="72">
        <f>IF(AND(JD73=1,Configurações!$B$3&lt;&gt;"Simples"),MOD(JC73-IZ73,1)-JF73,0)</f>
        <v>0</v>
      </c>
      <c r="JF73" s="72">
        <f t="shared" si="176"/>
        <v>0</v>
      </c>
      <c r="JG73">
        <f t="shared" si="177"/>
        <v>0</v>
      </c>
      <c r="JH73">
        <f t="shared" si="178"/>
        <v>0</v>
      </c>
      <c r="JI73" s="38" t="str">
        <f>IF(JD73=0,"",IF(JG73&gt;Configurações!$B$15,"7DIA ","")&amp;IF(AND(WEEKDAY(IZ$5)=1,JH73&gt;IF($D73="F",Configurações!$B$13,Configurações!$B$14)),"DOM ","")&amp;IF(Configurações!$B$3="Simples","",IF(ROUND(JE73*1440,0)&lt;=ROUND(Configurações!$B$11*1440,0),IF(ROUND(JF73*1440,0)&gt;0,"INT-INDEVIDO",""),IF(ROUND(JE73*1440,0)&lt;=ROUND(Configurações!$B$12*1440,0),IF(ROUND(JF73*1440,0)&lt;&gt;ROUND(Configurações!$B$8*1440,0),"INT-15MIN",""),IF(OR(ROUND(JF73*1440,0)&lt;ROUND(Configurações!$B$9*1440,0),ROUND(JF73*1440,0)&gt;ROUND(Configurações!$B$10*1440,0)),"INT-1H2H","")))))</f>
        <v/>
      </c>
      <c r="JJ73" t="str">
        <f>IF(Configurações!$B$3="Simples",IF('Escala Simples'!AG73="Trabalho","TRAB",IF('Escala Simples'!AG73="Folga","FOLGA",IF('Escala Simples'!AG73="Atestado","ATEST",IF('Escala Simples'!AG73="Férias","FERIAS","")))),"")</f>
        <v/>
      </c>
      <c r="JK73" s="71" t="str">
        <f>IF(Configurações!$B$3="Colunas",IF('Escala Colunas'!Q189="","",'Escala Colunas'!Q189),IF(Configurações!$B$3="Simples","",IF('Escala Linhas'!EC73="","",'Escala Linhas'!EC73)))</f>
        <v/>
      </c>
      <c r="JL73" s="71" t="str">
        <f>IF(Configurações!$B$3="Colunas",IF('Escala Colunas'!Q190="","",'Escala Colunas'!Q190),IF(Configurações!$B$3="Simples","",IF('Escala Linhas'!ED73="","",'Escala Linhas'!ED73)))</f>
        <v/>
      </c>
      <c r="JM73" s="71" t="str">
        <f>IF(Configurações!$B$3="Colunas",IF('Escala Colunas'!Q191="","",'Escala Colunas'!Q191),IF(Configurações!$B$3="Simples","",IF('Escala Linhas'!EE73="","",'Escala Linhas'!EE73)))</f>
        <v/>
      </c>
      <c r="JN73" s="71" t="str">
        <f>IF(Configurações!$B$3="Colunas",IF('Escala Colunas'!Q192="","",'Escala Colunas'!Q192),IF(Configurações!$B$3="Simples","",IF('Escala Linhas'!EF73="","",'Escala Linhas'!EF73)))</f>
        <v/>
      </c>
      <c r="JO73">
        <f>IF($B73="",0,IF(Configurações!$B$3="Simples",IF(OR(JU73="TRAB",JU73="ATEST"),1,0),IF(AND(JK73&lt;&gt;"",JN73&lt;&gt;""),1,0)))</f>
        <v>0</v>
      </c>
      <c r="JP73" s="72">
        <f>IF(AND(JO73=1,Configurações!$B$3&lt;&gt;"Simples"),MOD(JN73-JK73,1)-JQ73,0)</f>
        <v>0</v>
      </c>
      <c r="JQ73" s="72">
        <f t="shared" si="179"/>
        <v>0</v>
      </c>
      <c r="JR73">
        <f t="shared" si="180"/>
        <v>0</v>
      </c>
      <c r="JS73">
        <f t="shared" si="181"/>
        <v>0</v>
      </c>
      <c r="JT73" s="38" t="str">
        <f>IF(JO73=0,"",IF(JR73&gt;Configurações!$B$15,"7DIA ","")&amp;IF(AND(WEEKDAY(JK$5)=1,JS73&gt;IF($D73="F",Configurações!$B$13,Configurações!$B$14)),"DOM ","")&amp;IF(Configurações!$B$3="Simples","",IF(ROUND(JP73*1440,0)&lt;=ROUND(Configurações!$B$11*1440,0),IF(ROUND(JQ73*1440,0)&gt;0,"INT-INDEVIDO",""),IF(ROUND(JP73*1440,0)&lt;=ROUND(Configurações!$B$12*1440,0),IF(ROUND(JQ73*1440,0)&lt;&gt;ROUND(Configurações!$B$8*1440,0),"INT-15MIN",""),IF(OR(ROUND(JQ73*1440,0)&lt;ROUND(Configurações!$B$9*1440,0),ROUND(JQ73*1440,0)&gt;ROUND(Configurações!$B$10*1440,0)),"INT-1H2H","")))))</f>
        <v/>
      </c>
      <c r="JU73" t="str">
        <f>IF(Configurações!$B$3="Simples",IF('Escala Simples'!AH73="Trabalho","TRAB",IF('Escala Simples'!AH73="Folga","FOLGA",IF('Escala Simples'!AH73="Atestado","ATEST",IF('Escala Simples'!AH73="Férias","FERIAS","")))),"")</f>
        <v/>
      </c>
      <c r="JV73" s="71" t="str">
        <f>IF(Configurações!$B$3="Colunas",IF('Escala Colunas'!Q194="","",'Escala Colunas'!Q194),IF(Configurações!$B$3="Simples","",IF('Escala Linhas'!EH73="","",'Escala Linhas'!EH73)))</f>
        <v/>
      </c>
      <c r="JW73" s="71" t="str">
        <f>IF(Configurações!$B$3="Colunas",IF('Escala Colunas'!Q195="","",'Escala Colunas'!Q195),IF(Configurações!$B$3="Simples","",IF('Escala Linhas'!EI73="","",'Escala Linhas'!EI73)))</f>
        <v/>
      </c>
      <c r="JX73" s="71" t="str">
        <f>IF(Configurações!$B$3="Colunas",IF('Escala Colunas'!Q196="","",'Escala Colunas'!Q196),IF(Configurações!$B$3="Simples","",IF('Escala Linhas'!EJ73="","",'Escala Linhas'!EJ73)))</f>
        <v/>
      </c>
      <c r="JY73" s="71" t="str">
        <f>IF(Configurações!$B$3="Colunas",IF('Escala Colunas'!Q197="","",'Escala Colunas'!Q197),IF(Configurações!$B$3="Simples","",IF('Escala Linhas'!EK73="","",'Escala Linhas'!EK73)))</f>
        <v/>
      </c>
      <c r="JZ73">
        <f>IF($B73="",0,IF(Configurações!$B$3="Simples",IF(OR(KF73="TRAB",KF73="ATEST"),1,0),IF(AND(JV73&lt;&gt;"",JY73&lt;&gt;""),1,0)))</f>
        <v>0</v>
      </c>
      <c r="KA73" s="72">
        <f>IF(AND(JZ73=1,Configurações!$B$3&lt;&gt;"Simples"),MOD(JY73-JV73,1)-KB73,0)</f>
        <v>0</v>
      </c>
      <c r="KB73" s="72">
        <f t="shared" si="182"/>
        <v>0</v>
      </c>
      <c r="KC73">
        <f t="shared" si="183"/>
        <v>0</v>
      </c>
      <c r="KD73">
        <f t="shared" si="184"/>
        <v>0</v>
      </c>
      <c r="KE73" s="38" t="str">
        <f>IF(JZ73=0,"",IF(KC73&gt;Configurações!$B$15,"7DIA ","")&amp;IF(AND(WEEKDAY(JV$5)=1,KD73&gt;IF($D73="F",Configurações!$B$13,Configurações!$B$14)),"DOM ","")&amp;IF(Configurações!$B$3="Simples","",IF(ROUND(KA73*1440,0)&lt;=ROUND(Configurações!$B$11*1440,0),IF(ROUND(KB73*1440,0)&gt;0,"INT-INDEVIDO",""),IF(ROUND(KA73*1440,0)&lt;=ROUND(Configurações!$B$12*1440,0),IF(ROUND(KB73*1440,0)&lt;&gt;ROUND(Configurações!$B$8*1440,0),"INT-15MIN",""),IF(OR(ROUND(KB73*1440,0)&lt;ROUND(Configurações!$B$9*1440,0),ROUND(KB73*1440,0)&gt;ROUND(Configurações!$B$10*1440,0)),"INT-1H2H","")))))</f>
        <v/>
      </c>
      <c r="KF73" t="str">
        <f>IF(Configurações!$B$3="Simples",IF('Escala Simples'!AI73="Trabalho","TRAB",IF('Escala Simples'!AI73="Folga","FOLGA",IF('Escala Simples'!AI73="Atestado","ATEST",IF('Escala Simples'!AI73="Férias","FERIAS","")))),"")</f>
        <v/>
      </c>
      <c r="KG73" s="71" t="str">
        <f>IF(Configurações!$B$3="Colunas",IF('Escala Colunas'!Q199="","",'Escala Colunas'!Q199),IF(Configurações!$B$3="Simples","",IF('Escala Linhas'!EM73="","",'Escala Linhas'!EM73)))</f>
        <v/>
      </c>
      <c r="KH73" s="71" t="str">
        <f>IF(Configurações!$B$3="Colunas",IF('Escala Colunas'!Q200="","",'Escala Colunas'!Q200),IF(Configurações!$B$3="Simples","",IF('Escala Linhas'!EN73="","",'Escala Linhas'!EN73)))</f>
        <v/>
      </c>
      <c r="KI73" s="71" t="str">
        <f>IF(Configurações!$B$3="Colunas",IF('Escala Colunas'!Q201="","",'Escala Colunas'!Q201),IF(Configurações!$B$3="Simples","",IF('Escala Linhas'!EO73="","",'Escala Linhas'!EO73)))</f>
        <v/>
      </c>
      <c r="KJ73" s="71" t="str">
        <f>IF(Configurações!$B$3="Colunas",IF('Escala Colunas'!Q202="","",'Escala Colunas'!Q202),IF(Configurações!$B$3="Simples","",IF('Escala Linhas'!EP73="","",'Escala Linhas'!EP73)))</f>
        <v/>
      </c>
      <c r="KK73">
        <f>IF($B73="",0,IF(Configurações!$B$3="Simples",IF(OR(KQ73="TRAB",KQ73="ATEST"),1,0),IF(AND(KG73&lt;&gt;"",KJ73&lt;&gt;""),1,0)))</f>
        <v>0</v>
      </c>
      <c r="KL73" s="72">
        <f>IF(AND(KK73=1,Configurações!$B$3&lt;&gt;"Simples"),MOD(KJ73-KG73,1)-KM73,0)</f>
        <v>0</v>
      </c>
      <c r="KM73" s="72">
        <f t="shared" si="185"/>
        <v>0</v>
      </c>
      <c r="KN73">
        <f t="shared" si="186"/>
        <v>0</v>
      </c>
      <c r="KO73">
        <f t="shared" si="187"/>
        <v>0</v>
      </c>
      <c r="KP73" s="38" t="str">
        <f>IF(KK73=0,"",IF(KN73&gt;Configurações!$B$15,"7DIA ","")&amp;IF(AND(WEEKDAY(KG$5)=1,KO73&gt;IF($D73="F",Configurações!$B$13,Configurações!$B$14)),"DOM ","")&amp;IF(Configurações!$B$3="Simples","",IF(ROUND(KL73*1440,0)&lt;=ROUND(Configurações!$B$11*1440,0),IF(ROUND(KM73*1440,0)&gt;0,"INT-INDEVIDO",""),IF(ROUND(KL73*1440,0)&lt;=ROUND(Configurações!$B$12*1440,0),IF(ROUND(KM73*1440,0)&lt;&gt;ROUND(Configurações!$B$8*1440,0),"INT-15MIN",""),IF(OR(ROUND(KM73*1440,0)&lt;ROUND(Configurações!$B$9*1440,0),ROUND(KM73*1440,0)&gt;ROUND(Configurações!$B$10*1440,0)),"INT-1H2H","")))))</f>
        <v/>
      </c>
      <c r="KQ73" t="str">
        <f>IF(Configurações!$B$3="Simples",IF('Escala Simples'!AJ73="Trabalho","TRAB",IF('Escala Simples'!AJ73="Folga","FOLGA",IF('Escala Simples'!AJ73="Atestado","ATEST",IF('Escala Simples'!AJ73="Férias","FERIAS","")))),"")</f>
        <v/>
      </c>
      <c r="KR73" s="71" t="str">
        <f>IF(Configurações!$B$3="Colunas",IF('Escala Colunas'!Q204="","",'Escala Colunas'!Q204),IF(Configurações!$B$3="Simples","",IF('Escala Linhas'!ER73="","",'Escala Linhas'!ER73)))</f>
        <v/>
      </c>
      <c r="KS73" s="71" t="str">
        <f>IF(Configurações!$B$3="Colunas",IF('Escala Colunas'!Q205="","",'Escala Colunas'!Q205),IF(Configurações!$B$3="Simples","",IF('Escala Linhas'!ES73="","",'Escala Linhas'!ES73)))</f>
        <v/>
      </c>
      <c r="KT73" s="71" t="str">
        <f>IF(Configurações!$B$3="Colunas",IF('Escala Colunas'!Q206="","",'Escala Colunas'!Q206),IF(Configurações!$B$3="Simples","",IF('Escala Linhas'!ET73="","",'Escala Linhas'!ET73)))</f>
        <v/>
      </c>
      <c r="KU73" s="71" t="str">
        <f>IF(Configurações!$B$3="Colunas",IF('Escala Colunas'!Q207="","",'Escala Colunas'!Q207),IF(Configurações!$B$3="Simples","",IF('Escala Linhas'!EU73="","",'Escala Linhas'!EU73)))</f>
        <v/>
      </c>
      <c r="KV73">
        <f>IF($B73="",0,IF(Configurações!$B$3="Simples",IF(OR(LB73="TRAB",LB73="ATEST"),1,0),IF(AND(KR73&lt;&gt;"",KU73&lt;&gt;""),1,0)))</f>
        <v>0</v>
      </c>
      <c r="KW73" s="72">
        <f>IF(AND(KV73=1,Configurações!$B$3&lt;&gt;"Simples"),MOD(KU73-KR73,1)-KX73,0)</f>
        <v>0</v>
      </c>
      <c r="KX73" s="72">
        <f t="shared" si="188"/>
        <v>0</v>
      </c>
      <c r="KY73">
        <f t="shared" si="189"/>
        <v>0</v>
      </c>
      <c r="KZ73">
        <f t="shared" si="190"/>
        <v>0</v>
      </c>
      <c r="LA73" s="38" t="str">
        <f>IF(KV73=0,"",IF(KY73&gt;Configurações!$B$15,"7DIA ","")&amp;IF(AND(WEEKDAY(KR$5)=1,KZ73&gt;IF($D73="F",Configurações!$B$13,Configurações!$B$14)),"DOM ","")&amp;IF(Configurações!$B$3="Simples","",IF(ROUND(KW73*1440,0)&lt;=ROUND(Configurações!$B$11*1440,0),IF(ROUND(KX73*1440,0)&gt;0,"INT-INDEVIDO",""),IF(ROUND(KW73*1440,0)&lt;=ROUND(Configurações!$B$12*1440,0),IF(ROUND(KX73*1440,0)&lt;&gt;ROUND(Configurações!$B$8*1440,0),"INT-15MIN",""),IF(OR(ROUND(KX73*1440,0)&lt;ROUND(Configurações!$B$9*1440,0),ROUND(KX73*1440,0)&gt;ROUND(Configurações!$B$10*1440,0)),"INT-1H2H","")))))</f>
        <v/>
      </c>
      <c r="LB73" t="str">
        <f>IF(Configurações!$B$3="Simples",IF('Escala Simples'!AK73="Trabalho","TRAB",IF('Escala Simples'!AK73="Folga","FOLGA",IF('Escala Simples'!AK73="Atestado","ATEST",IF('Escala Simples'!AK73="Férias","FERIAS","")))),"")</f>
        <v/>
      </c>
      <c r="LC73" s="71" t="str">
        <f>IF(Configurações!$B$3="Colunas",IF('Escala Colunas'!Q212="","",'Escala Colunas'!Q212),IF(Configurações!$B$3="Simples","",IF('Escala Linhas'!EZ73="","",'Escala Linhas'!EZ73)))</f>
        <v/>
      </c>
      <c r="LD73" s="71" t="str">
        <f>IF(Configurações!$B$3="Colunas",IF('Escala Colunas'!Q213="","",'Escala Colunas'!Q213),IF(Configurações!$B$3="Simples","",IF('Escala Linhas'!FA73="","",'Escala Linhas'!FA73)))</f>
        <v/>
      </c>
      <c r="LE73" s="71" t="str">
        <f>IF(Configurações!$B$3="Colunas",IF('Escala Colunas'!Q214="","",'Escala Colunas'!Q214),IF(Configurações!$B$3="Simples","",IF('Escala Linhas'!FB73="","",'Escala Linhas'!FB73)))</f>
        <v/>
      </c>
      <c r="LF73" s="71" t="str">
        <f>IF(Configurações!$B$3="Colunas",IF('Escala Colunas'!Q215="","",'Escala Colunas'!Q215),IF(Configurações!$B$3="Simples","",IF('Escala Linhas'!FC73="","",'Escala Linhas'!FC73)))</f>
        <v/>
      </c>
      <c r="LG73">
        <f>IF($B73="",0,IF(Configurações!$B$3="Simples",IF(OR(LM73="TRAB",LM73="ATEST"),1,0),IF(AND(LC73&lt;&gt;"",LF73&lt;&gt;""),1,0)))</f>
        <v>0</v>
      </c>
      <c r="LH73" s="72">
        <f>IF(AND(LG73=1,Configurações!$B$3&lt;&gt;"Simples"),MOD(LF73-LC73,1)-LI73,0)</f>
        <v>0</v>
      </c>
      <c r="LI73" s="72">
        <f t="shared" si="191"/>
        <v>0</v>
      </c>
      <c r="LJ73">
        <f t="shared" si="192"/>
        <v>0</v>
      </c>
      <c r="LK73">
        <f t="shared" si="193"/>
        <v>0</v>
      </c>
      <c r="LL73" s="38" t="str">
        <f>IF(LG73=0,"",IF(LJ73&gt;Configurações!$B$15,"7DIA ","")&amp;IF(AND(WEEKDAY(LC$5)=1,LK73&gt;IF($D73="F",Configurações!$B$13,Configurações!$B$14)),"DOM ","")&amp;IF(Configurações!$B$3="Simples","",IF(ROUND(LH73*1440,0)&lt;=ROUND(Configurações!$B$11*1440,0),IF(ROUND(LI73*1440,0)&gt;0,"INT-INDEVIDO",""),IF(ROUND(LH73*1440,0)&lt;=ROUND(Configurações!$B$12*1440,0),IF(ROUND(LI73*1440,0)&lt;&gt;ROUND(Configurações!$B$8*1440,0),"INT-15MIN",""),IF(OR(ROUND(LI73*1440,0)&lt;ROUND(Configurações!$B$9*1440,0),ROUND(LI73*1440,0)&gt;ROUND(Configurações!$B$10*1440,0)),"INT-1H2H","")))))</f>
        <v/>
      </c>
      <c r="LM73" t="str">
        <f>IF(Configurações!$B$3="Simples",IF('Escala Simples'!AN73="Trabalho","TRAB",IF('Escala Simples'!AN73="Folga","FOLGA",IF('Escala Simples'!AN73="Atestado","ATEST",IF('Escala Simples'!AN73="Férias","FERIAS","")))),"")</f>
        <v/>
      </c>
      <c r="LN73" s="71" t="str">
        <f>IF(Configurações!$B$3="Colunas",IF('Escala Colunas'!Q217="","",'Escala Colunas'!Q217),IF(Configurações!$B$3="Simples","",IF('Escala Linhas'!FE73="","",'Escala Linhas'!FE73)))</f>
        <v/>
      </c>
      <c r="LO73" s="71" t="str">
        <f>IF(Configurações!$B$3="Colunas",IF('Escala Colunas'!Q218="","",'Escala Colunas'!Q218),IF(Configurações!$B$3="Simples","",IF('Escala Linhas'!FF73="","",'Escala Linhas'!FF73)))</f>
        <v/>
      </c>
      <c r="LP73" s="71" t="str">
        <f>IF(Configurações!$B$3="Colunas",IF('Escala Colunas'!Q219="","",'Escala Colunas'!Q219),IF(Configurações!$B$3="Simples","",IF('Escala Linhas'!FG73="","",'Escala Linhas'!FG73)))</f>
        <v/>
      </c>
      <c r="LQ73" s="71" t="str">
        <f>IF(Configurações!$B$3="Colunas",IF('Escala Colunas'!Q220="","",'Escala Colunas'!Q220),IF(Configurações!$B$3="Simples","",IF('Escala Linhas'!FH73="","",'Escala Linhas'!FH73)))</f>
        <v/>
      </c>
      <c r="LR73">
        <f>IF($B73="",0,IF(Configurações!$B$3="Simples",IF(OR(LX73="TRAB",LX73="ATEST"),1,0),IF(AND(LN73&lt;&gt;"",LQ73&lt;&gt;""),1,0)))</f>
        <v>0</v>
      </c>
      <c r="LS73" s="72">
        <f>IF(AND(LR73=1,Configurações!$B$3&lt;&gt;"Simples"),MOD(LQ73-LN73,1)-LT73,0)</f>
        <v>0</v>
      </c>
      <c r="LT73" s="72">
        <f t="shared" si="194"/>
        <v>0</v>
      </c>
      <c r="LU73">
        <f t="shared" si="195"/>
        <v>0</v>
      </c>
      <c r="LV73">
        <f t="shared" si="196"/>
        <v>0</v>
      </c>
      <c r="LW73" s="38" t="str">
        <f>IF(LR73=0,"",IF(LU73&gt;Configurações!$B$15,"7DIA ","")&amp;IF(AND(WEEKDAY(LN$5)=1,LV73&gt;IF($D73="F",Configurações!$B$13,Configurações!$B$14)),"DOM ","")&amp;IF(Configurações!$B$3="Simples","",IF(ROUND(LS73*1440,0)&lt;=ROUND(Configurações!$B$11*1440,0),IF(ROUND(LT73*1440,0)&gt;0,"INT-INDEVIDO",""),IF(ROUND(LS73*1440,0)&lt;=ROUND(Configurações!$B$12*1440,0),IF(ROUND(LT73*1440,0)&lt;&gt;ROUND(Configurações!$B$8*1440,0),"INT-15MIN",""),IF(OR(ROUND(LT73*1440,0)&lt;ROUND(Configurações!$B$9*1440,0),ROUND(LT73*1440,0)&gt;ROUND(Configurações!$B$10*1440,0)),"INT-1H2H","")))))</f>
        <v/>
      </c>
      <c r="LX73" t="str">
        <f>IF(Configurações!$B$3="Simples",IF('Escala Simples'!AO73="Trabalho","TRAB",IF('Escala Simples'!AO73="Folga","FOLGA",IF('Escala Simples'!AO73="Atestado","ATEST",IF('Escala Simples'!AO73="Férias","FERIAS","")))),"")</f>
        <v/>
      </c>
      <c r="LY73" s="71" t="str">
        <f>IF(Configurações!$B$3="Colunas",IF('Escala Colunas'!Q222="","",'Escala Colunas'!Q222),IF(Configurações!$B$3="Simples","",IF('Escala Linhas'!FJ73="","",'Escala Linhas'!FJ73)))</f>
        <v/>
      </c>
      <c r="LZ73" s="71" t="str">
        <f>IF(Configurações!$B$3="Colunas",IF('Escala Colunas'!Q223="","",'Escala Colunas'!Q223),IF(Configurações!$B$3="Simples","",IF('Escala Linhas'!FK73="","",'Escala Linhas'!FK73)))</f>
        <v/>
      </c>
      <c r="MA73" s="71" t="str">
        <f>IF(Configurações!$B$3="Colunas",IF('Escala Colunas'!Q224="","",'Escala Colunas'!Q224),IF(Configurações!$B$3="Simples","",IF('Escala Linhas'!FL73="","",'Escala Linhas'!FL73)))</f>
        <v/>
      </c>
      <c r="MB73" s="71" t="str">
        <f>IF(Configurações!$B$3="Colunas",IF('Escala Colunas'!Q225="","",'Escala Colunas'!Q225),IF(Configurações!$B$3="Simples","",IF('Escala Linhas'!FM73="","",'Escala Linhas'!FM73)))</f>
        <v/>
      </c>
      <c r="MC73">
        <f>IF($B73="",0,IF(Configurações!$B$3="Simples",IF(OR(MI73="TRAB",MI73="ATEST"),1,0),IF(AND(LY73&lt;&gt;"",MB73&lt;&gt;""),1,0)))</f>
        <v>0</v>
      </c>
      <c r="MD73" s="72">
        <f>IF(AND(MC73=1,Configurações!$B$3&lt;&gt;"Simples"),MOD(MB73-LY73,1)-ME73,0)</f>
        <v>0</v>
      </c>
      <c r="ME73" s="72">
        <f t="shared" si="197"/>
        <v>0</v>
      </c>
      <c r="MF73">
        <f t="shared" si="198"/>
        <v>0</v>
      </c>
      <c r="MG73">
        <f t="shared" si="199"/>
        <v>0</v>
      </c>
      <c r="MH73" s="38" t="str">
        <f>IF(MC73=0,"",IF(MF73&gt;Configurações!$B$15,"7DIA ","")&amp;IF(AND(WEEKDAY(LY$5)=1,MG73&gt;IF($D73="F",Configurações!$B$13,Configurações!$B$14)),"DOM ","")&amp;IF(Configurações!$B$3="Simples","",IF(ROUND(MD73*1440,0)&lt;=ROUND(Configurações!$B$11*1440,0),IF(ROUND(ME73*1440,0)&gt;0,"INT-INDEVIDO",""),IF(ROUND(MD73*1440,0)&lt;=ROUND(Configurações!$B$12*1440,0),IF(ROUND(ME73*1440,0)&lt;&gt;ROUND(Configurações!$B$8*1440,0),"INT-15MIN",""),IF(OR(ROUND(ME73*1440,0)&lt;ROUND(Configurações!$B$9*1440,0),ROUND(ME73*1440,0)&gt;ROUND(Configurações!$B$10*1440,0)),"INT-1H2H","")))))</f>
        <v/>
      </c>
      <c r="MI73" t="str">
        <f>IF(Configurações!$B$3="Simples",IF('Escala Simples'!AP73="Trabalho","TRAB",IF('Escala Simples'!AP73="Folga","FOLGA",IF('Escala Simples'!AP73="Atestado","ATEST",IF('Escala Simples'!AP73="Férias","FERIAS","")))),"")</f>
        <v/>
      </c>
      <c r="MJ73" s="71" t="str">
        <f>IF(Configurações!$B$3="Colunas",IF('Escala Colunas'!Q227="","",'Escala Colunas'!Q227),IF(Configurações!$B$3="Simples","",IF('Escala Linhas'!FO73="","",'Escala Linhas'!FO73)))</f>
        <v/>
      </c>
      <c r="MK73" s="71" t="str">
        <f>IF(Configurações!$B$3="Colunas",IF('Escala Colunas'!Q228="","",'Escala Colunas'!Q228),IF(Configurações!$B$3="Simples","",IF('Escala Linhas'!FP73="","",'Escala Linhas'!FP73)))</f>
        <v/>
      </c>
      <c r="ML73" s="71" t="str">
        <f>IF(Configurações!$B$3="Colunas",IF('Escala Colunas'!Q229="","",'Escala Colunas'!Q229),IF(Configurações!$B$3="Simples","",IF('Escala Linhas'!FQ73="","",'Escala Linhas'!FQ73)))</f>
        <v/>
      </c>
      <c r="MM73" s="71" t="str">
        <f>IF(Configurações!$B$3="Colunas",IF('Escala Colunas'!Q230="","",'Escala Colunas'!Q230),IF(Configurações!$B$3="Simples","",IF('Escala Linhas'!FR73="","",'Escala Linhas'!FR73)))</f>
        <v/>
      </c>
      <c r="MN73">
        <f>IF($B73="",0,IF(Configurações!$B$3="Simples",IF(OR(MT73="TRAB",MT73="ATEST"),1,0),IF(AND(MJ73&lt;&gt;"",MM73&lt;&gt;""),1,0)))</f>
        <v>0</v>
      </c>
      <c r="MO73" s="72">
        <f>IF(AND(MN73=1,Configurações!$B$3&lt;&gt;"Simples"),MOD(MM73-MJ73,1)-MP73,0)</f>
        <v>0</v>
      </c>
      <c r="MP73" s="72">
        <f t="shared" si="200"/>
        <v>0</v>
      </c>
      <c r="MQ73">
        <f t="shared" si="201"/>
        <v>0</v>
      </c>
      <c r="MR73">
        <f t="shared" si="202"/>
        <v>0</v>
      </c>
      <c r="MS73" s="38" t="str">
        <f>IF(MN73=0,"",IF(MQ73&gt;Configurações!$B$15,"7DIA ","")&amp;IF(AND(WEEKDAY(MJ$5)=1,MR73&gt;IF($D73="F",Configurações!$B$13,Configurações!$B$14)),"DOM ","")&amp;IF(Configurações!$B$3="Simples","",IF(ROUND(MO73*1440,0)&lt;=ROUND(Configurações!$B$11*1440,0),IF(ROUND(MP73*1440,0)&gt;0,"INT-INDEVIDO",""),IF(ROUND(MO73*1440,0)&lt;=ROUND(Configurações!$B$12*1440,0),IF(ROUND(MP73*1440,0)&lt;&gt;ROUND(Configurações!$B$8*1440,0),"INT-15MIN",""),IF(OR(ROUND(MP73*1440,0)&lt;ROUND(Configurações!$B$9*1440,0),ROUND(MP73*1440,0)&gt;ROUND(Configurações!$B$10*1440,0)),"INT-1H2H","")))))</f>
        <v/>
      </c>
      <c r="MT73" t="str">
        <f>IF(Configurações!$B$3="Simples",IF('Escala Simples'!AQ73="Trabalho","TRAB",IF('Escala Simples'!AQ73="Folga","FOLGA",IF('Escala Simples'!AQ73="Atestado","ATEST",IF('Escala Simples'!AQ73="Férias","FERIAS","")))),"")</f>
        <v/>
      </c>
      <c r="MU73" s="71" t="str">
        <f>IF(Configurações!$B$3="Colunas",IF('Escala Colunas'!Q232="","",'Escala Colunas'!Q232),IF(Configurações!$B$3="Simples","",IF('Escala Linhas'!FT73="","",'Escala Linhas'!FT73)))</f>
        <v/>
      </c>
      <c r="MV73" s="71" t="str">
        <f>IF(Configurações!$B$3="Colunas",IF('Escala Colunas'!Q233="","",'Escala Colunas'!Q233),IF(Configurações!$B$3="Simples","",IF('Escala Linhas'!FU73="","",'Escala Linhas'!FU73)))</f>
        <v/>
      </c>
      <c r="MW73" s="71" t="str">
        <f>IF(Configurações!$B$3="Colunas",IF('Escala Colunas'!Q234="","",'Escala Colunas'!Q234),IF(Configurações!$B$3="Simples","",IF('Escala Linhas'!FV73="","",'Escala Linhas'!FV73)))</f>
        <v/>
      </c>
      <c r="MX73" s="71" t="str">
        <f>IF(Configurações!$B$3="Colunas",IF('Escala Colunas'!Q235="","",'Escala Colunas'!Q235),IF(Configurações!$B$3="Simples","",IF('Escala Linhas'!FW73="","",'Escala Linhas'!FW73)))</f>
        <v/>
      </c>
      <c r="MY73">
        <f>IF($B73="",0,IF(Configurações!$B$3="Simples",IF(OR(NE73="TRAB",NE73="ATEST"),1,0),IF(AND(MU73&lt;&gt;"",MX73&lt;&gt;""),1,0)))</f>
        <v>0</v>
      </c>
      <c r="MZ73" s="72">
        <f>IF(AND(MY73=1,Configurações!$B$3&lt;&gt;"Simples"),MOD(MX73-MU73,1)-NA73,0)</f>
        <v>0</v>
      </c>
      <c r="NA73" s="72">
        <f t="shared" si="203"/>
        <v>0</v>
      </c>
      <c r="NB73">
        <f t="shared" si="204"/>
        <v>0</v>
      </c>
      <c r="NC73">
        <f t="shared" si="205"/>
        <v>0</v>
      </c>
      <c r="ND73" s="38" t="str">
        <f>IF(MY73=0,"",IF(NB73&gt;Configurações!$B$15,"7DIA ","")&amp;IF(AND(WEEKDAY(MU$5)=1,NC73&gt;IF($D73="F",Configurações!$B$13,Configurações!$B$14)),"DOM ","")&amp;IF(Configurações!$B$3="Simples","",IF(ROUND(MZ73*1440,0)&lt;=ROUND(Configurações!$B$11*1440,0),IF(ROUND(NA73*1440,0)&gt;0,"INT-INDEVIDO",""),IF(ROUND(MZ73*1440,0)&lt;=ROUND(Configurações!$B$12*1440,0),IF(ROUND(NA73*1440,0)&lt;&gt;ROUND(Configurações!$B$8*1440,0),"INT-15MIN",""),IF(OR(ROUND(NA73*1440,0)&lt;ROUND(Configurações!$B$9*1440,0),ROUND(NA73*1440,0)&gt;ROUND(Configurações!$B$10*1440,0)),"INT-1H2H","")))))</f>
        <v/>
      </c>
      <c r="NE73" t="str">
        <f>IF(Configurações!$B$3="Simples",IF('Escala Simples'!AR73="Trabalho","TRAB",IF('Escala Simples'!AR73="Folga","FOLGA",IF('Escala Simples'!AR73="Atestado","ATEST",IF('Escala Simples'!AR73="Férias","FERIAS","")))),"")</f>
        <v/>
      </c>
      <c r="NF73" s="71" t="str">
        <f>IF(Configurações!$B$3="Colunas",IF('Escala Colunas'!Q237="","",'Escala Colunas'!Q237),IF(Configurações!$B$3="Simples","",IF('Escala Linhas'!FY73="","",'Escala Linhas'!FY73)))</f>
        <v/>
      </c>
      <c r="NG73" s="71" t="str">
        <f>IF(Configurações!$B$3="Colunas",IF('Escala Colunas'!Q238="","",'Escala Colunas'!Q238),IF(Configurações!$B$3="Simples","",IF('Escala Linhas'!FZ73="","",'Escala Linhas'!FZ73)))</f>
        <v/>
      </c>
      <c r="NH73" s="71" t="str">
        <f>IF(Configurações!$B$3="Colunas",IF('Escala Colunas'!Q239="","",'Escala Colunas'!Q239),IF(Configurações!$B$3="Simples","",IF('Escala Linhas'!GA73="","",'Escala Linhas'!GA73)))</f>
        <v/>
      </c>
      <c r="NI73" s="71" t="str">
        <f>IF(Configurações!$B$3="Colunas",IF('Escala Colunas'!Q240="","",'Escala Colunas'!Q240),IF(Configurações!$B$3="Simples","",IF('Escala Linhas'!GB73="","",'Escala Linhas'!GB73)))</f>
        <v/>
      </c>
      <c r="NJ73">
        <f>IF($B73="",0,IF(Configurações!$B$3="Simples",IF(OR(NP73="TRAB",NP73="ATEST"),1,0),IF(AND(NF73&lt;&gt;"",NI73&lt;&gt;""),1,0)))</f>
        <v>0</v>
      </c>
      <c r="NK73" s="72">
        <f>IF(AND(NJ73=1,Configurações!$B$3&lt;&gt;"Simples"),MOD(NI73-NF73,1)-NL73,0)</f>
        <v>0</v>
      </c>
      <c r="NL73" s="72">
        <f t="shared" si="206"/>
        <v>0</v>
      </c>
      <c r="NM73">
        <f t="shared" si="207"/>
        <v>0</v>
      </c>
      <c r="NN73">
        <f t="shared" si="208"/>
        <v>0</v>
      </c>
      <c r="NO73" s="38" t="str">
        <f>IF(NJ73=0,"",IF(NM73&gt;Configurações!$B$15,"7DIA ","")&amp;IF(AND(WEEKDAY(NF$5)=1,NN73&gt;IF($D73="F",Configurações!$B$13,Configurações!$B$14)),"DOM ","")&amp;IF(Configurações!$B$3="Simples","",IF(ROUND(NK73*1440,0)&lt;=ROUND(Configurações!$B$11*1440,0),IF(ROUND(NL73*1440,0)&gt;0,"INT-INDEVIDO",""),IF(ROUND(NK73*1440,0)&lt;=ROUND(Configurações!$B$12*1440,0),IF(ROUND(NL73*1440,0)&lt;&gt;ROUND(Configurações!$B$8*1440,0),"INT-15MIN",""),IF(OR(ROUND(NL73*1440,0)&lt;ROUND(Configurações!$B$9*1440,0),ROUND(NL73*1440,0)&gt;ROUND(Configurações!$B$10*1440,0)),"INT-1H2H","")))))</f>
        <v/>
      </c>
      <c r="NP73" t="str">
        <f>IF(Configurações!$B$3="Simples",IF('Escala Simples'!AS73="Trabalho","TRAB",IF('Escala Simples'!AS73="Folga","FOLGA",IF('Escala Simples'!AS73="Atestado","ATEST",IF('Escala Simples'!AS73="Férias","FERIAS","")))),"")</f>
        <v/>
      </c>
      <c r="NQ73" s="71" t="str">
        <f>IF(Configurações!$B$3="Colunas",IF('Escala Colunas'!Q242="","",'Escala Colunas'!Q242),IF(Configurações!$B$3="Simples","",IF('Escala Linhas'!GD73="","",'Escala Linhas'!GD73)))</f>
        <v/>
      </c>
      <c r="NR73" s="71" t="str">
        <f>IF(Configurações!$B$3="Colunas",IF('Escala Colunas'!Q243="","",'Escala Colunas'!Q243),IF(Configurações!$B$3="Simples","",IF('Escala Linhas'!GE73="","",'Escala Linhas'!GE73)))</f>
        <v/>
      </c>
      <c r="NS73" s="71" t="str">
        <f>IF(Configurações!$B$3="Colunas",IF('Escala Colunas'!Q244="","",'Escala Colunas'!Q244),IF(Configurações!$B$3="Simples","",IF('Escala Linhas'!GF73="","",'Escala Linhas'!GF73)))</f>
        <v/>
      </c>
      <c r="NT73" s="71" t="str">
        <f>IF(Configurações!$B$3="Colunas",IF('Escala Colunas'!Q245="","",'Escala Colunas'!Q245),IF(Configurações!$B$3="Simples","",IF('Escala Linhas'!GG73="","",'Escala Linhas'!GG73)))</f>
        <v/>
      </c>
      <c r="NU73">
        <f>IF($B73="",0,IF(Configurações!$B$3="Simples",IF(OR(OA73="TRAB",OA73="ATEST"),1,0),IF(AND(NQ73&lt;&gt;"",NT73&lt;&gt;""),1,0)))</f>
        <v>0</v>
      </c>
      <c r="NV73" s="72">
        <f>IF(AND(NU73=1,Configurações!$B$3&lt;&gt;"Simples"),MOD(NT73-NQ73,1)-NW73,0)</f>
        <v>0</v>
      </c>
      <c r="NW73" s="72">
        <f t="shared" si="209"/>
        <v>0</v>
      </c>
      <c r="NX73">
        <f t="shared" si="210"/>
        <v>0</v>
      </c>
      <c r="NY73">
        <f t="shared" si="211"/>
        <v>0</v>
      </c>
      <c r="NZ73" s="38" t="str">
        <f>IF(NU73=0,"",IF(NX73&gt;Configurações!$B$15,"7DIA ","")&amp;IF(AND(WEEKDAY(NQ$5)=1,NY73&gt;IF($D73="F",Configurações!$B$13,Configurações!$B$14)),"DOM ","")&amp;IF(Configurações!$B$3="Simples","",IF(ROUND(NV73*1440,0)&lt;=ROUND(Configurações!$B$11*1440,0),IF(ROUND(NW73*1440,0)&gt;0,"INT-INDEVIDO",""),IF(ROUND(NV73*1440,0)&lt;=ROUND(Configurações!$B$12*1440,0),IF(ROUND(NW73*1440,0)&lt;&gt;ROUND(Configurações!$B$8*1440,0),"INT-15MIN",""),IF(OR(ROUND(NW73*1440,0)&lt;ROUND(Configurações!$B$9*1440,0),ROUND(NW73*1440,0)&gt;ROUND(Configurações!$B$10*1440,0)),"INT-1H2H","")))))</f>
        <v/>
      </c>
      <c r="OA73" t="str">
        <f>IF(Configurações!$B$3="Simples",IF('Escala Simples'!AT73="Trabalho","TRAB",IF('Escala Simples'!AT73="Folga","FOLGA",IF('Escala Simples'!AT73="Atestado","ATEST",IF('Escala Simples'!AT73="Férias","FERIAS","")))),"")</f>
        <v/>
      </c>
      <c r="OB73" s="72">
        <f>SUMIFS(Cálculos!$G73:$OA73,Cálculos!$G$4:$OA$4,"H",Cálculos!$G$3:$OA$3,1)</f>
        <v>0</v>
      </c>
      <c r="OC73">
        <f>SUMIFS(Cálculos!$G73:$OA73,Cálculos!$G$4:$OA$4,"T",Cálculos!$G$3:$OA$3,1)</f>
        <v>0</v>
      </c>
      <c r="OD73" s="69" t="str">
        <f>IF($B73="","",IF(AND(Configurações!$B$3&lt;&gt;"Simples",ISNUMBER($C73),ROUND(OB73*1440,0)&gt;$C73*60),"Jornada semanal excedida: "&amp;TEXT(OB73,"[h]:mm")&amp;" (contratada "&amp;$C73&amp;"h) • ","")&amp;IF(IF(Configurações!$B$6="Sim",OC73&gt;6,OC73&gt;Configurações!$B$5),IF(Configurações!$B$6="Sim","Semana inteira sem folga — mínimo 1 folga (CCT/ACT) • ","Mais de "&amp;Configurações!$B$5&amp;" dias trabalhados — obrigatórias 2 folgas semanais • "),"")&amp;IF(COUNTIF(G73:CD73,"*7DIA*")&gt;0,"7º dia consecutivo de trabalho • ","")&amp;IF(COUNTIF(G73:CD73,"*DOM*")&gt;0,"Domingos consecutivos acima do permitido • ","")&amp;IF(COUNTIF(G73:CD73,"*INT-INDEVIDO*")&gt;0,"Intervalo indevido em jornada até 4h • ","")&amp;IF(COUNTIF(G73:CD73,"*INT-15MIN*")&gt;0,"Intervalo deve ser de 15 min (jornada 4h01–6h) • ","")&amp;IF(COUNTIF(G73:CD73,"*INT-1H2H*")&gt;0,"Intervalo fora de 1h–2h (jornada acima de 6h) • ",""))</f>
        <v/>
      </c>
      <c r="OE73">
        <f>IF($B73="",0,IF(AND(Configurações!$B$3&lt;&gt;"Simples",ISNUMBER($C73),ROUND(OB73*1440,0)&gt;$C73*60),1,0))</f>
        <v>0</v>
      </c>
      <c r="OF73">
        <f>IF($B73="",0,IF(IF(Configurações!$B$6="Sim",OC73&gt;6,OC73&gt;Configurações!$B$5),1,0))</f>
        <v>0</v>
      </c>
      <c r="OG73" s="72">
        <f>SUMIFS(Cálculos!$G73:$OA73,Cálculos!$G$4:$OA$4,"H",Cálculos!$G$3:$OA$3,2)</f>
        <v>0</v>
      </c>
      <c r="OH73">
        <f>SUMIFS(Cálculos!$G73:$OA73,Cálculos!$G$4:$OA$4,"T",Cálculos!$G$3:$OA$3,2)</f>
        <v>0</v>
      </c>
      <c r="OI73" s="69" t="str">
        <f>IF($B73="","",IF(AND(Configurações!$B$3&lt;&gt;"Simples",ISNUMBER($C73),ROUND(OG73*1440,0)&gt;$C73*60),"Jornada semanal excedida: "&amp;TEXT(OG73,"[h]:mm")&amp;" (contratada "&amp;$C73&amp;"h) • ","")&amp;IF(IF(Configurações!$B$6="Sim",OH73&gt;6,OH73&gt;Configurações!$B$5),IF(Configurações!$B$6="Sim","Semana inteira sem folga — mínimo 1 folga (CCT/ACT) • ","Mais de "&amp;Configurações!$B$5&amp;" dias trabalhados — obrigatórias 2 folgas semanais • "),"")&amp;IF(COUNTIF(CF73:FC73,"*7DIA*")&gt;0,"7º dia consecutivo de trabalho • ","")&amp;IF(COUNTIF(CF73:FC73,"*DOM*")&gt;0,"Domingos consecutivos acima do permitido • ","")&amp;IF(COUNTIF(CF73:FC73,"*INT-INDEVIDO*")&gt;0,"Intervalo indevido em jornada até 4h • ","")&amp;IF(COUNTIF(CF73:FC73,"*INT-15MIN*")&gt;0,"Intervalo deve ser de 15 min (jornada 4h01–6h) • ","")&amp;IF(COUNTIF(CF73:FC73,"*INT-1H2H*")&gt;0,"Intervalo fora de 1h–2h (jornada acima de 6h) • ",""))</f>
        <v/>
      </c>
      <c r="OJ73">
        <f>IF($B73="",0,IF(AND(Configurações!$B$3&lt;&gt;"Simples",ISNUMBER($C73),ROUND(OG73*1440,0)&gt;$C73*60),1,0))</f>
        <v>0</v>
      </c>
      <c r="OK73">
        <f>IF($B73="",0,IF(IF(Configurações!$B$6="Sim",OH73&gt;6,OH73&gt;Configurações!$B$5),1,0))</f>
        <v>0</v>
      </c>
      <c r="OL73" s="72">
        <f>SUMIFS(Cálculos!$G73:$OA73,Cálculos!$G$4:$OA$4,"H",Cálculos!$G$3:$OA$3,3)</f>
        <v>0</v>
      </c>
      <c r="OM73">
        <f>SUMIFS(Cálculos!$G73:$OA73,Cálculos!$G$4:$OA$4,"T",Cálculos!$G$3:$OA$3,3)</f>
        <v>0</v>
      </c>
      <c r="ON73" s="69" t="str">
        <f>IF($B73="","",IF(AND(Configurações!$B$3&lt;&gt;"Simples",ISNUMBER($C73),ROUND(OL73*1440,0)&gt;$C73*60),"Jornada semanal excedida: "&amp;TEXT(OL73,"[h]:mm")&amp;" (contratada "&amp;$C73&amp;"h) • ","")&amp;IF(IF(Configurações!$B$6="Sim",OM73&gt;6,OM73&gt;Configurações!$B$5),IF(Configurações!$B$6="Sim","Semana inteira sem folga — mínimo 1 folga (CCT/ACT) • ","Mais de "&amp;Configurações!$B$5&amp;" dias trabalhados — obrigatórias 2 folgas semanais • "),"")&amp;IF(COUNTIF(FE73:IB73,"*7DIA*")&gt;0,"7º dia consecutivo de trabalho • ","")&amp;IF(COUNTIF(FE73:IB73,"*DOM*")&gt;0,"Domingos consecutivos acima do permitido • ","")&amp;IF(COUNTIF(FE73:IB73,"*INT-INDEVIDO*")&gt;0,"Intervalo indevido em jornada até 4h • ","")&amp;IF(COUNTIF(FE73:IB73,"*INT-15MIN*")&gt;0,"Intervalo deve ser de 15 min (jornada 4h01–6h) • ","")&amp;IF(COUNTIF(FE73:IB73,"*INT-1H2H*")&gt;0,"Intervalo fora de 1h–2h (jornada acima de 6h) • ",""))</f>
        <v/>
      </c>
      <c r="OO73">
        <f>IF($B73="",0,IF(AND(Configurações!$B$3&lt;&gt;"Simples",ISNUMBER($C73),ROUND(OL73*1440,0)&gt;$C73*60),1,0))</f>
        <v>0</v>
      </c>
      <c r="OP73">
        <f>IF($B73="",0,IF(IF(Configurações!$B$6="Sim",OM73&gt;6,OM73&gt;Configurações!$B$5),1,0))</f>
        <v>0</v>
      </c>
      <c r="OQ73" s="72">
        <f>SUMIFS(Cálculos!$G73:$OA73,Cálculos!$G$4:$OA$4,"H",Cálculos!$G$3:$OA$3,4)</f>
        <v>0</v>
      </c>
      <c r="OR73">
        <f>SUMIFS(Cálculos!$G73:$OA73,Cálculos!$G$4:$OA$4,"T",Cálculos!$G$3:$OA$3,4)</f>
        <v>0</v>
      </c>
      <c r="OS73" s="69" t="str">
        <f>IF($B73="","",IF(AND(Configurações!$B$3&lt;&gt;"Simples",ISNUMBER($C73),ROUND(OQ73*1440,0)&gt;$C73*60),"Jornada semanal excedida: "&amp;TEXT(OQ73,"[h]:mm")&amp;" (contratada "&amp;$C73&amp;"h) • ","")&amp;IF(IF(Configurações!$B$6="Sim",OR73&gt;6,OR73&gt;Configurações!$B$5),IF(Configurações!$B$6="Sim","Semana inteira sem folga — mínimo 1 folga (CCT/ACT) • ","Mais de "&amp;Configurações!$B$5&amp;" dias trabalhados — obrigatórias 2 folgas semanais • "),"")&amp;IF(COUNTIF(ID73:LA73,"*7DIA*")&gt;0,"7º dia consecutivo de trabalho • ","")&amp;IF(COUNTIF(ID73:LA73,"*DOM*")&gt;0,"Domingos consecutivos acima do permitido • ","")&amp;IF(COUNTIF(ID73:LA73,"*INT-INDEVIDO*")&gt;0,"Intervalo indevido em jornada até 4h • ","")&amp;IF(COUNTIF(ID73:LA73,"*INT-15MIN*")&gt;0,"Intervalo deve ser de 15 min (jornada 4h01–6h) • ","")&amp;IF(COUNTIF(ID73:LA73,"*INT-1H2H*")&gt;0,"Intervalo fora de 1h–2h (jornada acima de 6h) • ",""))</f>
        <v/>
      </c>
      <c r="OT73">
        <f>IF($B73="",0,IF(AND(Configurações!$B$3&lt;&gt;"Simples",ISNUMBER($C73),ROUND(OQ73*1440,0)&gt;$C73*60),1,0))</f>
        <v>0</v>
      </c>
      <c r="OU73">
        <f>IF($B73="",0,IF(IF(Configurações!$B$6="Sim",OR73&gt;6,OR73&gt;Configurações!$B$5),1,0))</f>
        <v>0</v>
      </c>
      <c r="OV73" s="72">
        <f>SUMIFS(Cálculos!$G73:$OA73,Cálculos!$G$4:$OA$4,"H",Cálculos!$G$3:$OA$3,5)</f>
        <v>0</v>
      </c>
      <c r="OW73">
        <f>SUMIFS(Cálculos!$G73:$OA73,Cálculos!$G$4:$OA$4,"T",Cálculos!$G$3:$OA$3,5)</f>
        <v>0</v>
      </c>
      <c r="OX73" s="69" t="str">
        <f>IF($B73="","",IF(AND(Configurações!$B$3&lt;&gt;"Simples",ISNUMBER($C73),ROUND(OV73*1440,0)&gt;$C73*60),"Jornada semanal excedida: "&amp;TEXT(OV73,"[h]:mm")&amp;" (contratada "&amp;$C73&amp;"h) • ","")&amp;IF(IF(Configurações!$B$6="Sim",OW73&gt;6,OW73&gt;Configurações!$B$5),IF(Configurações!$B$6="Sim","Semana inteira sem folga — mínimo 1 folga (CCT/ACT) • ","Mais de "&amp;Configurações!$B$5&amp;" dias trabalhados — obrigatórias 2 folgas semanais • "),"")&amp;IF(COUNTIF(LC73:NZ73,"*7DIA*")&gt;0,"7º dia consecutivo de trabalho • ","")&amp;IF(COUNTIF(LC73:NZ73,"*DOM*")&gt;0,"Domingos consecutivos acima do permitido • ","")&amp;IF(COUNTIF(LC73:NZ73,"*INT-INDEVIDO*")&gt;0,"Intervalo indevido em jornada até 4h • ","")&amp;IF(COUNTIF(LC73:NZ73,"*INT-15MIN*")&gt;0,"Intervalo deve ser de 15 min (jornada 4h01–6h) • ","")&amp;IF(COUNTIF(LC73:NZ73,"*INT-1H2H*")&gt;0,"Intervalo fora de 1h–2h (jornada acima de 6h) • ",""))</f>
        <v/>
      </c>
      <c r="OY73">
        <f>IF($B73="",0,IF(AND(Configurações!$B$3&lt;&gt;"Simples",ISNUMBER($C73),ROUND(OV73*1440,0)&gt;$C73*60),1,0))</f>
        <v>0</v>
      </c>
      <c r="OZ73">
        <f>IF($B73="",0,IF(IF(Configurações!$B$6="Sim",OW73&gt;6,OW73&gt;Configurações!$B$5),1,0))</f>
        <v>0</v>
      </c>
      <c r="PA73">
        <f>IF($B73="",0,SUMPRODUCT((Cálculos!$G$4:$OA$4="T")*(Cálculos!$G$5:$OA$5&gt;=$PA$5)*(Cálculos!$G$5:$OA$5&lt;=$PB$5))-PE73)</f>
        <v>0</v>
      </c>
      <c r="PB73">
        <f>IF($B73="",0,PA73-SUMIFS(Cálculos!$G73:$OA73,Cálculos!$G$4:$OA$4,"T",Cálculos!$G$5:$OA$5,"&gt;="&amp;$PA$5,Cálculos!$G$5:$OA$5,"&lt;="&amp;$PB$5))</f>
        <v>0</v>
      </c>
      <c r="PC73">
        <f>ROUND(PA73*Configurações!$B$7/7,0)</f>
        <v>0</v>
      </c>
      <c r="PD73">
        <f>IF(AND(Configurações!$B$6="Sim",PA73&gt;0,PB73&lt;PC73),1,0)</f>
        <v>0</v>
      </c>
      <c r="PE73">
        <f>IF($B73="",0,COUNTIFS(Cálculos!$G$4:$OA$4,"ST",Cálculos!$G$5:$OA$5,"&gt;="&amp;$PA$5,Cálculos!$G$5:$OA$5,"&lt;="&amp;$PB$5,Cálculos!$G73:$OA73,"FERIAS"))</f>
        <v>0</v>
      </c>
      <c r="PF73">
        <f>IF($B73="",0,SUMPRODUCT((Cálculos!$G$4:$OA$4="T")*(Cálculos!$G$5:$OA$5&gt;=$PF$5)*(Cálculos!$G$5:$OA$5&lt;=$PG$5))-PJ73)</f>
        <v>0</v>
      </c>
      <c r="PG73">
        <f>IF($B73="",0,PF73-SUMIFS(Cálculos!$G73:$OA73,Cálculos!$G$4:$OA$4,"T",Cálculos!$G$5:$OA$5,"&gt;="&amp;$PF$5,Cálculos!$G$5:$OA$5,"&lt;="&amp;$PG$5))</f>
        <v>0</v>
      </c>
      <c r="PH73">
        <f>ROUND(PF73*Configurações!$B$7/7,0)</f>
        <v>0</v>
      </c>
      <c r="PI73">
        <f>IF(AND(Configurações!$B$6="Sim",PF73&gt;0,PG73&lt;PH73),1,0)</f>
        <v>0</v>
      </c>
      <c r="PJ73">
        <f>IF($B73="",0,COUNTIFS(Cálculos!$G$4:$OA$4,"ST",Cálculos!$G$5:$OA$5,"&gt;="&amp;$PF$5,Cálculos!$G$5:$OA$5,"&lt;="&amp;$PG$5,Cálculos!$G73:$OA73,"FERIAS"))</f>
        <v>0</v>
      </c>
      <c r="PK73">
        <f>IF($B73="",0,SUMPRODUCT((Cálculos!$G$4:$OA$4="T")*(Cálculos!$G$5:$OA$5&gt;=$PK$5)*(Cálculos!$G$5:$OA$5&lt;=$PL$5))-PO73)</f>
        <v>0</v>
      </c>
      <c r="PL73">
        <f>IF($B73="",0,PK73-SUMIFS(Cálculos!$G73:$OA73,Cálculos!$G$4:$OA$4,"T",Cálculos!$G$5:$OA$5,"&gt;="&amp;$PK$5,Cálculos!$G$5:$OA$5,"&lt;="&amp;$PL$5))</f>
        <v>0</v>
      </c>
      <c r="PM73">
        <f>ROUND(PK73*Configurações!$B$7/7,0)</f>
        <v>0</v>
      </c>
      <c r="PN73">
        <f>IF(AND(Configurações!$B$6="Sim",PK73&gt;0,PL73&lt;PM73),1,0)</f>
        <v>0</v>
      </c>
      <c r="PO73">
        <f>IF($B73="",0,COUNTIFS(Cálculos!$G$4:$OA$4,"ST",Cálculos!$G$5:$OA$5,"&gt;="&amp;$PK$5,Cálculos!$G$5:$OA$5,"&lt;="&amp;$PL$5,Cálculos!$G73:$OA73,"FERIAS"))</f>
        <v>0</v>
      </c>
      <c r="PP73" s="69" t="str">
        <f t="shared" si="212"/>
        <v/>
      </c>
    </row>
    <row r="74" spans="1:432" x14ac:dyDescent="0.25">
      <c r="A74" s="68" t="str">
        <f t="shared" si="106"/>
        <v/>
      </c>
      <c r="B74" s="69" t="str">
        <f>IF(Configurações!$B$3="Colunas",IF('Escala Colunas'!Q$4="","",'Escala Colunas'!Q$4),IF(Configurações!$B$3="Simples",IF('Escala Simples'!$B74="","",'Escala Simples'!$B74),IF('Escala Linhas'!$B74="","",'Escala Linhas'!$B74)))</f>
        <v/>
      </c>
      <c r="C74" s="70" t="str">
        <f>IF($B74="","",IFERROR(INDEX(Funcionários!$D$5:$D$84,MATCH($B74,Funcionários!$B$5:$B$84,0)),""))</f>
        <v/>
      </c>
      <c r="D74" t="str">
        <f>IF($B74="","",IFERROR(INDEX(Funcionários!$C$5:$C$84,MATCH($B74,Funcionários!$B$5:$B$84,0)),""))</f>
        <v/>
      </c>
      <c r="E74">
        <f>IF($B74="",0,IFERROR(N(INDEX(Funcionários!$E$5:$E$84,MATCH($B74,Funcionários!$B$5:$B$84,0))),0))</f>
        <v>0</v>
      </c>
      <c r="F74">
        <f>IF($B74="",0,IFERROR(N(INDEX(Funcionários!$F$5:$F$84,MATCH($B74,Funcionários!$B$5:$B$84,0))),0))</f>
        <v>0</v>
      </c>
      <c r="G74" s="71" t="str">
        <f>IF(Configurações!$B$3="Colunas",IF('Escala Colunas'!Q61="","",'Escala Colunas'!Q61),IF(Configurações!$B$3="Simples","",IF('Escala Linhas'!D74="","",'Escala Linhas'!D74)))</f>
        <v/>
      </c>
      <c r="H74" s="71" t="str">
        <f>IF(Configurações!$B$3="Colunas",IF('Escala Colunas'!Q62="","",'Escala Colunas'!Q62),IF(Configurações!$B$3="Simples","",IF('Escala Linhas'!E74="","",'Escala Linhas'!E74)))</f>
        <v/>
      </c>
      <c r="I74" s="71" t="str">
        <f>IF(Configurações!$B$3="Colunas",IF('Escala Colunas'!Q63="","",'Escala Colunas'!Q63),IF(Configurações!$B$3="Simples","",IF('Escala Linhas'!F74="","",'Escala Linhas'!F74)))</f>
        <v/>
      </c>
      <c r="J74" s="71" t="str">
        <f>IF(Configurações!$B$3="Colunas",IF('Escala Colunas'!Q64="","",'Escala Colunas'!Q64),IF(Configurações!$B$3="Simples","",IF('Escala Linhas'!G74="","",'Escala Linhas'!G74)))</f>
        <v/>
      </c>
      <c r="K74">
        <f>IF($B74="",0,IF(Configurações!$B$3="Simples",IF(OR(Q74="TRAB",Q74="ATEST"),1,0),IF(AND(G74&lt;&gt;"",J74&lt;&gt;""),1,0)))</f>
        <v>0</v>
      </c>
      <c r="L74" s="72">
        <f>IF(AND(K74=1,Configurações!$B$3&lt;&gt;"Simples"),MOD(J74-G74,1)-M74,0)</f>
        <v>0</v>
      </c>
      <c r="M74" s="72">
        <f t="shared" si="107"/>
        <v>0</v>
      </c>
      <c r="N74">
        <f t="shared" si="108"/>
        <v>0</v>
      </c>
      <c r="O74">
        <f t="shared" si="109"/>
        <v>0</v>
      </c>
      <c r="P74" s="38" t="str">
        <f>IF(K74=0,"",IF(N74&gt;Configurações!$B$15,"7DIA ","")&amp;IF(AND(WEEKDAY(G$5)=1,O74&gt;IF($D74="F",Configurações!$B$13,Configurações!$B$14)),"DOM ","")&amp;IF(Configurações!$B$3="Simples","",IF(ROUND(L74*1440,0)&lt;=ROUND(Configurações!$B$11*1440,0),IF(ROUND(M74*1440,0)&gt;0,"INT-INDEVIDO",""),IF(ROUND(L74*1440,0)&lt;=ROUND(Configurações!$B$12*1440,0),IF(ROUND(M74*1440,0)&lt;&gt;ROUND(Configurações!$B$8*1440,0),"INT-15MIN",""),IF(OR(ROUND(M74*1440,0)&lt;ROUND(Configurações!$B$9*1440,0),ROUND(M74*1440,0)&gt;ROUND(Configurações!$B$10*1440,0)),"INT-1H2H","")))))</f>
        <v/>
      </c>
      <c r="Q74" t="str">
        <f>IF(Configurações!$B$3="Simples",IF('Escala Simples'!D74="Trabalho","TRAB",IF('Escala Simples'!D74="Folga","FOLGA",IF('Escala Simples'!D74="Atestado","ATEST",IF('Escala Simples'!D74="Férias","FERIAS","")))),"")</f>
        <v/>
      </c>
      <c r="R74" s="71" t="str">
        <f>IF(Configurações!$B$3="Colunas",IF('Escala Colunas'!Q66="","",'Escala Colunas'!Q66),IF(Configurações!$B$3="Simples","",IF('Escala Linhas'!I74="","",'Escala Linhas'!I74)))</f>
        <v/>
      </c>
      <c r="S74" s="71" t="str">
        <f>IF(Configurações!$B$3="Colunas",IF('Escala Colunas'!Q67="","",'Escala Colunas'!Q67),IF(Configurações!$B$3="Simples","",IF('Escala Linhas'!J74="","",'Escala Linhas'!J74)))</f>
        <v/>
      </c>
      <c r="T74" s="71" t="str">
        <f>IF(Configurações!$B$3="Colunas",IF('Escala Colunas'!Q68="","",'Escala Colunas'!Q68),IF(Configurações!$B$3="Simples","",IF('Escala Linhas'!K74="","",'Escala Linhas'!K74)))</f>
        <v/>
      </c>
      <c r="U74" s="71" t="str">
        <f>IF(Configurações!$B$3="Colunas",IF('Escala Colunas'!Q69="","",'Escala Colunas'!Q69),IF(Configurações!$B$3="Simples","",IF('Escala Linhas'!L74="","",'Escala Linhas'!L74)))</f>
        <v/>
      </c>
      <c r="V74">
        <f>IF($B74="",0,IF(Configurações!$B$3="Simples",IF(OR(AB74="TRAB",AB74="ATEST"),1,0),IF(AND(R74&lt;&gt;"",U74&lt;&gt;""),1,0)))</f>
        <v>0</v>
      </c>
      <c r="W74" s="72">
        <f>IF(AND(V74=1,Configurações!$B$3&lt;&gt;"Simples"),MOD(U74-R74,1)-X74,0)</f>
        <v>0</v>
      </c>
      <c r="X74" s="72">
        <f t="shared" si="110"/>
        <v>0</v>
      </c>
      <c r="Y74">
        <f t="shared" si="111"/>
        <v>0</v>
      </c>
      <c r="Z74">
        <f t="shared" si="112"/>
        <v>0</v>
      </c>
      <c r="AA74" s="38" t="str">
        <f>IF(V74=0,"",IF(Y74&gt;Configurações!$B$15,"7DIA ","")&amp;IF(AND(WEEKDAY(R$5)=1,Z74&gt;IF($D74="F",Configurações!$B$13,Configurações!$B$14)),"DOM ","")&amp;IF(Configurações!$B$3="Simples","",IF(ROUND(W74*1440,0)&lt;=ROUND(Configurações!$B$11*1440,0),IF(ROUND(X74*1440,0)&gt;0,"INT-INDEVIDO",""),IF(ROUND(W74*1440,0)&lt;=ROUND(Configurações!$B$12*1440,0),IF(ROUND(X74*1440,0)&lt;&gt;ROUND(Configurações!$B$8*1440,0),"INT-15MIN",""),IF(OR(ROUND(X74*1440,0)&lt;ROUND(Configurações!$B$9*1440,0),ROUND(X74*1440,0)&gt;ROUND(Configurações!$B$10*1440,0)),"INT-1H2H","")))))</f>
        <v/>
      </c>
      <c r="AB74" t="str">
        <f>IF(Configurações!$B$3="Simples",IF('Escala Simples'!E74="Trabalho","TRAB",IF('Escala Simples'!E74="Folga","FOLGA",IF('Escala Simples'!E74="Atestado","ATEST",IF('Escala Simples'!E74="Férias","FERIAS","")))),"")</f>
        <v/>
      </c>
      <c r="AC74" s="71" t="str">
        <f>IF(Configurações!$B$3="Colunas",IF('Escala Colunas'!Q71="","",'Escala Colunas'!Q71),IF(Configurações!$B$3="Simples","",IF('Escala Linhas'!N74="","",'Escala Linhas'!N74)))</f>
        <v/>
      </c>
      <c r="AD74" s="71" t="str">
        <f>IF(Configurações!$B$3="Colunas",IF('Escala Colunas'!Q72="","",'Escala Colunas'!Q72),IF(Configurações!$B$3="Simples","",IF('Escala Linhas'!O74="","",'Escala Linhas'!O74)))</f>
        <v/>
      </c>
      <c r="AE74" s="71" t="str">
        <f>IF(Configurações!$B$3="Colunas",IF('Escala Colunas'!Q73="","",'Escala Colunas'!Q73),IF(Configurações!$B$3="Simples","",IF('Escala Linhas'!P74="","",'Escala Linhas'!P74)))</f>
        <v/>
      </c>
      <c r="AF74" s="71" t="str">
        <f>IF(Configurações!$B$3="Colunas",IF('Escala Colunas'!Q74="","",'Escala Colunas'!Q74),IF(Configurações!$B$3="Simples","",IF('Escala Linhas'!Q74="","",'Escala Linhas'!Q74)))</f>
        <v/>
      </c>
      <c r="AG74">
        <f>IF($B74="",0,IF(Configurações!$B$3="Simples",IF(OR(AM74="TRAB",AM74="ATEST"),1,0),IF(AND(AC74&lt;&gt;"",AF74&lt;&gt;""),1,0)))</f>
        <v>0</v>
      </c>
      <c r="AH74" s="72">
        <f>IF(AND(AG74=1,Configurações!$B$3&lt;&gt;"Simples"),MOD(AF74-AC74,1)-AI74,0)</f>
        <v>0</v>
      </c>
      <c r="AI74" s="72">
        <f t="shared" si="113"/>
        <v>0</v>
      </c>
      <c r="AJ74">
        <f t="shared" si="114"/>
        <v>0</v>
      </c>
      <c r="AK74">
        <f t="shared" si="115"/>
        <v>0</v>
      </c>
      <c r="AL74" s="38" t="str">
        <f>IF(AG74=0,"",IF(AJ74&gt;Configurações!$B$15,"7DIA ","")&amp;IF(AND(WEEKDAY(AC$5)=1,AK74&gt;IF($D74="F",Configurações!$B$13,Configurações!$B$14)),"DOM ","")&amp;IF(Configurações!$B$3="Simples","",IF(ROUND(AH74*1440,0)&lt;=ROUND(Configurações!$B$11*1440,0),IF(ROUND(AI74*1440,0)&gt;0,"INT-INDEVIDO",""),IF(ROUND(AH74*1440,0)&lt;=ROUND(Configurações!$B$12*1440,0),IF(ROUND(AI74*1440,0)&lt;&gt;ROUND(Configurações!$B$8*1440,0),"INT-15MIN",""),IF(OR(ROUND(AI74*1440,0)&lt;ROUND(Configurações!$B$9*1440,0),ROUND(AI74*1440,0)&gt;ROUND(Configurações!$B$10*1440,0)),"INT-1H2H","")))))</f>
        <v/>
      </c>
      <c r="AM74" t="str">
        <f>IF(Configurações!$B$3="Simples",IF('Escala Simples'!F74="Trabalho","TRAB",IF('Escala Simples'!F74="Folga","FOLGA",IF('Escala Simples'!F74="Atestado","ATEST",IF('Escala Simples'!F74="Férias","FERIAS","")))),"")</f>
        <v/>
      </c>
      <c r="AN74" s="71" t="str">
        <f>IF(Configurações!$B$3="Colunas",IF('Escala Colunas'!Q76="","",'Escala Colunas'!Q76),IF(Configurações!$B$3="Simples","",IF('Escala Linhas'!S74="","",'Escala Linhas'!S74)))</f>
        <v/>
      </c>
      <c r="AO74" s="71" t="str">
        <f>IF(Configurações!$B$3="Colunas",IF('Escala Colunas'!Q77="","",'Escala Colunas'!Q77),IF(Configurações!$B$3="Simples","",IF('Escala Linhas'!T74="","",'Escala Linhas'!T74)))</f>
        <v/>
      </c>
      <c r="AP74" s="71" t="str">
        <f>IF(Configurações!$B$3="Colunas",IF('Escala Colunas'!Q78="","",'Escala Colunas'!Q78),IF(Configurações!$B$3="Simples","",IF('Escala Linhas'!U74="","",'Escala Linhas'!U74)))</f>
        <v/>
      </c>
      <c r="AQ74" s="71" t="str">
        <f>IF(Configurações!$B$3="Colunas",IF('Escala Colunas'!Q79="","",'Escala Colunas'!Q79),IF(Configurações!$B$3="Simples","",IF('Escala Linhas'!V74="","",'Escala Linhas'!V74)))</f>
        <v/>
      </c>
      <c r="AR74">
        <f>IF($B74="",0,IF(Configurações!$B$3="Simples",IF(OR(AX74="TRAB",AX74="ATEST"),1,0),IF(AND(AN74&lt;&gt;"",AQ74&lt;&gt;""),1,0)))</f>
        <v>0</v>
      </c>
      <c r="AS74" s="72">
        <f>IF(AND(AR74=1,Configurações!$B$3&lt;&gt;"Simples"),MOD(AQ74-AN74,1)-AT74,0)</f>
        <v>0</v>
      </c>
      <c r="AT74" s="72">
        <f t="shared" si="116"/>
        <v>0</v>
      </c>
      <c r="AU74">
        <f t="shared" si="117"/>
        <v>0</v>
      </c>
      <c r="AV74">
        <f t="shared" si="118"/>
        <v>0</v>
      </c>
      <c r="AW74" s="38" t="str">
        <f>IF(AR74=0,"",IF(AU74&gt;Configurações!$B$15,"7DIA ","")&amp;IF(AND(WEEKDAY(AN$5)=1,AV74&gt;IF($D74="F",Configurações!$B$13,Configurações!$B$14)),"DOM ","")&amp;IF(Configurações!$B$3="Simples","",IF(ROUND(AS74*1440,0)&lt;=ROUND(Configurações!$B$11*1440,0),IF(ROUND(AT74*1440,0)&gt;0,"INT-INDEVIDO",""),IF(ROUND(AS74*1440,0)&lt;=ROUND(Configurações!$B$12*1440,0),IF(ROUND(AT74*1440,0)&lt;&gt;ROUND(Configurações!$B$8*1440,0),"INT-15MIN",""),IF(OR(ROUND(AT74*1440,0)&lt;ROUND(Configurações!$B$9*1440,0),ROUND(AT74*1440,0)&gt;ROUND(Configurações!$B$10*1440,0)),"INT-1H2H","")))))</f>
        <v/>
      </c>
      <c r="AX74" t="str">
        <f>IF(Configurações!$B$3="Simples",IF('Escala Simples'!G74="Trabalho","TRAB",IF('Escala Simples'!G74="Folga","FOLGA",IF('Escala Simples'!G74="Atestado","ATEST",IF('Escala Simples'!G74="Férias","FERIAS","")))),"")</f>
        <v/>
      </c>
      <c r="AY74" s="71" t="str">
        <f>IF(Configurações!$B$3="Colunas",IF('Escala Colunas'!Q81="","",'Escala Colunas'!Q81),IF(Configurações!$B$3="Simples","",IF('Escala Linhas'!X74="","",'Escala Linhas'!X74)))</f>
        <v/>
      </c>
      <c r="AZ74" s="71" t="str">
        <f>IF(Configurações!$B$3="Colunas",IF('Escala Colunas'!Q82="","",'Escala Colunas'!Q82),IF(Configurações!$B$3="Simples","",IF('Escala Linhas'!Y74="","",'Escala Linhas'!Y74)))</f>
        <v/>
      </c>
      <c r="BA74" s="71" t="str">
        <f>IF(Configurações!$B$3="Colunas",IF('Escala Colunas'!Q83="","",'Escala Colunas'!Q83),IF(Configurações!$B$3="Simples","",IF('Escala Linhas'!Z74="","",'Escala Linhas'!Z74)))</f>
        <v/>
      </c>
      <c r="BB74" s="71" t="str">
        <f>IF(Configurações!$B$3="Colunas",IF('Escala Colunas'!Q84="","",'Escala Colunas'!Q84),IF(Configurações!$B$3="Simples","",IF('Escala Linhas'!AA74="","",'Escala Linhas'!AA74)))</f>
        <v/>
      </c>
      <c r="BC74">
        <f>IF($B74="",0,IF(Configurações!$B$3="Simples",IF(OR(BI74="TRAB",BI74="ATEST"),1,0),IF(AND(AY74&lt;&gt;"",BB74&lt;&gt;""),1,0)))</f>
        <v>0</v>
      </c>
      <c r="BD74" s="72">
        <f>IF(AND(BC74=1,Configurações!$B$3&lt;&gt;"Simples"),MOD(BB74-AY74,1)-BE74,0)</f>
        <v>0</v>
      </c>
      <c r="BE74" s="72">
        <f t="shared" si="119"/>
        <v>0</v>
      </c>
      <c r="BF74">
        <f t="shared" si="120"/>
        <v>0</v>
      </c>
      <c r="BG74">
        <f t="shared" si="121"/>
        <v>0</v>
      </c>
      <c r="BH74" s="38" t="str">
        <f>IF(BC74=0,"",IF(BF74&gt;Configurações!$B$15,"7DIA ","")&amp;IF(AND(WEEKDAY(AY$5)=1,BG74&gt;IF($D74="F",Configurações!$B$13,Configurações!$B$14)),"DOM ","")&amp;IF(Configurações!$B$3="Simples","",IF(ROUND(BD74*1440,0)&lt;=ROUND(Configurações!$B$11*1440,0),IF(ROUND(BE74*1440,0)&gt;0,"INT-INDEVIDO",""),IF(ROUND(BD74*1440,0)&lt;=ROUND(Configurações!$B$12*1440,0),IF(ROUND(BE74*1440,0)&lt;&gt;ROUND(Configurações!$B$8*1440,0),"INT-15MIN",""),IF(OR(ROUND(BE74*1440,0)&lt;ROUND(Configurações!$B$9*1440,0),ROUND(BE74*1440,0)&gt;ROUND(Configurações!$B$10*1440,0)),"INT-1H2H","")))))</f>
        <v/>
      </c>
      <c r="BI74" t="str">
        <f>IF(Configurações!$B$3="Simples",IF('Escala Simples'!H74="Trabalho","TRAB",IF('Escala Simples'!H74="Folga","FOLGA",IF('Escala Simples'!H74="Atestado","ATEST",IF('Escala Simples'!H74="Férias","FERIAS","")))),"")</f>
        <v/>
      </c>
      <c r="BJ74" s="71" t="str">
        <f>IF(Configurações!$B$3="Colunas",IF('Escala Colunas'!Q86="","",'Escala Colunas'!Q86),IF(Configurações!$B$3="Simples","",IF('Escala Linhas'!AC74="","",'Escala Linhas'!AC74)))</f>
        <v/>
      </c>
      <c r="BK74" s="71" t="str">
        <f>IF(Configurações!$B$3="Colunas",IF('Escala Colunas'!Q87="","",'Escala Colunas'!Q87),IF(Configurações!$B$3="Simples","",IF('Escala Linhas'!AD74="","",'Escala Linhas'!AD74)))</f>
        <v/>
      </c>
      <c r="BL74" s="71" t="str">
        <f>IF(Configurações!$B$3="Colunas",IF('Escala Colunas'!Q88="","",'Escala Colunas'!Q88),IF(Configurações!$B$3="Simples","",IF('Escala Linhas'!AE74="","",'Escala Linhas'!AE74)))</f>
        <v/>
      </c>
      <c r="BM74" s="71" t="str">
        <f>IF(Configurações!$B$3="Colunas",IF('Escala Colunas'!Q89="","",'Escala Colunas'!Q89),IF(Configurações!$B$3="Simples","",IF('Escala Linhas'!AF74="","",'Escala Linhas'!AF74)))</f>
        <v/>
      </c>
      <c r="BN74">
        <f>IF($B74="",0,IF(Configurações!$B$3="Simples",IF(OR(BT74="TRAB",BT74="ATEST"),1,0),IF(AND(BJ74&lt;&gt;"",BM74&lt;&gt;""),1,0)))</f>
        <v>0</v>
      </c>
      <c r="BO74" s="72">
        <f>IF(AND(BN74=1,Configurações!$B$3&lt;&gt;"Simples"),MOD(BM74-BJ74,1)-BP74,0)</f>
        <v>0</v>
      </c>
      <c r="BP74" s="72">
        <f t="shared" si="122"/>
        <v>0</v>
      </c>
      <c r="BQ74">
        <f t="shared" si="123"/>
        <v>0</v>
      </c>
      <c r="BR74">
        <f t="shared" si="124"/>
        <v>0</v>
      </c>
      <c r="BS74" s="38" t="str">
        <f>IF(BN74=0,"",IF(BQ74&gt;Configurações!$B$15,"7DIA ","")&amp;IF(AND(WEEKDAY(BJ$5)=1,BR74&gt;IF($D74="F",Configurações!$B$13,Configurações!$B$14)),"DOM ","")&amp;IF(Configurações!$B$3="Simples","",IF(ROUND(BO74*1440,0)&lt;=ROUND(Configurações!$B$11*1440,0),IF(ROUND(BP74*1440,0)&gt;0,"INT-INDEVIDO",""),IF(ROUND(BO74*1440,0)&lt;=ROUND(Configurações!$B$12*1440,0),IF(ROUND(BP74*1440,0)&lt;&gt;ROUND(Configurações!$B$8*1440,0),"INT-15MIN",""),IF(OR(ROUND(BP74*1440,0)&lt;ROUND(Configurações!$B$9*1440,0),ROUND(BP74*1440,0)&gt;ROUND(Configurações!$B$10*1440,0)),"INT-1H2H","")))))</f>
        <v/>
      </c>
      <c r="BT74" t="str">
        <f>IF(Configurações!$B$3="Simples",IF('Escala Simples'!I74="Trabalho","TRAB",IF('Escala Simples'!I74="Folga","FOLGA",IF('Escala Simples'!I74="Atestado","ATEST",IF('Escala Simples'!I74="Férias","FERIAS","")))),"")</f>
        <v/>
      </c>
      <c r="BU74" s="71" t="str">
        <f>IF(Configurações!$B$3="Colunas",IF('Escala Colunas'!Q91="","",'Escala Colunas'!Q91),IF(Configurações!$B$3="Simples","",IF('Escala Linhas'!AH74="","",'Escala Linhas'!AH74)))</f>
        <v/>
      </c>
      <c r="BV74" s="71" t="str">
        <f>IF(Configurações!$B$3="Colunas",IF('Escala Colunas'!Q92="","",'Escala Colunas'!Q92),IF(Configurações!$B$3="Simples","",IF('Escala Linhas'!AI74="","",'Escala Linhas'!AI74)))</f>
        <v/>
      </c>
      <c r="BW74" s="71" t="str">
        <f>IF(Configurações!$B$3="Colunas",IF('Escala Colunas'!Q93="","",'Escala Colunas'!Q93),IF(Configurações!$B$3="Simples","",IF('Escala Linhas'!AJ74="","",'Escala Linhas'!AJ74)))</f>
        <v/>
      </c>
      <c r="BX74" s="71" t="str">
        <f>IF(Configurações!$B$3="Colunas",IF('Escala Colunas'!Q94="","",'Escala Colunas'!Q94),IF(Configurações!$B$3="Simples","",IF('Escala Linhas'!AK74="","",'Escala Linhas'!AK74)))</f>
        <v/>
      </c>
      <c r="BY74">
        <f>IF($B74="",0,IF(Configurações!$B$3="Simples",IF(OR(CE74="TRAB",CE74="ATEST"),1,0),IF(AND(BU74&lt;&gt;"",BX74&lt;&gt;""),1,0)))</f>
        <v>0</v>
      </c>
      <c r="BZ74" s="72">
        <f>IF(AND(BY74=1,Configurações!$B$3&lt;&gt;"Simples"),MOD(BX74-BU74,1)-CA74,0)</f>
        <v>0</v>
      </c>
      <c r="CA74" s="72">
        <f t="shared" si="125"/>
        <v>0</v>
      </c>
      <c r="CB74">
        <f t="shared" si="126"/>
        <v>0</v>
      </c>
      <c r="CC74">
        <f t="shared" si="127"/>
        <v>0</v>
      </c>
      <c r="CD74" s="38" t="str">
        <f>IF(BY74=0,"",IF(CB74&gt;Configurações!$B$15,"7DIA ","")&amp;IF(AND(WEEKDAY(BU$5)=1,CC74&gt;IF($D74="F",Configurações!$B$13,Configurações!$B$14)),"DOM ","")&amp;IF(Configurações!$B$3="Simples","",IF(ROUND(BZ74*1440,0)&lt;=ROUND(Configurações!$B$11*1440,0),IF(ROUND(CA74*1440,0)&gt;0,"INT-INDEVIDO",""),IF(ROUND(BZ74*1440,0)&lt;=ROUND(Configurações!$B$12*1440,0),IF(ROUND(CA74*1440,0)&lt;&gt;ROUND(Configurações!$B$8*1440,0),"INT-15MIN",""),IF(OR(ROUND(CA74*1440,0)&lt;ROUND(Configurações!$B$9*1440,0),ROUND(CA74*1440,0)&gt;ROUND(Configurações!$B$10*1440,0)),"INT-1H2H","")))))</f>
        <v/>
      </c>
      <c r="CE74" t="str">
        <f>IF(Configurações!$B$3="Simples",IF('Escala Simples'!J74="Trabalho","TRAB",IF('Escala Simples'!J74="Folga","FOLGA",IF('Escala Simples'!J74="Atestado","ATEST",IF('Escala Simples'!J74="Férias","FERIAS","")))),"")</f>
        <v/>
      </c>
      <c r="CF74" s="71" t="str">
        <f>IF(Configurações!$B$3="Colunas",IF('Escala Colunas'!Q99="","",'Escala Colunas'!Q99),IF(Configurações!$B$3="Simples","",IF('Escala Linhas'!AP74="","",'Escala Linhas'!AP74)))</f>
        <v/>
      </c>
      <c r="CG74" s="71" t="str">
        <f>IF(Configurações!$B$3="Colunas",IF('Escala Colunas'!Q100="","",'Escala Colunas'!Q100),IF(Configurações!$B$3="Simples","",IF('Escala Linhas'!AQ74="","",'Escala Linhas'!AQ74)))</f>
        <v/>
      </c>
      <c r="CH74" s="71" t="str">
        <f>IF(Configurações!$B$3="Colunas",IF('Escala Colunas'!Q101="","",'Escala Colunas'!Q101),IF(Configurações!$B$3="Simples","",IF('Escala Linhas'!AR74="","",'Escala Linhas'!AR74)))</f>
        <v/>
      </c>
      <c r="CI74" s="71" t="str">
        <f>IF(Configurações!$B$3="Colunas",IF('Escala Colunas'!Q102="","",'Escala Colunas'!Q102),IF(Configurações!$B$3="Simples","",IF('Escala Linhas'!AS74="","",'Escala Linhas'!AS74)))</f>
        <v/>
      </c>
      <c r="CJ74">
        <f>IF($B74="",0,IF(Configurações!$B$3="Simples",IF(OR(CP74="TRAB",CP74="ATEST"),1,0),IF(AND(CF74&lt;&gt;"",CI74&lt;&gt;""),1,0)))</f>
        <v>0</v>
      </c>
      <c r="CK74" s="72">
        <f>IF(AND(CJ74=1,Configurações!$B$3&lt;&gt;"Simples"),MOD(CI74-CF74,1)-CL74,0)</f>
        <v>0</v>
      </c>
      <c r="CL74" s="72">
        <f t="shared" si="128"/>
        <v>0</v>
      </c>
      <c r="CM74">
        <f t="shared" si="129"/>
        <v>0</v>
      </c>
      <c r="CN74">
        <f t="shared" si="130"/>
        <v>0</v>
      </c>
      <c r="CO74" s="38" t="str">
        <f>IF(CJ74=0,"",IF(CM74&gt;Configurações!$B$15,"7DIA ","")&amp;IF(AND(WEEKDAY(CF$5)=1,CN74&gt;IF($D74="F",Configurações!$B$13,Configurações!$B$14)),"DOM ","")&amp;IF(Configurações!$B$3="Simples","",IF(ROUND(CK74*1440,0)&lt;=ROUND(Configurações!$B$11*1440,0),IF(ROUND(CL74*1440,0)&gt;0,"INT-INDEVIDO",""),IF(ROUND(CK74*1440,0)&lt;=ROUND(Configurações!$B$12*1440,0),IF(ROUND(CL74*1440,0)&lt;&gt;ROUND(Configurações!$B$8*1440,0),"INT-15MIN",""),IF(OR(ROUND(CL74*1440,0)&lt;ROUND(Configurações!$B$9*1440,0),ROUND(CL74*1440,0)&gt;ROUND(Configurações!$B$10*1440,0)),"INT-1H2H","")))))</f>
        <v/>
      </c>
      <c r="CP74" t="str">
        <f>IF(Configurações!$B$3="Simples",IF('Escala Simples'!M74="Trabalho","TRAB",IF('Escala Simples'!M74="Folga","FOLGA",IF('Escala Simples'!M74="Atestado","ATEST",IF('Escala Simples'!M74="Férias","FERIAS","")))),"")</f>
        <v/>
      </c>
      <c r="CQ74" s="71" t="str">
        <f>IF(Configurações!$B$3="Colunas",IF('Escala Colunas'!Q104="","",'Escala Colunas'!Q104),IF(Configurações!$B$3="Simples","",IF('Escala Linhas'!AU74="","",'Escala Linhas'!AU74)))</f>
        <v/>
      </c>
      <c r="CR74" s="71" t="str">
        <f>IF(Configurações!$B$3="Colunas",IF('Escala Colunas'!Q105="","",'Escala Colunas'!Q105),IF(Configurações!$B$3="Simples","",IF('Escala Linhas'!AV74="","",'Escala Linhas'!AV74)))</f>
        <v/>
      </c>
      <c r="CS74" s="71" t="str">
        <f>IF(Configurações!$B$3="Colunas",IF('Escala Colunas'!Q106="","",'Escala Colunas'!Q106),IF(Configurações!$B$3="Simples","",IF('Escala Linhas'!AW74="","",'Escala Linhas'!AW74)))</f>
        <v/>
      </c>
      <c r="CT74" s="71" t="str">
        <f>IF(Configurações!$B$3="Colunas",IF('Escala Colunas'!Q107="","",'Escala Colunas'!Q107),IF(Configurações!$B$3="Simples","",IF('Escala Linhas'!AX74="","",'Escala Linhas'!AX74)))</f>
        <v/>
      </c>
      <c r="CU74">
        <f>IF($B74="",0,IF(Configurações!$B$3="Simples",IF(OR(DA74="TRAB",DA74="ATEST"),1,0),IF(AND(CQ74&lt;&gt;"",CT74&lt;&gt;""),1,0)))</f>
        <v>0</v>
      </c>
      <c r="CV74" s="72">
        <f>IF(AND(CU74=1,Configurações!$B$3&lt;&gt;"Simples"),MOD(CT74-CQ74,1)-CW74,0)</f>
        <v>0</v>
      </c>
      <c r="CW74" s="72">
        <f t="shared" si="131"/>
        <v>0</v>
      </c>
      <c r="CX74">
        <f t="shared" si="132"/>
        <v>0</v>
      </c>
      <c r="CY74">
        <f t="shared" si="133"/>
        <v>0</v>
      </c>
      <c r="CZ74" s="38" t="str">
        <f>IF(CU74=0,"",IF(CX74&gt;Configurações!$B$15,"7DIA ","")&amp;IF(AND(WEEKDAY(CQ$5)=1,CY74&gt;IF($D74="F",Configurações!$B$13,Configurações!$B$14)),"DOM ","")&amp;IF(Configurações!$B$3="Simples","",IF(ROUND(CV74*1440,0)&lt;=ROUND(Configurações!$B$11*1440,0),IF(ROUND(CW74*1440,0)&gt;0,"INT-INDEVIDO",""),IF(ROUND(CV74*1440,0)&lt;=ROUND(Configurações!$B$12*1440,0),IF(ROUND(CW74*1440,0)&lt;&gt;ROUND(Configurações!$B$8*1440,0),"INT-15MIN",""),IF(OR(ROUND(CW74*1440,0)&lt;ROUND(Configurações!$B$9*1440,0),ROUND(CW74*1440,0)&gt;ROUND(Configurações!$B$10*1440,0)),"INT-1H2H","")))))</f>
        <v/>
      </c>
      <c r="DA74" t="str">
        <f>IF(Configurações!$B$3="Simples",IF('Escala Simples'!N74="Trabalho","TRAB",IF('Escala Simples'!N74="Folga","FOLGA",IF('Escala Simples'!N74="Atestado","ATEST",IF('Escala Simples'!N74="Férias","FERIAS","")))),"")</f>
        <v/>
      </c>
      <c r="DB74" s="71" t="str">
        <f>IF(Configurações!$B$3="Colunas",IF('Escala Colunas'!Q109="","",'Escala Colunas'!Q109),IF(Configurações!$B$3="Simples","",IF('Escala Linhas'!AZ74="","",'Escala Linhas'!AZ74)))</f>
        <v/>
      </c>
      <c r="DC74" s="71" t="str">
        <f>IF(Configurações!$B$3="Colunas",IF('Escala Colunas'!Q110="","",'Escala Colunas'!Q110),IF(Configurações!$B$3="Simples","",IF('Escala Linhas'!BA74="","",'Escala Linhas'!BA74)))</f>
        <v/>
      </c>
      <c r="DD74" s="71" t="str">
        <f>IF(Configurações!$B$3="Colunas",IF('Escala Colunas'!Q111="","",'Escala Colunas'!Q111),IF(Configurações!$B$3="Simples","",IF('Escala Linhas'!BB74="","",'Escala Linhas'!BB74)))</f>
        <v/>
      </c>
      <c r="DE74" s="71" t="str">
        <f>IF(Configurações!$B$3="Colunas",IF('Escala Colunas'!Q112="","",'Escala Colunas'!Q112),IF(Configurações!$B$3="Simples","",IF('Escala Linhas'!BC74="","",'Escala Linhas'!BC74)))</f>
        <v/>
      </c>
      <c r="DF74">
        <f>IF($B74="",0,IF(Configurações!$B$3="Simples",IF(OR(DL74="TRAB",DL74="ATEST"),1,0),IF(AND(DB74&lt;&gt;"",DE74&lt;&gt;""),1,0)))</f>
        <v>0</v>
      </c>
      <c r="DG74" s="72">
        <f>IF(AND(DF74=1,Configurações!$B$3&lt;&gt;"Simples"),MOD(DE74-DB74,1)-DH74,0)</f>
        <v>0</v>
      </c>
      <c r="DH74" s="72">
        <f t="shared" si="134"/>
        <v>0</v>
      </c>
      <c r="DI74">
        <f t="shared" si="135"/>
        <v>0</v>
      </c>
      <c r="DJ74">
        <f t="shared" si="136"/>
        <v>0</v>
      </c>
      <c r="DK74" s="38" t="str">
        <f>IF(DF74=0,"",IF(DI74&gt;Configurações!$B$15,"7DIA ","")&amp;IF(AND(WEEKDAY(DB$5)=1,DJ74&gt;IF($D74="F",Configurações!$B$13,Configurações!$B$14)),"DOM ","")&amp;IF(Configurações!$B$3="Simples","",IF(ROUND(DG74*1440,0)&lt;=ROUND(Configurações!$B$11*1440,0),IF(ROUND(DH74*1440,0)&gt;0,"INT-INDEVIDO",""),IF(ROUND(DG74*1440,0)&lt;=ROUND(Configurações!$B$12*1440,0),IF(ROUND(DH74*1440,0)&lt;&gt;ROUND(Configurações!$B$8*1440,0),"INT-15MIN",""),IF(OR(ROUND(DH74*1440,0)&lt;ROUND(Configurações!$B$9*1440,0),ROUND(DH74*1440,0)&gt;ROUND(Configurações!$B$10*1440,0)),"INT-1H2H","")))))</f>
        <v/>
      </c>
      <c r="DL74" t="str">
        <f>IF(Configurações!$B$3="Simples",IF('Escala Simples'!O74="Trabalho","TRAB",IF('Escala Simples'!O74="Folga","FOLGA",IF('Escala Simples'!O74="Atestado","ATEST",IF('Escala Simples'!O74="Férias","FERIAS","")))),"")</f>
        <v/>
      </c>
      <c r="DM74" s="71" t="str">
        <f>IF(Configurações!$B$3="Colunas",IF('Escala Colunas'!Q114="","",'Escala Colunas'!Q114),IF(Configurações!$B$3="Simples","",IF('Escala Linhas'!BE74="","",'Escala Linhas'!BE74)))</f>
        <v/>
      </c>
      <c r="DN74" s="71" t="str">
        <f>IF(Configurações!$B$3="Colunas",IF('Escala Colunas'!Q115="","",'Escala Colunas'!Q115),IF(Configurações!$B$3="Simples","",IF('Escala Linhas'!BF74="","",'Escala Linhas'!BF74)))</f>
        <v/>
      </c>
      <c r="DO74" s="71" t="str">
        <f>IF(Configurações!$B$3="Colunas",IF('Escala Colunas'!Q116="","",'Escala Colunas'!Q116),IF(Configurações!$B$3="Simples","",IF('Escala Linhas'!BG74="","",'Escala Linhas'!BG74)))</f>
        <v/>
      </c>
      <c r="DP74" s="71" t="str">
        <f>IF(Configurações!$B$3="Colunas",IF('Escala Colunas'!Q117="","",'Escala Colunas'!Q117),IF(Configurações!$B$3="Simples","",IF('Escala Linhas'!BH74="","",'Escala Linhas'!BH74)))</f>
        <v/>
      </c>
      <c r="DQ74">
        <f>IF($B74="",0,IF(Configurações!$B$3="Simples",IF(OR(DW74="TRAB",DW74="ATEST"),1,0),IF(AND(DM74&lt;&gt;"",DP74&lt;&gt;""),1,0)))</f>
        <v>0</v>
      </c>
      <c r="DR74" s="72">
        <f>IF(AND(DQ74=1,Configurações!$B$3&lt;&gt;"Simples"),MOD(DP74-DM74,1)-DS74,0)</f>
        <v>0</v>
      </c>
      <c r="DS74" s="72">
        <f t="shared" si="137"/>
        <v>0</v>
      </c>
      <c r="DT74">
        <f t="shared" si="138"/>
        <v>0</v>
      </c>
      <c r="DU74">
        <f t="shared" si="139"/>
        <v>0</v>
      </c>
      <c r="DV74" s="38" t="str">
        <f>IF(DQ74=0,"",IF(DT74&gt;Configurações!$B$15,"7DIA ","")&amp;IF(AND(WEEKDAY(DM$5)=1,DU74&gt;IF($D74="F",Configurações!$B$13,Configurações!$B$14)),"DOM ","")&amp;IF(Configurações!$B$3="Simples","",IF(ROUND(DR74*1440,0)&lt;=ROUND(Configurações!$B$11*1440,0),IF(ROUND(DS74*1440,0)&gt;0,"INT-INDEVIDO",""),IF(ROUND(DR74*1440,0)&lt;=ROUND(Configurações!$B$12*1440,0),IF(ROUND(DS74*1440,0)&lt;&gt;ROUND(Configurações!$B$8*1440,0),"INT-15MIN",""),IF(OR(ROUND(DS74*1440,0)&lt;ROUND(Configurações!$B$9*1440,0),ROUND(DS74*1440,0)&gt;ROUND(Configurações!$B$10*1440,0)),"INT-1H2H","")))))</f>
        <v/>
      </c>
      <c r="DW74" t="str">
        <f>IF(Configurações!$B$3="Simples",IF('Escala Simples'!P74="Trabalho","TRAB",IF('Escala Simples'!P74="Folga","FOLGA",IF('Escala Simples'!P74="Atestado","ATEST",IF('Escala Simples'!P74="Férias","FERIAS","")))),"")</f>
        <v/>
      </c>
      <c r="DX74" s="71" t="str">
        <f>IF(Configurações!$B$3="Colunas",IF('Escala Colunas'!Q119="","",'Escala Colunas'!Q119),IF(Configurações!$B$3="Simples","",IF('Escala Linhas'!BJ74="","",'Escala Linhas'!BJ74)))</f>
        <v/>
      </c>
      <c r="DY74" s="71" t="str">
        <f>IF(Configurações!$B$3="Colunas",IF('Escala Colunas'!Q120="","",'Escala Colunas'!Q120),IF(Configurações!$B$3="Simples","",IF('Escala Linhas'!BK74="","",'Escala Linhas'!BK74)))</f>
        <v/>
      </c>
      <c r="DZ74" s="71" t="str">
        <f>IF(Configurações!$B$3="Colunas",IF('Escala Colunas'!Q121="","",'Escala Colunas'!Q121),IF(Configurações!$B$3="Simples","",IF('Escala Linhas'!BL74="","",'Escala Linhas'!BL74)))</f>
        <v/>
      </c>
      <c r="EA74" s="71" t="str">
        <f>IF(Configurações!$B$3="Colunas",IF('Escala Colunas'!Q122="","",'Escala Colunas'!Q122),IF(Configurações!$B$3="Simples","",IF('Escala Linhas'!BM74="","",'Escala Linhas'!BM74)))</f>
        <v/>
      </c>
      <c r="EB74">
        <f>IF($B74="",0,IF(Configurações!$B$3="Simples",IF(OR(EH74="TRAB",EH74="ATEST"),1,0),IF(AND(DX74&lt;&gt;"",EA74&lt;&gt;""),1,0)))</f>
        <v>0</v>
      </c>
      <c r="EC74" s="72">
        <f>IF(AND(EB74=1,Configurações!$B$3&lt;&gt;"Simples"),MOD(EA74-DX74,1)-ED74,0)</f>
        <v>0</v>
      </c>
      <c r="ED74" s="72">
        <f t="shared" si="140"/>
        <v>0</v>
      </c>
      <c r="EE74">
        <f t="shared" si="141"/>
        <v>0</v>
      </c>
      <c r="EF74">
        <f t="shared" si="142"/>
        <v>0</v>
      </c>
      <c r="EG74" s="38" t="str">
        <f>IF(EB74=0,"",IF(EE74&gt;Configurações!$B$15,"7DIA ","")&amp;IF(AND(WEEKDAY(DX$5)=1,EF74&gt;IF($D74="F",Configurações!$B$13,Configurações!$B$14)),"DOM ","")&amp;IF(Configurações!$B$3="Simples","",IF(ROUND(EC74*1440,0)&lt;=ROUND(Configurações!$B$11*1440,0),IF(ROUND(ED74*1440,0)&gt;0,"INT-INDEVIDO",""),IF(ROUND(EC74*1440,0)&lt;=ROUND(Configurações!$B$12*1440,0),IF(ROUND(ED74*1440,0)&lt;&gt;ROUND(Configurações!$B$8*1440,0),"INT-15MIN",""),IF(OR(ROUND(ED74*1440,0)&lt;ROUND(Configurações!$B$9*1440,0),ROUND(ED74*1440,0)&gt;ROUND(Configurações!$B$10*1440,0)),"INT-1H2H","")))))</f>
        <v/>
      </c>
      <c r="EH74" t="str">
        <f>IF(Configurações!$B$3="Simples",IF('Escala Simples'!Q74="Trabalho","TRAB",IF('Escala Simples'!Q74="Folga","FOLGA",IF('Escala Simples'!Q74="Atestado","ATEST",IF('Escala Simples'!Q74="Férias","FERIAS","")))),"")</f>
        <v/>
      </c>
      <c r="EI74" s="71" t="str">
        <f>IF(Configurações!$B$3="Colunas",IF('Escala Colunas'!Q124="","",'Escala Colunas'!Q124),IF(Configurações!$B$3="Simples","",IF('Escala Linhas'!BO74="","",'Escala Linhas'!BO74)))</f>
        <v/>
      </c>
      <c r="EJ74" s="71" t="str">
        <f>IF(Configurações!$B$3="Colunas",IF('Escala Colunas'!Q125="","",'Escala Colunas'!Q125),IF(Configurações!$B$3="Simples","",IF('Escala Linhas'!BP74="","",'Escala Linhas'!BP74)))</f>
        <v/>
      </c>
      <c r="EK74" s="71" t="str">
        <f>IF(Configurações!$B$3="Colunas",IF('Escala Colunas'!Q126="","",'Escala Colunas'!Q126),IF(Configurações!$B$3="Simples","",IF('Escala Linhas'!BQ74="","",'Escala Linhas'!BQ74)))</f>
        <v/>
      </c>
      <c r="EL74" s="71" t="str">
        <f>IF(Configurações!$B$3="Colunas",IF('Escala Colunas'!Q127="","",'Escala Colunas'!Q127),IF(Configurações!$B$3="Simples","",IF('Escala Linhas'!BR74="","",'Escala Linhas'!BR74)))</f>
        <v/>
      </c>
      <c r="EM74">
        <f>IF($B74="",0,IF(Configurações!$B$3="Simples",IF(OR(ES74="TRAB",ES74="ATEST"),1,0),IF(AND(EI74&lt;&gt;"",EL74&lt;&gt;""),1,0)))</f>
        <v>0</v>
      </c>
      <c r="EN74" s="72">
        <f>IF(AND(EM74=1,Configurações!$B$3&lt;&gt;"Simples"),MOD(EL74-EI74,1)-EO74,0)</f>
        <v>0</v>
      </c>
      <c r="EO74" s="72">
        <f t="shared" si="143"/>
        <v>0</v>
      </c>
      <c r="EP74">
        <f t="shared" si="144"/>
        <v>0</v>
      </c>
      <c r="EQ74">
        <f t="shared" si="145"/>
        <v>0</v>
      </c>
      <c r="ER74" s="38" t="str">
        <f>IF(EM74=0,"",IF(EP74&gt;Configurações!$B$15,"7DIA ","")&amp;IF(AND(WEEKDAY(EI$5)=1,EQ74&gt;IF($D74="F",Configurações!$B$13,Configurações!$B$14)),"DOM ","")&amp;IF(Configurações!$B$3="Simples","",IF(ROUND(EN74*1440,0)&lt;=ROUND(Configurações!$B$11*1440,0),IF(ROUND(EO74*1440,0)&gt;0,"INT-INDEVIDO",""),IF(ROUND(EN74*1440,0)&lt;=ROUND(Configurações!$B$12*1440,0),IF(ROUND(EO74*1440,0)&lt;&gt;ROUND(Configurações!$B$8*1440,0),"INT-15MIN",""),IF(OR(ROUND(EO74*1440,0)&lt;ROUND(Configurações!$B$9*1440,0),ROUND(EO74*1440,0)&gt;ROUND(Configurações!$B$10*1440,0)),"INT-1H2H","")))))</f>
        <v/>
      </c>
      <c r="ES74" t="str">
        <f>IF(Configurações!$B$3="Simples",IF('Escala Simples'!R74="Trabalho","TRAB",IF('Escala Simples'!R74="Folga","FOLGA",IF('Escala Simples'!R74="Atestado","ATEST",IF('Escala Simples'!R74="Férias","FERIAS","")))),"")</f>
        <v/>
      </c>
      <c r="ET74" s="71" t="str">
        <f>IF(Configurações!$B$3="Colunas",IF('Escala Colunas'!Q129="","",'Escala Colunas'!Q129),IF(Configurações!$B$3="Simples","",IF('Escala Linhas'!BT74="","",'Escala Linhas'!BT74)))</f>
        <v/>
      </c>
      <c r="EU74" s="71" t="str">
        <f>IF(Configurações!$B$3="Colunas",IF('Escala Colunas'!Q130="","",'Escala Colunas'!Q130),IF(Configurações!$B$3="Simples","",IF('Escala Linhas'!BU74="","",'Escala Linhas'!BU74)))</f>
        <v/>
      </c>
      <c r="EV74" s="71" t="str">
        <f>IF(Configurações!$B$3="Colunas",IF('Escala Colunas'!Q131="","",'Escala Colunas'!Q131),IF(Configurações!$B$3="Simples","",IF('Escala Linhas'!BV74="","",'Escala Linhas'!BV74)))</f>
        <v/>
      </c>
      <c r="EW74" s="71" t="str">
        <f>IF(Configurações!$B$3="Colunas",IF('Escala Colunas'!Q132="","",'Escala Colunas'!Q132),IF(Configurações!$B$3="Simples","",IF('Escala Linhas'!BW74="","",'Escala Linhas'!BW74)))</f>
        <v/>
      </c>
      <c r="EX74">
        <f>IF($B74="",0,IF(Configurações!$B$3="Simples",IF(OR(FD74="TRAB",FD74="ATEST"),1,0),IF(AND(ET74&lt;&gt;"",EW74&lt;&gt;""),1,0)))</f>
        <v>0</v>
      </c>
      <c r="EY74" s="72">
        <f>IF(AND(EX74=1,Configurações!$B$3&lt;&gt;"Simples"),MOD(EW74-ET74,1)-EZ74,0)</f>
        <v>0</v>
      </c>
      <c r="EZ74" s="72">
        <f t="shared" si="146"/>
        <v>0</v>
      </c>
      <c r="FA74">
        <f t="shared" si="147"/>
        <v>0</v>
      </c>
      <c r="FB74">
        <f t="shared" si="148"/>
        <v>0</v>
      </c>
      <c r="FC74" s="38" t="str">
        <f>IF(EX74=0,"",IF(FA74&gt;Configurações!$B$15,"7DIA ","")&amp;IF(AND(WEEKDAY(ET$5)=1,FB74&gt;IF($D74="F",Configurações!$B$13,Configurações!$B$14)),"DOM ","")&amp;IF(Configurações!$B$3="Simples","",IF(ROUND(EY74*1440,0)&lt;=ROUND(Configurações!$B$11*1440,0),IF(ROUND(EZ74*1440,0)&gt;0,"INT-INDEVIDO",""),IF(ROUND(EY74*1440,0)&lt;=ROUND(Configurações!$B$12*1440,0),IF(ROUND(EZ74*1440,0)&lt;&gt;ROUND(Configurações!$B$8*1440,0),"INT-15MIN",""),IF(OR(ROUND(EZ74*1440,0)&lt;ROUND(Configurações!$B$9*1440,0),ROUND(EZ74*1440,0)&gt;ROUND(Configurações!$B$10*1440,0)),"INT-1H2H","")))))</f>
        <v/>
      </c>
      <c r="FD74" t="str">
        <f>IF(Configurações!$B$3="Simples",IF('Escala Simples'!S74="Trabalho","TRAB",IF('Escala Simples'!S74="Folga","FOLGA",IF('Escala Simples'!S74="Atestado","ATEST",IF('Escala Simples'!S74="Férias","FERIAS","")))),"")</f>
        <v/>
      </c>
      <c r="FE74" s="71" t="str">
        <f>IF(Configurações!$B$3="Colunas",IF('Escala Colunas'!Q137="","",'Escala Colunas'!Q137),IF(Configurações!$B$3="Simples","",IF('Escala Linhas'!CB74="","",'Escala Linhas'!CB74)))</f>
        <v/>
      </c>
      <c r="FF74" s="71" t="str">
        <f>IF(Configurações!$B$3="Colunas",IF('Escala Colunas'!Q138="","",'Escala Colunas'!Q138),IF(Configurações!$B$3="Simples","",IF('Escala Linhas'!CC74="","",'Escala Linhas'!CC74)))</f>
        <v/>
      </c>
      <c r="FG74" s="71" t="str">
        <f>IF(Configurações!$B$3="Colunas",IF('Escala Colunas'!Q139="","",'Escala Colunas'!Q139),IF(Configurações!$B$3="Simples","",IF('Escala Linhas'!CD74="","",'Escala Linhas'!CD74)))</f>
        <v/>
      </c>
      <c r="FH74" s="71" t="str">
        <f>IF(Configurações!$B$3="Colunas",IF('Escala Colunas'!Q140="","",'Escala Colunas'!Q140),IF(Configurações!$B$3="Simples","",IF('Escala Linhas'!CE74="","",'Escala Linhas'!CE74)))</f>
        <v/>
      </c>
      <c r="FI74">
        <f>IF($B74="",0,IF(Configurações!$B$3="Simples",IF(OR(FO74="TRAB",FO74="ATEST"),1,0),IF(AND(FE74&lt;&gt;"",FH74&lt;&gt;""),1,0)))</f>
        <v>0</v>
      </c>
      <c r="FJ74" s="72">
        <f>IF(AND(FI74=1,Configurações!$B$3&lt;&gt;"Simples"),MOD(FH74-FE74,1)-FK74,0)</f>
        <v>0</v>
      </c>
      <c r="FK74" s="72">
        <f t="shared" si="149"/>
        <v>0</v>
      </c>
      <c r="FL74">
        <f t="shared" si="150"/>
        <v>0</v>
      </c>
      <c r="FM74">
        <f t="shared" si="151"/>
        <v>0</v>
      </c>
      <c r="FN74" s="38" t="str">
        <f>IF(FI74=0,"",IF(FL74&gt;Configurações!$B$15,"7DIA ","")&amp;IF(AND(WEEKDAY(FE$5)=1,FM74&gt;IF($D74="F",Configurações!$B$13,Configurações!$B$14)),"DOM ","")&amp;IF(Configurações!$B$3="Simples","",IF(ROUND(FJ74*1440,0)&lt;=ROUND(Configurações!$B$11*1440,0),IF(ROUND(FK74*1440,0)&gt;0,"INT-INDEVIDO",""),IF(ROUND(FJ74*1440,0)&lt;=ROUND(Configurações!$B$12*1440,0),IF(ROUND(FK74*1440,0)&lt;&gt;ROUND(Configurações!$B$8*1440,0),"INT-15MIN",""),IF(OR(ROUND(FK74*1440,0)&lt;ROUND(Configurações!$B$9*1440,0),ROUND(FK74*1440,0)&gt;ROUND(Configurações!$B$10*1440,0)),"INT-1H2H","")))))</f>
        <v/>
      </c>
      <c r="FO74" t="str">
        <f>IF(Configurações!$B$3="Simples",IF('Escala Simples'!V74="Trabalho","TRAB",IF('Escala Simples'!V74="Folga","FOLGA",IF('Escala Simples'!V74="Atestado","ATEST",IF('Escala Simples'!V74="Férias","FERIAS","")))),"")</f>
        <v/>
      </c>
      <c r="FP74" s="71" t="str">
        <f>IF(Configurações!$B$3="Colunas",IF('Escala Colunas'!Q142="","",'Escala Colunas'!Q142),IF(Configurações!$B$3="Simples","",IF('Escala Linhas'!CG74="","",'Escala Linhas'!CG74)))</f>
        <v/>
      </c>
      <c r="FQ74" s="71" t="str">
        <f>IF(Configurações!$B$3="Colunas",IF('Escala Colunas'!Q143="","",'Escala Colunas'!Q143),IF(Configurações!$B$3="Simples","",IF('Escala Linhas'!CH74="","",'Escala Linhas'!CH74)))</f>
        <v/>
      </c>
      <c r="FR74" s="71" t="str">
        <f>IF(Configurações!$B$3="Colunas",IF('Escala Colunas'!Q144="","",'Escala Colunas'!Q144),IF(Configurações!$B$3="Simples","",IF('Escala Linhas'!CI74="","",'Escala Linhas'!CI74)))</f>
        <v/>
      </c>
      <c r="FS74" s="71" t="str">
        <f>IF(Configurações!$B$3="Colunas",IF('Escala Colunas'!Q145="","",'Escala Colunas'!Q145),IF(Configurações!$B$3="Simples","",IF('Escala Linhas'!CJ74="","",'Escala Linhas'!CJ74)))</f>
        <v/>
      </c>
      <c r="FT74">
        <f>IF($B74="",0,IF(Configurações!$B$3="Simples",IF(OR(FZ74="TRAB",FZ74="ATEST"),1,0),IF(AND(FP74&lt;&gt;"",FS74&lt;&gt;""),1,0)))</f>
        <v>0</v>
      </c>
      <c r="FU74" s="72">
        <f>IF(AND(FT74=1,Configurações!$B$3&lt;&gt;"Simples"),MOD(FS74-FP74,1)-FV74,0)</f>
        <v>0</v>
      </c>
      <c r="FV74" s="72">
        <f t="shared" si="152"/>
        <v>0</v>
      </c>
      <c r="FW74">
        <f t="shared" si="153"/>
        <v>0</v>
      </c>
      <c r="FX74">
        <f t="shared" si="154"/>
        <v>0</v>
      </c>
      <c r="FY74" s="38" t="str">
        <f>IF(FT74=0,"",IF(FW74&gt;Configurações!$B$15,"7DIA ","")&amp;IF(AND(WEEKDAY(FP$5)=1,FX74&gt;IF($D74="F",Configurações!$B$13,Configurações!$B$14)),"DOM ","")&amp;IF(Configurações!$B$3="Simples","",IF(ROUND(FU74*1440,0)&lt;=ROUND(Configurações!$B$11*1440,0),IF(ROUND(FV74*1440,0)&gt;0,"INT-INDEVIDO",""),IF(ROUND(FU74*1440,0)&lt;=ROUND(Configurações!$B$12*1440,0),IF(ROUND(FV74*1440,0)&lt;&gt;ROUND(Configurações!$B$8*1440,0),"INT-15MIN",""),IF(OR(ROUND(FV74*1440,0)&lt;ROUND(Configurações!$B$9*1440,0),ROUND(FV74*1440,0)&gt;ROUND(Configurações!$B$10*1440,0)),"INT-1H2H","")))))</f>
        <v/>
      </c>
      <c r="FZ74" t="str">
        <f>IF(Configurações!$B$3="Simples",IF('Escala Simples'!W74="Trabalho","TRAB",IF('Escala Simples'!W74="Folga","FOLGA",IF('Escala Simples'!W74="Atestado","ATEST",IF('Escala Simples'!W74="Férias","FERIAS","")))),"")</f>
        <v/>
      </c>
      <c r="GA74" s="71" t="str">
        <f>IF(Configurações!$B$3="Colunas",IF('Escala Colunas'!Q147="","",'Escala Colunas'!Q147),IF(Configurações!$B$3="Simples","",IF('Escala Linhas'!CL74="","",'Escala Linhas'!CL74)))</f>
        <v/>
      </c>
      <c r="GB74" s="71" t="str">
        <f>IF(Configurações!$B$3="Colunas",IF('Escala Colunas'!Q148="","",'Escala Colunas'!Q148),IF(Configurações!$B$3="Simples","",IF('Escala Linhas'!CM74="","",'Escala Linhas'!CM74)))</f>
        <v/>
      </c>
      <c r="GC74" s="71" t="str">
        <f>IF(Configurações!$B$3="Colunas",IF('Escala Colunas'!Q149="","",'Escala Colunas'!Q149),IF(Configurações!$B$3="Simples","",IF('Escala Linhas'!CN74="","",'Escala Linhas'!CN74)))</f>
        <v/>
      </c>
      <c r="GD74" s="71" t="str">
        <f>IF(Configurações!$B$3="Colunas",IF('Escala Colunas'!Q150="","",'Escala Colunas'!Q150),IF(Configurações!$B$3="Simples","",IF('Escala Linhas'!CO74="","",'Escala Linhas'!CO74)))</f>
        <v/>
      </c>
      <c r="GE74">
        <f>IF($B74="",0,IF(Configurações!$B$3="Simples",IF(OR(GK74="TRAB",GK74="ATEST"),1,0),IF(AND(GA74&lt;&gt;"",GD74&lt;&gt;""),1,0)))</f>
        <v>0</v>
      </c>
      <c r="GF74" s="72">
        <f>IF(AND(GE74=1,Configurações!$B$3&lt;&gt;"Simples"),MOD(GD74-GA74,1)-GG74,0)</f>
        <v>0</v>
      </c>
      <c r="GG74" s="72">
        <f t="shared" si="155"/>
        <v>0</v>
      </c>
      <c r="GH74">
        <f t="shared" si="156"/>
        <v>0</v>
      </c>
      <c r="GI74">
        <f t="shared" si="157"/>
        <v>0</v>
      </c>
      <c r="GJ74" s="38" t="str">
        <f>IF(GE74=0,"",IF(GH74&gt;Configurações!$B$15,"7DIA ","")&amp;IF(AND(WEEKDAY(GA$5)=1,GI74&gt;IF($D74="F",Configurações!$B$13,Configurações!$B$14)),"DOM ","")&amp;IF(Configurações!$B$3="Simples","",IF(ROUND(GF74*1440,0)&lt;=ROUND(Configurações!$B$11*1440,0),IF(ROUND(GG74*1440,0)&gt;0,"INT-INDEVIDO",""),IF(ROUND(GF74*1440,0)&lt;=ROUND(Configurações!$B$12*1440,0),IF(ROUND(GG74*1440,0)&lt;&gt;ROUND(Configurações!$B$8*1440,0),"INT-15MIN",""),IF(OR(ROUND(GG74*1440,0)&lt;ROUND(Configurações!$B$9*1440,0),ROUND(GG74*1440,0)&gt;ROUND(Configurações!$B$10*1440,0)),"INT-1H2H","")))))</f>
        <v/>
      </c>
      <c r="GK74" t="str">
        <f>IF(Configurações!$B$3="Simples",IF('Escala Simples'!X74="Trabalho","TRAB",IF('Escala Simples'!X74="Folga","FOLGA",IF('Escala Simples'!X74="Atestado","ATEST",IF('Escala Simples'!X74="Férias","FERIAS","")))),"")</f>
        <v/>
      </c>
      <c r="GL74" s="71" t="str">
        <f>IF(Configurações!$B$3="Colunas",IF('Escala Colunas'!Q152="","",'Escala Colunas'!Q152),IF(Configurações!$B$3="Simples","",IF('Escala Linhas'!CQ74="","",'Escala Linhas'!CQ74)))</f>
        <v/>
      </c>
      <c r="GM74" s="71" t="str">
        <f>IF(Configurações!$B$3="Colunas",IF('Escala Colunas'!Q153="","",'Escala Colunas'!Q153),IF(Configurações!$B$3="Simples","",IF('Escala Linhas'!CR74="","",'Escala Linhas'!CR74)))</f>
        <v/>
      </c>
      <c r="GN74" s="71" t="str">
        <f>IF(Configurações!$B$3="Colunas",IF('Escala Colunas'!Q154="","",'Escala Colunas'!Q154),IF(Configurações!$B$3="Simples","",IF('Escala Linhas'!CS74="","",'Escala Linhas'!CS74)))</f>
        <v/>
      </c>
      <c r="GO74" s="71" t="str">
        <f>IF(Configurações!$B$3="Colunas",IF('Escala Colunas'!Q155="","",'Escala Colunas'!Q155),IF(Configurações!$B$3="Simples","",IF('Escala Linhas'!CT74="","",'Escala Linhas'!CT74)))</f>
        <v/>
      </c>
      <c r="GP74">
        <f>IF($B74="",0,IF(Configurações!$B$3="Simples",IF(OR(GV74="TRAB",GV74="ATEST"),1,0),IF(AND(GL74&lt;&gt;"",GO74&lt;&gt;""),1,0)))</f>
        <v>0</v>
      </c>
      <c r="GQ74" s="72">
        <f>IF(AND(GP74=1,Configurações!$B$3&lt;&gt;"Simples"),MOD(GO74-GL74,1)-GR74,0)</f>
        <v>0</v>
      </c>
      <c r="GR74" s="72">
        <f t="shared" si="158"/>
        <v>0</v>
      </c>
      <c r="GS74">
        <f t="shared" si="159"/>
        <v>0</v>
      </c>
      <c r="GT74">
        <f t="shared" si="160"/>
        <v>0</v>
      </c>
      <c r="GU74" s="38" t="str">
        <f>IF(GP74=0,"",IF(GS74&gt;Configurações!$B$15,"7DIA ","")&amp;IF(AND(WEEKDAY(GL$5)=1,GT74&gt;IF($D74="F",Configurações!$B$13,Configurações!$B$14)),"DOM ","")&amp;IF(Configurações!$B$3="Simples","",IF(ROUND(GQ74*1440,0)&lt;=ROUND(Configurações!$B$11*1440,0),IF(ROUND(GR74*1440,0)&gt;0,"INT-INDEVIDO",""),IF(ROUND(GQ74*1440,0)&lt;=ROUND(Configurações!$B$12*1440,0),IF(ROUND(GR74*1440,0)&lt;&gt;ROUND(Configurações!$B$8*1440,0),"INT-15MIN",""),IF(OR(ROUND(GR74*1440,0)&lt;ROUND(Configurações!$B$9*1440,0),ROUND(GR74*1440,0)&gt;ROUND(Configurações!$B$10*1440,0)),"INT-1H2H","")))))</f>
        <v/>
      </c>
      <c r="GV74" t="str">
        <f>IF(Configurações!$B$3="Simples",IF('Escala Simples'!Y74="Trabalho","TRAB",IF('Escala Simples'!Y74="Folga","FOLGA",IF('Escala Simples'!Y74="Atestado","ATEST",IF('Escala Simples'!Y74="Férias","FERIAS","")))),"")</f>
        <v/>
      </c>
      <c r="GW74" s="71" t="str">
        <f>IF(Configurações!$B$3="Colunas",IF('Escala Colunas'!Q157="","",'Escala Colunas'!Q157),IF(Configurações!$B$3="Simples","",IF('Escala Linhas'!CV74="","",'Escala Linhas'!CV74)))</f>
        <v/>
      </c>
      <c r="GX74" s="71" t="str">
        <f>IF(Configurações!$B$3="Colunas",IF('Escala Colunas'!Q158="","",'Escala Colunas'!Q158),IF(Configurações!$B$3="Simples","",IF('Escala Linhas'!CW74="","",'Escala Linhas'!CW74)))</f>
        <v/>
      </c>
      <c r="GY74" s="71" t="str">
        <f>IF(Configurações!$B$3="Colunas",IF('Escala Colunas'!Q159="","",'Escala Colunas'!Q159),IF(Configurações!$B$3="Simples","",IF('Escala Linhas'!CX74="","",'Escala Linhas'!CX74)))</f>
        <v/>
      </c>
      <c r="GZ74" s="71" t="str">
        <f>IF(Configurações!$B$3="Colunas",IF('Escala Colunas'!Q160="","",'Escala Colunas'!Q160),IF(Configurações!$B$3="Simples","",IF('Escala Linhas'!CY74="","",'Escala Linhas'!CY74)))</f>
        <v/>
      </c>
      <c r="HA74">
        <f>IF($B74="",0,IF(Configurações!$B$3="Simples",IF(OR(HG74="TRAB",HG74="ATEST"),1,0),IF(AND(GW74&lt;&gt;"",GZ74&lt;&gt;""),1,0)))</f>
        <v>0</v>
      </c>
      <c r="HB74" s="72">
        <f>IF(AND(HA74=1,Configurações!$B$3&lt;&gt;"Simples"),MOD(GZ74-GW74,1)-HC74,0)</f>
        <v>0</v>
      </c>
      <c r="HC74" s="72">
        <f t="shared" si="161"/>
        <v>0</v>
      </c>
      <c r="HD74">
        <f t="shared" si="162"/>
        <v>0</v>
      </c>
      <c r="HE74">
        <f t="shared" si="163"/>
        <v>0</v>
      </c>
      <c r="HF74" s="38" t="str">
        <f>IF(HA74=0,"",IF(HD74&gt;Configurações!$B$15,"7DIA ","")&amp;IF(AND(WEEKDAY(GW$5)=1,HE74&gt;IF($D74="F",Configurações!$B$13,Configurações!$B$14)),"DOM ","")&amp;IF(Configurações!$B$3="Simples","",IF(ROUND(HB74*1440,0)&lt;=ROUND(Configurações!$B$11*1440,0),IF(ROUND(HC74*1440,0)&gt;0,"INT-INDEVIDO",""),IF(ROUND(HB74*1440,0)&lt;=ROUND(Configurações!$B$12*1440,0),IF(ROUND(HC74*1440,0)&lt;&gt;ROUND(Configurações!$B$8*1440,0),"INT-15MIN",""),IF(OR(ROUND(HC74*1440,0)&lt;ROUND(Configurações!$B$9*1440,0),ROUND(HC74*1440,0)&gt;ROUND(Configurações!$B$10*1440,0)),"INT-1H2H","")))))</f>
        <v/>
      </c>
      <c r="HG74" t="str">
        <f>IF(Configurações!$B$3="Simples",IF('Escala Simples'!Z74="Trabalho","TRAB",IF('Escala Simples'!Z74="Folga","FOLGA",IF('Escala Simples'!Z74="Atestado","ATEST",IF('Escala Simples'!Z74="Férias","FERIAS","")))),"")</f>
        <v/>
      </c>
      <c r="HH74" s="71" t="str">
        <f>IF(Configurações!$B$3="Colunas",IF('Escala Colunas'!Q162="","",'Escala Colunas'!Q162),IF(Configurações!$B$3="Simples","",IF('Escala Linhas'!DA74="","",'Escala Linhas'!DA74)))</f>
        <v/>
      </c>
      <c r="HI74" s="71" t="str">
        <f>IF(Configurações!$B$3="Colunas",IF('Escala Colunas'!Q163="","",'Escala Colunas'!Q163),IF(Configurações!$B$3="Simples","",IF('Escala Linhas'!DB74="","",'Escala Linhas'!DB74)))</f>
        <v/>
      </c>
      <c r="HJ74" s="71" t="str">
        <f>IF(Configurações!$B$3="Colunas",IF('Escala Colunas'!Q164="","",'Escala Colunas'!Q164),IF(Configurações!$B$3="Simples","",IF('Escala Linhas'!DC74="","",'Escala Linhas'!DC74)))</f>
        <v/>
      </c>
      <c r="HK74" s="71" t="str">
        <f>IF(Configurações!$B$3="Colunas",IF('Escala Colunas'!Q165="","",'Escala Colunas'!Q165),IF(Configurações!$B$3="Simples","",IF('Escala Linhas'!DD74="","",'Escala Linhas'!DD74)))</f>
        <v/>
      </c>
      <c r="HL74">
        <f>IF($B74="",0,IF(Configurações!$B$3="Simples",IF(OR(HR74="TRAB",HR74="ATEST"),1,0),IF(AND(HH74&lt;&gt;"",HK74&lt;&gt;""),1,0)))</f>
        <v>0</v>
      </c>
      <c r="HM74" s="72">
        <f>IF(AND(HL74=1,Configurações!$B$3&lt;&gt;"Simples"),MOD(HK74-HH74,1)-HN74,0)</f>
        <v>0</v>
      </c>
      <c r="HN74" s="72">
        <f t="shared" si="164"/>
        <v>0</v>
      </c>
      <c r="HO74">
        <f t="shared" si="165"/>
        <v>0</v>
      </c>
      <c r="HP74">
        <f t="shared" si="166"/>
        <v>0</v>
      </c>
      <c r="HQ74" s="38" t="str">
        <f>IF(HL74=0,"",IF(HO74&gt;Configurações!$B$15,"7DIA ","")&amp;IF(AND(WEEKDAY(HH$5)=1,HP74&gt;IF($D74="F",Configurações!$B$13,Configurações!$B$14)),"DOM ","")&amp;IF(Configurações!$B$3="Simples","",IF(ROUND(HM74*1440,0)&lt;=ROUND(Configurações!$B$11*1440,0),IF(ROUND(HN74*1440,0)&gt;0,"INT-INDEVIDO",""),IF(ROUND(HM74*1440,0)&lt;=ROUND(Configurações!$B$12*1440,0),IF(ROUND(HN74*1440,0)&lt;&gt;ROUND(Configurações!$B$8*1440,0),"INT-15MIN",""),IF(OR(ROUND(HN74*1440,0)&lt;ROUND(Configurações!$B$9*1440,0),ROUND(HN74*1440,0)&gt;ROUND(Configurações!$B$10*1440,0)),"INT-1H2H","")))))</f>
        <v/>
      </c>
      <c r="HR74" t="str">
        <f>IF(Configurações!$B$3="Simples",IF('Escala Simples'!AA74="Trabalho","TRAB",IF('Escala Simples'!AA74="Folga","FOLGA",IF('Escala Simples'!AA74="Atestado","ATEST",IF('Escala Simples'!AA74="Férias","FERIAS","")))),"")</f>
        <v/>
      </c>
      <c r="HS74" s="71" t="str">
        <f>IF(Configurações!$B$3="Colunas",IF('Escala Colunas'!Q167="","",'Escala Colunas'!Q167),IF(Configurações!$B$3="Simples","",IF('Escala Linhas'!DF74="","",'Escala Linhas'!DF74)))</f>
        <v/>
      </c>
      <c r="HT74" s="71" t="str">
        <f>IF(Configurações!$B$3="Colunas",IF('Escala Colunas'!Q168="","",'Escala Colunas'!Q168),IF(Configurações!$B$3="Simples","",IF('Escala Linhas'!DG74="","",'Escala Linhas'!DG74)))</f>
        <v/>
      </c>
      <c r="HU74" s="71" t="str">
        <f>IF(Configurações!$B$3="Colunas",IF('Escala Colunas'!Q169="","",'Escala Colunas'!Q169),IF(Configurações!$B$3="Simples","",IF('Escala Linhas'!DH74="","",'Escala Linhas'!DH74)))</f>
        <v/>
      </c>
      <c r="HV74" s="71" t="str">
        <f>IF(Configurações!$B$3="Colunas",IF('Escala Colunas'!Q170="","",'Escala Colunas'!Q170),IF(Configurações!$B$3="Simples","",IF('Escala Linhas'!DI74="","",'Escala Linhas'!DI74)))</f>
        <v/>
      </c>
      <c r="HW74">
        <f>IF($B74="",0,IF(Configurações!$B$3="Simples",IF(OR(IC74="TRAB",IC74="ATEST"),1,0),IF(AND(HS74&lt;&gt;"",HV74&lt;&gt;""),1,0)))</f>
        <v>0</v>
      </c>
      <c r="HX74" s="72">
        <f>IF(AND(HW74=1,Configurações!$B$3&lt;&gt;"Simples"),MOD(HV74-HS74,1)-HY74,0)</f>
        <v>0</v>
      </c>
      <c r="HY74" s="72">
        <f t="shared" si="167"/>
        <v>0</v>
      </c>
      <c r="HZ74">
        <f t="shared" si="168"/>
        <v>0</v>
      </c>
      <c r="IA74">
        <f t="shared" si="169"/>
        <v>0</v>
      </c>
      <c r="IB74" s="38" t="str">
        <f>IF(HW74=0,"",IF(HZ74&gt;Configurações!$B$15,"7DIA ","")&amp;IF(AND(WEEKDAY(HS$5)=1,IA74&gt;IF($D74="F",Configurações!$B$13,Configurações!$B$14)),"DOM ","")&amp;IF(Configurações!$B$3="Simples","",IF(ROUND(HX74*1440,0)&lt;=ROUND(Configurações!$B$11*1440,0),IF(ROUND(HY74*1440,0)&gt;0,"INT-INDEVIDO",""),IF(ROUND(HX74*1440,0)&lt;=ROUND(Configurações!$B$12*1440,0),IF(ROUND(HY74*1440,0)&lt;&gt;ROUND(Configurações!$B$8*1440,0),"INT-15MIN",""),IF(OR(ROUND(HY74*1440,0)&lt;ROUND(Configurações!$B$9*1440,0),ROUND(HY74*1440,0)&gt;ROUND(Configurações!$B$10*1440,0)),"INT-1H2H","")))))</f>
        <v/>
      </c>
      <c r="IC74" t="str">
        <f>IF(Configurações!$B$3="Simples",IF('Escala Simples'!AB74="Trabalho","TRAB",IF('Escala Simples'!AB74="Folga","FOLGA",IF('Escala Simples'!AB74="Atestado","ATEST",IF('Escala Simples'!AB74="Férias","FERIAS","")))),"")</f>
        <v/>
      </c>
      <c r="ID74" s="71" t="str">
        <f>IF(Configurações!$B$3="Colunas",IF('Escala Colunas'!Q175="","",'Escala Colunas'!Q175),IF(Configurações!$B$3="Simples","",IF('Escala Linhas'!DN74="","",'Escala Linhas'!DN74)))</f>
        <v/>
      </c>
      <c r="IE74" s="71" t="str">
        <f>IF(Configurações!$B$3="Colunas",IF('Escala Colunas'!Q176="","",'Escala Colunas'!Q176),IF(Configurações!$B$3="Simples","",IF('Escala Linhas'!DO74="","",'Escala Linhas'!DO74)))</f>
        <v/>
      </c>
      <c r="IF74" s="71" t="str">
        <f>IF(Configurações!$B$3="Colunas",IF('Escala Colunas'!Q177="","",'Escala Colunas'!Q177),IF(Configurações!$B$3="Simples","",IF('Escala Linhas'!DP74="","",'Escala Linhas'!DP74)))</f>
        <v/>
      </c>
      <c r="IG74" s="71" t="str">
        <f>IF(Configurações!$B$3="Colunas",IF('Escala Colunas'!Q178="","",'Escala Colunas'!Q178),IF(Configurações!$B$3="Simples","",IF('Escala Linhas'!DQ74="","",'Escala Linhas'!DQ74)))</f>
        <v/>
      </c>
      <c r="IH74">
        <f>IF($B74="",0,IF(Configurações!$B$3="Simples",IF(OR(IN74="TRAB",IN74="ATEST"),1,0),IF(AND(ID74&lt;&gt;"",IG74&lt;&gt;""),1,0)))</f>
        <v>0</v>
      </c>
      <c r="II74" s="72">
        <f>IF(AND(IH74=1,Configurações!$B$3&lt;&gt;"Simples"),MOD(IG74-ID74,1)-IJ74,0)</f>
        <v>0</v>
      </c>
      <c r="IJ74" s="72">
        <f t="shared" si="170"/>
        <v>0</v>
      </c>
      <c r="IK74">
        <f t="shared" si="171"/>
        <v>0</v>
      </c>
      <c r="IL74">
        <f t="shared" si="172"/>
        <v>0</v>
      </c>
      <c r="IM74" s="38" t="str">
        <f>IF(IH74=0,"",IF(IK74&gt;Configurações!$B$15,"7DIA ","")&amp;IF(AND(WEEKDAY(ID$5)=1,IL74&gt;IF($D74="F",Configurações!$B$13,Configurações!$B$14)),"DOM ","")&amp;IF(Configurações!$B$3="Simples","",IF(ROUND(II74*1440,0)&lt;=ROUND(Configurações!$B$11*1440,0),IF(ROUND(IJ74*1440,0)&gt;0,"INT-INDEVIDO",""),IF(ROUND(II74*1440,0)&lt;=ROUND(Configurações!$B$12*1440,0),IF(ROUND(IJ74*1440,0)&lt;&gt;ROUND(Configurações!$B$8*1440,0),"INT-15MIN",""),IF(OR(ROUND(IJ74*1440,0)&lt;ROUND(Configurações!$B$9*1440,0),ROUND(IJ74*1440,0)&gt;ROUND(Configurações!$B$10*1440,0)),"INT-1H2H","")))))</f>
        <v/>
      </c>
      <c r="IN74" t="str">
        <f>IF(Configurações!$B$3="Simples",IF('Escala Simples'!AE74="Trabalho","TRAB",IF('Escala Simples'!AE74="Folga","FOLGA",IF('Escala Simples'!AE74="Atestado","ATEST",IF('Escala Simples'!AE74="Férias","FERIAS","")))),"")</f>
        <v/>
      </c>
      <c r="IO74" s="71" t="str">
        <f>IF(Configurações!$B$3="Colunas",IF('Escala Colunas'!Q180="","",'Escala Colunas'!Q180),IF(Configurações!$B$3="Simples","",IF('Escala Linhas'!DS74="","",'Escala Linhas'!DS74)))</f>
        <v/>
      </c>
      <c r="IP74" s="71" t="str">
        <f>IF(Configurações!$B$3="Colunas",IF('Escala Colunas'!Q181="","",'Escala Colunas'!Q181),IF(Configurações!$B$3="Simples","",IF('Escala Linhas'!DT74="","",'Escala Linhas'!DT74)))</f>
        <v/>
      </c>
      <c r="IQ74" s="71" t="str">
        <f>IF(Configurações!$B$3="Colunas",IF('Escala Colunas'!Q182="","",'Escala Colunas'!Q182),IF(Configurações!$B$3="Simples","",IF('Escala Linhas'!DU74="","",'Escala Linhas'!DU74)))</f>
        <v/>
      </c>
      <c r="IR74" s="71" t="str">
        <f>IF(Configurações!$B$3="Colunas",IF('Escala Colunas'!Q183="","",'Escala Colunas'!Q183),IF(Configurações!$B$3="Simples","",IF('Escala Linhas'!DV74="","",'Escala Linhas'!DV74)))</f>
        <v/>
      </c>
      <c r="IS74">
        <f>IF($B74="",0,IF(Configurações!$B$3="Simples",IF(OR(IY74="TRAB",IY74="ATEST"),1,0),IF(AND(IO74&lt;&gt;"",IR74&lt;&gt;""),1,0)))</f>
        <v>0</v>
      </c>
      <c r="IT74" s="72">
        <f>IF(AND(IS74=1,Configurações!$B$3&lt;&gt;"Simples"),MOD(IR74-IO74,1)-IU74,0)</f>
        <v>0</v>
      </c>
      <c r="IU74" s="72">
        <f t="shared" si="173"/>
        <v>0</v>
      </c>
      <c r="IV74">
        <f t="shared" si="174"/>
        <v>0</v>
      </c>
      <c r="IW74">
        <f t="shared" si="175"/>
        <v>0</v>
      </c>
      <c r="IX74" s="38" t="str">
        <f>IF(IS74=0,"",IF(IV74&gt;Configurações!$B$15,"7DIA ","")&amp;IF(AND(WEEKDAY(IO$5)=1,IW74&gt;IF($D74="F",Configurações!$B$13,Configurações!$B$14)),"DOM ","")&amp;IF(Configurações!$B$3="Simples","",IF(ROUND(IT74*1440,0)&lt;=ROUND(Configurações!$B$11*1440,0),IF(ROUND(IU74*1440,0)&gt;0,"INT-INDEVIDO",""),IF(ROUND(IT74*1440,0)&lt;=ROUND(Configurações!$B$12*1440,0),IF(ROUND(IU74*1440,0)&lt;&gt;ROUND(Configurações!$B$8*1440,0),"INT-15MIN",""),IF(OR(ROUND(IU74*1440,0)&lt;ROUND(Configurações!$B$9*1440,0),ROUND(IU74*1440,0)&gt;ROUND(Configurações!$B$10*1440,0)),"INT-1H2H","")))))</f>
        <v/>
      </c>
      <c r="IY74" t="str">
        <f>IF(Configurações!$B$3="Simples",IF('Escala Simples'!AF74="Trabalho","TRAB",IF('Escala Simples'!AF74="Folga","FOLGA",IF('Escala Simples'!AF74="Atestado","ATEST",IF('Escala Simples'!AF74="Férias","FERIAS","")))),"")</f>
        <v/>
      </c>
      <c r="IZ74" s="71" t="str">
        <f>IF(Configurações!$B$3="Colunas",IF('Escala Colunas'!Q185="","",'Escala Colunas'!Q185),IF(Configurações!$B$3="Simples","",IF('Escala Linhas'!DX74="","",'Escala Linhas'!DX74)))</f>
        <v/>
      </c>
      <c r="JA74" s="71" t="str">
        <f>IF(Configurações!$B$3="Colunas",IF('Escala Colunas'!Q186="","",'Escala Colunas'!Q186),IF(Configurações!$B$3="Simples","",IF('Escala Linhas'!DY74="","",'Escala Linhas'!DY74)))</f>
        <v/>
      </c>
      <c r="JB74" s="71" t="str">
        <f>IF(Configurações!$B$3="Colunas",IF('Escala Colunas'!Q187="","",'Escala Colunas'!Q187),IF(Configurações!$B$3="Simples","",IF('Escala Linhas'!DZ74="","",'Escala Linhas'!DZ74)))</f>
        <v/>
      </c>
      <c r="JC74" s="71" t="str">
        <f>IF(Configurações!$B$3="Colunas",IF('Escala Colunas'!Q188="","",'Escala Colunas'!Q188),IF(Configurações!$B$3="Simples","",IF('Escala Linhas'!EA74="","",'Escala Linhas'!EA74)))</f>
        <v/>
      </c>
      <c r="JD74">
        <f>IF($B74="",0,IF(Configurações!$B$3="Simples",IF(OR(JJ74="TRAB",JJ74="ATEST"),1,0),IF(AND(IZ74&lt;&gt;"",JC74&lt;&gt;""),1,0)))</f>
        <v>0</v>
      </c>
      <c r="JE74" s="72">
        <f>IF(AND(JD74=1,Configurações!$B$3&lt;&gt;"Simples"),MOD(JC74-IZ74,1)-JF74,0)</f>
        <v>0</v>
      </c>
      <c r="JF74" s="72">
        <f t="shared" si="176"/>
        <v>0</v>
      </c>
      <c r="JG74">
        <f t="shared" si="177"/>
        <v>0</v>
      </c>
      <c r="JH74">
        <f t="shared" si="178"/>
        <v>0</v>
      </c>
      <c r="JI74" s="38" t="str">
        <f>IF(JD74=0,"",IF(JG74&gt;Configurações!$B$15,"7DIA ","")&amp;IF(AND(WEEKDAY(IZ$5)=1,JH74&gt;IF($D74="F",Configurações!$B$13,Configurações!$B$14)),"DOM ","")&amp;IF(Configurações!$B$3="Simples","",IF(ROUND(JE74*1440,0)&lt;=ROUND(Configurações!$B$11*1440,0),IF(ROUND(JF74*1440,0)&gt;0,"INT-INDEVIDO",""),IF(ROUND(JE74*1440,0)&lt;=ROUND(Configurações!$B$12*1440,0),IF(ROUND(JF74*1440,0)&lt;&gt;ROUND(Configurações!$B$8*1440,0),"INT-15MIN",""),IF(OR(ROUND(JF74*1440,0)&lt;ROUND(Configurações!$B$9*1440,0),ROUND(JF74*1440,0)&gt;ROUND(Configurações!$B$10*1440,0)),"INT-1H2H","")))))</f>
        <v/>
      </c>
      <c r="JJ74" t="str">
        <f>IF(Configurações!$B$3="Simples",IF('Escala Simples'!AG74="Trabalho","TRAB",IF('Escala Simples'!AG74="Folga","FOLGA",IF('Escala Simples'!AG74="Atestado","ATEST",IF('Escala Simples'!AG74="Férias","FERIAS","")))),"")</f>
        <v/>
      </c>
      <c r="JK74" s="71" t="str">
        <f>IF(Configurações!$B$3="Colunas",IF('Escala Colunas'!Q190="","",'Escala Colunas'!Q190),IF(Configurações!$B$3="Simples","",IF('Escala Linhas'!EC74="","",'Escala Linhas'!EC74)))</f>
        <v/>
      </c>
      <c r="JL74" s="71" t="str">
        <f>IF(Configurações!$B$3="Colunas",IF('Escala Colunas'!Q191="","",'Escala Colunas'!Q191),IF(Configurações!$B$3="Simples","",IF('Escala Linhas'!ED74="","",'Escala Linhas'!ED74)))</f>
        <v/>
      </c>
      <c r="JM74" s="71" t="str">
        <f>IF(Configurações!$B$3="Colunas",IF('Escala Colunas'!Q192="","",'Escala Colunas'!Q192),IF(Configurações!$B$3="Simples","",IF('Escala Linhas'!EE74="","",'Escala Linhas'!EE74)))</f>
        <v/>
      </c>
      <c r="JN74" s="71" t="str">
        <f>IF(Configurações!$B$3="Colunas",IF('Escala Colunas'!Q193="","",'Escala Colunas'!Q193),IF(Configurações!$B$3="Simples","",IF('Escala Linhas'!EF74="","",'Escala Linhas'!EF74)))</f>
        <v/>
      </c>
      <c r="JO74">
        <f>IF($B74="",0,IF(Configurações!$B$3="Simples",IF(OR(JU74="TRAB",JU74="ATEST"),1,0),IF(AND(JK74&lt;&gt;"",JN74&lt;&gt;""),1,0)))</f>
        <v>0</v>
      </c>
      <c r="JP74" s="72">
        <f>IF(AND(JO74=1,Configurações!$B$3&lt;&gt;"Simples"),MOD(JN74-JK74,1)-JQ74,0)</f>
        <v>0</v>
      </c>
      <c r="JQ74" s="72">
        <f t="shared" si="179"/>
        <v>0</v>
      </c>
      <c r="JR74">
        <f t="shared" si="180"/>
        <v>0</v>
      </c>
      <c r="JS74">
        <f t="shared" si="181"/>
        <v>0</v>
      </c>
      <c r="JT74" s="38" t="str">
        <f>IF(JO74=0,"",IF(JR74&gt;Configurações!$B$15,"7DIA ","")&amp;IF(AND(WEEKDAY(JK$5)=1,JS74&gt;IF($D74="F",Configurações!$B$13,Configurações!$B$14)),"DOM ","")&amp;IF(Configurações!$B$3="Simples","",IF(ROUND(JP74*1440,0)&lt;=ROUND(Configurações!$B$11*1440,0),IF(ROUND(JQ74*1440,0)&gt;0,"INT-INDEVIDO",""),IF(ROUND(JP74*1440,0)&lt;=ROUND(Configurações!$B$12*1440,0),IF(ROUND(JQ74*1440,0)&lt;&gt;ROUND(Configurações!$B$8*1440,0),"INT-15MIN",""),IF(OR(ROUND(JQ74*1440,0)&lt;ROUND(Configurações!$B$9*1440,0),ROUND(JQ74*1440,0)&gt;ROUND(Configurações!$B$10*1440,0)),"INT-1H2H","")))))</f>
        <v/>
      </c>
      <c r="JU74" t="str">
        <f>IF(Configurações!$B$3="Simples",IF('Escala Simples'!AH74="Trabalho","TRAB",IF('Escala Simples'!AH74="Folga","FOLGA",IF('Escala Simples'!AH74="Atestado","ATEST",IF('Escala Simples'!AH74="Férias","FERIAS","")))),"")</f>
        <v/>
      </c>
      <c r="JV74" s="71" t="str">
        <f>IF(Configurações!$B$3="Colunas",IF('Escala Colunas'!Q195="","",'Escala Colunas'!Q195),IF(Configurações!$B$3="Simples","",IF('Escala Linhas'!EH74="","",'Escala Linhas'!EH74)))</f>
        <v/>
      </c>
      <c r="JW74" s="71" t="str">
        <f>IF(Configurações!$B$3="Colunas",IF('Escala Colunas'!Q196="","",'Escala Colunas'!Q196),IF(Configurações!$B$3="Simples","",IF('Escala Linhas'!EI74="","",'Escala Linhas'!EI74)))</f>
        <v/>
      </c>
      <c r="JX74" s="71" t="str">
        <f>IF(Configurações!$B$3="Colunas",IF('Escala Colunas'!Q197="","",'Escala Colunas'!Q197),IF(Configurações!$B$3="Simples","",IF('Escala Linhas'!EJ74="","",'Escala Linhas'!EJ74)))</f>
        <v/>
      </c>
      <c r="JY74" s="71" t="str">
        <f>IF(Configurações!$B$3="Colunas",IF('Escala Colunas'!Q198="","",'Escala Colunas'!Q198),IF(Configurações!$B$3="Simples","",IF('Escala Linhas'!EK74="","",'Escala Linhas'!EK74)))</f>
        <v/>
      </c>
      <c r="JZ74">
        <f>IF($B74="",0,IF(Configurações!$B$3="Simples",IF(OR(KF74="TRAB",KF74="ATEST"),1,0),IF(AND(JV74&lt;&gt;"",JY74&lt;&gt;""),1,0)))</f>
        <v>0</v>
      </c>
      <c r="KA74" s="72">
        <f>IF(AND(JZ74=1,Configurações!$B$3&lt;&gt;"Simples"),MOD(JY74-JV74,1)-KB74,0)</f>
        <v>0</v>
      </c>
      <c r="KB74" s="72">
        <f t="shared" si="182"/>
        <v>0</v>
      </c>
      <c r="KC74">
        <f t="shared" si="183"/>
        <v>0</v>
      </c>
      <c r="KD74">
        <f t="shared" si="184"/>
        <v>0</v>
      </c>
      <c r="KE74" s="38" t="str">
        <f>IF(JZ74=0,"",IF(KC74&gt;Configurações!$B$15,"7DIA ","")&amp;IF(AND(WEEKDAY(JV$5)=1,KD74&gt;IF($D74="F",Configurações!$B$13,Configurações!$B$14)),"DOM ","")&amp;IF(Configurações!$B$3="Simples","",IF(ROUND(KA74*1440,0)&lt;=ROUND(Configurações!$B$11*1440,0),IF(ROUND(KB74*1440,0)&gt;0,"INT-INDEVIDO",""),IF(ROUND(KA74*1440,0)&lt;=ROUND(Configurações!$B$12*1440,0),IF(ROUND(KB74*1440,0)&lt;&gt;ROUND(Configurações!$B$8*1440,0),"INT-15MIN",""),IF(OR(ROUND(KB74*1440,0)&lt;ROUND(Configurações!$B$9*1440,0),ROUND(KB74*1440,0)&gt;ROUND(Configurações!$B$10*1440,0)),"INT-1H2H","")))))</f>
        <v/>
      </c>
      <c r="KF74" t="str">
        <f>IF(Configurações!$B$3="Simples",IF('Escala Simples'!AI74="Trabalho","TRAB",IF('Escala Simples'!AI74="Folga","FOLGA",IF('Escala Simples'!AI74="Atestado","ATEST",IF('Escala Simples'!AI74="Férias","FERIAS","")))),"")</f>
        <v/>
      </c>
      <c r="KG74" s="71" t="str">
        <f>IF(Configurações!$B$3="Colunas",IF('Escala Colunas'!Q200="","",'Escala Colunas'!Q200),IF(Configurações!$B$3="Simples","",IF('Escala Linhas'!EM74="","",'Escala Linhas'!EM74)))</f>
        <v/>
      </c>
      <c r="KH74" s="71" t="str">
        <f>IF(Configurações!$B$3="Colunas",IF('Escala Colunas'!Q201="","",'Escala Colunas'!Q201),IF(Configurações!$B$3="Simples","",IF('Escala Linhas'!EN74="","",'Escala Linhas'!EN74)))</f>
        <v/>
      </c>
      <c r="KI74" s="71" t="str">
        <f>IF(Configurações!$B$3="Colunas",IF('Escala Colunas'!Q202="","",'Escala Colunas'!Q202),IF(Configurações!$B$3="Simples","",IF('Escala Linhas'!EO74="","",'Escala Linhas'!EO74)))</f>
        <v/>
      </c>
      <c r="KJ74" s="71" t="str">
        <f>IF(Configurações!$B$3="Colunas",IF('Escala Colunas'!Q203="","",'Escala Colunas'!Q203),IF(Configurações!$B$3="Simples","",IF('Escala Linhas'!EP74="","",'Escala Linhas'!EP74)))</f>
        <v/>
      </c>
      <c r="KK74">
        <f>IF($B74="",0,IF(Configurações!$B$3="Simples",IF(OR(KQ74="TRAB",KQ74="ATEST"),1,0),IF(AND(KG74&lt;&gt;"",KJ74&lt;&gt;""),1,0)))</f>
        <v>0</v>
      </c>
      <c r="KL74" s="72">
        <f>IF(AND(KK74=1,Configurações!$B$3&lt;&gt;"Simples"),MOD(KJ74-KG74,1)-KM74,0)</f>
        <v>0</v>
      </c>
      <c r="KM74" s="72">
        <f t="shared" si="185"/>
        <v>0</v>
      </c>
      <c r="KN74">
        <f t="shared" si="186"/>
        <v>0</v>
      </c>
      <c r="KO74">
        <f t="shared" si="187"/>
        <v>0</v>
      </c>
      <c r="KP74" s="38" t="str">
        <f>IF(KK74=0,"",IF(KN74&gt;Configurações!$B$15,"7DIA ","")&amp;IF(AND(WEEKDAY(KG$5)=1,KO74&gt;IF($D74="F",Configurações!$B$13,Configurações!$B$14)),"DOM ","")&amp;IF(Configurações!$B$3="Simples","",IF(ROUND(KL74*1440,0)&lt;=ROUND(Configurações!$B$11*1440,0),IF(ROUND(KM74*1440,0)&gt;0,"INT-INDEVIDO",""),IF(ROUND(KL74*1440,0)&lt;=ROUND(Configurações!$B$12*1440,0),IF(ROUND(KM74*1440,0)&lt;&gt;ROUND(Configurações!$B$8*1440,0),"INT-15MIN",""),IF(OR(ROUND(KM74*1440,0)&lt;ROUND(Configurações!$B$9*1440,0),ROUND(KM74*1440,0)&gt;ROUND(Configurações!$B$10*1440,0)),"INT-1H2H","")))))</f>
        <v/>
      </c>
      <c r="KQ74" t="str">
        <f>IF(Configurações!$B$3="Simples",IF('Escala Simples'!AJ74="Trabalho","TRAB",IF('Escala Simples'!AJ74="Folga","FOLGA",IF('Escala Simples'!AJ74="Atestado","ATEST",IF('Escala Simples'!AJ74="Férias","FERIAS","")))),"")</f>
        <v/>
      </c>
      <c r="KR74" s="71" t="str">
        <f>IF(Configurações!$B$3="Colunas",IF('Escala Colunas'!Q205="","",'Escala Colunas'!Q205),IF(Configurações!$B$3="Simples","",IF('Escala Linhas'!ER74="","",'Escala Linhas'!ER74)))</f>
        <v/>
      </c>
      <c r="KS74" s="71" t="str">
        <f>IF(Configurações!$B$3="Colunas",IF('Escala Colunas'!Q206="","",'Escala Colunas'!Q206),IF(Configurações!$B$3="Simples","",IF('Escala Linhas'!ES74="","",'Escala Linhas'!ES74)))</f>
        <v/>
      </c>
      <c r="KT74" s="71" t="str">
        <f>IF(Configurações!$B$3="Colunas",IF('Escala Colunas'!Q207="","",'Escala Colunas'!Q207),IF(Configurações!$B$3="Simples","",IF('Escala Linhas'!ET74="","",'Escala Linhas'!ET74)))</f>
        <v/>
      </c>
      <c r="KU74" s="71" t="str">
        <f>IF(Configurações!$B$3="Colunas",IF('Escala Colunas'!Q208="","",'Escala Colunas'!Q208),IF(Configurações!$B$3="Simples","",IF('Escala Linhas'!EU74="","",'Escala Linhas'!EU74)))</f>
        <v/>
      </c>
      <c r="KV74">
        <f>IF($B74="",0,IF(Configurações!$B$3="Simples",IF(OR(LB74="TRAB",LB74="ATEST"),1,0),IF(AND(KR74&lt;&gt;"",KU74&lt;&gt;""),1,0)))</f>
        <v>0</v>
      </c>
      <c r="KW74" s="72">
        <f>IF(AND(KV74=1,Configurações!$B$3&lt;&gt;"Simples"),MOD(KU74-KR74,1)-KX74,0)</f>
        <v>0</v>
      </c>
      <c r="KX74" s="72">
        <f t="shared" si="188"/>
        <v>0</v>
      </c>
      <c r="KY74">
        <f t="shared" si="189"/>
        <v>0</v>
      </c>
      <c r="KZ74">
        <f t="shared" si="190"/>
        <v>0</v>
      </c>
      <c r="LA74" s="38" t="str">
        <f>IF(KV74=0,"",IF(KY74&gt;Configurações!$B$15,"7DIA ","")&amp;IF(AND(WEEKDAY(KR$5)=1,KZ74&gt;IF($D74="F",Configurações!$B$13,Configurações!$B$14)),"DOM ","")&amp;IF(Configurações!$B$3="Simples","",IF(ROUND(KW74*1440,0)&lt;=ROUND(Configurações!$B$11*1440,0),IF(ROUND(KX74*1440,0)&gt;0,"INT-INDEVIDO",""),IF(ROUND(KW74*1440,0)&lt;=ROUND(Configurações!$B$12*1440,0),IF(ROUND(KX74*1440,0)&lt;&gt;ROUND(Configurações!$B$8*1440,0),"INT-15MIN",""),IF(OR(ROUND(KX74*1440,0)&lt;ROUND(Configurações!$B$9*1440,0),ROUND(KX74*1440,0)&gt;ROUND(Configurações!$B$10*1440,0)),"INT-1H2H","")))))</f>
        <v/>
      </c>
      <c r="LB74" t="str">
        <f>IF(Configurações!$B$3="Simples",IF('Escala Simples'!AK74="Trabalho","TRAB",IF('Escala Simples'!AK74="Folga","FOLGA",IF('Escala Simples'!AK74="Atestado","ATEST",IF('Escala Simples'!AK74="Férias","FERIAS","")))),"")</f>
        <v/>
      </c>
      <c r="LC74" s="71" t="str">
        <f>IF(Configurações!$B$3="Colunas",IF('Escala Colunas'!Q213="","",'Escala Colunas'!Q213),IF(Configurações!$B$3="Simples","",IF('Escala Linhas'!EZ74="","",'Escala Linhas'!EZ74)))</f>
        <v/>
      </c>
      <c r="LD74" s="71" t="str">
        <f>IF(Configurações!$B$3="Colunas",IF('Escala Colunas'!Q214="","",'Escala Colunas'!Q214),IF(Configurações!$B$3="Simples","",IF('Escala Linhas'!FA74="","",'Escala Linhas'!FA74)))</f>
        <v/>
      </c>
      <c r="LE74" s="71" t="str">
        <f>IF(Configurações!$B$3="Colunas",IF('Escala Colunas'!Q215="","",'Escala Colunas'!Q215),IF(Configurações!$B$3="Simples","",IF('Escala Linhas'!FB74="","",'Escala Linhas'!FB74)))</f>
        <v/>
      </c>
      <c r="LF74" s="71" t="str">
        <f>IF(Configurações!$B$3="Colunas",IF('Escala Colunas'!Q216="","",'Escala Colunas'!Q216),IF(Configurações!$B$3="Simples","",IF('Escala Linhas'!FC74="","",'Escala Linhas'!FC74)))</f>
        <v/>
      </c>
      <c r="LG74">
        <f>IF($B74="",0,IF(Configurações!$B$3="Simples",IF(OR(LM74="TRAB",LM74="ATEST"),1,0),IF(AND(LC74&lt;&gt;"",LF74&lt;&gt;""),1,0)))</f>
        <v>0</v>
      </c>
      <c r="LH74" s="72">
        <f>IF(AND(LG74=1,Configurações!$B$3&lt;&gt;"Simples"),MOD(LF74-LC74,1)-LI74,0)</f>
        <v>0</v>
      </c>
      <c r="LI74" s="72">
        <f t="shared" si="191"/>
        <v>0</v>
      </c>
      <c r="LJ74">
        <f t="shared" si="192"/>
        <v>0</v>
      </c>
      <c r="LK74">
        <f t="shared" si="193"/>
        <v>0</v>
      </c>
      <c r="LL74" s="38" t="str">
        <f>IF(LG74=0,"",IF(LJ74&gt;Configurações!$B$15,"7DIA ","")&amp;IF(AND(WEEKDAY(LC$5)=1,LK74&gt;IF($D74="F",Configurações!$B$13,Configurações!$B$14)),"DOM ","")&amp;IF(Configurações!$B$3="Simples","",IF(ROUND(LH74*1440,0)&lt;=ROUND(Configurações!$B$11*1440,0),IF(ROUND(LI74*1440,0)&gt;0,"INT-INDEVIDO",""),IF(ROUND(LH74*1440,0)&lt;=ROUND(Configurações!$B$12*1440,0),IF(ROUND(LI74*1440,0)&lt;&gt;ROUND(Configurações!$B$8*1440,0),"INT-15MIN",""),IF(OR(ROUND(LI74*1440,0)&lt;ROUND(Configurações!$B$9*1440,0),ROUND(LI74*1440,0)&gt;ROUND(Configurações!$B$10*1440,0)),"INT-1H2H","")))))</f>
        <v/>
      </c>
      <c r="LM74" t="str">
        <f>IF(Configurações!$B$3="Simples",IF('Escala Simples'!AN74="Trabalho","TRAB",IF('Escala Simples'!AN74="Folga","FOLGA",IF('Escala Simples'!AN74="Atestado","ATEST",IF('Escala Simples'!AN74="Férias","FERIAS","")))),"")</f>
        <v/>
      </c>
      <c r="LN74" s="71" t="str">
        <f>IF(Configurações!$B$3="Colunas",IF('Escala Colunas'!Q218="","",'Escala Colunas'!Q218),IF(Configurações!$B$3="Simples","",IF('Escala Linhas'!FE74="","",'Escala Linhas'!FE74)))</f>
        <v/>
      </c>
      <c r="LO74" s="71" t="str">
        <f>IF(Configurações!$B$3="Colunas",IF('Escala Colunas'!Q219="","",'Escala Colunas'!Q219),IF(Configurações!$B$3="Simples","",IF('Escala Linhas'!FF74="","",'Escala Linhas'!FF74)))</f>
        <v/>
      </c>
      <c r="LP74" s="71" t="str">
        <f>IF(Configurações!$B$3="Colunas",IF('Escala Colunas'!Q220="","",'Escala Colunas'!Q220),IF(Configurações!$B$3="Simples","",IF('Escala Linhas'!FG74="","",'Escala Linhas'!FG74)))</f>
        <v/>
      </c>
      <c r="LQ74" s="71" t="str">
        <f>IF(Configurações!$B$3="Colunas",IF('Escala Colunas'!Q221="","",'Escala Colunas'!Q221),IF(Configurações!$B$3="Simples","",IF('Escala Linhas'!FH74="","",'Escala Linhas'!FH74)))</f>
        <v/>
      </c>
      <c r="LR74">
        <f>IF($B74="",0,IF(Configurações!$B$3="Simples",IF(OR(LX74="TRAB",LX74="ATEST"),1,0),IF(AND(LN74&lt;&gt;"",LQ74&lt;&gt;""),1,0)))</f>
        <v>0</v>
      </c>
      <c r="LS74" s="72">
        <f>IF(AND(LR74=1,Configurações!$B$3&lt;&gt;"Simples"),MOD(LQ74-LN74,1)-LT74,0)</f>
        <v>0</v>
      </c>
      <c r="LT74" s="72">
        <f t="shared" si="194"/>
        <v>0</v>
      </c>
      <c r="LU74">
        <f t="shared" si="195"/>
        <v>0</v>
      </c>
      <c r="LV74">
        <f t="shared" si="196"/>
        <v>0</v>
      </c>
      <c r="LW74" s="38" t="str">
        <f>IF(LR74=0,"",IF(LU74&gt;Configurações!$B$15,"7DIA ","")&amp;IF(AND(WEEKDAY(LN$5)=1,LV74&gt;IF($D74="F",Configurações!$B$13,Configurações!$B$14)),"DOM ","")&amp;IF(Configurações!$B$3="Simples","",IF(ROUND(LS74*1440,0)&lt;=ROUND(Configurações!$B$11*1440,0),IF(ROUND(LT74*1440,0)&gt;0,"INT-INDEVIDO",""),IF(ROUND(LS74*1440,0)&lt;=ROUND(Configurações!$B$12*1440,0),IF(ROUND(LT74*1440,0)&lt;&gt;ROUND(Configurações!$B$8*1440,0),"INT-15MIN",""),IF(OR(ROUND(LT74*1440,0)&lt;ROUND(Configurações!$B$9*1440,0),ROUND(LT74*1440,0)&gt;ROUND(Configurações!$B$10*1440,0)),"INT-1H2H","")))))</f>
        <v/>
      </c>
      <c r="LX74" t="str">
        <f>IF(Configurações!$B$3="Simples",IF('Escala Simples'!AO74="Trabalho","TRAB",IF('Escala Simples'!AO74="Folga","FOLGA",IF('Escala Simples'!AO74="Atestado","ATEST",IF('Escala Simples'!AO74="Férias","FERIAS","")))),"")</f>
        <v/>
      </c>
      <c r="LY74" s="71" t="str">
        <f>IF(Configurações!$B$3="Colunas",IF('Escala Colunas'!Q223="","",'Escala Colunas'!Q223),IF(Configurações!$B$3="Simples","",IF('Escala Linhas'!FJ74="","",'Escala Linhas'!FJ74)))</f>
        <v/>
      </c>
      <c r="LZ74" s="71" t="str">
        <f>IF(Configurações!$B$3="Colunas",IF('Escala Colunas'!Q224="","",'Escala Colunas'!Q224),IF(Configurações!$B$3="Simples","",IF('Escala Linhas'!FK74="","",'Escala Linhas'!FK74)))</f>
        <v/>
      </c>
      <c r="MA74" s="71" t="str">
        <f>IF(Configurações!$B$3="Colunas",IF('Escala Colunas'!Q225="","",'Escala Colunas'!Q225),IF(Configurações!$B$3="Simples","",IF('Escala Linhas'!FL74="","",'Escala Linhas'!FL74)))</f>
        <v/>
      </c>
      <c r="MB74" s="71" t="str">
        <f>IF(Configurações!$B$3="Colunas",IF('Escala Colunas'!Q226="","",'Escala Colunas'!Q226),IF(Configurações!$B$3="Simples","",IF('Escala Linhas'!FM74="","",'Escala Linhas'!FM74)))</f>
        <v/>
      </c>
      <c r="MC74">
        <f>IF($B74="",0,IF(Configurações!$B$3="Simples",IF(OR(MI74="TRAB",MI74="ATEST"),1,0),IF(AND(LY74&lt;&gt;"",MB74&lt;&gt;""),1,0)))</f>
        <v>0</v>
      </c>
      <c r="MD74" s="72">
        <f>IF(AND(MC74=1,Configurações!$B$3&lt;&gt;"Simples"),MOD(MB74-LY74,1)-ME74,0)</f>
        <v>0</v>
      </c>
      <c r="ME74" s="72">
        <f t="shared" si="197"/>
        <v>0</v>
      </c>
      <c r="MF74">
        <f t="shared" si="198"/>
        <v>0</v>
      </c>
      <c r="MG74">
        <f t="shared" si="199"/>
        <v>0</v>
      </c>
      <c r="MH74" s="38" t="str">
        <f>IF(MC74=0,"",IF(MF74&gt;Configurações!$B$15,"7DIA ","")&amp;IF(AND(WEEKDAY(LY$5)=1,MG74&gt;IF($D74="F",Configurações!$B$13,Configurações!$B$14)),"DOM ","")&amp;IF(Configurações!$B$3="Simples","",IF(ROUND(MD74*1440,0)&lt;=ROUND(Configurações!$B$11*1440,0),IF(ROUND(ME74*1440,0)&gt;0,"INT-INDEVIDO",""),IF(ROUND(MD74*1440,0)&lt;=ROUND(Configurações!$B$12*1440,0),IF(ROUND(ME74*1440,0)&lt;&gt;ROUND(Configurações!$B$8*1440,0),"INT-15MIN",""),IF(OR(ROUND(ME74*1440,0)&lt;ROUND(Configurações!$B$9*1440,0),ROUND(ME74*1440,0)&gt;ROUND(Configurações!$B$10*1440,0)),"INT-1H2H","")))))</f>
        <v/>
      </c>
      <c r="MI74" t="str">
        <f>IF(Configurações!$B$3="Simples",IF('Escala Simples'!AP74="Trabalho","TRAB",IF('Escala Simples'!AP74="Folga","FOLGA",IF('Escala Simples'!AP74="Atestado","ATEST",IF('Escala Simples'!AP74="Férias","FERIAS","")))),"")</f>
        <v/>
      </c>
      <c r="MJ74" s="71" t="str">
        <f>IF(Configurações!$B$3="Colunas",IF('Escala Colunas'!Q228="","",'Escala Colunas'!Q228),IF(Configurações!$B$3="Simples","",IF('Escala Linhas'!FO74="","",'Escala Linhas'!FO74)))</f>
        <v/>
      </c>
      <c r="MK74" s="71" t="str">
        <f>IF(Configurações!$B$3="Colunas",IF('Escala Colunas'!Q229="","",'Escala Colunas'!Q229),IF(Configurações!$B$3="Simples","",IF('Escala Linhas'!FP74="","",'Escala Linhas'!FP74)))</f>
        <v/>
      </c>
      <c r="ML74" s="71" t="str">
        <f>IF(Configurações!$B$3="Colunas",IF('Escala Colunas'!Q230="","",'Escala Colunas'!Q230),IF(Configurações!$B$3="Simples","",IF('Escala Linhas'!FQ74="","",'Escala Linhas'!FQ74)))</f>
        <v/>
      </c>
      <c r="MM74" s="71" t="str">
        <f>IF(Configurações!$B$3="Colunas",IF('Escala Colunas'!Q231="","",'Escala Colunas'!Q231),IF(Configurações!$B$3="Simples","",IF('Escala Linhas'!FR74="","",'Escala Linhas'!FR74)))</f>
        <v/>
      </c>
      <c r="MN74">
        <f>IF($B74="",0,IF(Configurações!$B$3="Simples",IF(OR(MT74="TRAB",MT74="ATEST"),1,0),IF(AND(MJ74&lt;&gt;"",MM74&lt;&gt;""),1,0)))</f>
        <v>0</v>
      </c>
      <c r="MO74" s="72">
        <f>IF(AND(MN74=1,Configurações!$B$3&lt;&gt;"Simples"),MOD(MM74-MJ74,1)-MP74,0)</f>
        <v>0</v>
      </c>
      <c r="MP74" s="72">
        <f t="shared" si="200"/>
        <v>0</v>
      </c>
      <c r="MQ74">
        <f t="shared" si="201"/>
        <v>0</v>
      </c>
      <c r="MR74">
        <f t="shared" si="202"/>
        <v>0</v>
      </c>
      <c r="MS74" s="38" t="str">
        <f>IF(MN74=0,"",IF(MQ74&gt;Configurações!$B$15,"7DIA ","")&amp;IF(AND(WEEKDAY(MJ$5)=1,MR74&gt;IF($D74="F",Configurações!$B$13,Configurações!$B$14)),"DOM ","")&amp;IF(Configurações!$B$3="Simples","",IF(ROUND(MO74*1440,0)&lt;=ROUND(Configurações!$B$11*1440,0),IF(ROUND(MP74*1440,0)&gt;0,"INT-INDEVIDO",""),IF(ROUND(MO74*1440,0)&lt;=ROUND(Configurações!$B$12*1440,0),IF(ROUND(MP74*1440,0)&lt;&gt;ROUND(Configurações!$B$8*1440,0),"INT-15MIN",""),IF(OR(ROUND(MP74*1440,0)&lt;ROUND(Configurações!$B$9*1440,0),ROUND(MP74*1440,0)&gt;ROUND(Configurações!$B$10*1440,0)),"INT-1H2H","")))))</f>
        <v/>
      </c>
      <c r="MT74" t="str">
        <f>IF(Configurações!$B$3="Simples",IF('Escala Simples'!AQ74="Trabalho","TRAB",IF('Escala Simples'!AQ74="Folga","FOLGA",IF('Escala Simples'!AQ74="Atestado","ATEST",IF('Escala Simples'!AQ74="Férias","FERIAS","")))),"")</f>
        <v/>
      </c>
      <c r="MU74" s="71" t="str">
        <f>IF(Configurações!$B$3="Colunas",IF('Escala Colunas'!Q233="","",'Escala Colunas'!Q233),IF(Configurações!$B$3="Simples","",IF('Escala Linhas'!FT74="","",'Escala Linhas'!FT74)))</f>
        <v/>
      </c>
      <c r="MV74" s="71" t="str">
        <f>IF(Configurações!$B$3="Colunas",IF('Escala Colunas'!Q234="","",'Escala Colunas'!Q234),IF(Configurações!$B$3="Simples","",IF('Escala Linhas'!FU74="","",'Escala Linhas'!FU74)))</f>
        <v/>
      </c>
      <c r="MW74" s="71" t="str">
        <f>IF(Configurações!$B$3="Colunas",IF('Escala Colunas'!Q235="","",'Escala Colunas'!Q235),IF(Configurações!$B$3="Simples","",IF('Escala Linhas'!FV74="","",'Escala Linhas'!FV74)))</f>
        <v/>
      </c>
      <c r="MX74" s="71" t="str">
        <f>IF(Configurações!$B$3="Colunas",IF('Escala Colunas'!Q236="","",'Escala Colunas'!Q236),IF(Configurações!$B$3="Simples","",IF('Escala Linhas'!FW74="","",'Escala Linhas'!FW74)))</f>
        <v/>
      </c>
      <c r="MY74">
        <f>IF($B74="",0,IF(Configurações!$B$3="Simples",IF(OR(NE74="TRAB",NE74="ATEST"),1,0),IF(AND(MU74&lt;&gt;"",MX74&lt;&gt;""),1,0)))</f>
        <v>0</v>
      </c>
      <c r="MZ74" s="72">
        <f>IF(AND(MY74=1,Configurações!$B$3&lt;&gt;"Simples"),MOD(MX74-MU74,1)-NA74,0)</f>
        <v>0</v>
      </c>
      <c r="NA74" s="72">
        <f t="shared" si="203"/>
        <v>0</v>
      </c>
      <c r="NB74">
        <f t="shared" si="204"/>
        <v>0</v>
      </c>
      <c r="NC74">
        <f t="shared" si="205"/>
        <v>0</v>
      </c>
      <c r="ND74" s="38" t="str">
        <f>IF(MY74=0,"",IF(NB74&gt;Configurações!$B$15,"7DIA ","")&amp;IF(AND(WEEKDAY(MU$5)=1,NC74&gt;IF($D74="F",Configurações!$B$13,Configurações!$B$14)),"DOM ","")&amp;IF(Configurações!$B$3="Simples","",IF(ROUND(MZ74*1440,0)&lt;=ROUND(Configurações!$B$11*1440,0),IF(ROUND(NA74*1440,0)&gt;0,"INT-INDEVIDO",""),IF(ROUND(MZ74*1440,0)&lt;=ROUND(Configurações!$B$12*1440,0),IF(ROUND(NA74*1440,0)&lt;&gt;ROUND(Configurações!$B$8*1440,0),"INT-15MIN",""),IF(OR(ROUND(NA74*1440,0)&lt;ROUND(Configurações!$B$9*1440,0),ROUND(NA74*1440,0)&gt;ROUND(Configurações!$B$10*1440,0)),"INT-1H2H","")))))</f>
        <v/>
      </c>
      <c r="NE74" t="str">
        <f>IF(Configurações!$B$3="Simples",IF('Escala Simples'!AR74="Trabalho","TRAB",IF('Escala Simples'!AR74="Folga","FOLGA",IF('Escala Simples'!AR74="Atestado","ATEST",IF('Escala Simples'!AR74="Férias","FERIAS","")))),"")</f>
        <v/>
      </c>
      <c r="NF74" s="71" t="str">
        <f>IF(Configurações!$B$3="Colunas",IF('Escala Colunas'!Q238="","",'Escala Colunas'!Q238),IF(Configurações!$B$3="Simples","",IF('Escala Linhas'!FY74="","",'Escala Linhas'!FY74)))</f>
        <v/>
      </c>
      <c r="NG74" s="71" t="str">
        <f>IF(Configurações!$B$3="Colunas",IF('Escala Colunas'!Q239="","",'Escala Colunas'!Q239),IF(Configurações!$B$3="Simples","",IF('Escala Linhas'!FZ74="","",'Escala Linhas'!FZ74)))</f>
        <v/>
      </c>
      <c r="NH74" s="71" t="str">
        <f>IF(Configurações!$B$3="Colunas",IF('Escala Colunas'!Q240="","",'Escala Colunas'!Q240),IF(Configurações!$B$3="Simples","",IF('Escala Linhas'!GA74="","",'Escala Linhas'!GA74)))</f>
        <v/>
      </c>
      <c r="NI74" s="71" t="str">
        <f>IF(Configurações!$B$3="Colunas",IF('Escala Colunas'!Q241="","",'Escala Colunas'!Q241),IF(Configurações!$B$3="Simples","",IF('Escala Linhas'!GB74="","",'Escala Linhas'!GB74)))</f>
        <v/>
      </c>
      <c r="NJ74">
        <f>IF($B74="",0,IF(Configurações!$B$3="Simples",IF(OR(NP74="TRAB",NP74="ATEST"),1,0),IF(AND(NF74&lt;&gt;"",NI74&lt;&gt;""),1,0)))</f>
        <v>0</v>
      </c>
      <c r="NK74" s="72">
        <f>IF(AND(NJ74=1,Configurações!$B$3&lt;&gt;"Simples"),MOD(NI74-NF74,1)-NL74,0)</f>
        <v>0</v>
      </c>
      <c r="NL74" s="72">
        <f t="shared" si="206"/>
        <v>0</v>
      </c>
      <c r="NM74">
        <f t="shared" si="207"/>
        <v>0</v>
      </c>
      <c r="NN74">
        <f t="shared" si="208"/>
        <v>0</v>
      </c>
      <c r="NO74" s="38" t="str">
        <f>IF(NJ74=0,"",IF(NM74&gt;Configurações!$B$15,"7DIA ","")&amp;IF(AND(WEEKDAY(NF$5)=1,NN74&gt;IF($D74="F",Configurações!$B$13,Configurações!$B$14)),"DOM ","")&amp;IF(Configurações!$B$3="Simples","",IF(ROUND(NK74*1440,0)&lt;=ROUND(Configurações!$B$11*1440,0),IF(ROUND(NL74*1440,0)&gt;0,"INT-INDEVIDO",""),IF(ROUND(NK74*1440,0)&lt;=ROUND(Configurações!$B$12*1440,0),IF(ROUND(NL74*1440,0)&lt;&gt;ROUND(Configurações!$B$8*1440,0),"INT-15MIN",""),IF(OR(ROUND(NL74*1440,0)&lt;ROUND(Configurações!$B$9*1440,0),ROUND(NL74*1440,0)&gt;ROUND(Configurações!$B$10*1440,0)),"INT-1H2H","")))))</f>
        <v/>
      </c>
      <c r="NP74" t="str">
        <f>IF(Configurações!$B$3="Simples",IF('Escala Simples'!AS74="Trabalho","TRAB",IF('Escala Simples'!AS74="Folga","FOLGA",IF('Escala Simples'!AS74="Atestado","ATEST",IF('Escala Simples'!AS74="Férias","FERIAS","")))),"")</f>
        <v/>
      </c>
      <c r="NQ74" s="71" t="str">
        <f>IF(Configurações!$B$3="Colunas",IF('Escala Colunas'!Q243="","",'Escala Colunas'!Q243),IF(Configurações!$B$3="Simples","",IF('Escala Linhas'!GD74="","",'Escala Linhas'!GD74)))</f>
        <v/>
      </c>
      <c r="NR74" s="71" t="str">
        <f>IF(Configurações!$B$3="Colunas",IF('Escala Colunas'!Q244="","",'Escala Colunas'!Q244),IF(Configurações!$B$3="Simples","",IF('Escala Linhas'!GE74="","",'Escala Linhas'!GE74)))</f>
        <v/>
      </c>
      <c r="NS74" s="71" t="str">
        <f>IF(Configurações!$B$3="Colunas",IF('Escala Colunas'!Q245="","",'Escala Colunas'!Q245),IF(Configurações!$B$3="Simples","",IF('Escala Linhas'!GF74="","",'Escala Linhas'!GF74)))</f>
        <v/>
      </c>
      <c r="NT74" s="71" t="str">
        <f>IF(Configurações!$B$3="Colunas",IF('Escala Colunas'!Q246="","",'Escala Colunas'!Q246),IF(Configurações!$B$3="Simples","",IF('Escala Linhas'!GG74="","",'Escala Linhas'!GG74)))</f>
        <v/>
      </c>
      <c r="NU74">
        <f>IF($B74="",0,IF(Configurações!$B$3="Simples",IF(OR(OA74="TRAB",OA74="ATEST"),1,0),IF(AND(NQ74&lt;&gt;"",NT74&lt;&gt;""),1,0)))</f>
        <v>0</v>
      </c>
      <c r="NV74" s="72">
        <f>IF(AND(NU74=1,Configurações!$B$3&lt;&gt;"Simples"),MOD(NT74-NQ74,1)-NW74,0)</f>
        <v>0</v>
      </c>
      <c r="NW74" s="72">
        <f t="shared" si="209"/>
        <v>0</v>
      </c>
      <c r="NX74">
        <f t="shared" si="210"/>
        <v>0</v>
      </c>
      <c r="NY74">
        <f t="shared" si="211"/>
        <v>0</v>
      </c>
      <c r="NZ74" s="38" t="str">
        <f>IF(NU74=0,"",IF(NX74&gt;Configurações!$B$15,"7DIA ","")&amp;IF(AND(WEEKDAY(NQ$5)=1,NY74&gt;IF($D74="F",Configurações!$B$13,Configurações!$B$14)),"DOM ","")&amp;IF(Configurações!$B$3="Simples","",IF(ROUND(NV74*1440,0)&lt;=ROUND(Configurações!$B$11*1440,0),IF(ROUND(NW74*1440,0)&gt;0,"INT-INDEVIDO",""),IF(ROUND(NV74*1440,0)&lt;=ROUND(Configurações!$B$12*1440,0),IF(ROUND(NW74*1440,0)&lt;&gt;ROUND(Configurações!$B$8*1440,0),"INT-15MIN",""),IF(OR(ROUND(NW74*1440,0)&lt;ROUND(Configurações!$B$9*1440,0),ROUND(NW74*1440,0)&gt;ROUND(Configurações!$B$10*1440,0)),"INT-1H2H","")))))</f>
        <v/>
      </c>
      <c r="OA74" t="str">
        <f>IF(Configurações!$B$3="Simples",IF('Escala Simples'!AT74="Trabalho","TRAB",IF('Escala Simples'!AT74="Folga","FOLGA",IF('Escala Simples'!AT74="Atestado","ATEST",IF('Escala Simples'!AT74="Férias","FERIAS","")))),"")</f>
        <v/>
      </c>
      <c r="OB74" s="72">
        <f>SUMIFS(Cálculos!$G74:$OA74,Cálculos!$G$4:$OA$4,"H",Cálculos!$G$3:$OA$3,1)</f>
        <v>0</v>
      </c>
      <c r="OC74">
        <f>SUMIFS(Cálculos!$G74:$OA74,Cálculos!$G$4:$OA$4,"T",Cálculos!$G$3:$OA$3,1)</f>
        <v>0</v>
      </c>
      <c r="OD74" s="69" t="str">
        <f>IF($B74="","",IF(AND(Configurações!$B$3&lt;&gt;"Simples",ISNUMBER($C74),ROUND(OB74*1440,0)&gt;$C74*60),"Jornada semanal excedida: "&amp;TEXT(OB74,"[h]:mm")&amp;" (contratada "&amp;$C74&amp;"h) • ","")&amp;IF(IF(Configurações!$B$6="Sim",OC74&gt;6,OC74&gt;Configurações!$B$5),IF(Configurações!$B$6="Sim","Semana inteira sem folga — mínimo 1 folga (CCT/ACT) • ","Mais de "&amp;Configurações!$B$5&amp;" dias trabalhados — obrigatórias 2 folgas semanais • "),"")&amp;IF(COUNTIF(G74:CD74,"*7DIA*")&gt;0,"7º dia consecutivo de trabalho • ","")&amp;IF(COUNTIF(G74:CD74,"*DOM*")&gt;0,"Domingos consecutivos acima do permitido • ","")&amp;IF(COUNTIF(G74:CD74,"*INT-INDEVIDO*")&gt;0,"Intervalo indevido em jornada até 4h • ","")&amp;IF(COUNTIF(G74:CD74,"*INT-15MIN*")&gt;0,"Intervalo deve ser de 15 min (jornada 4h01–6h) • ","")&amp;IF(COUNTIF(G74:CD74,"*INT-1H2H*")&gt;0,"Intervalo fora de 1h–2h (jornada acima de 6h) • ",""))</f>
        <v/>
      </c>
      <c r="OE74">
        <f>IF($B74="",0,IF(AND(Configurações!$B$3&lt;&gt;"Simples",ISNUMBER($C74),ROUND(OB74*1440,0)&gt;$C74*60),1,0))</f>
        <v>0</v>
      </c>
      <c r="OF74">
        <f>IF($B74="",0,IF(IF(Configurações!$B$6="Sim",OC74&gt;6,OC74&gt;Configurações!$B$5),1,0))</f>
        <v>0</v>
      </c>
      <c r="OG74" s="72">
        <f>SUMIFS(Cálculos!$G74:$OA74,Cálculos!$G$4:$OA$4,"H",Cálculos!$G$3:$OA$3,2)</f>
        <v>0</v>
      </c>
      <c r="OH74">
        <f>SUMIFS(Cálculos!$G74:$OA74,Cálculos!$G$4:$OA$4,"T",Cálculos!$G$3:$OA$3,2)</f>
        <v>0</v>
      </c>
      <c r="OI74" s="69" t="str">
        <f>IF($B74="","",IF(AND(Configurações!$B$3&lt;&gt;"Simples",ISNUMBER($C74),ROUND(OG74*1440,0)&gt;$C74*60),"Jornada semanal excedida: "&amp;TEXT(OG74,"[h]:mm")&amp;" (contratada "&amp;$C74&amp;"h) • ","")&amp;IF(IF(Configurações!$B$6="Sim",OH74&gt;6,OH74&gt;Configurações!$B$5),IF(Configurações!$B$6="Sim","Semana inteira sem folga — mínimo 1 folga (CCT/ACT) • ","Mais de "&amp;Configurações!$B$5&amp;" dias trabalhados — obrigatórias 2 folgas semanais • "),"")&amp;IF(COUNTIF(CF74:FC74,"*7DIA*")&gt;0,"7º dia consecutivo de trabalho • ","")&amp;IF(COUNTIF(CF74:FC74,"*DOM*")&gt;0,"Domingos consecutivos acima do permitido • ","")&amp;IF(COUNTIF(CF74:FC74,"*INT-INDEVIDO*")&gt;0,"Intervalo indevido em jornada até 4h • ","")&amp;IF(COUNTIF(CF74:FC74,"*INT-15MIN*")&gt;0,"Intervalo deve ser de 15 min (jornada 4h01–6h) • ","")&amp;IF(COUNTIF(CF74:FC74,"*INT-1H2H*")&gt;0,"Intervalo fora de 1h–2h (jornada acima de 6h) • ",""))</f>
        <v/>
      </c>
      <c r="OJ74">
        <f>IF($B74="",0,IF(AND(Configurações!$B$3&lt;&gt;"Simples",ISNUMBER($C74),ROUND(OG74*1440,0)&gt;$C74*60),1,0))</f>
        <v>0</v>
      </c>
      <c r="OK74">
        <f>IF($B74="",0,IF(IF(Configurações!$B$6="Sim",OH74&gt;6,OH74&gt;Configurações!$B$5),1,0))</f>
        <v>0</v>
      </c>
      <c r="OL74" s="72">
        <f>SUMIFS(Cálculos!$G74:$OA74,Cálculos!$G$4:$OA$4,"H",Cálculos!$G$3:$OA$3,3)</f>
        <v>0</v>
      </c>
      <c r="OM74">
        <f>SUMIFS(Cálculos!$G74:$OA74,Cálculos!$G$4:$OA$4,"T",Cálculos!$G$3:$OA$3,3)</f>
        <v>0</v>
      </c>
      <c r="ON74" s="69" t="str">
        <f>IF($B74="","",IF(AND(Configurações!$B$3&lt;&gt;"Simples",ISNUMBER($C74),ROUND(OL74*1440,0)&gt;$C74*60),"Jornada semanal excedida: "&amp;TEXT(OL74,"[h]:mm")&amp;" (contratada "&amp;$C74&amp;"h) • ","")&amp;IF(IF(Configurações!$B$6="Sim",OM74&gt;6,OM74&gt;Configurações!$B$5),IF(Configurações!$B$6="Sim","Semana inteira sem folga — mínimo 1 folga (CCT/ACT) • ","Mais de "&amp;Configurações!$B$5&amp;" dias trabalhados — obrigatórias 2 folgas semanais • "),"")&amp;IF(COUNTIF(FE74:IB74,"*7DIA*")&gt;0,"7º dia consecutivo de trabalho • ","")&amp;IF(COUNTIF(FE74:IB74,"*DOM*")&gt;0,"Domingos consecutivos acima do permitido • ","")&amp;IF(COUNTIF(FE74:IB74,"*INT-INDEVIDO*")&gt;0,"Intervalo indevido em jornada até 4h • ","")&amp;IF(COUNTIF(FE74:IB74,"*INT-15MIN*")&gt;0,"Intervalo deve ser de 15 min (jornada 4h01–6h) • ","")&amp;IF(COUNTIF(FE74:IB74,"*INT-1H2H*")&gt;0,"Intervalo fora de 1h–2h (jornada acima de 6h) • ",""))</f>
        <v/>
      </c>
      <c r="OO74">
        <f>IF($B74="",0,IF(AND(Configurações!$B$3&lt;&gt;"Simples",ISNUMBER($C74),ROUND(OL74*1440,0)&gt;$C74*60),1,0))</f>
        <v>0</v>
      </c>
      <c r="OP74">
        <f>IF($B74="",0,IF(IF(Configurações!$B$6="Sim",OM74&gt;6,OM74&gt;Configurações!$B$5),1,0))</f>
        <v>0</v>
      </c>
      <c r="OQ74" s="72">
        <f>SUMIFS(Cálculos!$G74:$OA74,Cálculos!$G$4:$OA$4,"H",Cálculos!$G$3:$OA$3,4)</f>
        <v>0</v>
      </c>
      <c r="OR74">
        <f>SUMIFS(Cálculos!$G74:$OA74,Cálculos!$G$4:$OA$4,"T",Cálculos!$G$3:$OA$3,4)</f>
        <v>0</v>
      </c>
      <c r="OS74" s="69" t="str">
        <f>IF($B74="","",IF(AND(Configurações!$B$3&lt;&gt;"Simples",ISNUMBER($C74),ROUND(OQ74*1440,0)&gt;$C74*60),"Jornada semanal excedida: "&amp;TEXT(OQ74,"[h]:mm")&amp;" (contratada "&amp;$C74&amp;"h) • ","")&amp;IF(IF(Configurações!$B$6="Sim",OR74&gt;6,OR74&gt;Configurações!$B$5),IF(Configurações!$B$6="Sim","Semana inteira sem folga — mínimo 1 folga (CCT/ACT) • ","Mais de "&amp;Configurações!$B$5&amp;" dias trabalhados — obrigatórias 2 folgas semanais • "),"")&amp;IF(COUNTIF(ID74:LA74,"*7DIA*")&gt;0,"7º dia consecutivo de trabalho • ","")&amp;IF(COUNTIF(ID74:LA74,"*DOM*")&gt;0,"Domingos consecutivos acima do permitido • ","")&amp;IF(COUNTIF(ID74:LA74,"*INT-INDEVIDO*")&gt;0,"Intervalo indevido em jornada até 4h • ","")&amp;IF(COUNTIF(ID74:LA74,"*INT-15MIN*")&gt;0,"Intervalo deve ser de 15 min (jornada 4h01–6h) • ","")&amp;IF(COUNTIF(ID74:LA74,"*INT-1H2H*")&gt;0,"Intervalo fora de 1h–2h (jornada acima de 6h) • ",""))</f>
        <v/>
      </c>
      <c r="OT74">
        <f>IF($B74="",0,IF(AND(Configurações!$B$3&lt;&gt;"Simples",ISNUMBER($C74),ROUND(OQ74*1440,0)&gt;$C74*60),1,0))</f>
        <v>0</v>
      </c>
      <c r="OU74">
        <f>IF($B74="",0,IF(IF(Configurações!$B$6="Sim",OR74&gt;6,OR74&gt;Configurações!$B$5),1,0))</f>
        <v>0</v>
      </c>
      <c r="OV74" s="72">
        <f>SUMIFS(Cálculos!$G74:$OA74,Cálculos!$G$4:$OA$4,"H",Cálculos!$G$3:$OA$3,5)</f>
        <v>0</v>
      </c>
      <c r="OW74">
        <f>SUMIFS(Cálculos!$G74:$OA74,Cálculos!$G$4:$OA$4,"T",Cálculos!$G$3:$OA$3,5)</f>
        <v>0</v>
      </c>
      <c r="OX74" s="69" t="str">
        <f>IF($B74="","",IF(AND(Configurações!$B$3&lt;&gt;"Simples",ISNUMBER($C74),ROUND(OV74*1440,0)&gt;$C74*60),"Jornada semanal excedida: "&amp;TEXT(OV74,"[h]:mm")&amp;" (contratada "&amp;$C74&amp;"h) • ","")&amp;IF(IF(Configurações!$B$6="Sim",OW74&gt;6,OW74&gt;Configurações!$B$5),IF(Configurações!$B$6="Sim","Semana inteira sem folga — mínimo 1 folga (CCT/ACT) • ","Mais de "&amp;Configurações!$B$5&amp;" dias trabalhados — obrigatórias 2 folgas semanais • "),"")&amp;IF(COUNTIF(LC74:NZ74,"*7DIA*")&gt;0,"7º dia consecutivo de trabalho • ","")&amp;IF(COUNTIF(LC74:NZ74,"*DOM*")&gt;0,"Domingos consecutivos acima do permitido • ","")&amp;IF(COUNTIF(LC74:NZ74,"*INT-INDEVIDO*")&gt;0,"Intervalo indevido em jornada até 4h • ","")&amp;IF(COUNTIF(LC74:NZ74,"*INT-15MIN*")&gt;0,"Intervalo deve ser de 15 min (jornada 4h01–6h) • ","")&amp;IF(COUNTIF(LC74:NZ74,"*INT-1H2H*")&gt;0,"Intervalo fora de 1h–2h (jornada acima de 6h) • ",""))</f>
        <v/>
      </c>
      <c r="OY74">
        <f>IF($B74="",0,IF(AND(Configurações!$B$3&lt;&gt;"Simples",ISNUMBER($C74),ROUND(OV74*1440,0)&gt;$C74*60),1,0))</f>
        <v>0</v>
      </c>
      <c r="OZ74">
        <f>IF($B74="",0,IF(IF(Configurações!$B$6="Sim",OW74&gt;6,OW74&gt;Configurações!$B$5),1,0))</f>
        <v>0</v>
      </c>
      <c r="PA74">
        <f>IF($B74="",0,SUMPRODUCT((Cálculos!$G$4:$OA$4="T")*(Cálculos!$G$5:$OA$5&gt;=$PA$5)*(Cálculos!$G$5:$OA$5&lt;=$PB$5))-PE74)</f>
        <v>0</v>
      </c>
      <c r="PB74">
        <f>IF($B74="",0,PA74-SUMIFS(Cálculos!$G74:$OA74,Cálculos!$G$4:$OA$4,"T",Cálculos!$G$5:$OA$5,"&gt;="&amp;$PA$5,Cálculos!$G$5:$OA$5,"&lt;="&amp;$PB$5))</f>
        <v>0</v>
      </c>
      <c r="PC74">
        <f>ROUND(PA74*Configurações!$B$7/7,0)</f>
        <v>0</v>
      </c>
      <c r="PD74">
        <f>IF(AND(Configurações!$B$6="Sim",PA74&gt;0,PB74&lt;PC74),1,0)</f>
        <v>0</v>
      </c>
      <c r="PE74">
        <f>IF($B74="",0,COUNTIFS(Cálculos!$G$4:$OA$4,"ST",Cálculos!$G$5:$OA$5,"&gt;="&amp;$PA$5,Cálculos!$G$5:$OA$5,"&lt;="&amp;$PB$5,Cálculos!$G74:$OA74,"FERIAS"))</f>
        <v>0</v>
      </c>
      <c r="PF74">
        <f>IF($B74="",0,SUMPRODUCT((Cálculos!$G$4:$OA$4="T")*(Cálculos!$G$5:$OA$5&gt;=$PF$5)*(Cálculos!$G$5:$OA$5&lt;=$PG$5))-PJ74)</f>
        <v>0</v>
      </c>
      <c r="PG74">
        <f>IF($B74="",0,PF74-SUMIFS(Cálculos!$G74:$OA74,Cálculos!$G$4:$OA$4,"T",Cálculos!$G$5:$OA$5,"&gt;="&amp;$PF$5,Cálculos!$G$5:$OA$5,"&lt;="&amp;$PG$5))</f>
        <v>0</v>
      </c>
      <c r="PH74">
        <f>ROUND(PF74*Configurações!$B$7/7,0)</f>
        <v>0</v>
      </c>
      <c r="PI74">
        <f>IF(AND(Configurações!$B$6="Sim",PF74&gt;0,PG74&lt;PH74),1,0)</f>
        <v>0</v>
      </c>
      <c r="PJ74">
        <f>IF($B74="",0,COUNTIFS(Cálculos!$G$4:$OA$4,"ST",Cálculos!$G$5:$OA$5,"&gt;="&amp;$PF$5,Cálculos!$G$5:$OA$5,"&lt;="&amp;$PG$5,Cálculos!$G74:$OA74,"FERIAS"))</f>
        <v>0</v>
      </c>
      <c r="PK74">
        <f>IF($B74="",0,SUMPRODUCT((Cálculos!$G$4:$OA$4="T")*(Cálculos!$G$5:$OA$5&gt;=$PK$5)*(Cálculos!$G$5:$OA$5&lt;=$PL$5))-PO74)</f>
        <v>0</v>
      </c>
      <c r="PL74">
        <f>IF($B74="",0,PK74-SUMIFS(Cálculos!$G74:$OA74,Cálculos!$G$4:$OA$4,"T",Cálculos!$G$5:$OA$5,"&gt;="&amp;$PK$5,Cálculos!$G$5:$OA$5,"&lt;="&amp;$PL$5))</f>
        <v>0</v>
      </c>
      <c r="PM74">
        <f>ROUND(PK74*Configurações!$B$7/7,0)</f>
        <v>0</v>
      </c>
      <c r="PN74">
        <f>IF(AND(Configurações!$B$6="Sim",PK74&gt;0,PL74&lt;PM74),1,0)</f>
        <v>0</v>
      </c>
      <c r="PO74">
        <f>IF($B74="",0,COUNTIFS(Cálculos!$G$4:$OA$4,"ST",Cálculos!$G$5:$OA$5,"&gt;="&amp;$PK$5,Cálculos!$G$5:$OA$5,"&lt;="&amp;$PL$5,Cálculos!$G74:$OA74,"FERIAS"))</f>
        <v>0</v>
      </c>
      <c r="PP74" s="69" t="str">
        <f t="shared" si="212"/>
        <v/>
      </c>
    </row>
    <row r="75" spans="1:432" x14ac:dyDescent="0.25">
      <c r="A75" s="68" t="str">
        <f t="shared" si="106"/>
        <v/>
      </c>
      <c r="B75" s="69" t="str">
        <f>IF(Configurações!$B$3="Colunas",IF('Escala Colunas'!Q$4="","",'Escala Colunas'!Q$4),IF(Configurações!$B$3="Simples",IF('Escala Simples'!$B75="","",'Escala Simples'!$B75),IF('Escala Linhas'!$B75="","",'Escala Linhas'!$B75)))</f>
        <v/>
      </c>
      <c r="C75" s="70" t="str">
        <f>IF($B75="","",IFERROR(INDEX(Funcionários!$D$5:$D$84,MATCH($B75,Funcionários!$B$5:$B$84,0)),""))</f>
        <v/>
      </c>
      <c r="D75" t="str">
        <f>IF($B75="","",IFERROR(INDEX(Funcionários!$C$5:$C$84,MATCH($B75,Funcionários!$B$5:$B$84,0)),""))</f>
        <v/>
      </c>
      <c r="E75">
        <f>IF($B75="",0,IFERROR(N(INDEX(Funcionários!$E$5:$E$84,MATCH($B75,Funcionários!$B$5:$B$84,0))),0))</f>
        <v>0</v>
      </c>
      <c r="F75">
        <f>IF($B75="",0,IFERROR(N(INDEX(Funcionários!$F$5:$F$84,MATCH($B75,Funcionários!$B$5:$B$84,0))),0))</f>
        <v>0</v>
      </c>
      <c r="G75" s="71" t="str">
        <f>IF(Configurações!$B$3="Colunas",IF('Escala Colunas'!Q62="","",'Escala Colunas'!Q62),IF(Configurações!$B$3="Simples","",IF('Escala Linhas'!D75="","",'Escala Linhas'!D75)))</f>
        <v/>
      </c>
      <c r="H75" s="71" t="str">
        <f>IF(Configurações!$B$3="Colunas",IF('Escala Colunas'!Q63="","",'Escala Colunas'!Q63),IF(Configurações!$B$3="Simples","",IF('Escala Linhas'!E75="","",'Escala Linhas'!E75)))</f>
        <v/>
      </c>
      <c r="I75" s="71" t="str">
        <f>IF(Configurações!$B$3="Colunas",IF('Escala Colunas'!Q64="","",'Escala Colunas'!Q64),IF(Configurações!$B$3="Simples","",IF('Escala Linhas'!F75="","",'Escala Linhas'!F75)))</f>
        <v/>
      </c>
      <c r="J75" s="71" t="str">
        <f>IF(Configurações!$B$3="Colunas",IF('Escala Colunas'!Q65="","",'Escala Colunas'!Q65),IF(Configurações!$B$3="Simples","",IF('Escala Linhas'!G75="","",'Escala Linhas'!G75)))</f>
        <v/>
      </c>
      <c r="K75">
        <f>IF($B75="",0,IF(Configurações!$B$3="Simples",IF(OR(Q75="TRAB",Q75="ATEST"),1,0),IF(AND(G75&lt;&gt;"",J75&lt;&gt;""),1,0)))</f>
        <v>0</v>
      </c>
      <c r="L75" s="72">
        <f>IF(AND(K75=1,Configurações!$B$3&lt;&gt;"Simples"),MOD(J75-G75,1)-M75,0)</f>
        <v>0</v>
      </c>
      <c r="M75" s="72">
        <f t="shared" si="107"/>
        <v>0</v>
      </c>
      <c r="N75">
        <f t="shared" si="108"/>
        <v>0</v>
      </c>
      <c r="O75">
        <f t="shared" si="109"/>
        <v>0</v>
      </c>
      <c r="P75" s="38" t="str">
        <f>IF(K75=0,"",IF(N75&gt;Configurações!$B$15,"7DIA ","")&amp;IF(AND(WEEKDAY(G$5)=1,O75&gt;IF($D75="F",Configurações!$B$13,Configurações!$B$14)),"DOM ","")&amp;IF(Configurações!$B$3="Simples","",IF(ROUND(L75*1440,0)&lt;=ROUND(Configurações!$B$11*1440,0),IF(ROUND(M75*1440,0)&gt;0,"INT-INDEVIDO",""),IF(ROUND(L75*1440,0)&lt;=ROUND(Configurações!$B$12*1440,0),IF(ROUND(M75*1440,0)&lt;&gt;ROUND(Configurações!$B$8*1440,0),"INT-15MIN",""),IF(OR(ROUND(M75*1440,0)&lt;ROUND(Configurações!$B$9*1440,0),ROUND(M75*1440,0)&gt;ROUND(Configurações!$B$10*1440,0)),"INT-1H2H","")))))</f>
        <v/>
      </c>
      <c r="Q75" t="str">
        <f>IF(Configurações!$B$3="Simples",IF('Escala Simples'!D75="Trabalho","TRAB",IF('Escala Simples'!D75="Folga","FOLGA",IF('Escala Simples'!D75="Atestado","ATEST",IF('Escala Simples'!D75="Férias","FERIAS","")))),"")</f>
        <v/>
      </c>
      <c r="R75" s="71" t="str">
        <f>IF(Configurações!$B$3="Colunas",IF('Escala Colunas'!Q67="","",'Escala Colunas'!Q67),IF(Configurações!$B$3="Simples","",IF('Escala Linhas'!I75="","",'Escala Linhas'!I75)))</f>
        <v/>
      </c>
      <c r="S75" s="71" t="str">
        <f>IF(Configurações!$B$3="Colunas",IF('Escala Colunas'!Q68="","",'Escala Colunas'!Q68),IF(Configurações!$B$3="Simples","",IF('Escala Linhas'!J75="","",'Escala Linhas'!J75)))</f>
        <v/>
      </c>
      <c r="T75" s="71" t="str">
        <f>IF(Configurações!$B$3="Colunas",IF('Escala Colunas'!Q69="","",'Escala Colunas'!Q69),IF(Configurações!$B$3="Simples","",IF('Escala Linhas'!K75="","",'Escala Linhas'!K75)))</f>
        <v/>
      </c>
      <c r="U75" s="71" t="str">
        <f>IF(Configurações!$B$3="Colunas",IF('Escala Colunas'!Q70="","",'Escala Colunas'!Q70),IF(Configurações!$B$3="Simples","",IF('Escala Linhas'!L75="","",'Escala Linhas'!L75)))</f>
        <v/>
      </c>
      <c r="V75">
        <f>IF($B75="",0,IF(Configurações!$B$3="Simples",IF(OR(AB75="TRAB",AB75="ATEST"),1,0),IF(AND(R75&lt;&gt;"",U75&lt;&gt;""),1,0)))</f>
        <v>0</v>
      </c>
      <c r="W75" s="72">
        <f>IF(AND(V75=1,Configurações!$B$3&lt;&gt;"Simples"),MOD(U75-R75,1)-X75,0)</f>
        <v>0</v>
      </c>
      <c r="X75" s="72">
        <f t="shared" si="110"/>
        <v>0</v>
      </c>
      <c r="Y75">
        <f t="shared" si="111"/>
        <v>0</v>
      </c>
      <c r="Z75">
        <f t="shared" si="112"/>
        <v>0</v>
      </c>
      <c r="AA75" s="38" t="str">
        <f>IF(V75=0,"",IF(Y75&gt;Configurações!$B$15,"7DIA ","")&amp;IF(AND(WEEKDAY(R$5)=1,Z75&gt;IF($D75="F",Configurações!$B$13,Configurações!$B$14)),"DOM ","")&amp;IF(Configurações!$B$3="Simples","",IF(ROUND(W75*1440,0)&lt;=ROUND(Configurações!$B$11*1440,0),IF(ROUND(X75*1440,0)&gt;0,"INT-INDEVIDO",""),IF(ROUND(W75*1440,0)&lt;=ROUND(Configurações!$B$12*1440,0),IF(ROUND(X75*1440,0)&lt;&gt;ROUND(Configurações!$B$8*1440,0),"INT-15MIN",""),IF(OR(ROUND(X75*1440,0)&lt;ROUND(Configurações!$B$9*1440,0),ROUND(X75*1440,0)&gt;ROUND(Configurações!$B$10*1440,0)),"INT-1H2H","")))))</f>
        <v/>
      </c>
      <c r="AB75" t="str">
        <f>IF(Configurações!$B$3="Simples",IF('Escala Simples'!E75="Trabalho","TRAB",IF('Escala Simples'!E75="Folga","FOLGA",IF('Escala Simples'!E75="Atestado","ATEST",IF('Escala Simples'!E75="Férias","FERIAS","")))),"")</f>
        <v/>
      </c>
      <c r="AC75" s="71" t="str">
        <f>IF(Configurações!$B$3="Colunas",IF('Escala Colunas'!Q72="","",'Escala Colunas'!Q72),IF(Configurações!$B$3="Simples","",IF('Escala Linhas'!N75="","",'Escala Linhas'!N75)))</f>
        <v/>
      </c>
      <c r="AD75" s="71" t="str">
        <f>IF(Configurações!$B$3="Colunas",IF('Escala Colunas'!Q73="","",'Escala Colunas'!Q73),IF(Configurações!$B$3="Simples","",IF('Escala Linhas'!O75="","",'Escala Linhas'!O75)))</f>
        <v/>
      </c>
      <c r="AE75" s="71" t="str">
        <f>IF(Configurações!$B$3="Colunas",IF('Escala Colunas'!Q74="","",'Escala Colunas'!Q74),IF(Configurações!$B$3="Simples","",IF('Escala Linhas'!P75="","",'Escala Linhas'!P75)))</f>
        <v/>
      </c>
      <c r="AF75" s="71" t="str">
        <f>IF(Configurações!$B$3="Colunas",IF('Escala Colunas'!Q75="","",'Escala Colunas'!Q75),IF(Configurações!$B$3="Simples","",IF('Escala Linhas'!Q75="","",'Escala Linhas'!Q75)))</f>
        <v/>
      </c>
      <c r="AG75">
        <f>IF($B75="",0,IF(Configurações!$B$3="Simples",IF(OR(AM75="TRAB",AM75="ATEST"),1,0),IF(AND(AC75&lt;&gt;"",AF75&lt;&gt;""),1,0)))</f>
        <v>0</v>
      </c>
      <c r="AH75" s="72">
        <f>IF(AND(AG75=1,Configurações!$B$3&lt;&gt;"Simples"),MOD(AF75-AC75,1)-AI75,0)</f>
        <v>0</v>
      </c>
      <c r="AI75" s="72">
        <f t="shared" si="113"/>
        <v>0</v>
      </c>
      <c r="AJ75">
        <f t="shared" si="114"/>
        <v>0</v>
      </c>
      <c r="AK75">
        <f t="shared" si="115"/>
        <v>0</v>
      </c>
      <c r="AL75" s="38" t="str">
        <f>IF(AG75=0,"",IF(AJ75&gt;Configurações!$B$15,"7DIA ","")&amp;IF(AND(WEEKDAY(AC$5)=1,AK75&gt;IF($D75="F",Configurações!$B$13,Configurações!$B$14)),"DOM ","")&amp;IF(Configurações!$B$3="Simples","",IF(ROUND(AH75*1440,0)&lt;=ROUND(Configurações!$B$11*1440,0),IF(ROUND(AI75*1440,0)&gt;0,"INT-INDEVIDO",""),IF(ROUND(AH75*1440,0)&lt;=ROUND(Configurações!$B$12*1440,0),IF(ROUND(AI75*1440,0)&lt;&gt;ROUND(Configurações!$B$8*1440,0),"INT-15MIN",""),IF(OR(ROUND(AI75*1440,0)&lt;ROUND(Configurações!$B$9*1440,0),ROUND(AI75*1440,0)&gt;ROUND(Configurações!$B$10*1440,0)),"INT-1H2H","")))))</f>
        <v/>
      </c>
      <c r="AM75" t="str">
        <f>IF(Configurações!$B$3="Simples",IF('Escala Simples'!F75="Trabalho","TRAB",IF('Escala Simples'!F75="Folga","FOLGA",IF('Escala Simples'!F75="Atestado","ATEST",IF('Escala Simples'!F75="Férias","FERIAS","")))),"")</f>
        <v/>
      </c>
      <c r="AN75" s="71" t="str">
        <f>IF(Configurações!$B$3="Colunas",IF('Escala Colunas'!Q77="","",'Escala Colunas'!Q77),IF(Configurações!$B$3="Simples","",IF('Escala Linhas'!S75="","",'Escala Linhas'!S75)))</f>
        <v/>
      </c>
      <c r="AO75" s="71" t="str">
        <f>IF(Configurações!$B$3="Colunas",IF('Escala Colunas'!Q78="","",'Escala Colunas'!Q78),IF(Configurações!$B$3="Simples","",IF('Escala Linhas'!T75="","",'Escala Linhas'!T75)))</f>
        <v/>
      </c>
      <c r="AP75" s="71" t="str">
        <f>IF(Configurações!$B$3="Colunas",IF('Escala Colunas'!Q79="","",'Escala Colunas'!Q79),IF(Configurações!$B$3="Simples","",IF('Escala Linhas'!U75="","",'Escala Linhas'!U75)))</f>
        <v/>
      </c>
      <c r="AQ75" s="71" t="str">
        <f>IF(Configurações!$B$3="Colunas",IF('Escala Colunas'!Q80="","",'Escala Colunas'!Q80),IF(Configurações!$B$3="Simples","",IF('Escala Linhas'!V75="","",'Escala Linhas'!V75)))</f>
        <v/>
      </c>
      <c r="AR75">
        <f>IF($B75="",0,IF(Configurações!$B$3="Simples",IF(OR(AX75="TRAB",AX75="ATEST"),1,0),IF(AND(AN75&lt;&gt;"",AQ75&lt;&gt;""),1,0)))</f>
        <v>0</v>
      </c>
      <c r="AS75" s="72">
        <f>IF(AND(AR75=1,Configurações!$B$3&lt;&gt;"Simples"),MOD(AQ75-AN75,1)-AT75,0)</f>
        <v>0</v>
      </c>
      <c r="AT75" s="72">
        <f t="shared" si="116"/>
        <v>0</v>
      </c>
      <c r="AU75">
        <f t="shared" si="117"/>
        <v>0</v>
      </c>
      <c r="AV75">
        <f t="shared" si="118"/>
        <v>0</v>
      </c>
      <c r="AW75" s="38" t="str">
        <f>IF(AR75=0,"",IF(AU75&gt;Configurações!$B$15,"7DIA ","")&amp;IF(AND(WEEKDAY(AN$5)=1,AV75&gt;IF($D75="F",Configurações!$B$13,Configurações!$B$14)),"DOM ","")&amp;IF(Configurações!$B$3="Simples","",IF(ROUND(AS75*1440,0)&lt;=ROUND(Configurações!$B$11*1440,0),IF(ROUND(AT75*1440,0)&gt;0,"INT-INDEVIDO",""),IF(ROUND(AS75*1440,0)&lt;=ROUND(Configurações!$B$12*1440,0),IF(ROUND(AT75*1440,0)&lt;&gt;ROUND(Configurações!$B$8*1440,0),"INT-15MIN",""),IF(OR(ROUND(AT75*1440,0)&lt;ROUND(Configurações!$B$9*1440,0),ROUND(AT75*1440,0)&gt;ROUND(Configurações!$B$10*1440,0)),"INT-1H2H","")))))</f>
        <v/>
      </c>
      <c r="AX75" t="str">
        <f>IF(Configurações!$B$3="Simples",IF('Escala Simples'!G75="Trabalho","TRAB",IF('Escala Simples'!G75="Folga","FOLGA",IF('Escala Simples'!G75="Atestado","ATEST",IF('Escala Simples'!G75="Férias","FERIAS","")))),"")</f>
        <v/>
      </c>
      <c r="AY75" s="71" t="str">
        <f>IF(Configurações!$B$3="Colunas",IF('Escala Colunas'!Q82="","",'Escala Colunas'!Q82),IF(Configurações!$B$3="Simples","",IF('Escala Linhas'!X75="","",'Escala Linhas'!X75)))</f>
        <v/>
      </c>
      <c r="AZ75" s="71" t="str">
        <f>IF(Configurações!$B$3="Colunas",IF('Escala Colunas'!Q83="","",'Escala Colunas'!Q83),IF(Configurações!$B$3="Simples","",IF('Escala Linhas'!Y75="","",'Escala Linhas'!Y75)))</f>
        <v/>
      </c>
      <c r="BA75" s="71" t="str">
        <f>IF(Configurações!$B$3="Colunas",IF('Escala Colunas'!Q84="","",'Escala Colunas'!Q84),IF(Configurações!$B$3="Simples","",IF('Escala Linhas'!Z75="","",'Escala Linhas'!Z75)))</f>
        <v/>
      </c>
      <c r="BB75" s="71" t="str">
        <f>IF(Configurações!$B$3="Colunas",IF('Escala Colunas'!Q85="","",'Escala Colunas'!Q85),IF(Configurações!$B$3="Simples","",IF('Escala Linhas'!AA75="","",'Escala Linhas'!AA75)))</f>
        <v/>
      </c>
      <c r="BC75">
        <f>IF($B75="",0,IF(Configurações!$B$3="Simples",IF(OR(BI75="TRAB",BI75="ATEST"),1,0),IF(AND(AY75&lt;&gt;"",BB75&lt;&gt;""),1,0)))</f>
        <v>0</v>
      </c>
      <c r="BD75" s="72">
        <f>IF(AND(BC75=1,Configurações!$B$3&lt;&gt;"Simples"),MOD(BB75-AY75,1)-BE75,0)</f>
        <v>0</v>
      </c>
      <c r="BE75" s="72">
        <f t="shared" si="119"/>
        <v>0</v>
      </c>
      <c r="BF75">
        <f t="shared" si="120"/>
        <v>0</v>
      </c>
      <c r="BG75">
        <f t="shared" si="121"/>
        <v>0</v>
      </c>
      <c r="BH75" s="38" t="str">
        <f>IF(BC75=0,"",IF(BF75&gt;Configurações!$B$15,"7DIA ","")&amp;IF(AND(WEEKDAY(AY$5)=1,BG75&gt;IF($D75="F",Configurações!$B$13,Configurações!$B$14)),"DOM ","")&amp;IF(Configurações!$B$3="Simples","",IF(ROUND(BD75*1440,0)&lt;=ROUND(Configurações!$B$11*1440,0),IF(ROUND(BE75*1440,0)&gt;0,"INT-INDEVIDO",""),IF(ROUND(BD75*1440,0)&lt;=ROUND(Configurações!$B$12*1440,0),IF(ROUND(BE75*1440,0)&lt;&gt;ROUND(Configurações!$B$8*1440,0),"INT-15MIN",""),IF(OR(ROUND(BE75*1440,0)&lt;ROUND(Configurações!$B$9*1440,0),ROUND(BE75*1440,0)&gt;ROUND(Configurações!$B$10*1440,0)),"INT-1H2H","")))))</f>
        <v/>
      </c>
      <c r="BI75" t="str">
        <f>IF(Configurações!$B$3="Simples",IF('Escala Simples'!H75="Trabalho","TRAB",IF('Escala Simples'!H75="Folga","FOLGA",IF('Escala Simples'!H75="Atestado","ATEST",IF('Escala Simples'!H75="Férias","FERIAS","")))),"")</f>
        <v/>
      </c>
      <c r="BJ75" s="71" t="str">
        <f>IF(Configurações!$B$3="Colunas",IF('Escala Colunas'!Q87="","",'Escala Colunas'!Q87),IF(Configurações!$B$3="Simples","",IF('Escala Linhas'!AC75="","",'Escala Linhas'!AC75)))</f>
        <v/>
      </c>
      <c r="BK75" s="71" t="str">
        <f>IF(Configurações!$B$3="Colunas",IF('Escala Colunas'!Q88="","",'Escala Colunas'!Q88),IF(Configurações!$B$3="Simples","",IF('Escala Linhas'!AD75="","",'Escala Linhas'!AD75)))</f>
        <v/>
      </c>
      <c r="BL75" s="71" t="str">
        <f>IF(Configurações!$B$3="Colunas",IF('Escala Colunas'!Q89="","",'Escala Colunas'!Q89),IF(Configurações!$B$3="Simples","",IF('Escala Linhas'!AE75="","",'Escala Linhas'!AE75)))</f>
        <v/>
      </c>
      <c r="BM75" s="71" t="str">
        <f>IF(Configurações!$B$3="Colunas",IF('Escala Colunas'!Q90="","",'Escala Colunas'!Q90),IF(Configurações!$B$3="Simples","",IF('Escala Linhas'!AF75="","",'Escala Linhas'!AF75)))</f>
        <v/>
      </c>
      <c r="BN75">
        <f>IF($B75="",0,IF(Configurações!$B$3="Simples",IF(OR(BT75="TRAB",BT75="ATEST"),1,0),IF(AND(BJ75&lt;&gt;"",BM75&lt;&gt;""),1,0)))</f>
        <v>0</v>
      </c>
      <c r="BO75" s="72">
        <f>IF(AND(BN75=1,Configurações!$B$3&lt;&gt;"Simples"),MOD(BM75-BJ75,1)-BP75,0)</f>
        <v>0</v>
      </c>
      <c r="BP75" s="72">
        <f t="shared" si="122"/>
        <v>0</v>
      </c>
      <c r="BQ75">
        <f t="shared" si="123"/>
        <v>0</v>
      </c>
      <c r="BR75">
        <f t="shared" si="124"/>
        <v>0</v>
      </c>
      <c r="BS75" s="38" t="str">
        <f>IF(BN75=0,"",IF(BQ75&gt;Configurações!$B$15,"7DIA ","")&amp;IF(AND(WEEKDAY(BJ$5)=1,BR75&gt;IF($D75="F",Configurações!$B$13,Configurações!$B$14)),"DOM ","")&amp;IF(Configurações!$B$3="Simples","",IF(ROUND(BO75*1440,0)&lt;=ROUND(Configurações!$B$11*1440,0),IF(ROUND(BP75*1440,0)&gt;0,"INT-INDEVIDO",""),IF(ROUND(BO75*1440,0)&lt;=ROUND(Configurações!$B$12*1440,0),IF(ROUND(BP75*1440,0)&lt;&gt;ROUND(Configurações!$B$8*1440,0),"INT-15MIN",""),IF(OR(ROUND(BP75*1440,0)&lt;ROUND(Configurações!$B$9*1440,0),ROUND(BP75*1440,0)&gt;ROUND(Configurações!$B$10*1440,0)),"INT-1H2H","")))))</f>
        <v/>
      </c>
      <c r="BT75" t="str">
        <f>IF(Configurações!$B$3="Simples",IF('Escala Simples'!I75="Trabalho","TRAB",IF('Escala Simples'!I75="Folga","FOLGA",IF('Escala Simples'!I75="Atestado","ATEST",IF('Escala Simples'!I75="Férias","FERIAS","")))),"")</f>
        <v/>
      </c>
      <c r="BU75" s="71" t="str">
        <f>IF(Configurações!$B$3="Colunas",IF('Escala Colunas'!Q92="","",'Escala Colunas'!Q92),IF(Configurações!$B$3="Simples","",IF('Escala Linhas'!AH75="","",'Escala Linhas'!AH75)))</f>
        <v/>
      </c>
      <c r="BV75" s="71" t="str">
        <f>IF(Configurações!$B$3="Colunas",IF('Escala Colunas'!Q93="","",'Escala Colunas'!Q93),IF(Configurações!$B$3="Simples","",IF('Escala Linhas'!AI75="","",'Escala Linhas'!AI75)))</f>
        <v/>
      </c>
      <c r="BW75" s="71" t="str">
        <f>IF(Configurações!$B$3="Colunas",IF('Escala Colunas'!Q94="","",'Escala Colunas'!Q94),IF(Configurações!$B$3="Simples","",IF('Escala Linhas'!AJ75="","",'Escala Linhas'!AJ75)))</f>
        <v/>
      </c>
      <c r="BX75" s="71" t="str">
        <f>IF(Configurações!$B$3="Colunas",IF('Escala Colunas'!Q95="","",'Escala Colunas'!Q95),IF(Configurações!$B$3="Simples","",IF('Escala Linhas'!AK75="","",'Escala Linhas'!AK75)))</f>
        <v/>
      </c>
      <c r="BY75">
        <f>IF($B75="",0,IF(Configurações!$B$3="Simples",IF(OR(CE75="TRAB",CE75="ATEST"),1,0),IF(AND(BU75&lt;&gt;"",BX75&lt;&gt;""),1,0)))</f>
        <v>0</v>
      </c>
      <c r="BZ75" s="72">
        <f>IF(AND(BY75=1,Configurações!$B$3&lt;&gt;"Simples"),MOD(BX75-BU75,1)-CA75,0)</f>
        <v>0</v>
      </c>
      <c r="CA75" s="72">
        <f t="shared" si="125"/>
        <v>0</v>
      </c>
      <c r="CB75">
        <f t="shared" si="126"/>
        <v>0</v>
      </c>
      <c r="CC75">
        <f t="shared" si="127"/>
        <v>0</v>
      </c>
      <c r="CD75" s="38" t="str">
        <f>IF(BY75=0,"",IF(CB75&gt;Configurações!$B$15,"7DIA ","")&amp;IF(AND(WEEKDAY(BU$5)=1,CC75&gt;IF($D75="F",Configurações!$B$13,Configurações!$B$14)),"DOM ","")&amp;IF(Configurações!$B$3="Simples","",IF(ROUND(BZ75*1440,0)&lt;=ROUND(Configurações!$B$11*1440,0),IF(ROUND(CA75*1440,0)&gt;0,"INT-INDEVIDO",""),IF(ROUND(BZ75*1440,0)&lt;=ROUND(Configurações!$B$12*1440,0),IF(ROUND(CA75*1440,0)&lt;&gt;ROUND(Configurações!$B$8*1440,0),"INT-15MIN",""),IF(OR(ROUND(CA75*1440,0)&lt;ROUND(Configurações!$B$9*1440,0),ROUND(CA75*1440,0)&gt;ROUND(Configurações!$B$10*1440,0)),"INT-1H2H","")))))</f>
        <v/>
      </c>
      <c r="CE75" t="str">
        <f>IF(Configurações!$B$3="Simples",IF('Escala Simples'!J75="Trabalho","TRAB",IF('Escala Simples'!J75="Folga","FOLGA",IF('Escala Simples'!J75="Atestado","ATEST",IF('Escala Simples'!J75="Férias","FERIAS","")))),"")</f>
        <v/>
      </c>
      <c r="CF75" s="71" t="str">
        <f>IF(Configurações!$B$3="Colunas",IF('Escala Colunas'!Q100="","",'Escala Colunas'!Q100),IF(Configurações!$B$3="Simples","",IF('Escala Linhas'!AP75="","",'Escala Linhas'!AP75)))</f>
        <v/>
      </c>
      <c r="CG75" s="71" t="str">
        <f>IF(Configurações!$B$3="Colunas",IF('Escala Colunas'!Q101="","",'Escala Colunas'!Q101),IF(Configurações!$B$3="Simples","",IF('Escala Linhas'!AQ75="","",'Escala Linhas'!AQ75)))</f>
        <v/>
      </c>
      <c r="CH75" s="71" t="str">
        <f>IF(Configurações!$B$3="Colunas",IF('Escala Colunas'!Q102="","",'Escala Colunas'!Q102),IF(Configurações!$B$3="Simples","",IF('Escala Linhas'!AR75="","",'Escala Linhas'!AR75)))</f>
        <v/>
      </c>
      <c r="CI75" s="71" t="str">
        <f>IF(Configurações!$B$3="Colunas",IF('Escala Colunas'!Q103="","",'Escala Colunas'!Q103),IF(Configurações!$B$3="Simples","",IF('Escala Linhas'!AS75="","",'Escala Linhas'!AS75)))</f>
        <v/>
      </c>
      <c r="CJ75">
        <f>IF($B75="",0,IF(Configurações!$B$3="Simples",IF(OR(CP75="TRAB",CP75="ATEST"),1,0),IF(AND(CF75&lt;&gt;"",CI75&lt;&gt;""),1,0)))</f>
        <v>0</v>
      </c>
      <c r="CK75" s="72">
        <f>IF(AND(CJ75=1,Configurações!$B$3&lt;&gt;"Simples"),MOD(CI75-CF75,1)-CL75,0)</f>
        <v>0</v>
      </c>
      <c r="CL75" s="72">
        <f t="shared" si="128"/>
        <v>0</v>
      </c>
      <c r="CM75">
        <f t="shared" si="129"/>
        <v>0</v>
      </c>
      <c r="CN75">
        <f t="shared" si="130"/>
        <v>0</v>
      </c>
      <c r="CO75" s="38" t="str">
        <f>IF(CJ75=0,"",IF(CM75&gt;Configurações!$B$15,"7DIA ","")&amp;IF(AND(WEEKDAY(CF$5)=1,CN75&gt;IF($D75="F",Configurações!$B$13,Configurações!$B$14)),"DOM ","")&amp;IF(Configurações!$B$3="Simples","",IF(ROUND(CK75*1440,0)&lt;=ROUND(Configurações!$B$11*1440,0),IF(ROUND(CL75*1440,0)&gt;0,"INT-INDEVIDO",""),IF(ROUND(CK75*1440,0)&lt;=ROUND(Configurações!$B$12*1440,0),IF(ROUND(CL75*1440,0)&lt;&gt;ROUND(Configurações!$B$8*1440,0),"INT-15MIN",""),IF(OR(ROUND(CL75*1440,0)&lt;ROUND(Configurações!$B$9*1440,0),ROUND(CL75*1440,0)&gt;ROUND(Configurações!$B$10*1440,0)),"INT-1H2H","")))))</f>
        <v/>
      </c>
      <c r="CP75" t="str">
        <f>IF(Configurações!$B$3="Simples",IF('Escala Simples'!M75="Trabalho","TRAB",IF('Escala Simples'!M75="Folga","FOLGA",IF('Escala Simples'!M75="Atestado","ATEST",IF('Escala Simples'!M75="Férias","FERIAS","")))),"")</f>
        <v/>
      </c>
      <c r="CQ75" s="71" t="str">
        <f>IF(Configurações!$B$3="Colunas",IF('Escala Colunas'!Q105="","",'Escala Colunas'!Q105),IF(Configurações!$B$3="Simples","",IF('Escala Linhas'!AU75="","",'Escala Linhas'!AU75)))</f>
        <v/>
      </c>
      <c r="CR75" s="71" t="str">
        <f>IF(Configurações!$B$3="Colunas",IF('Escala Colunas'!Q106="","",'Escala Colunas'!Q106),IF(Configurações!$B$3="Simples","",IF('Escala Linhas'!AV75="","",'Escala Linhas'!AV75)))</f>
        <v/>
      </c>
      <c r="CS75" s="71" t="str">
        <f>IF(Configurações!$B$3="Colunas",IF('Escala Colunas'!Q107="","",'Escala Colunas'!Q107),IF(Configurações!$B$3="Simples","",IF('Escala Linhas'!AW75="","",'Escala Linhas'!AW75)))</f>
        <v/>
      </c>
      <c r="CT75" s="71" t="str">
        <f>IF(Configurações!$B$3="Colunas",IF('Escala Colunas'!Q108="","",'Escala Colunas'!Q108),IF(Configurações!$B$3="Simples","",IF('Escala Linhas'!AX75="","",'Escala Linhas'!AX75)))</f>
        <v/>
      </c>
      <c r="CU75">
        <f>IF($B75="",0,IF(Configurações!$B$3="Simples",IF(OR(DA75="TRAB",DA75="ATEST"),1,0),IF(AND(CQ75&lt;&gt;"",CT75&lt;&gt;""),1,0)))</f>
        <v>0</v>
      </c>
      <c r="CV75" s="72">
        <f>IF(AND(CU75=1,Configurações!$B$3&lt;&gt;"Simples"),MOD(CT75-CQ75,1)-CW75,0)</f>
        <v>0</v>
      </c>
      <c r="CW75" s="72">
        <f t="shared" si="131"/>
        <v>0</v>
      </c>
      <c r="CX75">
        <f t="shared" si="132"/>
        <v>0</v>
      </c>
      <c r="CY75">
        <f t="shared" si="133"/>
        <v>0</v>
      </c>
      <c r="CZ75" s="38" t="str">
        <f>IF(CU75=0,"",IF(CX75&gt;Configurações!$B$15,"7DIA ","")&amp;IF(AND(WEEKDAY(CQ$5)=1,CY75&gt;IF($D75="F",Configurações!$B$13,Configurações!$B$14)),"DOM ","")&amp;IF(Configurações!$B$3="Simples","",IF(ROUND(CV75*1440,0)&lt;=ROUND(Configurações!$B$11*1440,0),IF(ROUND(CW75*1440,0)&gt;0,"INT-INDEVIDO",""),IF(ROUND(CV75*1440,0)&lt;=ROUND(Configurações!$B$12*1440,0),IF(ROUND(CW75*1440,0)&lt;&gt;ROUND(Configurações!$B$8*1440,0),"INT-15MIN",""),IF(OR(ROUND(CW75*1440,0)&lt;ROUND(Configurações!$B$9*1440,0),ROUND(CW75*1440,0)&gt;ROUND(Configurações!$B$10*1440,0)),"INT-1H2H","")))))</f>
        <v/>
      </c>
      <c r="DA75" t="str">
        <f>IF(Configurações!$B$3="Simples",IF('Escala Simples'!N75="Trabalho","TRAB",IF('Escala Simples'!N75="Folga","FOLGA",IF('Escala Simples'!N75="Atestado","ATEST",IF('Escala Simples'!N75="Férias","FERIAS","")))),"")</f>
        <v/>
      </c>
      <c r="DB75" s="71" t="str">
        <f>IF(Configurações!$B$3="Colunas",IF('Escala Colunas'!Q110="","",'Escala Colunas'!Q110),IF(Configurações!$B$3="Simples","",IF('Escala Linhas'!AZ75="","",'Escala Linhas'!AZ75)))</f>
        <v/>
      </c>
      <c r="DC75" s="71" t="str">
        <f>IF(Configurações!$B$3="Colunas",IF('Escala Colunas'!Q111="","",'Escala Colunas'!Q111),IF(Configurações!$B$3="Simples","",IF('Escala Linhas'!BA75="","",'Escala Linhas'!BA75)))</f>
        <v/>
      </c>
      <c r="DD75" s="71" t="str">
        <f>IF(Configurações!$B$3="Colunas",IF('Escala Colunas'!Q112="","",'Escala Colunas'!Q112),IF(Configurações!$B$3="Simples","",IF('Escala Linhas'!BB75="","",'Escala Linhas'!BB75)))</f>
        <v/>
      </c>
      <c r="DE75" s="71" t="str">
        <f>IF(Configurações!$B$3="Colunas",IF('Escala Colunas'!Q113="","",'Escala Colunas'!Q113),IF(Configurações!$B$3="Simples","",IF('Escala Linhas'!BC75="","",'Escala Linhas'!BC75)))</f>
        <v/>
      </c>
      <c r="DF75">
        <f>IF($B75="",0,IF(Configurações!$B$3="Simples",IF(OR(DL75="TRAB",DL75="ATEST"),1,0),IF(AND(DB75&lt;&gt;"",DE75&lt;&gt;""),1,0)))</f>
        <v>0</v>
      </c>
      <c r="DG75" s="72">
        <f>IF(AND(DF75=1,Configurações!$B$3&lt;&gt;"Simples"),MOD(DE75-DB75,1)-DH75,0)</f>
        <v>0</v>
      </c>
      <c r="DH75" s="72">
        <f t="shared" si="134"/>
        <v>0</v>
      </c>
      <c r="DI75">
        <f t="shared" si="135"/>
        <v>0</v>
      </c>
      <c r="DJ75">
        <f t="shared" si="136"/>
        <v>0</v>
      </c>
      <c r="DK75" s="38" t="str">
        <f>IF(DF75=0,"",IF(DI75&gt;Configurações!$B$15,"7DIA ","")&amp;IF(AND(WEEKDAY(DB$5)=1,DJ75&gt;IF($D75="F",Configurações!$B$13,Configurações!$B$14)),"DOM ","")&amp;IF(Configurações!$B$3="Simples","",IF(ROUND(DG75*1440,0)&lt;=ROUND(Configurações!$B$11*1440,0),IF(ROUND(DH75*1440,0)&gt;0,"INT-INDEVIDO",""),IF(ROUND(DG75*1440,0)&lt;=ROUND(Configurações!$B$12*1440,0),IF(ROUND(DH75*1440,0)&lt;&gt;ROUND(Configurações!$B$8*1440,0),"INT-15MIN",""),IF(OR(ROUND(DH75*1440,0)&lt;ROUND(Configurações!$B$9*1440,0),ROUND(DH75*1440,0)&gt;ROUND(Configurações!$B$10*1440,0)),"INT-1H2H","")))))</f>
        <v/>
      </c>
      <c r="DL75" t="str">
        <f>IF(Configurações!$B$3="Simples",IF('Escala Simples'!O75="Trabalho","TRAB",IF('Escala Simples'!O75="Folga","FOLGA",IF('Escala Simples'!O75="Atestado","ATEST",IF('Escala Simples'!O75="Férias","FERIAS","")))),"")</f>
        <v/>
      </c>
      <c r="DM75" s="71" t="str">
        <f>IF(Configurações!$B$3="Colunas",IF('Escala Colunas'!Q115="","",'Escala Colunas'!Q115),IF(Configurações!$B$3="Simples","",IF('Escala Linhas'!BE75="","",'Escala Linhas'!BE75)))</f>
        <v/>
      </c>
      <c r="DN75" s="71" t="str">
        <f>IF(Configurações!$B$3="Colunas",IF('Escala Colunas'!Q116="","",'Escala Colunas'!Q116),IF(Configurações!$B$3="Simples","",IF('Escala Linhas'!BF75="","",'Escala Linhas'!BF75)))</f>
        <v/>
      </c>
      <c r="DO75" s="71" t="str">
        <f>IF(Configurações!$B$3="Colunas",IF('Escala Colunas'!Q117="","",'Escala Colunas'!Q117),IF(Configurações!$B$3="Simples","",IF('Escala Linhas'!BG75="","",'Escala Linhas'!BG75)))</f>
        <v/>
      </c>
      <c r="DP75" s="71" t="str">
        <f>IF(Configurações!$B$3="Colunas",IF('Escala Colunas'!Q118="","",'Escala Colunas'!Q118),IF(Configurações!$B$3="Simples","",IF('Escala Linhas'!BH75="","",'Escala Linhas'!BH75)))</f>
        <v/>
      </c>
      <c r="DQ75">
        <f>IF($B75="",0,IF(Configurações!$B$3="Simples",IF(OR(DW75="TRAB",DW75="ATEST"),1,0),IF(AND(DM75&lt;&gt;"",DP75&lt;&gt;""),1,0)))</f>
        <v>0</v>
      </c>
      <c r="DR75" s="72">
        <f>IF(AND(DQ75=1,Configurações!$B$3&lt;&gt;"Simples"),MOD(DP75-DM75,1)-DS75,0)</f>
        <v>0</v>
      </c>
      <c r="DS75" s="72">
        <f t="shared" si="137"/>
        <v>0</v>
      </c>
      <c r="DT75">
        <f t="shared" si="138"/>
        <v>0</v>
      </c>
      <c r="DU75">
        <f t="shared" si="139"/>
        <v>0</v>
      </c>
      <c r="DV75" s="38" t="str">
        <f>IF(DQ75=0,"",IF(DT75&gt;Configurações!$B$15,"7DIA ","")&amp;IF(AND(WEEKDAY(DM$5)=1,DU75&gt;IF($D75="F",Configurações!$B$13,Configurações!$B$14)),"DOM ","")&amp;IF(Configurações!$B$3="Simples","",IF(ROUND(DR75*1440,0)&lt;=ROUND(Configurações!$B$11*1440,0),IF(ROUND(DS75*1440,0)&gt;0,"INT-INDEVIDO",""),IF(ROUND(DR75*1440,0)&lt;=ROUND(Configurações!$B$12*1440,0),IF(ROUND(DS75*1440,0)&lt;&gt;ROUND(Configurações!$B$8*1440,0),"INT-15MIN",""),IF(OR(ROUND(DS75*1440,0)&lt;ROUND(Configurações!$B$9*1440,0),ROUND(DS75*1440,0)&gt;ROUND(Configurações!$B$10*1440,0)),"INT-1H2H","")))))</f>
        <v/>
      </c>
      <c r="DW75" t="str">
        <f>IF(Configurações!$B$3="Simples",IF('Escala Simples'!P75="Trabalho","TRAB",IF('Escala Simples'!P75="Folga","FOLGA",IF('Escala Simples'!P75="Atestado","ATEST",IF('Escala Simples'!P75="Férias","FERIAS","")))),"")</f>
        <v/>
      </c>
      <c r="DX75" s="71" t="str">
        <f>IF(Configurações!$B$3="Colunas",IF('Escala Colunas'!Q120="","",'Escala Colunas'!Q120),IF(Configurações!$B$3="Simples","",IF('Escala Linhas'!BJ75="","",'Escala Linhas'!BJ75)))</f>
        <v/>
      </c>
      <c r="DY75" s="71" t="str">
        <f>IF(Configurações!$B$3="Colunas",IF('Escala Colunas'!Q121="","",'Escala Colunas'!Q121),IF(Configurações!$B$3="Simples","",IF('Escala Linhas'!BK75="","",'Escala Linhas'!BK75)))</f>
        <v/>
      </c>
      <c r="DZ75" s="71" t="str">
        <f>IF(Configurações!$B$3="Colunas",IF('Escala Colunas'!Q122="","",'Escala Colunas'!Q122),IF(Configurações!$B$3="Simples","",IF('Escala Linhas'!BL75="","",'Escala Linhas'!BL75)))</f>
        <v/>
      </c>
      <c r="EA75" s="71" t="str">
        <f>IF(Configurações!$B$3="Colunas",IF('Escala Colunas'!Q123="","",'Escala Colunas'!Q123),IF(Configurações!$B$3="Simples","",IF('Escala Linhas'!BM75="","",'Escala Linhas'!BM75)))</f>
        <v/>
      </c>
      <c r="EB75">
        <f>IF($B75="",0,IF(Configurações!$B$3="Simples",IF(OR(EH75="TRAB",EH75="ATEST"),1,0),IF(AND(DX75&lt;&gt;"",EA75&lt;&gt;""),1,0)))</f>
        <v>0</v>
      </c>
      <c r="EC75" s="72">
        <f>IF(AND(EB75=1,Configurações!$B$3&lt;&gt;"Simples"),MOD(EA75-DX75,1)-ED75,0)</f>
        <v>0</v>
      </c>
      <c r="ED75" s="72">
        <f t="shared" si="140"/>
        <v>0</v>
      </c>
      <c r="EE75">
        <f t="shared" si="141"/>
        <v>0</v>
      </c>
      <c r="EF75">
        <f t="shared" si="142"/>
        <v>0</v>
      </c>
      <c r="EG75" s="38" t="str">
        <f>IF(EB75=0,"",IF(EE75&gt;Configurações!$B$15,"7DIA ","")&amp;IF(AND(WEEKDAY(DX$5)=1,EF75&gt;IF($D75="F",Configurações!$B$13,Configurações!$B$14)),"DOM ","")&amp;IF(Configurações!$B$3="Simples","",IF(ROUND(EC75*1440,0)&lt;=ROUND(Configurações!$B$11*1440,0),IF(ROUND(ED75*1440,0)&gt;0,"INT-INDEVIDO",""),IF(ROUND(EC75*1440,0)&lt;=ROUND(Configurações!$B$12*1440,0),IF(ROUND(ED75*1440,0)&lt;&gt;ROUND(Configurações!$B$8*1440,0),"INT-15MIN",""),IF(OR(ROUND(ED75*1440,0)&lt;ROUND(Configurações!$B$9*1440,0),ROUND(ED75*1440,0)&gt;ROUND(Configurações!$B$10*1440,0)),"INT-1H2H","")))))</f>
        <v/>
      </c>
      <c r="EH75" t="str">
        <f>IF(Configurações!$B$3="Simples",IF('Escala Simples'!Q75="Trabalho","TRAB",IF('Escala Simples'!Q75="Folga","FOLGA",IF('Escala Simples'!Q75="Atestado","ATEST",IF('Escala Simples'!Q75="Férias","FERIAS","")))),"")</f>
        <v/>
      </c>
      <c r="EI75" s="71" t="str">
        <f>IF(Configurações!$B$3="Colunas",IF('Escala Colunas'!Q125="","",'Escala Colunas'!Q125),IF(Configurações!$B$3="Simples","",IF('Escala Linhas'!BO75="","",'Escala Linhas'!BO75)))</f>
        <v/>
      </c>
      <c r="EJ75" s="71" t="str">
        <f>IF(Configurações!$B$3="Colunas",IF('Escala Colunas'!Q126="","",'Escala Colunas'!Q126),IF(Configurações!$B$3="Simples","",IF('Escala Linhas'!BP75="","",'Escala Linhas'!BP75)))</f>
        <v/>
      </c>
      <c r="EK75" s="71" t="str">
        <f>IF(Configurações!$B$3="Colunas",IF('Escala Colunas'!Q127="","",'Escala Colunas'!Q127),IF(Configurações!$B$3="Simples","",IF('Escala Linhas'!BQ75="","",'Escala Linhas'!BQ75)))</f>
        <v/>
      </c>
      <c r="EL75" s="71" t="str">
        <f>IF(Configurações!$B$3="Colunas",IF('Escala Colunas'!Q128="","",'Escala Colunas'!Q128),IF(Configurações!$B$3="Simples","",IF('Escala Linhas'!BR75="","",'Escala Linhas'!BR75)))</f>
        <v/>
      </c>
      <c r="EM75">
        <f>IF($B75="",0,IF(Configurações!$B$3="Simples",IF(OR(ES75="TRAB",ES75="ATEST"),1,0),IF(AND(EI75&lt;&gt;"",EL75&lt;&gt;""),1,0)))</f>
        <v>0</v>
      </c>
      <c r="EN75" s="72">
        <f>IF(AND(EM75=1,Configurações!$B$3&lt;&gt;"Simples"),MOD(EL75-EI75,1)-EO75,0)</f>
        <v>0</v>
      </c>
      <c r="EO75" s="72">
        <f t="shared" si="143"/>
        <v>0</v>
      </c>
      <c r="EP75">
        <f t="shared" si="144"/>
        <v>0</v>
      </c>
      <c r="EQ75">
        <f t="shared" si="145"/>
        <v>0</v>
      </c>
      <c r="ER75" s="38" t="str">
        <f>IF(EM75=0,"",IF(EP75&gt;Configurações!$B$15,"7DIA ","")&amp;IF(AND(WEEKDAY(EI$5)=1,EQ75&gt;IF($D75="F",Configurações!$B$13,Configurações!$B$14)),"DOM ","")&amp;IF(Configurações!$B$3="Simples","",IF(ROUND(EN75*1440,0)&lt;=ROUND(Configurações!$B$11*1440,0),IF(ROUND(EO75*1440,0)&gt;0,"INT-INDEVIDO",""),IF(ROUND(EN75*1440,0)&lt;=ROUND(Configurações!$B$12*1440,0),IF(ROUND(EO75*1440,0)&lt;&gt;ROUND(Configurações!$B$8*1440,0),"INT-15MIN",""),IF(OR(ROUND(EO75*1440,0)&lt;ROUND(Configurações!$B$9*1440,0),ROUND(EO75*1440,0)&gt;ROUND(Configurações!$B$10*1440,0)),"INT-1H2H","")))))</f>
        <v/>
      </c>
      <c r="ES75" t="str">
        <f>IF(Configurações!$B$3="Simples",IF('Escala Simples'!R75="Trabalho","TRAB",IF('Escala Simples'!R75="Folga","FOLGA",IF('Escala Simples'!R75="Atestado","ATEST",IF('Escala Simples'!R75="Férias","FERIAS","")))),"")</f>
        <v/>
      </c>
      <c r="ET75" s="71" t="str">
        <f>IF(Configurações!$B$3="Colunas",IF('Escala Colunas'!Q130="","",'Escala Colunas'!Q130),IF(Configurações!$B$3="Simples","",IF('Escala Linhas'!BT75="","",'Escala Linhas'!BT75)))</f>
        <v/>
      </c>
      <c r="EU75" s="71" t="str">
        <f>IF(Configurações!$B$3="Colunas",IF('Escala Colunas'!Q131="","",'Escala Colunas'!Q131),IF(Configurações!$B$3="Simples","",IF('Escala Linhas'!BU75="","",'Escala Linhas'!BU75)))</f>
        <v/>
      </c>
      <c r="EV75" s="71" t="str">
        <f>IF(Configurações!$B$3="Colunas",IF('Escala Colunas'!Q132="","",'Escala Colunas'!Q132),IF(Configurações!$B$3="Simples","",IF('Escala Linhas'!BV75="","",'Escala Linhas'!BV75)))</f>
        <v/>
      </c>
      <c r="EW75" s="71" t="str">
        <f>IF(Configurações!$B$3="Colunas",IF('Escala Colunas'!Q133="","",'Escala Colunas'!Q133),IF(Configurações!$B$3="Simples","",IF('Escala Linhas'!BW75="","",'Escala Linhas'!BW75)))</f>
        <v/>
      </c>
      <c r="EX75">
        <f>IF($B75="",0,IF(Configurações!$B$3="Simples",IF(OR(FD75="TRAB",FD75="ATEST"),1,0),IF(AND(ET75&lt;&gt;"",EW75&lt;&gt;""),1,0)))</f>
        <v>0</v>
      </c>
      <c r="EY75" s="72">
        <f>IF(AND(EX75=1,Configurações!$B$3&lt;&gt;"Simples"),MOD(EW75-ET75,1)-EZ75,0)</f>
        <v>0</v>
      </c>
      <c r="EZ75" s="72">
        <f t="shared" si="146"/>
        <v>0</v>
      </c>
      <c r="FA75">
        <f t="shared" si="147"/>
        <v>0</v>
      </c>
      <c r="FB75">
        <f t="shared" si="148"/>
        <v>0</v>
      </c>
      <c r="FC75" s="38" t="str">
        <f>IF(EX75=0,"",IF(FA75&gt;Configurações!$B$15,"7DIA ","")&amp;IF(AND(WEEKDAY(ET$5)=1,FB75&gt;IF($D75="F",Configurações!$B$13,Configurações!$B$14)),"DOM ","")&amp;IF(Configurações!$B$3="Simples","",IF(ROUND(EY75*1440,0)&lt;=ROUND(Configurações!$B$11*1440,0),IF(ROUND(EZ75*1440,0)&gt;0,"INT-INDEVIDO",""),IF(ROUND(EY75*1440,0)&lt;=ROUND(Configurações!$B$12*1440,0),IF(ROUND(EZ75*1440,0)&lt;&gt;ROUND(Configurações!$B$8*1440,0),"INT-15MIN",""),IF(OR(ROUND(EZ75*1440,0)&lt;ROUND(Configurações!$B$9*1440,0),ROUND(EZ75*1440,0)&gt;ROUND(Configurações!$B$10*1440,0)),"INT-1H2H","")))))</f>
        <v/>
      </c>
      <c r="FD75" t="str">
        <f>IF(Configurações!$B$3="Simples",IF('Escala Simples'!S75="Trabalho","TRAB",IF('Escala Simples'!S75="Folga","FOLGA",IF('Escala Simples'!S75="Atestado","ATEST",IF('Escala Simples'!S75="Férias","FERIAS","")))),"")</f>
        <v/>
      </c>
      <c r="FE75" s="71" t="str">
        <f>IF(Configurações!$B$3="Colunas",IF('Escala Colunas'!Q138="","",'Escala Colunas'!Q138),IF(Configurações!$B$3="Simples","",IF('Escala Linhas'!CB75="","",'Escala Linhas'!CB75)))</f>
        <v/>
      </c>
      <c r="FF75" s="71" t="str">
        <f>IF(Configurações!$B$3="Colunas",IF('Escala Colunas'!Q139="","",'Escala Colunas'!Q139),IF(Configurações!$B$3="Simples","",IF('Escala Linhas'!CC75="","",'Escala Linhas'!CC75)))</f>
        <v/>
      </c>
      <c r="FG75" s="71" t="str">
        <f>IF(Configurações!$B$3="Colunas",IF('Escala Colunas'!Q140="","",'Escala Colunas'!Q140),IF(Configurações!$B$3="Simples","",IF('Escala Linhas'!CD75="","",'Escala Linhas'!CD75)))</f>
        <v/>
      </c>
      <c r="FH75" s="71" t="str">
        <f>IF(Configurações!$B$3="Colunas",IF('Escala Colunas'!Q141="","",'Escala Colunas'!Q141),IF(Configurações!$B$3="Simples","",IF('Escala Linhas'!CE75="","",'Escala Linhas'!CE75)))</f>
        <v/>
      </c>
      <c r="FI75">
        <f>IF($B75="",0,IF(Configurações!$B$3="Simples",IF(OR(FO75="TRAB",FO75="ATEST"),1,0),IF(AND(FE75&lt;&gt;"",FH75&lt;&gt;""),1,0)))</f>
        <v>0</v>
      </c>
      <c r="FJ75" s="72">
        <f>IF(AND(FI75=1,Configurações!$B$3&lt;&gt;"Simples"),MOD(FH75-FE75,1)-FK75,0)</f>
        <v>0</v>
      </c>
      <c r="FK75" s="72">
        <f t="shared" si="149"/>
        <v>0</v>
      </c>
      <c r="FL75">
        <f t="shared" si="150"/>
        <v>0</v>
      </c>
      <c r="FM75">
        <f t="shared" si="151"/>
        <v>0</v>
      </c>
      <c r="FN75" s="38" t="str">
        <f>IF(FI75=0,"",IF(FL75&gt;Configurações!$B$15,"7DIA ","")&amp;IF(AND(WEEKDAY(FE$5)=1,FM75&gt;IF($D75="F",Configurações!$B$13,Configurações!$B$14)),"DOM ","")&amp;IF(Configurações!$B$3="Simples","",IF(ROUND(FJ75*1440,0)&lt;=ROUND(Configurações!$B$11*1440,0),IF(ROUND(FK75*1440,0)&gt;0,"INT-INDEVIDO",""),IF(ROUND(FJ75*1440,0)&lt;=ROUND(Configurações!$B$12*1440,0),IF(ROUND(FK75*1440,0)&lt;&gt;ROUND(Configurações!$B$8*1440,0),"INT-15MIN",""),IF(OR(ROUND(FK75*1440,0)&lt;ROUND(Configurações!$B$9*1440,0),ROUND(FK75*1440,0)&gt;ROUND(Configurações!$B$10*1440,0)),"INT-1H2H","")))))</f>
        <v/>
      </c>
      <c r="FO75" t="str">
        <f>IF(Configurações!$B$3="Simples",IF('Escala Simples'!V75="Trabalho","TRAB",IF('Escala Simples'!V75="Folga","FOLGA",IF('Escala Simples'!V75="Atestado","ATEST",IF('Escala Simples'!V75="Férias","FERIAS","")))),"")</f>
        <v/>
      </c>
      <c r="FP75" s="71" t="str">
        <f>IF(Configurações!$B$3="Colunas",IF('Escala Colunas'!Q143="","",'Escala Colunas'!Q143),IF(Configurações!$B$3="Simples","",IF('Escala Linhas'!CG75="","",'Escala Linhas'!CG75)))</f>
        <v/>
      </c>
      <c r="FQ75" s="71" t="str">
        <f>IF(Configurações!$B$3="Colunas",IF('Escala Colunas'!Q144="","",'Escala Colunas'!Q144),IF(Configurações!$B$3="Simples","",IF('Escala Linhas'!CH75="","",'Escala Linhas'!CH75)))</f>
        <v/>
      </c>
      <c r="FR75" s="71" t="str">
        <f>IF(Configurações!$B$3="Colunas",IF('Escala Colunas'!Q145="","",'Escala Colunas'!Q145),IF(Configurações!$B$3="Simples","",IF('Escala Linhas'!CI75="","",'Escala Linhas'!CI75)))</f>
        <v/>
      </c>
      <c r="FS75" s="71" t="str">
        <f>IF(Configurações!$B$3="Colunas",IF('Escala Colunas'!Q146="","",'Escala Colunas'!Q146),IF(Configurações!$B$3="Simples","",IF('Escala Linhas'!CJ75="","",'Escala Linhas'!CJ75)))</f>
        <v/>
      </c>
      <c r="FT75">
        <f>IF($B75="",0,IF(Configurações!$B$3="Simples",IF(OR(FZ75="TRAB",FZ75="ATEST"),1,0),IF(AND(FP75&lt;&gt;"",FS75&lt;&gt;""),1,0)))</f>
        <v>0</v>
      </c>
      <c r="FU75" s="72">
        <f>IF(AND(FT75=1,Configurações!$B$3&lt;&gt;"Simples"),MOD(FS75-FP75,1)-FV75,0)</f>
        <v>0</v>
      </c>
      <c r="FV75" s="72">
        <f t="shared" si="152"/>
        <v>0</v>
      </c>
      <c r="FW75">
        <f t="shared" si="153"/>
        <v>0</v>
      </c>
      <c r="FX75">
        <f t="shared" si="154"/>
        <v>0</v>
      </c>
      <c r="FY75" s="38" t="str">
        <f>IF(FT75=0,"",IF(FW75&gt;Configurações!$B$15,"7DIA ","")&amp;IF(AND(WEEKDAY(FP$5)=1,FX75&gt;IF($D75="F",Configurações!$B$13,Configurações!$B$14)),"DOM ","")&amp;IF(Configurações!$B$3="Simples","",IF(ROUND(FU75*1440,0)&lt;=ROUND(Configurações!$B$11*1440,0),IF(ROUND(FV75*1440,0)&gt;0,"INT-INDEVIDO",""),IF(ROUND(FU75*1440,0)&lt;=ROUND(Configurações!$B$12*1440,0),IF(ROUND(FV75*1440,0)&lt;&gt;ROUND(Configurações!$B$8*1440,0),"INT-15MIN",""),IF(OR(ROUND(FV75*1440,0)&lt;ROUND(Configurações!$B$9*1440,0),ROUND(FV75*1440,0)&gt;ROUND(Configurações!$B$10*1440,0)),"INT-1H2H","")))))</f>
        <v/>
      </c>
      <c r="FZ75" t="str">
        <f>IF(Configurações!$B$3="Simples",IF('Escala Simples'!W75="Trabalho","TRAB",IF('Escala Simples'!W75="Folga","FOLGA",IF('Escala Simples'!W75="Atestado","ATEST",IF('Escala Simples'!W75="Férias","FERIAS","")))),"")</f>
        <v/>
      </c>
      <c r="GA75" s="71" t="str">
        <f>IF(Configurações!$B$3="Colunas",IF('Escala Colunas'!Q148="","",'Escala Colunas'!Q148),IF(Configurações!$B$3="Simples","",IF('Escala Linhas'!CL75="","",'Escala Linhas'!CL75)))</f>
        <v/>
      </c>
      <c r="GB75" s="71" t="str">
        <f>IF(Configurações!$B$3="Colunas",IF('Escala Colunas'!Q149="","",'Escala Colunas'!Q149),IF(Configurações!$B$3="Simples","",IF('Escala Linhas'!CM75="","",'Escala Linhas'!CM75)))</f>
        <v/>
      </c>
      <c r="GC75" s="71" t="str">
        <f>IF(Configurações!$B$3="Colunas",IF('Escala Colunas'!Q150="","",'Escala Colunas'!Q150),IF(Configurações!$B$3="Simples","",IF('Escala Linhas'!CN75="","",'Escala Linhas'!CN75)))</f>
        <v/>
      </c>
      <c r="GD75" s="71" t="str">
        <f>IF(Configurações!$B$3="Colunas",IF('Escala Colunas'!Q151="","",'Escala Colunas'!Q151),IF(Configurações!$B$3="Simples","",IF('Escala Linhas'!CO75="","",'Escala Linhas'!CO75)))</f>
        <v/>
      </c>
      <c r="GE75">
        <f>IF($B75="",0,IF(Configurações!$B$3="Simples",IF(OR(GK75="TRAB",GK75="ATEST"),1,0),IF(AND(GA75&lt;&gt;"",GD75&lt;&gt;""),1,0)))</f>
        <v>0</v>
      </c>
      <c r="GF75" s="72">
        <f>IF(AND(GE75=1,Configurações!$B$3&lt;&gt;"Simples"),MOD(GD75-GA75,1)-GG75,0)</f>
        <v>0</v>
      </c>
      <c r="GG75" s="72">
        <f t="shared" si="155"/>
        <v>0</v>
      </c>
      <c r="GH75">
        <f t="shared" si="156"/>
        <v>0</v>
      </c>
      <c r="GI75">
        <f t="shared" si="157"/>
        <v>0</v>
      </c>
      <c r="GJ75" s="38" t="str">
        <f>IF(GE75=0,"",IF(GH75&gt;Configurações!$B$15,"7DIA ","")&amp;IF(AND(WEEKDAY(GA$5)=1,GI75&gt;IF($D75="F",Configurações!$B$13,Configurações!$B$14)),"DOM ","")&amp;IF(Configurações!$B$3="Simples","",IF(ROUND(GF75*1440,0)&lt;=ROUND(Configurações!$B$11*1440,0),IF(ROUND(GG75*1440,0)&gt;0,"INT-INDEVIDO",""),IF(ROUND(GF75*1440,0)&lt;=ROUND(Configurações!$B$12*1440,0),IF(ROUND(GG75*1440,0)&lt;&gt;ROUND(Configurações!$B$8*1440,0),"INT-15MIN",""),IF(OR(ROUND(GG75*1440,0)&lt;ROUND(Configurações!$B$9*1440,0),ROUND(GG75*1440,0)&gt;ROUND(Configurações!$B$10*1440,0)),"INT-1H2H","")))))</f>
        <v/>
      </c>
      <c r="GK75" t="str">
        <f>IF(Configurações!$B$3="Simples",IF('Escala Simples'!X75="Trabalho","TRAB",IF('Escala Simples'!X75="Folga","FOLGA",IF('Escala Simples'!X75="Atestado","ATEST",IF('Escala Simples'!X75="Férias","FERIAS","")))),"")</f>
        <v/>
      </c>
      <c r="GL75" s="71" t="str">
        <f>IF(Configurações!$B$3="Colunas",IF('Escala Colunas'!Q153="","",'Escala Colunas'!Q153),IF(Configurações!$B$3="Simples","",IF('Escala Linhas'!CQ75="","",'Escala Linhas'!CQ75)))</f>
        <v/>
      </c>
      <c r="GM75" s="71" t="str">
        <f>IF(Configurações!$B$3="Colunas",IF('Escala Colunas'!Q154="","",'Escala Colunas'!Q154),IF(Configurações!$B$3="Simples","",IF('Escala Linhas'!CR75="","",'Escala Linhas'!CR75)))</f>
        <v/>
      </c>
      <c r="GN75" s="71" t="str">
        <f>IF(Configurações!$B$3="Colunas",IF('Escala Colunas'!Q155="","",'Escala Colunas'!Q155),IF(Configurações!$B$3="Simples","",IF('Escala Linhas'!CS75="","",'Escala Linhas'!CS75)))</f>
        <v/>
      </c>
      <c r="GO75" s="71" t="str">
        <f>IF(Configurações!$B$3="Colunas",IF('Escala Colunas'!Q156="","",'Escala Colunas'!Q156),IF(Configurações!$B$3="Simples","",IF('Escala Linhas'!CT75="","",'Escala Linhas'!CT75)))</f>
        <v/>
      </c>
      <c r="GP75">
        <f>IF($B75="",0,IF(Configurações!$B$3="Simples",IF(OR(GV75="TRAB",GV75="ATEST"),1,0),IF(AND(GL75&lt;&gt;"",GO75&lt;&gt;""),1,0)))</f>
        <v>0</v>
      </c>
      <c r="GQ75" s="72">
        <f>IF(AND(GP75=1,Configurações!$B$3&lt;&gt;"Simples"),MOD(GO75-GL75,1)-GR75,0)</f>
        <v>0</v>
      </c>
      <c r="GR75" s="72">
        <f t="shared" si="158"/>
        <v>0</v>
      </c>
      <c r="GS75">
        <f t="shared" si="159"/>
        <v>0</v>
      </c>
      <c r="GT75">
        <f t="shared" si="160"/>
        <v>0</v>
      </c>
      <c r="GU75" s="38" t="str">
        <f>IF(GP75=0,"",IF(GS75&gt;Configurações!$B$15,"7DIA ","")&amp;IF(AND(WEEKDAY(GL$5)=1,GT75&gt;IF($D75="F",Configurações!$B$13,Configurações!$B$14)),"DOM ","")&amp;IF(Configurações!$B$3="Simples","",IF(ROUND(GQ75*1440,0)&lt;=ROUND(Configurações!$B$11*1440,0),IF(ROUND(GR75*1440,0)&gt;0,"INT-INDEVIDO",""),IF(ROUND(GQ75*1440,0)&lt;=ROUND(Configurações!$B$12*1440,0),IF(ROUND(GR75*1440,0)&lt;&gt;ROUND(Configurações!$B$8*1440,0),"INT-15MIN",""),IF(OR(ROUND(GR75*1440,0)&lt;ROUND(Configurações!$B$9*1440,0),ROUND(GR75*1440,0)&gt;ROUND(Configurações!$B$10*1440,0)),"INT-1H2H","")))))</f>
        <v/>
      </c>
      <c r="GV75" t="str">
        <f>IF(Configurações!$B$3="Simples",IF('Escala Simples'!Y75="Trabalho","TRAB",IF('Escala Simples'!Y75="Folga","FOLGA",IF('Escala Simples'!Y75="Atestado","ATEST",IF('Escala Simples'!Y75="Férias","FERIAS","")))),"")</f>
        <v/>
      </c>
      <c r="GW75" s="71" t="str">
        <f>IF(Configurações!$B$3="Colunas",IF('Escala Colunas'!Q158="","",'Escala Colunas'!Q158),IF(Configurações!$B$3="Simples","",IF('Escala Linhas'!CV75="","",'Escala Linhas'!CV75)))</f>
        <v/>
      </c>
      <c r="GX75" s="71" t="str">
        <f>IF(Configurações!$B$3="Colunas",IF('Escala Colunas'!Q159="","",'Escala Colunas'!Q159),IF(Configurações!$B$3="Simples","",IF('Escala Linhas'!CW75="","",'Escala Linhas'!CW75)))</f>
        <v/>
      </c>
      <c r="GY75" s="71" t="str">
        <f>IF(Configurações!$B$3="Colunas",IF('Escala Colunas'!Q160="","",'Escala Colunas'!Q160),IF(Configurações!$B$3="Simples","",IF('Escala Linhas'!CX75="","",'Escala Linhas'!CX75)))</f>
        <v/>
      </c>
      <c r="GZ75" s="71" t="str">
        <f>IF(Configurações!$B$3="Colunas",IF('Escala Colunas'!Q161="","",'Escala Colunas'!Q161),IF(Configurações!$B$3="Simples","",IF('Escala Linhas'!CY75="","",'Escala Linhas'!CY75)))</f>
        <v/>
      </c>
      <c r="HA75">
        <f>IF($B75="",0,IF(Configurações!$B$3="Simples",IF(OR(HG75="TRAB",HG75="ATEST"),1,0),IF(AND(GW75&lt;&gt;"",GZ75&lt;&gt;""),1,0)))</f>
        <v>0</v>
      </c>
      <c r="HB75" s="72">
        <f>IF(AND(HA75=1,Configurações!$B$3&lt;&gt;"Simples"),MOD(GZ75-GW75,1)-HC75,0)</f>
        <v>0</v>
      </c>
      <c r="HC75" s="72">
        <f t="shared" si="161"/>
        <v>0</v>
      </c>
      <c r="HD75">
        <f t="shared" si="162"/>
        <v>0</v>
      </c>
      <c r="HE75">
        <f t="shared" si="163"/>
        <v>0</v>
      </c>
      <c r="HF75" s="38" t="str">
        <f>IF(HA75=0,"",IF(HD75&gt;Configurações!$B$15,"7DIA ","")&amp;IF(AND(WEEKDAY(GW$5)=1,HE75&gt;IF($D75="F",Configurações!$B$13,Configurações!$B$14)),"DOM ","")&amp;IF(Configurações!$B$3="Simples","",IF(ROUND(HB75*1440,0)&lt;=ROUND(Configurações!$B$11*1440,0),IF(ROUND(HC75*1440,0)&gt;0,"INT-INDEVIDO",""),IF(ROUND(HB75*1440,0)&lt;=ROUND(Configurações!$B$12*1440,0),IF(ROUND(HC75*1440,0)&lt;&gt;ROUND(Configurações!$B$8*1440,0),"INT-15MIN",""),IF(OR(ROUND(HC75*1440,0)&lt;ROUND(Configurações!$B$9*1440,0),ROUND(HC75*1440,0)&gt;ROUND(Configurações!$B$10*1440,0)),"INT-1H2H","")))))</f>
        <v/>
      </c>
      <c r="HG75" t="str">
        <f>IF(Configurações!$B$3="Simples",IF('Escala Simples'!Z75="Trabalho","TRAB",IF('Escala Simples'!Z75="Folga","FOLGA",IF('Escala Simples'!Z75="Atestado","ATEST",IF('Escala Simples'!Z75="Férias","FERIAS","")))),"")</f>
        <v/>
      </c>
      <c r="HH75" s="71" t="str">
        <f>IF(Configurações!$B$3="Colunas",IF('Escala Colunas'!Q163="","",'Escala Colunas'!Q163),IF(Configurações!$B$3="Simples","",IF('Escala Linhas'!DA75="","",'Escala Linhas'!DA75)))</f>
        <v/>
      </c>
      <c r="HI75" s="71" t="str">
        <f>IF(Configurações!$B$3="Colunas",IF('Escala Colunas'!Q164="","",'Escala Colunas'!Q164),IF(Configurações!$B$3="Simples","",IF('Escala Linhas'!DB75="","",'Escala Linhas'!DB75)))</f>
        <v/>
      </c>
      <c r="HJ75" s="71" t="str">
        <f>IF(Configurações!$B$3="Colunas",IF('Escala Colunas'!Q165="","",'Escala Colunas'!Q165),IF(Configurações!$B$3="Simples","",IF('Escala Linhas'!DC75="","",'Escala Linhas'!DC75)))</f>
        <v/>
      </c>
      <c r="HK75" s="71" t="str">
        <f>IF(Configurações!$B$3="Colunas",IF('Escala Colunas'!Q166="","",'Escala Colunas'!Q166),IF(Configurações!$B$3="Simples","",IF('Escala Linhas'!DD75="","",'Escala Linhas'!DD75)))</f>
        <v/>
      </c>
      <c r="HL75">
        <f>IF($B75="",0,IF(Configurações!$B$3="Simples",IF(OR(HR75="TRAB",HR75="ATEST"),1,0),IF(AND(HH75&lt;&gt;"",HK75&lt;&gt;""),1,0)))</f>
        <v>0</v>
      </c>
      <c r="HM75" s="72">
        <f>IF(AND(HL75=1,Configurações!$B$3&lt;&gt;"Simples"),MOD(HK75-HH75,1)-HN75,0)</f>
        <v>0</v>
      </c>
      <c r="HN75" s="72">
        <f t="shared" si="164"/>
        <v>0</v>
      </c>
      <c r="HO75">
        <f t="shared" si="165"/>
        <v>0</v>
      </c>
      <c r="HP75">
        <f t="shared" si="166"/>
        <v>0</v>
      </c>
      <c r="HQ75" s="38" t="str">
        <f>IF(HL75=0,"",IF(HO75&gt;Configurações!$B$15,"7DIA ","")&amp;IF(AND(WEEKDAY(HH$5)=1,HP75&gt;IF($D75="F",Configurações!$B$13,Configurações!$B$14)),"DOM ","")&amp;IF(Configurações!$B$3="Simples","",IF(ROUND(HM75*1440,0)&lt;=ROUND(Configurações!$B$11*1440,0),IF(ROUND(HN75*1440,0)&gt;0,"INT-INDEVIDO",""),IF(ROUND(HM75*1440,0)&lt;=ROUND(Configurações!$B$12*1440,0),IF(ROUND(HN75*1440,0)&lt;&gt;ROUND(Configurações!$B$8*1440,0),"INT-15MIN",""),IF(OR(ROUND(HN75*1440,0)&lt;ROUND(Configurações!$B$9*1440,0),ROUND(HN75*1440,0)&gt;ROUND(Configurações!$B$10*1440,0)),"INT-1H2H","")))))</f>
        <v/>
      </c>
      <c r="HR75" t="str">
        <f>IF(Configurações!$B$3="Simples",IF('Escala Simples'!AA75="Trabalho","TRAB",IF('Escala Simples'!AA75="Folga","FOLGA",IF('Escala Simples'!AA75="Atestado","ATEST",IF('Escala Simples'!AA75="Férias","FERIAS","")))),"")</f>
        <v/>
      </c>
      <c r="HS75" s="71" t="str">
        <f>IF(Configurações!$B$3="Colunas",IF('Escala Colunas'!Q168="","",'Escala Colunas'!Q168),IF(Configurações!$B$3="Simples","",IF('Escala Linhas'!DF75="","",'Escala Linhas'!DF75)))</f>
        <v/>
      </c>
      <c r="HT75" s="71" t="str">
        <f>IF(Configurações!$B$3="Colunas",IF('Escala Colunas'!Q169="","",'Escala Colunas'!Q169),IF(Configurações!$B$3="Simples","",IF('Escala Linhas'!DG75="","",'Escala Linhas'!DG75)))</f>
        <v/>
      </c>
      <c r="HU75" s="71" t="str">
        <f>IF(Configurações!$B$3="Colunas",IF('Escala Colunas'!Q170="","",'Escala Colunas'!Q170),IF(Configurações!$B$3="Simples","",IF('Escala Linhas'!DH75="","",'Escala Linhas'!DH75)))</f>
        <v/>
      </c>
      <c r="HV75" s="71" t="str">
        <f>IF(Configurações!$B$3="Colunas",IF('Escala Colunas'!Q171="","",'Escala Colunas'!Q171),IF(Configurações!$B$3="Simples","",IF('Escala Linhas'!DI75="","",'Escala Linhas'!DI75)))</f>
        <v/>
      </c>
      <c r="HW75">
        <f>IF($B75="",0,IF(Configurações!$B$3="Simples",IF(OR(IC75="TRAB",IC75="ATEST"),1,0),IF(AND(HS75&lt;&gt;"",HV75&lt;&gt;""),1,0)))</f>
        <v>0</v>
      </c>
      <c r="HX75" s="72">
        <f>IF(AND(HW75=1,Configurações!$B$3&lt;&gt;"Simples"),MOD(HV75-HS75,1)-HY75,0)</f>
        <v>0</v>
      </c>
      <c r="HY75" s="72">
        <f t="shared" si="167"/>
        <v>0</v>
      </c>
      <c r="HZ75">
        <f t="shared" si="168"/>
        <v>0</v>
      </c>
      <c r="IA75">
        <f t="shared" si="169"/>
        <v>0</v>
      </c>
      <c r="IB75" s="38" t="str">
        <f>IF(HW75=0,"",IF(HZ75&gt;Configurações!$B$15,"7DIA ","")&amp;IF(AND(WEEKDAY(HS$5)=1,IA75&gt;IF($D75="F",Configurações!$B$13,Configurações!$B$14)),"DOM ","")&amp;IF(Configurações!$B$3="Simples","",IF(ROUND(HX75*1440,0)&lt;=ROUND(Configurações!$B$11*1440,0),IF(ROUND(HY75*1440,0)&gt;0,"INT-INDEVIDO",""),IF(ROUND(HX75*1440,0)&lt;=ROUND(Configurações!$B$12*1440,0),IF(ROUND(HY75*1440,0)&lt;&gt;ROUND(Configurações!$B$8*1440,0),"INT-15MIN",""),IF(OR(ROUND(HY75*1440,0)&lt;ROUND(Configurações!$B$9*1440,0),ROUND(HY75*1440,0)&gt;ROUND(Configurações!$B$10*1440,0)),"INT-1H2H","")))))</f>
        <v/>
      </c>
      <c r="IC75" t="str">
        <f>IF(Configurações!$B$3="Simples",IF('Escala Simples'!AB75="Trabalho","TRAB",IF('Escala Simples'!AB75="Folga","FOLGA",IF('Escala Simples'!AB75="Atestado","ATEST",IF('Escala Simples'!AB75="Férias","FERIAS","")))),"")</f>
        <v/>
      </c>
      <c r="ID75" s="71" t="str">
        <f>IF(Configurações!$B$3="Colunas",IF('Escala Colunas'!Q176="","",'Escala Colunas'!Q176),IF(Configurações!$B$3="Simples","",IF('Escala Linhas'!DN75="","",'Escala Linhas'!DN75)))</f>
        <v/>
      </c>
      <c r="IE75" s="71" t="str">
        <f>IF(Configurações!$B$3="Colunas",IF('Escala Colunas'!Q177="","",'Escala Colunas'!Q177),IF(Configurações!$B$3="Simples","",IF('Escala Linhas'!DO75="","",'Escala Linhas'!DO75)))</f>
        <v/>
      </c>
      <c r="IF75" s="71" t="str">
        <f>IF(Configurações!$B$3="Colunas",IF('Escala Colunas'!Q178="","",'Escala Colunas'!Q178),IF(Configurações!$B$3="Simples","",IF('Escala Linhas'!DP75="","",'Escala Linhas'!DP75)))</f>
        <v/>
      </c>
      <c r="IG75" s="71" t="str">
        <f>IF(Configurações!$B$3="Colunas",IF('Escala Colunas'!Q179="","",'Escala Colunas'!Q179),IF(Configurações!$B$3="Simples","",IF('Escala Linhas'!DQ75="","",'Escala Linhas'!DQ75)))</f>
        <v/>
      </c>
      <c r="IH75">
        <f>IF($B75="",0,IF(Configurações!$B$3="Simples",IF(OR(IN75="TRAB",IN75="ATEST"),1,0),IF(AND(ID75&lt;&gt;"",IG75&lt;&gt;""),1,0)))</f>
        <v>0</v>
      </c>
      <c r="II75" s="72">
        <f>IF(AND(IH75=1,Configurações!$B$3&lt;&gt;"Simples"),MOD(IG75-ID75,1)-IJ75,0)</f>
        <v>0</v>
      </c>
      <c r="IJ75" s="72">
        <f t="shared" si="170"/>
        <v>0</v>
      </c>
      <c r="IK75">
        <f t="shared" si="171"/>
        <v>0</v>
      </c>
      <c r="IL75">
        <f t="shared" si="172"/>
        <v>0</v>
      </c>
      <c r="IM75" s="38" t="str">
        <f>IF(IH75=0,"",IF(IK75&gt;Configurações!$B$15,"7DIA ","")&amp;IF(AND(WEEKDAY(ID$5)=1,IL75&gt;IF($D75="F",Configurações!$B$13,Configurações!$B$14)),"DOM ","")&amp;IF(Configurações!$B$3="Simples","",IF(ROUND(II75*1440,0)&lt;=ROUND(Configurações!$B$11*1440,0),IF(ROUND(IJ75*1440,0)&gt;0,"INT-INDEVIDO",""),IF(ROUND(II75*1440,0)&lt;=ROUND(Configurações!$B$12*1440,0),IF(ROUND(IJ75*1440,0)&lt;&gt;ROUND(Configurações!$B$8*1440,0),"INT-15MIN",""),IF(OR(ROUND(IJ75*1440,0)&lt;ROUND(Configurações!$B$9*1440,0),ROUND(IJ75*1440,0)&gt;ROUND(Configurações!$B$10*1440,0)),"INT-1H2H","")))))</f>
        <v/>
      </c>
      <c r="IN75" t="str">
        <f>IF(Configurações!$B$3="Simples",IF('Escala Simples'!AE75="Trabalho","TRAB",IF('Escala Simples'!AE75="Folga","FOLGA",IF('Escala Simples'!AE75="Atestado","ATEST",IF('Escala Simples'!AE75="Férias","FERIAS","")))),"")</f>
        <v/>
      </c>
      <c r="IO75" s="71" t="str">
        <f>IF(Configurações!$B$3="Colunas",IF('Escala Colunas'!Q181="","",'Escala Colunas'!Q181),IF(Configurações!$B$3="Simples","",IF('Escala Linhas'!DS75="","",'Escala Linhas'!DS75)))</f>
        <v/>
      </c>
      <c r="IP75" s="71" t="str">
        <f>IF(Configurações!$B$3="Colunas",IF('Escala Colunas'!Q182="","",'Escala Colunas'!Q182),IF(Configurações!$B$3="Simples","",IF('Escala Linhas'!DT75="","",'Escala Linhas'!DT75)))</f>
        <v/>
      </c>
      <c r="IQ75" s="71" t="str">
        <f>IF(Configurações!$B$3="Colunas",IF('Escala Colunas'!Q183="","",'Escala Colunas'!Q183),IF(Configurações!$B$3="Simples","",IF('Escala Linhas'!DU75="","",'Escala Linhas'!DU75)))</f>
        <v/>
      </c>
      <c r="IR75" s="71" t="str">
        <f>IF(Configurações!$B$3="Colunas",IF('Escala Colunas'!Q184="","",'Escala Colunas'!Q184),IF(Configurações!$B$3="Simples","",IF('Escala Linhas'!DV75="","",'Escala Linhas'!DV75)))</f>
        <v/>
      </c>
      <c r="IS75">
        <f>IF($B75="",0,IF(Configurações!$B$3="Simples",IF(OR(IY75="TRAB",IY75="ATEST"),1,0),IF(AND(IO75&lt;&gt;"",IR75&lt;&gt;""),1,0)))</f>
        <v>0</v>
      </c>
      <c r="IT75" s="72">
        <f>IF(AND(IS75=1,Configurações!$B$3&lt;&gt;"Simples"),MOD(IR75-IO75,1)-IU75,0)</f>
        <v>0</v>
      </c>
      <c r="IU75" s="72">
        <f t="shared" si="173"/>
        <v>0</v>
      </c>
      <c r="IV75">
        <f t="shared" si="174"/>
        <v>0</v>
      </c>
      <c r="IW75">
        <f t="shared" si="175"/>
        <v>0</v>
      </c>
      <c r="IX75" s="38" t="str">
        <f>IF(IS75=0,"",IF(IV75&gt;Configurações!$B$15,"7DIA ","")&amp;IF(AND(WEEKDAY(IO$5)=1,IW75&gt;IF($D75="F",Configurações!$B$13,Configurações!$B$14)),"DOM ","")&amp;IF(Configurações!$B$3="Simples","",IF(ROUND(IT75*1440,0)&lt;=ROUND(Configurações!$B$11*1440,0),IF(ROUND(IU75*1440,0)&gt;0,"INT-INDEVIDO",""),IF(ROUND(IT75*1440,0)&lt;=ROUND(Configurações!$B$12*1440,0),IF(ROUND(IU75*1440,0)&lt;&gt;ROUND(Configurações!$B$8*1440,0),"INT-15MIN",""),IF(OR(ROUND(IU75*1440,0)&lt;ROUND(Configurações!$B$9*1440,0),ROUND(IU75*1440,0)&gt;ROUND(Configurações!$B$10*1440,0)),"INT-1H2H","")))))</f>
        <v/>
      </c>
      <c r="IY75" t="str">
        <f>IF(Configurações!$B$3="Simples",IF('Escala Simples'!AF75="Trabalho","TRAB",IF('Escala Simples'!AF75="Folga","FOLGA",IF('Escala Simples'!AF75="Atestado","ATEST",IF('Escala Simples'!AF75="Férias","FERIAS","")))),"")</f>
        <v/>
      </c>
      <c r="IZ75" s="71" t="str">
        <f>IF(Configurações!$B$3="Colunas",IF('Escala Colunas'!Q186="","",'Escala Colunas'!Q186),IF(Configurações!$B$3="Simples","",IF('Escala Linhas'!DX75="","",'Escala Linhas'!DX75)))</f>
        <v/>
      </c>
      <c r="JA75" s="71" t="str">
        <f>IF(Configurações!$B$3="Colunas",IF('Escala Colunas'!Q187="","",'Escala Colunas'!Q187),IF(Configurações!$B$3="Simples","",IF('Escala Linhas'!DY75="","",'Escala Linhas'!DY75)))</f>
        <v/>
      </c>
      <c r="JB75" s="71" t="str">
        <f>IF(Configurações!$B$3="Colunas",IF('Escala Colunas'!Q188="","",'Escala Colunas'!Q188),IF(Configurações!$B$3="Simples","",IF('Escala Linhas'!DZ75="","",'Escala Linhas'!DZ75)))</f>
        <v/>
      </c>
      <c r="JC75" s="71" t="str">
        <f>IF(Configurações!$B$3="Colunas",IF('Escala Colunas'!Q189="","",'Escala Colunas'!Q189),IF(Configurações!$B$3="Simples","",IF('Escala Linhas'!EA75="","",'Escala Linhas'!EA75)))</f>
        <v/>
      </c>
      <c r="JD75">
        <f>IF($B75="",0,IF(Configurações!$B$3="Simples",IF(OR(JJ75="TRAB",JJ75="ATEST"),1,0),IF(AND(IZ75&lt;&gt;"",JC75&lt;&gt;""),1,0)))</f>
        <v>0</v>
      </c>
      <c r="JE75" s="72">
        <f>IF(AND(JD75=1,Configurações!$B$3&lt;&gt;"Simples"),MOD(JC75-IZ75,1)-JF75,0)</f>
        <v>0</v>
      </c>
      <c r="JF75" s="72">
        <f t="shared" si="176"/>
        <v>0</v>
      </c>
      <c r="JG75">
        <f t="shared" si="177"/>
        <v>0</v>
      </c>
      <c r="JH75">
        <f t="shared" si="178"/>
        <v>0</v>
      </c>
      <c r="JI75" s="38" t="str">
        <f>IF(JD75=0,"",IF(JG75&gt;Configurações!$B$15,"7DIA ","")&amp;IF(AND(WEEKDAY(IZ$5)=1,JH75&gt;IF($D75="F",Configurações!$B$13,Configurações!$B$14)),"DOM ","")&amp;IF(Configurações!$B$3="Simples","",IF(ROUND(JE75*1440,0)&lt;=ROUND(Configurações!$B$11*1440,0),IF(ROUND(JF75*1440,0)&gt;0,"INT-INDEVIDO",""),IF(ROUND(JE75*1440,0)&lt;=ROUND(Configurações!$B$12*1440,0),IF(ROUND(JF75*1440,0)&lt;&gt;ROUND(Configurações!$B$8*1440,0),"INT-15MIN",""),IF(OR(ROUND(JF75*1440,0)&lt;ROUND(Configurações!$B$9*1440,0),ROUND(JF75*1440,0)&gt;ROUND(Configurações!$B$10*1440,0)),"INT-1H2H","")))))</f>
        <v/>
      </c>
      <c r="JJ75" t="str">
        <f>IF(Configurações!$B$3="Simples",IF('Escala Simples'!AG75="Trabalho","TRAB",IF('Escala Simples'!AG75="Folga","FOLGA",IF('Escala Simples'!AG75="Atestado","ATEST",IF('Escala Simples'!AG75="Férias","FERIAS","")))),"")</f>
        <v/>
      </c>
      <c r="JK75" s="71" t="str">
        <f>IF(Configurações!$B$3="Colunas",IF('Escala Colunas'!Q191="","",'Escala Colunas'!Q191),IF(Configurações!$B$3="Simples","",IF('Escala Linhas'!EC75="","",'Escala Linhas'!EC75)))</f>
        <v/>
      </c>
      <c r="JL75" s="71" t="str">
        <f>IF(Configurações!$B$3="Colunas",IF('Escala Colunas'!Q192="","",'Escala Colunas'!Q192),IF(Configurações!$B$3="Simples","",IF('Escala Linhas'!ED75="","",'Escala Linhas'!ED75)))</f>
        <v/>
      </c>
      <c r="JM75" s="71" t="str">
        <f>IF(Configurações!$B$3="Colunas",IF('Escala Colunas'!Q193="","",'Escala Colunas'!Q193),IF(Configurações!$B$3="Simples","",IF('Escala Linhas'!EE75="","",'Escala Linhas'!EE75)))</f>
        <v/>
      </c>
      <c r="JN75" s="71" t="str">
        <f>IF(Configurações!$B$3="Colunas",IF('Escala Colunas'!Q194="","",'Escala Colunas'!Q194),IF(Configurações!$B$3="Simples","",IF('Escala Linhas'!EF75="","",'Escala Linhas'!EF75)))</f>
        <v/>
      </c>
      <c r="JO75">
        <f>IF($B75="",0,IF(Configurações!$B$3="Simples",IF(OR(JU75="TRAB",JU75="ATEST"),1,0),IF(AND(JK75&lt;&gt;"",JN75&lt;&gt;""),1,0)))</f>
        <v>0</v>
      </c>
      <c r="JP75" s="72">
        <f>IF(AND(JO75=1,Configurações!$B$3&lt;&gt;"Simples"),MOD(JN75-JK75,1)-JQ75,0)</f>
        <v>0</v>
      </c>
      <c r="JQ75" s="72">
        <f t="shared" si="179"/>
        <v>0</v>
      </c>
      <c r="JR75">
        <f t="shared" si="180"/>
        <v>0</v>
      </c>
      <c r="JS75">
        <f t="shared" si="181"/>
        <v>0</v>
      </c>
      <c r="JT75" s="38" t="str">
        <f>IF(JO75=0,"",IF(JR75&gt;Configurações!$B$15,"7DIA ","")&amp;IF(AND(WEEKDAY(JK$5)=1,JS75&gt;IF($D75="F",Configurações!$B$13,Configurações!$B$14)),"DOM ","")&amp;IF(Configurações!$B$3="Simples","",IF(ROUND(JP75*1440,0)&lt;=ROUND(Configurações!$B$11*1440,0),IF(ROUND(JQ75*1440,0)&gt;0,"INT-INDEVIDO",""),IF(ROUND(JP75*1440,0)&lt;=ROUND(Configurações!$B$12*1440,0),IF(ROUND(JQ75*1440,0)&lt;&gt;ROUND(Configurações!$B$8*1440,0),"INT-15MIN",""),IF(OR(ROUND(JQ75*1440,0)&lt;ROUND(Configurações!$B$9*1440,0),ROUND(JQ75*1440,0)&gt;ROUND(Configurações!$B$10*1440,0)),"INT-1H2H","")))))</f>
        <v/>
      </c>
      <c r="JU75" t="str">
        <f>IF(Configurações!$B$3="Simples",IF('Escala Simples'!AH75="Trabalho","TRAB",IF('Escala Simples'!AH75="Folga","FOLGA",IF('Escala Simples'!AH75="Atestado","ATEST",IF('Escala Simples'!AH75="Férias","FERIAS","")))),"")</f>
        <v/>
      </c>
      <c r="JV75" s="71" t="str">
        <f>IF(Configurações!$B$3="Colunas",IF('Escala Colunas'!Q196="","",'Escala Colunas'!Q196),IF(Configurações!$B$3="Simples","",IF('Escala Linhas'!EH75="","",'Escala Linhas'!EH75)))</f>
        <v/>
      </c>
      <c r="JW75" s="71" t="str">
        <f>IF(Configurações!$B$3="Colunas",IF('Escala Colunas'!Q197="","",'Escala Colunas'!Q197),IF(Configurações!$B$3="Simples","",IF('Escala Linhas'!EI75="","",'Escala Linhas'!EI75)))</f>
        <v/>
      </c>
      <c r="JX75" s="71" t="str">
        <f>IF(Configurações!$B$3="Colunas",IF('Escala Colunas'!Q198="","",'Escala Colunas'!Q198),IF(Configurações!$B$3="Simples","",IF('Escala Linhas'!EJ75="","",'Escala Linhas'!EJ75)))</f>
        <v/>
      </c>
      <c r="JY75" s="71" t="str">
        <f>IF(Configurações!$B$3="Colunas",IF('Escala Colunas'!Q199="","",'Escala Colunas'!Q199),IF(Configurações!$B$3="Simples","",IF('Escala Linhas'!EK75="","",'Escala Linhas'!EK75)))</f>
        <v/>
      </c>
      <c r="JZ75">
        <f>IF($B75="",0,IF(Configurações!$B$3="Simples",IF(OR(KF75="TRAB",KF75="ATEST"),1,0),IF(AND(JV75&lt;&gt;"",JY75&lt;&gt;""),1,0)))</f>
        <v>0</v>
      </c>
      <c r="KA75" s="72">
        <f>IF(AND(JZ75=1,Configurações!$B$3&lt;&gt;"Simples"),MOD(JY75-JV75,1)-KB75,0)</f>
        <v>0</v>
      </c>
      <c r="KB75" s="72">
        <f t="shared" si="182"/>
        <v>0</v>
      </c>
      <c r="KC75">
        <f t="shared" si="183"/>
        <v>0</v>
      </c>
      <c r="KD75">
        <f t="shared" si="184"/>
        <v>0</v>
      </c>
      <c r="KE75" s="38" t="str">
        <f>IF(JZ75=0,"",IF(KC75&gt;Configurações!$B$15,"7DIA ","")&amp;IF(AND(WEEKDAY(JV$5)=1,KD75&gt;IF($D75="F",Configurações!$B$13,Configurações!$B$14)),"DOM ","")&amp;IF(Configurações!$B$3="Simples","",IF(ROUND(KA75*1440,0)&lt;=ROUND(Configurações!$B$11*1440,0),IF(ROUND(KB75*1440,0)&gt;0,"INT-INDEVIDO",""),IF(ROUND(KA75*1440,0)&lt;=ROUND(Configurações!$B$12*1440,0),IF(ROUND(KB75*1440,0)&lt;&gt;ROUND(Configurações!$B$8*1440,0),"INT-15MIN",""),IF(OR(ROUND(KB75*1440,0)&lt;ROUND(Configurações!$B$9*1440,0),ROUND(KB75*1440,0)&gt;ROUND(Configurações!$B$10*1440,0)),"INT-1H2H","")))))</f>
        <v/>
      </c>
      <c r="KF75" t="str">
        <f>IF(Configurações!$B$3="Simples",IF('Escala Simples'!AI75="Trabalho","TRAB",IF('Escala Simples'!AI75="Folga","FOLGA",IF('Escala Simples'!AI75="Atestado","ATEST",IF('Escala Simples'!AI75="Férias","FERIAS","")))),"")</f>
        <v/>
      </c>
      <c r="KG75" s="71" t="str">
        <f>IF(Configurações!$B$3="Colunas",IF('Escala Colunas'!Q201="","",'Escala Colunas'!Q201),IF(Configurações!$B$3="Simples","",IF('Escala Linhas'!EM75="","",'Escala Linhas'!EM75)))</f>
        <v/>
      </c>
      <c r="KH75" s="71" t="str">
        <f>IF(Configurações!$B$3="Colunas",IF('Escala Colunas'!Q202="","",'Escala Colunas'!Q202),IF(Configurações!$B$3="Simples","",IF('Escala Linhas'!EN75="","",'Escala Linhas'!EN75)))</f>
        <v/>
      </c>
      <c r="KI75" s="71" t="str">
        <f>IF(Configurações!$B$3="Colunas",IF('Escala Colunas'!Q203="","",'Escala Colunas'!Q203),IF(Configurações!$B$3="Simples","",IF('Escala Linhas'!EO75="","",'Escala Linhas'!EO75)))</f>
        <v/>
      </c>
      <c r="KJ75" s="71" t="str">
        <f>IF(Configurações!$B$3="Colunas",IF('Escala Colunas'!Q204="","",'Escala Colunas'!Q204),IF(Configurações!$B$3="Simples","",IF('Escala Linhas'!EP75="","",'Escala Linhas'!EP75)))</f>
        <v/>
      </c>
      <c r="KK75">
        <f>IF($B75="",0,IF(Configurações!$B$3="Simples",IF(OR(KQ75="TRAB",KQ75="ATEST"),1,0),IF(AND(KG75&lt;&gt;"",KJ75&lt;&gt;""),1,0)))</f>
        <v>0</v>
      </c>
      <c r="KL75" s="72">
        <f>IF(AND(KK75=1,Configurações!$B$3&lt;&gt;"Simples"),MOD(KJ75-KG75,1)-KM75,0)</f>
        <v>0</v>
      </c>
      <c r="KM75" s="72">
        <f t="shared" si="185"/>
        <v>0</v>
      </c>
      <c r="KN75">
        <f t="shared" si="186"/>
        <v>0</v>
      </c>
      <c r="KO75">
        <f t="shared" si="187"/>
        <v>0</v>
      </c>
      <c r="KP75" s="38" t="str">
        <f>IF(KK75=0,"",IF(KN75&gt;Configurações!$B$15,"7DIA ","")&amp;IF(AND(WEEKDAY(KG$5)=1,KO75&gt;IF($D75="F",Configurações!$B$13,Configurações!$B$14)),"DOM ","")&amp;IF(Configurações!$B$3="Simples","",IF(ROUND(KL75*1440,0)&lt;=ROUND(Configurações!$B$11*1440,0),IF(ROUND(KM75*1440,0)&gt;0,"INT-INDEVIDO",""),IF(ROUND(KL75*1440,0)&lt;=ROUND(Configurações!$B$12*1440,0),IF(ROUND(KM75*1440,0)&lt;&gt;ROUND(Configurações!$B$8*1440,0),"INT-15MIN",""),IF(OR(ROUND(KM75*1440,0)&lt;ROUND(Configurações!$B$9*1440,0),ROUND(KM75*1440,0)&gt;ROUND(Configurações!$B$10*1440,0)),"INT-1H2H","")))))</f>
        <v/>
      </c>
      <c r="KQ75" t="str">
        <f>IF(Configurações!$B$3="Simples",IF('Escala Simples'!AJ75="Trabalho","TRAB",IF('Escala Simples'!AJ75="Folga","FOLGA",IF('Escala Simples'!AJ75="Atestado","ATEST",IF('Escala Simples'!AJ75="Férias","FERIAS","")))),"")</f>
        <v/>
      </c>
      <c r="KR75" s="71" t="str">
        <f>IF(Configurações!$B$3="Colunas",IF('Escala Colunas'!Q206="","",'Escala Colunas'!Q206),IF(Configurações!$B$3="Simples","",IF('Escala Linhas'!ER75="","",'Escala Linhas'!ER75)))</f>
        <v/>
      </c>
      <c r="KS75" s="71" t="str">
        <f>IF(Configurações!$B$3="Colunas",IF('Escala Colunas'!Q207="","",'Escala Colunas'!Q207),IF(Configurações!$B$3="Simples","",IF('Escala Linhas'!ES75="","",'Escala Linhas'!ES75)))</f>
        <v/>
      </c>
      <c r="KT75" s="71" t="str">
        <f>IF(Configurações!$B$3="Colunas",IF('Escala Colunas'!Q208="","",'Escala Colunas'!Q208),IF(Configurações!$B$3="Simples","",IF('Escala Linhas'!ET75="","",'Escala Linhas'!ET75)))</f>
        <v/>
      </c>
      <c r="KU75" s="71" t="str">
        <f>IF(Configurações!$B$3="Colunas",IF('Escala Colunas'!Q209="","",'Escala Colunas'!Q209),IF(Configurações!$B$3="Simples","",IF('Escala Linhas'!EU75="","",'Escala Linhas'!EU75)))</f>
        <v/>
      </c>
      <c r="KV75">
        <f>IF($B75="",0,IF(Configurações!$B$3="Simples",IF(OR(LB75="TRAB",LB75="ATEST"),1,0),IF(AND(KR75&lt;&gt;"",KU75&lt;&gt;""),1,0)))</f>
        <v>0</v>
      </c>
      <c r="KW75" s="72">
        <f>IF(AND(KV75=1,Configurações!$B$3&lt;&gt;"Simples"),MOD(KU75-KR75,1)-KX75,0)</f>
        <v>0</v>
      </c>
      <c r="KX75" s="72">
        <f t="shared" si="188"/>
        <v>0</v>
      </c>
      <c r="KY75">
        <f t="shared" si="189"/>
        <v>0</v>
      </c>
      <c r="KZ75">
        <f t="shared" si="190"/>
        <v>0</v>
      </c>
      <c r="LA75" s="38" t="str">
        <f>IF(KV75=0,"",IF(KY75&gt;Configurações!$B$15,"7DIA ","")&amp;IF(AND(WEEKDAY(KR$5)=1,KZ75&gt;IF($D75="F",Configurações!$B$13,Configurações!$B$14)),"DOM ","")&amp;IF(Configurações!$B$3="Simples","",IF(ROUND(KW75*1440,0)&lt;=ROUND(Configurações!$B$11*1440,0),IF(ROUND(KX75*1440,0)&gt;0,"INT-INDEVIDO",""),IF(ROUND(KW75*1440,0)&lt;=ROUND(Configurações!$B$12*1440,0),IF(ROUND(KX75*1440,0)&lt;&gt;ROUND(Configurações!$B$8*1440,0),"INT-15MIN",""),IF(OR(ROUND(KX75*1440,0)&lt;ROUND(Configurações!$B$9*1440,0),ROUND(KX75*1440,0)&gt;ROUND(Configurações!$B$10*1440,0)),"INT-1H2H","")))))</f>
        <v/>
      </c>
      <c r="LB75" t="str">
        <f>IF(Configurações!$B$3="Simples",IF('Escala Simples'!AK75="Trabalho","TRAB",IF('Escala Simples'!AK75="Folga","FOLGA",IF('Escala Simples'!AK75="Atestado","ATEST",IF('Escala Simples'!AK75="Férias","FERIAS","")))),"")</f>
        <v/>
      </c>
      <c r="LC75" s="71" t="str">
        <f>IF(Configurações!$B$3="Colunas",IF('Escala Colunas'!Q214="","",'Escala Colunas'!Q214),IF(Configurações!$B$3="Simples","",IF('Escala Linhas'!EZ75="","",'Escala Linhas'!EZ75)))</f>
        <v/>
      </c>
      <c r="LD75" s="71" t="str">
        <f>IF(Configurações!$B$3="Colunas",IF('Escala Colunas'!Q215="","",'Escala Colunas'!Q215),IF(Configurações!$B$3="Simples","",IF('Escala Linhas'!FA75="","",'Escala Linhas'!FA75)))</f>
        <v/>
      </c>
      <c r="LE75" s="71" t="str">
        <f>IF(Configurações!$B$3="Colunas",IF('Escala Colunas'!Q216="","",'Escala Colunas'!Q216),IF(Configurações!$B$3="Simples","",IF('Escala Linhas'!FB75="","",'Escala Linhas'!FB75)))</f>
        <v/>
      </c>
      <c r="LF75" s="71" t="str">
        <f>IF(Configurações!$B$3="Colunas",IF('Escala Colunas'!Q217="","",'Escala Colunas'!Q217),IF(Configurações!$B$3="Simples","",IF('Escala Linhas'!FC75="","",'Escala Linhas'!FC75)))</f>
        <v/>
      </c>
      <c r="LG75">
        <f>IF($B75="",0,IF(Configurações!$B$3="Simples",IF(OR(LM75="TRAB",LM75="ATEST"),1,0),IF(AND(LC75&lt;&gt;"",LF75&lt;&gt;""),1,0)))</f>
        <v>0</v>
      </c>
      <c r="LH75" s="72">
        <f>IF(AND(LG75=1,Configurações!$B$3&lt;&gt;"Simples"),MOD(LF75-LC75,1)-LI75,0)</f>
        <v>0</v>
      </c>
      <c r="LI75" s="72">
        <f t="shared" si="191"/>
        <v>0</v>
      </c>
      <c r="LJ75">
        <f t="shared" si="192"/>
        <v>0</v>
      </c>
      <c r="LK75">
        <f t="shared" si="193"/>
        <v>0</v>
      </c>
      <c r="LL75" s="38" t="str">
        <f>IF(LG75=0,"",IF(LJ75&gt;Configurações!$B$15,"7DIA ","")&amp;IF(AND(WEEKDAY(LC$5)=1,LK75&gt;IF($D75="F",Configurações!$B$13,Configurações!$B$14)),"DOM ","")&amp;IF(Configurações!$B$3="Simples","",IF(ROUND(LH75*1440,0)&lt;=ROUND(Configurações!$B$11*1440,0),IF(ROUND(LI75*1440,0)&gt;0,"INT-INDEVIDO",""),IF(ROUND(LH75*1440,0)&lt;=ROUND(Configurações!$B$12*1440,0),IF(ROUND(LI75*1440,0)&lt;&gt;ROUND(Configurações!$B$8*1440,0),"INT-15MIN",""),IF(OR(ROUND(LI75*1440,0)&lt;ROUND(Configurações!$B$9*1440,0),ROUND(LI75*1440,0)&gt;ROUND(Configurações!$B$10*1440,0)),"INT-1H2H","")))))</f>
        <v/>
      </c>
      <c r="LM75" t="str">
        <f>IF(Configurações!$B$3="Simples",IF('Escala Simples'!AN75="Trabalho","TRAB",IF('Escala Simples'!AN75="Folga","FOLGA",IF('Escala Simples'!AN75="Atestado","ATEST",IF('Escala Simples'!AN75="Férias","FERIAS","")))),"")</f>
        <v/>
      </c>
      <c r="LN75" s="71" t="str">
        <f>IF(Configurações!$B$3="Colunas",IF('Escala Colunas'!Q219="","",'Escala Colunas'!Q219),IF(Configurações!$B$3="Simples","",IF('Escala Linhas'!FE75="","",'Escala Linhas'!FE75)))</f>
        <v/>
      </c>
      <c r="LO75" s="71" t="str">
        <f>IF(Configurações!$B$3="Colunas",IF('Escala Colunas'!Q220="","",'Escala Colunas'!Q220),IF(Configurações!$B$3="Simples","",IF('Escala Linhas'!FF75="","",'Escala Linhas'!FF75)))</f>
        <v/>
      </c>
      <c r="LP75" s="71" t="str">
        <f>IF(Configurações!$B$3="Colunas",IF('Escala Colunas'!Q221="","",'Escala Colunas'!Q221),IF(Configurações!$B$3="Simples","",IF('Escala Linhas'!FG75="","",'Escala Linhas'!FG75)))</f>
        <v/>
      </c>
      <c r="LQ75" s="71" t="str">
        <f>IF(Configurações!$B$3="Colunas",IF('Escala Colunas'!Q222="","",'Escala Colunas'!Q222),IF(Configurações!$B$3="Simples","",IF('Escala Linhas'!FH75="","",'Escala Linhas'!FH75)))</f>
        <v/>
      </c>
      <c r="LR75">
        <f>IF($B75="",0,IF(Configurações!$B$3="Simples",IF(OR(LX75="TRAB",LX75="ATEST"),1,0),IF(AND(LN75&lt;&gt;"",LQ75&lt;&gt;""),1,0)))</f>
        <v>0</v>
      </c>
      <c r="LS75" s="72">
        <f>IF(AND(LR75=1,Configurações!$B$3&lt;&gt;"Simples"),MOD(LQ75-LN75,1)-LT75,0)</f>
        <v>0</v>
      </c>
      <c r="LT75" s="72">
        <f t="shared" si="194"/>
        <v>0</v>
      </c>
      <c r="LU75">
        <f t="shared" si="195"/>
        <v>0</v>
      </c>
      <c r="LV75">
        <f t="shared" si="196"/>
        <v>0</v>
      </c>
      <c r="LW75" s="38" t="str">
        <f>IF(LR75=0,"",IF(LU75&gt;Configurações!$B$15,"7DIA ","")&amp;IF(AND(WEEKDAY(LN$5)=1,LV75&gt;IF($D75="F",Configurações!$B$13,Configurações!$B$14)),"DOM ","")&amp;IF(Configurações!$B$3="Simples","",IF(ROUND(LS75*1440,0)&lt;=ROUND(Configurações!$B$11*1440,0),IF(ROUND(LT75*1440,0)&gt;0,"INT-INDEVIDO",""),IF(ROUND(LS75*1440,0)&lt;=ROUND(Configurações!$B$12*1440,0),IF(ROUND(LT75*1440,0)&lt;&gt;ROUND(Configurações!$B$8*1440,0),"INT-15MIN",""),IF(OR(ROUND(LT75*1440,0)&lt;ROUND(Configurações!$B$9*1440,0),ROUND(LT75*1440,0)&gt;ROUND(Configurações!$B$10*1440,0)),"INT-1H2H","")))))</f>
        <v/>
      </c>
      <c r="LX75" t="str">
        <f>IF(Configurações!$B$3="Simples",IF('Escala Simples'!AO75="Trabalho","TRAB",IF('Escala Simples'!AO75="Folga","FOLGA",IF('Escala Simples'!AO75="Atestado","ATEST",IF('Escala Simples'!AO75="Férias","FERIAS","")))),"")</f>
        <v/>
      </c>
      <c r="LY75" s="71" t="str">
        <f>IF(Configurações!$B$3="Colunas",IF('Escala Colunas'!Q224="","",'Escala Colunas'!Q224),IF(Configurações!$B$3="Simples","",IF('Escala Linhas'!FJ75="","",'Escala Linhas'!FJ75)))</f>
        <v/>
      </c>
      <c r="LZ75" s="71" t="str">
        <f>IF(Configurações!$B$3="Colunas",IF('Escala Colunas'!Q225="","",'Escala Colunas'!Q225),IF(Configurações!$B$3="Simples","",IF('Escala Linhas'!FK75="","",'Escala Linhas'!FK75)))</f>
        <v/>
      </c>
      <c r="MA75" s="71" t="str">
        <f>IF(Configurações!$B$3="Colunas",IF('Escala Colunas'!Q226="","",'Escala Colunas'!Q226),IF(Configurações!$B$3="Simples","",IF('Escala Linhas'!FL75="","",'Escala Linhas'!FL75)))</f>
        <v/>
      </c>
      <c r="MB75" s="71" t="str">
        <f>IF(Configurações!$B$3="Colunas",IF('Escala Colunas'!Q227="","",'Escala Colunas'!Q227),IF(Configurações!$B$3="Simples","",IF('Escala Linhas'!FM75="","",'Escala Linhas'!FM75)))</f>
        <v/>
      </c>
      <c r="MC75">
        <f>IF($B75="",0,IF(Configurações!$B$3="Simples",IF(OR(MI75="TRAB",MI75="ATEST"),1,0),IF(AND(LY75&lt;&gt;"",MB75&lt;&gt;""),1,0)))</f>
        <v>0</v>
      </c>
      <c r="MD75" s="72">
        <f>IF(AND(MC75=1,Configurações!$B$3&lt;&gt;"Simples"),MOD(MB75-LY75,1)-ME75,0)</f>
        <v>0</v>
      </c>
      <c r="ME75" s="72">
        <f t="shared" si="197"/>
        <v>0</v>
      </c>
      <c r="MF75">
        <f t="shared" si="198"/>
        <v>0</v>
      </c>
      <c r="MG75">
        <f t="shared" si="199"/>
        <v>0</v>
      </c>
      <c r="MH75" s="38" t="str">
        <f>IF(MC75=0,"",IF(MF75&gt;Configurações!$B$15,"7DIA ","")&amp;IF(AND(WEEKDAY(LY$5)=1,MG75&gt;IF($D75="F",Configurações!$B$13,Configurações!$B$14)),"DOM ","")&amp;IF(Configurações!$B$3="Simples","",IF(ROUND(MD75*1440,0)&lt;=ROUND(Configurações!$B$11*1440,0),IF(ROUND(ME75*1440,0)&gt;0,"INT-INDEVIDO",""),IF(ROUND(MD75*1440,0)&lt;=ROUND(Configurações!$B$12*1440,0),IF(ROUND(ME75*1440,0)&lt;&gt;ROUND(Configurações!$B$8*1440,0),"INT-15MIN",""),IF(OR(ROUND(ME75*1440,0)&lt;ROUND(Configurações!$B$9*1440,0),ROUND(ME75*1440,0)&gt;ROUND(Configurações!$B$10*1440,0)),"INT-1H2H","")))))</f>
        <v/>
      </c>
      <c r="MI75" t="str">
        <f>IF(Configurações!$B$3="Simples",IF('Escala Simples'!AP75="Trabalho","TRAB",IF('Escala Simples'!AP75="Folga","FOLGA",IF('Escala Simples'!AP75="Atestado","ATEST",IF('Escala Simples'!AP75="Férias","FERIAS","")))),"")</f>
        <v/>
      </c>
      <c r="MJ75" s="71" t="str">
        <f>IF(Configurações!$B$3="Colunas",IF('Escala Colunas'!Q229="","",'Escala Colunas'!Q229),IF(Configurações!$B$3="Simples","",IF('Escala Linhas'!FO75="","",'Escala Linhas'!FO75)))</f>
        <v/>
      </c>
      <c r="MK75" s="71" t="str">
        <f>IF(Configurações!$B$3="Colunas",IF('Escala Colunas'!Q230="","",'Escala Colunas'!Q230),IF(Configurações!$B$3="Simples","",IF('Escala Linhas'!FP75="","",'Escala Linhas'!FP75)))</f>
        <v/>
      </c>
      <c r="ML75" s="71" t="str">
        <f>IF(Configurações!$B$3="Colunas",IF('Escala Colunas'!Q231="","",'Escala Colunas'!Q231),IF(Configurações!$B$3="Simples","",IF('Escala Linhas'!FQ75="","",'Escala Linhas'!FQ75)))</f>
        <v/>
      </c>
      <c r="MM75" s="71" t="str">
        <f>IF(Configurações!$B$3="Colunas",IF('Escala Colunas'!Q232="","",'Escala Colunas'!Q232),IF(Configurações!$B$3="Simples","",IF('Escala Linhas'!FR75="","",'Escala Linhas'!FR75)))</f>
        <v/>
      </c>
      <c r="MN75">
        <f>IF($B75="",0,IF(Configurações!$B$3="Simples",IF(OR(MT75="TRAB",MT75="ATEST"),1,0),IF(AND(MJ75&lt;&gt;"",MM75&lt;&gt;""),1,0)))</f>
        <v>0</v>
      </c>
      <c r="MO75" s="72">
        <f>IF(AND(MN75=1,Configurações!$B$3&lt;&gt;"Simples"),MOD(MM75-MJ75,1)-MP75,0)</f>
        <v>0</v>
      </c>
      <c r="MP75" s="72">
        <f t="shared" si="200"/>
        <v>0</v>
      </c>
      <c r="MQ75">
        <f t="shared" si="201"/>
        <v>0</v>
      </c>
      <c r="MR75">
        <f t="shared" si="202"/>
        <v>0</v>
      </c>
      <c r="MS75" s="38" t="str">
        <f>IF(MN75=0,"",IF(MQ75&gt;Configurações!$B$15,"7DIA ","")&amp;IF(AND(WEEKDAY(MJ$5)=1,MR75&gt;IF($D75="F",Configurações!$B$13,Configurações!$B$14)),"DOM ","")&amp;IF(Configurações!$B$3="Simples","",IF(ROUND(MO75*1440,0)&lt;=ROUND(Configurações!$B$11*1440,0),IF(ROUND(MP75*1440,0)&gt;0,"INT-INDEVIDO",""),IF(ROUND(MO75*1440,0)&lt;=ROUND(Configurações!$B$12*1440,0),IF(ROUND(MP75*1440,0)&lt;&gt;ROUND(Configurações!$B$8*1440,0),"INT-15MIN",""),IF(OR(ROUND(MP75*1440,0)&lt;ROUND(Configurações!$B$9*1440,0),ROUND(MP75*1440,0)&gt;ROUND(Configurações!$B$10*1440,0)),"INT-1H2H","")))))</f>
        <v/>
      </c>
      <c r="MT75" t="str">
        <f>IF(Configurações!$B$3="Simples",IF('Escala Simples'!AQ75="Trabalho","TRAB",IF('Escala Simples'!AQ75="Folga","FOLGA",IF('Escala Simples'!AQ75="Atestado","ATEST",IF('Escala Simples'!AQ75="Férias","FERIAS","")))),"")</f>
        <v/>
      </c>
      <c r="MU75" s="71" t="str">
        <f>IF(Configurações!$B$3="Colunas",IF('Escala Colunas'!Q234="","",'Escala Colunas'!Q234),IF(Configurações!$B$3="Simples","",IF('Escala Linhas'!FT75="","",'Escala Linhas'!FT75)))</f>
        <v/>
      </c>
      <c r="MV75" s="71" t="str">
        <f>IF(Configurações!$B$3="Colunas",IF('Escala Colunas'!Q235="","",'Escala Colunas'!Q235),IF(Configurações!$B$3="Simples","",IF('Escala Linhas'!FU75="","",'Escala Linhas'!FU75)))</f>
        <v/>
      </c>
      <c r="MW75" s="71" t="str">
        <f>IF(Configurações!$B$3="Colunas",IF('Escala Colunas'!Q236="","",'Escala Colunas'!Q236),IF(Configurações!$B$3="Simples","",IF('Escala Linhas'!FV75="","",'Escala Linhas'!FV75)))</f>
        <v/>
      </c>
      <c r="MX75" s="71" t="str">
        <f>IF(Configurações!$B$3="Colunas",IF('Escala Colunas'!Q237="","",'Escala Colunas'!Q237),IF(Configurações!$B$3="Simples","",IF('Escala Linhas'!FW75="","",'Escala Linhas'!FW75)))</f>
        <v/>
      </c>
      <c r="MY75">
        <f>IF($B75="",0,IF(Configurações!$B$3="Simples",IF(OR(NE75="TRAB",NE75="ATEST"),1,0),IF(AND(MU75&lt;&gt;"",MX75&lt;&gt;""),1,0)))</f>
        <v>0</v>
      </c>
      <c r="MZ75" s="72">
        <f>IF(AND(MY75=1,Configurações!$B$3&lt;&gt;"Simples"),MOD(MX75-MU75,1)-NA75,0)</f>
        <v>0</v>
      </c>
      <c r="NA75" s="72">
        <f t="shared" si="203"/>
        <v>0</v>
      </c>
      <c r="NB75">
        <f t="shared" si="204"/>
        <v>0</v>
      </c>
      <c r="NC75">
        <f t="shared" si="205"/>
        <v>0</v>
      </c>
      <c r="ND75" s="38" t="str">
        <f>IF(MY75=0,"",IF(NB75&gt;Configurações!$B$15,"7DIA ","")&amp;IF(AND(WEEKDAY(MU$5)=1,NC75&gt;IF($D75="F",Configurações!$B$13,Configurações!$B$14)),"DOM ","")&amp;IF(Configurações!$B$3="Simples","",IF(ROUND(MZ75*1440,0)&lt;=ROUND(Configurações!$B$11*1440,0),IF(ROUND(NA75*1440,0)&gt;0,"INT-INDEVIDO",""),IF(ROUND(MZ75*1440,0)&lt;=ROUND(Configurações!$B$12*1440,0),IF(ROUND(NA75*1440,0)&lt;&gt;ROUND(Configurações!$B$8*1440,0),"INT-15MIN",""),IF(OR(ROUND(NA75*1440,0)&lt;ROUND(Configurações!$B$9*1440,0),ROUND(NA75*1440,0)&gt;ROUND(Configurações!$B$10*1440,0)),"INT-1H2H","")))))</f>
        <v/>
      </c>
      <c r="NE75" t="str">
        <f>IF(Configurações!$B$3="Simples",IF('Escala Simples'!AR75="Trabalho","TRAB",IF('Escala Simples'!AR75="Folga","FOLGA",IF('Escala Simples'!AR75="Atestado","ATEST",IF('Escala Simples'!AR75="Férias","FERIAS","")))),"")</f>
        <v/>
      </c>
      <c r="NF75" s="71" t="str">
        <f>IF(Configurações!$B$3="Colunas",IF('Escala Colunas'!Q239="","",'Escala Colunas'!Q239),IF(Configurações!$B$3="Simples","",IF('Escala Linhas'!FY75="","",'Escala Linhas'!FY75)))</f>
        <v/>
      </c>
      <c r="NG75" s="71" t="str">
        <f>IF(Configurações!$B$3="Colunas",IF('Escala Colunas'!Q240="","",'Escala Colunas'!Q240),IF(Configurações!$B$3="Simples","",IF('Escala Linhas'!FZ75="","",'Escala Linhas'!FZ75)))</f>
        <v/>
      </c>
      <c r="NH75" s="71" t="str">
        <f>IF(Configurações!$B$3="Colunas",IF('Escala Colunas'!Q241="","",'Escala Colunas'!Q241),IF(Configurações!$B$3="Simples","",IF('Escala Linhas'!GA75="","",'Escala Linhas'!GA75)))</f>
        <v/>
      </c>
      <c r="NI75" s="71" t="str">
        <f>IF(Configurações!$B$3="Colunas",IF('Escala Colunas'!Q242="","",'Escala Colunas'!Q242),IF(Configurações!$B$3="Simples","",IF('Escala Linhas'!GB75="","",'Escala Linhas'!GB75)))</f>
        <v/>
      </c>
      <c r="NJ75">
        <f>IF($B75="",0,IF(Configurações!$B$3="Simples",IF(OR(NP75="TRAB",NP75="ATEST"),1,0),IF(AND(NF75&lt;&gt;"",NI75&lt;&gt;""),1,0)))</f>
        <v>0</v>
      </c>
      <c r="NK75" s="72">
        <f>IF(AND(NJ75=1,Configurações!$B$3&lt;&gt;"Simples"),MOD(NI75-NF75,1)-NL75,0)</f>
        <v>0</v>
      </c>
      <c r="NL75" s="72">
        <f t="shared" si="206"/>
        <v>0</v>
      </c>
      <c r="NM75">
        <f t="shared" si="207"/>
        <v>0</v>
      </c>
      <c r="NN75">
        <f t="shared" si="208"/>
        <v>0</v>
      </c>
      <c r="NO75" s="38" t="str">
        <f>IF(NJ75=0,"",IF(NM75&gt;Configurações!$B$15,"7DIA ","")&amp;IF(AND(WEEKDAY(NF$5)=1,NN75&gt;IF($D75="F",Configurações!$B$13,Configurações!$B$14)),"DOM ","")&amp;IF(Configurações!$B$3="Simples","",IF(ROUND(NK75*1440,0)&lt;=ROUND(Configurações!$B$11*1440,0),IF(ROUND(NL75*1440,0)&gt;0,"INT-INDEVIDO",""),IF(ROUND(NK75*1440,0)&lt;=ROUND(Configurações!$B$12*1440,0),IF(ROUND(NL75*1440,0)&lt;&gt;ROUND(Configurações!$B$8*1440,0),"INT-15MIN",""),IF(OR(ROUND(NL75*1440,0)&lt;ROUND(Configurações!$B$9*1440,0),ROUND(NL75*1440,0)&gt;ROUND(Configurações!$B$10*1440,0)),"INT-1H2H","")))))</f>
        <v/>
      </c>
      <c r="NP75" t="str">
        <f>IF(Configurações!$B$3="Simples",IF('Escala Simples'!AS75="Trabalho","TRAB",IF('Escala Simples'!AS75="Folga","FOLGA",IF('Escala Simples'!AS75="Atestado","ATEST",IF('Escala Simples'!AS75="Férias","FERIAS","")))),"")</f>
        <v/>
      </c>
      <c r="NQ75" s="71" t="str">
        <f>IF(Configurações!$B$3="Colunas",IF('Escala Colunas'!Q244="","",'Escala Colunas'!Q244),IF(Configurações!$B$3="Simples","",IF('Escala Linhas'!GD75="","",'Escala Linhas'!GD75)))</f>
        <v/>
      </c>
      <c r="NR75" s="71" t="str">
        <f>IF(Configurações!$B$3="Colunas",IF('Escala Colunas'!Q245="","",'Escala Colunas'!Q245),IF(Configurações!$B$3="Simples","",IF('Escala Linhas'!GE75="","",'Escala Linhas'!GE75)))</f>
        <v/>
      </c>
      <c r="NS75" s="71" t="str">
        <f>IF(Configurações!$B$3="Colunas",IF('Escala Colunas'!Q246="","",'Escala Colunas'!Q246),IF(Configurações!$B$3="Simples","",IF('Escala Linhas'!GF75="","",'Escala Linhas'!GF75)))</f>
        <v/>
      </c>
      <c r="NT75" s="71" t="str">
        <f>IF(Configurações!$B$3="Colunas",IF('Escala Colunas'!Q247="","",'Escala Colunas'!Q247),IF(Configurações!$B$3="Simples","",IF('Escala Linhas'!GG75="","",'Escala Linhas'!GG75)))</f>
        <v/>
      </c>
      <c r="NU75">
        <f>IF($B75="",0,IF(Configurações!$B$3="Simples",IF(OR(OA75="TRAB",OA75="ATEST"),1,0),IF(AND(NQ75&lt;&gt;"",NT75&lt;&gt;""),1,0)))</f>
        <v>0</v>
      </c>
      <c r="NV75" s="72">
        <f>IF(AND(NU75=1,Configurações!$B$3&lt;&gt;"Simples"),MOD(NT75-NQ75,1)-NW75,0)</f>
        <v>0</v>
      </c>
      <c r="NW75" s="72">
        <f t="shared" si="209"/>
        <v>0</v>
      </c>
      <c r="NX75">
        <f t="shared" si="210"/>
        <v>0</v>
      </c>
      <c r="NY75">
        <f t="shared" si="211"/>
        <v>0</v>
      </c>
      <c r="NZ75" s="38" t="str">
        <f>IF(NU75=0,"",IF(NX75&gt;Configurações!$B$15,"7DIA ","")&amp;IF(AND(WEEKDAY(NQ$5)=1,NY75&gt;IF($D75="F",Configurações!$B$13,Configurações!$B$14)),"DOM ","")&amp;IF(Configurações!$B$3="Simples","",IF(ROUND(NV75*1440,0)&lt;=ROUND(Configurações!$B$11*1440,0),IF(ROUND(NW75*1440,0)&gt;0,"INT-INDEVIDO",""),IF(ROUND(NV75*1440,0)&lt;=ROUND(Configurações!$B$12*1440,0),IF(ROUND(NW75*1440,0)&lt;&gt;ROUND(Configurações!$B$8*1440,0),"INT-15MIN",""),IF(OR(ROUND(NW75*1440,0)&lt;ROUND(Configurações!$B$9*1440,0),ROUND(NW75*1440,0)&gt;ROUND(Configurações!$B$10*1440,0)),"INT-1H2H","")))))</f>
        <v/>
      </c>
      <c r="OA75" t="str">
        <f>IF(Configurações!$B$3="Simples",IF('Escala Simples'!AT75="Trabalho","TRAB",IF('Escala Simples'!AT75="Folga","FOLGA",IF('Escala Simples'!AT75="Atestado","ATEST",IF('Escala Simples'!AT75="Férias","FERIAS","")))),"")</f>
        <v/>
      </c>
      <c r="OB75" s="72">
        <f>SUMIFS(Cálculos!$G75:$OA75,Cálculos!$G$4:$OA$4,"H",Cálculos!$G$3:$OA$3,1)</f>
        <v>0</v>
      </c>
      <c r="OC75">
        <f>SUMIFS(Cálculos!$G75:$OA75,Cálculos!$G$4:$OA$4,"T",Cálculos!$G$3:$OA$3,1)</f>
        <v>0</v>
      </c>
      <c r="OD75" s="69" t="str">
        <f>IF($B75="","",IF(AND(Configurações!$B$3&lt;&gt;"Simples",ISNUMBER($C75),ROUND(OB75*1440,0)&gt;$C75*60),"Jornada semanal excedida: "&amp;TEXT(OB75,"[h]:mm")&amp;" (contratada "&amp;$C75&amp;"h) • ","")&amp;IF(IF(Configurações!$B$6="Sim",OC75&gt;6,OC75&gt;Configurações!$B$5),IF(Configurações!$B$6="Sim","Semana inteira sem folga — mínimo 1 folga (CCT/ACT) • ","Mais de "&amp;Configurações!$B$5&amp;" dias trabalhados — obrigatórias 2 folgas semanais • "),"")&amp;IF(COUNTIF(G75:CD75,"*7DIA*")&gt;0,"7º dia consecutivo de trabalho • ","")&amp;IF(COUNTIF(G75:CD75,"*DOM*")&gt;0,"Domingos consecutivos acima do permitido • ","")&amp;IF(COUNTIF(G75:CD75,"*INT-INDEVIDO*")&gt;0,"Intervalo indevido em jornada até 4h • ","")&amp;IF(COUNTIF(G75:CD75,"*INT-15MIN*")&gt;0,"Intervalo deve ser de 15 min (jornada 4h01–6h) • ","")&amp;IF(COUNTIF(G75:CD75,"*INT-1H2H*")&gt;0,"Intervalo fora de 1h–2h (jornada acima de 6h) • ",""))</f>
        <v/>
      </c>
      <c r="OE75">
        <f>IF($B75="",0,IF(AND(Configurações!$B$3&lt;&gt;"Simples",ISNUMBER($C75),ROUND(OB75*1440,0)&gt;$C75*60),1,0))</f>
        <v>0</v>
      </c>
      <c r="OF75">
        <f>IF($B75="",0,IF(IF(Configurações!$B$6="Sim",OC75&gt;6,OC75&gt;Configurações!$B$5),1,0))</f>
        <v>0</v>
      </c>
      <c r="OG75" s="72">
        <f>SUMIFS(Cálculos!$G75:$OA75,Cálculos!$G$4:$OA$4,"H",Cálculos!$G$3:$OA$3,2)</f>
        <v>0</v>
      </c>
      <c r="OH75">
        <f>SUMIFS(Cálculos!$G75:$OA75,Cálculos!$G$4:$OA$4,"T",Cálculos!$G$3:$OA$3,2)</f>
        <v>0</v>
      </c>
      <c r="OI75" s="69" t="str">
        <f>IF($B75="","",IF(AND(Configurações!$B$3&lt;&gt;"Simples",ISNUMBER($C75),ROUND(OG75*1440,0)&gt;$C75*60),"Jornada semanal excedida: "&amp;TEXT(OG75,"[h]:mm")&amp;" (contratada "&amp;$C75&amp;"h) • ","")&amp;IF(IF(Configurações!$B$6="Sim",OH75&gt;6,OH75&gt;Configurações!$B$5),IF(Configurações!$B$6="Sim","Semana inteira sem folga — mínimo 1 folga (CCT/ACT) • ","Mais de "&amp;Configurações!$B$5&amp;" dias trabalhados — obrigatórias 2 folgas semanais • "),"")&amp;IF(COUNTIF(CF75:FC75,"*7DIA*")&gt;0,"7º dia consecutivo de trabalho • ","")&amp;IF(COUNTIF(CF75:FC75,"*DOM*")&gt;0,"Domingos consecutivos acima do permitido • ","")&amp;IF(COUNTIF(CF75:FC75,"*INT-INDEVIDO*")&gt;0,"Intervalo indevido em jornada até 4h • ","")&amp;IF(COUNTIF(CF75:FC75,"*INT-15MIN*")&gt;0,"Intervalo deve ser de 15 min (jornada 4h01–6h) • ","")&amp;IF(COUNTIF(CF75:FC75,"*INT-1H2H*")&gt;0,"Intervalo fora de 1h–2h (jornada acima de 6h) • ",""))</f>
        <v/>
      </c>
      <c r="OJ75">
        <f>IF($B75="",0,IF(AND(Configurações!$B$3&lt;&gt;"Simples",ISNUMBER($C75),ROUND(OG75*1440,0)&gt;$C75*60),1,0))</f>
        <v>0</v>
      </c>
      <c r="OK75">
        <f>IF($B75="",0,IF(IF(Configurações!$B$6="Sim",OH75&gt;6,OH75&gt;Configurações!$B$5),1,0))</f>
        <v>0</v>
      </c>
      <c r="OL75" s="72">
        <f>SUMIFS(Cálculos!$G75:$OA75,Cálculos!$G$4:$OA$4,"H",Cálculos!$G$3:$OA$3,3)</f>
        <v>0</v>
      </c>
      <c r="OM75">
        <f>SUMIFS(Cálculos!$G75:$OA75,Cálculos!$G$4:$OA$4,"T",Cálculos!$G$3:$OA$3,3)</f>
        <v>0</v>
      </c>
      <c r="ON75" s="69" t="str">
        <f>IF($B75="","",IF(AND(Configurações!$B$3&lt;&gt;"Simples",ISNUMBER($C75),ROUND(OL75*1440,0)&gt;$C75*60),"Jornada semanal excedida: "&amp;TEXT(OL75,"[h]:mm")&amp;" (contratada "&amp;$C75&amp;"h) • ","")&amp;IF(IF(Configurações!$B$6="Sim",OM75&gt;6,OM75&gt;Configurações!$B$5),IF(Configurações!$B$6="Sim","Semana inteira sem folga — mínimo 1 folga (CCT/ACT) • ","Mais de "&amp;Configurações!$B$5&amp;" dias trabalhados — obrigatórias 2 folgas semanais • "),"")&amp;IF(COUNTIF(FE75:IB75,"*7DIA*")&gt;0,"7º dia consecutivo de trabalho • ","")&amp;IF(COUNTIF(FE75:IB75,"*DOM*")&gt;0,"Domingos consecutivos acima do permitido • ","")&amp;IF(COUNTIF(FE75:IB75,"*INT-INDEVIDO*")&gt;0,"Intervalo indevido em jornada até 4h • ","")&amp;IF(COUNTIF(FE75:IB75,"*INT-15MIN*")&gt;0,"Intervalo deve ser de 15 min (jornada 4h01–6h) • ","")&amp;IF(COUNTIF(FE75:IB75,"*INT-1H2H*")&gt;0,"Intervalo fora de 1h–2h (jornada acima de 6h) • ",""))</f>
        <v/>
      </c>
      <c r="OO75">
        <f>IF($B75="",0,IF(AND(Configurações!$B$3&lt;&gt;"Simples",ISNUMBER($C75),ROUND(OL75*1440,0)&gt;$C75*60),1,0))</f>
        <v>0</v>
      </c>
      <c r="OP75">
        <f>IF($B75="",0,IF(IF(Configurações!$B$6="Sim",OM75&gt;6,OM75&gt;Configurações!$B$5),1,0))</f>
        <v>0</v>
      </c>
      <c r="OQ75" s="72">
        <f>SUMIFS(Cálculos!$G75:$OA75,Cálculos!$G$4:$OA$4,"H",Cálculos!$G$3:$OA$3,4)</f>
        <v>0</v>
      </c>
      <c r="OR75">
        <f>SUMIFS(Cálculos!$G75:$OA75,Cálculos!$G$4:$OA$4,"T",Cálculos!$G$3:$OA$3,4)</f>
        <v>0</v>
      </c>
      <c r="OS75" s="69" t="str">
        <f>IF($B75="","",IF(AND(Configurações!$B$3&lt;&gt;"Simples",ISNUMBER($C75),ROUND(OQ75*1440,0)&gt;$C75*60),"Jornada semanal excedida: "&amp;TEXT(OQ75,"[h]:mm")&amp;" (contratada "&amp;$C75&amp;"h) • ","")&amp;IF(IF(Configurações!$B$6="Sim",OR75&gt;6,OR75&gt;Configurações!$B$5),IF(Configurações!$B$6="Sim","Semana inteira sem folga — mínimo 1 folga (CCT/ACT) • ","Mais de "&amp;Configurações!$B$5&amp;" dias trabalhados — obrigatórias 2 folgas semanais • "),"")&amp;IF(COUNTIF(ID75:LA75,"*7DIA*")&gt;0,"7º dia consecutivo de trabalho • ","")&amp;IF(COUNTIF(ID75:LA75,"*DOM*")&gt;0,"Domingos consecutivos acima do permitido • ","")&amp;IF(COUNTIF(ID75:LA75,"*INT-INDEVIDO*")&gt;0,"Intervalo indevido em jornada até 4h • ","")&amp;IF(COUNTIF(ID75:LA75,"*INT-15MIN*")&gt;0,"Intervalo deve ser de 15 min (jornada 4h01–6h) • ","")&amp;IF(COUNTIF(ID75:LA75,"*INT-1H2H*")&gt;0,"Intervalo fora de 1h–2h (jornada acima de 6h) • ",""))</f>
        <v/>
      </c>
      <c r="OT75">
        <f>IF($B75="",0,IF(AND(Configurações!$B$3&lt;&gt;"Simples",ISNUMBER($C75),ROUND(OQ75*1440,0)&gt;$C75*60),1,0))</f>
        <v>0</v>
      </c>
      <c r="OU75">
        <f>IF($B75="",0,IF(IF(Configurações!$B$6="Sim",OR75&gt;6,OR75&gt;Configurações!$B$5),1,0))</f>
        <v>0</v>
      </c>
      <c r="OV75" s="72">
        <f>SUMIFS(Cálculos!$G75:$OA75,Cálculos!$G$4:$OA$4,"H",Cálculos!$G$3:$OA$3,5)</f>
        <v>0</v>
      </c>
      <c r="OW75">
        <f>SUMIFS(Cálculos!$G75:$OA75,Cálculos!$G$4:$OA$4,"T",Cálculos!$G$3:$OA$3,5)</f>
        <v>0</v>
      </c>
      <c r="OX75" s="69" t="str">
        <f>IF($B75="","",IF(AND(Configurações!$B$3&lt;&gt;"Simples",ISNUMBER($C75),ROUND(OV75*1440,0)&gt;$C75*60),"Jornada semanal excedida: "&amp;TEXT(OV75,"[h]:mm")&amp;" (contratada "&amp;$C75&amp;"h) • ","")&amp;IF(IF(Configurações!$B$6="Sim",OW75&gt;6,OW75&gt;Configurações!$B$5),IF(Configurações!$B$6="Sim","Semana inteira sem folga — mínimo 1 folga (CCT/ACT) • ","Mais de "&amp;Configurações!$B$5&amp;" dias trabalhados — obrigatórias 2 folgas semanais • "),"")&amp;IF(COUNTIF(LC75:NZ75,"*7DIA*")&gt;0,"7º dia consecutivo de trabalho • ","")&amp;IF(COUNTIF(LC75:NZ75,"*DOM*")&gt;0,"Domingos consecutivos acima do permitido • ","")&amp;IF(COUNTIF(LC75:NZ75,"*INT-INDEVIDO*")&gt;0,"Intervalo indevido em jornada até 4h • ","")&amp;IF(COUNTIF(LC75:NZ75,"*INT-15MIN*")&gt;0,"Intervalo deve ser de 15 min (jornada 4h01–6h) • ","")&amp;IF(COUNTIF(LC75:NZ75,"*INT-1H2H*")&gt;0,"Intervalo fora de 1h–2h (jornada acima de 6h) • ",""))</f>
        <v/>
      </c>
      <c r="OY75">
        <f>IF($B75="",0,IF(AND(Configurações!$B$3&lt;&gt;"Simples",ISNUMBER($C75),ROUND(OV75*1440,0)&gt;$C75*60),1,0))</f>
        <v>0</v>
      </c>
      <c r="OZ75">
        <f>IF($B75="",0,IF(IF(Configurações!$B$6="Sim",OW75&gt;6,OW75&gt;Configurações!$B$5),1,0))</f>
        <v>0</v>
      </c>
      <c r="PA75">
        <f>IF($B75="",0,SUMPRODUCT((Cálculos!$G$4:$OA$4="T")*(Cálculos!$G$5:$OA$5&gt;=$PA$5)*(Cálculos!$G$5:$OA$5&lt;=$PB$5))-PE75)</f>
        <v>0</v>
      </c>
      <c r="PB75">
        <f>IF($B75="",0,PA75-SUMIFS(Cálculos!$G75:$OA75,Cálculos!$G$4:$OA$4,"T",Cálculos!$G$5:$OA$5,"&gt;="&amp;$PA$5,Cálculos!$G$5:$OA$5,"&lt;="&amp;$PB$5))</f>
        <v>0</v>
      </c>
      <c r="PC75">
        <f>ROUND(PA75*Configurações!$B$7/7,0)</f>
        <v>0</v>
      </c>
      <c r="PD75">
        <f>IF(AND(Configurações!$B$6="Sim",PA75&gt;0,PB75&lt;PC75),1,0)</f>
        <v>0</v>
      </c>
      <c r="PE75">
        <f>IF($B75="",0,COUNTIFS(Cálculos!$G$4:$OA$4,"ST",Cálculos!$G$5:$OA$5,"&gt;="&amp;$PA$5,Cálculos!$G$5:$OA$5,"&lt;="&amp;$PB$5,Cálculos!$G75:$OA75,"FERIAS"))</f>
        <v>0</v>
      </c>
      <c r="PF75">
        <f>IF($B75="",0,SUMPRODUCT((Cálculos!$G$4:$OA$4="T")*(Cálculos!$G$5:$OA$5&gt;=$PF$5)*(Cálculos!$G$5:$OA$5&lt;=$PG$5))-PJ75)</f>
        <v>0</v>
      </c>
      <c r="PG75">
        <f>IF($B75="",0,PF75-SUMIFS(Cálculos!$G75:$OA75,Cálculos!$G$4:$OA$4,"T",Cálculos!$G$5:$OA$5,"&gt;="&amp;$PF$5,Cálculos!$G$5:$OA$5,"&lt;="&amp;$PG$5))</f>
        <v>0</v>
      </c>
      <c r="PH75">
        <f>ROUND(PF75*Configurações!$B$7/7,0)</f>
        <v>0</v>
      </c>
      <c r="PI75">
        <f>IF(AND(Configurações!$B$6="Sim",PF75&gt;0,PG75&lt;PH75),1,0)</f>
        <v>0</v>
      </c>
      <c r="PJ75">
        <f>IF($B75="",0,COUNTIFS(Cálculos!$G$4:$OA$4,"ST",Cálculos!$G$5:$OA$5,"&gt;="&amp;$PF$5,Cálculos!$G$5:$OA$5,"&lt;="&amp;$PG$5,Cálculos!$G75:$OA75,"FERIAS"))</f>
        <v>0</v>
      </c>
      <c r="PK75">
        <f>IF($B75="",0,SUMPRODUCT((Cálculos!$G$4:$OA$4="T")*(Cálculos!$G$5:$OA$5&gt;=$PK$5)*(Cálculos!$G$5:$OA$5&lt;=$PL$5))-PO75)</f>
        <v>0</v>
      </c>
      <c r="PL75">
        <f>IF($B75="",0,PK75-SUMIFS(Cálculos!$G75:$OA75,Cálculos!$G$4:$OA$4,"T",Cálculos!$G$5:$OA$5,"&gt;="&amp;$PK$5,Cálculos!$G$5:$OA$5,"&lt;="&amp;$PL$5))</f>
        <v>0</v>
      </c>
      <c r="PM75">
        <f>ROUND(PK75*Configurações!$B$7/7,0)</f>
        <v>0</v>
      </c>
      <c r="PN75">
        <f>IF(AND(Configurações!$B$6="Sim",PK75&gt;0,PL75&lt;PM75),1,0)</f>
        <v>0</v>
      </c>
      <c r="PO75">
        <f>IF($B75="",0,COUNTIFS(Cálculos!$G$4:$OA$4,"ST",Cálculos!$G$5:$OA$5,"&gt;="&amp;$PK$5,Cálculos!$G$5:$OA$5,"&lt;="&amp;$PL$5,Cálculos!$G75:$OA75,"FERIAS"))</f>
        <v>0</v>
      </c>
      <c r="PP75" s="69" t="str">
        <f t="shared" si="212"/>
        <v/>
      </c>
    </row>
    <row r="76" spans="1:432" x14ac:dyDescent="0.25">
      <c r="A76" s="68" t="str">
        <f t="shared" si="106"/>
        <v/>
      </c>
      <c r="B76" s="69" t="str">
        <f>IF(Configurações!$B$3="Colunas",IF('Escala Colunas'!Q$4="","",'Escala Colunas'!Q$4),IF(Configurações!$B$3="Simples",IF('Escala Simples'!$B76="","",'Escala Simples'!$B76),IF('Escala Linhas'!$B76="","",'Escala Linhas'!$B76)))</f>
        <v/>
      </c>
      <c r="C76" s="70" t="str">
        <f>IF($B76="","",IFERROR(INDEX(Funcionários!$D$5:$D$84,MATCH($B76,Funcionários!$B$5:$B$84,0)),""))</f>
        <v/>
      </c>
      <c r="D76" t="str">
        <f>IF($B76="","",IFERROR(INDEX(Funcionários!$C$5:$C$84,MATCH($B76,Funcionários!$B$5:$B$84,0)),""))</f>
        <v/>
      </c>
      <c r="E76">
        <f>IF($B76="",0,IFERROR(N(INDEX(Funcionários!$E$5:$E$84,MATCH($B76,Funcionários!$B$5:$B$84,0))),0))</f>
        <v>0</v>
      </c>
      <c r="F76">
        <f>IF($B76="",0,IFERROR(N(INDEX(Funcionários!$F$5:$F$84,MATCH($B76,Funcionários!$B$5:$B$84,0))),0))</f>
        <v>0</v>
      </c>
      <c r="G76" s="71" t="str">
        <f>IF(Configurações!$B$3="Colunas",IF('Escala Colunas'!Q63="","",'Escala Colunas'!Q63),IF(Configurações!$B$3="Simples","",IF('Escala Linhas'!D76="","",'Escala Linhas'!D76)))</f>
        <v/>
      </c>
      <c r="H76" s="71" t="str">
        <f>IF(Configurações!$B$3="Colunas",IF('Escala Colunas'!Q64="","",'Escala Colunas'!Q64),IF(Configurações!$B$3="Simples","",IF('Escala Linhas'!E76="","",'Escala Linhas'!E76)))</f>
        <v/>
      </c>
      <c r="I76" s="71" t="str">
        <f>IF(Configurações!$B$3="Colunas",IF('Escala Colunas'!Q65="","",'Escala Colunas'!Q65),IF(Configurações!$B$3="Simples","",IF('Escala Linhas'!F76="","",'Escala Linhas'!F76)))</f>
        <v/>
      </c>
      <c r="J76" s="71" t="str">
        <f>IF(Configurações!$B$3="Colunas",IF('Escala Colunas'!Q66="","",'Escala Colunas'!Q66),IF(Configurações!$B$3="Simples","",IF('Escala Linhas'!G76="","",'Escala Linhas'!G76)))</f>
        <v/>
      </c>
      <c r="K76">
        <f>IF($B76="",0,IF(Configurações!$B$3="Simples",IF(OR(Q76="TRAB",Q76="ATEST"),1,0),IF(AND(G76&lt;&gt;"",J76&lt;&gt;""),1,0)))</f>
        <v>0</v>
      </c>
      <c r="L76" s="72">
        <f>IF(AND(K76=1,Configurações!$B$3&lt;&gt;"Simples"),MOD(J76-G76,1)-M76,0)</f>
        <v>0</v>
      </c>
      <c r="M76" s="72">
        <f t="shared" si="107"/>
        <v>0</v>
      </c>
      <c r="N76">
        <f t="shared" si="108"/>
        <v>0</v>
      </c>
      <c r="O76">
        <f t="shared" si="109"/>
        <v>0</v>
      </c>
      <c r="P76" s="38" t="str">
        <f>IF(K76=0,"",IF(N76&gt;Configurações!$B$15,"7DIA ","")&amp;IF(AND(WEEKDAY(G$5)=1,O76&gt;IF($D76="F",Configurações!$B$13,Configurações!$B$14)),"DOM ","")&amp;IF(Configurações!$B$3="Simples","",IF(ROUND(L76*1440,0)&lt;=ROUND(Configurações!$B$11*1440,0),IF(ROUND(M76*1440,0)&gt;0,"INT-INDEVIDO",""),IF(ROUND(L76*1440,0)&lt;=ROUND(Configurações!$B$12*1440,0),IF(ROUND(M76*1440,0)&lt;&gt;ROUND(Configurações!$B$8*1440,0),"INT-15MIN",""),IF(OR(ROUND(M76*1440,0)&lt;ROUND(Configurações!$B$9*1440,0),ROUND(M76*1440,0)&gt;ROUND(Configurações!$B$10*1440,0)),"INT-1H2H","")))))</f>
        <v/>
      </c>
      <c r="Q76" t="str">
        <f>IF(Configurações!$B$3="Simples",IF('Escala Simples'!D76="Trabalho","TRAB",IF('Escala Simples'!D76="Folga","FOLGA",IF('Escala Simples'!D76="Atestado","ATEST",IF('Escala Simples'!D76="Férias","FERIAS","")))),"")</f>
        <v/>
      </c>
      <c r="R76" s="71" t="str">
        <f>IF(Configurações!$B$3="Colunas",IF('Escala Colunas'!Q68="","",'Escala Colunas'!Q68),IF(Configurações!$B$3="Simples","",IF('Escala Linhas'!I76="","",'Escala Linhas'!I76)))</f>
        <v/>
      </c>
      <c r="S76" s="71" t="str">
        <f>IF(Configurações!$B$3="Colunas",IF('Escala Colunas'!Q69="","",'Escala Colunas'!Q69),IF(Configurações!$B$3="Simples","",IF('Escala Linhas'!J76="","",'Escala Linhas'!J76)))</f>
        <v/>
      </c>
      <c r="T76" s="71" t="str">
        <f>IF(Configurações!$B$3="Colunas",IF('Escala Colunas'!Q70="","",'Escala Colunas'!Q70),IF(Configurações!$B$3="Simples","",IF('Escala Linhas'!K76="","",'Escala Linhas'!K76)))</f>
        <v/>
      </c>
      <c r="U76" s="71" t="str">
        <f>IF(Configurações!$B$3="Colunas",IF('Escala Colunas'!Q71="","",'Escala Colunas'!Q71),IF(Configurações!$B$3="Simples","",IF('Escala Linhas'!L76="","",'Escala Linhas'!L76)))</f>
        <v/>
      </c>
      <c r="V76">
        <f>IF($B76="",0,IF(Configurações!$B$3="Simples",IF(OR(AB76="TRAB",AB76="ATEST"),1,0),IF(AND(R76&lt;&gt;"",U76&lt;&gt;""),1,0)))</f>
        <v>0</v>
      </c>
      <c r="W76" s="72">
        <f>IF(AND(V76=1,Configurações!$B$3&lt;&gt;"Simples"),MOD(U76-R76,1)-X76,0)</f>
        <v>0</v>
      </c>
      <c r="X76" s="72">
        <f t="shared" si="110"/>
        <v>0</v>
      </c>
      <c r="Y76">
        <f t="shared" si="111"/>
        <v>0</v>
      </c>
      <c r="Z76">
        <f t="shared" si="112"/>
        <v>0</v>
      </c>
      <c r="AA76" s="38" t="str">
        <f>IF(V76=0,"",IF(Y76&gt;Configurações!$B$15,"7DIA ","")&amp;IF(AND(WEEKDAY(R$5)=1,Z76&gt;IF($D76="F",Configurações!$B$13,Configurações!$B$14)),"DOM ","")&amp;IF(Configurações!$B$3="Simples","",IF(ROUND(W76*1440,0)&lt;=ROUND(Configurações!$B$11*1440,0),IF(ROUND(X76*1440,0)&gt;0,"INT-INDEVIDO",""),IF(ROUND(W76*1440,0)&lt;=ROUND(Configurações!$B$12*1440,0),IF(ROUND(X76*1440,0)&lt;&gt;ROUND(Configurações!$B$8*1440,0),"INT-15MIN",""),IF(OR(ROUND(X76*1440,0)&lt;ROUND(Configurações!$B$9*1440,0),ROUND(X76*1440,0)&gt;ROUND(Configurações!$B$10*1440,0)),"INT-1H2H","")))))</f>
        <v/>
      </c>
      <c r="AB76" t="str">
        <f>IF(Configurações!$B$3="Simples",IF('Escala Simples'!E76="Trabalho","TRAB",IF('Escala Simples'!E76="Folga","FOLGA",IF('Escala Simples'!E76="Atestado","ATEST",IF('Escala Simples'!E76="Férias","FERIAS","")))),"")</f>
        <v/>
      </c>
      <c r="AC76" s="71" t="str">
        <f>IF(Configurações!$B$3="Colunas",IF('Escala Colunas'!Q73="","",'Escala Colunas'!Q73),IF(Configurações!$B$3="Simples","",IF('Escala Linhas'!N76="","",'Escala Linhas'!N76)))</f>
        <v/>
      </c>
      <c r="AD76" s="71" t="str">
        <f>IF(Configurações!$B$3="Colunas",IF('Escala Colunas'!Q74="","",'Escala Colunas'!Q74),IF(Configurações!$B$3="Simples","",IF('Escala Linhas'!O76="","",'Escala Linhas'!O76)))</f>
        <v/>
      </c>
      <c r="AE76" s="71" t="str">
        <f>IF(Configurações!$B$3="Colunas",IF('Escala Colunas'!Q75="","",'Escala Colunas'!Q75),IF(Configurações!$B$3="Simples","",IF('Escala Linhas'!P76="","",'Escala Linhas'!P76)))</f>
        <v/>
      </c>
      <c r="AF76" s="71" t="str">
        <f>IF(Configurações!$B$3="Colunas",IF('Escala Colunas'!Q76="","",'Escala Colunas'!Q76),IF(Configurações!$B$3="Simples","",IF('Escala Linhas'!Q76="","",'Escala Linhas'!Q76)))</f>
        <v/>
      </c>
      <c r="AG76">
        <f>IF($B76="",0,IF(Configurações!$B$3="Simples",IF(OR(AM76="TRAB",AM76="ATEST"),1,0),IF(AND(AC76&lt;&gt;"",AF76&lt;&gt;""),1,0)))</f>
        <v>0</v>
      </c>
      <c r="AH76" s="72">
        <f>IF(AND(AG76=1,Configurações!$B$3&lt;&gt;"Simples"),MOD(AF76-AC76,1)-AI76,0)</f>
        <v>0</v>
      </c>
      <c r="AI76" s="72">
        <f t="shared" si="113"/>
        <v>0</v>
      </c>
      <c r="AJ76">
        <f t="shared" si="114"/>
        <v>0</v>
      </c>
      <c r="AK76">
        <f t="shared" si="115"/>
        <v>0</v>
      </c>
      <c r="AL76" s="38" t="str">
        <f>IF(AG76=0,"",IF(AJ76&gt;Configurações!$B$15,"7DIA ","")&amp;IF(AND(WEEKDAY(AC$5)=1,AK76&gt;IF($D76="F",Configurações!$B$13,Configurações!$B$14)),"DOM ","")&amp;IF(Configurações!$B$3="Simples","",IF(ROUND(AH76*1440,0)&lt;=ROUND(Configurações!$B$11*1440,0),IF(ROUND(AI76*1440,0)&gt;0,"INT-INDEVIDO",""),IF(ROUND(AH76*1440,0)&lt;=ROUND(Configurações!$B$12*1440,0),IF(ROUND(AI76*1440,0)&lt;&gt;ROUND(Configurações!$B$8*1440,0),"INT-15MIN",""),IF(OR(ROUND(AI76*1440,0)&lt;ROUND(Configurações!$B$9*1440,0),ROUND(AI76*1440,0)&gt;ROUND(Configurações!$B$10*1440,0)),"INT-1H2H","")))))</f>
        <v/>
      </c>
      <c r="AM76" t="str">
        <f>IF(Configurações!$B$3="Simples",IF('Escala Simples'!F76="Trabalho","TRAB",IF('Escala Simples'!F76="Folga","FOLGA",IF('Escala Simples'!F76="Atestado","ATEST",IF('Escala Simples'!F76="Férias","FERIAS","")))),"")</f>
        <v/>
      </c>
      <c r="AN76" s="71" t="str">
        <f>IF(Configurações!$B$3="Colunas",IF('Escala Colunas'!Q78="","",'Escala Colunas'!Q78),IF(Configurações!$B$3="Simples","",IF('Escala Linhas'!S76="","",'Escala Linhas'!S76)))</f>
        <v/>
      </c>
      <c r="AO76" s="71" t="str">
        <f>IF(Configurações!$B$3="Colunas",IF('Escala Colunas'!Q79="","",'Escala Colunas'!Q79),IF(Configurações!$B$3="Simples","",IF('Escala Linhas'!T76="","",'Escala Linhas'!T76)))</f>
        <v/>
      </c>
      <c r="AP76" s="71" t="str">
        <f>IF(Configurações!$B$3="Colunas",IF('Escala Colunas'!Q80="","",'Escala Colunas'!Q80),IF(Configurações!$B$3="Simples","",IF('Escala Linhas'!U76="","",'Escala Linhas'!U76)))</f>
        <v/>
      </c>
      <c r="AQ76" s="71" t="str">
        <f>IF(Configurações!$B$3="Colunas",IF('Escala Colunas'!Q81="","",'Escala Colunas'!Q81),IF(Configurações!$B$3="Simples","",IF('Escala Linhas'!V76="","",'Escala Linhas'!V76)))</f>
        <v/>
      </c>
      <c r="AR76">
        <f>IF($B76="",0,IF(Configurações!$B$3="Simples",IF(OR(AX76="TRAB",AX76="ATEST"),1,0),IF(AND(AN76&lt;&gt;"",AQ76&lt;&gt;""),1,0)))</f>
        <v>0</v>
      </c>
      <c r="AS76" s="72">
        <f>IF(AND(AR76=1,Configurações!$B$3&lt;&gt;"Simples"),MOD(AQ76-AN76,1)-AT76,0)</f>
        <v>0</v>
      </c>
      <c r="AT76" s="72">
        <f t="shared" si="116"/>
        <v>0</v>
      </c>
      <c r="AU76">
        <f t="shared" si="117"/>
        <v>0</v>
      </c>
      <c r="AV76">
        <f t="shared" si="118"/>
        <v>0</v>
      </c>
      <c r="AW76" s="38" t="str">
        <f>IF(AR76=0,"",IF(AU76&gt;Configurações!$B$15,"7DIA ","")&amp;IF(AND(WEEKDAY(AN$5)=1,AV76&gt;IF($D76="F",Configurações!$B$13,Configurações!$B$14)),"DOM ","")&amp;IF(Configurações!$B$3="Simples","",IF(ROUND(AS76*1440,0)&lt;=ROUND(Configurações!$B$11*1440,0),IF(ROUND(AT76*1440,0)&gt;0,"INT-INDEVIDO",""),IF(ROUND(AS76*1440,0)&lt;=ROUND(Configurações!$B$12*1440,0),IF(ROUND(AT76*1440,0)&lt;&gt;ROUND(Configurações!$B$8*1440,0),"INT-15MIN",""),IF(OR(ROUND(AT76*1440,0)&lt;ROUND(Configurações!$B$9*1440,0),ROUND(AT76*1440,0)&gt;ROUND(Configurações!$B$10*1440,0)),"INT-1H2H","")))))</f>
        <v/>
      </c>
      <c r="AX76" t="str">
        <f>IF(Configurações!$B$3="Simples",IF('Escala Simples'!G76="Trabalho","TRAB",IF('Escala Simples'!G76="Folga","FOLGA",IF('Escala Simples'!G76="Atestado","ATEST",IF('Escala Simples'!G76="Férias","FERIAS","")))),"")</f>
        <v/>
      </c>
      <c r="AY76" s="71" t="str">
        <f>IF(Configurações!$B$3="Colunas",IF('Escala Colunas'!Q83="","",'Escala Colunas'!Q83),IF(Configurações!$B$3="Simples","",IF('Escala Linhas'!X76="","",'Escala Linhas'!X76)))</f>
        <v/>
      </c>
      <c r="AZ76" s="71" t="str">
        <f>IF(Configurações!$B$3="Colunas",IF('Escala Colunas'!Q84="","",'Escala Colunas'!Q84),IF(Configurações!$B$3="Simples","",IF('Escala Linhas'!Y76="","",'Escala Linhas'!Y76)))</f>
        <v/>
      </c>
      <c r="BA76" s="71" t="str">
        <f>IF(Configurações!$B$3="Colunas",IF('Escala Colunas'!Q85="","",'Escala Colunas'!Q85),IF(Configurações!$B$3="Simples","",IF('Escala Linhas'!Z76="","",'Escala Linhas'!Z76)))</f>
        <v/>
      </c>
      <c r="BB76" s="71" t="str">
        <f>IF(Configurações!$B$3="Colunas",IF('Escala Colunas'!Q86="","",'Escala Colunas'!Q86),IF(Configurações!$B$3="Simples","",IF('Escala Linhas'!AA76="","",'Escala Linhas'!AA76)))</f>
        <v/>
      </c>
      <c r="BC76">
        <f>IF($B76="",0,IF(Configurações!$B$3="Simples",IF(OR(BI76="TRAB",BI76="ATEST"),1,0),IF(AND(AY76&lt;&gt;"",BB76&lt;&gt;""),1,0)))</f>
        <v>0</v>
      </c>
      <c r="BD76" s="72">
        <f>IF(AND(BC76=1,Configurações!$B$3&lt;&gt;"Simples"),MOD(BB76-AY76,1)-BE76,0)</f>
        <v>0</v>
      </c>
      <c r="BE76" s="72">
        <f t="shared" si="119"/>
        <v>0</v>
      </c>
      <c r="BF76">
        <f t="shared" si="120"/>
        <v>0</v>
      </c>
      <c r="BG76">
        <f t="shared" si="121"/>
        <v>0</v>
      </c>
      <c r="BH76" s="38" t="str">
        <f>IF(BC76=0,"",IF(BF76&gt;Configurações!$B$15,"7DIA ","")&amp;IF(AND(WEEKDAY(AY$5)=1,BG76&gt;IF($D76="F",Configurações!$B$13,Configurações!$B$14)),"DOM ","")&amp;IF(Configurações!$B$3="Simples","",IF(ROUND(BD76*1440,0)&lt;=ROUND(Configurações!$B$11*1440,0),IF(ROUND(BE76*1440,0)&gt;0,"INT-INDEVIDO",""),IF(ROUND(BD76*1440,0)&lt;=ROUND(Configurações!$B$12*1440,0),IF(ROUND(BE76*1440,0)&lt;&gt;ROUND(Configurações!$B$8*1440,0),"INT-15MIN",""),IF(OR(ROUND(BE76*1440,0)&lt;ROUND(Configurações!$B$9*1440,0),ROUND(BE76*1440,0)&gt;ROUND(Configurações!$B$10*1440,0)),"INT-1H2H","")))))</f>
        <v/>
      </c>
      <c r="BI76" t="str">
        <f>IF(Configurações!$B$3="Simples",IF('Escala Simples'!H76="Trabalho","TRAB",IF('Escala Simples'!H76="Folga","FOLGA",IF('Escala Simples'!H76="Atestado","ATEST",IF('Escala Simples'!H76="Férias","FERIAS","")))),"")</f>
        <v/>
      </c>
      <c r="BJ76" s="71" t="str">
        <f>IF(Configurações!$B$3="Colunas",IF('Escala Colunas'!Q88="","",'Escala Colunas'!Q88),IF(Configurações!$B$3="Simples","",IF('Escala Linhas'!AC76="","",'Escala Linhas'!AC76)))</f>
        <v/>
      </c>
      <c r="BK76" s="71" t="str">
        <f>IF(Configurações!$B$3="Colunas",IF('Escala Colunas'!Q89="","",'Escala Colunas'!Q89),IF(Configurações!$B$3="Simples","",IF('Escala Linhas'!AD76="","",'Escala Linhas'!AD76)))</f>
        <v/>
      </c>
      <c r="BL76" s="71" t="str">
        <f>IF(Configurações!$B$3="Colunas",IF('Escala Colunas'!Q90="","",'Escala Colunas'!Q90),IF(Configurações!$B$3="Simples","",IF('Escala Linhas'!AE76="","",'Escala Linhas'!AE76)))</f>
        <v/>
      </c>
      <c r="BM76" s="71" t="str">
        <f>IF(Configurações!$B$3="Colunas",IF('Escala Colunas'!Q91="","",'Escala Colunas'!Q91),IF(Configurações!$B$3="Simples","",IF('Escala Linhas'!AF76="","",'Escala Linhas'!AF76)))</f>
        <v/>
      </c>
      <c r="BN76">
        <f>IF($B76="",0,IF(Configurações!$B$3="Simples",IF(OR(BT76="TRAB",BT76="ATEST"),1,0),IF(AND(BJ76&lt;&gt;"",BM76&lt;&gt;""),1,0)))</f>
        <v>0</v>
      </c>
      <c r="BO76" s="72">
        <f>IF(AND(BN76=1,Configurações!$B$3&lt;&gt;"Simples"),MOD(BM76-BJ76,1)-BP76,0)</f>
        <v>0</v>
      </c>
      <c r="BP76" s="72">
        <f t="shared" si="122"/>
        <v>0</v>
      </c>
      <c r="BQ76">
        <f t="shared" si="123"/>
        <v>0</v>
      </c>
      <c r="BR76">
        <f t="shared" si="124"/>
        <v>0</v>
      </c>
      <c r="BS76" s="38" t="str">
        <f>IF(BN76=0,"",IF(BQ76&gt;Configurações!$B$15,"7DIA ","")&amp;IF(AND(WEEKDAY(BJ$5)=1,BR76&gt;IF($D76="F",Configurações!$B$13,Configurações!$B$14)),"DOM ","")&amp;IF(Configurações!$B$3="Simples","",IF(ROUND(BO76*1440,0)&lt;=ROUND(Configurações!$B$11*1440,0),IF(ROUND(BP76*1440,0)&gt;0,"INT-INDEVIDO",""),IF(ROUND(BO76*1440,0)&lt;=ROUND(Configurações!$B$12*1440,0),IF(ROUND(BP76*1440,0)&lt;&gt;ROUND(Configurações!$B$8*1440,0),"INT-15MIN",""),IF(OR(ROUND(BP76*1440,0)&lt;ROUND(Configurações!$B$9*1440,0),ROUND(BP76*1440,0)&gt;ROUND(Configurações!$B$10*1440,0)),"INT-1H2H","")))))</f>
        <v/>
      </c>
      <c r="BT76" t="str">
        <f>IF(Configurações!$B$3="Simples",IF('Escala Simples'!I76="Trabalho","TRAB",IF('Escala Simples'!I76="Folga","FOLGA",IF('Escala Simples'!I76="Atestado","ATEST",IF('Escala Simples'!I76="Férias","FERIAS","")))),"")</f>
        <v/>
      </c>
      <c r="BU76" s="71" t="str">
        <f>IF(Configurações!$B$3="Colunas",IF('Escala Colunas'!Q93="","",'Escala Colunas'!Q93),IF(Configurações!$B$3="Simples","",IF('Escala Linhas'!AH76="","",'Escala Linhas'!AH76)))</f>
        <v/>
      </c>
      <c r="BV76" s="71" t="str">
        <f>IF(Configurações!$B$3="Colunas",IF('Escala Colunas'!Q94="","",'Escala Colunas'!Q94),IF(Configurações!$B$3="Simples","",IF('Escala Linhas'!AI76="","",'Escala Linhas'!AI76)))</f>
        <v/>
      </c>
      <c r="BW76" s="71" t="str">
        <f>IF(Configurações!$B$3="Colunas",IF('Escala Colunas'!Q95="","",'Escala Colunas'!Q95),IF(Configurações!$B$3="Simples","",IF('Escala Linhas'!AJ76="","",'Escala Linhas'!AJ76)))</f>
        <v/>
      </c>
      <c r="BX76" s="71" t="str">
        <f>IF(Configurações!$B$3="Colunas",IF('Escala Colunas'!Q96="","",'Escala Colunas'!Q96),IF(Configurações!$B$3="Simples","",IF('Escala Linhas'!AK76="","",'Escala Linhas'!AK76)))</f>
        <v/>
      </c>
      <c r="BY76">
        <f>IF($B76="",0,IF(Configurações!$B$3="Simples",IF(OR(CE76="TRAB",CE76="ATEST"),1,0),IF(AND(BU76&lt;&gt;"",BX76&lt;&gt;""),1,0)))</f>
        <v>0</v>
      </c>
      <c r="BZ76" s="72">
        <f>IF(AND(BY76=1,Configurações!$B$3&lt;&gt;"Simples"),MOD(BX76-BU76,1)-CA76,0)</f>
        <v>0</v>
      </c>
      <c r="CA76" s="72">
        <f t="shared" si="125"/>
        <v>0</v>
      </c>
      <c r="CB76">
        <f t="shared" si="126"/>
        <v>0</v>
      </c>
      <c r="CC76">
        <f t="shared" si="127"/>
        <v>0</v>
      </c>
      <c r="CD76" s="38" t="str">
        <f>IF(BY76=0,"",IF(CB76&gt;Configurações!$B$15,"7DIA ","")&amp;IF(AND(WEEKDAY(BU$5)=1,CC76&gt;IF($D76="F",Configurações!$B$13,Configurações!$B$14)),"DOM ","")&amp;IF(Configurações!$B$3="Simples","",IF(ROUND(BZ76*1440,0)&lt;=ROUND(Configurações!$B$11*1440,0),IF(ROUND(CA76*1440,0)&gt;0,"INT-INDEVIDO",""),IF(ROUND(BZ76*1440,0)&lt;=ROUND(Configurações!$B$12*1440,0),IF(ROUND(CA76*1440,0)&lt;&gt;ROUND(Configurações!$B$8*1440,0),"INT-15MIN",""),IF(OR(ROUND(CA76*1440,0)&lt;ROUND(Configurações!$B$9*1440,0),ROUND(CA76*1440,0)&gt;ROUND(Configurações!$B$10*1440,0)),"INT-1H2H","")))))</f>
        <v/>
      </c>
      <c r="CE76" t="str">
        <f>IF(Configurações!$B$3="Simples",IF('Escala Simples'!J76="Trabalho","TRAB",IF('Escala Simples'!J76="Folga","FOLGA",IF('Escala Simples'!J76="Atestado","ATEST",IF('Escala Simples'!J76="Férias","FERIAS","")))),"")</f>
        <v/>
      </c>
      <c r="CF76" s="71" t="str">
        <f>IF(Configurações!$B$3="Colunas",IF('Escala Colunas'!Q101="","",'Escala Colunas'!Q101),IF(Configurações!$B$3="Simples","",IF('Escala Linhas'!AP76="","",'Escala Linhas'!AP76)))</f>
        <v/>
      </c>
      <c r="CG76" s="71" t="str">
        <f>IF(Configurações!$B$3="Colunas",IF('Escala Colunas'!Q102="","",'Escala Colunas'!Q102),IF(Configurações!$B$3="Simples","",IF('Escala Linhas'!AQ76="","",'Escala Linhas'!AQ76)))</f>
        <v/>
      </c>
      <c r="CH76" s="71" t="str">
        <f>IF(Configurações!$B$3="Colunas",IF('Escala Colunas'!Q103="","",'Escala Colunas'!Q103),IF(Configurações!$B$3="Simples","",IF('Escala Linhas'!AR76="","",'Escala Linhas'!AR76)))</f>
        <v/>
      </c>
      <c r="CI76" s="71" t="str">
        <f>IF(Configurações!$B$3="Colunas",IF('Escala Colunas'!Q104="","",'Escala Colunas'!Q104),IF(Configurações!$B$3="Simples","",IF('Escala Linhas'!AS76="","",'Escala Linhas'!AS76)))</f>
        <v/>
      </c>
      <c r="CJ76">
        <f>IF($B76="",0,IF(Configurações!$B$3="Simples",IF(OR(CP76="TRAB",CP76="ATEST"),1,0),IF(AND(CF76&lt;&gt;"",CI76&lt;&gt;""),1,0)))</f>
        <v>0</v>
      </c>
      <c r="CK76" s="72">
        <f>IF(AND(CJ76=1,Configurações!$B$3&lt;&gt;"Simples"),MOD(CI76-CF76,1)-CL76,0)</f>
        <v>0</v>
      </c>
      <c r="CL76" s="72">
        <f t="shared" si="128"/>
        <v>0</v>
      </c>
      <c r="CM76">
        <f t="shared" si="129"/>
        <v>0</v>
      </c>
      <c r="CN76">
        <f t="shared" si="130"/>
        <v>0</v>
      </c>
      <c r="CO76" s="38" t="str">
        <f>IF(CJ76=0,"",IF(CM76&gt;Configurações!$B$15,"7DIA ","")&amp;IF(AND(WEEKDAY(CF$5)=1,CN76&gt;IF($D76="F",Configurações!$B$13,Configurações!$B$14)),"DOM ","")&amp;IF(Configurações!$B$3="Simples","",IF(ROUND(CK76*1440,0)&lt;=ROUND(Configurações!$B$11*1440,0),IF(ROUND(CL76*1440,0)&gt;0,"INT-INDEVIDO",""),IF(ROUND(CK76*1440,0)&lt;=ROUND(Configurações!$B$12*1440,0),IF(ROUND(CL76*1440,0)&lt;&gt;ROUND(Configurações!$B$8*1440,0),"INT-15MIN",""),IF(OR(ROUND(CL76*1440,0)&lt;ROUND(Configurações!$B$9*1440,0),ROUND(CL76*1440,0)&gt;ROUND(Configurações!$B$10*1440,0)),"INT-1H2H","")))))</f>
        <v/>
      </c>
      <c r="CP76" t="str">
        <f>IF(Configurações!$B$3="Simples",IF('Escala Simples'!M76="Trabalho","TRAB",IF('Escala Simples'!M76="Folga","FOLGA",IF('Escala Simples'!M76="Atestado","ATEST",IF('Escala Simples'!M76="Férias","FERIAS","")))),"")</f>
        <v/>
      </c>
      <c r="CQ76" s="71" t="str">
        <f>IF(Configurações!$B$3="Colunas",IF('Escala Colunas'!Q106="","",'Escala Colunas'!Q106),IF(Configurações!$B$3="Simples","",IF('Escala Linhas'!AU76="","",'Escala Linhas'!AU76)))</f>
        <v/>
      </c>
      <c r="CR76" s="71" t="str">
        <f>IF(Configurações!$B$3="Colunas",IF('Escala Colunas'!Q107="","",'Escala Colunas'!Q107),IF(Configurações!$B$3="Simples","",IF('Escala Linhas'!AV76="","",'Escala Linhas'!AV76)))</f>
        <v/>
      </c>
      <c r="CS76" s="71" t="str">
        <f>IF(Configurações!$B$3="Colunas",IF('Escala Colunas'!Q108="","",'Escala Colunas'!Q108),IF(Configurações!$B$3="Simples","",IF('Escala Linhas'!AW76="","",'Escala Linhas'!AW76)))</f>
        <v/>
      </c>
      <c r="CT76" s="71" t="str">
        <f>IF(Configurações!$B$3="Colunas",IF('Escala Colunas'!Q109="","",'Escala Colunas'!Q109),IF(Configurações!$B$3="Simples","",IF('Escala Linhas'!AX76="","",'Escala Linhas'!AX76)))</f>
        <v/>
      </c>
      <c r="CU76">
        <f>IF($B76="",0,IF(Configurações!$B$3="Simples",IF(OR(DA76="TRAB",DA76="ATEST"),1,0),IF(AND(CQ76&lt;&gt;"",CT76&lt;&gt;""),1,0)))</f>
        <v>0</v>
      </c>
      <c r="CV76" s="72">
        <f>IF(AND(CU76=1,Configurações!$B$3&lt;&gt;"Simples"),MOD(CT76-CQ76,1)-CW76,0)</f>
        <v>0</v>
      </c>
      <c r="CW76" s="72">
        <f t="shared" si="131"/>
        <v>0</v>
      </c>
      <c r="CX76">
        <f t="shared" si="132"/>
        <v>0</v>
      </c>
      <c r="CY76">
        <f t="shared" si="133"/>
        <v>0</v>
      </c>
      <c r="CZ76" s="38" t="str">
        <f>IF(CU76=0,"",IF(CX76&gt;Configurações!$B$15,"7DIA ","")&amp;IF(AND(WEEKDAY(CQ$5)=1,CY76&gt;IF($D76="F",Configurações!$B$13,Configurações!$B$14)),"DOM ","")&amp;IF(Configurações!$B$3="Simples","",IF(ROUND(CV76*1440,0)&lt;=ROUND(Configurações!$B$11*1440,0),IF(ROUND(CW76*1440,0)&gt;0,"INT-INDEVIDO",""),IF(ROUND(CV76*1440,0)&lt;=ROUND(Configurações!$B$12*1440,0),IF(ROUND(CW76*1440,0)&lt;&gt;ROUND(Configurações!$B$8*1440,0),"INT-15MIN",""),IF(OR(ROUND(CW76*1440,0)&lt;ROUND(Configurações!$B$9*1440,0),ROUND(CW76*1440,0)&gt;ROUND(Configurações!$B$10*1440,0)),"INT-1H2H","")))))</f>
        <v/>
      </c>
      <c r="DA76" t="str">
        <f>IF(Configurações!$B$3="Simples",IF('Escala Simples'!N76="Trabalho","TRAB",IF('Escala Simples'!N76="Folga","FOLGA",IF('Escala Simples'!N76="Atestado","ATEST",IF('Escala Simples'!N76="Férias","FERIAS","")))),"")</f>
        <v/>
      </c>
      <c r="DB76" s="71" t="str">
        <f>IF(Configurações!$B$3="Colunas",IF('Escala Colunas'!Q111="","",'Escala Colunas'!Q111),IF(Configurações!$B$3="Simples","",IF('Escala Linhas'!AZ76="","",'Escala Linhas'!AZ76)))</f>
        <v/>
      </c>
      <c r="DC76" s="71" t="str">
        <f>IF(Configurações!$B$3="Colunas",IF('Escala Colunas'!Q112="","",'Escala Colunas'!Q112),IF(Configurações!$B$3="Simples","",IF('Escala Linhas'!BA76="","",'Escala Linhas'!BA76)))</f>
        <v/>
      </c>
      <c r="DD76" s="71" t="str">
        <f>IF(Configurações!$B$3="Colunas",IF('Escala Colunas'!Q113="","",'Escala Colunas'!Q113),IF(Configurações!$B$3="Simples","",IF('Escala Linhas'!BB76="","",'Escala Linhas'!BB76)))</f>
        <v/>
      </c>
      <c r="DE76" s="71" t="str">
        <f>IF(Configurações!$B$3="Colunas",IF('Escala Colunas'!Q114="","",'Escala Colunas'!Q114),IF(Configurações!$B$3="Simples","",IF('Escala Linhas'!BC76="","",'Escala Linhas'!BC76)))</f>
        <v/>
      </c>
      <c r="DF76">
        <f>IF($B76="",0,IF(Configurações!$B$3="Simples",IF(OR(DL76="TRAB",DL76="ATEST"),1,0),IF(AND(DB76&lt;&gt;"",DE76&lt;&gt;""),1,0)))</f>
        <v>0</v>
      </c>
      <c r="DG76" s="72">
        <f>IF(AND(DF76=1,Configurações!$B$3&lt;&gt;"Simples"),MOD(DE76-DB76,1)-DH76,0)</f>
        <v>0</v>
      </c>
      <c r="DH76" s="72">
        <f t="shared" si="134"/>
        <v>0</v>
      </c>
      <c r="DI76">
        <f t="shared" si="135"/>
        <v>0</v>
      </c>
      <c r="DJ76">
        <f t="shared" si="136"/>
        <v>0</v>
      </c>
      <c r="DK76" s="38" t="str">
        <f>IF(DF76=0,"",IF(DI76&gt;Configurações!$B$15,"7DIA ","")&amp;IF(AND(WEEKDAY(DB$5)=1,DJ76&gt;IF($D76="F",Configurações!$B$13,Configurações!$B$14)),"DOM ","")&amp;IF(Configurações!$B$3="Simples","",IF(ROUND(DG76*1440,0)&lt;=ROUND(Configurações!$B$11*1440,0),IF(ROUND(DH76*1440,0)&gt;0,"INT-INDEVIDO",""),IF(ROUND(DG76*1440,0)&lt;=ROUND(Configurações!$B$12*1440,0),IF(ROUND(DH76*1440,0)&lt;&gt;ROUND(Configurações!$B$8*1440,0),"INT-15MIN",""),IF(OR(ROUND(DH76*1440,0)&lt;ROUND(Configurações!$B$9*1440,0),ROUND(DH76*1440,0)&gt;ROUND(Configurações!$B$10*1440,0)),"INT-1H2H","")))))</f>
        <v/>
      </c>
      <c r="DL76" t="str">
        <f>IF(Configurações!$B$3="Simples",IF('Escala Simples'!O76="Trabalho","TRAB",IF('Escala Simples'!O76="Folga","FOLGA",IF('Escala Simples'!O76="Atestado","ATEST",IF('Escala Simples'!O76="Férias","FERIAS","")))),"")</f>
        <v/>
      </c>
      <c r="DM76" s="71" t="str">
        <f>IF(Configurações!$B$3="Colunas",IF('Escala Colunas'!Q116="","",'Escala Colunas'!Q116),IF(Configurações!$B$3="Simples","",IF('Escala Linhas'!BE76="","",'Escala Linhas'!BE76)))</f>
        <v/>
      </c>
      <c r="DN76" s="71" t="str">
        <f>IF(Configurações!$B$3="Colunas",IF('Escala Colunas'!Q117="","",'Escala Colunas'!Q117),IF(Configurações!$B$3="Simples","",IF('Escala Linhas'!BF76="","",'Escala Linhas'!BF76)))</f>
        <v/>
      </c>
      <c r="DO76" s="71" t="str">
        <f>IF(Configurações!$B$3="Colunas",IF('Escala Colunas'!Q118="","",'Escala Colunas'!Q118),IF(Configurações!$B$3="Simples","",IF('Escala Linhas'!BG76="","",'Escala Linhas'!BG76)))</f>
        <v/>
      </c>
      <c r="DP76" s="71" t="str">
        <f>IF(Configurações!$B$3="Colunas",IF('Escala Colunas'!Q119="","",'Escala Colunas'!Q119),IF(Configurações!$B$3="Simples","",IF('Escala Linhas'!BH76="","",'Escala Linhas'!BH76)))</f>
        <v/>
      </c>
      <c r="DQ76">
        <f>IF($B76="",0,IF(Configurações!$B$3="Simples",IF(OR(DW76="TRAB",DW76="ATEST"),1,0),IF(AND(DM76&lt;&gt;"",DP76&lt;&gt;""),1,0)))</f>
        <v>0</v>
      </c>
      <c r="DR76" s="72">
        <f>IF(AND(DQ76=1,Configurações!$B$3&lt;&gt;"Simples"),MOD(DP76-DM76,1)-DS76,0)</f>
        <v>0</v>
      </c>
      <c r="DS76" s="72">
        <f t="shared" si="137"/>
        <v>0</v>
      </c>
      <c r="DT76">
        <f t="shared" si="138"/>
        <v>0</v>
      </c>
      <c r="DU76">
        <f t="shared" si="139"/>
        <v>0</v>
      </c>
      <c r="DV76" s="38" t="str">
        <f>IF(DQ76=0,"",IF(DT76&gt;Configurações!$B$15,"7DIA ","")&amp;IF(AND(WEEKDAY(DM$5)=1,DU76&gt;IF($D76="F",Configurações!$B$13,Configurações!$B$14)),"DOM ","")&amp;IF(Configurações!$B$3="Simples","",IF(ROUND(DR76*1440,0)&lt;=ROUND(Configurações!$B$11*1440,0),IF(ROUND(DS76*1440,0)&gt;0,"INT-INDEVIDO",""),IF(ROUND(DR76*1440,0)&lt;=ROUND(Configurações!$B$12*1440,0),IF(ROUND(DS76*1440,0)&lt;&gt;ROUND(Configurações!$B$8*1440,0),"INT-15MIN",""),IF(OR(ROUND(DS76*1440,0)&lt;ROUND(Configurações!$B$9*1440,0),ROUND(DS76*1440,0)&gt;ROUND(Configurações!$B$10*1440,0)),"INT-1H2H","")))))</f>
        <v/>
      </c>
      <c r="DW76" t="str">
        <f>IF(Configurações!$B$3="Simples",IF('Escala Simples'!P76="Trabalho","TRAB",IF('Escala Simples'!P76="Folga","FOLGA",IF('Escala Simples'!P76="Atestado","ATEST",IF('Escala Simples'!P76="Férias","FERIAS","")))),"")</f>
        <v/>
      </c>
      <c r="DX76" s="71" t="str">
        <f>IF(Configurações!$B$3="Colunas",IF('Escala Colunas'!Q121="","",'Escala Colunas'!Q121),IF(Configurações!$B$3="Simples","",IF('Escala Linhas'!BJ76="","",'Escala Linhas'!BJ76)))</f>
        <v/>
      </c>
      <c r="DY76" s="71" t="str">
        <f>IF(Configurações!$B$3="Colunas",IF('Escala Colunas'!Q122="","",'Escala Colunas'!Q122),IF(Configurações!$B$3="Simples","",IF('Escala Linhas'!BK76="","",'Escala Linhas'!BK76)))</f>
        <v/>
      </c>
      <c r="DZ76" s="71" t="str">
        <f>IF(Configurações!$B$3="Colunas",IF('Escala Colunas'!Q123="","",'Escala Colunas'!Q123),IF(Configurações!$B$3="Simples","",IF('Escala Linhas'!BL76="","",'Escala Linhas'!BL76)))</f>
        <v/>
      </c>
      <c r="EA76" s="71" t="str">
        <f>IF(Configurações!$B$3="Colunas",IF('Escala Colunas'!Q124="","",'Escala Colunas'!Q124),IF(Configurações!$B$3="Simples","",IF('Escala Linhas'!BM76="","",'Escala Linhas'!BM76)))</f>
        <v/>
      </c>
      <c r="EB76">
        <f>IF($B76="",0,IF(Configurações!$B$3="Simples",IF(OR(EH76="TRAB",EH76="ATEST"),1,0),IF(AND(DX76&lt;&gt;"",EA76&lt;&gt;""),1,0)))</f>
        <v>0</v>
      </c>
      <c r="EC76" s="72">
        <f>IF(AND(EB76=1,Configurações!$B$3&lt;&gt;"Simples"),MOD(EA76-DX76,1)-ED76,0)</f>
        <v>0</v>
      </c>
      <c r="ED76" s="72">
        <f t="shared" si="140"/>
        <v>0</v>
      </c>
      <c r="EE76">
        <f t="shared" si="141"/>
        <v>0</v>
      </c>
      <c r="EF76">
        <f t="shared" si="142"/>
        <v>0</v>
      </c>
      <c r="EG76" s="38" t="str">
        <f>IF(EB76=0,"",IF(EE76&gt;Configurações!$B$15,"7DIA ","")&amp;IF(AND(WEEKDAY(DX$5)=1,EF76&gt;IF($D76="F",Configurações!$B$13,Configurações!$B$14)),"DOM ","")&amp;IF(Configurações!$B$3="Simples","",IF(ROUND(EC76*1440,0)&lt;=ROUND(Configurações!$B$11*1440,0),IF(ROUND(ED76*1440,0)&gt;0,"INT-INDEVIDO",""),IF(ROUND(EC76*1440,0)&lt;=ROUND(Configurações!$B$12*1440,0),IF(ROUND(ED76*1440,0)&lt;&gt;ROUND(Configurações!$B$8*1440,0),"INT-15MIN",""),IF(OR(ROUND(ED76*1440,0)&lt;ROUND(Configurações!$B$9*1440,0),ROUND(ED76*1440,0)&gt;ROUND(Configurações!$B$10*1440,0)),"INT-1H2H","")))))</f>
        <v/>
      </c>
      <c r="EH76" t="str">
        <f>IF(Configurações!$B$3="Simples",IF('Escala Simples'!Q76="Trabalho","TRAB",IF('Escala Simples'!Q76="Folga","FOLGA",IF('Escala Simples'!Q76="Atestado","ATEST",IF('Escala Simples'!Q76="Férias","FERIAS","")))),"")</f>
        <v/>
      </c>
      <c r="EI76" s="71" t="str">
        <f>IF(Configurações!$B$3="Colunas",IF('Escala Colunas'!Q126="","",'Escala Colunas'!Q126),IF(Configurações!$B$3="Simples","",IF('Escala Linhas'!BO76="","",'Escala Linhas'!BO76)))</f>
        <v/>
      </c>
      <c r="EJ76" s="71" t="str">
        <f>IF(Configurações!$B$3="Colunas",IF('Escala Colunas'!Q127="","",'Escala Colunas'!Q127),IF(Configurações!$B$3="Simples","",IF('Escala Linhas'!BP76="","",'Escala Linhas'!BP76)))</f>
        <v/>
      </c>
      <c r="EK76" s="71" t="str">
        <f>IF(Configurações!$B$3="Colunas",IF('Escala Colunas'!Q128="","",'Escala Colunas'!Q128),IF(Configurações!$B$3="Simples","",IF('Escala Linhas'!BQ76="","",'Escala Linhas'!BQ76)))</f>
        <v/>
      </c>
      <c r="EL76" s="71" t="str">
        <f>IF(Configurações!$B$3="Colunas",IF('Escala Colunas'!Q129="","",'Escala Colunas'!Q129),IF(Configurações!$B$3="Simples","",IF('Escala Linhas'!BR76="","",'Escala Linhas'!BR76)))</f>
        <v/>
      </c>
      <c r="EM76">
        <f>IF($B76="",0,IF(Configurações!$B$3="Simples",IF(OR(ES76="TRAB",ES76="ATEST"),1,0),IF(AND(EI76&lt;&gt;"",EL76&lt;&gt;""),1,0)))</f>
        <v>0</v>
      </c>
      <c r="EN76" s="72">
        <f>IF(AND(EM76=1,Configurações!$B$3&lt;&gt;"Simples"),MOD(EL76-EI76,1)-EO76,0)</f>
        <v>0</v>
      </c>
      <c r="EO76" s="72">
        <f t="shared" si="143"/>
        <v>0</v>
      </c>
      <c r="EP76">
        <f t="shared" si="144"/>
        <v>0</v>
      </c>
      <c r="EQ76">
        <f t="shared" si="145"/>
        <v>0</v>
      </c>
      <c r="ER76" s="38" t="str">
        <f>IF(EM76=0,"",IF(EP76&gt;Configurações!$B$15,"7DIA ","")&amp;IF(AND(WEEKDAY(EI$5)=1,EQ76&gt;IF($D76="F",Configurações!$B$13,Configurações!$B$14)),"DOM ","")&amp;IF(Configurações!$B$3="Simples","",IF(ROUND(EN76*1440,0)&lt;=ROUND(Configurações!$B$11*1440,0),IF(ROUND(EO76*1440,0)&gt;0,"INT-INDEVIDO",""),IF(ROUND(EN76*1440,0)&lt;=ROUND(Configurações!$B$12*1440,0),IF(ROUND(EO76*1440,0)&lt;&gt;ROUND(Configurações!$B$8*1440,0),"INT-15MIN",""),IF(OR(ROUND(EO76*1440,0)&lt;ROUND(Configurações!$B$9*1440,0),ROUND(EO76*1440,0)&gt;ROUND(Configurações!$B$10*1440,0)),"INT-1H2H","")))))</f>
        <v/>
      </c>
      <c r="ES76" t="str">
        <f>IF(Configurações!$B$3="Simples",IF('Escala Simples'!R76="Trabalho","TRAB",IF('Escala Simples'!R76="Folga","FOLGA",IF('Escala Simples'!R76="Atestado","ATEST",IF('Escala Simples'!R76="Férias","FERIAS","")))),"")</f>
        <v/>
      </c>
      <c r="ET76" s="71" t="str">
        <f>IF(Configurações!$B$3="Colunas",IF('Escala Colunas'!Q131="","",'Escala Colunas'!Q131),IF(Configurações!$B$3="Simples","",IF('Escala Linhas'!BT76="","",'Escala Linhas'!BT76)))</f>
        <v/>
      </c>
      <c r="EU76" s="71" t="str">
        <f>IF(Configurações!$B$3="Colunas",IF('Escala Colunas'!Q132="","",'Escala Colunas'!Q132),IF(Configurações!$B$3="Simples","",IF('Escala Linhas'!BU76="","",'Escala Linhas'!BU76)))</f>
        <v/>
      </c>
      <c r="EV76" s="71" t="str">
        <f>IF(Configurações!$B$3="Colunas",IF('Escala Colunas'!Q133="","",'Escala Colunas'!Q133),IF(Configurações!$B$3="Simples","",IF('Escala Linhas'!BV76="","",'Escala Linhas'!BV76)))</f>
        <v/>
      </c>
      <c r="EW76" s="71" t="str">
        <f>IF(Configurações!$B$3="Colunas",IF('Escala Colunas'!Q134="","",'Escala Colunas'!Q134),IF(Configurações!$B$3="Simples","",IF('Escala Linhas'!BW76="","",'Escala Linhas'!BW76)))</f>
        <v/>
      </c>
      <c r="EX76">
        <f>IF($B76="",0,IF(Configurações!$B$3="Simples",IF(OR(FD76="TRAB",FD76="ATEST"),1,0),IF(AND(ET76&lt;&gt;"",EW76&lt;&gt;""),1,0)))</f>
        <v>0</v>
      </c>
      <c r="EY76" s="72">
        <f>IF(AND(EX76=1,Configurações!$B$3&lt;&gt;"Simples"),MOD(EW76-ET76,1)-EZ76,0)</f>
        <v>0</v>
      </c>
      <c r="EZ76" s="72">
        <f t="shared" si="146"/>
        <v>0</v>
      </c>
      <c r="FA76">
        <f t="shared" si="147"/>
        <v>0</v>
      </c>
      <c r="FB76">
        <f t="shared" si="148"/>
        <v>0</v>
      </c>
      <c r="FC76" s="38" t="str">
        <f>IF(EX76=0,"",IF(FA76&gt;Configurações!$B$15,"7DIA ","")&amp;IF(AND(WEEKDAY(ET$5)=1,FB76&gt;IF($D76="F",Configurações!$B$13,Configurações!$B$14)),"DOM ","")&amp;IF(Configurações!$B$3="Simples","",IF(ROUND(EY76*1440,0)&lt;=ROUND(Configurações!$B$11*1440,0),IF(ROUND(EZ76*1440,0)&gt;0,"INT-INDEVIDO",""),IF(ROUND(EY76*1440,0)&lt;=ROUND(Configurações!$B$12*1440,0),IF(ROUND(EZ76*1440,0)&lt;&gt;ROUND(Configurações!$B$8*1440,0),"INT-15MIN",""),IF(OR(ROUND(EZ76*1440,0)&lt;ROUND(Configurações!$B$9*1440,0),ROUND(EZ76*1440,0)&gt;ROUND(Configurações!$B$10*1440,0)),"INT-1H2H","")))))</f>
        <v/>
      </c>
      <c r="FD76" t="str">
        <f>IF(Configurações!$B$3="Simples",IF('Escala Simples'!S76="Trabalho","TRAB",IF('Escala Simples'!S76="Folga","FOLGA",IF('Escala Simples'!S76="Atestado","ATEST",IF('Escala Simples'!S76="Férias","FERIAS","")))),"")</f>
        <v/>
      </c>
      <c r="FE76" s="71" t="str">
        <f>IF(Configurações!$B$3="Colunas",IF('Escala Colunas'!Q139="","",'Escala Colunas'!Q139),IF(Configurações!$B$3="Simples","",IF('Escala Linhas'!CB76="","",'Escala Linhas'!CB76)))</f>
        <v/>
      </c>
      <c r="FF76" s="71" t="str">
        <f>IF(Configurações!$B$3="Colunas",IF('Escala Colunas'!Q140="","",'Escala Colunas'!Q140),IF(Configurações!$B$3="Simples","",IF('Escala Linhas'!CC76="","",'Escala Linhas'!CC76)))</f>
        <v/>
      </c>
      <c r="FG76" s="71" t="str">
        <f>IF(Configurações!$B$3="Colunas",IF('Escala Colunas'!Q141="","",'Escala Colunas'!Q141),IF(Configurações!$B$3="Simples","",IF('Escala Linhas'!CD76="","",'Escala Linhas'!CD76)))</f>
        <v/>
      </c>
      <c r="FH76" s="71" t="str">
        <f>IF(Configurações!$B$3="Colunas",IF('Escala Colunas'!Q142="","",'Escala Colunas'!Q142),IF(Configurações!$B$3="Simples","",IF('Escala Linhas'!CE76="","",'Escala Linhas'!CE76)))</f>
        <v/>
      </c>
      <c r="FI76">
        <f>IF($B76="",0,IF(Configurações!$B$3="Simples",IF(OR(FO76="TRAB",FO76="ATEST"),1,0),IF(AND(FE76&lt;&gt;"",FH76&lt;&gt;""),1,0)))</f>
        <v>0</v>
      </c>
      <c r="FJ76" s="72">
        <f>IF(AND(FI76=1,Configurações!$B$3&lt;&gt;"Simples"),MOD(FH76-FE76,1)-FK76,0)</f>
        <v>0</v>
      </c>
      <c r="FK76" s="72">
        <f t="shared" si="149"/>
        <v>0</v>
      </c>
      <c r="FL76">
        <f t="shared" si="150"/>
        <v>0</v>
      </c>
      <c r="FM76">
        <f t="shared" si="151"/>
        <v>0</v>
      </c>
      <c r="FN76" s="38" t="str">
        <f>IF(FI76=0,"",IF(FL76&gt;Configurações!$B$15,"7DIA ","")&amp;IF(AND(WEEKDAY(FE$5)=1,FM76&gt;IF($D76="F",Configurações!$B$13,Configurações!$B$14)),"DOM ","")&amp;IF(Configurações!$B$3="Simples","",IF(ROUND(FJ76*1440,0)&lt;=ROUND(Configurações!$B$11*1440,0),IF(ROUND(FK76*1440,0)&gt;0,"INT-INDEVIDO",""),IF(ROUND(FJ76*1440,0)&lt;=ROUND(Configurações!$B$12*1440,0),IF(ROUND(FK76*1440,0)&lt;&gt;ROUND(Configurações!$B$8*1440,0),"INT-15MIN",""),IF(OR(ROUND(FK76*1440,0)&lt;ROUND(Configurações!$B$9*1440,0),ROUND(FK76*1440,0)&gt;ROUND(Configurações!$B$10*1440,0)),"INT-1H2H","")))))</f>
        <v/>
      </c>
      <c r="FO76" t="str">
        <f>IF(Configurações!$B$3="Simples",IF('Escala Simples'!V76="Trabalho","TRAB",IF('Escala Simples'!V76="Folga","FOLGA",IF('Escala Simples'!V76="Atestado","ATEST",IF('Escala Simples'!V76="Férias","FERIAS","")))),"")</f>
        <v/>
      </c>
      <c r="FP76" s="71" t="str">
        <f>IF(Configurações!$B$3="Colunas",IF('Escala Colunas'!Q144="","",'Escala Colunas'!Q144),IF(Configurações!$B$3="Simples","",IF('Escala Linhas'!CG76="","",'Escala Linhas'!CG76)))</f>
        <v/>
      </c>
      <c r="FQ76" s="71" t="str">
        <f>IF(Configurações!$B$3="Colunas",IF('Escala Colunas'!Q145="","",'Escala Colunas'!Q145),IF(Configurações!$B$3="Simples","",IF('Escala Linhas'!CH76="","",'Escala Linhas'!CH76)))</f>
        <v/>
      </c>
      <c r="FR76" s="71" t="str">
        <f>IF(Configurações!$B$3="Colunas",IF('Escala Colunas'!Q146="","",'Escala Colunas'!Q146),IF(Configurações!$B$3="Simples","",IF('Escala Linhas'!CI76="","",'Escala Linhas'!CI76)))</f>
        <v/>
      </c>
      <c r="FS76" s="71" t="str">
        <f>IF(Configurações!$B$3="Colunas",IF('Escala Colunas'!Q147="","",'Escala Colunas'!Q147),IF(Configurações!$B$3="Simples","",IF('Escala Linhas'!CJ76="","",'Escala Linhas'!CJ76)))</f>
        <v/>
      </c>
      <c r="FT76">
        <f>IF($B76="",0,IF(Configurações!$B$3="Simples",IF(OR(FZ76="TRAB",FZ76="ATEST"),1,0),IF(AND(FP76&lt;&gt;"",FS76&lt;&gt;""),1,0)))</f>
        <v>0</v>
      </c>
      <c r="FU76" s="72">
        <f>IF(AND(FT76=1,Configurações!$B$3&lt;&gt;"Simples"),MOD(FS76-FP76,1)-FV76,0)</f>
        <v>0</v>
      </c>
      <c r="FV76" s="72">
        <f t="shared" si="152"/>
        <v>0</v>
      </c>
      <c r="FW76">
        <f t="shared" si="153"/>
        <v>0</v>
      </c>
      <c r="FX76">
        <f t="shared" si="154"/>
        <v>0</v>
      </c>
      <c r="FY76" s="38" t="str">
        <f>IF(FT76=0,"",IF(FW76&gt;Configurações!$B$15,"7DIA ","")&amp;IF(AND(WEEKDAY(FP$5)=1,FX76&gt;IF($D76="F",Configurações!$B$13,Configurações!$B$14)),"DOM ","")&amp;IF(Configurações!$B$3="Simples","",IF(ROUND(FU76*1440,0)&lt;=ROUND(Configurações!$B$11*1440,0),IF(ROUND(FV76*1440,0)&gt;0,"INT-INDEVIDO",""),IF(ROUND(FU76*1440,0)&lt;=ROUND(Configurações!$B$12*1440,0),IF(ROUND(FV76*1440,0)&lt;&gt;ROUND(Configurações!$B$8*1440,0),"INT-15MIN",""),IF(OR(ROUND(FV76*1440,0)&lt;ROUND(Configurações!$B$9*1440,0),ROUND(FV76*1440,0)&gt;ROUND(Configurações!$B$10*1440,0)),"INT-1H2H","")))))</f>
        <v/>
      </c>
      <c r="FZ76" t="str">
        <f>IF(Configurações!$B$3="Simples",IF('Escala Simples'!W76="Trabalho","TRAB",IF('Escala Simples'!W76="Folga","FOLGA",IF('Escala Simples'!W76="Atestado","ATEST",IF('Escala Simples'!W76="Férias","FERIAS","")))),"")</f>
        <v/>
      </c>
      <c r="GA76" s="71" t="str">
        <f>IF(Configurações!$B$3="Colunas",IF('Escala Colunas'!Q149="","",'Escala Colunas'!Q149),IF(Configurações!$B$3="Simples","",IF('Escala Linhas'!CL76="","",'Escala Linhas'!CL76)))</f>
        <v/>
      </c>
      <c r="GB76" s="71" t="str">
        <f>IF(Configurações!$B$3="Colunas",IF('Escala Colunas'!Q150="","",'Escala Colunas'!Q150),IF(Configurações!$B$3="Simples","",IF('Escala Linhas'!CM76="","",'Escala Linhas'!CM76)))</f>
        <v/>
      </c>
      <c r="GC76" s="71" t="str">
        <f>IF(Configurações!$B$3="Colunas",IF('Escala Colunas'!Q151="","",'Escala Colunas'!Q151),IF(Configurações!$B$3="Simples","",IF('Escala Linhas'!CN76="","",'Escala Linhas'!CN76)))</f>
        <v/>
      </c>
      <c r="GD76" s="71" t="str">
        <f>IF(Configurações!$B$3="Colunas",IF('Escala Colunas'!Q152="","",'Escala Colunas'!Q152),IF(Configurações!$B$3="Simples","",IF('Escala Linhas'!CO76="","",'Escala Linhas'!CO76)))</f>
        <v/>
      </c>
      <c r="GE76">
        <f>IF($B76="",0,IF(Configurações!$B$3="Simples",IF(OR(GK76="TRAB",GK76="ATEST"),1,0),IF(AND(GA76&lt;&gt;"",GD76&lt;&gt;""),1,0)))</f>
        <v>0</v>
      </c>
      <c r="GF76" s="72">
        <f>IF(AND(GE76=1,Configurações!$B$3&lt;&gt;"Simples"),MOD(GD76-GA76,1)-GG76,0)</f>
        <v>0</v>
      </c>
      <c r="GG76" s="72">
        <f t="shared" si="155"/>
        <v>0</v>
      </c>
      <c r="GH76">
        <f t="shared" si="156"/>
        <v>0</v>
      </c>
      <c r="GI76">
        <f t="shared" si="157"/>
        <v>0</v>
      </c>
      <c r="GJ76" s="38" t="str">
        <f>IF(GE76=0,"",IF(GH76&gt;Configurações!$B$15,"7DIA ","")&amp;IF(AND(WEEKDAY(GA$5)=1,GI76&gt;IF($D76="F",Configurações!$B$13,Configurações!$B$14)),"DOM ","")&amp;IF(Configurações!$B$3="Simples","",IF(ROUND(GF76*1440,0)&lt;=ROUND(Configurações!$B$11*1440,0),IF(ROUND(GG76*1440,0)&gt;0,"INT-INDEVIDO",""),IF(ROUND(GF76*1440,0)&lt;=ROUND(Configurações!$B$12*1440,0),IF(ROUND(GG76*1440,0)&lt;&gt;ROUND(Configurações!$B$8*1440,0),"INT-15MIN",""),IF(OR(ROUND(GG76*1440,0)&lt;ROUND(Configurações!$B$9*1440,0),ROUND(GG76*1440,0)&gt;ROUND(Configurações!$B$10*1440,0)),"INT-1H2H","")))))</f>
        <v/>
      </c>
      <c r="GK76" t="str">
        <f>IF(Configurações!$B$3="Simples",IF('Escala Simples'!X76="Trabalho","TRAB",IF('Escala Simples'!X76="Folga","FOLGA",IF('Escala Simples'!X76="Atestado","ATEST",IF('Escala Simples'!X76="Férias","FERIAS","")))),"")</f>
        <v/>
      </c>
      <c r="GL76" s="71" t="str">
        <f>IF(Configurações!$B$3="Colunas",IF('Escala Colunas'!Q154="","",'Escala Colunas'!Q154),IF(Configurações!$B$3="Simples","",IF('Escala Linhas'!CQ76="","",'Escala Linhas'!CQ76)))</f>
        <v/>
      </c>
      <c r="GM76" s="71" t="str">
        <f>IF(Configurações!$B$3="Colunas",IF('Escala Colunas'!Q155="","",'Escala Colunas'!Q155),IF(Configurações!$B$3="Simples","",IF('Escala Linhas'!CR76="","",'Escala Linhas'!CR76)))</f>
        <v/>
      </c>
      <c r="GN76" s="71" t="str">
        <f>IF(Configurações!$B$3="Colunas",IF('Escala Colunas'!Q156="","",'Escala Colunas'!Q156),IF(Configurações!$B$3="Simples","",IF('Escala Linhas'!CS76="","",'Escala Linhas'!CS76)))</f>
        <v/>
      </c>
      <c r="GO76" s="71" t="str">
        <f>IF(Configurações!$B$3="Colunas",IF('Escala Colunas'!Q157="","",'Escala Colunas'!Q157),IF(Configurações!$B$3="Simples","",IF('Escala Linhas'!CT76="","",'Escala Linhas'!CT76)))</f>
        <v/>
      </c>
      <c r="GP76">
        <f>IF($B76="",0,IF(Configurações!$B$3="Simples",IF(OR(GV76="TRAB",GV76="ATEST"),1,0),IF(AND(GL76&lt;&gt;"",GO76&lt;&gt;""),1,0)))</f>
        <v>0</v>
      </c>
      <c r="GQ76" s="72">
        <f>IF(AND(GP76=1,Configurações!$B$3&lt;&gt;"Simples"),MOD(GO76-GL76,1)-GR76,0)</f>
        <v>0</v>
      </c>
      <c r="GR76" s="72">
        <f t="shared" si="158"/>
        <v>0</v>
      </c>
      <c r="GS76">
        <f t="shared" si="159"/>
        <v>0</v>
      </c>
      <c r="GT76">
        <f t="shared" si="160"/>
        <v>0</v>
      </c>
      <c r="GU76" s="38" t="str">
        <f>IF(GP76=0,"",IF(GS76&gt;Configurações!$B$15,"7DIA ","")&amp;IF(AND(WEEKDAY(GL$5)=1,GT76&gt;IF($D76="F",Configurações!$B$13,Configurações!$B$14)),"DOM ","")&amp;IF(Configurações!$B$3="Simples","",IF(ROUND(GQ76*1440,0)&lt;=ROUND(Configurações!$B$11*1440,0),IF(ROUND(GR76*1440,0)&gt;0,"INT-INDEVIDO",""),IF(ROUND(GQ76*1440,0)&lt;=ROUND(Configurações!$B$12*1440,0),IF(ROUND(GR76*1440,0)&lt;&gt;ROUND(Configurações!$B$8*1440,0),"INT-15MIN",""),IF(OR(ROUND(GR76*1440,0)&lt;ROUND(Configurações!$B$9*1440,0),ROUND(GR76*1440,0)&gt;ROUND(Configurações!$B$10*1440,0)),"INT-1H2H","")))))</f>
        <v/>
      </c>
      <c r="GV76" t="str">
        <f>IF(Configurações!$B$3="Simples",IF('Escala Simples'!Y76="Trabalho","TRAB",IF('Escala Simples'!Y76="Folga","FOLGA",IF('Escala Simples'!Y76="Atestado","ATEST",IF('Escala Simples'!Y76="Férias","FERIAS","")))),"")</f>
        <v/>
      </c>
      <c r="GW76" s="71" t="str">
        <f>IF(Configurações!$B$3="Colunas",IF('Escala Colunas'!Q159="","",'Escala Colunas'!Q159),IF(Configurações!$B$3="Simples","",IF('Escala Linhas'!CV76="","",'Escala Linhas'!CV76)))</f>
        <v/>
      </c>
      <c r="GX76" s="71" t="str">
        <f>IF(Configurações!$B$3="Colunas",IF('Escala Colunas'!Q160="","",'Escala Colunas'!Q160),IF(Configurações!$B$3="Simples","",IF('Escala Linhas'!CW76="","",'Escala Linhas'!CW76)))</f>
        <v/>
      </c>
      <c r="GY76" s="71" t="str">
        <f>IF(Configurações!$B$3="Colunas",IF('Escala Colunas'!Q161="","",'Escala Colunas'!Q161),IF(Configurações!$B$3="Simples","",IF('Escala Linhas'!CX76="","",'Escala Linhas'!CX76)))</f>
        <v/>
      </c>
      <c r="GZ76" s="71" t="str">
        <f>IF(Configurações!$B$3="Colunas",IF('Escala Colunas'!Q162="","",'Escala Colunas'!Q162),IF(Configurações!$B$3="Simples","",IF('Escala Linhas'!CY76="","",'Escala Linhas'!CY76)))</f>
        <v/>
      </c>
      <c r="HA76">
        <f>IF($B76="",0,IF(Configurações!$B$3="Simples",IF(OR(HG76="TRAB",HG76="ATEST"),1,0),IF(AND(GW76&lt;&gt;"",GZ76&lt;&gt;""),1,0)))</f>
        <v>0</v>
      </c>
      <c r="HB76" s="72">
        <f>IF(AND(HA76=1,Configurações!$B$3&lt;&gt;"Simples"),MOD(GZ76-GW76,1)-HC76,0)</f>
        <v>0</v>
      </c>
      <c r="HC76" s="72">
        <f t="shared" si="161"/>
        <v>0</v>
      </c>
      <c r="HD76">
        <f t="shared" si="162"/>
        <v>0</v>
      </c>
      <c r="HE76">
        <f t="shared" si="163"/>
        <v>0</v>
      </c>
      <c r="HF76" s="38" t="str">
        <f>IF(HA76=0,"",IF(HD76&gt;Configurações!$B$15,"7DIA ","")&amp;IF(AND(WEEKDAY(GW$5)=1,HE76&gt;IF($D76="F",Configurações!$B$13,Configurações!$B$14)),"DOM ","")&amp;IF(Configurações!$B$3="Simples","",IF(ROUND(HB76*1440,0)&lt;=ROUND(Configurações!$B$11*1440,0),IF(ROUND(HC76*1440,0)&gt;0,"INT-INDEVIDO",""),IF(ROUND(HB76*1440,0)&lt;=ROUND(Configurações!$B$12*1440,0),IF(ROUND(HC76*1440,0)&lt;&gt;ROUND(Configurações!$B$8*1440,0),"INT-15MIN",""),IF(OR(ROUND(HC76*1440,0)&lt;ROUND(Configurações!$B$9*1440,0),ROUND(HC76*1440,0)&gt;ROUND(Configurações!$B$10*1440,0)),"INT-1H2H","")))))</f>
        <v/>
      </c>
      <c r="HG76" t="str">
        <f>IF(Configurações!$B$3="Simples",IF('Escala Simples'!Z76="Trabalho","TRAB",IF('Escala Simples'!Z76="Folga","FOLGA",IF('Escala Simples'!Z76="Atestado","ATEST",IF('Escala Simples'!Z76="Férias","FERIAS","")))),"")</f>
        <v/>
      </c>
      <c r="HH76" s="71" t="str">
        <f>IF(Configurações!$B$3="Colunas",IF('Escala Colunas'!Q164="","",'Escala Colunas'!Q164),IF(Configurações!$B$3="Simples","",IF('Escala Linhas'!DA76="","",'Escala Linhas'!DA76)))</f>
        <v/>
      </c>
      <c r="HI76" s="71" t="str">
        <f>IF(Configurações!$B$3="Colunas",IF('Escala Colunas'!Q165="","",'Escala Colunas'!Q165),IF(Configurações!$B$3="Simples","",IF('Escala Linhas'!DB76="","",'Escala Linhas'!DB76)))</f>
        <v/>
      </c>
      <c r="HJ76" s="71" t="str">
        <f>IF(Configurações!$B$3="Colunas",IF('Escala Colunas'!Q166="","",'Escala Colunas'!Q166),IF(Configurações!$B$3="Simples","",IF('Escala Linhas'!DC76="","",'Escala Linhas'!DC76)))</f>
        <v/>
      </c>
      <c r="HK76" s="71" t="str">
        <f>IF(Configurações!$B$3="Colunas",IF('Escala Colunas'!Q167="","",'Escala Colunas'!Q167),IF(Configurações!$B$3="Simples","",IF('Escala Linhas'!DD76="","",'Escala Linhas'!DD76)))</f>
        <v/>
      </c>
      <c r="HL76">
        <f>IF($B76="",0,IF(Configurações!$B$3="Simples",IF(OR(HR76="TRAB",HR76="ATEST"),1,0),IF(AND(HH76&lt;&gt;"",HK76&lt;&gt;""),1,0)))</f>
        <v>0</v>
      </c>
      <c r="HM76" s="72">
        <f>IF(AND(HL76=1,Configurações!$B$3&lt;&gt;"Simples"),MOD(HK76-HH76,1)-HN76,0)</f>
        <v>0</v>
      </c>
      <c r="HN76" s="72">
        <f t="shared" si="164"/>
        <v>0</v>
      </c>
      <c r="HO76">
        <f t="shared" si="165"/>
        <v>0</v>
      </c>
      <c r="HP76">
        <f t="shared" si="166"/>
        <v>0</v>
      </c>
      <c r="HQ76" s="38" t="str">
        <f>IF(HL76=0,"",IF(HO76&gt;Configurações!$B$15,"7DIA ","")&amp;IF(AND(WEEKDAY(HH$5)=1,HP76&gt;IF($D76="F",Configurações!$B$13,Configurações!$B$14)),"DOM ","")&amp;IF(Configurações!$B$3="Simples","",IF(ROUND(HM76*1440,0)&lt;=ROUND(Configurações!$B$11*1440,0),IF(ROUND(HN76*1440,0)&gt;0,"INT-INDEVIDO",""),IF(ROUND(HM76*1440,0)&lt;=ROUND(Configurações!$B$12*1440,0),IF(ROUND(HN76*1440,0)&lt;&gt;ROUND(Configurações!$B$8*1440,0),"INT-15MIN",""),IF(OR(ROUND(HN76*1440,0)&lt;ROUND(Configurações!$B$9*1440,0),ROUND(HN76*1440,0)&gt;ROUND(Configurações!$B$10*1440,0)),"INT-1H2H","")))))</f>
        <v/>
      </c>
      <c r="HR76" t="str">
        <f>IF(Configurações!$B$3="Simples",IF('Escala Simples'!AA76="Trabalho","TRAB",IF('Escala Simples'!AA76="Folga","FOLGA",IF('Escala Simples'!AA76="Atestado","ATEST",IF('Escala Simples'!AA76="Férias","FERIAS","")))),"")</f>
        <v/>
      </c>
      <c r="HS76" s="71" t="str">
        <f>IF(Configurações!$B$3="Colunas",IF('Escala Colunas'!Q169="","",'Escala Colunas'!Q169),IF(Configurações!$B$3="Simples","",IF('Escala Linhas'!DF76="","",'Escala Linhas'!DF76)))</f>
        <v/>
      </c>
      <c r="HT76" s="71" t="str">
        <f>IF(Configurações!$B$3="Colunas",IF('Escala Colunas'!Q170="","",'Escala Colunas'!Q170),IF(Configurações!$B$3="Simples","",IF('Escala Linhas'!DG76="","",'Escala Linhas'!DG76)))</f>
        <v/>
      </c>
      <c r="HU76" s="71" t="str">
        <f>IF(Configurações!$B$3="Colunas",IF('Escala Colunas'!Q171="","",'Escala Colunas'!Q171),IF(Configurações!$B$3="Simples","",IF('Escala Linhas'!DH76="","",'Escala Linhas'!DH76)))</f>
        <v/>
      </c>
      <c r="HV76" s="71" t="str">
        <f>IF(Configurações!$B$3="Colunas",IF('Escala Colunas'!Q172="","",'Escala Colunas'!Q172),IF(Configurações!$B$3="Simples","",IF('Escala Linhas'!DI76="","",'Escala Linhas'!DI76)))</f>
        <v/>
      </c>
      <c r="HW76">
        <f>IF($B76="",0,IF(Configurações!$B$3="Simples",IF(OR(IC76="TRAB",IC76="ATEST"),1,0),IF(AND(HS76&lt;&gt;"",HV76&lt;&gt;""),1,0)))</f>
        <v>0</v>
      </c>
      <c r="HX76" s="72">
        <f>IF(AND(HW76=1,Configurações!$B$3&lt;&gt;"Simples"),MOD(HV76-HS76,1)-HY76,0)</f>
        <v>0</v>
      </c>
      <c r="HY76" s="72">
        <f t="shared" si="167"/>
        <v>0</v>
      </c>
      <c r="HZ76">
        <f t="shared" si="168"/>
        <v>0</v>
      </c>
      <c r="IA76">
        <f t="shared" si="169"/>
        <v>0</v>
      </c>
      <c r="IB76" s="38" t="str">
        <f>IF(HW76=0,"",IF(HZ76&gt;Configurações!$B$15,"7DIA ","")&amp;IF(AND(WEEKDAY(HS$5)=1,IA76&gt;IF($D76="F",Configurações!$B$13,Configurações!$B$14)),"DOM ","")&amp;IF(Configurações!$B$3="Simples","",IF(ROUND(HX76*1440,0)&lt;=ROUND(Configurações!$B$11*1440,0),IF(ROUND(HY76*1440,0)&gt;0,"INT-INDEVIDO",""),IF(ROUND(HX76*1440,0)&lt;=ROUND(Configurações!$B$12*1440,0),IF(ROUND(HY76*1440,0)&lt;&gt;ROUND(Configurações!$B$8*1440,0),"INT-15MIN",""),IF(OR(ROUND(HY76*1440,0)&lt;ROUND(Configurações!$B$9*1440,0),ROUND(HY76*1440,0)&gt;ROUND(Configurações!$B$10*1440,0)),"INT-1H2H","")))))</f>
        <v/>
      </c>
      <c r="IC76" t="str">
        <f>IF(Configurações!$B$3="Simples",IF('Escala Simples'!AB76="Trabalho","TRAB",IF('Escala Simples'!AB76="Folga","FOLGA",IF('Escala Simples'!AB76="Atestado","ATEST",IF('Escala Simples'!AB76="Férias","FERIAS","")))),"")</f>
        <v/>
      </c>
      <c r="ID76" s="71" t="str">
        <f>IF(Configurações!$B$3="Colunas",IF('Escala Colunas'!Q177="","",'Escala Colunas'!Q177),IF(Configurações!$B$3="Simples","",IF('Escala Linhas'!DN76="","",'Escala Linhas'!DN76)))</f>
        <v/>
      </c>
      <c r="IE76" s="71" t="str">
        <f>IF(Configurações!$B$3="Colunas",IF('Escala Colunas'!Q178="","",'Escala Colunas'!Q178),IF(Configurações!$B$3="Simples","",IF('Escala Linhas'!DO76="","",'Escala Linhas'!DO76)))</f>
        <v/>
      </c>
      <c r="IF76" s="71" t="str">
        <f>IF(Configurações!$B$3="Colunas",IF('Escala Colunas'!Q179="","",'Escala Colunas'!Q179),IF(Configurações!$B$3="Simples","",IF('Escala Linhas'!DP76="","",'Escala Linhas'!DP76)))</f>
        <v/>
      </c>
      <c r="IG76" s="71" t="str">
        <f>IF(Configurações!$B$3="Colunas",IF('Escala Colunas'!Q180="","",'Escala Colunas'!Q180),IF(Configurações!$B$3="Simples","",IF('Escala Linhas'!DQ76="","",'Escala Linhas'!DQ76)))</f>
        <v/>
      </c>
      <c r="IH76">
        <f>IF($B76="",0,IF(Configurações!$B$3="Simples",IF(OR(IN76="TRAB",IN76="ATEST"),1,0),IF(AND(ID76&lt;&gt;"",IG76&lt;&gt;""),1,0)))</f>
        <v>0</v>
      </c>
      <c r="II76" s="72">
        <f>IF(AND(IH76=1,Configurações!$B$3&lt;&gt;"Simples"),MOD(IG76-ID76,1)-IJ76,0)</f>
        <v>0</v>
      </c>
      <c r="IJ76" s="72">
        <f t="shared" si="170"/>
        <v>0</v>
      </c>
      <c r="IK76">
        <f t="shared" si="171"/>
        <v>0</v>
      </c>
      <c r="IL76">
        <f t="shared" si="172"/>
        <v>0</v>
      </c>
      <c r="IM76" s="38" t="str">
        <f>IF(IH76=0,"",IF(IK76&gt;Configurações!$B$15,"7DIA ","")&amp;IF(AND(WEEKDAY(ID$5)=1,IL76&gt;IF($D76="F",Configurações!$B$13,Configurações!$B$14)),"DOM ","")&amp;IF(Configurações!$B$3="Simples","",IF(ROUND(II76*1440,0)&lt;=ROUND(Configurações!$B$11*1440,0),IF(ROUND(IJ76*1440,0)&gt;0,"INT-INDEVIDO",""),IF(ROUND(II76*1440,0)&lt;=ROUND(Configurações!$B$12*1440,0),IF(ROUND(IJ76*1440,0)&lt;&gt;ROUND(Configurações!$B$8*1440,0),"INT-15MIN",""),IF(OR(ROUND(IJ76*1440,0)&lt;ROUND(Configurações!$B$9*1440,0),ROUND(IJ76*1440,0)&gt;ROUND(Configurações!$B$10*1440,0)),"INT-1H2H","")))))</f>
        <v/>
      </c>
      <c r="IN76" t="str">
        <f>IF(Configurações!$B$3="Simples",IF('Escala Simples'!AE76="Trabalho","TRAB",IF('Escala Simples'!AE76="Folga","FOLGA",IF('Escala Simples'!AE76="Atestado","ATEST",IF('Escala Simples'!AE76="Férias","FERIAS","")))),"")</f>
        <v/>
      </c>
      <c r="IO76" s="71" t="str">
        <f>IF(Configurações!$B$3="Colunas",IF('Escala Colunas'!Q182="","",'Escala Colunas'!Q182),IF(Configurações!$B$3="Simples","",IF('Escala Linhas'!DS76="","",'Escala Linhas'!DS76)))</f>
        <v/>
      </c>
      <c r="IP76" s="71" t="str">
        <f>IF(Configurações!$B$3="Colunas",IF('Escala Colunas'!Q183="","",'Escala Colunas'!Q183),IF(Configurações!$B$3="Simples","",IF('Escala Linhas'!DT76="","",'Escala Linhas'!DT76)))</f>
        <v/>
      </c>
      <c r="IQ76" s="71" t="str">
        <f>IF(Configurações!$B$3="Colunas",IF('Escala Colunas'!Q184="","",'Escala Colunas'!Q184),IF(Configurações!$B$3="Simples","",IF('Escala Linhas'!DU76="","",'Escala Linhas'!DU76)))</f>
        <v/>
      </c>
      <c r="IR76" s="71" t="str">
        <f>IF(Configurações!$B$3="Colunas",IF('Escala Colunas'!Q185="","",'Escala Colunas'!Q185),IF(Configurações!$B$3="Simples","",IF('Escala Linhas'!DV76="","",'Escala Linhas'!DV76)))</f>
        <v/>
      </c>
      <c r="IS76">
        <f>IF($B76="",0,IF(Configurações!$B$3="Simples",IF(OR(IY76="TRAB",IY76="ATEST"),1,0),IF(AND(IO76&lt;&gt;"",IR76&lt;&gt;""),1,0)))</f>
        <v>0</v>
      </c>
      <c r="IT76" s="72">
        <f>IF(AND(IS76=1,Configurações!$B$3&lt;&gt;"Simples"),MOD(IR76-IO76,1)-IU76,0)</f>
        <v>0</v>
      </c>
      <c r="IU76" s="72">
        <f t="shared" si="173"/>
        <v>0</v>
      </c>
      <c r="IV76">
        <f t="shared" si="174"/>
        <v>0</v>
      </c>
      <c r="IW76">
        <f t="shared" si="175"/>
        <v>0</v>
      </c>
      <c r="IX76" s="38" t="str">
        <f>IF(IS76=0,"",IF(IV76&gt;Configurações!$B$15,"7DIA ","")&amp;IF(AND(WEEKDAY(IO$5)=1,IW76&gt;IF($D76="F",Configurações!$B$13,Configurações!$B$14)),"DOM ","")&amp;IF(Configurações!$B$3="Simples","",IF(ROUND(IT76*1440,0)&lt;=ROUND(Configurações!$B$11*1440,0),IF(ROUND(IU76*1440,0)&gt;0,"INT-INDEVIDO",""),IF(ROUND(IT76*1440,0)&lt;=ROUND(Configurações!$B$12*1440,0),IF(ROUND(IU76*1440,0)&lt;&gt;ROUND(Configurações!$B$8*1440,0),"INT-15MIN",""),IF(OR(ROUND(IU76*1440,0)&lt;ROUND(Configurações!$B$9*1440,0),ROUND(IU76*1440,0)&gt;ROUND(Configurações!$B$10*1440,0)),"INT-1H2H","")))))</f>
        <v/>
      </c>
      <c r="IY76" t="str">
        <f>IF(Configurações!$B$3="Simples",IF('Escala Simples'!AF76="Trabalho","TRAB",IF('Escala Simples'!AF76="Folga","FOLGA",IF('Escala Simples'!AF76="Atestado","ATEST",IF('Escala Simples'!AF76="Férias","FERIAS","")))),"")</f>
        <v/>
      </c>
      <c r="IZ76" s="71" t="str">
        <f>IF(Configurações!$B$3="Colunas",IF('Escala Colunas'!Q187="","",'Escala Colunas'!Q187),IF(Configurações!$B$3="Simples","",IF('Escala Linhas'!DX76="","",'Escala Linhas'!DX76)))</f>
        <v/>
      </c>
      <c r="JA76" s="71" t="str">
        <f>IF(Configurações!$B$3="Colunas",IF('Escala Colunas'!Q188="","",'Escala Colunas'!Q188),IF(Configurações!$B$3="Simples","",IF('Escala Linhas'!DY76="","",'Escala Linhas'!DY76)))</f>
        <v/>
      </c>
      <c r="JB76" s="71" t="str">
        <f>IF(Configurações!$B$3="Colunas",IF('Escala Colunas'!Q189="","",'Escala Colunas'!Q189),IF(Configurações!$B$3="Simples","",IF('Escala Linhas'!DZ76="","",'Escala Linhas'!DZ76)))</f>
        <v/>
      </c>
      <c r="JC76" s="71" t="str">
        <f>IF(Configurações!$B$3="Colunas",IF('Escala Colunas'!Q190="","",'Escala Colunas'!Q190),IF(Configurações!$B$3="Simples","",IF('Escala Linhas'!EA76="","",'Escala Linhas'!EA76)))</f>
        <v/>
      </c>
      <c r="JD76">
        <f>IF($B76="",0,IF(Configurações!$B$3="Simples",IF(OR(JJ76="TRAB",JJ76="ATEST"),1,0),IF(AND(IZ76&lt;&gt;"",JC76&lt;&gt;""),1,0)))</f>
        <v>0</v>
      </c>
      <c r="JE76" s="72">
        <f>IF(AND(JD76=1,Configurações!$B$3&lt;&gt;"Simples"),MOD(JC76-IZ76,1)-JF76,0)</f>
        <v>0</v>
      </c>
      <c r="JF76" s="72">
        <f t="shared" si="176"/>
        <v>0</v>
      </c>
      <c r="JG76">
        <f t="shared" si="177"/>
        <v>0</v>
      </c>
      <c r="JH76">
        <f t="shared" si="178"/>
        <v>0</v>
      </c>
      <c r="JI76" s="38" t="str">
        <f>IF(JD76=0,"",IF(JG76&gt;Configurações!$B$15,"7DIA ","")&amp;IF(AND(WEEKDAY(IZ$5)=1,JH76&gt;IF($D76="F",Configurações!$B$13,Configurações!$B$14)),"DOM ","")&amp;IF(Configurações!$B$3="Simples","",IF(ROUND(JE76*1440,0)&lt;=ROUND(Configurações!$B$11*1440,0),IF(ROUND(JF76*1440,0)&gt;0,"INT-INDEVIDO",""),IF(ROUND(JE76*1440,0)&lt;=ROUND(Configurações!$B$12*1440,0),IF(ROUND(JF76*1440,0)&lt;&gt;ROUND(Configurações!$B$8*1440,0),"INT-15MIN",""),IF(OR(ROUND(JF76*1440,0)&lt;ROUND(Configurações!$B$9*1440,0),ROUND(JF76*1440,0)&gt;ROUND(Configurações!$B$10*1440,0)),"INT-1H2H","")))))</f>
        <v/>
      </c>
      <c r="JJ76" t="str">
        <f>IF(Configurações!$B$3="Simples",IF('Escala Simples'!AG76="Trabalho","TRAB",IF('Escala Simples'!AG76="Folga","FOLGA",IF('Escala Simples'!AG76="Atestado","ATEST",IF('Escala Simples'!AG76="Férias","FERIAS","")))),"")</f>
        <v/>
      </c>
      <c r="JK76" s="71" t="str">
        <f>IF(Configurações!$B$3="Colunas",IF('Escala Colunas'!Q192="","",'Escala Colunas'!Q192),IF(Configurações!$B$3="Simples","",IF('Escala Linhas'!EC76="","",'Escala Linhas'!EC76)))</f>
        <v/>
      </c>
      <c r="JL76" s="71" t="str">
        <f>IF(Configurações!$B$3="Colunas",IF('Escala Colunas'!Q193="","",'Escala Colunas'!Q193),IF(Configurações!$B$3="Simples","",IF('Escala Linhas'!ED76="","",'Escala Linhas'!ED76)))</f>
        <v/>
      </c>
      <c r="JM76" s="71" t="str">
        <f>IF(Configurações!$B$3="Colunas",IF('Escala Colunas'!Q194="","",'Escala Colunas'!Q194),IF(Configurações!$B$3="Simples","",IF('Escala Linhas'!EE76="","",'Escala Linhas'!EE76)))</f>
        <v/>
      </c>
      <c r="JN76" s="71" t="str">
        <f>IF(Configurações!$B$3="Colunas",IF('Escala Colunas'!Q195="","",'Escala Colunas'!Q195),IF(Configurações!$B$3="Simples","",IF('Escala Linhas'!EF76="","",'Escala Linhas'!EF76)))</f>
        <v/>
      </c>
      <c r="JO76">
        <f>IF($B76="",0,IF(Configurações!$B$3="Simples",IF(OR(JU76="TRAB",JU76="ATEST"),1,0),IF(AND(JK76&lt;&gt;"",JN76&lt;&gt;""),1,0)))</f>
        <v>0</v>
      </c>
      <c r="JP76" s="72">
        <f>IF(AND(JO76=1,Configurações!$B$3&lt;&gt;"Simples"),MOD(JN76-JK76,1)-JQ76,0)</f>
        <v>0</v>
      </c>
      <c r="JQ76" s="72">
        <f t="shared" si="179"/>
        <v>0</v>
      </c>
      <c r="JR76">
        <f t="shared" si="180"/>
        <v>0</v>
      </c>
      <c r="JS76">
        <f t="shared" si="181"/>
        <v>0</v>
      </c>
      <c r="JT76" s="38" t="str">
        <f>IF(JO76=0,"",IF(JR76&gt;Configurações!$B$15,"7DIA ","")&amp;IF(AND(WEEKDAY(JK$5)=1,JS76&gt;IF($D76="F",Configurações!$B$13,Configurações!$B$14)),"DOM ","")&amp;IF(Configurações!$B$3="Simples","",IF(ROUND(JP76*1440,0)&lt;=ROUND(Configurações!$B$11*1440,0),IF(ROUND(JQ76*1440,0)&gt;0,"INT-INDEVIDO",""),IF(ROUND(JP76*1440,0)&lt;=ROUND(Configurações!$B$12*1440,0),IF(ROUND(JQ76*1440,0)&lt;&gt;ROUND(Configurações!$B$8*1440,0),"INT-15MIN",""),IF(OR(ROUND(JQ76*1440,0)&lt;ROUND(Configurações!$B$9*1440,0),ROUND(JQ76*1440,0)&gt;ROUND(Configurações!$B$10*1440,0)),"INT-1H2H","")))))</f>
        <v/>
      </c>
      <c r="JU76" t="str">
        <f>IF(Configurações!$B$3="Simples",IF('Escala Simples'!AH76="Trabalho","TRAB",IF('Escala Simples'!AH76="Folga","FOLGA",IF('Escala Simples'!AH76="Atestado","ATEST",IF('Escala Simples'!AH76="Férias","FERIAS","")))),"")</f>
        <v/>
      </c>
      <c r="JV76" s="71" t="str">
        <f>IF(Configurações!$B$3="Colunas",IF('Escala Colunas'!Q197="","",'Escala Colunas'!Q197),IF(Configurações!$B$3="Simples","",IF('Escala Linhas'!EH76="","",'Escala Linhas'!EH76)))</f>
        <v/>
      </c>
      <c r="JW76" s="71" t="str">
        <f>IF(Configurações!$B$3="Colunas",IF('Escala Colunas'!Q198="","",'Escala Colunas'!Q198),IF(Configurações!$B$3="Simples","",IF('Escala Linhas'!EI76="","",'Escala Linhas'!EI76)))</f>
        <v/>
      </c>
      <c r="JX76" s="71" t="str">
        <f>IF(Configurações!$B$3="Colunas",IF('Escala Colunas'!Q199="","",'Escala Colunas'!Q199),IF(Configurações!$B$3="Simples","",IF('Escala Linhas'!EJ76="","",'Escala Linhas'!EJ76)))</f>
        <v/>
      </c>
      <c r="JY76" s="71" t="str">
        <f>IF(Configurações!$B$3="Colunas",IF('Escala Colunas'!Q200="","",'Escala Colunas'!Q200),IF(Configurações!$B$3="Simples","",IF('Escala Linhas'!EK76="","",'Escala Linhas'!EK76)))</f>
        <v/>
      </c>
      <c r="JZ76">
        <f>IF($B76="",0,IF(Configurações!$B$3="Simples",IF(OR(KF76="TRAB",KF76="ATEST"),1,0),IF(AND(JV76&lt;&gt;"",JY76&lt;&gt;""),1,0)))</f>
        <v>0</v>
      </c>
      <c r="KA76" s="72">
        <f>IF(AND(JZ76=1,Configurações!$B$3&lt;&gt;"Simples"),MOD(JY76-JV76,1)-KB76,0)</f>
        <v>0</v>
      </c>
      <c r="KB76" s="72">
        <f t="shared" si="182"/>
        <v>0</v>
      </c>
      <c r="KC76">
        <f t="shared" si="183"/>
        <v>0</v>
      </c>
      <c r="KD76">
        <f t="shared" si="184"/>
        <v>0</v>
      </c>
      <c r="KE76" s="38" t="str">
        <f>IF(JZ76=0,"",IF(KC76&gt;Configurações!$B$15,"7DIA ","")&amp;IF(AND(WEEKDAY(JV$5)=1,KD76&gt;IF($D76="F",Configurações!$B$13,Configurações!$B$14)),"DOM ","")&amp;IF(Configurações!$B$3="Simples","",IF(ROUND(KA76*1440,0)&lt;=ROUND(Configurações!$B$11*1440,0),IF(ROUND(KB76*1440,0)&gt;0,"INT-INDEVIDO",""),IF(ROUND(KA76*1440,0)&lt;=ROUND(Configurações!$B$12*1440,0),IF(ROUND(KB76*1440,0)&lt;&gt;ROUND(Configurações!$B$8*1440,0),"INT-15MIN",""),IF(OR(ROUND(KB76*1440,0)&lt;ROUND(Configurações!$B$9*1440,0),ROUND(KB76*1440,0)&gt;ROUND(Configurações!$B$10*1440,0)),"INT-1H2H","")))))</f>
        <v/>
      </c>
      <c r="KF76" t="str">
        <f>IF(Configurações!$B$3="Simples",IF('Escala Simples'!AI76="Trabalho","TRAB",IF('Escala Simples'!AI76="Folga","FOLGA",IF('Escala Simples'!AI76="Atestado","ATEST",IF('Escala Simples'!AI76="Férias","FERIAS","")))),"")</f>
        <v/>
      </c>
      <c r="KG76" s="71" t="str">
        <f>IF(Configurações!$B$3="Colunas",IF('Escala Colunas'!Q202="","",'Escala Colunas'!Q202),IF(Configurações!$B$3="Simples","",IF('Escala Linhas'!EM76="","",'Escala Linhas'!EM76)))</f>
        <v/>
      </c>
      <c r="KH76" s="71" t="str">
        <f>IF(Configurações!$B$3="Colunas",IF('Escala Colunas'!Q203="","",'Escala Colunas'!Q203),IF(Configurações!$B$3="Simples","",IF('Escala Linhas'!EN76="","",'Escala Linhas'!EN76)))</f>
        <v/>
      </c>
      <c r="KI76" s="71" t="str">
        <f>IF(Configurações!$B$3="Colunas",IF('Escala Colunas'!Q204="","",'Escala Colunas'!Q204),IF(Configurações!$B$3="Simples","",IF('Escala Linhas'!EO76="","",'Escala Linhas'!EO76)))</f>
        <v/>
      </c>
      <c r="KJ76" s="71" t="str">
        <f>IF(Configurações!$B$3="Colunas",IF('Escala Colunas'!Q205="","",'Escala Colunas'!Q205),IF(Configurações!$B$3="Simples","",IF('Escala Linhas'!EP76="","",'Escala Linhas'!EP76)))</f>
        <v/>
      </c>
      <c r="KK76">
        <f>IF($B76="",0,IF(Configurações!$B$3="Simples",IF(OR(KQ76="TRAB",KQ76="ATEST"),1,0),IF(AND(KG76&lt;&gt;"",KJ76&lt;&gt;""),1,0)))</f>
        <v>0</v>
      </c>
      <c r="KL76" s="72">
        <f>IF(AND(KK76=1,Configurações!$B$3&lt;&gt;"Simples"),MOD(KJ76-KG76,1)-KM76,0)</f>
        <v>0</v>
      </c>
      <c r="KM76" s="72">
        <f t="shared" si="185"/>
        <v>0</v>
      </c>
      <c r="KN76">
        <f t="shared" si="186"/>
        <v>0</v>
      </c>
      <c r="KO76">
        <f t="shared" si="187"/>
        <v>0</v>
      </c>
      <c r="KP76" s="38" t="str">
        <f>IF(KK76=0,"",IF(KN76&gt;Configurações!$B$15,"7DIA ","")&amp;IF(AND(WEEKDAY(KG$5)=1,KO76&gt;IF($D76="F",Configurações!$B$13,Configurações!$B$14)),"DOM ","")&amp;IF(Configurações!$B$3="Simples","",IF(ROUND(KL76*1440,0)&lt;=ROUND(Configurações!$B$11*1440,0),IF(ROUND(KM76*1440,0)&gt;0,"INT-INDEVIDO",""),IF(ROUND(KL76*1440,0)&lt;=ROUND(Configurações!$B$12*1440,0),IF(ROUND(KM76*1440,0)&lt;&gt;ROUND(Configurações!$B$8*1440,0),"INT-15MIN",""),IF(OR(ROUND(KM76*1440,0)&lt;ROUND(Configurações!$B$9*1440,0),ROUND(KM76*1440,0)&gt;ROUND(Configurações!$B$10*1440,0)),"INT-1H2H","")))))</f>
        <v/>
      </c>
      <c r="KQ76" t="str">
        <f>IF(Configurações!$B$3="Simples",IF('Escala Simples'!AJ76="Trabalho","TRAB",IF('Escala Simples'!AJ76="Folga","FOLGA",IF('Escala Simples'!AJ76="Atestado","ATEST",IF('Escala Simples'!AJ76="Férias","FERIAS","")))),"")</f>
        <v/>
      </c>
      <c r="KR76" s="71" t="str">
        <f>IF(Configurações!$B$3="Colunas",IF('Escala Colunas'!Q207="","",'Escala Colunas'!Q207),IF(Configurações!$B$3="Simples","",IF('Escala Linhas'!ER76="","",'Escala Linhas'!ER76)))</f>
        <v/>
      </c>
      <c r="KS76" s="71" t="str">
        <f>IF(Configurações!$B$3="Colunas",IF('Escala Colunas'!Q208="","",'Escala Colunas'!Q208),IF(Configurações!$B$3="Simples","",IF('Escala Linhas'!ES76="","",'Escala Linhas'!ES76)))</f>
        <v/>
      </c>
      <c r="KT76" s="71" t="str">
        <f>IF(Configurações!$B$3="Colunas",IF('Escala Colunas'!Q209="","",'Escala Colunas'!Q209),IF(Configurações!$B$3="Simples","",IF('Escala Linhas'!ET76="","",'Escala Linhas'!ET76)))</f>
        <v/>
      </c>
      <c r="KU76" s="71" t="str">
        <f>IF(Configurações!$B$3="Colunas",IF('Escala Colunas'!Q210="","",'Escala Colunas'!Q210),IF(Configurações!$B$3="Simples","",IF('Escala Linhas'!EU76="","",'Escala Linhas'!EU76)))</f>
        <v/>
      </c>
      <c r="KV76">
        <f>IF($B76="",0,IF(Configurações!$B$3="Simples",IF(OR(LB76="TRAB",LB76="ATEST"),1,0),IF(AND(KR76&lt;&gt;"",KU76&lt;&gt;""),1,0)))</f>
        <v>0</v>
      </c>
      <c r="KW76" s="72">
        <f>IF(AND(KV76=1,Configurações!$B$3&lt;&gt;"Simples"),MOD(KU76-KR76,1)-KX76,0)</f>
        <v>0</v>
      </c>
      <c r="KX76" s="72">
        <f t="shared" si="188"/>
        <v>0</v>
      </c>
      <c r="KY76">
        <f t="shared" si="189"/>
        <v>0</v>
      </c>
      <c r="KZ76">
        <f t="shared" si="190"/>
        <v>0</v>
      </c>
      <c r="LA76" s="38" t="str">
        <f>IF(KV76=0,"",IF(KY76&gt;Configurações!$B$15,"7DIA ","")&amp;IF(AND(WEEKDAY(KR$5)=1,KZ76&gt;IF($D76="F",Configurações!$B$13,Configurações!$B$14)),"DOM ","")&amp;IF(Configurações!$B$3="Simples","",IF(ROUND(KW76*1440,0)&lt;=ROUND(Configurações!$B$11*1440,0),IF(ROUND(KX76*1440,0)&gt;0,"INT-INDEVIDO",""),IF(ROUND(KW76*1440,0)&lt;=ROUND(Configurações!$B$12*1440,0),IF(ROUND(KX76*1440,0)&lt;&gt;ROUND(Configurações!$B$8*1440,0),"INT-15MIN",""),IF(OR(ROUND(KX76*1440,0)&lt;ROUND(Configurações!$B$9*1440,0),ROUND(KX76*1440,0)&gt;ROUND(Configurações!$B$10*1440,0)),"INT-1H2H","")))))</f>
        <v/>
      </c>
      <c r="LB76" t="str">
        <f>IF(Configurações!$B$3="Simples",IF('Escala Simples'!AK76="Trabalho","TRAB",IF('Escala Simples'!AK76="Folga","FOLGA",IF('Escala Simples'!AK76="Atestado","ATEST",IF('Escala Simples'!AK76="Férias","FERIAS","")))),"")</f>
        <v/>
      </c>
      <c r="LC76" s="71" t="str">
        <f>IF(Configurações!$B$3="Colunas",IF('Escala Colunas'!Q215="","",'Escala Colunas'!Q215),IF(Configurações!$B$3="Simples","",IF('Escala Linhas'!EZ76="","",'Escala Linhas'!EZ76)))</f>
        <v/>
      </c>
      <c r="LD76" s="71" t="str">
        <f>IF(Configurações!$B$3="Colunas",IF('Escala Colunas'!Q216="","",'Escala Colunas'!Q216),IF(Configurações!$B$3="Simples","",IF('Escala Linhas'!FA76="","",'Escala Linhas'!FA76)))</f>
        <v/>
      </c>
      <c r="LE76" s="71" t="str">
        <f>IF(Configurações!$B$3="Colunas",IF('Escala Colunas'!Q217="","",'Escala Colunas'!Q217),IF(Configurações!$B$3="Simples","",IF('Escala Linhas'!FB76="","",'Escala Linhas'!FB76)))</f>
        <v/>
      </c>
      <c r="LF76" s="71" t="str">
        <f>IF(Configurações!$B$3="Colunas",IF('Escala Colunas'!Q218="","",'Escala Colunas'!Q218),IF(Configurações!$B$3="Simples","",IF('Escala Linhas'!FC76="","",'Escala Linhas'!FC76)))</f>
        <v/>
      </c>
      <c r="LG76">
        <f>IF($B76="",0,IF(Configurações!$B$3="Simples",IF(OR(LM76="TRAB",LM76="ATEST"),1,0),IF(AND(LC76&lt;&gt;"",LF76&lt;&gt;""),1,0)))</f>
        <v>0</v>
      </c>
      <c r="LH76" s="72">
        <f>IF(AND(LG76=1,Configurações!$B$3&lt;&gt;"Simples"),MOD(LF76-LC76,1)-LI76,0)</f>
        <v>0</v>
      </c>
      <c r="LI76" s="72">
        <f t="shared" si="191"/>
        <v>0</v>
      </c>
      <c r="LJ76">
        <f t="shared" si="192"/>
        <v>0</v>
      </c>
      <c r="LK76">
        <f t="shared" si="193"/>
        <v>0</v>
      </c>
      <c r="LL76" s="38" t="str">
        <f>IF(LG76=0,"",IF(LJ76&gt;Configurações!$B$15,"7DIA ","")&amp;IF(AND(WEEKDAY(LC$5)=1,LK76&gt;IF($D76="F",Configurações!$B$13,Configurações!$B$14)),"DOM ","")&amp;IF(Configurações!$B$3="Simples","",IF(ROUND(LH76*1440,0)&lt;=ROUND(Configurações!$B$11*1440,0),IF(ROUND(LI76*1440,0)&gt;0,"INT-INDEVIDO",""),IF(ROUND(LH76*1440,0)&lt;=ROUND(Configurações!$B$12*1440,0),IF(ROUND(LI76*1440,0)&lt;&gt;ROUND(Configurações!$B$8*1440,0),"INT-15MIN",""),IF(OR(ROUND(LI76*1440,0)&lt;ROUND(Configurações!$B$9*1440,0),ROUND(LI76*1440,0)&gt;ROUND(Configurações!$B$10*1440,0)),"INT-1H2H","")))))</f>
        <v/>
      </c>
      <c r="LM76" t="str">
        <f>IF(Configurações!$B$3="Simples",IF('Escala Simples'!AN76="Trabalho","TRAB",IF('Escala Simples'!AN76="Folga","FOLGA",IF('Escala Simples'!AN76="Atestado","ATEST",IF('Escala Simples'!AN76="Férias","FERIAS","")))),"")</f>
        <v/>
      </c>
      <c r="LN76" s="71" t="str">
        <f>IF(Configurações!$B$3="Colunas",IF('Escala Colunas'!Q220="","",'Escala Colunas'!Q220),IF(Configurações!$B$3="Simples","",IF('Escala Linhas'!FE76="","",'Escala Linhas'!FE76)))</f>
        <v/>
      </c>
      <c r="LO76" s="71" t="str">
        <f>IF(Configurações!$B$3="Colunas",IF('Escala Colunas'!Q221="","",'Escala Colunas'!Q221),IF(Configurações!$B$3="Simples","",IF('Escala Linhas'!FF76="","",'Escala Linhas'!FF76)))</f>
        <v/>
      </c>
      <c r="LP76" s="71" t="str">
        <f>IF(Configurações!$B$3="Colunas",IF('Escala Colunas'!Q222="","",'Escala Colunas'!Q222),IF(Configurações!$B$3="Simples","",IF('Escala Linhas'!FG76="","",'Escala Linhas'!FG76)))</f>
        <v/>
      </c>
      <c r="LQ76" s="71" t="str">
        <f>IF(Configurações!$B$3="Colunas",IF('Escala Colunas'!Q223="","",'Escala Colunas'!Q223),IF(Configurações!$B$3="Simples","",IF('Escala Linhas'!FH76="","",'Escala Linhas'!FH76)))</f>
        <v/>
      </c>
      <c r="LR76">
        <f>IF($B76="",0,IF(Configurações!$B$3="Simples",IF(OR(LX76="TRAB",LX76="ATEST"),1,0),IF(AND(LN76&lt;&gt;"",LQ76&lt;&gt;""),1,0)))</f>
        <v>0</v>
      </c>
      <c r="LS76" s="72">
        <f>IF(AND(LR76=1,Configurações!$B$3&lt;&gt;"Simples"),MOD(LQ76-LN76,1)-LT76,0)</f>
        <v>0</v>
      </c>
      <c r="LT76" s="72">
        <f t="shared" si="194"/>
        <v>0</v>
      </c>
      <c r="LU76">
        <f t="shared" si="195"/>
        <v>0</v>
      </c>
      <c r="LV76">
        <f t="shared" si="196"/>
        <v>0</v>
      </c>
      <c r="LW76" s="38" t="str">
        <f>IF(LR76=0,"",IF(LU76&gt;Configurações!$B$15,"7DIA ","")&amp;IF(AND(WEEKDAY(LN$5)=1,LV76&gt;IF($D76="F",Configurações!$B$13,Configurações!$B$14)),"DOM ","")&amp;IF(Configurações!$B$3="Simples","",IF(ROUND(LS76*1440,0)&lt;=ROUND(Configurações!$B$11*1440,0),IF(ROUND(LT76*1440,0)&gt;0,"INT-INDEVIDO",""),IF(ROUND(LS76*1440,0)&lt;=ROUND(Configurações!$B$12*1440,0),IF(ROUND(LT76*1440,0)&lt;&gt;ROUND(Configurações!$B$8*1440,0),"INT-15MIN",""),IF(OR(ROUND(LT76*1440,0)&lt;ROUND(Configurações!$B$9*1440,0),ROUND(LT76*1440,0)&gt;ROUND(Configurações!$B$10*1440,0)),"INT-1H2H","")))))</f>
        <v/>
      </c>
      <c r="LX76" t="str">
        <f>IF(Configurações!$B$3="Simples",IF('Escala Simples'!AO76="Trabalho","TRAB",IF('Escala Simples'!AO76="Folga","FOLGA",IF('Escala Simples'!AO76="Atestado","ATEST",IF('Escala Simples'!AO76="Férias","FERIAS","")))),"")</f>
        <v/>
      </c>
      <c r="LY76" s="71" t="str">
        <f>IF(Configurações!$B$3="Colunas",IF('Escala Colunas'!Q225="","",'Escala Colunas'!Q225),IF(Configurações!$B$3="Simples","",IF('Escala Linhas'!FJ76="","",'Escala Linhas'!FJ76)))</f>
        <v/>
      </c>
      <c r="LZ76" s="71" t="str">
        <f>IF(Configurações!$B$3="Colunas",IF('Escala Colunas'!Q226="","",'Escala Colunas'!Q226),IF(Configurações!$B$3="Simples","",IF('Escala Linhas'!FK76="","",'Escala Linhas'!FK76)))</f>
        <v/>
      </c>
      <c r="MA76" s="71" t="str">
        <f>IF(Configurações!$B$3="Colunas",IF('Escala Colunas'!Q227="","",'Escala Colunas'!Q227),IF(Configurações!$B$3="Simples","",IF('Escala Linhas'!FL76="","",'Escala Linhas'!FL76)))</f>
        <v/>
      </c>
      <c r="MB76" s="71" t="str">
        <f>IF(Configurações!$B$3="Colunas",IF('Escala Colunas'!Q228="","",'Escala Colunas'!Q228),IF(Configurações!$B$3="Simples","",IF('Escala Linhas'!FM76="","",'Escala Linhas'!FM76)))</f>
        <v/>
      </c>
      <c r="MC76">
        <f>IF($B76="",0,IF(Configurações!$B$3="Simples",IF(OR(MI76="TRAB",MI76="ATEST"),1,0),IF(AND(LY76&lt;&gt;"",MB76&lt;&gt;""),1,0)))</f>
        <v>0</v>
      </c>
      <c r="MD76" s="72">
        <f>IF(AND(MC76=1,Configurações!$B$3&lt;&gt;"Simples"),MOD(MB76-LY76,1)-ME76,0)</f>
        <v>0</v>
      </c>
      <c r="ME76" s="72">
        <f t="shared" si="197"/>
        <v>0</v>
      </c>
      <c r="MF76">
        <f t="shared" si="198"/>
        <v>0</v>
      </c>
      <c r="MG76">
        <f t="shared" si="199"/>
        <v>0</v>
      </c>
      <c r="MH76" s="38" t="str">
        <f>IF(MC76=0,"",IF(MF76&gt;Configurações!$B$15,"7DIA ","")&amp;IF(AND(WEEKDAY(LY$5)=1,MG76&gt;IF($D76="F",Configurações!$B$13,Configurações!$B$14)),"DOM ","")&amp;IF(Configurações!$B$3="Simples","",IF(ROUND(MD76*1440,0)&lt;=ROUND(Configurações!$B$11*1440,0),IF(ROUND(ME76*1440,0)&gt;0,"INT-INDEVIDO",""),IF(ROUND(MD76*1440,0)&lt;=ROUND(Configurações!$B$12*1440,0),IF(ROUND(ME76*1440,0)&lt;&gt;ROUND(Configurações!$B$8*1440,0),"INT-15MIN",""),IF(OR(ROUND(ME76*1440,0)&lt;ROUND(Configurações!$B$9*1440,0),ROUND(ME76*1440,0)&gt;ROUND(Configurações!$B$10*1440,0)),"INT-1H2H","")))))</f>
        <v/>
      </c>
      <c r="MI76" t="str">
        <f>IF(Configurações!$B$3="Simples",IF('Escala Simples'!AP76="Trabalho","TRAB",IF('Escala Simples'!AP76="Folga","FOLGA",IF('Escala Simples'!AP76="Atestado","ATEST",IF('Escala Simples'!AP76="Férias","FERIAS","")))),"")</f>
        <v/>
      </c>
      <c r="MJ76" s="71" t="str">
        <f>IF(Configurações!$B$3="Colunas",IF('Escala Colunas'!Q230="","",'Escala Colunas'!Q230),IF(Configurações!$B$3="Simples","",IF('Escala Linhas'!FO76="","",'Escala Linhas'!FO76)))</f>
        <v/>
      </c>
      <c r="MK76" s="71" t="str">
        <f>IF(Configurações!$B$3="Colunas",IF('Escala Colunas'!Q231="","",'Escala Colunas'!Q231),IF(Configurações!$B$3="Simples","",IF('Escala Linhas'!FP76="","",'Escala Linhas'!FP76)))</f>
        <v/>
      </c>
      <c r="ML76" s="71" t="str">
        <f>IF(Configurações!$B$3="Colunas",IF('Escala Colunas'!Q232="","",'Escala Colunas'!Q232),IF(Configurações!$B$3="Simples","",IF('Escala Linhas'!FQ76="","",'Escala Linhas'!FQ76)))</f>
        <v/>
      </c>
      <c r="MM76" s="71" t="str">
        <f>IF(Configurações!$B$3="Colunas",IF('Escala Colunas'!Q233="","",'Escala Colunas'!Q233),IF(Configurações!$B$3="Simples","",IF('Escala Linhas'!FR76="","",'Escala Linhas'!FR76)))</f>
        <v/>
      </c>
      <c r="MN76">
        <f>IF($B76="",0,IF(Configurações!$B$3="Simples",IF(OR(MT76="TRAB",MT76="ATEST"),1,0),IF(AND(MJ76&lt;&gt;"",MM76&lt;&gt;""),1,0)))</f>
        <v>0</v>
      </c>
      <c r="MO76" s="72">
        <f>IF(AND(MN76=1,Configurações!$B$3&lt;&gt;"Simples"),MOD(MM76-MJ76,1)-MP76,0)</f>
        <v>0</v>
      </c>
      <c r="MP76" s="72">
        <f t="shared" si="200"/>
        <v>0</v>
      </c>
      <c r="MQ76">
        <f t="shared" si="201"/>
        <v>0</v>
      </c>
      <c r="MR76">
        <f t="shared" si="202"/>
        <v>0</v>
      </c>
      <c r="MS76" s="38" t="str">
        <f>IF(MN76=0,"",IF(MQ76&gt;Configurações!$B$15,"7DIA ","")&amp;IF(AND(WEEKDAY(MJ$5)=1,MR76&gt;IF($D76="F",Configurações!$B$13,Configurações!$B$14)),"DOM ","")&amp;IF(Configurações!$B$3="Simples","",IF(ROUND(MO76*1440,0)&lt;=ROUND(Configurações!$B$11*1440,0),IF(ROUND(MP76*1440,0)&gt;0,"INT-INDEVIDO",""),IF(ROUND(MO76*1440,0)&lt;=ROUND(Configurações!$B$12*1440,0),IF(ROUND(MP76*1440,0)&lt;&gt;ROUND(Configurações!$B$8*1440,0),"INT-15MIN",""),IF(OR(ROUND(MP76*1440,0)&lt;ROUND(Configurações!$B$9*1440,0),ROUND(MP76*1440,0)&gt;ROUND(Configurações!$B$10*1440,0)),"INT-1H2H","")))))</f>
        <v/>
      </c>
      <c r="MT76" t="str">
        <f>IF(Configurações!$B$3="Simples",IF('Escala Simples'!AQ76="Trabalho","TRAB",IF('Escala Simples'!AQ76="Folga","FOLGA",IF('Escala Simples'!AQ76="Atestado","ATEST",IF('Escala Simples'!AQ76="Férias","FERIAS","")))),"")</f>
        <v/>
      </c>
      <c r="MU76" s="71" t="str">
        <f>IF(Configurações!$B$3="Colunas",IF('Escala Colunas'!Q235="","",'Escala Colunas'!Q235),IF(Configurações!$B$3="Simples","",IF('Escala Linhas'!FT76="","",'Escala Linhas'!FT76)))</f>
        <v/>
      </c>
      <c r="MV76" s="71" t="str">
        <f>IF(Configurações!$B$3="Colunas",IF('Escala Colunas'!Q236="","",'Escala Colunas'!Q236),IF(Configurações!$B$3="Simples","",IF('Escala Linhas'!FU76="","",'Escala Linhas'!FU76)))</f>
        <v/>
      </c>
      <c r="MW76" s="71" t="str">
        <f>IF(Configurações!$B$3="Colunas",IF('Escala Colunas'!Q237="","",'Escala Colunas'!Q237),IF(Configurações!$B$3="Simples","",IF('Escala Linhas'!FV76="","",'Escala Linhas'!FV76)))</f>
        <v/>
      </c>
      <c r="MX76" s="71" t="str">
        <f>IF(Configurações!$B$3="Colunas",IF('Escala Colunas'!Q238="","",'Escala Colunas'!Q238),IF(Configurações!$B$3="Simples","",IF('Escala Linhas'!FW76="","",'Escala Linhas'!FW76)))</f>
        <v/>
      </c>
      <c r="MY76">
        <f>IF($B76="",0,IF(Configurações!$B$3="Simples",IF(OR(NE76="TRAB",NE76="ATEST"),1,0),IF(AND(MU76&lt;&gt;"",MX76&lt;&gt;""),1,0)))</f>
        <v>0</v>
      </c>
      <c r="MZ76" s="72">
        <f>IF(AND(MY76=1,Configurações!$B$3&lt;&gt;"Simples"),MOD(MX76-MU76,1)-NA76,0)</f>
        <v>0</v>
      </c>
      <c r="NA76" s="72">
        <f t="shared" si="203"/>
        <v>0</v>
      </c>
      <c r="NB76">
        <f t="shared" si="204"/>
        <v>0</v>
      </c>
      <c r="NC76">
        <f t="shared" si="205"/>
        <v>0</v>
      </c>
      <c r="ND76" s="38" t="str">
        <f>IF(MY76=0,"",IF(NB76&gt;Configurações!$B$15,"7DIA ","")&amp;IF(AND(WEEKDAY(MU$5)=1,NC76&gt;IF($D76="F",Configurações!$B$13,Configurações!$B$14)),"DOM ","")&amp;IF(Configurações!$B$3="Simples","",IF(ROUND(MZ76*1440,0)&lt;=ROUND(Configurações!$B$11*1440,0),IF(ROUND(NA76*1440,0)&gt;0,"INT-INDEVIDO",""),IF(ROUND(MZ76*1440,0)&lt;=ROUND(Configurações!$B$12*1440,0),IF(ROUND(NA76*1440,0)&lt;&gt;ROUND(Configurações!$B$8*1440,0),"INT-15MIN",""),IF(OR(ROUND(NA76*1440,0)&lt;ROUND(Configurações!$B$9*1440,0),ROUND(NA76*1440,0)&gt;ROUND(Configurações!$B$10*1440,0)),"INT-1H2H","")))))</f>
        <v/>
      </c>
      <c r="NE76" t="str">
        <f>IF(Configurações!$B$3="Simples",IF('Escala Simples'!AR76="Trabalho","TRAB",IF('Escala Simples'!AR76="Folga","FOLGA",IF('Escala Simples'!AR76="Atestado","ATEST",IF('Escala Simples'!AR76="Férias","FERIAS","")))),"")</f>
        <v/>
      </c>
      <c r="NF76" s="71" t="str">
        <f>IF(Configurações!$B$3="Colunas",IF('Escala Colunas'!Q240="","",'Escala Colunas'!Q240),IF(Configurações!$B$3="Simples","",IF('Escala Linhas'!FY76="","",'Escala Linhas'!FY76)))</f>
        <v/>
      </c>
      <c r="NG76" s="71" t="str">
        <f>IF(Configurações!$B$3="Colunas",IF('Escala Colunas'!Q241="","",'Escala Colunas'!Q241),IF(Configurações!$B$3="Simples","",IF('Escala Linhas'!FZ76="","",'Escala Linhas'!FZ76)))</f>
        <v/>
      </c>
      <c r="NH76" s="71" t="str">
        <f>IF(Configurações!$B$3="Colunas",IF('Escala Colunas'!Q242="","",'Escala Colunas'!Q242),IF(Configurações!$B$3="Simples","",IF('Escala Linhas'!GA76="","",'Escala Linhas'!GA76)))</f>
        <v/>
      </c>
      <c r="NI76" s="71" t="str">
        <f>IF(Configurações!$B$3="Colunas",IF('Escala Colunas'!Q243="","",'Escala Colunas'!Q243),IF(Configurações!$B$3="Simples","",IF('Escala Linhas'!GB76="","",'Escala Linhas'!GB76)))</f>
        <v/>
      </c>
      <c r="NJ76">
        <f>IF($B76="",0,IF(Configurações!$B$3="Simples",IF(OR(NP76="TRAB",NP76="ATEST"),1,0),IF(AND(NF76&lt;&gt;"",NI76&lt;&gt;""),1,0)))</f>
        <v>0</v>
      </c>
      <c r="NK76" s="72">
        <f>IF(AND(NJ76=1,Configurações!$B$3&lt;&gt;"Simples"),MOD(NI76-NF76,1)-NL76,0)</f>
        <v>0</v>
      </c>
      <c r="NL76" s="72">
        <f t="shared" si="206"/>
        <v>0</v>
      </c>
      <c r="NM76">
        <f t="shared" si="207"/>
        <v>0</v>
      </c>
      <c r="NN76">
        <f t="shared" si="208"/>
        <v>0</v>
      </c>
      <c r="NO76" s="38" t="str">
        <f>IF(NJ76=0,"",IF(NM76&gt;Configurações!$B$15,"7DIA ","")&amp;IF(AND(WEEKDAY(NF$5)=1,NN76&gt;IF($D76="F",Configurações!$B$13,Configurações!$B$14)),"DOM ","")&amp;IF(Configurações!$B$3="Simples","",IF(ROUND(NK76*1440,0)&lt;=ROUND(Configurações!$B$11*1440,0),IF(ROUND(NL76*1440,0)&gt;0,"INT-INDEVIDO",""),IF(ROUND(NK76*1440,0)&lt;=ROUND(Configurações!$B$12*1440,0),IF(ROUND(NL76*1440,0)&lt;&gt;ROUND(Configurações!$B$8*1440,0),"INT-15MIN",""),IF(OR(ROUND(NL76*1440,0)&lt;ROUND(Configurações!$B$9*1440,0),ROUND(NL76*1440,0)&gt;ROUND(Configurações!$B$10*1440,0)),"INT-1H2H","")))))</f>
        <v/>
      </c>
      <c r="NP76" t="str">
        <f>IF(Configurações!$B$3="Simples",IF('Escala Simples'!AS76="Trabalho","TRAB",IF('Escala Simples'!AS76="Folga","FOLGA",IF('Escala Simples'!AS76="Atestado","ATEST",IF('Escala Simples'!AS76="Férias","FERIAS","")))),"")</f>
        <v/>
      </c>
      <c r="NQ76" s="71" t="str">
        <f>IF(Configurações!$B$3="Colunas",IF('Escala Colunas'!Q245="","",'Escala Colunas'!Q245),IF(Configurações!$B$3="Simples","",IF('Escala Linhas'!GD76="","",'Escala Linhas'!GD76)))</f>
        <v/>
      </c>
      <c r="NR76" s="71" t="str">
        <f>IF(Configurações!$B$3="Colunas",IF('Escala Colunas'!Q246="","",'Escala Colunas'!Q246),IF(Configurações!$B$3="Simples","",IF('Escala Linhas'!GE76="","",'Escala Linhas'!GE76)))</f>
        <v/>
      </c>
      <c r="NS76" s="71" t="str">
        <f>IF(Configurações!$B$3="Colunas",IF('Escala Colunas'!Q247="","",'Escala Colunas'!Q247),IF(Configurações!$B$3="Simples","",IF('Escala Linhas'!GF76="","",'Escala Linhas'!GF76)))</f>
        <v/>
      </c>
      <c r="NT76" s="71" t="str">
        <f>IF(Configurações!$B$3="Colunas",IF('Escala Colunas'!Q248="","",'Escala Colunas'!Q248),IF(Configurações!$B$3="Simples","",IF('Escala Linhas'!GG76="","",'Escala Linhas'!GG76)))</f>
        <v/>
      </c>
      <c r="NU76">
        <f>IF($B76="",0,IF(Configurações!$B$3="Simples",IF(OR(OA76="TRAB",OA76="ATEST"),1,0),IF(AND(NQ76&lt;&gt;"",NT76&lt;&gt;""),1,0)))</f>
        <v>0</v>
      </c>
      <c r="NV76" s="72">
        <f>IF(AND(NU76=1,Configurações!$B$3&lt;&gt;"Simples"),MOD(NT76-NQ76,1)-NW76,0)</f>
        <v>0</v>
      </c>
      <c r="NW76" s="72">
        <f t="shared" si="209"/>
        <v>0</v>
      </c>
      <c r="NX76">
        <f t="shared" si="210"/>
        <v>0</v>
      </c>
      <c r="NY76">
        <f t="shared" si="211"/>
        <v>0</v>
      </c>
      <c r="NZ76" s="38" t="str">
        <f>IF(NU76=0,"",IF(NX76&gt;Configurações!$B$15,"7DIA ","")&amp;IF(AND(WEEKDAY(NQ$5)=1,NY76&gt;IF($D76="F",Configurações!$B$13,Configurações!$B$14)),"DOM ","")&amp;IF(Configurações!$B$3="Simples","",IF(ROUND(NV76*1440,0)&lt;=ROUND(Configurações!$B$11*1440,0),IF(ROUND(NW76*1440,0)&gt;0,"INT-INDEVIDO",""),IF(ROUND(NV76*1440,0)&lt;=ROUND(Configurações!$B$12*1440,0),IF(ROUND(NW76*1440,0)&lt;&gt;ROUND(Configurações!$B$8*1440,0),"INT-15MIN",""),IF(OR(ROUND(NW76*1440,0)&lt;ROUND(Configurações!$B$9*1440,0),ROUND(NW76*1440,0)&gt;ROUND(Configurações!$B$10*1440,0)),"INT-1H2H","")))))</f>
        <v/>
      </c>
      <c r="OA76" t="str">
        <f>IF(Configurações!$B$3="Simples",IF('Escala Simples'!AT76="Trabalho","TRAB",IF('Escala Simples'!AT76="Folga","FOLGA",IF('Escala Simples'!AT76="Atestado","ATEST",IF('Escala Simples'!AT76="Férias","FERIAS","")))),"")</f>
        <v/>
      </c>
      <c r="OB76" s="72">
        <f>SUMIFS(Cálculos!$G76:$OA76,Cálculos!$G$4:$OA$4,"H",Cálculos!$G$3:$OA$3,1)</f>
        <v>0</v>
      </c>
      <c r="OC76">
        <f>SUMIFS(Cálculos!$G76:$OA76,Cálculos!$G$4:$OA$4,"T",Cálculos!$G$3:$OA$3,1)</f>
        <v>0</v>
      </c>
      <c r="OD76" s="69" t="str">
        <f>IF($B76="","",IF(AND(Configurações!$B$3&lt;&gt;"Simples",ISNUMBER($C76),ROUND(OB76*1440,0)&gt;$C76*60),"Jornada semanal excedida: "&amp;TEXT(OB76,"[h]:mm")&amp;" (contratada "&amp;$C76&amp;"h) • ","")&amp;IF(IF(Configurações!$B$6="Sim",OC76&gt;6,OC76&gt;Configurações!$B$5),IF(Configurações!$B$6="Sim","Semana inteira sem folga — mínimo 1 folga (CCT/ACT) • ","Mais de "&amp;Configurações!$B$5&amp;" dias trabalhados — obrigatórias 2 folgas semanais • "),"")&amp;IF(COUNTIF(G76:CD76,"*7DIA*")&gt;0,"7º dia consecutivo de trabalho • ","")&amp;IF(COUNTIF(G76:CD76,"*DOM*")&gt;0,"Domingos consecutivos acima do permitido • ","")&amp;IF(COUNTIF(G76:CD76,"*INT-INDEVIDO*")&gt;0,"Intervalo indevido em jornada até 4h • ","")&amp;IF(COUNTIF(G76:CD76,"*INT-15MIN*")&gt;0,"Intervalo deve ser de 15 min (jornada 4h01–6h) • ","")&amp;IF(COUNTIF(G76:CD76,"*INT-1H2H*")&gt;0,"Intervalo fora de 1h–2h (jornada acima de 6h) • ",""))</f>
        <v/>
      </c>
      <c r="OE76">
        <f>IF($B76="",0,IF(AND(Configurações!$B$3&lt;&gt;"Simples",ISNUMBER($C76),ROUND(OB76*1440,0)&gt;$C76*60),1,0))</f>
        <v>0</v>
      </c>
      <c r="OF76">
        <f>IF($B76="",0,IF(IF(Configurações!$B$6="Sim",OC76&gt;6,OC76&gt;Configurações!$B$5),1,0))</f>
        <v>0</v>
      </c>
      <c r="OG76" s="72">
        <f>SUMIFS(Cálculos!$G76:$OA76,Cálculos!$G$4:$OA$4,"H",Cálculos!$G$3:$OA$3,2)</f>
        <v>0</v>
      </c>
      <c r="OH76">
        <f>SUMIFS(Cálculos!$G76:$OA76,Cálculos!$G$4:$OA$4,"T",Cálculos!$G$3:$OA$3,2)</f>
        <v>0</v>
      </c>
      <c r="OI76" s="69" t="str">
        <f>IF($B76="","",IF(AND(Configurações!$B$3&lt;&gt;"Simples",ISNUMBER($C76),ROUND(OG76*1440,0)&gt;$C76*60),"Jornada semanal excedida: "&amp;TEXT(OG76,"[h]:mm")&amp;" (contratada "&amp;$C76&amp;"h) • ","")&amp;IF(IF(Configurações!$B$6="Sim",OH76&gt;6,OH76&gt;Configurações!$B$5),IF(Configurações!$B$6="Sim","Semana inteira sem folga — mínimo 1 folga (CCT/ACT) • ","Mais de "&amp;Configurações!$B$5&amp;" dias trabalhados — obrigatórias 2 folgas semanais • "),"")&amp;IF(COUNTIF(CF76:FC76,"*7DIA*")&gt;0,"7º dia consecutivo de trabalho • ","")&amp;IF(COUNTIF(CF76:FC76,"*DOM*")&gt;0,"Domingos consecutivos acima do permitido • ","")&amp;IF(COUNTIF(CF76:FC76,"*INT-INDEVIDO*")&gt;0,"Intervalo indevido em jornada até 4h • ","")&amp;IF(COUNTIF(CF76:FC76,"*INT-15MIN*")&gt;0,"Intervalo deve ser de 15 min (jornada 4h01–6h) • ","")&amp;IF(COUNTIF(CF76:FC76,"*INT-1H2H*")&gt;0,"Intervalo fora de 1h–2h (jornada acima de 6h) • ",""))</f>
        <v/>
      </c>
      <c r="OJ76">
        <f>IF($B76="",0,IF(AND(Configurações!$B$3&lt;&gt;"Simples",ISNUMBER($C76),ROUND(OG76*1440,0)&gt;$C76*60),1,0))</f>
        <v>0</v>
      </c>
      <c r="OK76">
        <f>IF($B76="",0,IF(IF(Configurações!$B$6="Sim",OH76&gt;6,OH76&gt;Configurações!$B$5),1,0))</f>
        <v>0</v>
      </c>
      <c r="OL76" s="72">
        <f>SUMIFS(Cálculos!$G76:$OA76,Cálculos!$G$4:$OA$4,"H",Cálculos!$G$3:$OA$3,3)</f>
        <v>0</v>
      </c>
      <c r="OM76">
        <f>SUMIFS(Cálculos!$G76:$OA76,Cálculos!$G$4:$OA$4,"T",Cálculos!$G$3:$OA$3,3)</f>
        <v>0</v>
      </c>
      <c r="ON76" s="69" t="str">
        <f>IF($B76="","",IF(AND(Configurações!$B$3&lt;&gt;"Simples",ISNUMBER($C76),ROUND(OL76*1440,0)&gt;$C76*60),"Jornada semanal excedida: "&amp;TEXT(OL76,"[h]:mm")&amp;" (contratada "&amp;$C76&amp;"h) • ","")&amp;IF(IF(Configurações!$B$6="Sim",OM76&gt;6,OM76&gt;Configurações!$B$5),IF(Configurações!$B$6="Sim","Semana inteira sem folga — mínimo 1 folga (CCT/ACT) • ","Mais de "&amp;Configurações!$B$5&amp;" dias trabalhados — obrigatórias 2 folgas semanais • "),"")&amp;IF(COUNTIF(FE76:IB76,"*7DIA*")&gt;0,"7º dia consecutivo de trabalho • ","")&amp;IF(COUNTIF(FE76:IB76,"*DOM*")&gt;0,"Domingos consecutivos acima do permitido • ","")&amp;IF(COUNTIF(FE76:IB76,"*INT-INDEVIDO*")&gt;0,"Intervalo indevido em jornada até 4h • ","")&amp;IF(COUNTIF(FE76:IB76,"*INT-15MIN*")&gt;0,"Intervalo deve ser de 15 min (jornada 4h01–6h) • ","")&amp;IF(COUNTIF(FE76:IB76,"*INT-1H2H*")&gt;0,"Intervalo fora de 1h–2h (jornada acima de 6h) • ",""))</f>
        <v/>
      </c>
      <c r="OO76">
        <f>IF($B76="",0,IF(AND(Configurações!$B$3&lt;&gt;"Simples",ISNUMBER($C76),ROUND(OL76*1440,0)&gt;$C76*60),1,0))</f>
        <v>0</v>
      </c>
      <c r="OP76">
        <f>IF($B76="",0,IF(IF(Configurações!$B$6="Sim",OM76&gt;6,OM76&gt;Configurações!$B$5),1,0))</f>
        <v>0</v>
      </c>
      <c r="OQ76" s="72">
        <f>SUMIFS(Cálculos!$G76:$OA76,Cálculos!$G$4:$OA$4,"H",Cálculos!$G$3:$OA$3,4)</f>
        <v>0</v>
      </c>
      <c r="OR76">
        <f>SUMIFS(Cálculos!$G76:$OA76,Cálculos!$G$4:$OA$4,"T",Cálculos!$G$3:$OA$3,4)</f>
        <v>0</v>
      </c>
      <c r="OS76" s="69" t="str">
        <f>IF($B76="","",IF(AND(Configurações!$B$3&lt;&gt;"Simples",ISNUMBER($C76),ROUND(OQ76*1440,0)&gt;$C76*60),"Jornada semanal excedida: "&amp;TEXT(OQ76,"[h]:mm")&amp;" (contratada "&amp;$C76&amp;"h) • ","")&amp;IF(IF(Configurações!$B$6="Sim",OR76&gt;6,OR76&gt;Configurações!$B$5),IF(Configurações!$B$6="Sim","Semana inteira sem folga — mínimo 1 folga (CCT/ACT) • ","Mais de "&amp;Configurações!$B$5&amp;" dias trabalhados — obrigatórias 2 folgas semanais • "),"")&amp;IF(COUNTIF(ID76:LA76,"*7DIA*")&gt;0,"7º dia consecutivo de trabalho • ","")&amp;IF(COUNTIF(ID76:LA76,"*DOM*")&gt;0,"Domingos consecutivos acima do permitido • ","")&amp;IF(COUNTIF(ID76:LA76,"*INT-INDEVIDO*")&gt;0,"Intervalo indevido em jornada até 4h • ","")&amp;IF(COUNTIF(ID76:LA76,"*INT-15MIN*")&gt;0,"Intervalo deve ser de 15 min (jornada 4h01–6h) • ","")&amp;IF(COUNTIF(ID76:LA76,"*INT-1H2H*")&gt;0,"Intervalo fora de 1h–2h (jornada acima de 6h) • ",""))</f>
        <v/>
      </c>
      <c r="OT76">
        <f>IF($B76="",0,IF(AND(Configurações!$B$3&lt;&gt;"Simples",ISNUMBER($C76),ROUND(OQ76*1440,0)&gt;$C76*60),1,0))</f>
        <v>0</v>
      </c>
      <c r="OU76">
        <f>IF($B76="",0,IF(IF(Configurações!$B$6="Sim",OR76&gt;6,OR76&gt;Configurações!$B$5),1,0))</f>
        <v>0</v>
      </c>
      <c r="OV76" s="72">
        <f>SUMIFS(Cálculos!$G76:$OA76,Cálculos!$G$4:$OA$4,"H",Cálculos!$G$3:$OA$3,5)</f>
        <v>0</v>
      </c>
      <c r="OW76">
        <f>SUMIFS(Cálculos!$G76:$OA76,Cálculos!$G$4:$OA$4,"T",Cálculos!$G$3:$OA$3,5)</f>
        <v>0</v>
      </c>
      <c r="OX76" s="69" t="str">
        <f>IF($B76="","",IF(AND(Configurações!$B$3&lt;&gt;"Simples",ISNUMBER($C76),ROUND(OV76*1440,0)&gt;$C76*60),"Jornada semanal excedida: "&amp;TEXT(OV76,"[h]:mm")&amp;" (contratada "&amp;$C76&amp;"h) • ","")&amp;IF(IF(Configurações!$B$6="Sim",OW76&gt;6,OW76&gt;Configurações!$B$5),IF(Configurações!$B$6="Sim","Semana inteira sem folga — mínimo 1 folga (CCT/ACT) • ","Mais de "&amp;Configurações!$B$5&amp;" dias trabalhados — obrigatórias 2 folgas semanais • "),"")&amp;IF(COUNTIF(LC76:NZ76,"*7DIA*")&gt;0,"7º dia consecutivo de trabalho • ","")&amp;IF(COUNTIF(LC76:NZ76,"*DOM*")&gt;0,"Domingos consecutivos acima do permitido • ","")&amp;IF(COUNTIF(LC76:NZ76,"*INT-INDEVIDO*")&gt;0,"Intervalo indevido em jornada até 4h • ","")&amp;IF(COUNTIF(LC76:NZ76,"*INT-15MIN*")&gt;0,"Intervalo deve ser de 15 min (jornada 4h01–6h) • ","")&amp;IF(COUNTIF(LC76:NZ76,"*INT-1H2H*")&gt;0,"Intervalo fora de 1h–2h (jornada acima de 6h) • ",""))</f>
        <v/>
      </c>
      <c r="OY76">
        <f>IF($B76="",0,IF(AND(Configurações!$B$3&lt;&gt;"Simples",ISNUMBER($C76),ROUND(OV76*1440,0)&gt;$C76*60),1,0))</f>
        <v>0</v>
      </c>
      <c r="OZ76">
        <f>IF($B76="",0,IF(IF(Configurações!$B$6="Sim",OW76&gt;6,OW76&gt;Configurações!$B$5),1,0))</f>
        <v>0</v>
      </c>
      <c r="PA76">
        <f>IF($B76="",0,SUMPRODUCT((Cálculos!$G$4:$OA$4="T")*(Cálculos!$G$5:$OA$5&gt;=$PA$5)*(Cálculos!$G$5:$OA$5&lt;=$PB$5))-PE76)</f>
        <v>0</v>
      </c>
      <c r="PB76">
        <f>IF($B76="",0,PA76-SUMIFS(Cálculos!$G76:$OA76,Cálculos!$G$4:$OA$4,"T",Cálculos!$G$5:$OA$5,"&gt;="&amp;$PA$5,Cálculos!$G$5:$OA$5,"&lt;="&amp;$PB$5))</f>
        <v>0</v>
      </c>
      <c r="PC76">
        <f>ROUND(PA76*Configurações!$B$7/7,0)</f>
        <v>0</v>
      </c>
      <c r="PD76">
        <f>IF(AND(Configurações!$B$6="Sim",PA76&gt;0,PB76&lt;PC76),1,0)</f>
        <v>0</v>
      </c>
      <c r="PE76">
        <f>IF($B76="",0,COUNTIFS(Cálculos!$G$4:$OA$4,"ST",Cálculos!$G$5:$OA$5,"&gt;="&amp;$PA$5,Cálculos!$G$5:$OA$5,"&lt;="&amp;$PB$5,Cálculos!$G76:$OA76,"FERIAS"))</f>
        <v>0</v>
      </c>
      <c r="PF76">
        <f>IF($B76="",0,SUMPRODUCT((Cálculos!$G$4:$OA$4="T")*(Cálculos!$G$5:$OA$5&gt;=$PF$5)*(Cálculos!$G$5:$OA$5&lt;=$PG$5))-PJ76)</f>
        <v>0</v>
      </c>
      <c r="PG76">
        <f>IF($B76="",0,PF76-SUMIFS(Cálculos!$G76:$OA76,Cálculos!$G$4:$OA$4,"T",Cálculos!$G$5:$OA$5,"&gt;="&amp;$PF$5,Cálculos!$G$5:$OA$5,"&lt;="&amp;$PG$5))</f>
        <v>0</v>
      </c>
      <c r="PH76">
        <f>ROUND(PF76*Configurações!$B$7/7,0)</f>
        <v>0</v>
      </c>
      <c r="PI76">
        <f>IF(AND(Configurações!$B$6="Sim",PF76&gt;0,PG76&lt;PH76),1,0)</f>
        <v>0</v>
      </c>
      <c r="PJ76">
        <f>IF($B76="",0,COUNTIFS(Cálculos!$G$4:$OA$4,"ST",Cálculos!$G$5:$OA$5,"&gt;="&amp;$PF$5,Cálculos!$G$5:$OA$5,"&lt;="&amp;$PG$5,Cálculos!$G76:$OA76,"FERIAS"))</f>
        <v>0</v>
      </c>
      <c r="PK76">
        <f>IF($B76="",0,SUMPRODUCT((Cálculos!$G$4:$OA$4="T")*(Cálculos!$G$5:$OA$5&gt;=$PK$5)*(Cálculos!$G$5:$OA$5&lt;=$PL$5))-PO76)</f>
        <v>0</v>
      </c>
      <c r="PL76">
        <f>IF($B76="",0,PK76-SUMIFS(Cálculos!$G76:$OA76,Cálculos!$G$4:$OA$4,"T",Cálculos!$G$5:$OA$5,"&gt;="&amp;$PK$5,Cálculos!$G$5:$OA$5,"&lt;="&amp;$PL$5))</f>
        <v>0</v>
      </c>
      <c r="PM76">
        <f>ROUND(PK76*Configurações!$B$7/7,0)</f>
        <v>0</v>
      </c>
      <c r="PN76">
        <f>IF(AND(Configurações!$B$6="Sim",PK76&gt;0,PL76&lt;PM76),1,0)</f>
        <v>0</v>
      </c>
      <c r="PO76">
        <f>IF($B76="",0,COUNTIFS(Cálculos!$G$4:$OA$4,"ST",Cálculos!$G$5:$OA$5,"&gt;="&amp;$PK$5,Cálculos!$G$5:$OA$5,"&lt;="&amp;$PL$5,Cálculos!$G76:$OA76,"FERIAS"))</f>
        <v>0</v>
      </c>
      <c r="PP76" s="69" t="str">
        <f t="shared" si="212"/>
        <v/>
      </c>
    </row>
    <row r="77" spans="1:432" x14ac:dyDescent="0.25">
      <c r="A77" s="68" t="str">
        <f t="shared" si="106"/>
        <v/>
      </c>
      <c r="B77" s="69" t="str">
        <f>IF(Configurações!$B$3="Colunas",IF('Escala Colunas'!Q$4="","",'Escala Colunas'!Q$4),IF(Configurações!$B$3="Simples",IF('Escala Simples'!$B77="","",'Escala Simples'!$B77),IF('Escala Linhas'!$B77="","",'Escala Linhas'!$B77)))</f>
        <v/>
      </c>
      <c r="C77" s="70" t="str">
        <f>IF($B77="","",IFERROR(INDEX(Funcionários!$D$5:$D$84,MATCH($B77,Funcionários!$B$5:$B$84,0)),""))</f>
        <v/>
      </c>
      <c r="D77" t="str">
        <f>IF($B77="","",IFERROR(INDEX(Funcionários!$C$5:$C$84,MATCH($B77,Funcionários!$B$5:$B$84,0)),""))</f>
        <v/>
      </c>
      <c r="E77">
        <f>IF($B77="",0,IFERROR(N(INDEX(Funcionários!$E$5:$E$84,MATCH($B77,Funcionários!$B$5:$B$84,0))),0))</f>
        <v>0</v>
      </c>
      <c r="F77">
        <f>IF($B77="",0,IFERROR(N(INDEX(Funcionários!$F$5:$F$84,MATCH($B77,Funcionários!$B$5:$B$84,0))),0))</f>
        <v>0</v>
      </c>
      <c r="G77" s="71" t="str">
        <f>IF(Configurações!$B$3="Colunas",IF('Escala Colunas'!Q64="","",'Escala Colunas'!Q64),IF(Configurações!$B$3="Simples","",IF('Escala Linhas'!D77="","",'Escala Linhas'!D77)))</f>
        <v/>
      </c>
      <c r="H77" s="71" t="str">
        <f>IF(Configurações!$B$3="Colunas",IF('Escala Colunas'!Q65="","",'Escala Colunas'!Q65),IF(Configurações!$B$3="Simples","",IF('Escala Linhas'!E77="","",'Escala Linhas'!E77)))</f>
        <v/>
      </c>
      <c r="I77" s="71" t="str">
        <f>IF(Configurações!$B$3="Colunas",IF('Escala Colunas'!Q66="","",'Escala Colunas'!Q66),IF(Configurações!$B$3="Simples","",IF('Escala Linhas'!F77="","",'Escala Linhas'!F77)))</f>
        <v/>
      </c>
      <c r="J77" s="71" t="str">
        <f>IF(Configurações!$B$3="Colunas",IF('Escala Colunas'!Q67="","",'Escala Colunas'!Q67),IF(Configurações!$B$3="Simples","",IF('Escala Linhas'!G77="","",'Escala Linhas'!G77)))</f>
        <v/>
      </c>
      <c r="K77">
        <f>IF($B77="",0,IF(Configurações!$B$3="Simples",IF(OR(Q77="TRAB",Q77="ATEST"),1,0),IF(AND(G77&lt;&gt;"",J77&lt;&gt;""),1,0)))</f>
        <v>0</v>
      </c>
      <c r="L77" s="72">
        <f>IF(AND(K77=1,Configurações!$B$3&lt;&gt;"Simples"),MOD(J77-G77,1)-M77,0)</f>
        <v>0</v>
      </c>
      <c r="M77" s="72">
        <f t="shared" si="107"/>
        <v>0</v>
      </c>
      <c r="N77">
        <f t="shared" si="108"/>
        <v>0</v>
      </c>
      <c r="O77">
        <f t="shared" si="109"/>
        <v>0</v>
      </c>
      <c r="P77" s="38" t="str">
        <f>IF(K77=0,"",IF(N77&gt;Configurações!$B$15,"7DIA ","")&amp;IF(AND(WEEKDAY(G$5)=1,O77&gt;IF($D77="F",Configurações!$B$13,Configurações!$B$14)),"DOM ","")&amp;IF(Configurações!$B$3="Simples","",IF(ROUND(L77*1440,0)&lt;=ROUND(Configurações!$B$11*1440,0),IF(ROUND(M77*1440,0)&gt;0,"INT-INDEVIDO",""),IF(ROUND(L77*1440,0)&lt;=ROUND(Configurações!$B$12*1440,0),IF(ROUND(M77*1440,0)&lt;&gt;ROUND(Configurações!$B$8*1440,0),"INT-15MIN",""),IF(OR(ROUND(M77*1440,0)&lt;ROUND(Configurações!$B$9*1440,0),ROUND(M77*1440,0)&gt;ROUND(Configurações!$B$10*1440,0)),"INT-1H2H","")))))</f>
        <v/>
      </c>
      <c r="Q77" t="str">
        <f>IF(Configurações!$B$3="Simples",IF('Escala Simples'!D77="Trabalho","TRAB",IF('Escala Simples'!D77="Folga","FOLGA",IF('Escala Simples'!D77="Atestado","ATEST",IF('Escala Simples'!D77="Férias","FERIAS","")))),"")</f>
        <v/>
      </c>
      <c r="R77" s="71" t="str">
        <f>IF(Configurações!$B$3="Colunas",IF('Escala Colunas'!Q69="","",'Escala Colunas'!Q69),IF(Configurações!$B$3="Simples","",IF('Escala Linhas'!I77="","",'Escala Linhas'!I77)))</f>
        <v/>
      </c>
      <c r="S77" s="71" t="str">
        <f>IF(Configurações!$B$3="Colunas",IF('Escala Colunas'!Q70="","",'Escala Colunas'!Q70),IF(Configurações!$B$3="Simples","",IF('Escala Linhas'!J77="","",'Escala Linhas'!J77)))</f>
        <v/>
      </c>
      <c r="T77" s="71" t="str">
        <f>IF(Configurações!$B$3="Colunas",IF('Escala Colunas'!Q71="","",'Escala Colunas'!Q71),IF(Configurações!$B$3="Simples","",IF('Escala Linhas'!K77="","",'Escala Linhas'!K77)))</f>
        <v/>
      </c>
      <c r="U77" s="71" t="str">
        <f>IF(Configurações!$B$3="Colunas",IF('Escala Colunas'!Q72="","",'Escala Colunas'!Q72),IF(Configurações!$B$3="Simples","",IF('Escala Linhas'!L77="","",'Escala Linhas'!L77)))</f>
        <v/>
      </c>
      <c r="V77">
        <f>IF($B77="",0,IF(Configurações!$B$3="Simples",IF(OR(AB77="TRAB",AB77="ATEST"),1,0),IF(AND(R77&lt;&gt;"",U77&lt;&gt;""),1,0)))</f>
        <v>0</v>
      </c>
      <c r="W77" s="72">
        <f>IF(AND(V77=1,Configurações!$B$3&lt;&gt;"Simples"),MOD(U77-R77,1)-X77,0)</f>
        <v>0</v>
      </c>
      <c r="X77" s="72">
        <f t="shared" si="110"/>
        <v>0</v>
      </c>
      <c r="Y77">
        <f t="shared" si="111"/>
        <v>0</v>
      </c>
      <c r="Z77">
        <f t="shared" si="112"/>
        <v>0</v>
      </c>
      <c r="AA77" s="38" t="str">
        <f>IF(V77=0,"",IF(Y77&gt;Configurações!$B$15,"7DIA ","")&amp;IF(AND(WEEKDAY(R$5)=1,Z77&gt;IF($D77="F",Configurações!$B$13,Configurações!$B$14)),"DOM ","")&amp;IF(Configurações!$B$3="Simples","",IF(ROUND(W77*1440,0)&lt;=ROUND(Configurações!$B$11*1440,0),IF(ROUND(X77*1440,0)&gt;0,"INT-INDEVIDO",""),IF(ROUND(W77*1440,0)&lt;=ROUND(Configurações!$B$12*1440,0),IF(ROUND(X77*1440,0)&lt;&gt;ROUND(Configurações!$B$8*1440,0),"INT-15MIN",""),IF(OR(ROUND(X77*1440,0)&lt;ROUND(Configurações!$B$9*1440,0),ROUND(X77*1440,0)&gt;ROUND(Configurações!$B$10*1440,0)),"INT-1H2H","")))))</f>
        <v/>
      </c>
      <c r="AB77" t="str">
        <f>IF(Configurações!$B$3="Simples",IF('Escala Simples'!E77="Trabalho","TRAB",IF('Escala Simples'!E77="Folga","FOLGA",IF('Escala Simples'!E77="Atestado","ATEST",IF('Escala Simples'!E77="Férias","FERIAS","")))),"")</f>
        <v/>
      </c>
      <c r="AC77" s="71" t="str">
        <f>IF(Configurações!$B$3="Colunas",IF('Escala Colunas'!Q74="","",'Escala Colunas'!Q74),IF(Configurações!$B$3="Simples","",IF('Escala Linhas'!N77="","",'Escala Linhas'!N77)))</f>
        <v/>
      </c>
      <c r="AD77" s="71" t="str">
        <f>IF(Configurações!$B$3="Colunas",IF('Escala Colunas'!Q75="","",'Escala Colunas'!Q75),IF(Configurações!$B$3="Simples","",IF('Escala Linhas'!O77="","",'Escala Linhas'!O77)))</f>
        <v/>
      </c>
      <c r="AE77" s="71" t="str">
        <f>IF(Configurações!$B$3="Colunas",IF('Escala Colunas'!Q76="","",'Escala Colunas'!Q76),IF(Configurações!$B$3="Simples","",IF('Escala Linhas'!P77="","",'Escala Linhas'!P77)))</f>
        <v/>
      </c>
      <c r="AF77" s="71" t="str">
        <f>IF(Configurações!$B$3="Colunas",IF('Escala Colunas'!Q77="","",'Escala Colunas'!Q77),IF(Configurações!$B$3="Simples","",IF('Escala Linhas'!Q77="","",'Escala Linhas'!Q77)))</f>
        <v/>
      </c>
      <c r="AG77">
        <f>IF($B77="",0,IF(Configurações!$B$3="Simples",IF(OR(AM77="TRAB",AM77="ATEST"),1,0),IF(AND(AC77&lt;&gt;"",AF77&lt;&gt;""),1,0)))</f>
        <v>0</v>
      </c>
      <c r="AH77" s="72">
        <f>IF(AND(AG77=1,Configurações!$B$3&lt;&gt;"Simples"),MOD(AF77-AC77,1)-AI77,0)</f>
        <v>0</v>
      </c>
      <c r="AI77" s="72">
        <f t="shared" si="113"/>
        <v>0</v>
      </c>
      <c r="AJ77">
        <f t="shared" si="114"/>
        <v>0</v>
      </c>
      <c r="AK77">
        <f t="shared" si="115"/>
        <v>0</v>
      </c>
      <c r="AL77" s="38" t="str">
        <f>IF(AG77=0,"",IF(AJ77&gt;Configurações!$B$15,"7DIA ","")&amp;IF(AND(WEEKDAY(AC$5)=1,AK77&gt;IF($D77="F",Configurações!$B$13,Configurações!$B$14)),"DOM ","")&amp;IF(Configurações!$B$3="Simples","",IF(ROUND(AH77*1440,0)&lt;=ROUND(Configurações!$B$11*1440,0),IF(ROUND(AI77*1440,0)&gt;0,"INT-INDEVIDO",""),IF(ROUND(AH77*1440,0)&lt;=ROUND(Configurações!$B$12*1440,0),IF(ROUND(AI77*1440,0)&lt;&gt;ROUND(Configurações!$B$8*1440,0),"INT-15MIN",""),IF(OR(ROUND(AI77*1440,0)&lt;ROUND(Configurações!$B$9*1440,0),ROUND(AI77*1440,0)&gt;ROUND(Configurações!$B$10*1440,0)),"INT-1H2H","")))))</f>
        <v/>
      </c>
      <c r="AM77" t="str">
        <f>IF(Configurações!$B$3="Simples",IF('Escala Simples'!F77="Trabalho","TRAB",IF('Escala Simples'!F77="Folga","FOLGA",IF('Escala Simples'!F77="Atestado","ATEST",IF('Escala Simples'!F77="Férias","FERIAS","")))),"")</f>
        <v/>
      </c>
      <c r="AN77" s="71" t="str">
        <f>IF(Configurações!$B$3="Colunas",IF('Escala Colunas'!Q79="","",'Escala Colunas'!Q79),IF(Configurações!$B$3="Simples","",IF('Escala Linhas'!S77="","",'Escala Linhas'!S77)))</f>
        <v/>
      </c>
      <c r="AO77" s="71" t="str">
        <f>IF(Configurações!$B$3="Colunas",IF('Escala Colunas'!Q80="","",'Escala Colunas'!Q80),IF(Configurações!$B$3="Simples","",IF('Escala Linhas'!T77="","",'Escala Linhas'!T77)))</f>
        <v/>
      </c>
      <c r="AP77" s="71" t="str">
        <f>IF(Configurações!$B$3="Colunas",IF('Escala Colunas'!Q81="","",'Escala Colunas'!Q81),IF(Configurações!$B$3="Simples","",IF('Escala Linhas'!U77="","",'Escala Linhas'!U77)))</f>
        <v/>
      </c>
      <c r="AQ77" s="71" t="str">
        <f>IF(Configurações!$B$3="Colunas",IF('Escala Colunas'!Q82="","",'Escala Colunas'!Q82),IF(Configurações!$B$3="Simples","",IF('Escala Linhas'!V77="","",'Escala Linhas'!V77)))</f>
        <v/>
      </c>
      <c r="AR77">
        <f>IF($B77="",0,IF(Configurações!$B$3="Simples",IF(OR(AX77="TRAB",AX77="ATEST"),1,0),IF(AND(AN77&lt;&gt;"",AQ77&lt;&gt;""),1,0)))</f>
        <v>0</v>
      </c>
      <c r="AS77" s="72">
        <f>IF(AND(AR77=1,Configurações!$B$3&lt;&gt;"Simples"),MOD(AQ77-AN77,1)-AT77,0)</f>
        <v>0</v>
      </c>
      <c r="AT77" s="72">
        <f t="shared" si="116"/>
        <v>0</v>
      </c>
      <c r="AU77">
        <f t="shared" si="117"/>
        <v>0</v>
      </c>
      <c r="AV77">
        <f t="shared" si="118"/>
        <v>0</v>
      </c>
      <c r="AW77" s="38" t="str">
        <f>IF(AR77=0,"",IF(AU77&gt;Configurações!$B$15,"7DIA ","")&amp;IF(AND(WEEKDAY(AN$5)=1,AV77&gt;IF($D77="F",Configurações!$B$13,Configurações!$B$14)),"DOM ","")&amp;IF(Configurações!$B$3="Simples","",IF(ROUND(AS77*1440,0)&lt;=ROUND(Configurações!$B$11*1440,0),IF(ROUND(AT77*1440,0)&gt;0,"INT-INDEVIDO",""),IF(ROUND(AS77*1440,0)&lt;=ROUND(Configurações!$B$12*1440,0),IF(ROUND(AT77*1440,0)&lt;&gt;ROUND(Configurações!$B$8*1440,0),"INT-15MIN",""),IF(OR(ROUND(AT77*1440,0)&lt;ROUND(Configurações!$B$9*1440,0),ROUND(AT77*1440,0)&gt;ROUND(Configurações!$B$10*1440,0)),"INT-1H2H","")))))</f>
        <v/>
      </c>
      <c r="AX77" t="str">
        <f>IF(Configurações!$B$3="Simples",IF('Escala Simples'!G77="Trabalho","TRAB",IF('Escala Simples'!G77="Folga","FOLGA",IF('Escala Simples'!G77="Atestado","ATEST",IF('Escala Simples'!G77="Férias","FERIAS","")))),"")</f>
        <v/>
      </c>
      <c r="AY77" s="71" t="str">
        <f>IF(Configurações!$B$3="Colunas",IF('Escala Colunas'!Q84="","",'Escala Colunas'!Q84),IF(Configurações!$B$3="Simples","",IF('Escala Linhas'!X77="","",'Escala Linhas'!X77)))</f>
        <v/>
      </c>
      <c r="AZ77" s="71" t="str">
        <f>IF(Configurações!$B$3="Colunas",IF('Escala Colunas'!Q85="","",'Escala Colunas'!Q85),IF(Configurações!$B$3="Simples","",IF('Escala Linhas'!Y77="","",'Escala Linhas'!Y77)))</f>
        <v/>
      </c>
      <c r="BA77" s="71" t="str">
        <f>IF(Configurações!$B$3="Colunas",IF('Escala Colunas'!Q86="","",'Escala Colunas'!Q86),IF(Configurações!$B$3="Simples","",IF('Escala Linhas'!Z77="","",'Escala Linhas'!Z77)))</f>
        <v/>
      </c>
      <c r="BB77" s="71" t="str">
        <f>IF(Configurações!$B$3="Colunas",IF('Escala Colunas'!Q87="","",'Escala Colunas'!Q87),IF(Configurações!$B$3="Simples","",IF('Escala Linhas'!AA77="","",'Escala Linhas'!AA77)))</f>
        <v/>
      </c>
      <c r="BC77">
        <f>IF($B77="",0,IF(Configurações!$B$3="Simples",IF(OR(BI77="TRAB",BI77="ATEST"),1,0),IF(AND(AY77&lt;&gt;"",BB77&lt;&gt;""),1,0)))</f>
        <v>0</v>
      </c>
      <c r="BD77" s="72">
        <f>IF(AND(BC77=1,Configurações!$B$3&lt;&gt;"Simples"),MOD(BB77-AY77,1)-BE77,0)</f>
        <v>0</v>
      </c>
      <c r="BE77" s="72">
        <f t="shared" si="119"/>
        <v>0</v>
      </c>
      <c r="BF77">
        <f t="shared" si="120"/>
        <v>0</v>
      </c>
      <c r="BG77">
        <f t="shared" si="121"/>
        <v>0</v>
      </c>
      <c r="BH77" s="38" t="str">
        <f>IF(BC77=0,"",IF(BF77&gt;Configurações!$B$15,"7DIA ","")&amp;IF(AND(WEEKDAY(AY$5)=1,BG77&gt;IF($D77="F",Configurações!$B$13,Configurações!$B$14)),"DOM ","")&amp;IF(Configurações!$B$3="Simples","",IF(ROUND(BD77*1440,0)&lt;=ROUND(Configurações!$B$11*1440,0),IF(ROUND(BE77*1440,0)&gt;0,"INT-INDEVIDO",""),IF(ROUND(BD77*1440,0)&lt;=ROUND(Configurações!$B$12*1440,0),IF(ROUND(BE77*1440,0)&lt;&gt;ROUND(Configurações!$B$8*1440,0),"INT-15MIN",""),IF(OR(ROUND(BE77*1440,0)&lt;ROUND(Configurações!$B$9*1440,0),ROUND(BE77*1440,0)&gt;ROUND(Configurações!$B$10*1440,0)),"INT-1H2H","")))))</f>
        <v/>
      </c>
      <c r="BI77" t="str">
        <f>IF(Configurações!$B$3="Simples",IF('Escala Simples'!H77="Trabalho","TRAB",IF('Escala Simples'!H77="Folga","FOLGA",IF('Escala Simples'!H77="Atestado","ATEST",IF('Escala Simples'!H77="Férias","FERIAS","")))),"")</f>
        <v/>
      </c>
      <c r="BJ77" s="71" t="str">
        <f>IF(Configurações!$B$3="Colunas",IF('Escala Colunas'!Q89="","",'Escala Colunas'!Q89),IF(Configurações!$B$3="Simples","",IF('Escala Linhas'!AC77="","",'Escala Linhas'!AC77)))</f>
        <v/>
      </c>
      <c r="BK77" s="71" t="str">
        <f>IF(Configurações!$B$3="Colunas",IF('Escala Colunas'!Q90="","",'Escala Colunas'!Q90),IF(Configurações!$B$3="Simples","",IF('Escala Linhas'!AD77="","",'Escala Linhas'!AD77)))</f>
        <v/>
      </c>
      <c r="BL77" s="71" t="str">
        <f>IF(Configurações!$B$3="Colunas",IF('Escala Colunas'!Q91="","",'Escala Colunas'!Q91),IF(Configurações!$B$3="Simples","",IF('Escala Linhas'!AE77="","",'Escala Linhas'!AE77)))</f>
        <v/>
      </c>
      <c r="BM77" s="71" t="str">
        <f>IF(Configurações!$B$3="Colunas",IF('Escala Colunas'!Q92="","",'Escala Colunas'!Q92),IF(Configurações!$B$3="Simples","",IF('Escala Linhas'!AF77="","",'Escala Linhas'!AF77)))</f>
        <v/>
      </c>
      <c r="BN77">
        <f>IF($B77="",0,IF(Configurações!$B$3="Simples",IF(OR(BT77="TRAB",BT77="ATEST"),1,0),IF(AND(BJ77&lt;&gt;"",BM77&lt;&gt;""),1,0)))</f>
        <v>0</v>
      </c>
      <c r="BO77" s="72">
        <f>IF(AND(BN77=1,Configurações!$B$3&lt;&gt;"Simples"),MOD(BM77-BJ77,1)-BP77,0)</f>
        <v>0</v>
      </c>
      <c r="BP77" s="72">
        <f t="shared" si="122"/>
        <v>0</v>
      </c>
      <c r="BQ77">
        <f t="shared" si="123"/>
        <v>0</v>
      </c>
      <c r="BR77">
        <f t="shared" si="124"/>
        <v>0</v>
      </c>
      <c r="BS77" s="38" t="str">
        <f>IF(BN77=0,"",IF(BQ77&gt;Configurações!$B$15,"7DIA ","")&amp;IF(AND(WEEKDAY(BJ$5)=1,BR77&gt;IF($D77="F",Configurações!$B$13,Configurações!$B$14)),"DOM ","")&amp;IF(Configurações!$B$3="Simples","",IF(ROUND(BO77*1440,0)&lt;=ROUND(Configurações!$B$11*1440,0),IF(ROUND(BP77*1440,0)&gt;0,"INT-INDEVIDO",""),IF(ROUND(BO77*1440,0)&lt;=ROUND(Configurações!$B$12*1440,0),IF(ROUND(BP77*1440,0)&lt;&gt;ROUND(Configurações!$B$8*1440,0),"INT-15MIN",""),IF(OR(ROUND(BP77*1440,0)&lt;ROUND(Configurações!$B$9*1440,0),ROUND(BP77*1440,0)&gt;ROUND(Configurações!$B$10*1440,0)),"INT-1H2H","")))))</f>
        <v/>
      </c>
      <c r="BT77" t="str">
        <f>IF(Configurações!$B$3="Simples",IF('Escala Simples'!I77="Trabalho","TRAB",IF('Escala Simples'!I77="Folga","FOLGA",IF('Escala Simples'!I77="Atestado","ATEST",IF('Escala Simples'!I77="Férias","FERIAS","")))),"")</f>
        <v/>
      </c>
      <c r="BU77" s="71" t="str">
        <f>IF(Configurações!$B$3="Colunas",IF('Escala Colunas'!Q94="","",'Escala Colunas'!Q94),IF(Configurações!$B$3="Simples","",IF('Escala Linhas'!AH77="","",'Escala Linhas'!AH77)))</f>
        <v/>
      </c>
      <c r="BV77" s="71" t="str">
        <f>IF(Configurações!$B$3="Colunas",IF('Escala Colunas'!Q95="","",'Escala Colunas'!Q95),IF(Configurações!$B$3="Simples","",IF('Escala Linhas'!AI77="","",'Escala Linhas'!AI77)))</f>
        <v/>
      </c>
      <c r="BW77" s="71" t="str">
        <f>IF(Configurações!$B$3="Colunas",IF('Escala Colunas'!Q96="","",'Escala Colunas'!Q96),IF(Configurações!$B$3="Simples","",IF('Escala Linhas'!AJ77="","",'Escala Linhas'!AJ77)))</f>
        <v/>
      </c>
      <c r="BX77" s="71" t="str">
        <f>IF(Configurações!$B$3="Colunas",IF('Escala Colunas'!Q97="","",'Escala Colunas'!Q97),IF(Configurações!$B$3="Simples","",IF('Escala Linhas'!AK77="","",'Escala Linhas'!AK77)))</f>
        <v/>
      </c>
      <c r="BY77">
        <f>IF($B77="",0,IF(Configurações!$B$3="Simples",IF(OR(CE77="TRAB",CE77="ATEST"),1,0),IF(AND(BU77&lt;&gt;"",BX77&lt;&gt;""),1,0)))</f>
        <v>0</v>
      </c>
      <c r="BZ77" s="72">
        <f>IF(AND(BY77=1,Configurações!$B$3&lt;&gt;"Simples"),MOD(BX77-BU77,1)-CA77,0)</f>
        <v>0</v>
      </c>
      <c r="CA77" s="72">
        <f t="shared" si="125"/>
        <v>0</v>
      </c>
      <c r="CB77">
        <f t="shared" si="126"/>
        <v>0</v>
      </c>
      <c r="CC77">
        <f t="shared" si="127"/>
        <v>0</v>
      </c>
      <c r="CD77" s="38" t="str">
        <f>IF(BY77=0,"",IF(CB77&gt;Configurações!$B$15,"7DIA ","")&amp;IF(AND(WEEKDAY(BU$5)=1,CC77&gt;IF($D77="F",Configurações!$B$13,Configurações!$B$14)),"DOM ","")&amp;IF(Configurações!$B$3="Simples","",IF(ROUND(BZ77*1440,0)&lt;=ROUND(Configurações!$B$11*1440,0),IF(ROUND(CA77*1440,0)&gt;0,"INT-INDEVIDO",""),IF(ROUND(BZ77*1440,0)&lt;=ROUND(Configurações!$B$12*1440,0),IF(ROUND(CA77*1440,0)&lt;&gt;ROUND(Configurações!$B$8*1440,0),"INT-15MIN",""),IF(OR(ROUND(CA77*1440,0)&lt;ROUND(Configurações!$B$9*1440,0),ROUND(CA77*1440,0)&gt;ROUND(Configurações!$B$10*1440,0)),"INT-1H2H","")))))</f>
        <v/>
      </c>
      <c r="CE77" t="str">
        <f>IF(Configurações!$B$3="Simples",IF('Escala Simples'!J77="Trabalho","TRAB",IF('Escala Simples'!J77="Folga","FOLGA",IF('Escala Simples'!J77="Atestado","ATEST",IF('Escala Simples'!J77="Férias","FERIAS","")))),"")</f>
        <v/>
      </c>
      <c r="CF77" s="71" t="str">
        <f>IF(Configurações!$B$3="Colunas",IF('Escala Colunas'!Q102="","",'Escala Colunas'!Q102),IF(Configurações!$B$3="Simples","",IF('Escala Linhas'!AP77="","",'Escala Linhas'!AP77)))</f>
        <v/>
      </c>
      <c r="CG77" s="71" t="str">
        <f>IF(Configurações!$B$3="Colunas",IF('Escala Colunas'!Q103="","",'Escala Colunas'!Q103),IF(Configurações!$B$3="Simples","",IF('Escala Linhas'!AQ77="","",'Escala Linhas'!AQ77)))</f>
        <v/>
      </c>
      <c r="CH77" s="71" t="str">
        <f>IF(Configurações!$B$3="Colunas",IF('Escala Colunas'!Q104="","",'Escala Colunas'!Q104),IF(Configurações!$B$3="Simples","",IF('Escala Linhas'!AR77="","",'Escala Linhas'!AR77)))</f>
        <v/>
      </c>
      <c r="CI77" s="71" t="str">
        <f>IF(Configurações!$B$3="Colunas",IF('Escala Colunas'!Q105="","",'Escala Colunas'!Q105),IF(Configurações!$B$3="Simples","",IF('Escala Linhas'!AS77="","",'Escala Linhas'!AS77)))</f>
        <v/>
      </c>
      <c r="CJ77">
        <f>IF($B77="",0,IF(Configurações!$B$3="Simples",IF(OR(CP77="TRAB",CP77="ATEST"),1,0),IF(AND(CF77&lt;&gt;"",CI77&lt;&gt;""),1,0)))</f>
        <v>0</v>
      </c>
      <c r="CK77" s="72">
        <f>IF(AND(CJ77=1,Configurações!$B$3&lt;&gt;"Simples"),MOD(CI77-CF77,1)-CL77,0)</f>
        <v>0</v>
      </c>
      <c r="CL77" s="72">
        <f t="shared" si="128"/>
        <v>0</v>
      </c>
      <c r="CM77">
        <f t="shared" si="129"/>
        <v>0</v>
      </c>
      <c r="CN77">
        <f t="shared" si="130"/>
        <v>0</v>
      </c>
      <c r="CO77" s="38" t="str">
        <f>IF(CJ77=0,"",IF(CM77&gt;Configurações!$B$15,"7DIA ","")&amp;IF(AND(WEEKDAY(CF$5)=1,CN77&gt;IF($D77="F",Configurações!$B$13,Configurações!$B$14)),"DOM ","")&amp;IF(Configurações!$B$3="Simples","",IF(ROUND(CK77*1440,0)&lt;=ROUND(Configurações!$B$11*1440,0),IF(ROUND(CL77*1440,0)&gt;0,"INT-INDEVIDO",""),IF(ROUND(CK77*1440,0)&lt;=ROUND(Configurações!$B$12*1440,0),IF(ROUND(CL77*1440,0)&lt;&gt;ROUND(Configurações!$B$8*1440,0),"INT-15MIN",""),IF(OR(ROUND(CL77*1440,0)&lt;ROUND(Configurações!$B$9*1440,0),ROUND(CL77*1440,0)&gt;ROUND(Configurações!$B$10*1440,0)),"INT-1H2H","")))))</f>
        <v/>
      </c>
      <c r="CP77" t="str">
        <f>IF(Configurações!$B$3="Simples",IF('Escala Simples'!M77="Trabalho","TRAB",IF('Escala Simples'!M77="Folga","FOLGA",IF('Escala Simples'!M77="Atestado","ATEST",IF('Escala Simples'!M77="Férias","FERIAS","")))),"")</f>
        <v/>
      </c>
      <c r="CQ77" s="71" t="str">
        <f>IF(Configurações!$B$3="Colunas",IF('Escala Colunas'!Q107="","",'Escala Colunas'!Q107),IF(Configurações!$B$3="Simples","",IF('Escala Linhas'!AU77="","",'Escala Linhas'!AU77)))</f>
        <v/>
      </c>
      <c r="CR77" s="71" t="str">
        <f>IF(Configurações!$B$3="Colunas",IF('Escala Colunas'!Q108="","",'Escala Colunas'!Q108),IF(Configurações!$B$3="Simples","",IF('Escala Linhas'!AV77="","",'Escala Linhas'!AV77)))</f>
        <v/>
      </c>
      <c r="CS77" s="71" t="str">
        <f>IF(Configurações!$B$3="Colunas",IF('Escala Colunas'!Q109="","",'Escala Colunas'!Q109),IF(Configurações!$B$3="Simples","",IF('Escala Linhas'!AW77="","",'Escala Linhas'!AW77)))</f>
        <v/>
      </c>
      <c r="CT77" s="71" t="str">
        <f>IF(Configurações!$B$3="Colunas",IF('Escala Colunas'!Q110="","",'Escala Colunas'!Q110),IF(Configurações!$B$3="Simples","",IF('Escala Linhas'!AX77="","",'Escala Linhas'!AX77)))</f>
        <v/>
      </c>
      <c r="CU77">
        <f>IF($B77="",0,IF(Configurações!$B$3="Simples",IF(OR(DA77="TRAB",DA77="ATEST"),1,0),IF(AND(CQ77&lt;&gt;"",CT77&lt;&gt;""),1,0)))</f>
        <v>0</v>
      </c>
      <c r="CV77" s="72">
        <f>IF(AND(CU77=1,Configurações!$B$3&lt;&gt;"Simples"),MOD(CT77-CQ77,1)-CW77,0)</f>
        <v>0</v>
      </c>
      <c r="CW77" s="72">
        <f t="shared" si="131"/>
        <v>0</v>
      </c>
      <c r="CX77">
        <f t="shared" si="132"/>
        <v>0</v>
      </c>
      <c r="CY77">
        <f t="shared" si="133"/>
        <v>0</v>
      </c>
      <c r="CZ77" s="38" t="str">
        <f>IF(CU77=0,"",IF(CX77&gt;Configurações!$B$15,"7DIA ","")&amp;IF(AND(WEEKDAY(CQ$5)=1,CY77&gt;IF($D77="F",Configurações!$B$13,Configurações!$B$14)),"DOM ","")&amp;IF(Configurações!$B$3="Simples","",IF(ROUND(CV77*1440,0)&lt;=ROUND(Configurações!$B$11*1440,0),IF(ROUND(CW77*1440,0)&gt;0,"INT-INDEVIDO",""),IF(ROUND(CV77*1440,0)&lt;=ROUND(Configurações!$B$12*1440,0),IF(ROUND(CW77*1440,0)&lt;&gt;ROUND(Configurações!$B$8*1440,0),"INT-15MIN",""),IF(OR(ROUND(CW77*1440,0)&lt;ROUND(Configurações!$B$9*1440,0),ROUND(CW77*1440,0)&gt;ROUND(Configurações!$B$10*1440,0)),"INT-1H2H","")))))</f>
        <v/>
      </c>
      <c r="DA77" t="str">
        <f>IF(Configurações!$B$3="Simples",IF('Escala Simples'!N77="Trabalho","TRAB",IF('Escala Simples'!N77="Folga","FOLGA",IF('Escala Simples'!N77="Atestado","ATEST",IF('Escala Simples'!N77="Férias","FERIAS","")))),"")</f>
        <v/>
      </c>
      <c r="DB77" s="71" t="str">
        <f>IF(Configurações!$B$3="Colunas",IF('Escala Colunas'!Q112="","",'Escala Colunas'!Q112),IF(Configurações!$B$3="Simples","",IF('Escala Linhas'!AZ77="","",'Escala Linhas'!AZ77)))</f>
        <v/>
      </c>
      <c r="DC77" s="71" t="str">
        <f>IF(Configurações!$B$3="Colunas",IF('Escala Colunas'!Q113="","",'Escala Colunas'!Q113),IF(Configurações!$B$3="Simples","",IF('Escala Linhas'!BA77="","",'Escala Linhas'!BA77)))</f>
        <v/>
      </c>
      <c r="DD77" s="71" t="str">
        <f>IF(Configurações!$B$3="Colunas",IF('Escala Colunas'!Q114="","",'Escala Colunas'!Q114),IF(Configurações!$B$3="Simples","",IF('Escala Linhas'!BB77="","",'Escala Linhas'!BB77)))</f>
        <v/>
      </c>
      <c r="DE77" s="71" t="str">
        <f>IF(Configurações!$B$3="Colunas",IF('Escala Colunas'!Q115="","",'Escala Colunas'!Q115),IF(Configurações!$B$3="Simples","",IF('Escala Linhas'!BC77="","",'Escala Linhas'!BC77)))</f>
        <v/>
      </c>
      <c r="DF77">
        <f>IF($B77="",0,IF(Configurações!$B$3="Simples",IF(OR(DL77="TRAB",DL77="ATEST"),1,0),IF(AND(DB77&lt;&gt;"",DE77&lt;&gt;""),1,0)))</f>
        <v>0</v>
      </c>
      <c r="DG77" s="72">
        <f>IF(AND(DF77=1,Configurações!$B$3&lt;&gt;"Simples"),MOD(DE77-DB77,1)-DH77,0)</f>
        <v>0</v>
      </c>
      <c r="DH77" s="72">
        <f t="shared" si="134"/>
        <v>0</v>
      </c>
      <c r="DI77">
        <f t="shared" si="135"/>
        <v>0</v>
      </c>
      <c r="DJ77">
        <f t="shared" si="136"/>
        <v>0</v>
      </c>
      <c r="DK77" s="38" t="str">
        <f>IF(DF77=0,"",IF(DI77&gt;Configurações!$B$15,"7DIA ","")&amp;IF(AND(WEEKDAY(DB$5)=1,DJ77&gt;IF($D77="F",Configurações!$B$13,Configurações!$B$14)),"DOM ","")&amp;IF(Configurações!$B$3="Simples","",IF(ROUND(DG77*1440,0)&lt;=ROUND(Configurações!$B$11*1440,0),IF(ROUND(DH77*1440,0)&gt;0,"INT-INDEVIDO",""),IF(ROUND(DG77*1440,0)&lt;=ROUND(Configurações!$B$12*1440,0),IF(ROUND(DH77*1440,0)&lt;&gt;ROUND(Configurações!$B$8*1440,0),"INT-15MIN",""),IF(OR(ROUND(DH77*1440,0)&lt;ROUND(Configurações!$B$9*1440,0),ROUND(DH77*1440,0)&gt;ROUND(Configurações!$B$10*1440,0)),"INT-1H2H","")))))</f>
        <v/>
      </c>
      <c r="DL77" t="str">
        <f>IF(Configurações!$B$3="Simples",IF('Escala Simples'!O77="Trabalho","TRAB",IF('Escala Simples'!O77="Folga","FOLGA",IF('Escala Simples'!O77="Atestado","ATEST",IF('Escala Simples'!O77="Férias","FERIAS","")))),"")</f>
        <v/>
      </c>
      <c r="DM77" s="71" t="str">
        <f>IF(Configurações!$B$3="Colunas",IF('Escala Colunas'!Q117="","",'Escala Colunas'!Q117),IF(Configurações!$B$3="Simples","",IF('Escala Linhas'!BE77="","",'Escala Linhas'!BE77)))</f>
        <v/>
      </c>
      <c r="DN77" s="71" t="str">
        <f>IF(Configurações!$B$3="Colunas",IF('Escala Colunas'!Q118="","",'Escala Colunas'!Q118),IF(Configurações!$B$3="Simples","",IF('Escala Linhas'!BF77="","",'Escala Linhas'!BF77)))</f>
        <v/>
      </c>
      <c r="DO77" s="71" t="str">
        <f>IF(Configurações!$B$3="Colunas",IF('Escala Colunas'!Q119="","",'Escala Colunas'!Q119),IF(Configurações!$B$3="Simples","",IF('Escala Linhas'!BG77="","",'Escala Linhas'!BG77)))</f>
        <v/>
      </c>
      <c r="DP77" s="71" t="str">
        <f>IF(Configurações!$B$3="Colunas",IF('Escala Colunas'!Q120="","",'Escala Colunas'!Q120),IF(Configurações!$B$3="Simples","",IF('Escala Linhas'!BH77="","",'Escala Linhas'!BH77)))</f>
        <v/>
      </c>
      <c r="DQ77">
        <f>IF($B77="",0,IF(Configurações!$B$3="Simples",IF(OR(DW77="TRAB",DW77="ATEST"),1,0),IF(AND(DM77&lt;&gt;"",DP77&lt;&gt;""),1,0)))</f>
        <v>0</v>
      </c>
      <c r="DR77" s="72">
        <f>IF(AND(DQ77=1,Configurações!$B$3&lt;&gt;"Simples"),MOD(DP77-DM77,1)-DS77,0)</f>
        <v>0</v>
      </c>
      <c r="DS77" s="72">
        <f t="shared" si="137"/>
        <v>0</v>
      </c>
      <c r="DT77">
        <f t="shared" si="138"/>
        <v>0</v>
      </c>
      <c r="DU77">
        <f t="shared" si="139"/>
        <v>0</v>
      </c>
      <c r="DV77" s="38" t="str">
        <f>IF(DQ77=0,"",IF(DT77&gt;Configurações!$B$15,"7DIA ","")&amp;IF(AND(WEEKDAY(DM$5)=1,DU77&gt;IF($D77="F",Configurações!$B$13,Configurações!$B$14)),"DOM ","")&amp;IF(Configurações!$B$3="Simples","",IF(ROUND(DR77*1440,0)&lt;=ROUND(Configurações!$B$11*1440,0),IF(ROUND(DS77*1440,0)&gt;0,"INT-INDEVIDO",""),IF(ROUND(DR77*1440,0)&lt;=ROUND(Configurações!$B$12*1440,0),IF(ROUND(DS77*1440,0)&lt;&gt;ROUND(Configurações!$B$8*1440,0),"INT-15MIN",""),IF(OR(ROUND(DS77*1440,0)&lt;ROUND(Configurações!$B$9*1440,0),ROUND(DS77*1440,0)&gt;ROUND(Configurações!$B$10*1440,0)),"INT-1H2H","")))))</f>
        <v/>
      </c>
      <c r="DW77" t="str">
        <f>IF(Configurações!$B$3="Simples",IF('Escala Simples'!P77="Trabalho","TRAB",IF('Escala Simples'!P77="Folga","FOLGA",IF('Escala Simples'!P77="Atestado","ATEST",IF('Escala Simples'!P77="Férias","FERIAS","")))),"")</f>
        <v/>
      </c>
      <c r="DX77" s="71" t="str">
        <f>IF(Configurações!$B$3="Colunas",IF('Escala Colunas'!Q122="","",'Escala Colunas'!Q122),IF(Configurações!$B$3="Simples","",IF('Escala Linhas'!BJ77="","",'Escala Linhas'!BJ77)))</f>
        <v/>
      </c>
      <c r="DY77" s="71" t="str">
        <f>IF(Configurações!$B$3="Colunas",IF('Escala Colunas'!Q123="","",'Escala Colunas'!Q123),IF(Configurações!$B$3="Simples","",IF('Escala Linhas'!BK77="","",'Escala Linhas'!BK77)))</f>
        <v/>
      </c>
      <c r="DZ77" s="71" t="str">
        <f>IF(Configurações!$B$3="Colunas",IF('Escala Colunas'!Q124="","",'Escala Colunas'!Q124),IF(Configurações!$B$3="Simples","",IF('Escala Linhas'!BL77="","",'Escala Linhas'!BL77)))</f>
        <v/>
      </c>
      <c r="EA77" s="71" t="str">
        <f>IF(Configurações!$B$3="Colunas",IF('Escala Colunas'!Q125="","",'Escala Colunas'!Q125),IF(Configurações!$B$3="Simples","",IF('Escala Linhas'!BM77="","",'Escala Linhas'!BM77)))</f>
        <v/>
      </c>
      <c r="EB77">
        <f>IF($B77="",0,IF(Configurações!$B$3="Simples",IF(OR(EH77="TRAB",EH77="ATEST"),1,0),IF(AND(DX77&lt;&gt;"",EA77&lt;&gt;""),1,0)))</f>
        <v>0</v>
      </c>
      <c r="EC77" s="72">
        <f>IF(AND(EB77=1,Configurações!$B$3&lt;&gt;"Simples"),MOD(EA77-DX77,1)-ED77,0)</f>
        <v>0</v>
      </c>
      <c r="ED77" s="72">
        <f t="shared" si="140"/>
        <v>0</v>
      </c>
      <c r="EE77">
        <f t="shared" si="141"/>
        <v>0</v>
      </c>
      <c r="EF77">
        <f t="shared" si="142"/>
        <v>0</v>
      </c>
      <c r="EG77" s="38" t="str">
        <f>IF(EB77=0,"",IF(EE77&gt;Configurações!$B$15,"7DIA ","")&amp;IF(AND(WEEKDAY(DX$5)=1,EF77&gt;IF($D77="F",Configurações!$B$13,Configurações!$B$14)),"DOM ","")&amp;IF(Configurações!$B$3="Simples","",IF(ROUND(EC77*1440,0)&lt;=ROUND(Configurações!$B$11*1440,0),IF(ROUND(ED77*1440,0)&gt;0,"INT-INDEVIDO",""),IF(ROUND(EC77*1440,0)&lt;=ROUND(Configurações!$B$12*1440,0),IF(ROUND(ED77*1440,0)&lt;&gt;ROUND(Configurações!$B$8*1440,0),"INT-15MIN",""),IF(OR(ROUND(ED77*1440,0)&lt;ROUND(Configurações!$B$9*1440,0),ROUND(ED77*1440,0)&gt;ROUND(Configurações!$B$10*1440,0)),"INT-1H2H","")))))</f>
        <v/>
      </c>
      <c r="EH77" t="str">
        <f>IF(Configurações!$B$3="Simples",IF('Escala Simples'!Q77="Trabalho","TRAB",IF('Escala Simples'!Q77="Folga","FOLGA",IF('Escala Simples'!Q77="Atestado","ATEST",IF('Escala Simples'!Q77="Férias","FERIAS","")))),"")</f>
        <v/>
      </c>
      <c r="EI77" s="71" t="str">
        <f>IF(Configurações!$B$3="Colunas",IF('Escala Colunas'!Q127="","",'Escala Colunas'!Q127),IF(Configurações!$B$3="Simples","",IF('Escala Linhas'!BO77="","",'Escala Linhas'!BO77)))</f>
        <v/>
      </c>
      <c r="EJ77" s="71" t="str">
        <f>IF(Configurações!$B$3="Colunas",IF('Escala Colunas'!Q128="","",'Escala Colunas'!Q128),IF(Configurações!$B$3="Simples","",IF('Escala Linhas'!BP77="","",'Escala Linhas'!BP77)))</f>
        <v/>
      </c>
      <c r="EK77" s="71" t="str">
        <f>IF(Configurações!$B$3="Colunas",IF('Escala Colunas'!Q129="","",'Escala Colunas'!Q129),IF(Configurações!$B$3="Simples","",IF('Escala Linhas'!BQ77="","",'Escala Linhas'!BQ77)))</f>
        <v/>
      </c>
      <c r="EL77" s="71" t="str">
        <f>IF(Configurações!$B$3="Colunas",IF('Escala Colunas'!Q130="","",'Escala Colunas'!Q130),IF(Configurações!$B$3="Simples","",IF('Escala Linhas'!BR77="","",'Escala Linhas'!BR77)))</f>
        <v/>
      </c>
      <c r="EM77">
        <f>IF($B77="",0,IF(Configurações!$B$3="Simples",IF(OR(ES77="TRAB",ES77="ATEST"),1,0),IF(AND(EI77&lt;&gt;"",EL77&lt;&gt;""),1,0)))</f>
        <v>0</v>
      </c>
      <c r="EN77" s="72">
        <f>IF(AND(EM77=1,Configurações!$B$3&lt;&gt;"Simples"),MOD(EL77-EI77,1)-EO77,0)</f>
        <v>0</v>
      </c>
      <c r="EO77" s="72">
        <f t="shared" si="143"/>
        <v>0</v>
      </c>
      <c r="EP77">
        <f t="shared" si="144"/>
        <v>0</v>
      </c>
      <c r="EQ77">
        <f t="shared" si="145"/>
        <v>0</v>
      </c>
      <c r="ER77" s="38" t="str">
        <f>IF(EM77=0,"",IF(EP77&gt;Configurações!$B$15,"7DIA ","")&amp;IF(AND(WEEKDAY(EI$5)=1,EQ77&gt;IF($D77="F",Configurações!$B$13,Configurações!$B$14)),"DOM ","")&amp;IF(Configurações!$B$3="Simples","",IF(ROUND(EN77*1440,0)&lt;=ROUND(Configurações!$B$11*1440,0),IF(ROUND(EO77*1440,0)&gt;0,"INT-INDEVIDO",""),IF(ROUND(EN77*1440,0)&lt;=ROUND(Configurações!$B$12*1440,0),IF(ROUND(EO77*1440,0)&lt;&gt;ROUND(Configurações!$B$8*1440,0),"INT-15MIN",""),IF(OR(ROUND(EO77*1440,0)&lt;ROUND(Configurações!$B$9*1440,0),ROUND(EO77*1440,0)&gt;ROUND(Configurações!$B$10*1440,0)),"INT-1H2H","")))))</f>
        <v/>
      </c>
      <c r="ES77" t="str">
        <f>IF(Configurações!$B$3="Simples",IF('Escala Simples'!R77="Trabalho","TRAB",IF('Escala Simples'!R77="Folga","FOLGA",IF('Escala Simples'!R77="Atestado","ATEST",IF('Escala Simples'!R77="Férias","FERIAS","")))),"")</f>
        <v/>
      </c>
      <c r="ET77" s="71" t="str">
        <f>IF(Configurações!$B$3="Colunas",IF('Escala Colunas'!Q132="","",'Escala Colunas'!Q132),IF(Configurações!$B$3="Simples","",IF('Escala Linhas'!BT77="","",'Escala Linhas'!BT77)))</f>
        <v/>
      </c>
      <c r="EU77" s="71" t="str">
        <f>IF(Configurações!$B$3="Colunas",IF('Escala Colunas'!Q133="","",'Escala Colunas'!Q133),IF(Configurações!$B$3="Simples","",IF('Escala Linhas'!BU77="","",'Escala Linhas'!BU77)))</f>
        <v/>
      </c>
      <c r="EV77" s="71" t="str">
        <f>IF(Configurações!$B$3="Colunas",IF('Escala Colunas'!Q134="","",'Escala Colunas'!Q134),IF(Configurações!$B$3="Simples","",IF('Escala Linhas'!BV77="","",'Escala Linhas'!BV77)))</f>
        <v/>
      </c>
      <c r="EW77" s="71" t="str">
        <f>IF(Configurações!$B$3="Colunas",IF('Escala Colunas'!Q135="","",'Escala Colunas'!Q135),IF(Configurações!$B$3="Simples","",IF('Escala Linhas'!BW77="","",'Escala Linhas'!BW77)))</f>
        <v/>
      </c>
      <c r="EX77">
        <f>IF($B77="",0,IF(Configurações!$B$3="Simples",IF(OR(FD77="TRAB",FD77="ATEST"),1,0),IF(AND(ET77&lt;&gt;"",EW77&lt;&gt;""),1,0)))</f>
        <v>0</v>
      </c>
      <c r="EY77" s="72">
        <f>IF(AND(EX77=1,Configurações!$B$3&lt;&gt;"Simples"),MOD(EW77-ET77,1)-EZ77,0)</f>
        <v>0</v>
      </c>
      <c r="EZ77" s="72">
        <f t="shared" si="146"/>
        <v>0</v>
      </c>
      <c r="FA77">
        <f t="shared" si="147"/>
        <v>0</v>
      </c>
      <c r="FB77">
        <f t="shared" si="148"/>
        <v>0</v>
      </c>
      <c r="FC77" s="38" t="str">
        <f>IF(EX77=0,"",IF(FA77&gt;Configurações!$B$15,"7DIA ","")&amp;IF(AND(WEEKDAY(ET$5)=1,FB77&gt;IF($D77="F",Configurações!$B$13,Configurações!$B$14)),"DOM ","")&amp;IF(Configurações!$B$3="Simples","",IF(ROUND(EY77*1440,0)&lt;=ROUND(Configurações!$B$11*1440,0),IF(ROUND(EZ77*1440,0)&gt;0,"INT-INDEVIDO",""),IF(ROUND(EY77*1440,0)&lt;=ROUND(Configurações!$B$12*1440,0),IF(ROUND(EZ77*1440,0)&lt;&gt;ROUND(Configurações!$B$8*1440,0),"INT-15MIN",""),IF(OR(ROUND(EZ77*1440,0)&lt;ROUND(Configurações!$B$9*1440,0),ROUND(EZ77*1440,0)&gt;ROUND(Configurações!$B$10*1440,0)),"INT-1H2H","")))))</f>
        <v/>
      </c>
      <c r="FD77" t="str">
        <f>IF(Configurações!$B$3="Simples",IF('Escala Simples'!S77="Trabalho","TRAB",IF('Escala Simples'!S77="Folga","FOLGA",IF('Escala Simples'!S77="Atestado","ATEST",IF('Escala Simples'!S77="Férias","FERIAS","")))),"")</f>
        <v/>
      </c>
      <c r="FE77" s="71" t="str">
        <f>IF(Configurações!$B$3="Colunas",IF('Escala Colunas'!Q140="","",'Escala Colunas'!Q140),IF(Configurações!$B$3="Simples","",IF('Escala Linhas'!CB77="","",'Escala Linhas'!CB77)))</f>
        <v/>
      </c>
      <c r="FF77" s="71" t="str">
        <f>IF(Configurações!$B$3="Colunas",IF('Escala Colunas'!Q141="","",'Escala Colunas'!Q141),IF(Configurações!$B$3="Simples","",IF('Escala Linhas'!CC77="","",'Escala Linhas'!CC77)))</f>
        <v/>
      </c>
      <c r="FG77" s="71" t="str">
        <f>IF(Configurações!$B$3="Colunas",IF('Escala Colunas'!Q142="","",'Escala Colunas'!Q142),IF(Configurações!$B$3="Simples","",IF('Escala Linhas'!CD77="","",'Escala Linhas'!CD77)))</f>
        <v/>
      </c>
      <c r="FH77" s="71" t="str">
        <f>IF(Configurações!$B$3="Colunas",IF('Escala Colunas'!Q143="","",'Escala Colunas'!Q143),IF(Configurações!$B$3="Simples","",IF('Escala Linhas'!CE77="","",'Escala Linhas'!CE77)))</f>
        <v/>
      </c>
      <c r="FI77">
        <f>IF($B77="",0,IF(Configurações!$B$3="Simples",IF(OR(FO77="TRAB",FO77="ATEST"),1,0),IF(AND(FE77&lt;&gt;"",FH77&lt;&gt;""),1,0)))</f>
        <v>0</v>
      </c>
      <c r="FJ77" s="72">
        <f>IF(AND(FI77=1,Configurações!$B$3&lt;&gt;"Simples"),MOD(FH77-FE77,1)-FK77,0)</f>
        <v>0</v>
      </c>
      <c r="FK77" s="72">
        <f t="shared" si="149"/>
        <v>0</v>
      </c>
      <c r="FL77">
        <f t="shared" si="150"/>
        <v>0</v>
      </c>
      <c r="FM77">
        <f t="shared" si="151"/>
        <v>0</v>
      </c>
      <c r="FN77" s="38" t="str">
        <f>IF(FI77=0,"",IF(FL77&gt;Configurações!$B$15,"7DIA ","")&amp;IF(AND(WEEKDAY(FE$5)=1,FM77&gt;IF($D77="F",Configurações!$B$13,Configurações!$B$14)),"DOM ","")&amp;IF(Configurações!$B$3="Simples","",IF(ROUND(FJ77*1440,0)&lt;=ROUND(Configurações!$B$11*1440,0),IF(ROUND(FK77*1440,0)&gt;0,"INT-INDEVIDO",""),IF(ROUND(FJ77*1440,0)&lt;=ROUND(Configurações!$B$12*1440,0),IF(ROUND(FK77*1440,0)&lt;&gt;ROUND(Configurações!$B$8*1440,0),"INT-15MIN",""),IF(OR(ROUND(FK77*1440,0)&lt;ROUND(Configurações!$B$9*1440,0),ROUND(FK77*1440,0)&gt;ROUND(Configurações!$B$10*1440,0)),"INT-1H2H","")))))</f>
        <v/>
      </c>
      <c r="FO77" t="str">
        <f>IF(Configurações!$B$3="Simples",IF('Escala Simples'!V77="Trabalho","TRAB",IF('Escala Simples'!V77="Folga","FOLGA",IF('Escala Simples'!V77="Atestado","ATEST",IF('Escala Simples'!V77="Férias","FERIAS","")))),"")</f>
        <v/>
      </c>
      <c r="FP77" s="71" t="str">
        <f>IF(Configurações!$B$3="Colunas",IF('Escala Colunas'!Q145="","",'Escala Colunas'!Q145),IF(Configurações!$B$3="Simples","",IF('Escala Linhas'!CG77="","",'Escala Linhas'!CG77)))</f>
        <v/>
      </c>
      <c r="FQ77" s="71" t="str">
        <f>IF(Configurações!$B$3="Colunas",IF('Escala Colunas'!Q146="","",'Escala Colunas'!Q146),IF(Configurações!$B$3="Simples","",IF('Escala Linhas'!CH77="","",'Escala Linhas'!CH77)))</f>
        <v/>
      </c>
      <c r="FR77" s="71" t="str">
        <f>IF(Configurações!$B$3="Colunas",IF('Escala Colunas'!Q147="","",'Escala Colunas'!Q147),IF(Configurações!$B$3="Simples","",IF('Escala Linhas'!CI77="","",'Escala Linhas'!CI77)))</f>
        <v/>
      </c>
      <c r="FS77" s="71" t="str">
        <f>IF(Configurações!$B$3="Colunas",IF('Escala Colunas'!Q148="","",'Escala Colunas'!Q148),IF(Configurações!$B$3="Simples","",IF('Escala Linhas'!CJ77="","",'Escala Linhas'!CJ77)))</f>
        <v/>
      </c>
      <c r="FT77">
        <f>IF($B77="",0,IF(Configurações!$B$3="Simples",IF(OR(FZ77="TRAB",FZ77="ATEST"),1,0),IF(AND(FP77&lt;&gt;"",FS77&lt;&gt;""),1,0)))</f>
        <v>0</v>
      </c>
      <c r="FU77" s="72">
        <f>IF(AND(FT77=1,Configurações!$B$3&lt;&gt;"Simples"),MOD(FS77-FP77,1)-FV77,0)</f>
        <v>0</v>
      </c>
      <c r="FV77" s="72">
        <f t="shared" si="152"/>
        <v>0</v>
      </c>
      <c r="FW77">
        <f t="shared" si="153"/>
        <v>0</v>
      </c>
      <c r="FX77">
        <f t="shared" si="154"/>
        <v>0</v>
      </c>
      <c r="FY77" s="38" t="str">
        <f>IF(FT77=0,"",IF(FW77&gt;Configurações!$B$15,"7DIA ","")&amp;IF(AND(WEEKDAY(FP$5)=1,FX77&gt;IF($D77="F",Configurações!$B$13,Configurações!$B$14)),"DOM ","")&amp;IF(Configurações!$B$3="Simples","",IF(ROUND(FU77*1440,0)&lt;=ROUND(Configurações!$B$11*1440,0),IF(ROUND(FV77*1440,0)&gt;0,"INT-INDEVIDO",""),IF(ROUND(FU77*1440,0)&lt;=ROUND(Configurações!$B$12*1440,0),IF(ROUND(FV77*1440,0)&lt;&gt;ROUND(Configurações!$B$8*1440,0),"INT-15MIN",""),IF(OR(ROUND(FV77*1440,0)&lt;ROUND(Configurações!$B$9*1440,0),ROUND(FV77*1440,0)&gt;ROUND(Configurações!$B$10*1440,0)),"INT-1H2H","")))))</f>
        <v/>
      </c>
      <c r="FZ77" t="str">
        <f>IF(Configurações!$B$3="Simples",IF('Escala Simples'!W77="Trabalho","TRAB",IF('Escala Simples'!W77="Folga","FOLGA",IF('Escala Simples'!W77="Atestado","ATEST",IF('Escala Simples'!W77="Férias","FERIAS","")))),"")</f>
        <v/>
      </c>
      <c r="GA77" s="71" t="str">
        <f>IF(Configurações!$B$3="Colunas",IF('Escala Colunas'!Q150="","",'Escala Colunas'!Q150),IF(Configurações!$B$3="Simples","",IF('Escala Linhas'!CL77="","",'Escala Linhas'!CL77)))</f>
        <v/>
      </c>
      <c r="GB77" s="71" t="str">
        <f>IF(Configurações!$B$3="Colunas",IF('Escala Colunas'!Q151="","",'Escala Colunas'!Q151),IF(Configurações!$B$3="Simples","",IF('Escala Linhas'!CM77="","",'Escala Linhas'!CM77)))</f>
        <v/>
      </c>
      <c r="GC77" s="71" t="str">
        <f>IF(Configurações!$B$3="Colunas",IF('Escala Colunas'!Q152="","",'Escala Colunas'!Q152),IF(Configurações!$B$3="Simples","",IF('Escala Linhas'!CN77="","",'Escala Linhas'!CN77)))</f>
        <v/>
      </c>
      <c r="GD77" s="71" t="str">
        <f>IF(Configurações!$B$3="Colunas",IF('Escala Colunas'!Q153="","",'Escala Colunas'!Q153),IF(Configurações!$B$3="Simples","",IF('Escala Linhas'!CO77="","",'Escala Linhas'!CO77)))</f>
        <v/>
      </c>
      <c r="GE77">
        <f>IF($B77="",0,IF(Configurações!$B$3="Simples",IF(OR(GK77="TRAB",GK77="ATEST"),1,0),IF(AND(GA77&lt;&gt;"",GD77&lt;&gt;""),1,0)))</f>
        <v>0</v>
      </c>
      <c r="GF77" s="72">
        <f>IF(AND(GE77=1,Configurações!$B$3&lt;&gt;"Simples"),MOD(GD77-GA77,1)-GG77,0)</f>
        <v>0</v>
      </c>
      <c r="GG77" s="72">
        <f t="shared" si="155"/>
        <v>0</v>
      </c>
      <c r="GH77">
        <f t="shared" si="156"/>
        <v>0</v>
      </c>
      <c r="GI77">
        <f t="shared" si="157"/>
        <v>0</v>
      </c>
      <c r="GJ77" s="38" t="str">
        <f>IF(GE77=0,"",IF(GH77&gt;Configurações!$B$15,"7DIA ","")&amp;IF(AND(WEEKDAY(GA$5)=1,GI77&gt;IF($D77="F",Configurações!$B$13,Configurações!$B$14)),"DOM ","")&amp;IF(Configurações!$B$3="Simples","",IF(ROUND(GF77*1440,0)&lt;=ROUND(Configurações!$B$11*1440,0),IF(ROUND(GG77*1440,0)&gt;0,"INT-INDEVIDO",""),IF(ROUND(GF77*1440,0)&lt;=ROUND(Configurações!$B$12*1440,0),IF(ROUND(GG77*1440,0)&lt;&gt;ROUND(Configurações!$B$8*1440,0),"INT-15MIN",""),IF(OR(ROUND(GG77*1440,0)&lt;ROUND(Configurações!$B$9*1440,0),ROUND(GG77*1440,0)&gt;ROUND(Configurações!$B$10*1440,0)),"INT-1H2H","")))))</f>
        <v/>
      </c>
      <c r="GK77" t="str">
        <f>IF(Configurações!$B$3="Simples",IF('Escala Simples'!X77="Trabalho","TRAB",IF('Escala Simples'!X77="Folga","FOLGA",IF('Escala Simples'!X77="Atestado","ATEST",IF('Escala Simples'!X77="Férias","FERIAS","")))),"")</f>
        <v/>
      </c>
      <c r="GL77" s="71" t="str">
        <f>IF(Configurações!$B$3="Colunas",IF('Escala Colunas'!Q155="","",'Escala Colunas'!Q155),IF(Configurações!$B$3="Simples","",IF('Escala Linhas'!CQ77="","",'Escala Linhas'!CQ77)))</f>
        <v/>
      </c>
      <c r="GM77" s="71" t="str">
        <f>IF(Configurações!$B$3="Colunas",IF('Escala Colunas'!Q156="","",'Escala Colunas'!Q156),IF(Configurações!$B$3="Simples","",IF('Escala Linhas'!CR77="","",'Escala Linhas'!CR77)))</f>
        <v/>
      </c>
      <c r="GN77" s="71" t="str">
        <f>IF(Configurações!$B$3="Colunas",IF('Escala Colunas'!Q157="","",'Escala Colunas'!Q157),IF(Configurações!$B$3="Simples","",IF('Escala Linhas'!CS77="","",'Escala Linhas'!CS77)))</f>
        <v/>
      </c>
      <c r="GO77" s="71" t="str">
        <f>IF(Configurações!$B$3="Colunas",IF('Escala Colunas'!Q158="","",'Escala Colunas'!Q158),IF(Configurações!$B$3="Simples","",IF('Escala Linhas'!CT77="","",'Escala Linhas'!CT77)))</f>
        <v/>
      </c>
      <c r="GP77">
        <f>IF($B77="",0,IF(Configurações!$B$3="Simples",IF(OR(GV77="TRAB",GV77="ATEST"),1,0),IF(AND(GL77&lt;&gt;"",GO77&lt;&gt;""),1,0)))</f>
        <v>0</v>
      </c>
      <c r="GQ77" s="72">
        <f>IF(AND(GP77=1,Configurações!$B$3&lt;&gt;"Simples"),MOD(GO77-GL77,1)-GR77,0)</f>
        <v>0</v>
      </c>
      <c r="GR77" s="72">
        <f t="shared" si="158"/>
        <v>0</v>
      </c>
      <c r="GS77">
        <f t="shared" si="159"/>
        <v>0</v>
      </c>
      <c r="GT77">
        <f t="shared" si="160"/>
        <v>0</v>
      </c>
      <c r="GU77" s="38" t="str">
        <f>IF(GP77=0,"",IF(GS77&gt;Configurações!$B$15,"7DIA ","")&amp;IF(AND(WEEKDAY(GL$5)=1,GT77&gt;IF($D77="F",Configurações!$B$13,Configurações!$B$14)),"DOM ","")&amp;IF(Configurações!$B$3="Simples","",IF(ROUND(GQ77*1440,0)&lt;=ROUND(Configurações!$B$11*1440,0),IF(ROUND(GR77*1440,0)&gt;0,"INT-INDEVIDO",""),IF(ROUND(GQ77*1440,0)&lt;=ROUND(Configurações!$B$12*1440,0),IF(ROUND(GR77*1440,0)&lt;&gt;ROUND(Configurações!$B$8*1440,0),"INT-15MIN",""),IF(OR(ROUND(GR77*1440,0)&lt;ROUND(Configurações!$B$9*1440,0),ROUND(GR77*1440,0)&gt;ROUND(Configurações!$B$10*1440,0)),"INT-1H2H","")))))</f>
        <v/>
      </c>
      <c r="GV77" t="str">
        <f>IF(Configurações!$B$3="Simples",IF('Escala Simples'!Y77="Trabalho","TRAB",IF('Escala Simples'!Y77="Folga","FOLGA",IF('Escala Simples'!Y77="Atestado","ATEST",IF('Escala Simples'!Y77="Férias","FERIAS","")))),"")</f>
        <v/>
      </c>
      <c r="GW77" s="71" t="str">
        <f>IF(Configurações!$B$3="Colunas",IF('Escala Colunas'!Q160="","",'Escala Colunas'!Q160),IF(Configurações!$B$3="Simples","",IF('Escala Linhas'!CV77="","",'Escala Linhas'!CV77)))</f>
        <v/>
      </c>
      <c r="GX77" s="71" t="str">
        <f>IF(Configurações!$B$3="Colunas",IF('Escala Colunas'!Q161="","",'Escala Colunas'!Q161),IF(Configurações!$B$3="Simples","",IF('Escala Linhas'!CW77="","",'Escala Linhas'!CW77)))</f>
        <v/>
      </c>
      <c r="GY77" s="71" t="str">
        <f>IF(Configurações!$B$3="Colunas",IF('Escala Colunas'!Q162="","",'Escala Colunas'!Q162),IF(Configurações!$B$3="Simples","",IF('Escala Linhas'!CX77="","",'Escala Linhas'!CX77)))</f>
        <v/>
      </c>
      <c r="GZ77" s="71" t="str">
        <f>IF(Configurações!$B$3="Colunas",IF('Escala Colunas'!Q163="","",'Escala Colunas'!Q163),IF(Configurações!$B$3="Simples","",IF('Escala Linhas'!CY77="","",'Escala Linhas'!CY77)))</f>
        <v/>
      </c>
      <c r="HA77">
        <f>IF($B77="",0,IF(Configurações!$B$3="Simples",IF(OR(HG77="TRAB",HG77="ATEST"),1,0),IF(AND(GW77&lt;&gt;"",GZ77&lt;&gt;""),1,0)))</f>
        <v>0</v>
      </c>
      <c r="HB77" s="72">
        <f>IF(AND(HA77=1,Configurações!$B$3&lt;&gt;"Simples"),MOD(GZ77-GW77,1)-HC77,0)</f>
        <v>0</v>
      </c>
      <c r="HC77" s="72">
        <f t="shared" si="161"/>
        <v>0</v>
      </c>
      <c r="HD77">
        <f t="shared" si="162"/>
        <v>0</v>
      </c>
      <c r="HE77">
        <f t="shared" si="163"/>
        <v>0</v>
      </c>
      <c r="HF77" s="38" t="str">
        <f>IF(HA77=0,"",IF(HD77&gt;Configurações!$B$15,"7DIA ","")&amp;IF(AND(WEEKDAY(GW$5)=1,HE77&gt;IF($D77="F",Configurações!$B$13,Configurações!$B$14)),"DOM ","")&amp;IF(Configurações!$B$3="Simples","",IF(ROUND(HB77*1440,0)&lt;=ROUND(Configurações!$B$11*1440,0),IF(ROUND(HC77*1440,0)&gt;0,"INT-INDEVIDO",""),IF(ROUND(HB77*1440,0)&lt;=ROUND(Configurações!$B$12*1440,0),IF(ROUND(HC77*1440,0)&lt;&gt;ROUND(Configurações!$B$8*1440,0),"INT-15MIN",""),IF(OR(ROUND(HC77*1440,0)&lt;ROUND(Configurações!$B$9*1440,0),ROUND(HC77*1440,0)&gt;ROUND(Configurações!$B$10*1440,0)),"INT-1H2H","")))))</f>
        <v/>
      </c>
      <c r="HG77" t="str">
        <f>IF(Configurações!$B$3="Simples",IF('Escala Simples'!Z77="Trabalho","TRAB",IF('Escala Simples'!Z77="Folga","FOLGA",IF('Escala Simples'!Z77="Atestado","ATEST",IF('Escala Simples'!Z77="Férias","FERIAS","")))),"")</f>
        <v/>
      </c>
      <c r="HH77" s="71" t="str">
        <f>IF(Configurações!$B$3="Colunas",IF('Escala Colunas'!Q165="","",'Escala Colunas'!Q165),IF(Configurações!$B$3="Simples","",IF('Escala Linhas'!DA77="","",'Escala Linhas'!DA77)))</f>
        <v/>
      </c>
      <c r="HI77" s="71" t="str">
        <f>IF(Configurações!$B$3="Colunas",IF('Escala Colunas'!Q166="","",'Escala Colunas'!Q166),IF(Configurações!$B$3="Simples","",IF('Escala Linhas'!DB77="","",'Escala Linhas'!DB77)))</f>
        <v/>
      </c>
      <c r="HJ77" s="71" t="str">
        <f>IF(Configurações!$B$3="Colunas",IF('Escala Colunas'!Q167="","",'Escala Colunas'!Q167),IF(Configurações!$B$3="Simples","",IF('Escala Linhas'!DC77="","",'Escala Linhas'!DC77)))</f>
        <v/>
      </c>
      <c r="HK77" s="71" t="str">
        <f>IF(Configurações!$B$3="Colunas",IF('Escala Colunas'!Q168="","",'Escala Colunas'!Q168),IF(Configurações!$B$3="Simples","",IF('Escala Linhas'!DD77="","",'Escala Linhas'!DD77)))</f>
        <v/>
      </c>
      <c r="HL77">
        <f>IF($B77="",0,IF(Configurações!$B$3="Simples",IF(OR(HR77="TRAB",HR77="ATEST"),1,0),IF(AND(HH77&lt;&gt;"",HK77&lt;&gt;""),1,0)))</f>
        <v>0</v>
      </c>
      <c r="HM77" s="72">
        <f>IF(AND(HL77=1,Configurações!$B$3&lt;&gt;"Simples"),MOD(HK77-HH77,1)-HN77,0)</f>
        <v>0</v>
      </c>
      <c r="HN77" s="72">
        <f t="shared" si="164"/>
        <v>0</v>
      </c>
      <c r="HO77">
        <f t="shared" si="165"/>
        <v>0</v>
      </c>
      <c r="HP77">
        <f t="shared" si="166"/>
        <v>0</v>
      </c>
      <c r="HQ77" s="38" t="str">
        <f>IF(HL77=0,"",IF(HO77&gt;Configurações!$B$15,"7DIA ","")&amp;IF(AND(WEEKDAY(HH$5)=1,HP77&gt;IF($D77="F",Configurações!$B$13,Configurações!$B$14)),"DOM ","")&amp;IF(Configurações!$B$3="Simples","",IF(ROUND(HM77*1440,0)&lt;=ROUND(Configurações!$B$11*1440,0),IF(ROUND(HN77*1440,0)&gt;0,"INT-INDEVIDO",""),IF(ROUND(HM77*1440,0)&lt;=ROUND(Configurações!$B$12*1440,0),IF(ROUND(HN77*1440,0)&lt;&gt;ROUND(Configurações!$B$8*1440,0),"INT-15MIN",""),IF(OR(ROUND(HN77*1440,0)&lt;ROUND(Configurações!$B$9*1440,0),ROUND(HN77*1440,0)&gt;ROUND(Configurações!$B$10*1440,0)),"INT-1H2H","")))))</f>
        <v/>
      </c>
      <c r="HR77" t="str">
        <f>IF(Configurações!$B$3="Simples",IF('Escala Simples'!AA77="Trabalho","TRAB",IF('Escala Simples'!AA77="Folga","FOLGA",IF('Escala Simples'!AA77="Atestado","ATEST",IF('Escala Simples'!AA77="Férias","FERIAS","")))),"")</f>
        <v/>
      </c>
      <c r="HS77" s="71" t="str">
        <f>IF(Configurações!$B$3="Colunas",IF('Escala Colunas'!Q170="","",'Escala Colunas'!Q170),IF(Configurações!$B$3="Simples","",IF('Escala Linhas'!DF77="","",'Escala Linhas'!DF77)))</f>
        <v/>
      </c>
      <c r="HT77" s="71" t="str">
        <f>IF(Configurações!$B$3="Colunas",IF('Escala Colunas'!Q171="","",'Escala Colunas'!Q171),IF(Configurações!$B$3="Simples","",IF('Escala Linhas'!DG77="","",'Escala Linhas'!DG77)))</f>
        <v/>
      </c>
      <c r="HU77" s="71" t="str">
        <f>IF(Configurações!$B$3="Colunas",IF('Escala Colunas'!Q172="","",'Escala Colunas'!Q172),IF(Configurações!$B$3="Simples","",IF('Escala Linhas'!DH77="","",'Escala Linhas'!DH77)))</f>
        <v/>
      </c>
      <c r="HV77" s="71" t="str">
        <f>IF(Configurações!$B$3="Colunas",IF('Escala Colunas'!Q173="","",'Escala Colunas'!Q173),IF(Configurações!$B$3="Simples","",IF('Escala Linhas'!DI77="","",'Escala Linhas'!DI77)))</f>
        <v/>
      </c>
      <c r="HW77">
        <f>IF($B77="",0,IF(Configurações!$B$3="Simples",IF(OR(IC77="TRAB",IC77="ATEST"),1,0),IF(AND(HS77&lt;&gt;"",HV77&lt;&gt;""),1,0)))</f>
        <v>0</v>
      </c>
      <c r="HX77" s="72">
        <f>IF(AND(HW77=1,Configurações!$B$3&lt;&gt;"Simples"),MOD(HV77-HS77,1)-HY77,0)</f>
        <v>0</v>
      </c>
      <c r="HY77" s="72">
        <f t="shared" si="167"/>
        <v>0</v>
      </c>
      <c r="HZ77">
        <f t="shared" si="168"/>
        <v>0</v>
      </c>
      <c r="IA77">
        <f t="shared" si="169"/>
        <v>0</v>
      </c>
      <c r="IB77" s="38" t="str">
        <f>IF(HW77=0,"",IF(HZ77&gt;Configurações!$B$15,"7DIA ","")&amp;IF(AND(WEEKDAY(HS$5)=1,IA77&gt;IF($D77="F",Configurações!$B$13,Configurações!$B$14)),"DOM ","")&amp;IF(Configurações!$B$3="Simples","",IF(ROUND(HX77*1440,0)&lt;=ROUND(Configurações!$B$11*1440,0),IF(ROUND(HY77*1440,0)&gt;0,"INT-INDEVIDO",""),IF(ROUND(HX77*1440,0)&lt;=ROUND(Configurações!$B$12*1440,0),IF(ROUND(HY77*1440,0)&lt;&gt;ROUND(Configurações!$B$8*1440,0),"INT-15MIN",""),IF(OR(ROUND(HY77*1440,0)&lt;ROUND(Configurações!$B$9*1440,0),ROUND(HY77*1440,0)&gt;ROUND(Configurações!$B$10*1440,0)),"INT-1H2H","")))))</f>
        <v/>
      </c>
      <c r="IC77" t="str">
        <f>IF(Configurações!$B$3="Simples",IF('Escala Simples'!AB77="Trabalho","TRAB",IF('Escala Simples'!AB77="Folga","FOLGA",IF('Escala Simples'!AB77="Atestado","ATEST",IF('Escala Simples'!AB77="Férias","FERIAS","")))),"")</f>
        <v/>
      </c>
      <c r="ID77" s="71" t="str">
        <f>IF(Configurações!$B$3="Colunas",IF('Escala Colunas'!Q178="","",'Escala Colunas'!Q178),IF(Configurações!$B$3="Simples","",IF('Escala Linhas'!DN77="","",'Escala Linhas'!DN77)))</f>
        <v/>
      </c>
      <c r="IE77" s="71" t="str">
        <f>IF(Configurações!$B$3="Colunas",IF('Escala Colunas'!Q179="","",'Escala Colunas'!Q179),IF(Configurações!$B$3="Simples","",IF('Escala Linhas'!DO77="","",'Escala Linhas'!DO77)))</f>
        <v/>
      </c>
      <c r="IF77" s="71" t="str">
        <f>IF(Configurações!$B$3="Colunas",IF('Escala Colunas'!Q180="","",'Escala Colunas'!Q180),IF(Configurações!$B$3="Simples","",IF('Escala Linhas'!DP77="","",'Escala Linhas'!DP77)))</f>
        <v/>
      </c>
      <c r="IG77" s="71" t="str">
        <f>IF(Configurações!$B$3="Colunas",IF('Escala Colunas'!Q181="","",'Escala Colunas'!Q181),IF(Configurações!$B$3="Simples","",IF('Escala Linhas'!DQ77="","",'Escala Linhas'!DQ77)))</f>
        <v/>
      </c>
      <c r="IH77">
        <f>IF($B77="",0,IF(Configurações!$B$3="Simples",IF(OR(IN77="TRAB",IN77="ATEST"),1,0),IF(AND(ID77&lt;&gt;"",IG77&lt;&gt;""),1,0)))</f>
        <v>0</v>
      </c>
      <c r="II77" s="72">
        <f>IF(AND(IH77=1,Configurações!$B$3&lt;&gt;"Simples"),MOD(IG77-ID77,1)-IJ77,0)</f>
        <v>0</v>
      </c>
      <c r="IJ77" s="72">
        <f t="shared" si="170"/>
        <v>0</v>
      </c>
      <c r="IK77">
        <f t="shared" si="171"/>
        <v>0</v>
      </c>
      <c r="IL77">
        <f t="shared" si="172"/>
        <v>0</v>
      </c>
      <c r="IM77" s="38" t="str">
        <f>IF(IH77=0,"",IF(IK77&gt;Configurações!$B$15,"7DIA ","")&amp;IF(AND(WEEKDAY(ID$5)=1,IL77&gt;IF($D77="F",Configurações!$B$13,Configurações!$B$14)),"DOM ","")&amp;IF(Configurações!$B$3="Simples","",IF(ROUND(II77*1440,0)&lt;=ROUND(Configurações!$B$11*1440,0),IF(ROUND(IJ77*1440,0)&gt;0,"INT-INDEVIDO",""),IF(ROUND(II77*1440,0)&lt;=ROUND(Configurações!$B$12*1440,0),IF(ROUND(IJ77*1440,0)&lt;&gt;ROUND(Configurações!$B$8*1440,0),"INT-15MIN",""),IF(OR(ROUND(IJ77*1440,0)&lt;ROUND(Configurações!$B$9*1440,0),ROUND(IJ77*1440,0)&gt;ROUND(Configurações!$B$10*1440,0)),"INT-1H2H","")))))</f>
        <v/>
      </c>
      <c r="IN77" t="str">
        <f>IF(Configurações!$B$3="Simples",IF('Escala Simples'!AE77="Trabalho","TRAB",IF('Escala Simples'!AE77="Folga","FOLGA",IF('Escala Simples'!AE77="Atestado","ATEST",IF('Escala Simples'!AE77="Férias","FERIAS","")))),"")</f>
        <v/>
      </c>
      <c r="IO77" s="71" t="str">
        <f>IF(Configurações!$B$3="Colunas",IF('Escala Colunas'!Q183="","",'Escala Colunas'!Q183),IF(Configurações!$B$3="Simples","",IF('Escala Linhas'!DS77="","",'Escala Linhas'!DS77)))</f>
        <v/>
      </c>
      <c r="IP77" s="71" t="str">
        <f>IF(Configurações!$B$3="Colunas",IF('Escala Colunas'!Q184="","",'Escala Colunas'!Q184),IF(Configurações!$B$3="Simples","",IF('Escala Linhas'!DT77="","",'Escala Linhas'!DT77)))</f>
        <v/>
      </c>
      <c r="IQ77" s="71" t="str">
        <f>IF(Configurações!$B$3="Colunas",IF('Escala Colunas'!Q185="","",'Escala Colunas'!Q185),IF(Configurações!$B$3="Simples","",IF('Escala Linhas'!DU77="","",'Escala Linhas'!DU77)))</f>
        <v/>
      </c>
      <c r="IR77" s="71" t="str">
        <f>IF(Configurações!$B$3="Colunas",IF('Escala Colunas'!Q186="","",'Escala Colunas'!Q186),IF(Configurações!$B$3="Simples","",IF('Escala Linhas'!DV77="","",'Escala Linhas'!DV77)))</f>
        <v/>
      </c>
      <c r="IS77">
        <f>IF($B77="",0,IF(Configurações!$B$3="Simples",IF(OR(IY77="TRAB",IY77="ATEST"),1,0),IF(AND(IO77&lt;&gt;"",IR77&lt;&gt;""),1,0)))</f>
        <v>0</v>
      </c>
      <c r="IT77" s="72">
        <f>IF(AND(IS77=1,Configurações!$B$3&lt;&gt;"Simples"),MOD(IR77-IO77,1)-IU77,0)</f>
        <v>0</v>
      </c>
      <c r="IU77" s="72">
        <f t="shared" si="173"/>
        <v>0</v>
      </c>
      <c r="IV77">
        <f t="shared" si="174"/>
        <v>0</v>
      </c>
      <c r="IW77">
        <f t="shared" si="175"/>
        <v>0</v>
      </c>
      <c r="IX77" s="38" t="str">
        <f>IF(IS77=0,"",IF(IV77&gt;Configurações!$B$15,"7DIA ","")&amp;IF(AND(WEEKDAY(IO$5)=1,IW77&gt;IF($D77="F",Configurações!$B$13,Configurações!$B$14)),"DOM ","")&amp;IF(Configurações!$B$3="Simples","",IF(ROUND(IT77*1440,0)&lt;=ROUND(Configurações!$B$11*1440,0),IF(ROUND(IU77*1440,0)&gt;0,"INT-INDEVIDO",""),IF(ROUND(IT77*1440,0)&lt;=ROUND(Configurações!$B$12*1440,0),IF(ROUND(IU77*1440,0)&lt;&gt;ROUND(Configurações!$B$8*1440,0),"INT-15MIN",""),IF(OR(ROUND(IU77*1440,0)&lt;ROUND(Configurações!$B$9*1440,0),ROUND(IU77*1440,0)&gt;ROUND(Configurações!$B$10*1440,0)),"INT-1H2H","")))))</f>
        <v/>
      </c>
      <c r="IY77" t="str">
        <f>IF(Configurações!$B$3="Simples",IF('Escala Simples'!AF77="Trabalho","TRAB",IF('Escala Simples'!AF77="Folga","FOLGA",IF('Escala Simples'!AF77="Atestado","ATEST",IF('Escala Simples'!AF77="Férias","FERIAS","")))),"")</f>
        <v/>
      </c>
      <c r="IZ77" s="71" t="str">
        <f>IF(Configurações!$B$3="Colunas",IF('Escala Colunas'!Q188="","",'Escala Colunas'!Q188),IF(Configurações!$B$3="Simples","",IF('Escala Linhas'!DX77="","",'Escala Linhas'!DX77)))</f>
        <v/>
      </c>
      <c r="JA77" s="71" t="str">
        <f>IF(Configurações!$B$3="Colunas",IF('Escala Colunas'!Q189="","",'Escala Colunas'!Q189),IF(Configurações!$B$3="Simples","",IF('Escala Linhas'!DY77="","",'Escala Linhas'!DY77)))</f>
        <v/>
      </c>
      <c r="JB77" s="71" t="str">
        <f>IF(Configurações!$B$3="Colunas",IF('Escala Colunas'!Q190="","",'Escala Colunas'!Q190),IF(Configurações!$B$3="Simples","",IF('Escala Linhas'!DZ77="","",'Escala Linhas'!DZ77)))</f>
        <v/>
      </c>
      <c r="JC77" s="71" t="str">
        <f>IF(Configurações!$B$3="Colunas",IF('Escala Colunas'!Q191="","",'Escala Colunas'!Q191),IF(Configurações!$B$3="Simples","",IF('Escala Linhas'!EA77="","",'Escala Linhas'!EA77)))</f>
        <v/>
      </c>
      <c r="JD77">
        <f>IF($B77="",0,IF(Configurações!$B$3="Simples",IF(OR(JJ77="TRAB",JJ77="ATEST"),1,0),IF(AND(IZ77&lt;&gt;"",JC77&lt;&gt;""),1,0)))</f>
        <v>0</v>
      </c>
      <c r="JE77" s="72">
        <f>IF(AND(JD77=1,Configurações!$B$3&lt;&gt;"Simples"),MOD(JC77-IZ77,1)-JF77,0)</f>
        <v>0</v>
      </c>
      <c r="JF77" s="72">
        <f t="shared" si="176"/>
        <v>0</v>
      </c>
      <c r="JG77">
        <f t="shared" si="177"/>
        <v>0</v>
      </c>
      <c r="JH77">
        <f t="shared" si="178"/>
        <v>0</v>
      </c>
      <c r="JI77" s="38" t="str">
        <f>IF(JD77=0,"",IF(JG77&gt;Configurações!$B$15,"7DIA ","")&amp;IF(AND(WEEKDAY(IZ$5)=1,JH77&gt;IF($D77="F",Configurações!$B$13,Configurações!$B$14)),"DOM ","")&amp;IF(Configurações!$B$3="Simples","",IF(ROUND(JE77*1440,0)&lt;=ROUND(Configurações!$B$11*1440,0),IF(ROUND(JF77*1440,0)&gt;0,"INT-INDEVIDO",""),IF(ROUND(JE77*1440,0)&lt;=ROUND(Configurações!$B$12*1440,0),IF(ROUND(JF77*1440,0)&lt;&gt;ROUND(Configurações!$B$8*1440,0),"INT-15MIN",""),IF(OR(ROUND(JF77*1440,0)&lt;ROUND(Configurações!$B$9*1440,0),ROUND(JF77*1440,0)&gt;ROUND(Configurações!$B$10*1440,0)),"INT-1H2H","")))))</f>
        <v/>
      </c>
      <c r="JJ77" t="str">
        <f>IF(Configurações!$B$3="Simples",IF('Escala Simples'!AG77="Trabalho","TRAB",IF('Escala Simples'!AG77="Folga","FOLGA",IF('Escala Simples'!AG77="Atestado","ATEST",IF('Escala Simples'!AG77="Férias","FERIAS","")))),"")</f>
        <v/>
      </c>
      <c r="JK77" s="71" t="str">
        <f>IF(Configurações!$B$3="Colunas",IF('Escala Colunas'!Q193="","",'Escala Colunas'!Q193),IF(Configurações!$B$3="Simples","",IF('Escala Linhas'!EC77="","",'Escala Linhas'!EC77)))</f>
        <v/>
      </c>
      <c r="JL77" s="71" t="str">
        <f>IF(Configurações!$B$3="Colunas",IF('Escala Colunas'!Q194="","",'Escala Colunas'!Q194),IF(Configurações!$B$3="Simples","",IF('Escala Linhas'!ED77="","",'Escala Linhas'!ED77)))</f>
        <v/>
      </c>
      <c r="JM77" s="71" t="str">
        <f>IF(Configurações!$B$3="Colunas",IF('Escala Colunas'!Q195="","",'Escala Colunas'!Q195),IF(Configurações!$B$3="Simples","",IF('Escala Linhas'!EE77="","",'Escala Linhas'!EE77)))</f>
        <v/>
      </c>
      <c r="JN77" s="71" t="str">
        <f>IF(Configurações!$B$3="Colunas",IF('Escala Colunas'!Q196="","",'Escala Colunas'!Q196),IF(Configurações!$B$3="Simples","",IF('Escala Linhas'!EF77="","",'Escala Linhas'!EF77)))</f>
        <v/>
      </c>
      <c r="JO77">
        <f>IF($B77="",0,IF(Configurações!$B$3="Simples",IF(OR(JU77="TRAB",JU77="ATEST"),1,0),IF(AND(JK77&lt;&gt;"",JN77&lt;&gt;""),1,0)))</f>
        <v>0</v>
      </c>
      <c r="JP77" s="72">
        <f>IF(AND(JO77=1,Configurações!$B$3&lt;&gt;"Simples"),MOD(JN77-JK77,1)-JQ77,0)</f>
        <v>0</v>
      </c>
      <c r="JQ77" s="72">
        <f t="shared" si="179"/>
        <v>0</v>
      </c>
      <c r="JR77">
        <f t="shared" si="180"/>
        <v>0</v>
      </c>
      <c r="JS77">
        <f t="shared" si="181"/>
        <v>0</v>
      </c>
      <c r="JT77" s="38" t="str">
        <f>IF(JO77=0,"",IF(JR77&gt;Configurações!$B$15,"7DIA ","")&amp;IF(AND(WEEKDAY(JK$5)=1,JS77&gt;IF($D77="F",Configurações!$B$13,Configurações!$B$14)),"DOM ","")&amp;IF(Configurações!$B$3="Simples","",IF(ROUND(JP77*1440,0)&lt;=ROUND(Configurações!$B$11*1440,0),IF(ROUND(JQ77*1440,0)&gt;0,"INT-INDEVIDO",""),IF(ROUND(JP77*1440,0)&lt;=ROUND(Configurações!$B$12*1440,0),IF(ROUND(JQ77*1440,0)&lt;&gt;ROUND(Configurações!$B$8*1440,0),"INT-15MIN",""),IF(OR(ROUND(JQ77*1440,0)&lt;ROUND(Configurações!$B$9*1440,0),ROUND(JQ77*1440,0)&gt;ROUND(Configurações!$B$10*1440,0)),"INT-1H2H","")))))</f>
        <v/>
      </c>
      <c r="JU77" t="str">
        <f>IF(Configurações!$B$3="Simples",IF('Escala Simples'!AH77="Trabalho","TRAB",IF('Escala Simples'!AH77="Folga","FOLGA",IF('Escala Simples'!AH77="Atestado","ATEST",IF('Escala Simples'!AH77="Férias","FERIAS","")))),"")</f>
        <v/>
      </c>
      <c r="JV77" s="71" t="str">
        <f>IF(Configurações!$B$3="Colunas",IF('Escala Colunas'!Q198="","",'Escala Colunas'!Q198),IF(Configurações!$B$3="Simples","",IF('Escala Linhas'!EH77="","",'Escala Linhas'!EH77)))</f>
        <v/>
      </c>
      <c r="JW77" s="71" t="str">
        <f>IF(Configurações!$B$3="Colunas",IF('Escala Colunas'!Q199="","",'Escala Colunas'!Q199),IF(Configurações!$B$3="Simples","",IF('Escala Linhas'!EI77="","",'Escala Linhas'!EI77)))</f>
        <v/>
      </c>
      <c r="JX77" s="71" t="str">
        <f>IF(Configurações!$B$3="Colunas",IF('Escala Colunas'!Q200="","",'Escala Colunas'!Q200),IF(Configurações!$B$3="Simples","",IF('Escala Linhas'!EJ77="","",'Escala Linhas'!EJ77)))</f>
        <v/>
      </c>
      <c r="JY77" s="71" t="str">
        <f>IF(Configurações!$B$3="Colunas",IF('Escala Colunas'!Q201="","",'Escala Colunas'!Q201),IF(Configurações!$B$3="Simples","",IF('Escala Linhas'!EK77="","",'Escala Linhas'!EK77)))</f>
        <v/>
      </c>
      <c r="JZ77">
        <f>IF($B77="",0,IF(Configurações!$B$3="Simples",IF(OR(KF77="TRAB",KF77="ATEST"),1,0),IF(AND(JV77&lt;&gt;"",JY77&lt;&gt;""),1,0)))</f>
        <v>0</v>
      </c>
      <c r="KA77" s="72">
        <f>IF(AND(JZ77=1,Configurações!$B$3&lt;&gt;"Simples"),MOD(JY77-JV77,1)-KB77,0)</f>
        <v>0</v>
      </c>
      <c r="KB77" s="72">
        <f t="shared" si="182"/>
        <v>0</v>
      </c>
      <c r="KC77">
        <f t="shared" si="183"/>
        <v>0</v>
      </c>
      <c r="KD77">
        <f t="shared" si="184"/>
        <v>0</v>
      </c>
      <c r="KE77" s="38" t="str">
        <f>IF(JZ77=0,"",IF(KC77&gt;Configurações!$B$15,"7DIA ","")&amp;IF(AND(WEEKDAY(JV$5)=1,KD77&gt;IF($D77="F",Configurações!$B$13,Configurações!$B$14)),"DOM ","")&amp;IF(Configurações!$B$3="Simples","",IF(ROUND(KA77*1440,0)&lt;=ROUND(Configurações!$B$11*1440,0),IF(ROUND(KB77*1440,0)&gt;0,"INT-INDEVIDO",""),IF(ROUND(KA77*1440,0)&lt;=ROUND(Configurações!$B$12*1440,0),IF(ROUND(KB77*1440,0)&lt;&gt;ROUND(Configurações!$B$8*1440,0),"INT-15MIN",""),IF(OR(ROUND(KB77*1440,0)&lt;ROUND(Configurações!$B$9*1440,0),ROUND(KB77*1440,0)&gt;ROUND(Configurações!$B$10*1440,0)),"INT-1H2H","")))))</f>
        <v/>
      </c>
      <c r="KF77" t="str">
        <f>IF(Configurações!$B$3="Simples",IF('Escala Simples'!AI77="Trabalho","TRAB",IF('Escala Simples'!AI77="Folga","FOLGA",IF('Escala Simples'!AI77="Atestado","ATEST",IF('Escala Simples'!AI77="Férias","FERIAS","")))),"")</f>
        <v/>
      </c>
      <c r="KG77" s="71" t="str">
        <f>IF(Configurações!$B$3="Colunas",IF('Escala Colunas'!Q203="","",'Escala Colunas'!Q203),IF(Configurações!$B$3="Simples","",IF('Escala Linhas'!EM77="","",'Escala Linhas'!EM77)))</f>
        <v/>
      </c>
      <c r="KH77" s="71" t="str">
        <f>IF(Configurações!$B$3="Colunas",IF('Escala Colunas'!Q204="","",'Escala Colunas'!Q204),IF(Configurações!$B$3="Simples","",IF('Escala Linhas'!EN77="","",'Escala Linhas'!EN77)))</f>
        <v/>
      </c>
      <c r="KI77" s="71" t="str">
        <f>IF(Configurações!$B$3="Colunas",IF('Escala Colunas'!Q205="","",'Escala Colunas'!Q205),IF(Configurações!$B$3="Simples","",IF('Escala Linhas'!EO77="","",'Escala Linhas'!EO77)))</f>
        <v/>
      </c>
      <c r="KJ77" s="71" t="str">
        <f>IF(Configurações!$B$3="Colunas",IF('Escala Colunas'!Q206="","",'Escala Colunas'!Q206),IF(Configurações!$B$3="Simples","",IF('Escala Linhas'!EP77="","",'Escala Linhas'!EP77)))</f>
        <v/>
      </c>
      <c r="KK77">
        <f>IF($B77="",0,IF(Configurações!$B$3="Simples",IF(OR(KQ77="TRAB",KQ77="ATEST"),1,0),IF(AND(KG77&lt;&gt;"",KJ77&lt;&gt;""),1,0)))</f>
        <v>0</v>
      </c>
      <c r="KL77" s="72">
        <f>IF(AND(KK77=1,Configurações!$B$3&lt;&gt;"Simples"),MOD(KJ77-KG77,1)-KM77,0)</f>
        <v>0</v>
      </c>
      <c r="KM77" s="72">
        <f t="shared" si="185"/>
        <v>0</v>
      </c>
      <c r="KN77">
        <f t="shared" si="186"/>
        <v>0</v>
      </c>
      <c r="KO77">
        <f t="shared" si="187"/>
        <v>0</v>
      </c>
      <c r="KP77" s="38" t="str">
        <f>IF(KK77=0,"",IF(KN77&gt;Configurações!$B$15,"7DIA ","")&amp;IF(AND(WEEKDAY(KG$5)=1,KO77&gt;IF($D77="F",Configurações!$B$13,Configurações!$B$14)),"DOM ","")&amp;IF(Configurações!$B$3="Simples","",IF(ROUND(KL77*1440,0)&lt;=ROUND(Configurações!$B$11*1440,0),IF(ROUND(KM77*1440,0)&gt;0,"INT-INDEVIDO",""),IF(ROUND(KL77*1440,0)&lt;=ROUND(Configurações!$B$12*1440,0),IF(ROUND(KM77*1440,0)&lt;&gt;ROUND(Configurações!$B$8*1440,0),"INT-15MIN",""),IF(OR(ROUND(KM77*1440,0)&lt;ROUND(Configurações!$B$9*1440,0),ROUND(KM77*1440,0)&gt;ROUND(Configurações!$B$10*1440,0)),"INT-1H2H","")))))</f>
        <v/>
      </c>
      <c r="KQ77" t="str">
        <f>IF(Configurações!$B$3="Simples",IF('Escala Simples'!AJ77="Trabalho","TRAB",IF('Escala Simples'!AJ77="Folga","FOLGA",IF('Escala Simples'!AJ77="Atestado","ATEST",IF('Escala Simples'!AJ77="Férias","FERIAS","")))),"")</f>
        <v/>
      </c>
      <c r="KR77" s="71" t="str">
        <f>IF(Configurações!$B$3="Colunas",IF('Escala Colunas'!Q208="","",'Escala Colunas'!Q208),IF(Configurações!$B$3="Simples","",IF('Escala Linhas'!ER77="","",'Escala Linhas'!ER77)))</f>
        <v/>
      </c>
      <c r="KS77" s="71" t="str">
        <f>IF(Configurações!$B$3="Colunas",IF('Escala Colunas'!Q209="","",'Escala Colunas'!Q209),IF(Configurações!$B$3="Simples","",IF('Escala Linhas'!ES77="","",'Escala Linhas'!ES77)))</f>
        <v/>
      </c>
      <c r="KT77" s="71" t="str">
        <f>IF(Configurações!$B$3="Colunas",IF('Escala Colunas'!Q210="","",'Escala Colunas'!Q210),IF(Configurações!$B$3="Simples","",IF('Escala Linhas'!ET77="","",'Escala Linhas'!ET77)))</f>
        <v/>
      </c>
      <c r="KU77" s="71" t="str">
        <f>IF(Configurações!$B$3="Colunas",IF('Escala Colunas'!Q211="","",'Escala Colunas'!Q211),IF(Configurações!$B$3="Simples","",IF('Escala Linhas'!EU77="","",'Escala Linhas'!EU77)))</f>
        <v/>
      </c>
      <c r="KV77">
        <f>IF($B77="",0,IF(Configurações!$B$3="Simples",IF(OR(LB77="TRAB",LB77="ATEST"),1,0),IF(AND(KR77&lt;&gt;"",KU77&lt;&gt;""),1,0)))</f>
        <v>0</v>
      </c>
      <c r="KW77" s="72">
        <f>IF(AND(KV77=1,Configurações!$B$3&lt;&gt;"Simples"),MOD(KU77-KR77,1)-KX77,0)</f>
        <v>0</v>
      </c>
      <c r="KX77" s="72">
        <f t="shared" si="188"/>
        <v>0</v>
      </c>
      <c r="KY77">
        <f t="shared" si="189"/>
        <v>0</v>
      </c>
      <c r="KZ77">
        <f t="shared" si="190"/>
        <v>0</v>
      </c>
      <c r="LA77" s="38" t="str">
        <f>IF(KV77=0,"",IF(KY77&gt;Configurações!$B$15,"7DIA ","")&amp;IF(AND(WEEKDAY(KR$5)=1,KZ77&gt;IF($D77="F",Configurações!$B$13,Configurações!$B$14)),"DOM ","")&amp;IF(Configurações!$B$3="Simples","",IF(ROUND(KW77*1440,0)&lt;=ROUND(Configurações!$B$11*1440,0),IF(ROUND(KX77*1440,0)&gt;0,"INT-INDEVIDO",""),IF(ROUND(KW77*1440,0)&lt;=ROUND(Configurações!$B$12*1440,0),IF(ROUND(KX77*1440,0)&lt;&gt;ROUND(Configurações!$B$8*1440,0),"INT-15MIN",""),IF(OR(ROUND(KX77*1440,0)&lt;ROUND(Configurações!$B$9*1440,0),ROUND(KX77*1440,0)&gt;ROUND(Configurações!$B$10*1440,0)),"INT-1H2H","")))))</f>
        <v/>
      </c>
      <c r="LB77" t="str">
        <f>IF(Configurações!$B$3="Simples",IF('Escala Simples'!AK77="Trabalho","TRAB",IF('Escala Simples'!AK77="Folga","FOLGA",IF('Escala Simples'!AK77="Atestado","ATEST",IF('Escala Simples'!AK77="Férias","FERIAS","")))),"")</f>
        <v/>
      </c>
      <c r="LC77" s="71" t="str">
        <f>IF(Configurações!$B$3="Colunas",IF('Escala Colunas'!Q216="","",'Escala Colunas'!Q216),IF(Configurações!$B$3="Simples","",IF('Escala Linhas'!EZ77="","",'Escala Linhas'!EZ77)))</f>
        <v/>
      </c>
      <c r="LD77" s="71" t="str">
        <f>IF(Configurações!$B$3="Colunas",IF('Escala Colunas'!Q217="","",'Escala Colunas'!Q217),IF(Configurações!$B$3="Simples","",IF('Escala Linhas'!FA77="","",'Escala Linhas'!FA77)))</f>
        <v/>
      </c>
      <c r="LE77" s="71" t="str">
        <f>IF(Configurações!$B$3="Colunas",IF('Escala Colunas'!Q218="","",'Escala Colunas'!Q218),IF(Configurações!$B$3="Simples","",IF('Escala Linhas'!FB77="","",'Escala Linhas'!FB77)))</f>
        <v/>
      </c>
      <c r="LF77" s="71" t="str">
        <f>IF(Configurações!$B$3="Colunas",IF('Escala Colunas'!Q219="","",'Escala Colunas'!Q219),IF(Configurações!$B$3="Simples","",IF('Escala Linhas'!FC77="","",'Escala Linhas'!FC77)))</f>
        <v/>
      </c>
      <c r="LG77">
        <f>IF($B77="",0,IF(Configurações!$B$3="Simples",IF(OR(LM77="TRAB",LM77="ATEST"),1,0),IF(AND(LC77&lt;&gt;"",LF77&lt;&gt;""),1,0)))</f>
        <v>0</v>
      </c>
      <c r="LH77" s="72">
        <f>IF(AND(LG77=1,Configurações!$B$3&lt;&gt;"Simples"),MOD(LF77-LC77,1)-LI77,0)</f>
        <v>0</v>
      </c>
      <c r="LI77" s="72">
        <f t="shared" si="191"/>
        <v>0</v>
      </c>
      <c r="LJ77">
        <f t="shared" si="192"/>
        <v>0</v>
      </c>
      <c r="LK77">
        <f t="shared" si="193"/>
        <v>0</v>
      </c>
      <c r="LL77" s="38" t="str">
        <f>IF(LG77=0,"",IF(LJ77&gt;Configurações!$B$15,"7DIA ","")&amp;IF(AND(WEEKDAY(LC$5)=1,LK77&gt;IF($D77="F",Configurações!$B$13,Configurações!$B$14)),"DOM ","")&amp;IF(Configurações!$B$3="Simples","",IF(ROUND(LH77*1440,0)&lt;=ROUND(Configurações!$B$11*1440,0),IF(ROUND(LI77*1440,0)&gt;0,"INT-INDEVIDO",""),IF(ROUND(LH77*1440,0)&lt;=ROUND(Configurações!$B$12*1440,0),IF(ROUND(LI77*1440,0)&lt;&gt;ROUND(Configurações!$B$8*1440,0),"INT-15MIN",""),IF(OR(ROUND(LI77*1440,0)&lt;ROUND(Configurações!$B$9*1440,0),ROUND(LI77*1440,0)&gt;ROUND(Configurações!$B$10*1440,0)),"INT-1H2H","")))))</f>
        <v/>
      </c>
      <c r="LM77" t="str">
        <f>IF(Configurações!$B$3="Simples",IF('Escala Simples'!AN77="Trabalho","TRAB",IF('Escala Simples'!AN77="Folga","FOLGA",IF('Escala Simples'!AN77="Atestado","ATEST",IF('Escala Simples'!AN77="Férias","FERIAS","")))),"")</f>
        <v/>
      </c>
      <c r="LN77" s="71" t="str">
        <f>IF(Configurações!$B$3="Colunas",IF('Escala Colunas'!Q221="","",'Escala Colunas'!Q221),IF(Configurações!$B$3="Simples","",IF('Escala Linhas'!FE77="","",'Escala Linhas'!FE77)))</f>
        <v/>
      </c>
      <c r="LO77" s="71" t="str">
        <f>IF(Configurações!$B$3="Colunas",IF('Escala Colunas'!Q222="","",'Escala Colunas'!Q222),IF(Configurações!$B$3="Simples","",IF('Escala Linhas'!FF77="","",'Escala Linhas'!FF77)))</f>
        <v/>
      </c>
      <c r="LP77" s="71" t="str">
        <f>IF(Configurações!$B$3="Colunas",IF('Escala Colunas'!Q223="","",'Escala Colunas'!Q223),IF(Configurações!$B$3="Simples","",IF('Escala Linhas'!FG77="","",'Escala Linhas'!FG77)))</f>
        <v/>
      </c>
      <c r="LQ77" s="71" t="str">
        <f>IF(Configurações!$B$3="Colunas",IF('Escala Colunas'!Q224="","",'Escala Colunas'!Q224),IF(Configurações!$B$3="Simples","",IF('Escala Linhas'!FH77="","",'Escala Linhas'!FH77)))</f>
        <v/>
      </c>
      <c r="LR77">
        <f>IF($B77="",0,IF(Configurações!$B$3="Simples",IF(OR(LX77="TRAB",LX77="ATEST"),1,0),IF(AND(LN77&lt;&gt;"",LQ77&lt;&gt;""),1,0)))</f>
        <v>0</v>
      </c>
      <c r="LS77" s="72">
        <f>IF(AND(LR77=1,Configurações!$B$3&lt;&gt;"Simples"),MOD(LQ77-LN77,1)-LT77,0)</f>
        <v>0</v>
      </c>
      <c r="LT77" s="72">
        <f t="shared" si="194"/>
        <v>0</v>
      </c>
      <c r="LU77">
        <f t="shared" si="195"/>
        <v>0</v>
      </c>
      <c r="LV77">
        <f t="shared" si="196"/>
        <v>0</v>
      </c>
      <c r="LW77" s="38" t="str">
        <f>IF(LR77=0,"",IF(LU77&gt;Configurações!$B$15,"7DIA ","")&amp;IF(AND(WEEKDAY(LN$5)=1,LV77&gt;IF($D77="F",Configurações!$B$13,Configurações!$B$14)),"DOM ","")&amp;IF(Configurações!$B$3="Simples","",IF(ROUND(LS77*1440,0)&lt;=ROUND(Configurações!$B$11*1440,0),IF(ROUND(LT77*1440,0)&gt;0,"INT-INDEVIDO",""),IF(ROUND(LS77*1440,0)&lt;=ROUND(Configurações!$B$12*1440,0),IF(ROUND(LT77*1440,0)&lt;&gt;ROUND(Configurações!$B$8*1440,0),"INT-15MIN",""),IF(OR(ROUND(LT77*1440,0)&lt;ROUND(Configurações!$B$9*1440,0),ROUND(LT77*1440,0)&gt;ROUND(Configurações!$B$10*1440,0)),"INT-1H2H","")))))</f>
        <v/>
      </c>
      <c r="LX77" t="str">
        <f>IF(Configurações!$B$3="Simples",IF('Escala Simples'!AO77="Trabalho","TRAB",IF('Escala Simples'!AO77="Folga","FOLGA",IF('Escala Simples'!AO77="Atestado","ATEST",IF('Escala Simples'!AO77="Férias","FERIAS","")))),"")</f>
        <v/>
      </c>
      <c r="LY77" s="71" t="str">
        <f>IF(Configurações!$B$3="Colunas",IF('Escala Colunas'!Q226="","",'Escala Colunas'!Q226),IF(Configurações!$B$3="Simples","",IF('Escala Linhas'!FJ77="","",'Escala Linhas'!FJ77)))</f>
        <v/>
      </c>
      <c r="LZ77" s="71" t="str">
        <f>IF(Configurações!$B$3="Colunas",IF('Escala Colunas'!Q227="","",'Escala Colunas'!Q227),IF(Configurações!$B$3="Simples","",IF('Escala Linhas'!FK77="","",'Escala Linhas'!FK77)))</f>
        <v/>
      </c>
      <c r="MA77" s="71" t="str">
        <f>IF(Configurações!$B$3="Colunas",IF('Escala Colunas'!Q228="","",'Escala Colunas'!Q228),IF(Configurações!$B$3="Simples","",IF('Escala Linhas'!FL77="","",'Escala Linhas'!FL77)))</f>
        <v/>
      </c>
      <c r="MB77" s="71" t="str">
        <f>IF(Configurações!$B$3="Colunas",IF('Escala Colunas'!Q229="","",'Escala Colunas'!Q229),IF(Configurações!$B$3="Simples","",IF('Escala Linhas'!FM77="","",'Escala Linhas'!FM77)))</f>
        <v/>
      </c>
      <c r="MC77">
        <f>IF($B77="",0,IF(Configurações!$B$3="Simples",IF(OR(MI77="TRAB",MI77="ATEST"),1,0),IF(AND(LY77&lt;&gt;"",MB77&lt;&gt;""),1,0)))</f>
        <v>0</v>
      </c>
      <c r="MD77" s="72">
        <f>IF(AND(MC77=1,Configurações!$B$3&lt;&gt;"Simples"),MOD(MB77-LY77,1)-ME77,0)</f>
        <v>0</v>
      </c>
      <c r="ME77" s="72">
        <f t="shared" si="197"/>
        <v>0</v>
      </c>
      <c r="MF77">
        <f t="shared" si="198"/>
        <v>0</v>
      </c>
      <c r="MG77">
        <f t="shared" si="199"/>
        <v>0</v>
      </c>
      <c r="MH77" s="38" t="str">
        <f>IF(MC77=0,"",IF(MF77&gt;Configurações!$B$15,"7DIA ","")&amp;IF(AND(WEEKDAY(LY$5)=1,MG77&gt;IF($D77="F",Configurações!$B$13,Configurações!$B$14)),"DOM ","")&amp;IF(Configurações!$B$3="Simples","",IF(ROUND(MD77*1440,0)&lt;=ROUND(Configurações!$B$11*1440,0),IF(ROUND(ME77*1440,0)&gt;0,"INT-INDEVIDO",""),IF(ROUND(MD77*1440,0)&lt;=ROUND(Configurações!$B$12*1440,0),IF(ROUND(ME77*1440,0)&lt;&gt;ROUND(Configurações!$B$8*1440,0),"INT-15MIN",""),IF(OR(ROUND(ME77*1440,0)&lt;ROUND(Configurações!$B$9*1440,0),ROUND(ME77*1440,0)&gt;ROUND(Configurações!$B$10*1440,0)),"INT-1H2H","")))))</f>
        <v/>
      </c>
      <c r="MI77" t="str">
        <f>IF(Configurações!$B$3="Simples",IF('Escala Simples'!AP77="Trabalho","TRAB",IF('Escala Simples'!AP77="Folga","FOLGA",IF('Escala Simples'!AP77="Atestado","ATEST",IF('Escala Simples'!AP77="Férias","FERIAS","")))),"")</f>
        <v/>
      </c>
      <c r="MJ77" s="71" t="str">
        <f>IF(Configurações!$B$3="Colunas",IF('Escala Colunas'!Q231="","",'Escala Colunas'!Q231),IF(Configurações!$B$3="Simples","",IF('Escala Linhas'!FO77="","",'Escala Linhas'!FO77)))</f>
        <v/>
      </c>
      <c r="MK77" s="71" t="str">
        <f>IF(Configurações!$B$3="Colunas",IF('Escala Colunas'!Q232="","",'Escala Colunas'!Q232),IF(Configurações!$B$3="Simples","",IF('Escala Linhas'!FP77="","",'Escala Linhas'!FP77)))</f>
        <v/>
      </c>
      <c r="ML77" s="71" t="str">
        <f>IF(Configurações!$B$3="Colunas",IF('Escala Colunas'!Q233="","",'Escala Colunas'!Q233),IF(Configurações!$B$3="Simples","",IF('Escala Linhas'!FQ77="","",'Escala Linhas'!FQ77)))</f>
        <v/>
      </c>
      <c r="MM77" s="71" t="str">
        <f>IF(Configurações!$B$3="Colunas",IF('Escala Colunas'!Q234="","",'Escala Colunas'!Q234),IF(Configurações!$B$3="Simples","",IF('Escala Linhas'!FR77="","",'Escala Linhas'!FR77)))</f>
        <v/>
      </c>
      <c r="MN77">
        <f>IF($B77="",0,IF(Configurações!$B$3="Simples",IF(OR(MT77="TRAB",MT77="ATEST"),1,0),IF(AND(MJ77&lt;&gt;"",MM77&lt;&gt;""),1,0)))</f>
        <v>0</v>
      </c>
      <c r="MO77" s="72">
        <f>IF(AND(MN77=1,Configurações!$B$3&lt;&gt;"Simples"),MOD(MM77-MJ77,1)-MP77,0)</f>
        <v>0</v>
      </c>
      <c r="MP77" s="72">
        <f t="shared" si="200"/>
        <v>0</v>
      </c>
      <c r="MQ77">
        <f t="shared" si="201"/>
        <v>0</v>
      </c>
      <c r="MR77">
        <f t="shared" si="202"/>
        <v>0</v>
      </c>
      <c r="MS77" s="38" t="str">
        <f>IF(MN77=0,"",IF(MQ77&gt;Configurações!$B$15,"7DIA ","")&amp;IF(AND(WEEKDAY(MJ$5)=1,MR77&gt;IF($D77="F",Configurações!$B$13,Configurações!$B$14)),"DOM ","")&amp;IF(Configurações!$B$3="Simples","",IF(ROUND(MO77*1440,0)&lt;=ROUND(Configurações!$B$11*1440,0),IF(ROUND(MP77*1440,0)&gt;0,"INT-INDEVIDO",""),IF(ROUND(MO77*1440,0)&lt;=ROUND(Configurações!$B$12*1440,0),IF(ROUND(MP77*1440,0)&lt;&gt;ROUND(Configurações!$B$8*1440,0),"INT-15MIN",""),IF(OR(ROUND(MP77*1440,0)&lt;ROUND(Configurações!$B$9*1440,0),ROUND(MP77*1440,0)&gt;ROUND(Configurações!$B$10*1440,0)),"INT-1H2H","")))))</f>
        <v/>
      </c>
      <c r="MT77" t="str">
        <f>IF(Configurações!$B$3="Simples",IF('Escala Simples'!AQ77="Trabalho","TRAB",IF('Escala Simples'!AQ77="Folga","FOLGA",IF('Escala Simples'!AQ77="Atestado","ATEST",IF('Escala Simples'!AQ77="Férias","FERIAS","")))),"")</f>
        <v/>
      </c>
      <c r="MU77" s="71" t="str">
        <f>IF(Configurações!$B$3="Colunas",IF('Escala Colunas'!Q236="","",'Escala Colunas'!Q236),IF(Configurações!$B$3="Simples","",IF('Escala Linhas'!FT77="","",'Escala Linhas'!FT77)))</f>
        <v/>
      </c>
      <c r="MV77" s="71" t="str">
        <f>IF(Configurações!$B$3="Colunas",IF('Escala Colunas'!Q237="","",'Escala Colunas'!Q237),IF(Configurações!$B$3="Simples","",IF('Escala Linhas'!FU77="","",'Escala Linhas'!FU77)))</f>
        <v/>
      </c>
      <c r="MW77" s="71" t="str">
        <f>IF(Configurações!$B$3="Colunas",IF('Escala Colunas'!Q238="","",'Escala Colunas'!Q238),IF(Configurações!$B$3="Simples","",IF('Escala Linhas'!FV77="","",'Escala Linhas'!FV77)))</f>
        <v/>
      </c>
      <c r="MX77" s="71" t="str">
        <f>IF(Configurações!$B$3="Colunas",IF('Escala Colunas'!Q239="","",'Escala Colunas'!Q239),IF(Configurações!$B$3="Simples","",IF('Escala Linhas'!FW77="","",'Escala Linhas'!FW77)))</f>
        <v/>
      </c>
      <c r="MY77">
        <f>IF($B77="",0,IF(Configurações!$B$3="Simples",IF(OR(NE77="TRAB",NE77="ATEST"),1,0),IF(AND(MU77&lt;&gt;"",MX77&lt;&gt;""),1,0)))</f>
        <v>0</v>
      </c>
      <c r="MZ77" s="72">
        <f>IF(AND(MY77=1,Configurações!$B$3&lt;&gt;"Simples"),MOD(MX77-MU77,1)-NA77,0)</f>
        <v>0</v>
      </c>
      <c r="NA77" s="72">
        <f t="shared" si="203"/>
        <v>0</v>
      </c>
      <c r="NB77">
        <f t="shared" si="204"/>
        <v>0</v>
      </c>
      <c r="NC77">
        <f t="shared" si="205"/>
        <v>0</v>
      </c>
      <c r="ND77" s="38" t="str">
        <f>IF(MY77=0,"",IF(NB77&gt;Configurações!$B$15,"7DIA ","")&amp;IF(AND(WEEKDAY(MU$5)=1,NC77&gt;IF($D77="F",Configurações!$B$13,Configurações!$B$14)),"DOM ","")&amp;IF(Configurações!$B$3="Simples","",IF(ROUND(MZ77*1440,0)&lt;=ROUND(Configurações!$B$11*1440,0),IF(ROUND(NA77*1440,0)&gt;0,"INT-INDEVIDO",""),IF(ROUND(MZ77*1440,0)&lt;=ROUND(Configurações!$B$12*1440,0),IF(ROUND(NA77*1440,0)&lt;&gt;ROUND(Configurações!$B$8*1440,0),"INT-15MIN",""),IF(OR(ROUND(NA77*1440,0)&lt;ROUND(Configurações!$B$9*1440,0),ROUND(NA77*1440,0)&gt;ROUND(Configurações!$B$10*1440,0)),"INT-1H2H","")))))</f>
        <v/>
      </c>
      <c r="NE77" t="str">
        <f>IF(Configurações!$B$3="Simples",IF('Escala Simples'!AR77="Trabalho","TRAB",IF('Escala Simples'!AR77="Folga","FOLGA",IF('Escala Simples'!AR77="Atestado","ATEST",IF('Escala Simples'!AR77="Férias","FERIAS","")))),"")</f>
        <v/>
      </c>
      <c r="NF77" s="71" t="str">
        <f>IF(Configurações!$B$3="Colunas",IF('Escala Colunas'!Q241="","",'Escala Colunas'!Q241),IF(Configurações!$B$3="Simples","",IF('Escala Linhas'!FY77="","",'Escala Linhas'!FY77)))</f>
        <v/>
      </c>
      <c r="NG77" s="71" t="str">
        <f>IF(Configurações!$B$3="Colunas",IF('Escala Colunas'!Q242="","",'Escala Colunas'!Q242),IF(Configurações!$B$3="Simples","",IF('Escala Linhas'!FZ77="","",'Escala Linhas'!FZ77)))</f>
        <v/>
      </c>
      <c r="NH77" s="71" t="str">
        <f>IF(Configurações!$B$3="Colunas",IF('Escala Colunas'!Q243="","",'Escala Colunas'!Q243),IF(Configurações!$B$3="Simples","",IF('Escala Linhas'!GA77="","",'Escala Linhas'!GA77)))</f>
        <v/>
      </c>
      <c r="NI77" s="71" t="str">
        <f>IF(Configurações!$B$3="Colunas",IF('Escala Colunas'!Q244="","",'Escala Colunas'!Q244),IF(Configurações!$B$3="Simples","",IF('Escala Linhas'!GB77="","",'Escala Linhas'!GB77)))</f>
        <v/>
      </c>
      <c r="NJ77">
        <f>IF($B77="",0,IF(Configurações!$B$3="Simples",IF(OR(NP77="TRAB",NP77="ATEST"),1,0),IF(AND(NF77&lt;&gt;"",NI77&lt;&gt;""),1,0)))</f>
        <v>0</v>
      </c>
      <c r="NK77" s="72">
        <f>IF(AND(NJ77=1,Configurações!$B$3&lt;&gt;"Simples"),MOD(NI77-NF77,1)-NL77,0)</f>
        <v>0</v>
      </c>
      <c r="NL77" s="72">
        <f t="shared" si="206"/>
        <v>0</v>
      </c>
      <c r="NM77">
        <f t="shared" si="207"/>
        <v>0</v>
      </c>
      <c r="NN77">
        <f t="shared" si="208"/>
        <v>0</v>
      </c>
      <c r="NO77" s="38" t="str">
        <f>IF(NJ77=0,"",IF(NM77&gt;Configurações!$B$15,"7DIA ","")&amp;IF(AND(WEEKDAY(NF$5)=1,NN77&gt;IF($D77="F",Configurações!$B$13,Configurações!$B$14)),"DOM ","")&amp;IF(Configurações!$B$3="Simples","",IF(ROUND(NK77*1440,0)&lt;=ROUND(Configurações!$B$11*1440,0),IF(ROUND(NL77*1440,0)&gt;0,"INT-INDEVIDO",""),IF(ROUND(NK77*1440,0)&lt;=ROUND(Configurações!$B$12*1440,0),IF(ROUND(NL77*1440,0)&lt;&gt;ROUND(Configurações!$B$8*1440,0),"INT-15MIN",""),IF(OR(ROUND(NL77*1440,0)&lt;ROUND(Configurações!$B$9*1440,0),ROUND(NL77*1440,0)&gt;ROUND(Configurações!$B$10*1440,0)),"INT-1H2H","")))))</f>
        <v/>
      </c>
      <c r="NP77" t="str">
        <f>IF(Configurações!$B$3="Simples",IF('Escala Simples'!AS77="Trabalho","TRAB",IF('Escala Simples'!AS77="Folga","FOLGA",IF('Escala Simples'!AS77="Atestado","ATEST",IF('Escala Simples'!AS77="Férias","FERIAS","")))),"")</f>
        <v/>
      </c>
      <c r="NQ77" s="71" t="str">
        <f>IF(Configurações!$B$3="Colunas",IF('Escala Colunas'!Q246="","",'Escala Colunas'!Q246),IF(Configurações!$B$3="Simples","",IF('Escala Linhas'!GD77="","",'Escala Linhas'!GD77)))</f>
        <v/>
      </c>
      <c r="NR77" s="71" t="str">
        <f>IF(Configurações!$B$3="Colunas",IF('Escala Colunas'!Q247="","",'Escala Colunas'!Q247),IF(Configurações!$B$3="Simples","",IF('Escala Linhas'!GE77="","",'Escala Linhas'!GE77)))</f>
        <v/>
      </c>
      <c r="NS77" s="71" t="str">
        <f>IF(Configurações!$B$3="Colunas",IF('Escala Colunas'!Q248="","",'Escala Colunas'!Q248),IF(Configurações!$B$3="Simples","",IF('Escala Linhas'!GF77="","",'Escala Linhas'!GF77)))</f>
        <v/>
      </c>
      <c r="NT77" s="71" t="str">
        <f>IF(Configurações!$B$3="Colunas",IF('Escala Colunas'!Q249="","",'Escala Colunas'!Q249),IF(Configurações!$B$3="Simples","",IF('Escala Linhas'!GG77="","",'Escala Linhas'!GG77)))</f>
        <v/>
      </c>
      <c r="NU77">
        <f>IF($B77="",0,IF(Configurações!$B$3="Simples",IF(OR(OA77="TRAB",OA77="ATEST"),1,0),IF(AND(NQ77&lt;&gt;"",NT77&lt;&gt;""),1,0)))</f>
        <v>0</v>
      </c>
      <c r="NV77" s="72">
        <f>IF(AND(NU77=1,Configurações!$B$3&lt;&gt;"Simples"),MOD(NT77-NQ77,1)-NW77,0)</f>
        <v>0</v>
      </c>
      <c r="NW77" s="72">
        <f t="shared" si="209"/>
        <v>0</v>
      </c>
      <c r="NX77">
        <f t="shared" si="210"/>
        <v>0</v>
      </c>
      <c r="NY77">
        <f t="shared" si="211"/>
        <v>0</v>
      </c>
      <c r="NZ77" s="38" t="str">
        <f>IF(NU77=0,"",IF(NX77&gt;Configurações!$B$15,"7DIA ","")&amp;IF(AND(WEEKDAY(NQ$5)=1,NY77&gt;IF($D77="F",Configurações!$B$13,Configurações!$B$14)),"DOM ","")&amp;IF(Configurações!$B$3="Simples","",IF(ROUND(NV77*1440,0)&lt;=ROUND(Configurações!$B$11*1440,0),IF(ROUND(NW77*1440,0)&gt;0,"INT-INDEVIDO",""),IF(ROUND(NV77*1440,0)&lt;=ROUND(Configurações!$B$12*1440,0),IF(ROUND(NW77*1440,0)&lt;&gt;ROUND(Configurações!$B$8*1440,0),"INT-15MIN",""),IF(OR(ROUND(NW77*1440,0)&lt;ROUND(Configurações!$B$9*1440,0),ROUND(NW77*1440,0)&gt;ROUND(Configurações!$B$10*1440,0)),"INT-1H2H","")))))</f>
        <v/>
      </c>
      <c r="OA77" t="str">
        <f>IF(Configurações!$B$3="Simples",IF('Escala Simples'!AT77="Trabalho","TRAB",IF('Escala Simples'!AT77="Folga","FOLGA",IF('Escala Simples'!AT77="Atestado","ATEST",IF('Escala Simples'!AT77="Férias","FERIAS","")))),"")</f>
        <v/>
      </c>
      <c r="OB77" s="72">
        <f>SUMIFS(Cálculos!$G77:$OA77,Cálculos!$G$4:$OA$4,"H",Cálculos!$G$3:$OA$3,1)</f>
        <v>0</v>
      </c>
      <c r="OC77">
        <f>SUMIFS(Cálculos!$G77:$OA77,Cálculos!$G$4:$OA$4,"T",Cálculos!$G$3:$OA$3,1)</f>
        <v>0</v>
      </c>
      <c r="OD77" s="69" t="str">
        <f>IF($B77="","",IF(AND(Configurações!$B$3&lt;&gt;"Simples",ISNUMBER($C77),ROUND(OB77*1440,0)&gt;$C77*60),"Jornada semanal excedida: "&amp;TEXT(OB77,"[h]:mm")&amp;" (contratada "&amp;$C77&amp;"h) • ","")&amp;IF(IF(Configurações!$B$6="Sim",OC77&gt;6,OC77&gt;Configurações!$B$5),IF(Configurações!$B$6="Sim","Semana inteira sem folga — mínimo 1 folga (CCT/ACT) • ","Mais de "&amp;Configurações!$B$5&amp;" dias trabalhados — obrigatórias 2 folgas semanais • "),"")&amp;IF(COUNTIF(G77:CD77,"*7DIA*")&gt;0,"7º dia consecutivo de trabalho • ","")&amp;IF(COUNTIF(G77:CD77,"*DOM*")&gt;0,"Domingos consecutivos acima do permitido • ","")&amp;IF(COUNTIF(G77:CD77,"*INT-INDEVIDO*")&gt;0,"Intervalo indevido em jornada até 4h • ","")&amp;IF(COUNTIF(G77:CD77,"*INT-15MIN*")&gt;0,"Intervalo deve ser de 15 min (jornada 4h01–6h) • ","")&amp;IF(COUNTIF(G77:CD77,"*INT-1H2H*")&gt;0,"Intervalo fora de 1h–2h (jornada acima de 6h) • ",""))</f>
        <v/>
      </c>
      <c r="OE77">
        <f>IF($B77="",0,IF(AND(Configurações!$B$3&lt;&gt;"Simples",ISNUMBER($C77),ROUND(OB77*1440,0)&gt;$C77*60),1,0))</f>
        <v>0</v>
      </c>
      <c r="OF77">
        <f>IF($B77="",0,IF(IF(Configurações!$B$6="Sim",OC77&gt;6,OC77&gt;Configurações!$B$5),1,0))</f>
        <v>0</v>
      </c>
      <c r="OG77" s="72">
        <f>SUMIFS(Cálculos!$G77:$OA77,Cálculos!$G$4:$OA$4,"H",Cálculos!$G$3:$OA$3,2)</f>
        <v>0</v>
      </c>
      <c r="OH77">
        <f>SUMIFS(Cálculos!$G77:$OA77,Cálculos!$G$4:$OA$4,"T",Cálculos!$G$3:$OA$3,2)</f>
        <v>0</v>
      </c>
      <c r="OI77" s="69" t="str">
        <f>IF($B77="","",IF(AND(Configurações!$B$3&lt;&gt;"Simples",ISNUMBER($C77),ROUND(OG77*1440,0)&gt;$C77*60),"Jornada semanal excedida: "&amp;TEXT(OG77,"[h]:mm")&amp;" (contratada "&amp;$C77&amp;"h) • ","")&amp;IF(IF(Configurações!$B$6="Sim",OH77&gt;6,OH77&gt;Configurações!$B$5),IF(Configurações!$B$6="Sim","Semana inteira sem folga — mínimo 1 folga (CCT/ACT) • ","Mais de "&amp;Configurações!$B$5&amp;" dias trabalhados — obrigatórias 2 folgas semanais • "),"")&amp;IF(COUNTIF(CF77:FC77,"*7DIA*")&gt;0,"7º dia consecutivo de trabalho • ","")&amp;IF(COUNTIF(CF77:FC77,"*DOM*")&gt;0,"Domingos consecutivos acima do permitido • ","")&amp;IF(COUNTIF(CF77:FC77,"*INT-INDEVIDO*")&gt;0,"Intervalo indevido em jornada até 4h • ","")&amp;IF(COUNTIF(CF77:FC77,"*INT-15MIN*")&gt;0,"Intervalo deve ser de 15 min (jornada 4h01–6h) • ","")&amp;IF(COUNTIF(CF77:FC77,"*INT-1H2H*")&gt;0,"Intervalo fora de 1h–2h (jornada acima de 6h) • ",""))</f>
        <v/>
      </c>
      <c r="OJ77">
        <f>IF($B77="",0,IF(AND(Configurações!$B$3&lt;&gt;"Simples",ISNUMBER($C77),ROUND(OG77*1440,0)&gt;$C77*60),1,0))</f>
        <v>0</v>
      </c>
      <c r="OK77">
        <f>IF($B77="",0,IF(IF(Configurações!$B$6="Sim",OH77&gt;6,OH77&gt;Configurações!$B$5),1,0))</f>
        <v>0</v>
      </c>
      <c r="OL77" s="72">
        <f>SUMIFS(Cálculos!$G77:$OA77,Cálculos!$G$4:$OA$4,"H",Cálculos!$G$3:$OA$3,3)</f>
        <v>0</v>
      </c>
      <c r="OM77">
        <f>SUMIFS(Cálculos!$G77:$OA77,Cálculos!$G$4:$OA$4,"T",Cálculos!$G$3:$OA$3,3)</f>
        <v>0</v>
      </c>
      <c r="ON77" s="69" t="str">
        <f>IF($B77="","",IF(AND(Configurações!$B$3&lt;&gt;"Simples",ISNUMBER($C77),ROUND(OL77*1440,0)&gt;$C77*60),"Jornada semanal excedida: "&amp;TEXT(OL77,"[h]:mm")&amp;" (contratada "&amp;$C77&amp;"h) • ","")&amp;IF(IF(Configurações!$B$6="Sim",OM77&gt;6,OM77&gt;Configurações!$B$5),IF(Configurações!$B$6="Sim","Semana inteira sem folga — mínimo 1 folga (CCT/ACT) • ","Mais de "&amp;Configurações!$B$5&amp;" dias trabalhados — obrigatórias 2 folgas semanais • "),"")&amp;IF(COUNTIF(FE77:IB77,"*7DIA*")&gt;0,"7º dia consecutivo de trabalho • ","")&amp;IF(COUNTIF(FE77:IB77,"*DOM*")&gt;0,"Domingos consecutivos acima do permitido • ","")&amp;IF(COUNTIF(FE77:IB77,"*INT-INDEVIDO*")&gt;0,"Intervalo indevido em jornada até 4h • ","")&amp;IF(COUNTIF(FE77:IB77,"*INT-15MIN*")&gt;0,"Intervalo deve ser de 15 min (jornada 4h01–6h) • ","")&amp;IF(COUNTIF(FE77:IB77,"*INT-1H2H*")&gt;0,"Intervalo fora de 1h–2h (jornada acima de 6h) • ",""))</f>
        <v/>
      </c>
      <c r="OO77">
        <f>IF($B77="",0,IF(AND(Configurações!$B$3&lt;&gt;"Simples",ISNUMBER($C77),ROUND(OL77*1440,0)&gt;$C77*60),1,0))</f>
        <v>0</v>
      </c>
      <c r="OP77">
        <f>IF($B77="",0,IF(IF(Configurações!$B$6="Sim",OM77&gt;6,OM77&gt;Configurações!$B$5),1,0))</f>
        <v>0</v>
      </c>
      <c r="OQ77" s="72">
        <f>SUMIFS(Cálculos!$G77:$OA77,Cálculos!$G$4:$OA$4,"H",Cálculos!$G$3:$OA$3,4)</f>
        <v>0</v>
      </c>
      <c r="OR77">
        <f>SUMIFS(Cálculos!$G77:$OA77,Cálculos!$G$4:$OA$4,"T",Cálculos!$G$3:$OA$3,4)</f>
        <v>0</v>
      </c>
      <c r="OS77" s="69" t="str">
        <f>IF($B77="","",IF(AND(Configurações!$B$3&lt;&gt;"Simples",ISNUMBER($C77),ROUND(OQ77*1440,0)&gt;$C77*60),"Jornada semanal excedida: "&amp;TEXT(OQ77,"[h]:mm")&amp;" (contratada "&amp;$C77&amp;"h) • ","")&amp;IF(IF(Configurações!$B$6="Sim",OR77&gt;6,OR77&gt;Configurações!$B$5),IF(Configurações!$B$6="Sim","Semana inteira sem folga — mínimo 1 folga (CCT/ACT) • ","Mais de "&amp;Configurações!$B$5&amp;" dias trabalhados — obrigatórias 2 folgas semanais • "),"")&amp;IF(COUNTIF(ID77:LA77,"*7DIA*")&gt;0,"7º dia consecutivo de trabalho • ","")&amp;IF(COUNTIF(ID77:LA77,"*DOM*")&gt;0,"Domingos consecutivos acima do permitido • ","")&amp;IF(COUNTIF(ID77:LA77,"*INT-INDEVIDO*")&gt;0,"Intervalo indevido em jornada até 4h • ","")&amp;IF(COUNTIF(ID77:LA77,"*INT-15MIN*")&gt;0,"Intervalo deve ser de 15 min (jornada 4h01–6h) • ","")&amp;IF(COUNTIF(ID77:LA77,"*INT-1H2H*")&gt;0,"Intervalo fora de 1h–2h (jornada acima de 6h) • ",""))</f>
        <v/>
      </c>
      <c r="OT77">
        <f>IF($B77="",0,IF(AND(Configurações!$B$3&lt;&gt;"Simples",ISNUMBER($C77),ROUND(OQ77*1440,0)&gt;$C77*60),1,0))</f>
        <v>0</v>
      </c>
      <c r="OU77">
        <f>IF($B77="",0,IF(IF(Configurações!$B$6="Sim",OR77&gt;6,OR77&gt;Configurações!$B$5),1,0))</f>
        <v>0</v>
      </c>
      <c r="OV77" s="72">
        <f>SUMIFS(Cálculos!$G77:$OA77,Cálculos!$G$4:$OA$4,"H",Cálculos!$G$3:$OA$3,5)</f>
        <v>0</v>
      </c>
      <c r="OW77">
        <f>SUMIFS(Cálculos!$G77:$OA77,Cálculos!$G$4:$OA$4,"T",Cálculos!$G$3:$OA$3,5)</f>
        <v>0</v>
      </c>
      <c r="OX77" s="69" t="str">
        <f>IF($B77="","",IF(AND(Configurações!$B$3&lt;&gt;"Simples",ISNUMBER($C77),ROUND(OV77*1440,0)&gt;$C77*60),"Jornada semanal excedida: "&amp;TEXT(OV77,"[h]:mm")&amp;" (contratada "&amp;$C77&amp;"h) • ","")&amp;IF(IF(Configurações!$B$6="Sim",OW77&gt;6,OW77&gt;Configurações!$B$5),IF(Configurações!$B$6="Sim","Semana inteira sem folga — mínimo 1 folga (CCT/ACT) • ","Mais de "&amp;Configurações!$B$5&amp;" dias trabalhados — obrigatórias 2 folgas semanais • "),"")&amp;IF(COUNTIF(LC77:NZ77,"*7DIA*")&gt;0,"7º dia consecutivo de trabalho • ","")&amp;IF(COUNTIF(LC77:NZ77,"*DOM*")&gt;0,"Domingos consecutivos acima do permitido • ","")&amp;IF(COUNTIF(LC77:NZ77,"*INT-INDEVIDO*")&gt;0,"Intervalo indevido em jornada até 4h • ","")&amp;IF(COUNTIF(LC77:NZ77,"*INT-15MIN*")&gt;0,"Intervalo deve ser de 15 min (jornada 4h01–6h) • ","")&amp;IF(COUNTIF(LC77:NZ77,"*INT-1H2H*")&gt;0,"Intervalo fora de 1h–2h (jornada acima de 6h) • ",""))</f>
        <v/>
      </c>
      <c r="OY77">
        <f>IF($B77="",0,IF(AND(Configurações!$B$3&lt;&gt;"Simples",ISNUMBER($C77),ROUND(OV77*1440,0)&gt;$C77*60),1,0))</f>
        <v>0</v>
      </c>
      <c r="OZ77">
        <f>IF($B77="",0,IF(IF(Configurações!$B$6="Sim",OW77&gt;6,OW77&gt;Configurações!$B$5),1,0))</f>
        <v>0</v>
      </c>
      <c r="PA77">
        <f>IF($B77="",0,SUMPRODUCT((Cálculos!$G$4:$OA$4="T")*(Cálculos!$G$5:$OA$5&gt;=$PA$5)*(Cálculos!$G$5:$OA$5&lt;=$PB$5))-PE77)</f>
        <v>0</v>
      </c>
      <c r="PB77">
        <f>IF($B77="",0,PA77-SUMIFS(Cálculos!$G77:$OA77,Cálculos!$G$4:$OA$4,"T",Cálculos!$G$5:$OA$5,"&gt;="&amp;$PA$5,Cálculos!$G$5:$OA$5,"&lt;="&amp;$PB$5))</f>
        <v>0</v>
      </c>
      <c r="PC77">
        <f>ROUND(PA77*Configurações!$B$7/7,0)</f>
        <v>0</v>
      </c>
      <c r="PD77">
        <f>IF(AND(Configurações!$B$6="Sim",PA77&gt;0,PB77&lt;PC77),1,0)</f>
        <v>0</v>
      </c>
      <c r="PE77">
        <f>IF($B77="",0,COUNTIFS(Cálculos!$G$4:$OA$4,"ST",Cálculos!$G$5:$OA$5,"&gt;="&amp;$PA$5,Cálculos!$G$5:$OA$5,"&lt;="&amp;$PB$5,Cálculos!$G77:$OA77,"FERIAS"))</f>
        <v>0</v>
      </c>
      <c r="PF77">
        <f>IF($B77="",0,SUMPRODUCT((Cálculos!$G$4:$OA$4="T")*(Cálculos!$G$5:$OA$5&gt;=$PF$5)*(Cálculos!$G$5:$OA$5&lt;=$PG$5))-PJ77)</f>
        <v>0</v>
      </c>
      <c r="PG77">
        <f>IF($B77="",0,PF77-SUMIFS(Cálculos!$G77:$OA77,Cálculos!$G$4:$OA$4,"T",Cálculos!$G$5:$OA$5,"&gt;="&amp;$PF$5,Cálculos!$G$5:$OA$5,"&lt;="&amp;$PG$5))</f>
        <v>0</v>
      </c>
      <c r="PH77">
        <f>ROUND(PF77*Configurações!$B$7/7,0)</f>
        <v>0</v>
      </c>
      <c r="PI77">
        <f>IF(AND(Configurações!$B$6="Sim",PF77&gt;0,PG77&lt;PH77),1,0)</f>
        <v>0</v>
      </c>
      <c r="PJ77">
        <f>IF($B77="",0,COUNTIFS(Cálculos!$G$4:$OA$4,"ST",Cálculos!$G$5:$OA$5,"&gt;="&amp;$PF$5,Cálculos!$G$5:$OA$5,"&lt;="&amp;$PG$5,Cálculos!$G77:$OA77,"FERIAS"))</f>
        <v>0</v>
      </c>
      <c r="PK77">
        <f>IF($B77="",0,SUMPRODUCT((Cálculos!$G$4:$OA$4="T")*(Cálculos!$G$5:$OA$5&gt;=$PK$5)*(Cálculos!$G$5:$OA$5&lt;=$PL$5))-PO77)</f>
        <v>0</v>
      </c>
      <c r="PL77">
        <f>IF($B77="",0,PK77-SUMIFS(Cálculos!$G77:$OA77,Cálculos!$G$4:$OA$4,"T",Cálculos!$G$5:$OA$5,"&gt;="&amp;$PK$5,Cálculos!$G$5:$OA$5,"&lt;="&amp;$PL$5))</f>
        <v>0</v>
      </c>
      <c r="PM77">
        <f>ROUND(PK77*Configurações!$B$7/7,0)</f>
        <v>0</v>
      </c>
      <c r="PN77">
        <f>IF(AND(Configurações!$B$6="Sim",PK77&gt;0,PL77&lt;PM77),1,0)</f>
        <v>0</v>
      </c>
      <c r="PO77">
        <f>IF($B77="",0,COUNTIFS(Cálculos!$G$4:$OA$4,"ST",Cálculos!$G$5:$OA$5,"&gt;="&amp;$PK$5,Cálculos!$G$5:$OA$5,"&lt;="&amp;$PL$5,Cálculos!$G77:$OA77,"FERIAS"))</f>
        <v>0</v>
      </c>
      <c r="PP77" s="69" t="str">
        <f t="shared" si="212"/>
        <v/>
      </c>
    </row>
    <row r="78" spans="1:432" x14ac:dyDescent="0.25">
      <c r="A78" s="68" t="str">
        <f t="shared" si="106"/>
        <v/>
      </c>
      <c r="B78" s="69" t="str">
        <f>IF(Configurações!$B$3="Colunas",IF('Escala Colunas'!Q$4="","",'Escala Colunas'!Q$4),IF(Configurações!$B$3="Simples",IF('Escala Simples'!$B78="","",'Escala Simples'!$B78),IF('Escala Linhas'!$B78="","",'Escala Linhas'!$B78)))</f>
        <v/>
      </c>
      <c r="C78" s="70" t="str">
        <f>IF($B78="","",IFERROR(INDEX(Funcionários!$D$5:$D$84,MATCH($B78,Funcionários!$B$5:$B$84,0)),""))</f>
        <v/>
      </c>
      <c r="D78" t="str">
        <f>IF($B78="","",IFERROR(INDEX(Funcionários!$C$5:$C$84,MATCH($B78,Funcionários!$B$5:$B$84,0)),""))</f>
        <v/>
      </c>
      <c r="E78">
        <f>IF($B78="",0,IFERROR(N(INDEX(Funcionários!$E$5:$E$84,MATCH($B78,Funcionários!$B$5:$B$84,0))),0))</f>
        <v>0</v>
      </c>
      <c r="F78">
        <f>IF($B78="",0,IFERROR(N(INDEX(Funcionários!$F$5:$F$84,MATCH($B78,Funcionários!$B$5:$B$84,0))),0))</f>
        <v>0</v>
      </c>
      <c r="G78" s="71" t="str">
        <f>IF(Configurações!$B$3="Colunas",IF('Escala Colunas'!Q65="","",'Escala Colunas'!Q65),IF(Configurações!$B$3="Simples","",IF('Escala Linhas'!D78="","",'Escala Linhas'!D78)))</f>
        <v/>
      </c>
      <c r="H78" s="71" t="str">
        <f>IF(Configurações!$B$3="Colunas",IF('Escala Colunas'!Q66="","",'Escala Colunas'!Q66),IF(Configurações!$B$3="Simples","",IF('Escala Linhas'!E78="","",'Escala Linhas'!E78)))</f>
        <v/>
      </c>
      <c r="I78" s="71" t="str">
        <f>IF(Configurações!$B$3="Colunas",IF('Escala Colunas'!Q67="","",'Escala Colunas'!Q67),IF(Configurações!$B$3="Simples","",IF('Escala Linhas'!F78="","",'Escala Linhas'!F78)))</f>
        <v/>
      </c>
      <c r="J78" s="71" t="str">
        <f>IF(Configurações!$B$3="Colunas",IF('Escala Colunas'!Q68="","",'Escala Colunas'!Q68),IF(Configurações!$B$3="Simples","",IF('Escala Linhas'!G78="","",'Escala Linhas'!G78)))</f>
        <v/>
      </c>
      <c r="K78">
        <f>IF($B78="",0,IF(Configurações!$B$3="Simples",IF(OR(Q78="TRAB",Q78="ATEST"),1,0),IF(AND(G78&lt;&gt;"",J78&lt;&gt;""),1,0)))</f>
        <v>0</v>
      </c>
      <c r="L78" s="72">
        <f>IF(AND(K78=1,Configurações!$B$3&lt;&gt;"Simples"),MOD(J78-G78,1)-M78,0)</f>
        <v>0</v>
      </c>
      <c r="M78" s="72">
        <f t="shared" si="107"/>
        <v>0</v>
      </c>
      <c r="N78">
        <f t="shared" si="108"/>
        <v>0</v>
      </c>
      <c r="O78">
        <f t="shared" si="109"/>
        <v>0</v>
      </c>
      <c r="P78" s="38" t="str">
        <f>IF(K78=0,"",IF(N78&gt;Configurações!$B$15,"7DIA ","")&amp;IF(AND(WEEKDAY(G$5)=1,O78&gt;IF($D78="F",Configurações!$B$13,Configurações!$B$14)),"DOM ","")&amp;IF(Configurações!$B$3="Simples","",IF(ROUND(L78*1440,0)&lt;=ROUND(Configurações!$B$11*1440,0),IF(ROUND(M78*1440,0)&gt;0,"INT-INDEVIDO",""),IF(ROUND(L78*1440,0)&lt;=ROUND(Configurações!$B$12*1440,0),IF(ROUND(M78*1440,0)&lt;&gt;ROUND(Configurações!$B$8*1440,0),"INT-15MIN",""),IF(OR(ROUND(M78*1440,0)&lt;ROUND(Configurações!$B$9*1440,0),ROUND(M78*1440,0)&gt;ROUND(Configurações!$B$10*1440,0)),"INT-1H2H","")))))</f>
        <v/>
      </c>
      <c r="Q78" t="str">
        <f>IF(Configurações!$B$3="Simples",IF('Escala Simples'!D78="Trabalho","TRAB",IF('Escala Simples'!D78="Folga","FOLGA",IF('Escala Simples'!D78="Atestado","ATEST",IF('Escala Simples'!D78="Férias","FERIAS","")))),"")</f>
        <v/>
      </c>
      <c r="R78" s="71" t="str">
        <f>IF(Configurações!$B$3="Colunas",IF('Escala Colunas'!Q70="","",'Escala Colunas'!Q70),IF(Configurações!$B$3="Simples","",IF('Escala Linhas'!I78="","",'Escala Linhas'!I78)))</f>
        <v/>
      </c>
      <c r="S78" s="71" t="str">
        <f>IF(Configurações!$B$3="Colunas",IF('Escala Colunas'!Q71="","",'Escala Colunas'!Q71),IF(Configurações!$B$3="Simples","",IF('Escala Linhas'!J78="","",'Escala Linhas'!J78)))</f>
        <v/>
      </c>
      <c r="T78" s="71" t="str">
        <f>IF(Configurações!$B$3="Colunas",IF('Escala Colunas'!Q72="","",'Escala Colunas'!Q72),IF(Configurações!$B$3="Simples","",IF('Escala Linhas'!K78="","",'Escala Linhas'!K78)))</f>
        <v/>
      </c>
      <c r="U78" s="71" t="str">
        <f>IF(Configurações!$B$3="Colunas",IF('Escala Colunas'!Q73="","",'Escala Colunas'!Q73),IF(Configurações!$B$3="Simples","",IF('Escala Linhas'!L78="","",'Escala Linhas'!L78)))</f>
        <v/>
      </c>
      <c r="V78">
        <f>IF($B78="",0,IF(Configurações!$B$3="Simples",IF(OR(AB78="TRAB",AB78="ATEST"),1,0),IF(AND(R78&lt;&gt;"",U78&lt;&gt;""),1,0)))</f>
        <v>0</v>
      </c>
      <c r="W78" s="72">
        <f>IF(AND(V78=1,Configurações!$B$3&lt;&gt;"Simples"),MOD(U78-R78,1)-X78,0)</f>
        <v>0</v>
      </c>
      <c r="X78" s="72">
        <f t="shared" si="110"/>
        <v>0</v>
      </c>
      <c r="Y78">
        <f t="shared" si="111"/>
        <v>0</v>
      </c>
      <c r="Z78">
        <f t="shared" si="112"/>
        <v>0</v>
      </c>
      <c r="AA78" s="38" t="str">
        <f>IF(V78=0,"",IF(Y78&gt;Configurações!$B$15,"7DIA ","")&amp;IF(AND(WEEKDAY(R$5)=1,Z78&gt;IF($D78="F",Configurações!$B$13,Configurações!$B$14)),"DOM ","")&amp;IF(Configurações!$B$3="Simples","",IF(ROUND(W78*1440,0)&lt;=ROUND(Configurações!$B$11*1440,0),IF(ROUND(X78*1440,0)&gt;0,"INT-INDEVIDO",""),IF(ROUND(W78*1440,0)&lt;=ROUND(Configurações!$B$12*1440,0),IF(ROUND(X78*1440,0)&lt;&gt;ROUND(Configurações!$B$8*1440,0),"INT-15MIN",""),IF(OR(ROUND(X78*1440,0)&lt;ROUND(Configurações!$B$9*1440,0),ROUND(X78*1440,0)&gt;ROUND(Configurações!$B$10*1440,0)),"INT-1H2H","")))))</f>
        <v/>
      </c>
      <c r="AB78" t="str">
        <f>IF(Configurações!$B$3="Simples",IF('Escala Simples'!E78="Trabalho","TRAB",IF('Escala Simples'!E78="Folga","FOLGA",IF('Escala Simples'!E78="Atestado","ATEST",IF('Escala Simples'!E78="Férias","FERIAS","")))),"")</f>
        <v/>
      </c>
      <c r="AC78" s="71" t="str">
        <f>IF(Configurações!$B$3="Colunas",IF('Escala Colunas'!Q75="","",'Escala Colunas'!Q75),IF(Configurações!$B$3="Simples","",IF('Escala Linhas'!N78="","",'Escala Linhas'!N78)))</f>
        <v/>
      </c>
      <c r="AD78" s="71" t="str">
        <f>IF(Configurações!$B$3="Colunas",IF('Escala Colunas'!Q76="","",'Escala Colunas'!Q76),IF(Configurações!$B$3="Simples","",IF('Escala Linhas'!O78="","",'Escala Linhas'!O78)))</f>
        <v/>
      </c>
      <c r="AE78" s="71" t="str">
        <f>IF(Configurações!$B$3="Colunas",IF('Escala Colunas'!Q77="","",'Escala Colunas'!Q77),IF(Configurações!$B$3="Simples","",IF('Escala Linhas'!P78="","",'Escala Linhas'!P78)))</f>
        <v/>
      </c>
      <c r="AF78" s="71" t="str">
        <f>IF(Configurações!$B$3="Colunas",IF('Escala Colunas'!Q78="","",'Escala Colunas'!Q78),IF(Configurações!$B$3="Simples","",IF('Escala Linhas'!Q78="","",'Escala Linhas'!Q78)))</f>
        <v/>
      </c>
      <c r="AG78">
        <f>IF($B78="",0,IF(Configurações!$B$3="Simples",IF(OR(AM78="TRAB",AM78="ATEST"),1,0),IF(AND(AC78&lt;&gt;"",AF78&lt;&gt;""),1,0)))</f>
        <v>0</v>
      </c>
      <c r="AH78" s="72">
        <f>IF(AND(AG78=1,Configurações!$B$3&lt;&gt;"Simples"),MOD(AF78-AC78,1)-AI78,0)</f>
        <v>0</v>
      </c>
      <c r="AI78" s="72">
        <f t="shared" si="113"/>
        <v>0</v>
      </c>
      <c r="AJ78">
        <f t="shared" si="114"/>
        <v>0</v>
      </c>
      <c r="AK78">
        <f t="shared" si="115"/>
        <v>0</v>
      </c>
      <c r="AL78" s="38" t="str">
        <f>IF(AG78=0,"",IF(AJ78&gt;Configurações!$B$15,"7DIA ","")&amp;IF(AND(WEEKDAY(AC$5)=1,AK78&gt;IF($D78="F",Configurações!$B$13,Configurações!$B$14)),"DOM ","")&amp;IF(Configurações!$B$3="Simples","",IF(ROUND(AH78*1440,0)&lt;=ROUND(Configurações!$B$11*1440,0),IF(ROUND(AI78*1440,0)&gt;0,"INT-INDEVIDO",""),IF(ROUND(AH78*1440,0)&lt;=ROUND(Configurações!$B$12*1440,0),IF(ROUND(AI78*1440,0)&lt;&gt;ROUND(Configurações!$B$8*1440,0),"INT-15MIN",""),IF(OR(ROUND(AI78*1440,0)&lt;ROUND(Configurações!$B$9*1440,0),ROUND(AI78*1440,0)&gt;ROUND(Configurações!$B$10*1440,0)),"INT-1H2H","")))))</f>
        <v/>
      </c>
      <c r="AM78" t="str">
        <f>IF(Configurações!$B$3="Simples",IF('Escala Simples'!F78="Trabalho","TRAB",IF('Escala Simples'!F78="Folga","FOLGA",IF('Escala Simples'!F78="Atestado","ATEST",IF('Escala Simples'!F78="Férias","FERIAS","")))),"")</f>
        <v/>
      </c>
      <c r="AN78" s="71" t="str">
        <f>IF(Configurações!$B$3="Colunas",IF('Escala Colunas'!Q80="","",'Escala Colunas'!Q80),IF(Configurações!$B$3="Simples","",IF('Escala Linhas'!S78="","",'Escala Linhas'!S78)))</f>
        <v/>
      </c>
      <c r="AO78" s="71" t="str">
        <f>IF(Configurações!$B$3="Colunas",IF('Escala Colunas'!Q81="","",'Escala Colunas'!Q81),IF(Configurações!$B$3="Simples","",IF('Escala Linhas'!T78="","",'Escala Linhas'!T78)))</f>
        <v/>
      </c>
      <c r="AP78" s="71" t="str">
        <f>IF(Configurações!$B$3="Colunas",IF('Escala Colunas'!Q82="","",'Escala Colunas'!Q82),IF(Configurações!$B$3="Simples","",IF('Escala Linhas'!U78="","",'Escala Linhas'!U78)))</f>
        <v/>
      </c>
      <c r="AQ78" s="71" t="str">
        <f>IF(Configurações!$B$3="Colunas",IF('Escala Colunas'!Q83="","",'Escala Colunas'!Q83),IF(Configurações!$B$3="Simples","",IF('Escala Linhas'!V78="","",'Escala Linhas'!V78)))</f>
        <v/>
      </c>
      <c r="AR78">
        <f>IF($B78="",0,IF(Configurações!$B$3="Simples",IF(OR(AX78="TRAB",AX78="ATEST"),1,0),IF(AND(AN78&lt;&gt;"",AQ78&lt;&gt;""),1,0)))</f>
        <v>0</v>
      </c>
      <c r="AS78" s="72">
        <f>IF(AND(AR78=1,Configurações!$B$3&lt;&gt;"Simples"),MOD(AQ78-AN78,1)-AT78,0)</f>
        <v>0</v>
      </c>
      <c r="AT78" s="72">
        <f t="shared" si="116"/>
        <v>0</v>
      </c>
      <c r="AU78">
        <f t="shared" si="117"/>
        <v>0</v>
      </c>
      <c r="AV78">
        <f t="shared" si="118"/>
        <v>0</v>
      </c>
      <c r="AW78" s="38" t="str">
        <f>IF(AR78=0,"",IF(AU78&gt;Configurações!$B$15,"7DIA ","")&amp;IF(AND(WEEKDAY(AN$5)=1,AV78&gt;IF($D78="F",Configurações!$B$13,Configurações!$B$14)),"DOM ","")&amp;IF(Configurações!$B$3="Simples","",IF(ROUND(AS78*1440,0)&lt;=ROUND(Configurações!$B$11*1440,0),IF(ROUND(AT78*1440,0)&gt;0,"INT-INDEVIDO",""),IF(ROUND(AS78*1440,0)&lt;=ROUND(Configurações!$B$12*1440,0),IF(ROUND(AT78*1440,0)&lt;&gt;ROUND(Configurações!$B$8*1440,0),"INT-15MIN",""),IF(OR(ROUND(AT78*1440,0)&lt;ROUND(Configurações!$B$9*1440,0),ROUND(AT78*1440,0)&gt;ROUND(Configurações!$B$10*1440,0)),"INT-1H2H","")))))</f>
        <v/>
      </c>
      <c r="AX78" t="str">
        <f>IF(Configurações!$B$3="Simples",IF('Escala Simples'!G78="Trabalho","TRAB",IF('Escala Simples'!G78="Folga","FOLGA",IF('Escala Simples'!G78="Atestado","ATEST",IF('Escala Simples'!G78="Férias","FERIAS","")))),"")</f>
        <v/>
      </c>
      <c r="AY78" s="71" t="str">
        <f>IF(Configurações!$B$3="Colunas",IF('Escala Colunas'!Q85="","",'Escala Colunas'!Q85),IF(Configurações!$B$3="Simples","",IF('Escala Linhas'!X78="","",'Escala Linhas'!X78)))</f>
        <v/>
      </c>
      <c r="AZ78" s="71" t="str">
        <f>IF(Configurações!$B$3="Colunas",IF('Escala Colunas'!Q86="","",'Escala Colunas'!Q86),IF(Configurações!$B$3="Simples","",IF('Escala Linhas'!Y78="","",'Escala Linhas'!Y78)))</f>
        <v/>
      </c>
      <c r="BA78" s="71" t="str">
        <f>IF(Configurações!$B$3="Colunas",IF('Escala Colunas'!Q87="","",'Escala Colunas'!Q87),IF(Configurações!$B$3="Simples","",IF('Escala Linhas'!Z78="","",'Escala Linhas'!Z78)))</f>
        <v/>
      </c>
      <c r="BB78" s="71" t="str">
        <f>IF(Configurações!$B$3="Colunas",IF('Escala Colunas'!Q88="","",'Escala Colunas'!Q88),IF(Configurações!$B$3="Simples","",IF('Escala Linhas'!AA78="","",'Escala Linhas'!AA78)))</f>
        <v/>
      </c>
      <c r="BC78">
        <f>IF($B78="",0,IF(Configurações!$B$3="Simples",IF(OR(BI78="TRAB",BI78="ATEST"),1,0),IF(AND(AY78&lt;&gt;"",BB78&lt;&gt;""),1,0)))</f>
        <v>0</v>
      </c>
      <c r="BD78" s="72">
        <f>IF(AND(BC78=1,Configurações!$B$3&lt;&gt;"Simples"),MOD(BB78-AY78,1)-BE78,0)</f>
        <v>0</v>
      </c>
      <c r="BE78" s="72">
        <f t="shared" si="119"/>
        <v>0</v>
      </c>
      <c r="BF78">
        <f t="shared" si="120"/>
        <v>0</v>
      </c>
      <c r="BG78">
        <f t="shared" si="121"/>
        <v>0</v>
      </c>
      <c r="BH78" s="38" t="str">
        <f>IF(BC78=0,"",IF(BF78&gt;Configurações!$B$15,"7DIA ","")&amp;IF(AND(WEEKDAY(AY$5)=1,BG78&gt;IF($D78="F",Configurações!$B$13,Configurações!$B$14)),"DOM ","")&amp;IF(Configurações!$B$3="Simples","",IF(ROUND(BD78*1440,0)&lt;=ROUND(Configurações!$B$11*1440,0),IF(ROUND(BE78*1440,0)&gt;0,"INT-INDEVIDO",""),IF(ROUND(BD78*1440,0)&lt;=ROUND(Configurações!$B$12*1440,0),IF(ROUND(BE78*1440,0)&lt;&gt;ROUND(Configurações!$B$8*1440,0),"INT-15MIN",""),IF(OR(ROUND(BE78*1440,0)&lt;ROUND(Configurações!$B$9*1440,0),ROUND(BE78*1440,0)&gt;ROUND(Configurações!$B$10*1440,0)),"INT-1H2H","")))))</f>
        <v/>
      </c>
      <c r="BI78" t="str">
        <f>IF(Configurações!$B$3="Simples",IF('Escala Simples'!H78="Trabalho","TRAB",IF('Escala Simples'!H78="Folga","FOLGA",IF('Escala Simples'!H78="Atestado","ATEST",IF('Escala Simples'!H78="Férias","FERIAS","")))),"")</f>
        <v/>
      </c>
      <c r="BJ78" s="71" t="str">
        <f>IF(Configurações!$B$3="Colunas",IF('Escala Colunas'!Q90="","",'Escala Colunas'!Q90),IF(Configurações!$B$3="Simples","",IF('Escala Linhas'!AC78="","",'Escala Linhas'!AC78)))</f>
        <v/>
      </c>
      <c r="BK78" s="71" t="str">
        <f>IF(Configurações!$B$3="Colunas",IF('Escala Colunas'!Q91="","",'Escala Colunas'!Q91),IF(Configurações!$B$3="Simples","",IF('Escala Linhas'!AD78="","",'Escala Linhas'!AD78)))</f>
        <v/>
      </c>
      <c r="BL78" s="71" t="str">
        <f>IF(Configurações!$B$3="Colunas",IF('Escala Colunas'!Q92="","",'Escala Colunas'!Q92),IF(Configurações!$B$3="Simples","",IF('Escala Linhas'!AE78="","",'Escala Linhas'!AE78)))</f>
        <v/>
      </c>
      <c r="BM78" s="71" t="str">
        <f>IF(Configurações!$B$3="Colunas",IF('Escala Colunas'!Q93="","",'Escala Colunas'!Q93),IF(Configurações!$B$3="Simples","",IF('Escala Linhas'!AF78="","",'Escala Linhas'!AF78)))</f>
        <v/>
      </c>
      <c r="BN78">
        <f>IF($B78="",0,IF(Configurações!$B$3="Simples",IF(OR(BT78="TRAB",BT78="ATEST"),1,0),IF(AND(BJ78&lt;&gt;"",BM78&lt;&gt;""),1,0)))</f>
        <v>0</v>
      </c>
      <c r="BO78" s="72">
        <f>IF(AND(BN78=1,Configurações!$B$3&lt;&gt;"Simples"),MOD(BM78-BJ78,1)-BP78,0)</f>
        <v>0</v>
      </c>
      <c r="BP78" s="72">
        <f t="shared" si="122"/>
        <v>0</v>
      </c>
      <c r="BQ78">
        <f t="shared" si="123"/>
        <v>0</v>
      </c>
      <c r="BR78">
        <f t="shared" si="124"/>
        <v>0</v>
      </c>
      <c r="BS78" s="38" t="str">
        <f>IF(BN78=0,"",IF(BQ78&gt;Configurações!$B$15,"7DIA ","")&amp;IF(AND(WEEKDAY(BJ$5)=1,BR78&gt;IF($D78="F",Configurações!$B$13,Configurações!$B$14)),"DOM ","")&amp;IF(Configurações!$B$3="Simples","",IF(ROUND(BO78*1440,0)&lt;=ROUND(Configurações!$B$11*1440,0),IF(ROUND(BP78*1440,0)&gt;0,"INT-INDEVIDO",""),IF(ROUND(BO78*1440,0)&lt;=ROUND(Configurações!$B$12*1440,0),IF(ROUND(BP78*1440,0)&lt;&gt;ROUND(Configurações!$B$8*1440,0),"INT-15MIN",""),IF(OR(ROUND(BP78*1440,0)&lt;ROUND(Configurações!$B$9*1440,0),ROUND(BP78*1440,0)&gt;ROUND(Configurações!$B$10*1440,0)),"INT-1H2H","")))))</f>
        <v/>
      </c>
      <c r="BT78" t="str">
        <f>IF(Configurações!$B$3="Simples",IF('Escala Simples'!I78="Trabalho","TRAB",IF('Escala Simples'!I78="Folga","FOLGA",IF('Escala Simples'!I78="Atestado","ATEST",IF('Escala Simples'!I78="Férias","FERIAS","")))),"")</f>
        <v/>
      </c>
      <c r="BU78" s="71" t="str">
        <f>IF(Configurações!$B$3="Colunas",IF('Escala Colunas'!Q95="","",'Escala Colunas'!Q95),IF(Configurações!$B$3="Simples","",IF('Escala Linhas'!AH78="","",'Escala Linhas'!AH78)))</f>
        <v/>
      </c>
      <c r="BV78" s="71" t="str">
        <f>IF(Configurações!$B$3="Colunas",IF('Escala Colunas'!Q96="","",'Escala Colunas'!Q96),IF(Configurações!$B$3="Simples","",IF('Escala Linhas'!AI78="","",'Escala Linhas'!AI78)))</f>
        <v/>
      </c>
      <c r="BW78" s="71" t="str">
        <f>IF(Configurações!$B$3="Colunas",IF('Escala Colunas'!Q97="","",'Escala Colunas'!Q97),IF(Configurações!$B$3="Simples","",IF('Escala Linhas'!AJ78="","",'Escala Linhas'!AJ78)))</f>
        <v/>
      </c>
      <c r="BX78" s="71" t="str">
        <f>IF(Configurações!$B$3="Colunas",IF('Escala Colunas'!Q98="","",'Escala Colunas'!Q98),IF(Configurações!$B$3="Simples","",IF('Escala Linhas'!AK78="","",'Escala Linhas'!AK78)))</f>
        <v/>
      </c>
      <c r="BY78">
        <f>IF($B78="",0,IF(Configurações!$B$3="Simples",IF(OR(CE78="TRAB",CE78="ATEST"),1,0),IF(AND(BU78&lt;&gt;"",BX78&lt;&gt;""),1,0)))</f>
        <v>0</v>
      </c>
      <c r="BZ78" s="72">
        <f>IF(AND(BY78=1,Configurações!$B$3&lt;&gt;"Simples"),MOD(BX78-BU78,1)-CA78,0)</f>
        <v>0</v>
      </c>
      <c r="CA78" s="72">
        <f t="shared" si="125"/>
        <v>0</v>
      </c>
      <c r="CB78">
        <f t="shared" si="126"/>
        <v>0</v>
      </c>
      <c r="CC78">
        <f t="shared" si="127"/>
        <v>0</v>
      </c>
      <c r="CD78" s="38" t="str">
        <f>IF(BY78=0,"",IF(CB78&gt;Configurações!$B$15,"7DIA ","")&amp;IF(AND(WEEKDAY(BU$5)=1,CC78&gt;IF($D78="F",Configurações!$B$13,Configurações!$B$14)),"DOM ","")&amp;IF(Configurações!$B$3="Simples","",IF(ROUND(BZ78*1440,0)&lt;=ROUND(Configurações!$B$11*1440,0),IF(ROUND(CA78*1440,0)&gt;0,"INT-INDEVIDO",""),IF(ROUND(BZ78*1440,0)&lt;=ROUND(Configurações!$B$12*1440,0),IF(ROUND(CA78*1440,0)&lt;&gt;ROUND(Configurações!$B$8*1440,0),"INT-15MIN",""),IF(OR(ROUND(CA78*1440,0)&lt;ROUND(Configurações!$B$9*1440,0),ROUND(CA78*1440,0)&gt;ROUND(Configurações!$B$10*1440,0)),"INT-1H2H","")))))</f>
        <v/>
      </c>
      <c r="CE78" t="str">
        <f>IF(Configurações!$B$3="Simples",IF('Escala Simples'!J78="Trabalho","TRAB",IF('Escala Simples'!J78="Folga","FOLGA",IF('Escala Simples'!J78="Atestado","ATEST",IF('Escala Simples'!J78="Férias","FERIAS","")))),"")</f>
        <v/>
      </c>
      <c r="CF78" s="71" t="str">
        <f>IF(Configurações!$B$3="Colunas",IF('Escala Colunas'!Q103="","",'Escala Colunas'!Q103),IF(Configurações!$B$3="Simples","",IF('Escala Linhas'!AP78="","",'Escala Linhas'!AP78)))</f>
        <v/>
      </c>
      <c r="CG78" s="71" t="str">
        <f>IF(Configurações!$B$3="Colunas",IF('Escala Colunas'!Q104="","",'Escala Colunas'!Q104),IF(Configurações!$B$3="Simples","",IF('Escala Linhas'!AQ78="","",'Escala Linhas'!AQ78)))</f>
        <v/>
      </c>
      <c r="CH78" s="71" t="str">
        <f>IF(Configurações!$B$3="Colunas",IF('Escala Colunas'!Q105="","",'Escala Colunas'!Q105),IF(Configurações!$B$3="Simples","",IF('Escala Linhas'!AR78="","",'Escala Linhas'!AR78)))</f>
        <v/>
      </c>
      <c r="CI78" s="71" t="str">
        <f>IF(Configurações!$B$3="Colunas",IF('Escala Colunas'!Q106="","",'Escala Colunas'!Q106),IF(Configurações!$B$3="Simples","",IF('Escala Linhas'!AS78="","",'Escala Linhas'!AS78)))</f>
        <v/>
      </c>
      <c r="CJ78">
        <f>IF($B78="",0,IF(Configurações!$B$3="Simples",IF(OR(CP78="TRAB",CP78="ATEST"),1,0),IF(AND(CF78&lt;&gt;"",CI78&lt;&gt;""),1,0)))</f>
        <v>0</v>
      </c>
      <c r="CK78" s="72">
        <f>IF(AND(CJ78=1,Configurações!$B$3&lt;&gt;"Simples"),MOD(CI78-CF78,1)-CL78,0)</f>
        <v>0</v>
      </c>
      <c r="CL78" s="72">
        <f t="shared" si="128"/>
        <v>0</v>
      </c>
      <c r="CM78">
        <f t="shared" si="129"/>
        <v>0</v>
      </c>
      <c r="CN78">
        <f t="shared" si="130"/>
        <v>0</v>
      </c>
      <c r="CO78" s="38" t="str">
        <f>IF(CJ78=0,"",IF(CM78&gt;Configurações!$B$15,"7DIA ","")&amp;IF(AND(WEEKDAY(CF$5)=1,CN78&gt;IF($D78="F",Configurações!$B$13,Configurações!$B$14)),"DOM ","")&amp;IF(Configurações!$B$3="Simples","",IF(ROUND(CK78*1440,0)&lt;=ROUND(Configurações!$B$11*1440,0),IF(ROUND(CL78*1440,0)&gt;0,"INT-INDEVIDO",""),IF(ROUND(CK78*1440,0)&lt;=ROUND(Configurações!$B$12*1440,0),IF(ROUND(CL78*1440,0)&lt;&gt;ROUND(Configurações!$B$8*1440,0),"INT-15MIN",""),IF(OR(ROUND(CL78*1440,0)&lt;ROUND(Configurações!$B$9*1440,0),ROUND(CL78*1440,0)&gt;ROUND(Configurações!$B$10*1440,0)),"INT-1H2H","")))))</f>
        <v/>
      </c>
      <c r="CP78" t="str">
        <f>IF(Configurações!$B$3="Simples",IF('Escala Simples'!M78="Trabalho","TRAB",IF('Escala Simples'!M78="Folga","FOLGA",IF('Escala Simples'!M78="Atestado","ATEST",IF('Escala Simples'!M78="Férias","FERIAS","")))),"")</f>
        <v/>
      </c>
      <c r="CQ78" s="71" t="str">
        <f>IF(Configurações!$B$3="Colunas",IF('Escala Colunas'!Q108="","",'Escala Colunas'!Q108),IF(Configurações!$B$3="Simples","",IF('Escala Linhas'!AU78="","",'Escala Linhas'!AU78)))</f>
        <v/>
      </c>
      <c r="CR78" s="71" t="str">
        <f>IF(Configurações!$B$3="Colunas",IF('Escala Colunas'!Q109="","",'Escala Colunas'!Q109),IF(Configurações!$B$3="Simples","",IF('Escala Linhas'!AV78="","",'Escala Linhas'!AV78)))</f>
        <v/>
      </c>
      <c r="CS78" s="71" t="str">
        <f>IF(Configurações!$B$3="Colunas",IF('Escala Colunas'!Q110="","",'Escala Colunas'!Q110),IF(Configurações!$B$3="Simples","",IF('Escala Linhas'!AW78="","",'Escala Linhas'!AW78)))</f>
        <v/>
      </c>
      <c r="CT78" s="71" t="str">
        <f>IF(Configurações!$B$3="Colunas",IF('Escala Colunas'!Q111="","",'Escala Colunas'!Q111),IF(Configurações!$B$3="Simples","",IF('Escala Linhas'!AX78="","",'Escala Linhas'!AX78)))</f>
        <v/>
      </c>
      <c r="CU78">
        <f>IF($B78="",0,IF(Configurações!$B$3="Simples",IF(OR(DA78="TRAB",DA78="ATEST"),1,0),IF(AND(CQ78&lt;&gt;"",CT78&lt;&gt;""),1,0)))</f>
        <v>0</v>
      </c>
      <c r="CV78" s="72">
        <f>IF(AND(CU78=1,Configurações!$B$3&lt;&gt;"Simples"),MOD(CT78-CQ78,1)-CW78,0)</f>
        <v>0</v>
      </c>
      <c r="CW78" s="72">
        <f t="shared" si="131"/>
        <v>0</v>
      </c>
      <c r="CX78">
        <f t="shared" si="132"/>
        <v>0</v>
      </c>
      <c r="CY78">
        <f t="shared" si="133"/>
        <v>0</v>
      </c>
      <c r="CZ78" s="38" t="str">
        <f>IF(CU78=0,"",IF(CX78&gt;Configurações!$B$15,"7DIA ","")&amp;IF(AND(WEEKDAY(CQ$5)=1,CY78&gt;IF($D78="F",Configurações!$B$13,Configurações!$B$14)),"DOM ","")&amp;IF(Configurações!$B$3="Simples","",IF(ROUND(CV78*1440,0)&lt;=ROUND(Configurações!$B$11*1440,0),IF(ROUND(CW78*1440,0)&gt;0,"INT-INDEVIDO",""),IF(ROUND(CV78*1440,0)&lt;=ROUND(Configurações!$B$12*1440,0),IF(ROUND(CW78*1440,0)&lt;&gt;ROUND(Configurações!$B$8*1440,0),"INT-15MIN",""),IF(OR(ROUND(CW78*1440,0)&lt;ROUND(Configurações!$B$9*1440,0),ROUND(CW78*1440,0)&gt;ROUND(Configurações!$B$10*1440,0)),"INT-1H2H","")))))</f>
        <v/>
      </c>
      <c r="DA78" t="str">
        <f>IF(Configurações!$B$3="Simples",IF('Escala Simples'!N78="Trabalho","TRAB",IF('Escala Simples'!N78="Folga","FOLGA",IF('Escala Simples'!N78="Atestado","ATEST",IF('Escala Simples'!N78="Férias","FERIAS","")))),"")</f>
        <v/>
      </c>
      <c r="DB78" s="71" t="str">
        <f>IF(Configurações!$B$3="Colunas",IF('Escala Colunas'!Q113="","",'Escala Colunas'!Q113),IF(Configurações!$B$3="Simples","",IF('Escala Linhas'!AZ78="","",'Escala Linhas'!AZ78)))</f>
        <v/>
      </c>
      <c r="DC78" s="71" t="str">
        <f>IF(Configurações!$B$3="Colunas",IF('Escala Colunas'!Q114="","",'Escala Colunas'!Q114),IF(Configurações!$B$3="Simples","",IF('Escala Linhas'!BA78="","",'Escala Linhas'!BA78)))</f>
        <v/>
      </c>
      <c r="DD78" s="71" t="str">
        <f>IF(Configurações!$B$3="Colunas",IF('Escala Colunas'!Q115="","",'Escala Colunas'!Q115),IF(Configurações!$B$3="Simples","",IF('Escala Linhas'!BB78="","",'Escala Linhas'!BB78)))</f>
        <v/>
      </c>
      <c r="DE78" s="71" t="str">
        <f>IF(Configurações!$B$3="Colunas",IF('Escala Colunas'!Q116="","",'Escala Colunas'!Q116),IF(Configurações!$B$3="Simples","",IF('Escala Linhas'!BC78="","",'Escala Linhas'!BC78)))</f>
        <v/>
      </c>
      <c r="DF78">
        <f>IF($B78="",0,IF(Configurações!$B$3="Simples",IF(OR(DL78="TRAB",DL78="ATEST"),1,0),IF(AND(DB78&lt;&gt;"",DE78&lt;&gt;""),1,0)))</f>
        <v>0</v>
      </c>
      <c r="DG78" s="72">
        <f>IF(AND(DF78=1,Configurações!$B$3&lt;&gt;"Simples"),MOD(DE78-DB78,1)-DH78,0)</f>
        <v>0</v>
      </c>
      <c r="DH78" s="72">
        <f t="shared" si="134"/>
        <v>0</v>
      </c>
      <c r="DI78">
        <f t="shared" si="135"/>
        <v>0</v>
      </c>
      <c r="DJ78">
        <f t="shared" si="136"/>
        <v>0</v>
      </c>
      <c r="DK78" s="38" t="str">
        <f>IF(DF78=0,"",IF(DI78&gt;Configurações!$B$15,"7DIA ","")&amp;IF(AND(WEEKDAY(DB$5)=1,DJ78&gt;IF($D78="F",Configurações!$B$13,Configurações!$B$14)),"DOM ","")&amp;IF(Configurações!$B$3="Simples","",IF(ROUND(DG78*1440,0)&lt;=ROUND(Configurações!$B$11*1440,0),IF(ROUND(DH78*1440,0)&gt;0,"INT-INDEVIDO",""),IF(ROUND(DG78*1440,0)&lt;=ROUND(Configurações!$B$12*1440,0),IF(ROUND(DH78*1440,0)&lt;&gt;ROUND(Configurações!$B$8*1440,0),"INT-15MIN",""),IF(OR(ROUND(DH78*1440,0)&lt;ROUND(Configurações!$B$9*1440,0),ROUND(DH78*1440,0)&gt;ROUND(Configurações!$B$10*1440,0)),"INT-1H2H","")))))</f>
        <v/>
      </c>
      <c r="DL78" t="str">
        <f>IF(Configurações!$B$3="Simples",IF('Escala Simples'!O78="Trabalho","TRAB",IF('Escala Simples'!O78="Folga","FOLGA",IF('Escala Simples'!O78="Atestado","ATEST",IF('Escala Simples'!O78="Férias","FERIAS","")))),"")</f>
        <v/>
      </c>
      <c r="DM78" s="71" t="str">
        <f>IF(Configurações!$B$3="Colunas",IF('Escala Colunas'!Q118="","",'Escala Colunas'!Q118),IF(Configurações!$B$3="Simples","",IF('Escala Linhas'!BE78="","",'Escala Linhas'!BE78)))</f>
        <v/>
      </c>
      <c r="DN78" s="71" t="str">
        <f>IF(Configurações!$B$3="Colunas",IF('Escala Colunas'!Q119="","",'Escala Colunas'!Q119),IF(Configurações!$B$3="Simples","",IF('Escala Linhas'!BF78="","",'Escala Linhas'!BF78)))</f>
        <v/>
      </c>
      <c r="DO78" s="71" t="str">
        <f>IF(Configurações!$B$3="Colunas",IF('Escala Colunas'!Q120="","",'Escala Colunas'!Q120),IF(Configurações!$B$3="Simples","",IF('Escala Linhas'!BG78="","",'Escala Linhas'!BG78)))</f>
        <v/>
      </c>
      <c r="DP78" s="71" t="str">
        <f>IF(Configurações!$B$3="Colunas",IF('Escala Colunas'!Q121="","",'Escala Colunas'!Q121),IF(Configurações!$B$3="Simples","",IF('Escala Linhas'!BH78="","",'Escala Linhas'!BH78)))</f>
        <v/>
      </c>
      <c r="DQ78">
        <f>IF($B78="",0,IF(Configurações!$B$3="Simples",IF(OR(DW78="TRAB",DW78="ATEST"),1,0),IF(AND(DM78&lt;&gt;"",DP78&lt;&gt;""),1,0)))</f>
        <v>0</v>
      </c>
      <c r="DR78" s="72">
        <f>IF(AND(DQ78=1,Configurações!$B$3&lt;&gt;"Simples"),MOD(DP78-DM78,1)-DS78,0)</f>
        <v>0</v>
      </c>
      <c r="DS78" s="72">
        <f t="shared" si="137"/>
        <v>0</v>
      </c>
      <c r="DT78">
        <f t="shared" si="138"/>
        <v>0</v>
      </c>
      <c r="DU78">
        <f t="shared" si="139"/>
        <v>0</v>
      </c>
      <c r="DV78" s="38" t="str">
        <f>IF(DQ78=0,"",IF(DT78&gt;Configurações!$B$15,"7DIA ","")&amp;IF(AND(WEEKDAY(DM$5)=1,DU78&gt;IF($D78="F",Configurações!$B$13,Configurações!$B$14)),"DOM ","")&amp;IF(Configurações!$B$3="Simples","",IF(ROUND(DR78*1440,0)&lt;=ROUND(Configurações!$B$11*1440,0),IF(ROUND(DS78*1440,0)&gt;0,"INT-INDEVIDO",""),IF(ROUND(DR78*1440,0)&lt;=ROUND(Configurações!$B$12*1440,0),IF(ROUND(DS78*1440,0)&lt;&gt;ROUND(Configurações!$B$8*1440,0),"INT-15MIN",""),IF(OR(ROUND(DS78*1440,0)&lt;ROUND(Configurações!$B$9*1440,0),ROUND(DS78*1440,0)&gt;ROUND(Configurações!$B$10*1440,0)),"INT-1H2H","")))))</f>
        <v/>
      </c>
      <c r="DW78" t="str">
        <f>IF(Configurações!$B$3="Simples",IF('Escala Simples'!P78="Trabalho","TRAB",IF('Escala Simples'!P78="Folga","FOLGA",IF('Escala Simples'!P78="Atestado","ATEST",IF('Escala Simples'!P78="Férias","FERIAS","")))),"")</f>
        <v/>
      </c>
      <c r="DX78" s="71" t="str">
        <f>IF(Configurações!$B$3="Colunas",IF('Escala Colunas'!Q123="","",'Escala Colunas'!Q123),IF(Configurações!$B$3="Simples","",IF('Escala Linhas'!BJ78="","",'Escala Linhas'!BJ78)))</f>
        <v/>
      </c>
      <c r="DY78" s="71" t="str">
        <f>IF(Configurações!$B$3="Colunas",IF('Escala Colunas'!Q124="","",'Escala Colunas'!Q124),IF(Configurações!$B$3="Simples","",IF('Escala Linhas'!BK78="","",'Escala Linhas'!BK78)))</f>
        <v/>
      </c>
      <c r="DZ78" s="71" t="str">
        <f>IF(Configurações!$B$3="Colunas",IF('Escala Colunas'!Q125="","",'Escala Colunas'!Q125),IF(Configurações!$B$3="Simples","",IF('Escala Linhas'!BL78="","",'Escala Linhas'!BL78)))</f>
        <v/>
      </c>
      <c r="EA78" s="71" t="str">
        <f>IF(Configurações!$B$3="Colunas",IF('Escala Colunas'!Q126="","",'Escala Colunas'!Q126),IF(Configurações!$B$3="Simples","",IF('Escala Linhas'!BM78="","",'Escala Linhas'!BM78)))</f>
        <v/>
      </c>
      <c r="EB78">
        <f>IF($B78="",0,IF(Configurações!$B$3="Simples",IF(OR(EH78="TRAB",EH78="ATEST"),1,0),IF(AND(DX78&lt;&gt;"",EA78&lt;&gt;""),1,0)))</f>
        <v>0</v>
      </c>
      <c r="EC78" s="72">
        <f>IF(AND(EB78=1,Configurações!$B$3&lt;&gt;"Simples"),MOD(EA78-DX78,1)-ED78,0)</f>
        <v>0</v>
      </c>
      <c r="ED78" s="72">
        <f t="shared" si="140"/>
        <v>0</v>
      </c>
      <c r="EE78">
        <f t="shared" si="141"/>
        <v>0</v>
      </c>
      <c r="EF78">
        <f t="shared" si="142"/>
        <v>0</v>
      </c>
      <c r="EG78" s="38" t="str">
        <f>IF(EB78=0,"",IF(EE78&gt;Configurações!$B$15,"7DIA ","")&amp;IF(AND(WEEKDAY(DX$5)=1,EF78&gt;IF($D78="F",Configurações!$B$13,Configurações!$B$14)),"DOM ","")&amp;IF(Configurações!$B$3="Simples","",IF(ROUND(EC78*1440,0)&lt;=ROUND(Configurações!$B$11*1440,0),IF(ROUND(ED78*1440,0)&gt;0,"INT-INDEVIDO",""),IF(ROUND(EC78*1440,0)&lt;=ROUND(Configurações!$B$12*1440,0),IF(ROUND(ED78*1440,0)&lt;&gt;ROUND(Configurações!$B$8*1440,0),"INT-15MIN",""),IF(OR(ROUND(ED78*1440,0)&lt;ROUND(Configurações!$B$9*1440,0),ROUND(ED78*1440,0)&gt;ROUND(Configurações!$B$10*1440,0)),"INT-1H2H","")))))</f>
        <v/>
      </c>
      <c r="EH78" t="str">
        <f>IF(Configurações!$B$3="Simples",IF('Escala Simples'!Q78="Trabalho","TRAB",IF('Escala Simples'!Q78="Folga","FOLGA",IF('Escala Simples'!Q78="Atestado","ATEST",IF('Escala Simples'!Q78="Férias","FERIAS","")))),"")</f>
        <v/>
      </c>
      <c r="EI78" s="71" t="str">
        <f>IF(Configurações!$B$3="Colunas",IF('Escala Colunas'!Q128="","",'Escala Colunas'!Q128),IF(Configurações!$B$3="Simples","",IF('Escala Linhas'!BO78="","",'Escala Linhas'!BO78)))</f>
        <v/>
      </c>
      <c r="EJ78" s="71" t="str">
        <f>IF(Configurações!$B$3="Colunas",IF('Escala Colunas'!Q129="","",'Escala Colunas'!Q129),IF(Configurações!$B$3="Simples","",IF('Escala Linhas'!BP78="","",'Escala Linhas'!BP78)))</f>
        <v/>
      </c>
      <c r="EK78" s="71" t="str">
        <f>IF(Configurações!$B$3="Colunas",IF('Escala Colunas'!Q130="","",'Escala Colunas'!Q130),IF(Configurações!$B$3="Simples","",IF('Escala Linhas'!BQ78="","",'Escala Linhas'!BQ78)))</f>
        <v/>
      </c>
      <c r="EL78" s="71" t="str">
        <f>IF(Configurações!$B$3="Colunas",IF('Escala Colunas'!Q131="","",'Escala Colunas'!Q131),IF(Configurações!$B$3="Simples","",IF('Escala Linhas'!BR78="","",'Escala Linhas'!BR78)))</f>
        <v/>
      </c>
      <c r="EM78">
        <f>IF($B78="",0,IF(Configurações!$B$3="Simples",IF(OR(ES78="TRAB",ES78="ATEST"),1,0),IF(AND(EI78&lt;&gt;"",EL78&lt;&gt;""),1,0)))</f>
        <v>0</v>
      </c>
      <c r="EN78" s="72">
        <f>IF(AND(EM78=1,Configurações!$B$3&lt;&gt;"Simples"),MOD(EL78-EI78,1)-EO78,0)</f>
        <v>0</v>
      </c>
      <c r="EO78" s="72">
        <f t="shared" si="143"/>
        <v>0</v>
      </c>
      <c r="EP78">
        <f t="shared" si="144"/>
        <v>0</v>
      </c>
      <c r="EQ78">
        <f t="shared" si="145"/>
        <v>0</v>
      </c>
      <c r="ER78" s="38" t="str">
        <f>IF(EM78=0,"",IF(EP78&gt;Configurações!$B$15,"7DIA ","")&amp;IF(AND(WEEKDAY(EI$5)=1,EQ78&gt;IF($D78="F",Configurações!$B$13,Configurações!$B$14)),"DOM ","")&amp;IF(Configurações!$B$3="Simples","",IF(ROUND(EN78*1440,0)&lt;=ROUND(Configurações!$B$11*1440,0),IF(ROUND(EO78*1440,0)&gt;0,"INT-INDEVIDO",""),IF(ROUND(EN78*1440,0)&lt;=ROUND(Configurações!$B$12*1440,0),IF(ROUND(EO78*1440,0)&lt;&gt;ROUND(Configurações!$B$8*1440,0),"INT-15MIN",""),IF(OR(ROUND(EO78*1440,0)&lt;ROUND(Configurações!$B$9*1440,0),ROUND(EO78*1440,0)&gt;ROUND(Configurações!$B$10*1440,0)),"INT-1H2H","")))))</f>
        <v/>
      </c>
      <c r="ES78" t="str">
        <f>IF(Configurações!$B$3="Simples",IF('Escala Simples'!R78="Trabalho","TRAB",IF('Escala Simples'!R78="Folga","FOLGA",IF('Escala Simples'!R78="Atestado","ATEST",IF('Escala Simples'!R78="Férias","FERIAS","")))),"")</f>
        <v/>
      </c>
      <c r="ET78" s="71" t="str">
        <f>IF(Configurações!$B$3="Colunas",IF('Escala Colunas'!Q133="","",'Escala Colunas'!Q133),IF(Configurações!$B$3="Simples","",IF('Escala Linhas'!BT78="","",'Escala Linhas'!BT78)))</f>
        <v/>
      </c>
      <c r="EU78" s="71" t="str">
        <f>IF(Configurações!$B$3="Colunas",IF('Escala Colunas'!Q134="","",'Escala Colunas'!Q134),IF(Configurações!$B$3="Simples","",IF('Escala Linhas'!BU78="","",'Escala Linhas'!BU78)))</f>
        <v/>
      </c>
      <c r="EV78" s="71" t="str">
        <f>IF(Configurações!$B$3="Colunas",IF('Escala Colunas'!Q135="","",'Escala Colunas'!Q135),IF(Configurações!$B$3="Simples","",IF('Escala Linhas'!BV78="","",'Escala Linhas'!BV78)))</f>
        <v/>
      </c>
      <c r="EW78" s="71" t="str">
        <f>IF(Configurações!$B$3="Colunas",IF('Escala Colunas'!Q136="","",'Escala Colunas'!Q136),IF(Configurações!$B$3="Simples","",IF('Escala Linhas'!BW78="","",'Escala Linhas'!BW78)))</f>
        <v/>
      </c>
      <c r="EX78">
        <f>IF($B78="",0,IF(Configurações!$B$3="Simples",IF(OR(FD78="TRAB",FD78="ATEST"),1,0),IF(AND(ET78&lt;&gt;"",EW78&lt;&gt;""),1,0)))</f>
        <v>0</v>
      </c>
      <c r="EY78" s="72">
        <f>IF(AND(EX78=1,Configurações!$B$3&lt;&gt;"Simples"),MOD(EW78-ET78,1)-EZ78,0)</f>
        <v>0</v>
      </c>
      <c r="EZ78" s="72">
        <f t="shared" si="146"/>
        <v>0</v>
      </c>
      <c r="FA78">
        <f t="shared" si="147"/>
        <v>0</v>
      </c>
      <c r="FB78">
        <f t="shared" si="148"/>
        <v>0</v>
      </c>
      <c r="FC78" s="38" t="str">
        <f>IF(EX78=0,"",IF(FA78&gt;Configurações!$B$15,"7DIA ","")&amp;IF(AND(WEEKDAY(ET$5)=1,FB78&gt;IF($D78="F",Configurações!$B$13,Configurações!$B$14)),"DOM ","")&amp;IF(Configurações!$B$3="Simples","",IF(ROUND(EY78*1440,0)&lt;=ROUND(Configurações!$B$11*1440,0),IF(ROUND(EZ78*1440,0)&gt;0,"INT-INDEVIDO",""),IF(ROUND(EY78*1440,0)&lt;=ROUND(Configurações!$B$12*1440,0),IF(ROUND(EZ78*1440,0)&lt;&gt;ROUND(Configurações!$B$8*1440,0),"INT-15MIN",""),IF(OR(ROUND(EZ78*1440,0)&lt;ROUND(Configurações!$B$9*1440,0),ROUND(EZ78*1440,0)&gt;ROUND(Configurações!$B$10*1440,0)),"INT-1H2H","")))))</f>
        <v/>
      </c>
      <c r="FD78" t="str">
        <f>IF(Configurações!$B$3="Simples",IF('Escala Simples'!S78="Trabalho","TRAB",IF('Escala Simples'!S78="Folga","FOLGA",IF('Escala Simples'!S78="Atestado","ATEST",IF('Escala Simples'!S78="Férias","FERIAS","")))),"")</f>
        <v/>
      </c>
      <c r="FE78" s="71" t="str">
        <f>IF(Configurações!$B$3="Colunas",IF('Escala Colunas'!Q141="","",'Escala Colunas'!Q141),IF(Configurações!$B$3="Simples","",IF('Escala Linhas'!CB78="","",'Escala Linhas'!CB78)))</f>
        <v/>
      </c>
      <c r="FF78" s="71" t="str">
        <f>IF(Configurações!$B$3="Colunas",IF('Escala Colunas'!Q142="","",'Escala Colunas'!Q142),IF(Configurações!$B$3="Simples","",IF('Escala Linhas'!CC78="","",'Escala Linhas'!CC78)))</f>
        <v/>
      </c>
      <c r="FG78" s="71" t="str">
        <f>IF(Configurações!$B$3="Colunas",IF('Escala Colunas'!Q143="","",'Escala Colunas'!Q143),IF(Configurações!$B$3="Simples","",IF('Escala Linhas'!CD78="","",'Escala Linhas'!CD78)))</f>
        <v/>
      </c>
      <c r="FH78" s="71" t="str">
        <f>IF(Configurações!$B$3="Colunas",IF('Escala Colunas'!Q144="","",'Escala Colunas'!Q144),IF(Configurações!$B$3="Simples","",IF('Escala Linhas'!CE78="","",'Escala Linhas'!CE78)))</f>
        <v/>
      </c>
      <c r="FI78">
        <f>IF($B78="",0,IF(Configurações!$B$3="Simples",IF(OR(FO78="TRAB",FO78="ATEST"),1,0),IF(AND(FE78&lt;&gt;"",FH78&lt;&gt;""),1,0)))</f>
        <v>0</v>
      </c>
      <c r="FJ78" s="72">
        <f>IF(AND(FI78=1,Configurações!$B$3&lt;&gt;"Simples"),MOD(FH78-FE78,1)-FK78,0)</f>
        <v>0</v>
      </c>
      <c r="FK78" s="72">
        <f t="shared" si="149"/>
        <v>0</v>
      </c>
      <c r="FL78">
        <f t="shared" si="150"/>
        <v>0</v>
      </c>
      <c r="FM78">
        <f t="shared" si="151"/>
        <v>0</v>
      </c>
      <c r="FN78" s="38" t="str">
        <f>IF(FI78=0,"",IF(FL78&gt;Configurações!$B$15,"7DIA ","")&amp;IF(AND(WEEKDAY(FE$5)=1,FM78&gt;IF($D78="F",Configurações!$B$13,Configurações!$B$14)),"DOM ","")&amp;IF(Configurações!$B$3="Simples","",IF(ROUND(FJ78*1440,0)&lt;=ROUND(Configurações!$B$11*1440,0),IF(ROUND(FK78*1440,0)&gt;0,"INT-INDEVIDO",""),IF(ROUND(FJ78*1440,0)&lt;=ROUND(Configurações!$B$12*1440,0),IF(ROUND(FK78*1440,0)&lt;&gt;ROUND(Configurações!$B$8*1440,0),"INT-15MIN",""),IF(OR(ROUND(FK78*1440,0)&lt;ROUND(Configurações!$B$9*1440,0),ROUND(FK78*1440,0)&gt;ROUND(Configurações!$B$10*1440,0)),"INT-1H2H","")))))</f>
        <v/>
      </c>
      <c r="FO78" t="str">
        <f>IF(Configurações!$B$3="Simples",IF('Escala Simples'!V78="Trabalho","TRAB",IF('Escala Simples'!V78="Folga","FOLGA",IF('Escala Simples'!V78="Atestado","ATEST",IF('Escala Simples'!V78="Férias","FERIAS","")))),"")</f>
        <v/>
      </c>
      <c r="FP78" s="71" t="str">
        <f>IF(Configurações!$B$3="Colunas",IF('Escala Colunas'!Q146="","",'Escala Colunas'!Q146),IF(Configurações!$B$3="Simples","",IF('Escala Linhas'!CG78="","",'Escala Linhas'!CG78)))</f>
        <v/>
      </c>
      <c r="FQ78" s="71" t="str">
        <f>IF(Configurações!$B$3="Colunas",IF('Escala Colunas'!Q147="","",'Escala Colunas'!Q147),IF(Configurações!$B$3="Simples","",IF('Escala Linhas'!CH78="","",'Escala Linhas'!CH78)))</f>
        <v/>
      </c>
      <c r="FR78" s="71" t="str">
        <f>IF(Configurações!$B$3="Colunas",IF('Escala Colunas'!Q148="","",'Escala Colunas'!Q148),IF(Configurações!$B$3="Simples","",IF('Escala Linhas'!CI78="","",'Escala Linhas'!CI78)))</f>
        <v/>
      </c>
      <c r="FS78" s="71" t="str">
        <f>IF(Configurações!$B$3="Colunas",IF('Escala Colunas'!Q149="","",'Escala Colunas'!Q149),IF(Configurações!$B$3="Simples","",IF('Escala Linhas'!CJ78="","",'Escala Linhas'!CJ78)))</f>
        <v/>
      </c>
      <c r="FT78">
        <f>IF($B78="",0,IF(Configurações!$B$3="Simples",IF(OR(FZ78="TRAB",FZ78="ATEST"),1,0),IF(AND(FP78&lt;&gt;"",FS78&lt;&gt;""),1,0)))</f>
        <v>0</v>
      </c>
      <c r="FU78" s="72">
        <f>IF(AND(FT78=1,Configurações!$B$3&lt;&gt;"Simples"),MOD(FS78-FP78,1)-FV78,0)</f>
        <v>0</v>
      </c>
      <c r="FV78" s="72">
        <f t="shared" si="152"/>
        <v>0</v>
      </c>
      <c r="FW78">
        <f t="shared" si="153"/>
        <v>0</v>
      </c>
      <c r="FX78">
        <f t="shared" si="154"/>
        <v>0</v>
      </c>
      <c r="FY78" s="38" t="str">
        <f>IF(FT78=0,"",IF(FW78&gt;Configurações!$B$15,"7DIA ","")&amp;IF(AND(WEEKDAY(FP$5)=1,FX78&gt;IF($D78="F",Configurações!$B$13,Configurações!$B$14)),"DOM ","")&amp;IF(Configurações!$B$3="Simples","",IF(ROUND(FU78*1440,0)&lt;=ROUND(Configurações!$B$11*1440,0),IF(ROUND(FV78*1440,0)&gt;0,"INT-INDEVIDO",""),IF(ROUND(FU78*1440,0)&lt;=ROUND(Configurações!$B$12*1440,0),IF(ROUND(FV78*1440,0)&lt;&gt;ROUND(Configurações!$B$8*1440,0),"INT-15MIN",""),IF(OR(ROUND(FV78*1440,0)&lt;ROUND(Configurações!$B$9*1440,0),ROUND(FV78*1440,0)&gt;ROUND(Configurações!$B$10*1440,0)),"INT-1H2H","")))))</f>
        <v/>
      </c>
      <c r="FZ78" t="str">
        <f>IF(Configurações!$B$3="Simples",IF('Escala Simples'!W78="Trabalho","TRAB",IF('Escala Simples'!W78="Folga","FOLGA",IF('Escala Simples'!W78="Atestado","ATEST",IF('Escala Simples'!W78="Férias","FERIAS","")))),"")</f>
        <v/>
      </c>
      <c r="GA78" s="71" t="str">
        <f>IF(Configurações!$B$3="Colunas",IF('Escala Colunas'!Q151="","",'Escala Colunas'!Q151),IF(Configurações!$B$3="Simples","",IF('Escala Linhas'!CL78="","",'Escala Linhas'!CL78)))</f>
        <v/>
      </c>
      <c r="GB78" s="71" t="str">
        <f>IF(Configurações!$B$3="Colunas",IF('Escala Colunas'!Q152="","",'Escala Colunas'!Q152),IF(Configurações!$B$3="Simples","",IF('Escala Linhas'!CM78="","",'Escala Linhas'!CM78)))</f>
        <v/>
      </c>
      <c r="GC78" s="71" t="str">
        <f>IF(Configurações!$B$3="Colunas",IF('Escala Colunas'!Q153="","",'Escala Colunas'!Q153),IF(Configurações!$B$3="Simples","",IF('Escala Linhas'!CN78="","",'Escala Linhas'!CN78)))</f>
        <v/>
      </c>
      <c r="GD78" s="71" t="str">
        <f>IF(Configurações!$B$3="Colunas",IF('Escala Colunas'!Q154="","",'Escala Colunas'!Q154),IF(Configurações!$B$3="Simples","",IF('Escala Linhas'!CO78="","",'Escala Linhas'!CO78)))</f>
        <v/>
      </c>
      <c r="GE78">
        <f>IF($B78="",0,IF(Configurações!$B$3="Simples",IF(OR(GK78="TRAB",GK78="ATEST"),1,0),IF(AND(GA78&lt;&gt;"",GD78&lt;&gt;""),1,0)))</f>
        <v>0</v>
      </c>
      <c r="GF78" s="72">
        <f>IF(AND(GE78=1,Configurações!$B$3&lt;&gt;"Simples"),MOD(GD78-GA78,1)-GG78,0)</f>
        <v>0</v>
      </c>
      <c r="GG78" s="72">
        <f t="shared" si="155"/>
        <v>0</v>
      </c>
      <c r="GH78">
        <f t="shared" si="156"/>
        <v>0</v>
      </c>
      <c r="GI78">
        <f t="shared" si="157"/>
        <v>0</v>
      </c>
      <c r="GJ78" s="38" t="str">
        <f>IF(GE78=0,"",IF(GH78&gt;Configurações!$B$15,"7DIA ","")&amp;IF(AND(WEEKDAY(GA$5)=1,GI78&gt;IF($D78="F",Configurações!$B$13,Configurações!$B$14)),"DOM ","")&amp;IF(Configurações!$B$3="Simples","",IF(ROUND(GF78*1440,0)&lt;=ROUND(Configurações!$B$11*1440,0),IF(ROUND(GG78*1440,0)&gt;0,"INT-INDEVIDO",""),IF(ROUND(GF78*1440,0)&lt;=ROUND(Configurações!$B$12*1440,0),IF(ROUND(GG78*1440,0)&lt;&gt;ROUND(Configurações!$B$8*1440,0),"INT-15MIN",""),IF(OR(ROUND(GG78*1440,0)&lt;ROUND(Configurações!$B$9*1440,0),ROUND(GG78*1440,0)&gt;ROUND(Configurações!$B$10*1440,0)),"INT-1H2H","")))))</f>
        <v/>
      </c>
      <c r="GK78" t="str">
        <f>IF(Configurações!$B$3="Simples",IF('Escala Simples'!X78="Trabalho","TRAB",IF('Escala Simples'!X78="Folga","FOLGA",IF('Escala Simples'!X78="Atestado","ATEST",IF('Escala Simples'!X78="Férias","FERIAS","")))),"")</f>
        <v/>
      </c>
      <c r="GL78" s="71" t="str">
        <f>IF(Configurações!$B$3="Colunas",IF('Escala Colunas'!Q156="","",'Escala Colunas'!Q156),IF(Configurações!$B$3="Simples","",IF('Escala Linhas'!CQ78="","",'Escala Linhas'!CQ78)))</f>
        <v/>
      </c>
      <c r="GM78" s="71" t="str">
        <f>IF(Configurações!$B$3="Colunas",IF('Escala Colunas'!Q157="","",'Escala Colunas'!Q157),IF(Configurações!$B$3="Simples","",IF('Escala Linhas'!CR78="","",'Escala Linhas'!CR78)))</f>
        <v/>
      </c>
      <c r="GN78" s="71" t="str">
        <f>IF(Configurações!$B$3="Colunas",IF('Escala Colunas'!Q158="","",'Escala Colunas'!Q158),IF(Configurações!$B$3="Simples","",IF('Escala Linhas'!CS78="","",'Escala Linhas'!CS78)))</f>
        <v/>
      </c>
      <c r="GO78" s="71" t="str">
        <f>IF(Configurações!$B$3="Colunas",IF('Escala Colunas'!Q159="","",'Escala Colunas'!Q159),IF(Configurações!$B$3="Simples","",IF('Escala Linhas'!CT78="","",'Escala Linhas'!CT78)))</f>
        <v/>
      </c>
      <c r="GP78">
        <f>IF($B78="",0,IF(Configurações!$B$3="Simples",IF(OR(GV78="TRAB",GV78="ATEST"),1,0),IF(AND(GL78&lt;&gt;"",GO78&lt;&gt;""),1,0)))</f>
        <v>0</v>
      </c>
      <c r="GQ78" s="72">
        <f>IF(AND(GP78=1,Configurações!$B$3&lt;&gt;"Simples"),MOD(GO78-GL78,1)-GR78,0)</f>
        <v>0</v>
      </c>
      <c r="GR78" s="72">
        <f t="shared" si="158"/>
        <v>0</v>
      </c>
      <c r="GS78">
        <f t="shared" si="159"/>
        <v>0</v>
      </c>
      <c r="GT78">
        <f t="shared" si="160"/>
        <v>0</v>
      </c>
      <c r="GU78" s="38" t="str">
        <f>IF(GP78=0,"",IF(GS78&gt;Configurações!$B$15,"7DIA ","")&amp;IF(AND(WEEKDAY(GL$5)=1,GT78&gt;IF($D78="F",Configurações!$B$13,Configurações!$B$14)),"DOM ","")&amp;IF(Configurações!$B$3="Simples","",IF(ROUND(GQ78*1440,0)&lt;=ROUND(Configurações!$B$11*1440,0),IF(ROUND(GR78*1440,0)&gt;0,"INT-INDEVIDO",""),IF(ROUND(GQ78*1440,0)&lt;=ROUND(Configurações!$B$12*1440,0),IF(ROUND(GR78*1440,0)&lt;&gt;ROUND(Configurações!$B$8*1440,0),"INT-15MIN",""),IF(OR(ROUND(GR78*1440,0)&lt;ROUND(Configurações!$B$9*1440,0),ROUND(GR78*1440,0)&gt;ROUND(Configurações!$B$10*1440,0)),"INT-1H2H","")))))</f>
        <v/>
      </c>
      <c r="GV78" t="str">
        <f>IF(Configurações!$B$3="Simples",IF('Escala Simples'!Y78="Trabalho","TRAB",IF('Escala Simples'!Y78="Folga","FOLGA",IF('Escala Simples'!Y78="Atestado","ATEST",IF('Escala Simples'!Y78="Férias","FERIAS","")))),"")</f>
        <v/>
      </c>
      <c r="GW78" s="71" t="str">
        <f>IF(Configurações!$B$3="Colunas",IF('Escala Colunas'!Q161="","",'Escala Colunas'!Q161),IF(Configurações!$B$3="Simples","",IF('Escala Linhas'!CV78="","",'Escala Linhas'!CV78)))</f>
        <v/>
      </c>
      <c r="GX78" s="71" t="str">
        <f>IF(Configurações!$B$3="Colunas",IF('Escala Colunas'!Q162="","",'Escala Colunas'!Q162),IF(Configurações!$B$3="Simples","",IF('Escala Linhas'!CW78="","",'Escala Linhas'!CW78)))</f>
        <v/>
      </c>
      <c r="GY78" s="71" t="str">
        <f>IF(Configurações!$B$3="Colunas",IF('Escala Colunas'!Q163="","",'Escala Colunas'!Q163),IF(Configurações!$B$3="Simples","",IF('Escala Linhas'!CX78="","",'Escala Linhas'!CX78)))</f>
        <v/>
      </c>
      <c r="GZ78" s="71" t="str">
        <f>IF(Configurações!$B$3="Colunas",IF('Escala Colunas'!Q164="","",'Escala Colunas'!Q164),IF(Configurações!$B$3="Simples","",IF('Escala Linhas'!CY78="","",'Escala Linhas'!CY78)))</f>
        <v/>
      </c>
      <c r="HA78">
        <f>IF($B78="",0,IF(Configurações!$B$3="Simples",IF(OR(HG78="TRAB",HG78="ATEST"),1,0),IF(AND(GW78&lt;&gt;"",GZ78&lt;&gt;""),1,0)))</f>
        <v>0</v>
      </c>
      <c r="HB78" s="72">
        <f>IF(AND(HA78=1,Configurações!$B$3&lt;&gt;"Simples"),MOD(GZ78-GW78,1)-HC78,0)</f>
        <v>0</v>
      </c>
      <c r="HC78" s="72">
        <f t="shared" si="161"/>
        <v>0</v>
      </c>
      <c r="HD78">
        <f t="shared" si="162"/>
        <v>0</v>
      </c>
      <c r="HE78">
        <f t="shared" si="163"/>
        <v>0</v>
      </c>
      <c r="HF78" s="38" t="str">
        <f>IF(HA78=0,"",IF(HD78&gt;Configurações!$B$15,"7DIA ","")&amp;IF(AND(WEEKDAY(GW$5)=1,HE78&gt;IF($D78="F",Configurações!$B$13,Configurações!$B$14)),"DOM ","")&amp;IF(Configurações!$B$3="Simples","",IF(ROUND(HB78*1440,0)&lt;=ROUND(Configurações!$B$11*1440,0),IF(ROUND(HC78*1440,0)&gt;0,"INT-INDEVIDO",""),IF(ROUND(HB78*1440,0)&lt;=ROUND(Configurações!$B$12*1440,0),IF(ROUND(HC78*1440,0)&lt;&gt;ROUND(Configurações!$B$8*1440,0),"INT-15MIN",""),IF(OR(ROUND(HC78*1440,0)&lt;ROUND(Configurações!$B$9*1440,0),ROUND(HC78*1440,0)&gt;ROUND(Configurações!$B$10*1440,0)),"INT-1H2H","")))))</f>
        <v/>
      </c>
      <c r="HG78" t="str">
        <f>IF(Configurações!$B$3="Simples",IF('Escala Simples'!Z78="Trabalho","TRAB",IF('Escala Simples'!Z78="Folga","FOLGA",IF('Escala Simples'!Z78="Atestado","ATEST",IF('Escala Simples'!Z78="Férias","FERIAS","")))),"")</f>
        <v/>
      </c>
      <c r="HH78" s="71" t="str">
        <f>IF(Configurações!$B$3="Colunas",IF('Escala Colunas'!Q166="","",'Escala Colunas'!Q166),IF(Configurações!$B$3="Simples","",IF('Escala Linhas'!DA78="","",'Escala Linhas'!DA78)))</f>
        <v/>
      </c>
      <c r="HI78" s="71" t="str">
        <f>IF(Configurações!$B$3="Colunas",IF('Escala Colunas'!Q167="","",'Escala Colunas'!Q167),IF(Configurações!$B$3="Simples","",IF('Escala Linhas'!DB78="","",'Escala Linhas'!DB78)))</f>
        <v/>
      </c>
      <c r="HJ78" s="71" t="str">
        <f>IF(Configurações!$B$3="Colunas",IF('Escala Colunas'!Q168="","",'Escala Colunas'!Q168),IF(Configurações!$B$3="Simples","",IF('Escala Linhas'!DC78="","",'Escala Linhas'!DC78)))</f>
        <v/>
      </c>
      <c r="HK78" s="71" t="str">
        <f>IF(Configurações!$B$3="Colunas",IF('Escala Colunas'!Q169="","",'Escala Colunas'!Q169),IF(Configurações!$B$3="Simples","",IF('Escala Linhas'!DD78="","",'Escala Linhas'!DD78)))</f>
        <v/>
      </c>
      <c r="HL78">
        <f>IF($B78="",0,IF(Configurações!$B$3="Simples",IF(OR(HR78="TRAB",HR78="ATEST"),1,0),IF(AND(HH78&lt;&gt;"",HK78&lt;&gt;""),1,0)))</f>
        <v>0</v>
      </c>
      <c r="HM78" s="72">
        <f>IF(AND(HL78=1,Configurações!$B$3&lt;&gt;"Simples"),MOD(HK78-HH78,1)-HN78,0)</f>
        <v>0</v>
      </c>
      <c r="HN78" s="72">
        <f t="shared" si="164"/>
        <v>0</v>
      </c>
      <c r="HO78">
        <f t="shared" si="165"/>
        <v>0</v>
      </c>
      <c r="HP78">
        <f t="shared" si="166"/>
        <v>0</v>
      </c>
      <c r="HQ78" s="38" t="str">
        <f>IF(HL78=0,"",IF(HO78&gt;Configurações!$B$15,"7DIA ","")&amp;IF(AND(WEEKDAY(HH$5)=1,HP78&gt;IF($D78="F",Configurações!$B$13,Configurações!$B$14)),"DOM ","")&amp;IF(Configurações!$B$3="Simples","",IF(ROUND(HM78*1440,0)&lt;=ROUND(Configurações!$B$11*1440,0),IF(ROUND(HN78*1440,0)&gt;0,"INT-INDEVIDO",""),IF(ROUND(HM78*1440,0)&lt;=ROUND(Configurações!$B$12*1440,0),IF(ROUND(HN78*1440,0)&lt;&gt;ROUND(Configurações!$B$8*1440,0),"INT-15MIN",""),IF(OR(ROUND(HN78*1440,0)&lt;ROUND(Configurações!$B$9*1440,0),ROUND(HN78*1440,0)&gt;ROUND(Configurações!$B$10*1440,0)),"INT-1H2H","")))))</f>
        <v/>
      </c>
      <c r="HR78" t="str">
        <f>IF(Configurações!$B$3="Simples",IF('Escala Simples'!AA78="Trabalho","TRAB",IF('Escala Simples'!AA78="Folga","FOLGA",IF('Escala Simples'!AA78="Atestado","ATEST",IF('Escala Simples'!AA78="Férias","FERIAS","")))),"")</f>
        <v/>
      </c>
      <c r="HS78" s="71" t="str">
        <f>IF(Configurações!$B$3="Colunas",IF('Escala Colunas'!Q171="","",'Escala Colunas'!Q171),IF(Configurações!$B$3="Simples","",IF('Escala Linhas'!DF78="","",'Escala Linhas'!DF78)))</f>
        <v/>
      </c>
      <c r="HT78" s="71" t="str">
        <f>IF(Configurações!$B$3="Colunas",IF('Escala Colunas'!Q172="","",'Escala Colunas'!Q172),IF(Configurações!$B$3="Simples","",IF('Escala Linhas'!DG78="","",'Escala Linhas'!DG78)))</f>
        <v/>
      </c>
      <c r="HU78" s="71" t="str">
        <f>IF(Configurações!$B$3="Colunas",IF('Escala Colunas'!Q173="","",'Escala Colunas'!Q173),IF(Configurações!$B$3="Simples","",IF('Escala Linhas'!DH78="","",'Escala Linhas'!DH78)))</f>
        <v/>
      </c>
      <c r="HV78" s="71" t="str">
        <f>IF(Configurações!$B$3="Colunas",IF('Escala Colunas'!Q174="","",'Escala Colunas'!Q174),IF(Configurações!$B$3="Simples","",IF('Escala Linhas'!DI78="","",'Escala Linhas'!DI78)))</f>
        <v/>
      </c>
      <c r="HW78">
        <f>IF($B78="",0,IF(Configurações!$B$3="Simples",IF(OR(IC78="TRAB",IC78="ATEST"),1,0),IF(AND(HS78&lt;&gt;"",HV78&lt;&gt;""),1,0)))</f>
        <v>0</v>
      </c>
      <c r="HX78" s="72">
        <f>IF(AND(HW78=1,Configurações!$B$3&lt;&gt;"Simples"),MOD(HV78-HS78,1)-HY78,0)</f>
        <v>0</v>
      </c>
      <c r="HY78" s="72">
        <f t="shared" si="167"/>
        <v>0</v>
      </c>
      <c r="HZ78">
        <f t="shared" si="168"/>
        <v>0</v>
      </c>
      <c r="IA78">
        <f t="shared" si="169"/>
        <v>0</v>
      </c>
      <c r="IB78" s="38" t="str">
        <f>IF(HW78=0,"",IF(HZ78&gt;Configurações!$B$15,"7DIA ","")&amp;IF(AND(WEEKDAY(HS$5)=1,IA78&gt;IF($D78="F",Configurações!$B$13,Configurações!$B$14)),"DOM ","")&amp;IF(Configurações!$B$3="Simples","",IF(ROUND(HX78*1440,0)&lt;=ROUND(Configurações!$B$11*1440,0),IF(ROUND(HY78*1440,0)&gt;0,"INT-INDEVIDO",""),IF(ROUND(HX78*1440,0)&lt;=ROUND(Configurações!$B$12*1440,0),IF(ROUND(HY78*1440,0)&lt;&gt;ROUND(Configurações!$B$8*1440,0),"INT-15MIN",""),IF(OR(ROUND(HY78*1440,0)&lt;ROUND(Configurações!$B$9*1440,0),ROUND(HY78*1440,0)&gt;ROUND(Configurações!$B$10*1440,0)),"INT-1H2H","")))))</f>
        <v/>
      </c>
      <c r="IC78" t="str">
        <f>IF(Configurações!$B$3="Simples",IF('Escala Simples'!AB78="Trabalho","TRAB",IF('Escala Simples'!AB78="Folga","FOLGA",IF('Escala Simples'!AB78="Atestado","ATEST",IF('Escala Simples'!AB78="Férias","FERIAS","")))),"")</f>
        <v/>
      </c>
      <c r="ID78" s="71" t="str">
        <f>IF(Configurações!$B$3="Colunas",IF('Escala Colunas'!Q179="","",'Escala Colunas'!Q179),IF(Configurações!$B$3="Simples","",IF('Escala Linhas'!DN78="","",'Escala Linhas'!DN78)))</f>
        <v/>
      </c>
      <c r="IE78" s="71" t="str">
        <f>IF(Configurações!$B$3="Colunas",IF('Escala Colunas'!Q180="","",'Escala Colunas'!Q180),IF(Configurações!$B$3="Simples","",IF('Escala Linhas'!DO78="","",'Escala Linhas'!DO78)))</f>
        <v/>
      </c>
      <c r="IF78" s="71" t="str">
        <f>IF(Configurações!$B$3="Colunas",IF('Escala Colunas'!Q181="","",'Escala Colunas'!Q181),IF(Configurações!$B$3="Simples","",IF('Escala Linhas'!DP78="","",'Escala Linhas'!DP78)))</f>
        <v/>
      </c>
      <c r="IG78" s="71" t="str">
        <f>IF(Configurações!$B$3="Colunas",IF('Escala Colunas'!Q182="","",'Escala Colunas'!Q182),IF(Configurações!$B$3="Simples","",IF('Escala Linhas'!DQ78="","",'Escala Linhas'!DQ78)))</f>
        <v/>
      </c>
      <c r="IH78">
        <f>IF($B78="",0,IF(Configurações!$B$3="Simples",IF(OR(IN78="TRAB",IN78="ATEST"),1,0),IF(AND(ID78&lt;&gt;"",IG78&lt;&gt;""),1,0)))</f>
        <v>0</v>
      </c>
      <c r="II78" s="72">
        <f>IF(AND(IH78=1,Configurações!$B$3&lt;&gt;"Simples"),MOD(IG78-ID78,1)-IJ78,0)</f>
        <v>0</v>
      </c>
      <c r="IJ78" s="72">
        <f t="shared" si="170"/>
        <v>0</v>
      </c>
      <c r="IK78">
        <f t="shared" si="171"/>
        <v>0</v>
      </c>
      <c r="IL78">
        <f t="shared" si="172"/>
        <v>0</v>
      </c>
      <c r="IM78" s="38" t="str">
        <f>IF(IH78=0,"",IF(IK78&gt;Configurações!$B$15,"7DIA ","")&amp;IF(AND(WEEKDAY(ID$5)=1,IL78&gt;IF($D78="F",Configurações!$B$13,Configurações!$B$14)),"DOM ","")&amp;IF(Configurações!$B$3="Simples","",IF(ROUND(II78*1440,0)&lt;=ROUND(Configurações!$B$11*1440,0),IF(ROUND(IJ78*1440,0)&gt;0,"INT-INDEVIDO",""),IF(ROUND(II78*1440,0)&lt;=ROUND(Configurações!$B$12*1440,0),IF(ROUND(IJ78*1440,0)&lt;&gt;ROUND(Configurações!$B$8*1440,0),"INT-15MIN",""),IF(OR(ROUND(IJ78*1440,0)&lt;ROUND(Configurações!$B$9*1440,0),ROUND(IJ78*1440,0)&gt;ROUND(Configurações!$B$10*1440,0)),"INT-1H2H","")))))</f>
        <v/>
      </c>
      <c r="IN78" t="str">
        <f>IF(Configurações!$B$3="Simples",IF('Escala Simples'!AE78="Trabalho","TRAB",IF('Escala Simples'!AE78="Folga","FOLGA",IF('Escala Simples'!AE78="Atestado","ATEST",IF('Escala Simples'!AE78="Férias","FERIAS","")))),"")</f>
        <v/>
      </c>
      <c r="IO78" s="71" t="str">
        <f>IF(Configurações!$B$3="Colunas",IF('Escala Colunas'!Q184="","",'Escala Colunas'!Q184),IF(Configurações!$B$3="Simples","",IF('Escala Linhas'!DS78="","",'Escala Linhas'!DS78)))</f>
        <v/>
      </c>
      <c r="IP78" s="71" t="str">
        <f>IF(Configurações!$B$3="Colunas",IF('Escala Colunas'!Q185="","",'Escala Colunas'!Q185),IF(Configurações!$B$3="Simples","",IF('Escala Linhas'!DT78="","",'Escala Linhas'!DT78)))</f>
        <v/>
      </c>
      <c r="IQ78" s="71" t="str">
        <f>IF(Configurações!$B$3="Colunas",IF('Escala Colunas'!Q186="","",'Escala Colunas'!Q186),IF(Configurações!$B$3="Simples","",IF('Escala Linhas'!DU78="","",'Escala Linhas'!DU78)))</f>
        <v/>
      </c>
      <c r="IR78" s="71" t="str">
        <f>IF(Configurações!$B$3="Colunas",IF('Escala Colunas'!Q187="","",'Escala Colunas'!Q187),IF(Configurações!$B$3="Simples","",IF('Escala Linhas'!DV78="","",'Escala Linhas'!DV78)))</f>
        <v/>
      </c>
      <c r="IS78">
        <f>IF($B78="",0,IF(Configurações!$B$3="Simples",IF(OR(IY78="TRAB",IY78="ATEST"),1,0),IF(AND(IO78&lt;&gt;"",IR78&lt;&gt;""),1,0)))</f>
        <v>0</v>
      </c>
      <c r="IT78" s="72">
        <f>IF(AND(IS78=1,Configurações!$B$3&lt;&gt;"Simples"),MOD(IR78-IO78,1)-IU78,0)</f>
        <v>0</v>
      </c>
      <c r="IU78" s="72">
        <f t="shared" si="173"/>
        <v>0</v>
      </c>
      <c r="IV78">
        <f t="shared" si="174"/>
        <v>0</v>
      </c>
      <c r="IW78">
        <f t="shared" si="175"/>
        <v>0</v>
      </c>
      <c r="IX78" s="38" t="str">
        <f>IF(IS78=0,"",IF(IV78&gt;Configurações!$B$15,"7DIA ","")&amp;IF(AND(WEEKDAY(IO$5)=1,IW78&gt;IF($D78="F",Configurações!$B$13,Configurações!$B$14)),"DOM ","")&amp;IF(Configurações!$B$3="Simples","",IF(ROUND(IT78*1440,0)&lt;=ROUND(Configurações!$B$11*1440,0),IF(ROUND(IU78*1440,0)&gt;0,"INT-INDEVIDO",""),IF(ROUND(IT78*1440,0)&lt;=ROUND(Configurações!$B$12*1440,0),IF(ROUND(IU78*1440,0)&lt;&gt;ROUND(Configurações!$B$8*1440,0),"INT-15MIN",""),IF(OR(ROUND(IU78*1440,0)&lt;ROUND(Configurações!$B$9*1440,0),ROUND(IU78*1440,0)&gt;ROUND(Configurações!$B$10*1440,0)),"INT-1H2H","")))))</f>
        <v/>
      </c>
      <c r="IY78" t="str">
        <f>IF(Configurações!$B$3="Simples",IF('Escala Simples'!AF78="Trabalho","TRAB",IF('Escala Simples'!AF78="Folga","FOLGA",IF('Escala Simples'!AF78="Atestado","ATEST",IF('Escala Simples'!AF78="Férias","FERIAS","")))),"")</f>
        <v/>
      </c>
      <c r="IZ78" s="71" t="str">
        <f>IF(Configurações!$B$3="Colunas",IF('Escala Colunas'!Q189="","",'Escala Colunas'!Q189),IF(Configurações!$B$3="Simples","",IF('Escala Linhas'!DX78="","",'Escala Linhas'!DX78)))</f>
        <v/>
      </c>
      <c r="JA78" s="71" t="str">
        <f>IF(Configurações!$B$3="Colunas",IF('Escala Colunas'!Q190="","",'Escala Colunas'!Q190),IF(Configurações!$B$3="Simples","",IF('Escala Linhas'!DY78="","",'Escala Linhas'!DY78)))</f>
        <v/>
      </c>
      <c r="JB78" s="71" t="str">
        <f>IF(Configurações!$B$3="Colunas",IF('Escala Colunas'!Q191="","",'Escala Colunas'!Q191),IF(Configurações!$B$3="Simples","",IF('Escala Linhas'!DZ78="","",'Escala Linhas'!DZ78)))</f>
        <v/>
      </c>
      <c r="JC78" s="71" t="str">
        <f>IF(Configurações!$B$3="Colunas",IF('Escala Colunas'!Q192="","",'Escala Colunas'!Q192),IF(Configurações!$B$3="Simples","",IF('Escala Linhas'!EA78="","",'Escala Linhas'!EA78)))</f>
        <v/>
      </c>
      <c r="JD78">
        <f>IF($B78="",0,IF(Configurações!$B$3="Simples",IF(OR(JJ78="TRAB",JJ78="ATEST"),1,0),IF(AND(IZ78&lt;&gt;"",JC78&lt;&gt;""),1,0)))</f>
        <v>0</v>
      </c>
      <c r="JE78" s="72">
        <f>IF(AND(JD78=1,Configurações!$B$3&lt;&gt;"Simples"),MOD(JC78-IZ78,1)-JF78,0)</f>
        <v>0</v>
      </c>
      <c r="JF78" s="72">
        <f t="shared" si="176"/>
        <v>0</v>
      </c>
      <c r="JG78">
        <f t="shared" si="177"/>
        <v>0</v>
      </c>
      <c r="JH78">
        <f t="shared" si="178"/>
        <v>0</v>
      </c>
      <c r="JI78" s="38" t="str">
        <f>IF(JD78=0,"",IF(JG78&gt;Configurações!$B$15,"7DIA ","")&amp;IF(AND(WEEKDAY(IZ$5)=1,JH78&gt;IF($D78="F",Configurações!$B$13,Configurações!$B$14)),"DOM ","")&amp;IF(Configurações!$B$3="Simples","",IF(ROUND(JE78*1440,0)&lt;=ROUND(Configurações!$B$11*1440,0),IF(ROUND(JF78*1440,0)&gt;0,"INT-INDEVIDO",""),IF(ROUND(JE78*1440,0)&lt;=ROUND(Configurações!$B$12*1440,0),IF(ROUND(JF78*1440,0)&lt;&gt;ROUND(Configurações!$B$8*1440,0),"INT-15MIN",""),IF(OR(ROUND(JF78*1440,0)&lt;ROUND(Configurações!$B$9*1440,0),ROUND(JF78*1440,0)&gt;ROUND(Configurações!$B$10*1440,0)),"INT-1H2H","")))))</f>
        <v/>
      </c>
      <c r="JJ78" t="str">
        <f>IF(Configurações!$B$3="Simples",IF('Escala Simples'!AG78="Trabalho","TRAB",IF('Escala Simples'!AG78="Folga","FOLGA",IF('Escala Simples'!AG78="Atestado","ATEST",IF('Escala Simples'!AG78="Férias","FERIAS","")))),"")</f>
        <v/>
      </c>
      <c r="JK78" s="71" t="str">
        <f>IF(Configurações!$B$3="Colunas",IF('Escala Colunas'!Q194="","",'Escala Colunas'!Q194),IF(Configurações!$B$3="Simples","",IF('Escala Linhas'!EC78="","",'Escala Linhas'!EC78)))</f>
        <v/>
      </c>
      <c r="JL78" s="71" t="str">
        <f>IF(Configurações!$B$3="Colunas",IF('Escala Colunas'!Q195="","",'Escala Colunas'!Q195),IF(Configurações!$B$3="Simples","",IF('Escala Linhas'!ED78="","",'Escala Linhas'!ED78)))</f>
        <v/>
      </c>
      <c r="JM78" s="71" t="str">
        <f>IF(Configurações!$B$3="Colunas",IF('Escala Colunas'!Q196="","",'Escala Colunas'!Q196),IF(Configurações!$B$3="Simples","",IF('Escala Linhas'!EE78="","",'Escala Linhas'!EE78)))</f>
        <v/>
      </c>
      <c r="JN78" s="71" t="str">
        <f>IF(Configurações!$B$3="Colunas",IF('Escala Colunas'!Q197="","",'Escala Colunas'!Q197),IF(Configurações!$B$3="Simples","",IF('Escala Linhas'!EF78="","",'Escala Linhas'!EF78)))</f>
        <v/>
      </c>
      <c r="JO78">
        <f>IF($B78="",0,IF(Configurações!$B$3="Simples",IF(OR(JU78="TRAB",JU78="ATEST"),1,0),IF(AND(JK78&lt;&gt;"",JN78&lt;&gt;""),1,0)))</f>
        <v>0</v>
      </c>
      <c r="JP78" s="72">
        <f>IF(AND(JO78=1,Configurações!$B$3&lt;&gt;"Simples"),MOD(JN78-JK78,1)-JQ78,0)</f>
        <v>0</v>
      </c>
      <c r="JQ78" s="72">
        <f t="shared" si="179"/>
        <v>0</v>
      </c>
      <c r="JR78">
        <f t="shared" si="180"/>
        <v>0</v>
      </c>
      <c r="JS78">
        <f t="shared" si="181"/>
        <v>0</v>
      </c>
      <c r="JT78" s="38" t="str">
        <f>IF(JO78=0,"",IF(JR78&gt;Configurações!$B$15,"7DIA ","")&amp;IF(AND(WEEKDAY(JK$5)=1,JS78&gt;IF($D78="F",Configurações!$B$13,Configurações!$B$14)),"DOM ","")&amp;IF(Configurações!$B$3="Simples","",IF(ROUND(JP78*1440,0)&lt;=ROUND(Configurações!$B$11*1440,0),IF(ROUND(JQ78*1440,0)&gt;0,"INT-INDEVIDO",""),IF(ROUND(JP78*1440,0)&lt;=ROUND(Configurações!$B$12*1440,0),IF(ROUND(JQ78*1440,0)&lt;&gt;ROUND(Configurações!$B$8*1440,0),"INT-15MIN",""),IF(OR(ROUND(JQ78*1440,0)&lt;ROUND(Configurações!$B$9*1440,0),ROUND(JQ78*1440,0)&gt;ROUND(Configurações!$B$10*1440,0)),"INT-1H2H","")))))</f>
        <v/>
      </c>
      <c r="JU78" t="str">
        <f>IF(Configurações!$B$3="Simples",IF('Escala Simples'!AH78="Trabalho","TRAB",IF('Escala Simples'!AH78="Folga","FOLGA",IF('Escala Simples'!AH78="Atestado","ATEST",IF('Escala Simples'!AH78="Férias","FERIAS","")))),"")</f>
        <v/>
      </c>
      <c r="JV78" s="71" t="str">
        <f>IF(Configurações!$B$3="Colunas",IF('Escala Colunas'!Q199="","",'Escala Colunas'!Q199),IF(Configurações!$B$3="Simples","",IF('Escala Linhas'!EH78="","",'Escala Linhas'!EH78)))</f>
        <v/>
      </c>
      <c r="JW78" s="71" t="str">
        <f>IF(Configurações!$B$3="Colunas",IF('Escala Colunas'!Q200="","",'Escala Colunas'!Q200),IF(Configurações!$B$3="Simples","",IF('Escala Linhas'!EI78="","",'Escala Linhas'!EI78)))</f>
        <v/>
      </c>
      <c r="JX78" s="71" t="str">
        <f>IF(Configurações!$B$3="Colunas",IF('Escala Colunas'!Q201="","",'Escala Colunas'!Q201),IF(Configurações!$B$3="Simples","",IF('Escala Linhas'!EJ78="","",'Escala Linhas'!EJ78)))</f>
        <v/>
      </c>
      <c r="JY78" s="71" t="str">
        <f>IF(Configurações!$B$3="Colunas",IF('Escala Colunas'!Q202="","",'Escala Colunas'!Q202),IF(Configurações!$B$3="Simples","",IF('Escala Linhas'!EK78="","",'Escala Linhas'!EK78)))</f>
        <v/>
      </c>
      <c r="JZ78">
        <f>IF($B78="",0,IF(Configurações!$B$3="Simples",IF(OR(KF78="TRAB",KF78="ATEST"),1,0),IF(AND(JV78&lt;&gt;"",JY78&lt;&gt;""),1,0)))</f>
        <v>0</v>
      </c>
      <c r="KA78" s="72">
        <f>IF(AND(JZ78=1,Configurações!$B$3&lt;&gt;"Simples"),MOD(JY78-JV78,1)-KB78,0)</f>
        <v>0</v>
      </c>
      <c r="KB78" s="72">
        <f t="shared" si="182"/>
        <v>0</v>
      </c>
      <c r="KC78">
        <f t="shared" si="183"/>
        <v>0</v>
      </c>
      <c r="KD78">
        <f t="shared" si="184"/>
        <v>0</v>
      </c>
      <c r="KE78" s="38" t="str">
        <f>IF(JZ78=0,"",IF(KC78&gt;Configurações!$B$15,"7DIA ","")&amp;IF(AND(WEEKDAY(JV$5)=1,KD78&gt;IF($D78="F",Configurações!$B$13,Configurações!$B$14)),"DOM ","")&amp;IF(Configurações!$B$3="Simples","",IF(ROUND(KA78*1440,0)&lt;=ROUND(Configurações!$B$11*1440,0),IF(ROUND(KB78*1440,0)&gt;0,"INT-INDEVIDO",""),IF(ROUND(KA78*1440,0)&lt;=ROUND(Configurações!$B$12*1440,0),IF(ROUND(KB78*1440,0)&lt;&gt;ROUND(Configurações!$B$8*1440,0),"INT-15MIN",""),IF(OR(ROUND(KB78*1440,0)&lt;ROUND(Configurações!$B$9*1440,0),ROUND(KB78*1440,0)&gt;ROUND(Configurações!$B$10*1440,0)),"INT-1H2H","")))))</f>
        <v/>
      </c>
      <c r="KF78" t="str">
        <f>IF(Configurações!$B$3="Simples",IF('Escala Simples'!AI78="Trabalho","TRAB",IF('Escala Simples'!AI78="Folga","FOLGA",IF('Escala Simples'!AI78="Atestado","ATEST",IF('Escala Simples'!AI78="Férias","FERIAS","")))),"")</f>
        <v/>
      </c>
      <c r="KG78" s="71" t="str">
        <f>IF(Configurações!$B$3="Colunas",IF('Escala Colunas'!Q204="","",'Escala Colunas'!Q204),IF(Configurações!$B$3="Simples","",IF('Escala Linhas'!EM78="","",'Escala Linhas'!EM78)))</f>
        <v/>
      </c>
      <c r="KH78" s="71" t="str">
        <f>IF(Configurações!$B$3="Colunas",IF('Escala Colunas'!Q205="","",'Escala Colunas'!Q205),IF(Configurações!$B$3="Simples","",IF('Escala Linhas'!EN78="","",'Escala Linhas'!EN78)))</f>
        <v/>
      </c>
      <c r="KI78" s="71" t="str">
        <f>IF(Configurações!$B$3="Colunas",IF('Escala Colunas'!Q206="","",'Escala Colunas'!Q206),IF(Configurações!$B$3="Simples","",IF('Escala Linhas'!EO78="","",'Escala Linhas'!EO78)))</f>
        <v/>
      </c>
      <c r="KJ78" s="71" t="str">
        <f>IF(Configurações!$B$3="Colunas",IF('Escala Colunas'!Q207="","",'Escala Colunas'!Q207),IF(Configurações!$B$3="Simples","",IF('Escala Linhas'!EP78="","",'Escala Linhas'!EP78)))</f>
        <v/>
      </c>
      <c r="KK78">
        <f>IF($B78="",0,IF(Configurações!$B$3="Simples",IF(OR(KQ78="TRAB",KQ78="ATEST"),1,0),IF(AND(KG78&lt;&gt;"",KJ78&lt;&gt;""),1,0)))</f>
        <v>0</v>
      </c>
      <c r="KL78" s="72">
        <f>IF(AND(KK78=1,Configurações!$B$3&lt;&gt;"Simples"),MOD(KJ78-KG78,1)-KM78,0)</f>
        <v>0</v>
      </c>
      <c r="KM78" s="72">
        <f t="shared" si="185"/>
        <v>0</v>
      </c>
      <c r="KN78">
        <f t="shared" si="186"/>
        <v>0</v>
      </c>
      <c r="KO78">
        <f t="shared" si="187"/>
        <v>0</v>
      </c>
      <c r="KP78" s="38" t="str">
        <f>IF(KK78=0,"",IF(KN78&gt;Configurações!$B$15,"7DIA ","")&amp;IF(AND(WEEKDAY(KG$5)=1,KO78&gt;IF($D78="F",Configurações!$B$13,Configurações!$B$14)),"DOM ","")&amp;IF(Configurações!$B$3="Simples","",IF(ROUND(KL78*1440,0)&lt;=ROUND(Configurações!$B$11*1440,0),IF(ROUND(KM78*1440,0)&gt;0,"INT-INDEVIDO",""),IF(ROUND(KL78*1440,0)&lt;=ROUND(Configurações!$B$12*1440,0),IF(ROUND(KM78*1440,0)&lt;&gt;ROUND(Configurações!$B$8*1440,0),"INT-15MIN",""),IF(OR(ROUND(KM78*1440,0)&lt;ROUND(Configurações!$B$9*1440,0),ROUND(KM78*1440,0)&gt;ROUND(Configurações!$B$10*1440,0)),"INT-1H2H","")))))</f>
        <v/>
      </c>
      <c r="KQ78" t="str">
        <f>IF(Configurações!$B$3="Simples",IF('Escala Simples'!AJ78="Trabalho","TRAB",IF('Escala Simples'!AJ78="Folga","FOLGA",IF('Escala Simples'!AJ78="Atestado","ATEST",IF('Escala Simples'!AJ78="Férias","FERIAS","")))),"")</f>
        <v/>
      </c>
      <c r="KR78" s="71" t="str">
        <f>IF(Configurações!$B$3="Colunas",IF('Escala Colunas'!Q209="","",'Escala Colunas'!Q209),IF(Configurações!$B$3="Simples","",IF('Escala Linhas'!ER78="","",'Escala Linhas'!ER78)))</f>
        <v/>
      </c>
      <c r="KS78" s="71" t="str">
        <f>IF(Configurações!$B$3="Colunas",IF('Escala Colunas'!Q210="","",'Escala Colunas'!Q210),IF(Configurações!$B$3="Simples","",IF('Escala Linhas'!ES78="","",'Escala Linhas'!ES78)))</f>
        <v/>
      </c>
      <c r="KT78" s="71" t="str">
        <f>IF(Configurações!$B$3="Colunas",IF('Escala Colunas'!Q211="","",'Escala Colunas'!Q211),IF(Configurações!$B$3="Simples","",IF('Escala Linhas'!ET78="","",'Escala Linhas'!ET78)))</f>
        <v/>
      </c>
      <c r="KU78" s="71" t="str">
        <f>IF(Configurações!$B$3="Colunas",IF('Escala Colunas'!Q212="","",'Escala Colunas'!Q212),IF(Configurações!$B$3="Simples","",IF('Escala Linhas'!EU78="","",'Escala Linhas'!EU78)))</f>
        <v/>
      </c>
      <c r="KV78">
        <f>IF($B78="",0,IF(Configurações!$B$3="Simples",IF(OR(LB78="TRAB",LB78="ATEST"),1,0),IF(AND(KR78&lt;&gt;"",KU78&lt;&gt;""),1,0)))</f>
        <v>0</v>
      </c>
      <c r="KW78" s="72">
        <f>IF(AND(KV78=1,Configurações!$B$3&lt;&gt;"Simples"),MOD(KU78-KR78,1)-KX78,0)</f>
        <v>0</v>
      </c>
      <c r="KX78" s="72">
        <f t="shared" si="188"/>
        <v>0</v>
      </c>
      <c r="KY78">
        <f t="shared" si="189"/>
        <v>0</v>
      </c>
      <c r="KZ78">
        <f t="shared" si="190"/>
        <v>0</v>
      </c>
      <c r="LA78" s="38" t="str">
        <f>IF(KV78=0,"",IF(KY78&gt;Configurações!$B$15,"7DIA ","")&amp;IF(AND(WEEKDAY(KR$5)=1,KZ78&gt;IF($D78="F",Configurações!$B$13,Configurações!$B$14)),"DOM ","")&amp;IF(Configurações!$B$3="Simples","",IF(ROUND(KW78*1440,0)&lt;=ROUND(Configurações!$B$11*1440,0),IF(ROUND(KX78*1440,0)&gt;0,"INT-INDEVIDO",""),IF(ROUND(KW78*1440,0)&lt;=ROUND(Configurações!$B$12*1440,0),IF(ROUND(KX78*1440,0)&lt;&gt;ROUND(Configurações!$B$8*1440,0),"INT-15MIN",""),IF(OR(ROUND(KX78*1440,0)&lt;ROUND(Configurações!$B$9*1440,0),ROUND(KX78*1440,0)&gt;ROUND(Configurações!$B$10*1440,0)),"INT-1H2H","")))))</f>
        <v/>
      </c>
      <c r="LB78" t="str">
        <f>IF(Configurações!$B$3="Simples",IF('Escala Simples'!AK78="Trabalho","TRAB",IF('Escala Simples'!AK78="Folga","FOLGA",IF('Escala Simples'!AK78="Atestado","ATEST",IF('Escala Simples'!AK78="Férias","FERIAS","")))),"")</f>
        <v/>
      </c>
      <c r="LC78" s="71" t="str">
        <f>IF(Configurações!$B$3="Colunas",IF('Escala Colunas'!Q217="","",'Escala Colunas'!Q217),IF(Configurações!$B$3="Simples","",IF('Escala Linhas'!EZ78="","",'Escala Linhas'!EZ78)))</f>
        <v/>
      </c>
      <c r="LD78" s="71" t="str">
        <f>IF(Configurações!$B$3="Colunas",IF('Escala Colunas'!Q218="","",'Escala Colunas'!Q218),IF(Configurações!$B$3="Simples","",IF('Escala Linhas'!FA78="","",'Escala Linhas'!FA78)))</f>
        <v/>
      </c>
      <c r="LE78" s="71" t="str">
        <f>IF(Configurações!$B$3="Colunas",IF('Escala Colunas'!Q219="","",'Escala Colunas'!Q219),IF(Configurações!$B$3="Simples","",IF('Escala Linhas'!FB78="","",'Escala Linhas'!FB78)))</f>
        <v/>
      </c>
      <c r="LF78" s="71" t="str">
        <f>IF(Configurações!$B$3="Colunas",IF('Escala Colunas'!Q220="","",'Escala Colunas'!Q220),IF(Configurações!$B$3="Simples","",IF('Escala Linhas'!FC78="","",'Escala Linhas'!FC78)))</f>
        <v/>
      </c>
      <c r="LG78">
        <f>IF($B78="",0,IF(Configurações!$B$3="Simples",IF(OR(LM78="TRAB",LM78="ATEST"),1,0),IF(AND(LC78&lt;&gt;"",LF78&lt;&gt;""),1,0)))</f>
        <v>0</v>
      </c>
      <c r="LH78" s="72">
        <f>IF(AND(LG78=1,Configurações!$B$3&lt;&gt;"Simples"),MOD(LF78-LC78,1)-LI78,0)</f>
        <v>0</v>
      </c>
      <c r="LI78" s="72">
        <f t="shared" si="191"/>
        <v>0</v>
      </c>
      <c r="LJ78">
        <f t="shared" si="192"/>
        <v>0</v>
      </c>
      <c r="LK78">
        <f t="shared" si="193"/>
        <v>0</v>
      </c>
      <c r="LL78" s="38" t="str">
        <f>IF(LG78=0,"",IF(LJ78&gt;Configurações!$B$15,"7DIA ","")&amp;IF(AND(WEEKDAY(LC$5)=1,LK78&gt;IF($D78="F",Configurações!$B$13,Configurações!$B$14)),"DOM ","")&amp;IF(Configurações!$B$3="Simples","",IF(ROUND(LH78*1440,0)&lt;=ROUND(Configurações!$B$11*1440,0),IF(ROUND(LI78*1440,0)&gt;0,"INT-INDEVIDO",""),IF(ROUND(LH78*1440,0)&lt;=ROUND(Configurações!$B$12*1440,0),IF(ROUND(LI78*1440,0)&lt;&gt;ROUND(Configurações!$B$8*1440,0),"INT-15MIN",""),IF(OR(ROUND(LI78*1440,0)&lt;ROUND(Configurações!$B$9*1440,0),ROUND(LI78*1440,0)&gt;ROUND(Configurações!$B$10*1440,0)),"INT-1H2H","")))))</f>
        <v/>
      </c>
      <c r="LM78" t="str">
        <f>IF(Configurações!$B$3="Simples",IF('Escala Simples'!AN78="Trabalho","TRAB",IF('Escala Simples'!AN78="Folga","FOLGA",IF('Escala Simples'!AN78="Atestado","ATEST",IF('Escala Simples'!AN78="Férias","FERIAS","")))),"")</f>
        <v/>
      </c>
      <c r="LN78" s="71" t="str">
        <f>IF(Configurações!$B$3="Colunas",IF('Escala Colunas'!Q222="","",'Escala Colunas'!Q222),IF(Configurações!$B$3="Simples","",IF('Escala Linhas'!FE78="","",'Escala Linhas'!FE78)))</f>
        <v/>
      </c>
      <c r="LO78" s="71" t="str">
        <f>IF(Configurações!$B$3="Colunas",IF('Escala Colunas'!Q223="","",'Escala Colunas'!Q223),IF(Configurações!$B$3="Simples","",IF('Escala Linhas'!FF78="","",'Escala Linhas'!FF78)))</f>
        <v/>
      </c>
      <c r="LP78" s="71" t="str">
        <f>IF(Configurações!$B$3="Colunas",IF('Escala Colunas'!Q224="","",'Escala Colunas'!Q224),IF(Configurações!$B$3="Simples","",IF('Escala Linhas'!FG78="","",'Escala Linhas'!FG78)))</f>
        <v/>
      </c>
      <c r="LQ78" s="71" t="str">
        <f>IF(Configurações!$B$3="Colunas",IF('Escala Colunas'!Q225="","",'Escala Colunas'!Q225),IF(Configurações!$B$3="Simples","",IF('Escala Linhas'!FH78="","",'Escala Linhas'!FH78)))</f>
        <v/>
      </c>
      <c r="LR78">
        <f>IF($B78="",0,IF(Configurações!$B$3="Simples",IF(OR(LX78="TRAB",LX78="ATEST"),1,0),IF(AND(LN78&lt;&gt;"",LQ78&lt;&gt;""),1,0)))</f>
        <v>0</v>
      </c>
      <c r="LS78" s="72">
        <f>IF(AND(LR78=1,Configurações!$B$3&lt;&gt;"Simples"),MOD(LQ78-LN78,1)-LT78,0)</f>
        <v>0</v>
      </c>
      <c r="LT78" s="72">
        <f t="shared" si="194"/>
        <v>0</v>
      </c>
      <c r="LU78">
        <f t="shared" si="195"/>
        <v>0</v>
      </c>
      <c r="LV78">
        <f t="shared" si="196"/>
        <v>0</v>
      </c>
      <c r="LW78" s="38" t="str">
        <f>IF(LR78=0,"",IF(LU78&gt;Configurações!$B$15,"7DIA ","")&amp;IF(AND(WEEKDAY(LN$5)=1,LV78&gt;IF($D78="F",Configurações!$B$13,Configurações!$B$14)),"DOM ","")&amp;IF(Configurações!$B$3="Simples","",IF(ROUND(LS78*1440,0)&lt;=ROUND(Configurações!$B$11*1440,0),IF(ROUND(LT78*1440,0)&gt;0,"INT-INDEVIDO",""),IF(ROUND(LS78*1440,0)&lt;=ROUND(Configurações!$B$12*1440,0),IF(ROUND(LT78*1440,0)&lt;&gt;ROUND(Configurações!$B$8*1440,0),"INT-15MIN",""),IF(OR(ROUND(LT78*1440,0)&lt;ROUND(Configurações!$B$9*1440,0),ROUND(LT78*1440,0)&gt;ROUND(Configurações!$B$10*1440,0)),"INT-1H2H","")))))</f>
        <v/>
      </c>
      <c r="LX78" t="str">
        <f>IF(Configurações!$B$3="Simples",IF('Escala Simples'!AO78="Trabalho","TRAB",IF('Escala Simples'!AO78="Folga","FOLGA",IF('Escala Simples'!AO78="Atestado","ATEST",IF('Escala Simples'!AO78="Férias","FERIAS","")))),"")</f>
        <v/>
      </c>
      <c r="LY78" s="71" t="str">
        <f>IF(Configurações!$B$3="Colunas",IF('Escala Colunas'!Q227="","",'Escala Colunas'!Q227),IF(Configurações!$B$3="Simples","",IF('Escala Linhas'!FJ78="","",'Escala Linhas'!FJ78)))</f>
        <v/>
      </c>
      <c r="LZ78" s="71" t="str">
        <f>IF(Configurações!$B$3="Colunas",IF('Escala Colunas'!Q228="","",'Escala Colunas'!Q228),IF(Configurações!$B$3="Simples","",IF('Escala Linhas'!FK78="","",'Escala Linhas'!FK78)))</f>
        <v/>
      </c>
      <c r="MA78" s="71" t="str">
        <f>IF(Configurações!$B$3="Colunas",IF('Escala Colunas'!Q229="","",'Escala Colunas'!Q229),IF(Configurações!$B$3="Simples","",IF('Escala Linhas'!FL78="","",'Escala Linhas'!FL78)))</f>
        <v/>
      </c>
      <c r="MB78" s="71" t="str">
        <f>IF(Configurações!$B$3="Colunas",IF('Escala Colunas'!Q230="","",'Escala Colunas'!Q230),IF(Configurações!$B$3="Simples","",IF('Escala Linhas'!FM78="","",'Escala Linhas'!FM78)))</f>
        <v/>
      </c>
      <c r="MC78">
        <f>IF($B78="",0,IF(Configurações!$B$3="Simples",IF(OR(MI78="TRAB",MI78="ATEST"),1,0),IF(AND(LY78&lt;&gt;"",MB78&lt;&gt;""),1,0)))</f>
        <v>0</v>
      </c>
      <c r="MD78" s="72">
        <f>IF(AND(MC78=1,Configurações!$B$3&lt;&gt;"Simples"),MOD(MB78-LY78,1)-ME78,0)</f>
        <v>0</v>
      </c>
      <c r="ME78" s="72">
        <f t="shared" si="197"/>
        <v>0</v>
      </c>
      <c r="MF78">
        <f t="shared" si="198"/>
        <v>0</v>
      </c>
      <c r="MG78">
        <f t="shared" si="199"/>
        <v>0</v>
      </c>
      <c r="MH78" s="38" t="str">
        <f>IF(MC78=0,"",IF(MF78&gt;Configurações!$B$15,"7DIA ","")&amp;IF(AND(WEEKDAY(LY$5)=1,MG78&gt;IF($D78="F",Configurações!$B$13,Configurações!$B$14)),"DOM ","")&amp;IF(Configurações!$B$3="Simples","",IF(ROUND(MD78*1440,0)&lt;=ROUND(Configurações!$B$11*1440,0),IF(ROUND(ME78*1440,0)&gt;0,"INT-INDEVIDO",""),IF(ROUND(MD78*1440,0)&lt;=ROUND(Configurações!$B$12*1440,0),IF(ROUND(ME78*1440,0)&lt;&gt;ROUND(Configurações!$B$8*1440,0),"INT-15MIN",""),IF(OR(ROUND(ME78*1440,0)&lt;ROUND(Configurações!$B$9*1440,0),ROUND(ME78*1440,0)&gt;ROUND(Configurações!$B$10*1440,0)),"INT-1H2H","")))))</f>
        <v/>
      </c>
      <c r="MI78" t="str">
        <f>IF(Configurações!$B$3="Simples",IF('Escala Simples'!AP78="Trabalho","TRAB",IF('Escala Simples'!AP78="Folga","FOLGA",IF('Escala Simples'!AP78="Atestado","ATEST",IF('Escala Simples'!AP78="Férias","FERIAS","")))),"")</f>
        <v/>
      </c>
      <c r="MJ78" s="71" t="str">
        <f>IF(Configurações!$B$3="Colunas",IF('Escala Colunas'!Q232="","",'Escala Colunas'!Q232),IF(Configurações!$B$3="Simples","",IF('Escala Linhas'!FO78="","",'Escala Linhas'!FO78)))</f>
        <v/>
      </c>
      <c r="MK78" s="71" t="str">
        <f>IF(Configurações!$B$3="Colunas",IF('Escala Colunas'!Q233="","",'Escala Colunas'!Q233),IF(Configurações!$B$3="Simples","",IF('Escala Linhas'!FP78="","",'Escala Linhas'!FP78)))</f>
        <v/>
      </c>
      <c r="ML78" s="71" t="str">
        <f>IF(Configurações!$B$3="Colunas",IF('Escala Colunas'!Q234="","",'Escala Colunas'!Q234),IF(Configurações!$B$3="Simples","",IF('Escala Linhas'!FQ78="","",'Escala Linhas'!FQ78)))</f>
        <v/>
      </c>
      <c r="MM78" s="71" t="str">
        <f>IF(Configurações!$B$3="Colunas",IF('Escala Colunas'!Q235="","",'Escala Colunas'!Q235),IF(Configurações!$B$3="Simples","",IF('Escala Linhas'!FR78="","",'Escala Linhas'!FR78)))</f>
        <v/>
      </c>
      <c r="MN78">
        <f>IF($B78="",0,IF(Configurações!$B$3="Simples",IF(OR(MT78="TRAB",MT78="ATEST"),1,0),IF(AND(MJ78&lt;&gt;"",MM78&lt;&gt;""),1,0)))</f>
        <v>0</v>
      </c>
      <c r="MO78" s="72">
        <f>IF(AND(MN78=1,Configurações!$B$3&lt;&gt;"Simples"),MOD(MM78-MJ78,1)-MP78,0)</f>
        <v>0</v>
      </c>
      <c r="MP78" s="72">
        <f t="shared" si="200"/>
        <v>0</v>
      </c>
      <c r="MQ78">
        <f t="shared" si="201"/>
        <v>0</v>
      </c>
      <c r="MR78">
        <f t="shared" si="202"/>
        <v>0</v>
      </c>
      <c r="MS78" s="38" t="str">
        <f>IF(MN78=0,"",IF(MQ78&gt;Configurações!$B$15,"7DIA ","")&amp;IF(AND(WEEKDAY(MJ$5)=1,MR78&gt;IF($D78="F",Configurações!$B$13,Configurações!$B$14)),"DOM ","")&amp;IF(Configurações!$B$3="Simples","",IF(ROUND(MO78*1440,0)&lt;=ROUND(Configurações!$B$11*1440,0),IF(ROUND(MP78*1440,0)&gt;0,"INT-INDEVIDO",""),IF(ROUND(MO78*1440,0)&lt;=ROUND(Configurações!$B$12*1440,0),IF(ROUND(MP78*1440,0)&lt;&gt;ROUND(Configurações!$B$8*1440,0),"INT-15MIN",""),IF(OR(ROUND(MP78*1440,0)&lt;ROUND(Configurações!$B$9*1440,0),ROUND(MP78*1440,0)&gt;ROUND(Configurações!$B$10*1440,0)),"INT-1H2H","")))))</f>
        <v/>
      </c>
      <c r="MT78" t="str">
        <f>IF(Configurações!$B$3="Simples",IF('Escala Simples'!AQ78="Trabalho","TRAB",IF('Escala Simples'!AQ78="Folga","FOLGA",IF('Escala Simples'!AQ78="Atestado","ATEST",IF('Escala Simples'!AQ78="Férias","FERIAS","")))),"")</f>
        <v/>
      </c>
      <c r="MU78" s="71" t="str">
        <f>IF(Configurações!$B$3="Colunas",IF('Escala Colunas'!Q237="","",'Escala Colunas'!Q237),IF(Configurações!$B$3="Simples","",IF('Escala Linhas'!FT78="","",'Escala Linhas'!FT78)))</f>
        <v/>
      </c>
      <c r="MV78" s="71" t="str">
        <f>IF(Configurações!$B$3="Colunas",IF('Escala Colunas'!Q238="","",'Escala Colunas'!Q238),IF(Configurações!$B$3="Simples","",IF('Escala Linhas'!FU78="","",'Escala Linhas'!FU78)))</f>
        <v/>
      </c>
      <c r="MW78" s="71" t="str">
        <f>IF(Configurações!$B$3="Colunas",IF('Escala Colunas'!Q239="","",'Escala Colunas'!Q239),IF(Configurações!$B$3="Simples","",IF('Escala Linhas'!FV78="","",'Escala Linhas'!FV78)))</f>
        <v/>
      </c>
      <c r="MX78" s="71" t="str">
        <f>IF(Configurações!$B$3="Colunas",IF('Escala Colunas'!Q240="","",'Escala Colunas'!Q240),IF(Configurações!$B$3="Simples","",IF('Escala Linhas'!FW78="","",'Escala Linhas'!FW78)))</f>
        <v/>
      </c>
      <c r="MY78">
        <f>IF($B78="",0,IF(Configurações!$B$3="Simples",IF(OR(NE78="TRAB",NE78="ATEST"),1,0),IF(AND(MU78&lt;&gt;"",MX78&lt;&gt;""),1,0)))</f>
        <v>0</v>
      </c>
      <c r="MZ78" s="72">
        <f>IF(AND(MY78=1,Configurações!$B$3&lt;&gt;"Simples"),MOD(MX78-MU78,1)-NA78,0)</f>
        <v>0</v>
      </c>
      <c r="NA78" s="72">
        <f t="shared" si="203"/>
        <v>0</v>
      </c>
      <c r="NB78">
        <f t="shared" si="204"/>
        <v>0</v>
      </c>
      <c r="NC78">
        <f t="shared" si="205"/>
        <v>0</v>
      </c>
      <c r="ND78" s="38" t="str">
        <f>IF(MY78=0,"",IF(NB78&gt;Configurações!$B$15,"7DIA ","")&amp;IF(AND(WEEKDAY(MU$5)=1,NC78&gt;IF($D78="F",Configurações!$B$13,Configurações!$B$14)),"DOM ","")&amp;IF(Configurações!$B$3="Simples","",IF(ROUND(MZ78*1440,0)&lt;=ROUND(Configurações!$B$11*1440,0),IF(ROUND(NA78*1440,0)&gt;0,"INT-INDEVIDO",""),IF(ROUND(MZ78*1440,0)&lt;=ROUND(Configurações!$B$12*1440,0),IF(ROUND(NA78*1440,0)&lt;&gt;ROUND(Configurações!$B$8*1440,0),"INT-15MIN",""),IF(OR(ROUND(NA78*1440,0)&lt;ROUND(Configurações!$B$9*1440,0),ROUND(NA78*1440,0)&gt;ROUND(Configurações!$B$10*1440,0)),"INT-1H2H","")))))</f>
        <v/>
      </c>
      <c r="NE78" t="str">
        <f>IF(Configurações!$B$3="Simples",IF('Escala Simples'!AR78="Trabalho","TRAB",IF('Escala Simples'!AR78="Folga","FOLGA",IF('Escala Simples'!AR78="Atestado","ATEST",IF('Escala Simples'!AR78="Férias","FERIAS","")))),"")</f>
        <v/>
      </c>
      <c r="NF78" s="71" t="str">
        <f>IF(Configurações!$B$3="Colunas",IF('Escala Colunas'!Q242="","",'Escala Colunas'!Q242),IF(Configurações!$B$3="Simples","",IF('Escala Linhas'!FY78="","",'Escala Linhas'!FY78)))</f>
        <v/>
      </c>
      <c r="NG78" s="71" t="str">
        <f>IF(Configurações!$B$3="Colunas",IF('Escala Colunas'!Q243="","",'Escala Colunas'!Q243),IF(Configurações!$B$3="Simples","",IF('Escala Linhas'!FZ78="","",'Escala Linhas'!FZ78)))</f>
        <v/>
      </c>
      <c r="NH78" s="71" t="str">
        <f>IF(Configurações!$B$3="Colunas",IF('Escala Colunas'!Q244="","",'Escala Colunas'!Q244),IF(Configurações!$B$3="Simples","",IF('Escala Linhas'!GA78="","",'Escala Linhas'!GA78)))</f>
        <v/>
      </c>
      <c r="NI78" s="71" t="str">
        <f>IF(Configurações!$B$3="Colunas",IF('Escala Colunas'!Q245="","",'Escala Colunas'!Q245),IF(Configurações!$B$3="Simples","",IF('Escala Linhas'!GB78="","",'Escala Linhas'!GB78)))</f>
        <v/>
      </c>
      <c r="NJ78">
        <f>IF($B78="",0,IF(Configurações!$B$3="Simples",IF(OR(NP78="TRAB",NP78="ATEST"),1,0),IF(AND(NF78&lt;&gt;"",NI78&lt;&gt;""),1,0)))</f>
        <v>0</v>
      </c>
      <c r="NK78" s="72">
        <f>IF(AND(NJ78=1,Configurações!$B$3&lt;&gt;"Simples"),MOD(NI78-NF78,1)-NL78,0)</f>
        <v>0</v>
      </c>
      <c r="NL78" s="72">
        <f t="shared" si="206"/>
        <v>0</v>
      </c>
      <c r="NM78">
        <f t="shared" si="207"/>
        <v>0</v>
      </c>
      <c r="NN78">
        <f t="shared" si="208"/>
        <v>0</v>
      </c>
      <c r="NO78" s="38" t="str">
        <f>IF(NJ78=0,"",IF(NM78&gt;Configurações!$B$15,"7DIA ","")&amp;IF(AND(WEEKDAY(NF$5)=1,NN78&gt;IF($D78="F",Configurações!$B$13,Configurações!$B$14)),"DOM ","")&amp;IF(Configurações!$B$3="Simples","",IF(ROUND(NK78*1440,0)&lt;=ROUND(Configurações!$B$11*1440,0),IF(ROUND(NL78*1440,0)&gt;0,"INT-INDEVIDO",""),IF(ROUND(NK78*1440,0)&lt;=ROUND(Configurações!$B$12*1440,0),IF(ROUND(NL78*1440,0)&lt;&gt;ROUND(Configurações!$B$8*1440,0),"INT-15MIN",""),IF(OR(ROUND(NL78*1440,0)&lt;ROUND(Configurações!$B$9*1440,0),ROUND(NL78*1440,0)&gt;ROUND(Configurações!$B$10*1440,0)),"INT-1H2H","")))))</f>
        <v/>
      </c>
      <c r="NP78" t="str">
        <f>IF(Configurações!$B$3="Simples",IF('Escala Simples'!AS78="Trabalho","TRAB",IF('Escala Simples'!AS78="Folga","FOLGA",IF('Escala Simples'!AS78="Atestado","ATEST",IF('Escala Simples'!AS78="Férias","FERIAS","")))),"")</f>
        <v/>
      </c>
      <c r="NQ78" s="71" t="str">
        <f>IF(Configurações!$B$3="Colunas",IF('Escala Colunas'!Q247="","",'Escala Colunas'!Q247),IF(Configurações!$B$3="Simples","",IF('Escala Linhas'!GD78="","",'Escala Linhas'!GD78)))</f>
        <v/>
      </c>
      <c r="NR78" s="71" t="str">
        <f>IF(Configurações!$B$3="Colunas",IF('Escala Colunas'!Q248="","",'Escala Colunas'!Q248),IF(Configurações!$B$3="Simples","",IF('Escala Linhas'!GE78="","",'Escala Linhas'!GE78)))</f>
        <v/>
      </c>
      <c r="NS78" s="71" t="str">
        <f>IF(Configurações!$B$3="Colunas",IF('Escala Colunas'!Q249="","",'Escala Colunas'!Q249),IF(Configurações!$B$3="Simples","",IF('Escala Linhas'!GF78="","",'Escala Linhas'!GF78)))</f>
        <v/>
      </c>
      <c r="NT78" s="71" t="str">
        <f>IF(Configurações!$B$3="Colunas",IF('Escala Colunas'!Q250="","",'Escala Colunas'!Q250),IF(Configurações!$B$3="Simples","",IF('Escala Linhas'!GG78="","",'Escala Linhas'!GG78)))</f>
        <v/>
      </c>
      <c r="NU78">
        <f>IF($B78="",0,IF(Configurações!$B$3="Simples",IF(OR(OA78="TRAB",OA78="ATEST"),1,0),IF(AND(NQ78&lt;&gt;"",NT78&lt;&gt;""),1,0)))</f>
        <v>0</v>
      </c>
      <c r="NV78" s="72">
        <f>IF(AND(NU78=1,Configurações!$B$3&lt;&gt;"Simples"),MOD(NT78-NQ78,1)-NW78,0)</f>
        <v>0</v>
      </c>
      <c r="NW78" s="72">
        <f t="shared" si="209"/>
        <v>0</v>
      </c>
      <c r="NX78">
        <f t="shared" si="210"/>
        <v>0</v>
      </c>
      <c r="NY78">
        <f t="shared" si="211"/>
        <v>0</v>
      </c>
      <c r="NZ78" s="38" t="str">
        <f>IF(NU78=0,"",IF(NX78&gt;Configurações!$B$15,"7DIA ","")&amp;IF(AND(WEEKDAY(NQ$5)=1,NY78&gt;IF($D78="F",Configurações!$B$13,Configurações!$B$14)),"DOM ","")&amp;IF(Configurações!$B$3="Simples","",IF(ROUND(NV78*1440,0)&lt;=ROUND(Configurações!$B$11*1440,0),IF(ROUND(NW78*1440,0)&gt;0,"INT-INDEVIDO",""),IF(ROUND(NV78*1440,0)&lt;=ROUND(Configurações!$B$12*1440,0),IF(ROUND(NW78*1440,0)&lt;&gt;ROUND(Configurações!$B$8*1440,0),"INT-15MIN",""),IF(OR(ROUND(NW78*1440,0)&lt;ROUND(Configurações!$B$9*1440,0),ROUND(NW78*1440,0)&gt;ROUND(Configurações!$B$10*1440,0)),"INT-1H2H","")))))</f>
        <v/>
      </c>
      <c r="OA78" t="str">
        <f>IF(Configurações!$B$3="Simples",IF('Escala Simples'!AT78="Trabalho","TRAB",IF('Escala Simples'!AT78="Folga","FOLGA",IF('Escala Simples'!AT78="Atestado","ATEST",IF('Escala Simples'!AT78="Férias","FERIAS","")))),"")</f>
        <v/>
      </c>
      <c r="OB78" s="72">
        <f>SUMIFS(Cálculos!$G78:$OA78,Cálculos!$G$4:$OA$4,"H",Cálculos!$G$3:$OA$3,1)</f>
        <v>0</v>
      </c>
      <c r="OC78">
        <f>SUMIFS(Cálculos!$G78:$OA78,Cálculos!$G$4:$OA$4,"T",Cálculos!$G$3:$OA$3,1)</f>
        <v>0</v>
      </c>
      <c r="OD78" s="69" t="str">
        <f>IF($B78="","",IF(AND(Configurações!$B$3&lt;&gt;"Simples",ISNUMBER($C78),ROUND(OB78*1440,0)&gt;$C78*60),"Jornada semanal excedida: "&amp;TEXT(OB78,"[h]:mm")&amp;" (contratada "&amp;$C78&amp;"h) • ","")&amp;IF(IF(Configurações!$B$6="Sim",OC78&gt;6,OC78&gt;Configurações!$B$5),IF(Configurações!$B$6="Sim","Semana inteira sem folga — mínimo 1 folga (CCT/ACT) • ","Mais de "&amp;Configurações!$B$5&amp;" dias trabalhados — obrigatórias 2 folgas semanais • "),"")&amp;IF(COUNTIF(G78:CD78,"*7DIA*")&gt;0,"7º dia consecutivo de trabalho • ","")&amp;IF(COUNTIF(G78:CD78,"*DOM*")&gt;0,"Domingos consecutivos acima do permitido • ","")&amp;IF(COUNTIF(G78:CD78,"*INT-INDEVIDO*")&gt;0,"Intervalo indevido em jornada até 4h • ","")&amp;IF(COUNTIF(G78:CD78,"*INT-15MIN*")&gt;0,"Intervalo deve ser de 15 min (jornada 4h01–6h) • ","")&amp;IF(COUNTIF(G78:CD78,"*INT-1H2H*")&gt;0,"Intervalo fora de 1h–2h (jornada acima de 6h) • ",""))</f>
        <v/>
      </c>
      <c r="OE78">
        <f>IF($B78="",0,IF(AND(Configurações!$B$3&lt;&gt;"Simples",ISNUMBER($C78),ROUND(OB78*1440,0)&gt;$C78*60),1,0))</f>
        <v>0</v>
      </c>
      <c r="OF78">
        <f>IF($B78="",0,IF(IF(Configurações!$B$6="Sim",OC78&gt;6,OC78&gt;Configurações!$B$5),1,0))</f>
        <v>0</v>
      </c>
      <c r="OG78" s="72">
        <f>SUMIFS(Cálculos!$G78:$OA78,Cálculos!$G$4:$OA$4,"H",Cálculos!$G$3:$OA$3,2)</f>
        <v>0</v>
      </c>
      <c r="OH78">
        <f>SUMIFS(Cálculos!$G78:$OA78,Cálculos!$G$4:$OA$4,"T",Cálculos!$G$3:$OA$3,2)</f>
        <v>0</v>
      </c>
      <c r="OI78" s="69" t="str">
        <f>IF($B78="","",IF(AND(Configurações!$B$3&lt;&gt;"Simples",ISNUMBER($C78),ROUND(OG78*1440,0)&gt;$C78*60),"Jornada semanal excedida: "&amp;TEXT(OG78,"[h]:mm")&amp;" (contratada "&amp;$C78&amp;"h) • ","")&amp;IF(IF(Configurações!$B$6="Sim",OH78&gt;6,OH78&gt;Configurações!$B$5),IF(Configurações!$B$6="Sim","Semana inteira sem folga — mínimo 1 folga (CCT/ACT) • ","Mais de "&amp;Configurações!$B$5&amp;" dias trabalhados — obrigatórias 2 folgas semanais • "),"")&amp;IF(COUNTIF(CF78:FC78,"*7DIA*")&gt;0,"7º dia consecutivo de trabalho • ","")&amp;IF(COUNTIF(CF78:FC78,"*DOM*")&gt;0,"Domingos consecutivos acima do permitido • ","")&amp;IF(COUNTIF(CF78:FC78,"*INT-INDEVIDO*")&gt;0,"Intervalo indevido em jornada até 4h • ","")&amp;IF(COUNTIF(CF78:FC78,"*INT-15MIN*")&gt;0,"Intervalo deve ser de 15 min (jornada 4h01–6h) • ","")&amp;IF(COUNTIF(CF78:FC78,"*INT-1H2H*")&gt;0,"Intervalo fora de 1h–2h (jornada acima de 6h) • ",""))</f>
        <v/>
      </c>
      <c r="OJ78">
        <f>IF($B78="",0,IF(AND(Configurações!$B$3&lt;&gt;"Simples",ISNUMBER($C78),ROUND(OG78*1440,0)&gt;$C78*60),1,0))</f>
        <v>0</v>
      </c>
      <c r="OK78">
        <f>IF($B78="",0,IF(IF(Configurações!$B$6="Sim",OH78&gt;6,OH78&gt;Configurações!$B$5),1,0))</f>
        <v>0</v>
      </c>
      <c r="OL78" s="72">
        <f>SUMIFS(Cálculos!$G78:$OA78,Cálculos!$G$4:$OA$4,"H",Cálculos!$G$3:$OA$3,3)</f>
        <v>0</v>
      </c>
      <c r="OM78">
        <f>SUMIFS(Cálculos!$G78:$OA78,Cálculos!$G$4:$OA$4,"T",Cálculos!$G$3:$OA$3,3)</f>
        <v>0</v>
      </c>
      <c r="ON78" s="69" t="str">
        <f>IF($B78="","",IF(AND(Configurações!$B$3&lt;&gt;"Simples",ISNUMBER($C78),ROUND(OL78*1440,0)&gt;$C78*60),"Jornada semanal excedida: "&amp;TEXT(OL78,"[h]:mm")&amp;" (contratada "&amp;$C78&amp;"h) • ","")&amp;IF(IF(Configurações!$B$6="Sim",OM78&gt;6,OM78&gt;Configurações!$B$5),IF(Configurações!$B$6="Sim","Semana inteira sem folga — mínimo 1 folga (CCT/ACT) • ","Mais de "&amp;Configurações!$B$5&amp;" dias trabalhados — obrigatórias 2 folgas semanais • "),"")&amp;IF(COUNTIF(FE78:IB78,"*7DIA*")&gt;0,"7º dia consecutivo de trabalho • ","")&amp;IF(COUNTIF(FE78:IB78,"*DOM*")&gt;0,"Domingos consecutivos acima do permitido • ","")&amp;IF(COUNTIF(FE78:IB78,"*INT-INDEVIDO*")&gt;0,"Intervalo indevido em jornada até 4h • ","")&amp;IF(COUNTIF(FE78:IB78,"*INT-15MIN*")&gt;0,"Intervalo deve ser de 15 min (jornada 4h01–6h) • ","")&amp;IF(COUNTIF(FE78:IB78,"*INT-1H2H*")&gt;0,"Intervalo fora de 1h–2h (jornada acima de 6h) • ",""))</f>
        <v/>
      </c>
      <c r="OO78">
        <f>IF($B78="",0,IF(AND(Configurações!$B$3&lt;&gt;"Simples",ISNUMBER($C78),ROUND(OL78*1440,0)&gt;$C78*60),1,0))</f>
        <v>0</v>
      </c>
      <c r="OP78">
        <f>IF($B78="",0,IF(IF(Configurações!$B$6="Sim",OM78&gt;6,OM78&gt;Configurações!$B$5),1,0))</f>
        <v>0</v>
      </c>
      <c r="OQ78" s="72">
        <f>SUMIFS(Cálculos!$G78:$OA78,Cálculos!$G$4:$OA$4,"H",Cálculos!$G$3:$OA$3,4)</f>
        <v>0</v>
      </c>
      <c r="OR78">
        <f>SUMIFS(Cálculos!$G78:$OA78,Cálculos!$G$4:$OA$4,"T",Cálculos!$G$3:$OA$3,4)</f>
        <v>0</v>
      </c>
      <c r="OS78" s="69" t="str">
        <f>IF($B78="","",IF(AND(Configurações!$B$3&lt;&gt;"Simples",ISNUMBER($C78),ROUND(OQ78*1440,0)&gt;$C78*60),"Jornada semanal excedida: "&amp;TEXT(OQ78,"[h]:mm")&amp;" (contratada "&amp;$C78&amp;"h) • ","")&amp;IF(IF(Configurações!$B$6="Sim",OR78&gt;6,OR78&gt;Configurações!$B$5),IF(Configurações!$B$6="Sim","Semana inteira sem folga — mínimo 1 folga (CCT/ACT) • ","Mais de "&amp;Configurações!$B$5&amp;" dias trabalhados — obrigatórias 2 folgas semanais • "),"")&amp;IF(COUNTIF(ID78:LA78,"*7DIA*")&gt;0,"7º dia consecutivo de trabalho • ","")&amp;IF(COUNTIF(ID78:LA78,"*DOM*")&gt;0,"Domingos consecutivos acima do permitido • ","")&amp;IF(COUNTIF(ID78:LA78,"*INT-INDEVIDO*")&gt;0,"Intervalo indevido em jornada até 4h • ","")&amp;IF(COUNTIF(ID78:LA78,"*INT-15MIN*")&gt;0,"Intervalo deve ser de 15 min (jornada 4h01–6h) • ","")&amp;IF(COUNTIF(ID78:LA78,"*INT-1H2H*")&gt;0,"Intervalo fora de 1h–2h (jornada acima de 6h) • ",""))</f>
        <v/>
      </c>
      <c r="OT78">
        <f>IF($B78="",0,IF(AND(Configurações!$B$3&lt;&gt;"Simples",ISNUMBER($C78),ROUND(OQ78*1440,0)&gt;$C78*60),1,0))</f>
        <v>0</v>
      </c>
      <c r="OU78">
        <f>IF($B78="",0,IF(IF(Configurações!$B$6="Sim",OR78&gt;6,OR78&gt;Configurações!$B$5),1,0))</f>
        <v>0</v>
      </c>
      <c r="OV78" s="72">
        <f>SUMIFS(Cálculos!$G78:$OA78,Cálculos!$G$4:$OA$4,"H",Cálculos!$G$3:$OA$3,5)</f>
        <v>0</v>
      </c>
      <c r="OW78">
        <f>SUMIFS(Cálculos!$G78:$OA78,Cálculos!$G$4:$OA$4,"T",Cálculos!$G$3:$OA$3,5)</f>
        <v>0</v>
      </c>
      <c r="OX78" s="69" t="str">
        <f>IF($B78="","",IF(AND(Configurações!$B$3&lt;&gt;"Simples",ISNUMBER($C78),ROUND(OV78*1440,0)&gt;$C78*60),"Jornada semanal excedida: "&amp;TEXT(OV78,"[h]:mm")&amp;" (contratada "&amp;$C78&amp;"h) • ","")&amp;IF(IF(Configurações!$B$6="Sim",OW78&gt;6,OW78&gt;Configurações!$B$5),IF(Configurações!$B$6="Sim","Semana inteira sem folga — mínimo 1 folga (CCT/ACT) • ","Mais de "&amp;Configurações!$B$5&amp;" dias trabalhados — obrigatórias 2 folgas semanais • "),"")&amp;IF(COUNTIF(LC78:NZ78,"*7DIA*")&gt;0,"7º dia consecutivo de trabalho • ","")&amp;IF(COUNTIF(LC78:NZ78,"*DOM*")&gt;0,"Domingos consecutivos acima do permitido • ","")&amp;IF(COUNTIF(LC78:NZ78,"*INT-INDEVIDO*")&gt;0,"Intervalo indevido em jornada até 4h • ","")&amp;IF(COUNTIF(LC78:NZ78,"*INT-15MIN*")&gt;0,"Intervalo deve ser de 15 min (jornada 4h01–6h) • ","")&amp;IF(COUNTIF(LC78:NZ78,"*INT-1H2H*")&gt;0,"Intervalo fora de 1h–2h (jornada acima de 6h) • ",""))</f>
        <v/>
      </c>
      <c r="OY78">
        <f>IF($B78="",0,IF(AND(Configurações!$B$3&lt;&gt;"Simples",ISNUMBER($C78),ROUND(OV78*1440,0)&gt;$C78*60),1,0))</f>
        <v>0</v>
      </c>
      <c r="OZ78">
        <f>IF($B78="",0,IF(IF(Configurações!$B$6="Sim",OW78&gt;6,OW78&gt;Configurações!$B$5),1,0))</f>
        <v>0</v>
      </c>
      <c r="PA78">
        <f>IF($B78="",0,SUMPRODUCT((Cálculos!$G$4:$OA$4="T")*(Cálculos!$G$5:$OA$5&gt;=$PA$5)*(Cálculos!$G$5:$OA$5&lt;=$PB$5))-PE78)</f>
        <v>0</v>
      </c>
      <c r="PB78">
        <f>IF($B78="",0,PA78-SUMIFS(Cálculos!$G78:$OA78,Cálculos!$G$4:$OA$4,"T",Cálculos!$G$5:$OA$5,"&gt;="&amp;$PA$5,Cálculos!$G$5:$OA$5,"&lt;="&amp;$PB$5))</f>
        <v>0</v>
      </c>
      <c r="PC78">
        <f>ROUND(PA78*Configurações!$B$7/7,0)</f>
        <v>0</v>
      </c>
      <c r="PD78">
        <f>IF(AND(Configurações!$B$6="Sim",PA78&gt;0,PB78&lt;PC78),1,0)</f>
        <v>0</v>
      </c>
      <c r="PE78">
        <f>IF($B78="",0,COUNTIFS(Cálculos!$G$4:$OA$4,"ST",Cálculos!$G$5:$OA$5,"&gt;="&amp;$PA$5,Cálculos!$G$5:$OA$5,"&lt;="&amp;$PB$5,Cálculos!$G78:$OA78,"FERIAS"))</f>
        <v>0</v>
      </c>
      <c r="PF78">
        <f>IF($B78="",0,SUMPRODUCT((Cálculos!$G$4:$OA$4="T")*(Cálculos!$G$5:$OA$5&gt;=$PF$5)*(Cálculos!$G$5:$OA$5&lt;=$PG$5))-PJ78)</f>
        <v>0</v>
      </c>
      <c r="PG78">
        <f>IF($B78="",0,PF78-SUMIFS(Cálculos!$G78:$OA78,Cálculos!$G$4:$OA$4,"T",Cálculos!$G$5:$OA$5,"&gt;="&amp;$PF$5,Cálculos!$G$5:$OA$5,"&lt;="&amp;$PG$5))</f>
        <v>0</v>
      </c>
      <c r="PH78">
        <f>ROUND(PF78*Configurações!$B$7/7,0)</f>
        <v>0</v>
      </c>
      <c r="PI78">
        <f>IF(AND(Configurações!$B$6="Sim",PF78&gt;0,PG78&lt;PH78),1,0)</f>
        <v>0</v>
      </c>
      <c r="PJ78">
        <f>IF($B78="",0,COUNTIFS(Cálculos!$G$4:$OA$4,"ST",Cálculos!$G$5:$OA$5,"&gt;="&amp;$PF$5,Cálculos!$G$5:$OA$5,"&lt;="&amp;$PG$5,Cálculos!$G78:$OA78,"FERIAS"))</f>
        <v>0</v>
      </c>
      <c r="PK78">
        <f>IF($B78="",0,SUMPRODUCT((Cálculos!$G$4:$OA$4="T")*(Cálculos!$G$5:$OA$5&gt;=$PK$5)*(Cálculos!$G$5:$OA$5&lt;=$PL$5))-PO78)</f>
        <v>0</v>
      </c>
      <c r="PL78">
        <f>IF($B78="",0,PK78-SUMIFS(Cálculos!$G78:$OA78,Cálculos!$G$4:$OA$4,"T",Cálculos!$G$5:$OA$5,"&gt;="&amp;$PK$5,Cálculos!$G$5:$OA$5,"&lt;="&amp;$PL$5))</f>
        <v>0</v>
      </c>
      <c r="PM78">
        <f>ROUND(PK78*Configurações!$B$7/7,0)</f>
        <v>0</v>
      </c>
      <c r="PN78">
        <f>IF(AND(Configurações!$B$6="Sim",PK78&gt;0,PL78&lt;PM78),1,0)</f>
        <v>0</v>
      </c>
      <c r="PO78">
        <f>IF($B78="",0,COUNTIFS(Cálculos!$G$4:$OA$4,"ST",Cálculos!$G$5:$OA$5,"&gt;="&amp;$PK$5,Cálculos!$G$5:$OA$5,"&lt;="&amp;$PL$5,Cálculos!$G78:$OA78,"FERIAS"))</f>
        <v>0</v>
      </c>
      <c r="PP78" s="69" t="str">
        <f t="shared" si="212"/>
        <v/>
      </c>
    </row>
    <row r="79" spans="1:432" x14ac:dyDescent="0.25">
      <c r="A79" s="68" t="str">
        <f t="shared" si="106"/>
        <v/>
      </c>
      <c r="B79" s="69" t="str">
        <f>IF(Configurações!$B$3="Colunas",IF('Escala Colunas'!Q$4="","",'Escala Colunas'!Q$4),IF(Configurações!$B$3="Simples",IF('Escala Simples'!$B79="","",'Escala Simples'!$B79),IF('Escala Linhas'!$B79="","",'Escala Linhas'!$B79)))</f>
        <v/>
      </c>
      <c r="C79" s="70" t="str">
        <f>IF($B79="","",IFERROR(INDEX(Funcionários!$D$5:$D$84,MATCH($B79,Funcionários!$B$5:$B$84,0)),""))</f>
        <v/>
      </c>
      <c r="D79" t="str">
        <f>IF($B79="","",IFERROR(INDEX(Funcionários!$C$5:$C$84,MATCH($B79,Funcionários!$B$5:$B$84,0)),""))</f>
        <v/>
      </c>
      <c r="E79">
        <f>IF($B79="",0,IFERROR(N(INDEX(Funcionários!$E$5:$E$84,MATCH($B79,Funcionários!$B$5:$B$84,0))),0))</f>
        <v>0</v>
      </c>
      <c r="F79">
        <f>IF($B79="",0,IFERROR(N(INDEX(Funcionários!$F$5:$F$84,MATCH($B79,Funcionários!$B$5:$B$84,0))),0))</f>
        <v>0</v>
      </c>
      <c r="G79" s="71" t="str">
        <f>IF(Configurações!$B$3="Colunas",IF('Escala Colunas'!Q66="","",'Escala Colunas'!Q66),IF(Configurações!$B$3="Simples","",IF('Escala Linhas'!D79="","",'Escala Linhas'!D79)))</f>
        <v/>
      </c>
      <c r="H79" s="71" t="str">
        <f>IF(Configurações!$B$3="Colunas",IF('Escala Colunas'!Q67="","",'Escala Colunas'!Q67),IF(Configurações!$B$3="Simples","",IF('Escala Linhas'!E79="","",'Escala Linhas'!E79)))</f>
        <v/>
      </c>
      <c r="I79" s="71" t="str">
        <f>IF(Configurações!$B$3="Colunas",IF('Escala Colunas'!Q68="","",'Escala Colunas'!Q68),IF(Configurações!$B$3="Simples","",IF('Escala Linhas'!F79="","",'Escala Linhas'!F79)))</f>
        <v/>
      </c>
      <c r="J79" s="71" t="str">
        <f>IF(Configurações!$B$3="Colunas",IF('Escala Colunas'!Q69="","",'Escala Colunas'!Q69),IF(Configurações!$B$3="Simples","",IF('Escala Linhas'!G79="","",'Escala Linhas'!G79)))</f>
        <v/>
      </c>
      <c r="K79">
        <f>IF($B79="",0,IF(Configurações!$B$3="Simples",IF(OR(Q79="TRAB",Q79="ATEST"),1,0),IF(AND(G79&lt;&gt;"",J79&lt;&gt;""),1,0)))</f>
        <v>0</v>
      </c>
      <c r="L79" s="72">
        <f>IF(AND(K79=1,Configurações!$B$3&lt;&gt;"Simples"),MOD(J79-G79,1)-M79,0)</f>
        <v>0</v>
      </c>
      <c r="M79" s="72">
        <f t="shared" si="107"/>
        <v>0</v>
      </c>
      <c r="N79">
        <f t="shared" si="108"/>
        <v>0</v>
      </c>
      <c r="O79">
        <f t="shared" si="109"/>
        <v>0</v>
      </c>
      <c r="P79" s="38" t="str">
        <f>IF(K79=0,"",IF(N79&gt;Configurações!$B$15,"7DIA ","")&amp;IF(AND(WEEKDAY(G$5)=1,O79&gt;IF($D79="F",Configurações!$B$13,Configurações!$B$14)),"DOM ","")&amp;IF(Configurações!$B$3="Simples","",IF(ROUND(L79*1440,0)&lt;=ROUND(Configurações!$B$11*1440,0),IF(ROUND(M79*1440,0)&gt;0,"INT-INDEVIDO",""),IF(ROUND(L79*1440,0)&lt;=ROUND(Configurações!$B$12*1440,0),IF(ROUND(M79*1440,0)&lt;&gt;ROUND(Configurações!$B$8*1440,0),"INT-15MIN",""),IF(OR(ROUND(M79*1440,0)&lt;ROUND(Configurações!$B$9*1440,0),ROUND(M79*1440,0)&gt;ROUND(Configurações!$B$10*1440,0)),"INT-1H2H","")))))</f>
        <v/>
      </c>
      <c r="Q79" t="str">
        <f>IF(Configurações!$B$3="Simples",IF('Escala Simples'!D79="Trabalho","TRAB",IF('Escala Simples'!D79="Folga","FOLGA",IF('Escala Simples'!D79="Atestado","ATEST",IF('Escala Simples'!D79="Férias","FERIAS","")))),"")</f>
        <v/>
      </c>
      <c r="R79" s="71" t="str">
        <f>IF(Configurações!$B$3="Colunas",IF('Escala Colunas'!Q71="","",'Escala Colunas'!Q71),IF(Configurações!$B$3="Simples","",IF('Escala Linhas'!I79="","",'Escala Linhas'!I79)))</f>
        <v/>
      </c>
      <c r="S79" s="71" t="str">
        <f>IF(Configurações!$B$3="Colunas",IF('Escala Colunas'!Q72="","",'Escala Colunas'!Q72),IF(Configurações!$B$3="Simples","",IF('Escala Linhas'!J79="","",'Escala Linhas'!J79)))</f>
        <v/>
      </c>
      <c r="T79" s="71" t="str">
        <f>IF(Configurações!$B$3="Colunas",IF('Escala Colunas'!Q73="","",'Escala Colunas'!Q73),IF(Configurações!$B$3="Simples","",IF('Escala Linhas'!K79="","",'Escala Linhas'!K79)))</f>
        <v/>
      </c>
      <c r="U79" s="71" t="str">
        <f>IF(Configurações!$B$3="Colunas",IF('Escala Colunas'!Q74="","",'Escala Colunas'!Q74),IF(Configurações!$B$3="Simples","",IF('Escala Linhas'!L79="","",'Escala Linhas'!L79)))</f>
        <v/>
      </c>
      <c r="V79">
        <f>IF($B79="",0,IF(Configurações!$B$3="Simples",IF(OR(AB79="TRAB",AB79="ATEST"),1,0),IF(AND(R79&lt;&gt;"",U79&lt;&gt;""),1,0)))</f>
        <v>0</v>
      </c>
      <c r="W79" s="72">
        <f>IF(AND(V79=1,Configurações!$B$3&lt;&gt;"Simples"),MOD(U79-R79,1)-X79,0)</f>
        <v>0</v>
      </c>
      <c r="X79" s="72">
        <f t="shared" si="110"/>
        <v>0</v>
      </c>
      <c r="Y79">
        <f t="shared" si="111"/>
        <v>0</v>
      </c>
      <c r="Z79">
        <f t="shared" si="112"/>
        <v>0</v>
      </c>
      <c r="AA79" s="38" t="str">
        <f>IF(V79=0,"",IF(Y79&gt;Configurações!$B$15,"7DIA ","")&amp;IF(AND(WEEKDAY(R$5)=1,Z79&gt;IF($D79="F",Configurações!$B$13,Configurações!$B$14)),"DOM ","")&amp;IF(Configurações!$B$3="Simples","",IF(ROUND(W79*1440,0)&lt;=ROUND(Configurações!$B$11*1440,0),IF(ROUND(X79*1440,0)&gt;0,"INT-INDEVIDO",""),IF(ROUND(W79*1440,0)&lt;=ROUND(Configurações!$B$12*1440,0),IF(ROUND(X79*1440,0)&lt;&gt;ROUND(Configurações!$B$8*1440,0),"INT-15MIN",""),IF(OR(ROUND(X79*1440,0)&lt;ROUND(Configurações!$B$9*1440,0),ROUND(X79*1440,0)&gt;ROUND(Configurações!$B$10*1440,0)),"INT-1H2H","")))))</f>
        <v/>
      </c>
      <c r="AB79" t="str">
        <f>IF(Configurações!$B$3="Simples",IF('Escala Simples'!E79="Trabalho","TRAB",IF('Escala Simples'!E79="Folga","FOLGA",IF('Escala Simples'!E79="Atestado","ATEST",IF('Escala Simples'!E79="Férias","FERIAS","")))),"")</f>
        <v/>
      </c>
      <c r="AC79" s="71" t="str">
        <f>IF(Configurações!$B$3="Colunas",IF('Escala Colunas'!Q76="","",'Escala Colunas'!Q76),IF(Configurações!$B$3="Simples","",IF('Escala Linhas'!N79="","",'Escala Linhas'!N79)))</f>
        <v/>
      </c>
      <c r="AD79" s="71" t="str">
        <f>IF(Configurações!$B$3="Colunas",IF('Escala Colunas'!Q77="","",'Escala Colunas'!Q77),IF(Configurações!$B$3="Simples","",IF('Escala Linhas'!O79="","",'Escala Linhas'!O79)))</f>
        <v/>
      </c>
      <c r="AE79" s="71" t="str">
        <f>IF(Configurações!$B$3="Colunas",IF('Escala Colunas'!Q78="","",'Escala Colunas'!Q78),IF(Configurações!$B$3="Simples","",IF('Escala Linhas'!P79="","",'Escala Linhas'!P79)))</f>
        <v/>
      </c>
      <c r="AF79" s="71" t="str">
        <f>IF(Configurações!$B$3="Colunas",IF('Escala Colunas'!Q79="","",'Escala Colunas'!Q79),IF(Configurações!$B$3="Simples","",IF('Escala Linhas'!Q79="","",'Escala Linhas'!Q79)))</f>
        <v/>
      </c>
      <c r="AG79">
        <f>IF($B79="",0,IF(Configurações!$B$3="Simples",IF(OR(AM79="TRAB",AM79="ATEST"),1,0),IF(AND(AC79&lt;&gt;"",AF79&lt;&gt;""),1,0)))</f>
        <v>0</v>
      </c>
      <c r="AH79" s="72">
        <f>IF(AND(AG79=1,Configurações!$B$3&lt;&gt;"Simples"),MOD(AF79-AC79,1)-AI79,0)</f>
        <v>0</v>
      </c>
      <c r="AI79" s="72">
        <f t="shared" si="113"/>
        <v>0</v>
      </c>
      <c r="AJ79">
        <f t="shared" si="114"/>
        <v>0</v>
      </c>
      <c r="AK79">
        <f t="shared" si="115"/>
        <v>0</v>
      </c>
      <c r="AL79" s="38" t="str">
        <f>IF(AG79=0,"",IF(AJ79&gt;Configurações!$B$15,"7DIA ","")&amp;IF(AND(WEEKDAY(AC$5)=1,AK79&gt;IF($D79="F",Configurações!$B$13,Configurações!$B$14)),"DOM ","")&amp;IF(Configurações!$B$3="Simples","",IF(ROUND(AH79*1440,0)&lt;=ROUND(Configurações!$B$11*1440,0),IF(ROUND(AI79*1440,0)&gt;0,"INT-INDEVIDO",""),IF(ROUND(AH79*1440,0)&lt;=ROUND(Configurações!$B$12*1440,0),IF(ROUND(AI79*1440,0)&lt;&gt;ROUND(Configurações!$B$8*1440,0),"INT-15MIN",""),IF(OR(ROUND(AI79*1440,0)&lt;ROUND(Configurações!$B$9*1440,0),ROUND(AI79*1440,0)&gt;ROUND(Configurações!$B$10*1440,0)),"INT-1H2H","")))))</f>
        <v/>
      </c>
      <c r="AM79" t="str">
        <f>IF(Configurações!$B$3="Simples",IF('Escala Simples'!F79="Trabalho","TRAB",IF('Escala Simples'!F79="Folga","FOLGA",IF('Escala Simples'!F79="Atestado","ATEST",IF('Escala Simples'!F79="Férias","FERIAS","")))),"")</f>
        <v/>
      </c>
      <c r="AN79" s="71" t="str">
        <f>IF(Configurações!$B$3="Colunas",IF('Escala Colunas'!Q81="","",'Escala Colunas'!Q81),IF(Configurações!$B$3="Simples","",IF('Escala Linhas'!S79="","",'Escala Linhas'!S79)))</f>
        <v/>
      </c>
      <c r="AO79" s="71" t="str">
        <f>IF(Configurações!$B$3="Colunas",IF('Escala Colunas'!Q82="","",'Escala Colunas'!Q82),IF(Configurações!$B$3="Simples","",IF('Escala Linhas'!T79="","",'Escala Linhas'!T79)))</f>
        <v/>
      </c>
      <c r="AP79" s="71" t="str">
        <f>IF(Configurações!$B$3="Colunas",IF('Escala Colunas'!Q83="","",'Escala Colunas'!Q83),IF(Configurações!$B$3="Simples","",IF('Escala Linhas'!U79="","",'Escala Linhas'!U79)))</f>
        <v/>
      </c>
      <c r="AQ79" s="71" t="str">
        <f>IF(Configurações!$B$3="Colunas",IF('Escala Colunas'!Q84="","",'Escala Colunas'!Q84),IF(Configurações!$B$3="Simples","",IF('Escala Linhas'!V79="","",'Escala Linhas'!V79)))</f>
        <v/>
      </c>
      <c r="AR79">
        <f>IF($B79="",0,IF(Configurações!$B$3="Simples",IF(OR(AX79="TRAB",AX79="ATEST"),1,0),IF(AND(AN79&lt;&gt;"",AQ79&lt;&gt;""),1,0)))</f>
        <v>0</v>
      </c>
      <c r="AS79" s="72">
        <f>IF(AND(AR79=1,Configurações!$B$3&lt;&gt;"Simples"),MOD(AQ79-AN79,1)-AT79,0)</f>
        <v>0</v>
      </c>
      <c r="AT79" s="72">
        <f t="shared" si="116"/>
        <v>0</v>
      </c>
      <c r="AU79">
        <f t="shared" si="117"/>
        <v>0</v>
      </c>
      <c r="AV79">
        <f t="shared" si="118"/>
        <v>0</v>
      </c>
      <c r="AW79" s="38" t="str">
        <f>IF(AR79=0,"",IF(AU79&gt;Configurações!$B$15,"7DIA ","")&amp;IF(AND(WEEKDAY(AN$5)=1,AV79&gt;IF($D79="F",Configurações!$B$13,Configurações!$B$14)),"DOM ","")&amp;IF(Configurações!$B$3="Simples","",IF(ROUND(AS79*1440,0)&lt;=ROUND(Configurações!$B$11*1440,0),IF(ROUND(AT79*1440,0)&gt;0,"INT-INDEVIDO",""),IF(ROUND(AS79*1440,0)&lt;=ROUND(Configurações!$B$12*1440,0),IF(ROUND(AT79*1440,0)&lt;&gt;ROUND(Configurações!$B$8*1440,0),"INT-15MIN",""),IF(OR(ROUND(AT79*1440,0)&lt;ROUND(Configurações!$B$9*1440,0),ROUND(AT79*1440,0)&gt;ROUND(Configurações!$B$10*1440,0)),"INT-1H2H","")))))</f>
        <v/>
      </c>
      <c r="AX79" t="str">
        <f>IF(Configurações!$B$3="Simples",IF('Escala Simples'!G79="Trabalho","TRAB",IF('Escala Simples'!G79="Folga","FOLGA",IF('Escala Simples'!G79="Atestado","ATEST",IF('Escala Simples'!G79="Férias","FERIAS","")))),"")</f>
        <v/>
      </c>
      <c r="AY79" s="71" t="str">
        <f>IF(Configurações!$B$3="Colunas",IF('Escala Colunas'!Q86="","",'Escala Colunas'!Q86),IF(Configurações!$B$3="Simples","",IF('Escala Linhas'!X79="","",'Escala Linhas'!X79)))</f>
        <v/>
      </c>
      <c r="AZ79" s="71" t="str">
        <f>IF(Configurações!$B$3="Colunas",IF('Escala Colunas'!Q87="","",'Escala Colunas'!Q87),IF(Configurações!$B$3="Simples","",IF('Escala Linhas'!Y79="","",'Escala Linhas'!Y79)))</f>
        <v/>
      </c>
      <c r="BA79" s="71" t="str">
        <f>IF(Configurações!$B$3="Colunas",IF('Escala Colunas'!Q88="","",'Escala Colunas'!Q88),IF(Configurações!$B$3="Simples","",IF('Escala Linhas'!Z79="","",'Escala Linhas'!Z79)))</f>
        <v/>
      </c>
      <c r="BB79" s="71" t="str">
        <f>IF(Configurações!$B$3="Colunas",IF('Escala Colunas'!Q89="","",'Escala Colunas'!Q89),IF(Configurações!$B$3="Simples","",IF('Escala Linhas'!AA79="","",'Escala Linhas'!AA79)))</f>
        <v/>
      </c>
      <c r="BC79">
        <f>IF($B79="",0,IF(Configurações!$B$3="Simples",IF(OR(BI79="TRAB",BI79="ATEST"),1,0),IF(AND(AY79&lt;&gt;"",BB79&lt;&gt;""),1,0)))</f>
        <v>0</v>
      </c>
      <c r="BD79" s="72">
        <f>IF(AND(BC79=1,Configurações!$B$3&lt;&gt;"Simples"),MOD(BB79-AY79,1)-BE79,0)</f>
        <v>0</v>
      </c>
      <c r="BE79" s="72">
        <f t="shared" si="119"/>
        <v>0</v>
      </c>
      <c r="BF79">
        <f t="shared" si="120"/>
        <v>0</v>
      </c>
      <c r="BG79">
        <f t="shared" si="121"/>
        <v>0</v>
      </c>
      <c r="BH79" s="38" t="str">
        <f>IF(BC79=0,"",IF(BF79&gt;Configurações!$B$15,"7DIA ","")&amp;IF(AND(WEEKDAY(AY$5)=1,BG79&gt;IF($D79="F",Configurações!$B$13,Configurações!$B$14)),"DOM ","")&amp;IF(Configurações!$B$3="Simples","",IF(ROUND(BD79*1440,0)&lt;=ROUND(Configurações!$B$11*1440,0),IF(ROUND(BE79*1440,0)&gt;0,"INT-INDEVIDO",""),IF(ROUND(BD79*1440,0)&lt;=ROUND(Configurações!$B$12*1440,0),IF(ROUND(BE79*1440,0)&lt;&gt;ROUND(Configurações!$B$8*1440,0),"INT-15MIN",""),IF(OR(ROUND(BE79*1440,0)&lt;ROUND(Configurações!$B$9*1440,0),ROUND(BE79*1440,0)&gt;ROUND(Configurações!$B$10*1440,0)),"INT-1H2H","")))))</f>
        <v/>
      </c>
      <c r="BI79" t="str">
        <f>IF(Configurações!$B$3="Simples",IF('Escala Simples'!H79="Trabalho","TRAB",IF('Escala Simples'!H79="Folga","FOLGA",IF('Escala Simples'!H79="Atestado","ATEST",IF('Escala Simples'!H79="Férias","FERIAS","")))),"")</f>
        <v/>
      </c>
      <c r="BJ79" s="71" t="str">
        <f>IF(Configurações!$B$3="Colunas",IF('Escala Colunas'!Q91="","",'Escala Colunas'!Q91),IF(Configurações!$B$3="Simples","",IF('Escala Linhas'!AC79="","",'Escala Linhas'!AC79)))</f>
        <v/>
      </c>
      <c r="BK79" s="71" t="str">
        <f>IF(Configurações!$B$3="Colunas",IF('Escala Colunas'!Q92="","",'Escala Colunas'!Q92),IF(Configurações!$B$3="Simples","",IF('Escala Linhas'!AD79="","",'Escala Linhas'!AD79)))</f>
        <v/>
      </c>
      <c r="BL79" s="71" t="str">
        <f>IF(Configurações!$B$3="Colunas",IF('Escala Colunas'!Q93="","",'Escala Colunas'!Q93),IF(Configurações!$B$3="Simples","",IF('Escala Linhas'!AE79="","",'Escala Linhas'!AE79)))</f>
        <v/>
      </c>
      <c r="BM79" s="71" t="str">
        <f>IF(Configurações!$B$3="Colunas",IF('Escala Colunas'!Q94="","",'Escala Colunas'!Q94),IF(Configurações!$B$3="Simples","",IF('Escala Linhas'!AF79="","",'Escala Linhas'!AF79)))</f>
        <v/>
      </c>
      <c r="BN79">
        <f>IF($B79="",0,IF(Configurações!$B$3="Simples",IF(OR(BT79="TRAB",BT79="ATEST"),1,0),IF(AND(BJ79&lt;&gt;"",BM79&lt;&gt;""),1,0)))</f>
        <v>0</v>
      </c>
      <c r="BO79" s="72">
        <f>IF(AND(BN79=1,Configurações!$B$3&lt;&gt;"Simples"),MOD(BM79-BJ79,1)-BP79,0)</f>
        <v>0</v>
      </c>
      <c r="BP79" s="72">
        <f t="shared" si="122"/>
        <v>0</v>
      </c>
      <c r="BQ79">
        <f t="shared" si="123"/>
        <v>0</v>
      </c>
      <c r="BR79">
        <f t="shared" si="124"/>
        <v>0</v>
      </c>
      <c r="BS79" s="38" t="str">
        <f>IF(BN79=0,"",IF(BQ79&gt;Configurações!$B$15,"7DIA ","")&amp;IF(AND(WEEKDAY(BJ$5)=1,BR79&gt;IF($D79="F",Configurações!$B$13,Configurações!$B$14)),"DOM ","")&amp;IF(Configurações!$B$3="Simples","",IF(ROUND(BO79*1440,0)&lt;=ROUND(Configurações!$B$11*1440,0),IF(ROUND(BP79*1440,0)&gt;0,"INT-INDEVIDO",""),IF(ROUND(BO79*1440,0)&lt;=ROUND(Configurações!$B$12*1440,0),IF(ROUND(BP79*1440,0)&lt;&gt;ROUND(Configurações!$B$8*1440,0),"INT-15MIN",""),IF(OR(ROUND(BP79*1440,0)&lt;ROUND(Configurações!$B$9*1440,0),ROUND(BP79*1440,0)&gt;ROUND(Configurações!$B$10*1440,0)),"INT-1H2H","")))))</f>
        <v/>
      </c>
      <c r="BT79" t="str">
        <f>IF(Configurações!$B$3="Simples",IF('Escala Simples'!I79="Trabalho","TRAB",IF('Escala Simples'!I79="Folga","FOLGA",IF('Escala Simples'!I79="Atestado","ATEST",IF('Escala Simples'!I79="Férias","FERIAS","")))),"")</f>
        <v/>
      </c>
      <c r="BU79" s="71" t="str">
        <f>IF(Configurações!$B$3="Colunas",IF('Escala Colunas'!Q96="","",'Escala Colunas'!Q96),IF(Configurações!$B$3="Simples","",IF('Escala Linhas'!AH79="","",'Escala Linhas'!AH79)))</f>
        <v/>
      </c>
      <c r="BV79" s="71" t="str">
        <f>IF(Configurações!$B$3="Colunas",IF('Escala Colunas'!Q97="","",'Escala Colunas'!Q97),IF(Configurações!$B$3="Simples","",IF('Escala Linhas'!AI79="","",'Escala Linhas'!AI79)))</f>
        <v/>
      </c>
      <c r="BW79" s="71" t="str">
        <f>IF(Configurações!$B$3="Colunas",IF('Escala Colunas'!Q98="","",'Escala Colunas'!Q98),IF(Configurações!$B$3="Simples","",IF('Escala Linhas'!AJ79="","",'Escala Linhas'!AJ79)))</f>
        <v/>
      </c>
      <c r="BX79" s="71" t="str">
        <f>IF(Configurações!$B$3="Colunas",IF('Escala Colunas'!Q99="","",'Escala Colunas'!Q99),IF(Configurações!$B$3="Simples","",IF('Escala Linhas'!AK79="","",'Escala Linhas'!AK79)))</f>
        <v/>
      </c>
      <c r="BY79">
        <f>IF($B79="",0,IF(Configurações!$B$3="Simples",IF(OR(CE79="TRAB",CE79="ATEST"),1,0),IF(AND(BU79&lt;&gt;"",BX79&lt;&gt;""),1,0)))</f>
        <v>0</v>
      </c>
      <c r="BZ79" s="72">
        <f>IF(AND(BY79=1,Configurações!$B$3&lt;&gt;"Simples"),MOD(BX79-BU79,1)-CA79,0)</f>
        <v>0</v>
      </c>
      <c r="CA79" s="72">
        <f t="shared" si="125"/>
        <v>0</v>
      </c>
      <c r="CB79">
        <f t="shared" si="126"/>
        <v>0</v>
      </c>
      <c r="CC79">
        <f t="shared" si="127"/>
        <v>0</v>
      </c>
      <c r="CD79" s="38" t="str">
        <f>IF(BY79=0,"",IF(CB79&gt;Configurações!$B$15,"7DIA ","")&amp;IF(AND(WEEKDAY(BU$5)=1,CC79&gt;IF($D79="F",Configurações!$B$13,Configurações!$B$14)),"DOM ","")&amp;IF(Configurações!$B$3="Simples","",IF(ROUND(BZ79*1440,0)&lt;=ROUND(Configurações!$B$11*1440,0),IF(ROUND(CA79*1440,0)&gt;0,"INT-INDEVIDO",""),IF(ROUND(BZ79*1440,0)&lt;=ROUND(Configurações!$B$12*1440,0),IF(ROUND(CA79*1440,0)&lt;&gt;ROUND(Configurações!$B$8*1440,0),"INT-15MIN",""),IF(OR(ROUND(CA79*1440,0)&lt;ROUND(Configurações!$B$9*1440,0),ROUND(CA79*1440,0)&gt;ROUND(Configurações!$B$10*1440,0)),"INT-1H2H","")))))</f>
        <v/>
      </c>
      <c r="CE79" t="str">
        <f>IF(Configurações!$B$3="Simples",IF('Escala Simples'!J79="Trabalho","TRAB",IF('Escala Simples'!J79="Folga","FOLGA",IF('Escala Simples'!J79="Atestado","ATEST",IF('Escala Simples'!J79="Férias","FERIAS","")))),"")</f>
        <v/>
      </c>
      <c r="CF79" s="71" t="str">
        <f>IF(Configurações!$B$3="Colunas",IF('Escala Colunas'!Q104="","",'Escala Colunas'!Q104),IF(Configurações!$B$3="Simples","",IF('Escala Linhas'!AP79="","",'Escala Linhas'!AP79)))</f>
        <v/>
      </c>
      <c r="CG79" s="71" t="str">
        <f>IF(Configurações!$B$3="Colunas",IF('Escala Colunas'!Q105="","",'Escala Colunas'!Q105),IF(Configurações!$B$3="Simples","",IF('Escala Linhas'!AQ79="","",'Escala Linhas'!AQ79)))</f>
        <v/>
      </c>
      <c r="CH79" s="71" t="str">
        <f>IF(Configurações!$B$3="Colunas",IF('Escala Colunas'!Q106="","",'Escala Colunas'!Q106),IF(Configurações!$B$3="Simples","",IF('Escala Linhas'!AR79="","",'Escala Linhas'!AR79)))</f>
        <v/>
      </c>
      <c r="CI79" s="71" t="str">
        <f>IF(Configurações!$B$3="Colunas",IF('Escala Colunas'!Q107="","",'Escala Colunas'!Q107),IF(Configurações!$B$3="Simples","",IF('Escala Linhas'!AS79="","",'Escala Linhas'!AS79)))</f>
        <v/>
      </c>
      <c r="CJ79">
        <f>IF($B79="",0,IF(Configurações!$B$3="Simples",IF(OR(CP79="TRAB",CP79="ATEST"),1,0),IF(AND(CF79&lt;&gt;"",CI79&lt;&gt;""),1,0)))</f>
        <v>0</v>
      </c>
      <c r="CK79" s="72">
        <f>IF(AND(CJ79=1,Configurações!$B$3&lt;&gt;"Simples"),MOD(CI79-CF79,1)-CL79,0)</f>
        <v>0</v>
      </c>
      <c r="CL79" s="72">
        <f t="shared" si="128"/>
        <v>0</v>
      </c>
      <c r="CM79">
        <f t="shared" si="129"/>
        <v>0</v>
      </c>
      <c r="CN79">
        <f t="shared" si="130"/>
        <v>0</v>
      </c>
      <c r="CO79" s="38" t="str">
        <f>IF(CJ79=0,"",IF(CM79&gt;Configurações!$B$15,"7DIA ","")&amp;IF(AND(WEEKDAY(CF$5)=1,CN79&gt;IF($D79="F",Configurações!$B$13,Configurações!$B$14)),"DOM ","")&amp;IF(Configurações!$B$3="Simples","",IF(ROUND(CK79*1440,0)&lt;=ROUND(Configurações!$B$11*1440,0),IF(ROUND(CL79*1440,0)&gt;0,"INT-INDEVIDO",""),IF(ROUND(CK79*1440,0)&lt;=ROUND(Configurações!$B$12*1440,0),IF(ROUND(CL79*1440,0)&lt;&gt;ROUND(Configurações!$B$8*1440,0),"INT-15MIN",""),IF(OR(ROUND(CL79*1440,0)&lt;ROUND(Configurações!$B$9*1440,0),ROUND(CL79*1440,0)&gt;ROUND(Configurações!$B$10*1440,0)),"INT-1H2H","")))))</f>
        <v/>
      </c>
      <c r="CP79" t="str">
        <f>IF(Configurações!$B$3="Simples",IF('Escala Simples'!M79="Trabalho","TRAB",IF('Escala Simples'!M79="Folga","FOLGA",IF('Escala Simples'!M79="Atestado","ATEST",IF('Escala Simples'!M79="Férias","FERIAS","")))),"")</f>
        <v/>
      </c>
      <c r="CQ79" s="71" t="str">
        <f>IF(Configurações!$B$3="Colunas",IF('Escala Colunas'!Q109="","",'Escala Colunas'!Q109),IF(Configurações!$B$3="Simples","",IF('Escala Linhas'!AU79="","",'Escala Linhas'!AU79)))</f>
        <v/>
      </c>
      <c r="CR79" s="71" t="str">
        <f>IF(Configurações!$B$3="Colunas",IF('Escala Colunas'!Q110="","",'Escala Colunas'!Q110),IF(Configurações!$B$3="Simples","",IF('Escala Linhas'!AV79="","",'Escala Linhas'!AV79)))</f>
        <v/>
      </c>
      <c r="CS79" s="71" t="str">
        <f>IF(Configurações!$B$3="Colunas",IF('Escala Colunas'!Q111="","",'Escala Colunas'!Q111),IF(Configurações!$B$3="Simples","",IF('Escala Linhas'!AW79="","",'Escala Linhas'!AW79)))</f>
        <v/>
      </c>
      <c r="CT79" s="71" t="str">
        <f>IF(Configurações!$B$3="Colunas",IF('Escala Colunas'!Q112="","",'Escala Colunas'!Q112),IF(Configurações!$B$3="Simples","",IF('Escala Linhas'!AX79="","",'Escala Linhas'!AX79)))</f>
        <v/>
      </c>
      <c r="CU79">
        <f>IF($B79="",0,IF(Configurações!$B$3="Simples",IF(OR(DA79="TRAB",DA79="ATEST"),1,0),IF(AND(CQ79&lt;&gt;"",CT79&lt;&gt;""),1,0)))</f>
        <v>0</v>
      </c>
      <c r="CV79" s="72">
        <f>IF(AND(CU79=1,Configurações!$B$3&lt;&gt;"Simples"),MOD(CT79-CQ79,1)-CW79,0)</f>
        <v>0</v>
      </c>
      <c r="CW79" s="72">
        <f t="shared" si="131"/>
        <v>0</v>
      </c>
      <c r="CX79">
        <f t="shared" si="132"/>
        <v>0</v>
      </c>
      <c r="CY79">
        <f t="shared" si="133"/>
        <v>0</v>
      </c>
      <c r="CZ79" s="38" t="str">
        <f>IF(CU79=0,"",IF(CX79&gt;Configurações!$B$15,"7DIA ","")&amp;IF(AND(WEEKDAY(CQ$5)=1,CY79&gt;IF($D79="F",Configurações!$B$13,Configurações!$B$14)),"DOM ","")&amp;IF(Configurações!$B$3="Simples","",IF(ROUND(CV79*1440,0)&lt;=ROUND(Configurações!$B$11*1440,0),IF(ROUND(CW79*1440,0)&gt;0,"INT-INDEVIDO",""),IF(ROUND(CV79*1440,0)&lt;=ROUND(Configurações!$B$12*1440,0),IF(ROUND(CW79*1440,0)&lt;&gt;ROUND(Configurações!$B$8*1440,0),"INT-15MIN",""),IF(OR(ROUND(CW79*1440,0)&lt;ROUND(Configurações!$B$9*1440,0),ROUND(CW79*1440,0)&gt;ROUND(Configurações!$B$10*1440,0)),"INT-1H2H","")))))</f>
        <v/>
      </c>
      <c r="DA79" t="str">
        <f>IF(Configurações!$B$3="Simples",IF('Escala Simples'!N79="Trabalho","TRAB",IF('Escala Simples'!N79="Folga","FOLGA",IF('Escala Simples'!N79="Atestado","ATEST",IF('Escala Simples'!N79="Férias","FERIAS","")))),"")</f>
        <v/>
      </c>
      <c r="DB79" s="71" t="str">
        <f>IF(Configurações!$B$3="Colunas",IF('Escala Colunas'!Q114="","",'Escala Colunas'!Q114),IF(Configurações!$B$3="Simples","",IF('Escala Linhas'!AZ79="","",'Escala Linhas'!AZ79)))</f>
        <v/>
      </c>
      <c r="DC79" s="71" t="str">
        <f>IF(Configurações!$B$3="Colunas",IF('Escala Colunas'!Q115="","",'Escala Colunas'!Q115),IF(Configurações!$B$3="Simples","",IF('Escala Linhas'!BA79="","",'Escala Linhas'!BA79)))</f>
        <v/>
      </c>
      <c r="DD79" s="71" t="str">
        <f>IF(Configurações!$B$3="Colunas",IF('Escala Colunas'!Q116="","",'Escala Colunas'!Q116),IF(Configurações!$B$3="Simples","",IF('Escala Linhas'!BB79="","",'Escala Linhas'!BB79)))</f>
        <v/>
      </c>
      <c r="DE79" s="71" t="str">
        <f>IF(Configurações!$B$3="Colunas",IF('Escala Colunas'!Q117="","",'Escala Colunas'!Q117),IF(Configurações!$B$3="Simples","",IF('Escala Linhas'!BC79="","",'Escala Linhas'!BC79)))</f>
        <v/>
      </c>
      <c r="DF79">
        <f>IF($B79="",0,IF(Configurações!$B$3="Simples",IF(OR(DL79="TRAB",DL79="ATEST"),1,0),IF(AND(DB79&lt;&gt;"",DE79&lt;&gt;""),1,0)))</f>
        <v>0</v>
      </c>
      <c r="DG79" s="72">
        <f>IF(AND(DF79=1,Configurações!$B$3&lt;&gt;"Simples"),MOD(DE79-DB79,1)-DH79,0)</f>
        <v>0</v>
      </c>
      <c r="DH79" s="72">
        <f t="shared" si="134"/>
        <v>0</v>
      </c>
      <c r="DI79">
        <f t="shared" si="135"/>
        <v>0</v>
      </c>
      <c r="DJ79">
        <f t="shared" si="136"/>
        <v>0</v>
      </c>
      <c r="DK79" s="38" t="str">
        <f>IF(DF79=0,"",IF(DI79&gt;Configurações!$B$15,"7DIA ","")&amp;IF(AND(WEEKDAY(DB$5)=1,DJ79&gt;IF($D79="F",Configurações!$B$13,Configurações!$B$14)),"DOM ","")&amp;IF(Configurações!$B$3="Simples","",IF(ROUND(DG79*1440,0)&lt;=ROUND(Configurações!$B$11*1440,0),IF(ROUND(DH79*1440,0)&gt;0,"INT-INDEVIDO",""),IF(ROUND(DG79*1440,0)&lt;=ROUND(Configurações!$B$12*1440,0),IF(ROUND(DH79*1440,0)&lt;&gt;ROUND(Configurações!$B$8*1440,0),"INT-15MIN",""),IF(OR(ROUND(DH79*1440,0)&lt;ROUND(Configurações!$B$9*1440,0),ROUND(DH79*1440,0)&gt;ROUND(Configurações!$B$10*1440,0)),"INT-1H2H","")))))</f>
        <v/>
      </c>
      <c r="DL79" t="str">
        <f>IF(Configurações!$B$3="Simples",IF('Escala Simples'!O79="Trabalho","TRAB",IF('Escala Simples'!O79="Folga","FOLGA",IF('Escala Simples'!O79="Atestado","ATEST",IF('Escala Simples'!O79="Férias","FERIAS","")))),"")</f>
        <v/>
      </c>
      <c r="DM79" s="71" t="str">
        <f>IF(Configurações!$B$3="Colunas",IF('Escala Colunas'!Q119="","",'Escala Colunas'!Q119),IF(Configurações!$B$3="Simples","",IF('Escala Linhas'!BE79="","",'Escala Linhas'!BE79)))</f>
        <v/>
      </c>
      <c r="DN79" s="71" t="str">
        <f>IF(Configurações!$B$3="Colunas",IF('Escala Colunas'!Q120="","",'Escala Colunas'!Q120),IF(Configurações!$B$3="Simples","",IF('Escala Linhas'!BF79="","",'Escala Linhas'!BF79)))</f>
        <v/>
      </c>
      <c r="DO79" s="71" t="str">
        <f>IF(Configurações!$B$3="Colunas",IF('Escala Colunas'!Q121="","",'Escala Colunas'!Q121),IF(Configurações!$B$3="Simples","",IF('Escala Linhas'!BG79="","",'Escala Linhas'!BG79)))</f>
        <v/>
      </c>
      <c r="DP79" s="71" t="str">
        <f>IF(Configurações!$B$3="Colunas",IF('Escala Colunas'!Q122="","",'Escala Colunas'!Q122),IF(Configurações!$B$3="Simples","",IF('Escala Linhas'!BH79="","",'Escala Linhas'!BH79)))</f>
        <v/>
      </c>
      <c r="DQ79">
        <f>IF($B79="",0,IF(Configurações!$B$3="Simples",IF(OR(DW79="TRAB",DW79="ATEST"),1,0),IF(AND(DM79&lt;&gt;"",DP79&lt;&gt;""),1,0)))</f>
        <v>0</v>
      </c>
      <c r="DR79" s="72">
        <f>IF(AND(DQ79=1,Configurações!$B$3&lt;&gt;"Simples"),MOD(DP79-DM79,1)-DS79,0)</f>
        <v>0</v>
      </c>
      <c r="DS79" s="72">
        <f t="shared" si="137"/>
        <v>0</v>
      </c>
      <c r="DT79">
        <f t="shared" si="138"/>
        <v>0</v>
      </c>
      <c r="DU79">
        <f t="shared" si="139"/>
        <v>0</v>
      </c>
      <c r="DV79" s="38" t="str">
        <f>IF(DQ79=0,"",IF(DT79&gt;Configurações!$B$15,"7DIA ","")&amp;IF(AND(WEEKDAY(DM$5)=1,DU79&gt;IF($D79="F",Configurações!$B$13,Configurações!$B$14)),"DOM ","")&amp;IF(Configurações!$B$3="Simples","",IF(ROUND(DR79*1440,0)&lt;=ROUND(Configurações!$B$11*1440,0),IF(ROUND(DS79*1440,0)&gt;0,"INT-INDEVIDO",""),IF(ROUND(DR79*1440,0)&lt;=ROUND(Configurações!$B$12*1440,0),IF(ROUND(DS79*1440,0)&lt;&gt;ROUND(Configurações!$B$8*1440,0),"INT-15MIN",""),IF(OR(ROUND(DS79*1440,0)&lt;ROUND(Configurações!$B$9*1440,0),ROUND(DS79*1440,0)&gt;ROUND(Configurações!$B$10*1440,0)),"INT-1H2H","")))))</f>
        <v/>
      </c>
      <c r="DW79" t="str">
        <f>IF(Configurações!$B$3="Simples",IF('Escala Simples'!P79="Trabalho","TRAB",IF('Escala Simples'!P79="Folga","FOLGA",IF('Escala Simples'!P79="Atestado","ATEST",IF('Escala Simples'!P79="Férias","FERIAS","")))),"")</f>
        <v/>
      </c>
      <c r="DX79" s="71" t="str">
        <f>IF(Configurações!$B$3="Colunas",IF('Escala Colunas'!Q124="","",'Escala Colunas'!Q124),IF(Configurações!$B$3="Simples","",IF('Escala Linhas'!BJ79="","",'Escala Linhas'!BJ79)))</f>
        <v/>
      </c>
      <c r="DY79" s="71" t="str">
        <f>IF(Configurações!$B$3="Colunas",IF('Escala Colunas'!Q125="","",'Escala Colunas'!Q125),IF(Configurações!$B$3="Simples","",IF('Escala Linhas'!BK79="","",'Escala Linhas'!BK79)))</f>
        <v/>
      </c>
      <c r="DZ79" s="71" t="str">
        <f>IF(Configurações!$B$3="Colunas",IF('Escala Colunas'!Q126="","",'Escala Colunas'!Q126),IF(Configurações!$B$3="Simples","",IF('Escala Linhas'!BL79="","",'Escala Linhas'!BL79)))</f>
        <v/>
      </c>
      <c r="EA79" s="71" t="str">
        <f>IF(Configurações!$B$3="Colunas",IF('Escala Colunas'!Q127="","",'Escala Colunas'!Q127),IF(Configurações!$B$3="Simples","",IF('Escala Linhas'!BM79="","",'Escala Linhas'!BM79)))</f>
        <v/>
      </c>
      <c r="EB79">
        <f>IF($B79="",0,IF(Configurações!$B$3="Simples",IF(OR(EH79="TRAB",EH79="ATEST"),1,0),IF(AND(DX79&lt;&gt;"",EA79&lt;&gt;""),1,0)))</f>
        <v>0</v>
      </c>
      <c r="EC79" s="72">
        <f>IF(AND(EB79=1,Configurações!$B$3&lt;&gt;"Simples"),MOD(EA79-DX79,1)-ED79,0)</f>
        <v>0</v>
      </c>
      <c r="ED79" s="72">
        <f t="shared" si="140"/>
        <v>0</v>
      </c>
      <c r="EE79">
        <f t="shared" si="141"/>
        <v>0</v>
      </c>
      <c r="EF79">
        <f t="shared" si="142"/>
        <v>0</v>
      </c>
      <c r="EG79" s="38" t="str">
        <f>IF(EB79=0,"",IF(EE79&gt;Configurações!$B$15,"7DIA ","")&amp;IF(AND(WEEKDAY(DX$5)=1,EF79&gt;IF($D79="F",Configurações!$B$13,Configurações!$B$14)),"DOM ","")&amp;IF(Configurações!$B$3="Simples","",IF(ROUND(EC79*1440,0)&lt;=ROUND(Configurações!$B$11*1440,0),IF(ROUND(ED79*1440,0)&gt;0,"INT-INDEVIDO",""),IF(ROUND(EC79*1440,0)&lt;=ROUND(Configurações!$B$12*1440,0),IF(ROUND(ED79*1440,0)&lt;&gt;ROUND(Configurações!$B$8*1440,0),"INT-15MIN",""),IF(OR(ROUND(ED79*1440,0)&lt;ROUND(Configurações!$B$9*1440,0),ROUND(ED79*1440,0)&gt;ROUND(Configurações!$B$10*1440,0)),"INT-1H2H","")))))</f>
        <v/>
      </c>
      <c r="EH79" t="str">
        <f>IF(Configurações!$B$3="Simples",IF('Escala Simples'!Q79="Trabalho","TRAB",IF('Escala Simples'!Q79="Folga","FOLGA",IF('Escala Simples'!Q79="Atestado","ATEST",IF('Escala Simples'!Q79="Férias","FERIAS","")))),"")</f>
        <v/>
      </c>
      <c r="EI79" s="71" t="str">
        <f>IF(Configurações!$B$3="Colunas",IF('Escala Colunas'!Q129="","",'Escala Colunas'!Q129),IF(Configurações!$B$3="Simples","",IF('Escala Linhas'!BO79="","",'Escala Linhas'!BO79)))</f>
        <v/>
      </c>
      <c r="EJ79" s="71" t="str">
        <f>IF(Configurações!$B$3="Colunas",IF('Escala Colunas'!Q130="","",'Escala Colunas'!Q130),IF(Configurações!$B$3="Simples","",IF('Escala Linhas'!BP79="","",'Escala Linhas'!BP79)))</f>
        <v/>
      </c>
      <c r="EK79" s="71" t="str">
        <f>IF(Configurações!$B$3="Colunas",IF('Escala Colunas'!Q131="","",'Escala Colunas'!Q131),IF(Configurações!$B$3="Simples","",IF('Escala Linhas'!BQ79="","",'Escala Linhas'!BQ79)))</f>
        <v/>
      </c>
      <c r="EL79" s="71" t="str">
        <f>IF(Configurações!$B$3="Colunas",IF('Escala Colunas'!Q132="","",'Escala Colunas'!Q132),IF(Configurações!$B$3="Simples","",IF('Escala Linhas'!BR79="","",'Escala Linhas'!BR79)))</f>
        <v/>
      </c>
      <c r="EM79">
        <f>IF($B79="",0,IF(Configurações!$B$3="Simples",IF(OR(ES79="TRAB",ES79="ATEST"),1,0),IF(AND(EI79&lt;&gt;"",EL79&lt;&gt;""),1,0)))</f>
        <v>0</v>
      </c>
      <c r="EN79" s="72">
        <f>IF(AND(EM79=1,Configurações!$B$3&lt;&gt;"Simples"),MOD(EL79-EI79,1)-EO79,0)</f>
        <v>0</v>
      </c>
      <c r="EO79" s="72">
        <f t="shared" si="143"/>
        <v>0</v>
      </c>
      <c r="EP79">
        <f t="shared" si="144"/>
        <v>0</v>
      </c>
      <c r="EQ79">
        <f t="shared" si="145"/>
        <v>0</v>
      </c>
      <c r="ER79" s="38" t="str">
        <f>IF(EM79=0,"",IF(EP79&gt;Configurações!$B$15,"7DIA ","")&amp;IF(AND(WEEKDAY(EI$5)=1,EQ79&gt;IF($D79="F",Configurações!$B$13,Configurações!$B$14)),"DOM ","")&amp;IF(Configurações!$B$3="Simples","",IF(ROUND(EN79*1440,0)&lt;=ROUND(Configurações!$B$11*1440,0),IF(ROUND(EO79*1440,0)&gt;0,"INT-INDEVIDO",""),IF(ROUND(EN79*1440,0)&lt;=ROUND(Configurações!$B$12*1440,0),IF(ROUND(EO79*1440,0)&lt;&gt;ROUND(Configurações!$B$8*1440,0),"INT-15MIN",""),IF(OR(ROUND(EO79*1440,0)&lt;ROUND(Configurações!$B$9*1440,0),ROUND(EO79*1440,0)&gt;ROUND(Configurações!$B$10*1440,0)),"INT-1H2H","")))))</f>
        <v/>
      </c>
      <c r="ES79" t="str">
        <f>IF(Configurações!$B$3="Simples",IF('Escala Simples'!R79="Trabalho","TRAB",IF('Escala Simples'!R79="Folga","FOLGA",IF('Escala Simples'!R79="Atestado","ATEST",IF('Escala Simples'!R79="Férias","FERIAS","")))),"")</f>
        <v/>
      </c>
      <c r="ET79" s="71" t="str">
        <f>IF(Configurações!$B$3="Colunas",IF('Escala Colunas'!Q134="","",'Escala Colunas'!Q134),IF(Configurações!$B$3="Simples","",IF('Escala Linhas'!BT79="","",'Escala Linhas'!BT79)))</f>
        <v/>
      </c>
      <c r="EU79" s="71" t="str">
        <f>IF(Configurações!$B$3="Colunas",IF('Escala Colunas'!Q135="","",'Escala Colunas'!Q135),IF(Configurações!$B$3="Simples","",IF('Escala Linhas'!BU79="","",'Escala Linhas'!BU79)))</f>
        <v/>
      </c>
      <c r="EV79" s="71" t="str">
        <f>IF(Configurações!$B$3="Colunas",IF('Escala Colunas'!Q136="","",'Escala Colunas'!Q136),IF(Configurações!$B$3="Simples","",IF('Escala Linhas'!BV79="","",'Escala Linhas'!BV79)))</f>
        <v/>
      </c>
      <c r="EW79" s="71" t="str">
        <f>IF(Configurações!$B$3="Colunas",IF('Escala Colunas'!Q137="","",'Escala Colunas'!Q137),IF(Configurações!$B$3="Simples","",IF('Escala Linhas'!BW79="","",'Escala Linhas'!BW79)))</f>
        <v/>
      </c>
      <c r="EX79">
        <f>IF($B79="",0,IF(Configurações!$B$3="Simples",IF(OR(FD79="TRAB",FD79="ATEST"),1,0),IF(AND(ET79&lt;&gt;"",EW79&lt;&gt;""),1,0)))</f>
        <v>0</v>
      </c>
      <c r="EY79" s="72">
        <f>IF(AND(EX79=1,Configurações!$B$3&lt;&gt;"Simples"),MOD(EW79-ET79,1)-EZ79,0)</f>
        <v>0</v>
      </c>
      <c r="EZ79" s="72">
        <f t="shared" si="146"/>
        <v>0</v>
      </c>
      <c r="FA79">
        <f t="shared" si="147"/>
        <v>0</v>
      </c>
      <c r="FB79">
        <f t="shared" si="148"/>
        <v>0</v>
      </c>
      <c r="FC79" s="38" t="str">
        <f>IF(EX79=0,"",IF(FA79&gt;Configurações!$B$15,"7DIA ","")&amp;IF(AND(WEEKDAY(ET$5)=1,FB79&gt;IF($D79="F",Configurações!$B$13,Configurações!$B$14)),"DOM ","")&amp;IF(Configurações!$B$3="Simples","",IF(ROUND(EY79*1440,0)&lt;=ROUND(Configurações!$B$11*1440,0),IF(ROUND(EZ79*1440,0)&gt;0,"INT-INDEVIDO",""),IF(ROUND(EY79*1440,0)&lt;=ROUND(Configurações!$B$12*1440,0),IF(ROUND(EZ79*1440,0)&lt;&gt;ROUND(Configurações!$B$8*1440,0),"INT-15MIN",""),IF(OR(ROUND(EZ79*1440,0)&lt;ROUND(Configurações!$B$9*1440,0),ROUND(EZ79*1440,0)&gt;ROUND(Configurações!$B$10*1440,0)),"INT-1H2H","")))))</f>
        <v/>
      </c>
      <c r="FD79" t="str">
        <f>IF(Configurações!$B$3="Simples",IF('Escala Simples'!S79="Trabalho","TRAB",IF('Escala Simples'!S79="Folga","FOLGA",IF('Escala Simples'!S79="Atestado","ATEST",IF('Escala Simples'!S79="Férias","FERIAS","")))),"")</f>
        <v/>
      </c>
      <c r="FE79" s="71" t="str">
        <f>IF(Configurações!$B$3="Colunas",IF('Escala Colunas'!Q142="","",'Escala Colunas'!Q142),IF(Configurações!$B$3="Simples","",IF('Escala Linhas'!CB79="","",'Escala Linhas'!CB79)))</f>
        <v/>
      </c>
      <c r="FF79" s="71" t="str">
        <f>IF(Configurações!$B$3="Colunas",IF('Escala Colunas'!Q143="","",'Escala Colunas'!Q143),IF(Configurações!$B$3="Simples","",IF('Escala Linhas'!CC79="","",'Escala Linhas'!CC79)))</f>
        <v/>
      </c>
      <c r="FG79" s="71" t="str">
        <f>IF(Configurações!$B$3="Colunas",IF('Escala Colunas'!Q144="","",'Escala Colunas'!Q144),IF(Configurações!$B$3="Simples","",IF('Escala Linhas'!CD79="","",'Escala Linhas'!CD79)))</f>
        <v/>
      </c>
      <c r="FH79" s="71" t="str">
        <f>IF(Configurações!$B$3="Colunas",IF('Escala Colunas'!Q145="","",'Escala Colunas'!Q145),IF(Configurações!$B$3="Simples","",IF('Escala Linhas'!CE79="","",'Escala Linhas'!CE79)))</f>
        <v/>
      </c>
      <c r="FI79">
        <f>IF($B79="",0,IF(Configurações!$B$3="Simples",IF(OR(FO79="TRAB",FO79="ATEST"),1,0),IF(AND(FE79&lt;&gt;"",FH79&lt;&gt;""),1,0)))</f>
        <v>0</v>
      </c>
      <c r="FJ79" s="72">
        <f>IF(AND(FI79=1,Configurações!$B$3&lt;&gt;"Simples"),MOD(FH79-FE79,1)-FK79,0)</f>
        <v>0</v>
      </c>
      <c r="FK79" s="72">
        <f t="shared" si="149"/>
        <v>0</v>
      </c>
      <c r="FL79">
        <f t="shared" si="150"/>
        <v>0</v>
      </c>
      <c r="FM79">
        <f t="shared" si="151"/>
        <v>0</v>
      </c>
      <c r="FN79" s="38" t="str">
        <f>IF(FI79=0,"",IF(FL79&gt;Configurações!$B$15,"7DIA ","")&amp;IF(AND(WEEKDAY(FE$5)=1,FM79&gt;IF($D79="F",Configurações!$B$13,Configurações!$B$14)),"DOM ","")&amp;IF(Configurações!$B$3="Simples","",IF(ROUND(FJ79*1440,0)&lt;=ROUND(Configurações!$B$11*1440,0),IF(ROUND(FK79*1440,0)&gt;0,"INT-INDEVIDO",""),IF(ROUND(FJ79*1440,0)&lt;=ROUND(Configurações!$B$12*1440,0),IF(ROUND(FK79*1440,0)&lt;&gt;ROUND(Configurações!$B$8*1440,0),"INT-15MIN",""),IF(OR(ROUND(FK79*1440,0)&lt;ROUND(Configurações!$B$9*1440,0),ROUND(FK79*1440,0)&gt;ROUND(Configurações!$B$10*1440,0)),"INT-1H2H","")))))</f>
        <v/>
      </c>
      <c r="FO79" t="str">
        <f>IF(Configurações!$B$3="Simples",IF('Escala Simples'!V79="Trabalho","TRAB",IF('Escala Simples'!V79="Folga","FOLGA",IF('Escala Simples'!V79="Atestado","ATEST",IF('Escala Simples'!V79="Férias","FERIAS","")))),"")</f>
        <v/>
      </c>
      <c r="FP79" s="71" t="str">
        <f>IF(Configurações!$B$3="Colunas",IF('Escala Colunas'!Q147="","",'Escala Colunas'!Q147),IF(Configurações!$B$3="Simples","",IF('Escala Linhas'!CG79="","",'Escala Linhas'!CG79)))</f>
        <v/>
      </c>
      <c r="FQ79" s="71" t="str">
        <f>IF(Configurações!$B$3="Colunas",IF('Escala Colunas'!Q148="","",'Escala Colunas'!Q148),IF(Configurações!$B$3="Simples","",IF('Escala Linhas'!CH79="","",'Escala Linhas'!CH79)))</f>
        <v/>
      </c>
      <c r="FR79" s="71" t="str">
        <f>IF(Configurações!$B$3="Colunas",IF('Escala Colunas'!Q149="","",'Escala Colunas'!Q149),IF(Configurações!$B$3="Simples","",IF('Escala Linhas'!CI79="","",'Escala Linhas'!CI79)))</f>
        <v/>
      </c>
      <c r="FS79" s="71" t="str">
        <f>IF(Configurações!$B$3="Colunas",IF('Escala Colunas'!Q150="","",'Escala Colunas'!Q150),IF(Configurações!$B$3="Simples","",IF('Escala Linhas'!CJ79="","",'Escala Linhas'!CJ79)))</f>
        <v/>
      </c>
      <c r="FT79">
        <f>IF($B79="",0,IF(Configurações!$B$3="Simples",IF(OR(FZ79="TRAB",FZ79="ATEST"),1,0),IF(AND(FP79&lt;&gt;"",FS79&lt;&gt;""),1,0)))</f>
        <v>0</v>
      </c>
      <c r="FU79" s="72">
        <f>IF(AND(FT79=1,Configurações!$B$3&lt;&gt;"Simples"),MOD(FS79-FP79,1)-FV79,0)</f>
        <v>0</v>
      </c>
      <c r="FV79" s="72">
        <f t="shared" si="152"/>
        <v>0</v>
      </c>
      <c r="FW79">
        <f t="shared" si="153"/>
        <v>0</v>
      </c>
      <c r="FX79">
        <f t="shared" si="154"/>
        <v>0</v>
      </c>
      <c r="FY79" s="38" t="str">
        <f>IF(FT79=0,"",IF(FW79&gt;Configurações!$B$15,"7DIA ","")&amp;IF(AND(WEEKDAY(FP$5)=1,FX79&gt;IF($D79="F",Configurações!$B$13,Configurações!$B$14)),"DOM ","")&amp;IF(Configurações!$B$3="Simples","",IF(ROUND(FU79*1440,0)&lt;=ROUND(Configurações!$B$11*1440,0),IF(ROUND(FV79*1440,0)&gt;0,"INT-INDEVIDO",""),IF(ROUND(FU79*1440,0)&lt;=ROUND(Configurações!$B$12*1440,0),IF(ROUND(FV79*1440,0)&lt;&gt;ROUND(Configurações!$B$8*1440,0),"INT-15MIN",""),IF(OR(ROUND(FV79*1440,0)&lt;ROUND(Configurações!$B$9*1440,0),ROUND(FV79*1440,0)&gt;ROUND(Configurações!$B$10*1440,0)),"INT-1H2H","")))))</f>
        <v/>
      </c>
      <c r="FZ79" t="str">
        <f>IF(Configurações!$B$3="Simples",IF('Escala Simples'!W79="Trabalho","TRAB",IF('Escala Simples'!W79="Folga","FOLGA",IF('Escala Simples'!W79="Atestado","ATEST",IF('Escala Simples'!W79="Férias","FERIAS","")))),"")</f>
        <v/>
      </c>
      <c r="GA79" s="71" t="str">
        <f>IF(Configurações!$B$3="Colunas",IF('Escala Colunas'!Q152="","",'Escala Colunas'!Q152),IF(Configurações!$B$3="Simples","",IF('Escala Linhas'!CL79="","",'Escala Linhas'!CL79)))</f>
        <v/>
      </c>
      <c r="GB79" s="71" t="str">
        <f>IF(Configurações!$B$3="Colunas",IF('Escala Colunas'!Q153="","",'Escala Colunas'!Q153),IF(Configurações!$B$3="Simples","",IF('Escala Linhas'!CM79="","",'Escala Linhas'!CM79)))</f>
        <v/>
      </c>
      <c r="GC79" s="71" t="str">
        <f>IF(Configurações!$B$3="Colunas",IF('Escala Colunas'!Q154="","",'Escala Colunas'!Q154),IF(Configurações!$B$3="Simples","",IF('Escala Linhas'!CN79="","",'Escala Linhas'!CN79)))</f>
        <v/>
      </c>
      <c r="GD79" s="71" t="str">
        <f>IF(Configurações!$B$3="Colunas",IF('Escala Colunas'!Q155="","",'Escala Colunas'!Q155),IF(Configurações!$B$3="Simples","",IF('Escala Linhas'!CO79="","",'Escala Linhas'!CO79)))</f>
        <v/>
      </c>
      <c r="GE79">
        <f>IF($B79="",0,IF(Configurações!$B$3="Simples",IF(OR(GK79="TRAB",GK79="ATEST"),1,0),IF(AND(GA79&lt;&gt;"",GD79&lt;&gt;""),1,0)))</f>
        <v>0</v>
      </c>
      <c r="GF79" s="72">
        <f>IF(AND(GE79=1,Configurações!$B$3&lt;&gt;"Simples"),MOD(GD79-GA79,1)-GG79,0)</f>
        <v>0</v>
      </c>
      <c r="GG79" s="72">
        <f t="shared" si="155"/>
        <v>0</v>
      </c>
      <c r="GH79">
        <f t="shared" si="156"/>
        <v>0</v>
      </c>
      <c r="GI79">
        <f t="shared" si="157"/>
        <v>0</v>
      </c>
      <c r="GJ79" s="38" t="str">
        <f>IF(GE79=0,"",IF(GH79&gt;Configurações!$B$15,"7DIA ","")&amp;IF(AND(WEEKDAY(GA$5)=1,GI79&gt;IF($D79="F",Configurações!$B$13,Configurações!$B$14)),"DOM ","")&amp;IF(Configurações!$B$3="Simples","",IF(ROUND(GF79*1440,0)&lt;=ROUND(Configurações!$B$11*1440,0),IF(ROUND(GG79*1440,0)&gt;0,"INT-INDEVIDO",""),IF(ROUND(GF79*1440,0)&lt;=ROUND(Configurações!$B$12*1440,0),IF(ROUND(GG79*1440,0)&lt;&gt;ROUND(Configurações!$B$8*1440,0),"INT-15MIN",""),IF(OR(ROUND(GG79*1440,0)&lt;ROUND(Configurações!$B$9*1440,0),ROUND(GG79*1440,0)&gt;ROUND(Configurações!$B$10*1440,0)),"INT-1H2H","")))))</f>
        <v/>
      </c>
      <c r="GK79" t="str">
        <f>IF(Configurações!$B$3="Simples",IF('Escala Simples'!X79="Trabalho","TRAB",IF('Escala Simples'!X79="Folga","FOLGA",IF('Escala Simples'!X79="Atestado","ATEST",IF('Escala Simples'!X79="Férias","FERIAS","")))),"")</f>
        <v/>
      </c>
      <c r="GL79" s="71" t="str">
        <f>IF(Configurações!$B$3="Colunas",IF('Escala Colunas'!Q157="","",'Escala Colunas'!Q157),IF(Configurações!$B$3="Simples","",IF('Escala Linhas'!CQ79="","",'Escala Linhas'!CQ79)))</f>
        <v/>
      </c>
      <c r="GM79" s="71" t="str">
        <f>IF(Configurações!$B$3="Colunas",IF('Escala Colunas'!Q158="","",'Escala Colunas'!Q158),IF(Configurações!$B$3="Simples","",IF('Escala Linhas'!CR79="","",'Escala Linhas'!CR79)))</f>
        <v/>
      </c>
      <c r="GN79" s="71" t="str">
        <f>IF(Configurações!$B$3="Colunas",IF('Escala Colunas'!Q159="","",'Escala Colunas'!Q159),IF(Configurações!$B$3="Simples","",IF('Escala Linhas'!CS79="","",'Escala Linhas'!CS79)))</f>
        <v/>
      </c>
      <c r="GO79" s="71" t="str">
        <f>IF(Configurações!$B$3="Colunas",IF('Escala Colunas'!Q160="","",'Escala Colunas'!Q160),IF(Configurações!$B$3="Simples","",IF('Escala Linhas'!CT79="","",'Escala Linhas'!CT79)))</f>
        <v/>
      </c>
      <c r="GP79">
        <f>IF($B79="",0,IF(Configurações!$B$3="Simples",IF(OR(GV79="TRAB",GV79="ATEST"),1,0),IF(AND(GL79&lt;&gt;"",GO79&lt;&gt;""),1,0)))</f>
        <v>0</v>
      </c>
      <c r="GQ79" s="72">
        <f>IF(AND(GP79=1,Configurações!$B$3&lt;&gt;"Simples"),MOD(GO79-GL79,1)-GR79,0)</f>
        <v>0</v>
      </c>
      <c r="GR79" s="72">
        <f t="shared" si="158"/>
        <v>0</v>
      </c>
      <c r="GS79">
        <f t="shared" si="159"/>
        <v>0</v>
      </c>
      <c r="GT79">
        <f t="shared" si="160"/>
        <v>0</v>
      </c>
      <c r="GU79" s="38" t="str">
        <f>IF(GP79=0,"",IF(GS79&gt;Configurações!$B$15,"7DIA ","")&amp;IF(AND(WEEKDAY(GL$5)=1,GT79&gt;IF($D79="F",Configurações!$B$13,Configurações!$B$14)),"DOM ","")&amp;IF(Configurações!$B$3="Simples","",IF(ROUND(GQ79*1440,0)&lt;=ROUND(Configurações!$B$11*1440,0),IF(ROUND(GR79*1440,0)&gt;0,"INT-INDEVIDO",""),IF(ROUND(GQ79*1440,0)&lt;=ROUND(Configurações!$B$12*1440,0),IF(ROUND(GR79*1440,0)&lt;&gt;ROUND(Configurações!$B$8*1440,0),"INT-15MIN",""),IF(OR(ROUND(GR79*1440,0)&lt;ROUND(Configurações!$B$9*1440,0),ROUND(GR79*1440,0)&gt;ROUND(Configurações!$B$10*1440,0)),"INT-1H2H","")))))</f>
        <v/>
      </c>
      <c r="GV79" t="str">
        <f>IF(Configurações!$B$3="Simples",IF('Escala Simples'!Y79="Trabalho","TRAB",IF('Escala Simples'!Y79="Folga","FOLGA",IF('Escala Simples'!Y79="Atestado","ATEST",IF('Escala Simples'!Y79="Férias","FERIAS","")))),"")</f>
        <v/>
      </c>
      <c r="GW79" s="71" t="str">
        <f>IF(Configurações!$B$3="Colunas",IF('Escala Colunas'!Q162="","",'Escala Colunas'!Q162),IF(Configurações!$B$3="Simples","",IF('Escala Linhas'!CV79="","",'Escala Linhas'!CV79)))</f>
        <v/>
      </c>
      <c r="GX79" s="71" t="str">
        <f>IF(Configurações!$B$3="Colunas",IF('Escala Colunas'!Q163="","",'Escala Colunas'!Q163),IF(Configurações!$B$3="Simples","",IF('Escala Linhas'!CW79="","",'Escala Linhas'!CW79)))</f>
        <v/>
      </c>
      <c r="GY79" s="71" t="str">
        <f>IF(Configurações!$B$3="Colunas",IF('Escala Colunas'!Q164="","",'Escala Colunas'!Q164),IF(Configurações!$B$3="Simples","",IF('Escala Linhas'!CX79="","",'Escala Linhas'!CX79)))</f>
        <v/>
      </c>
      <c r="GZ79" s="71" t="str">
        <f>IF(Configurações!$B$3="Colunas",IF('Escala Colunas'!Q165="","",'Escala Colunas'!Q165),IF(Configurações!$B$3="Simples","",IF('Escala Linhas'!CY79="","",'Escala Linhas'!CY79)))</f>
        <v/>
      </c>
      <c r="HA79">
        <f>IF($B79="",0,IF(Configurações!$B$3="Simples",IF(OR(HG79="TRAB",HG79="ATEST"),1,0),IF(AND(GW79&lt;&gt;"",GZ79&lt;&gt;""),1,0)))</f>
        <v>0</v>
      </c>
      <c r="HB79" s="72">
        <f>IF(AND(HA79=1,Configurações!$B$3&lt;&gt;"Simples"),MOD(GZ79-GW79,1)-HC79,0)</f>
        <v>0</v>
      </c>
      <c r="HC79" s="72">
        <f t="shared" si="161"/>
        <v>0</v>
      </c>
      <c r="HD79">
        <f t="shared" si="162"/>
        <v>0</v>
      </c>
      <c r="HE79">
        <f t="shared" si="163"/>
        <v>0</v>
      </c>
      <c r="HF79" s="38" t="str">
        <f>IF(HA79=0,"",IF(HD79&gt;Configurações!$B$15,"7DIA ","")&amp;IF(AND(WEEKDAY(GW$5)=1,HE79&gt;IF($D79="F",Configurações!$B$13,Configurações!$B$14)),"DOM ","")&amp;IF(Configurações!$B$3="Simples","",IF(ROUND(HB79*1440,0)&lt;=ROUND(Configurações!$B$11*1440,0),IF(ROUND(HC79*1440,0)&gt;0,"INT-INDEVIDO",""),IF(ROUND(HB79*1440,0)&lt;=ROUND(Configurações!$B$12*1440,0),IF(ROUND(HC79*1440,0)&lt;&gt;ROUND(Configurações!$B$8*1440,0),"INT-15MIN",""),IF(OR(ROUND(HC79*1440,0)&lt;ROUND(Configurações!$B$9*1440,0),ROUND(HC79*1440,0)&gt;ROUND(Configurações!$B$10*1440,0)),"INT-1H2H","")))))</f>
        <v/>
      </c>
      <c r="HG79" t="str">
        <f>IF(Configurações!$B$3="Simples",IF('Escala Simples'!Z79="Trabalho","TRAB",IF('Escala Simples'!Z79="Folga","FOLGA",IF('Escala Simples'!Z79="Atestado","ATEST",IF('Escala Simples'!Z79="Férias","FERIAS","")))),"")</f>
        <v/>
      </c>
      <c r="HH79" s="71" t="str">
        <f>IF(Configurações!$B$3="Colunas",IF('Escala Colunas'!Q167="","",'Escala Colunas'!Q167),IF(Configurações!$B$3="Simples","",IF('Escala Linhas'!DA79="","",'Escala Linhas'!DA79)))</f>
        <v/>
      </c>
      <c r="HI79" s="71" t="str">
        <f>IF(Configurações!$B$3="Colunas",IF('Escala Colunas'!Q168="","",'Escala Colunas'!Q168),IF(Configurações!$B$3="Simples","",IF('Escala Linhas'!DB79="","",'Escala Linhas'!DB79)))</f>
        <v/>
      </c>
      <c r="HJ79" s="71" t="str">
        <f>IF(Configurações!$B$3="Colunas",IF('Escala Colunas'!Q169="","",'Escala Colunas'!Q169),IF(Configurações!$B$3="Simples","",IF('Escala Linhas'!DC79="","",'Escala Linhas'!DC79)))</f>
        <v/>
      </c>
      <c r="HK79" s="71" t="str">
        <f>IF(Configurações!$B$3="Colunas",IF('Escala Colunas'!Q170="","",'Escala Colunas'!Q170),IF(Configurações!$B$3="Simples","",IF('Escala Linhas'!DD79="","",'Escala Linhas'!DD79)))</f>
        <v/>
      </c>
      <c r="HL79">
        <f>IF($B79="",0,IF(Configurações!$B$3="Simples",IF(OR(HR79="TRAB",HR79="ATEST"),1,0),IF(AND(HH79&lt;&gt;"",HK79&lt;&gt;""),1,0)))</f>
        <v>0</v>
      </c>
      <c r="HM79" s="72">
        <f>IF(AND(HL79=1,Configurações!$B$3&lt;&gt;"Simples"),MOD(HK79-HH79,1)-HN79,0)</f>
        <v>0</v>
      </c>
      <c r="HN79" s="72">
        <f t="shared" si="164"/>
        <v>0</v>
      </c>
      <c r="HO79">
        <f t="shared" si="165"/>
        <v>0</v>
      </c>
      <c r="HP79">
        <f t="shared" si="166"/>
        <v>0</v>
      </c>
      <c r="HQ79" s="38" t="str">
        <f>IF(HL79=0,"",IF(HO79&gt;Configurações!$B$15,"7DIA ","")&amp;IF(AND(WEEKDAY(HH$5)=1,HP79&gt;IF($D79="F",Configurações!$B$13,Configurações!$B$14)),"DOM ","")&amp;IF(Configurações!$B$3="Simples","",IF(ROUND(HM79*1440,0)&lt;=ROUND(Configurações!$B$11*1440,0),IF(ROUND(HN79*1440,0)&gt;0,"INT-INDEVIDO",""),IF(ROUND(HM79*1440,0)&lt;=ROUND(Configurações!$B$12*1440,0),IF(ROUND(HN79*1440,0)&lt;&gt;ROUND(Configurações!$B$8*1440,0),"INT-15MIN",""),IF(OR(ROUND(HN79*1440,0)&lt;ROUND(Configurações!$B$9*1440,0),ROUND(HN79*1440,0)&gt;ROUND(Configurações!$B$10*1440,0)),"INT-1H2H","")))))</f>
        <v/>
      </c>
      <c r="HR79" t="str">
        <f>IF(Configurações!$B$3="Simples",IF('Escala Simples'!AA79="Trabalho","TRAB",IF('Escala Simples'!AA79="Folga","FOLGA",IF('Escala Simples'!AA79="Atestado","ATEST",IF('Escala Simples'!AA79="Férias","FERIAS","")))),"")</f>
        <v/>
      </c>
      <c r="HS79" s="71" t="str">
        <f>IF(Configurações!$B$3="Colunas",IF('Escala Colunas'!Q172="","",'Escala Colunas'!Q172),IF(Configurações!$B$3="Simples","",IF('Escala Linhas'!DF79="","",'Escala Linhas'!DF79)))</f>
        <v/>
      </c>
      <c r="HT79" s="71" t="str">
        <f>IF(Configurações!$B$3="Colunas",IF('Escala Colunas'!Q173="","",'Escala Colunas'!Q173),IF(Configurações!$B$3="Simples","",IF('Escala Linhas'!DG79="","",'Escala Linhas'!DG79)))</f>
        <v/>
      </c>
      <c r="HU79" s="71" t="str">
        <f>IF(Configurações!$B$3="Colunas",IF('Escala Colunas'!Q174="","",'Escala Colunas'!Q174),IF(Configurações!$B$3="Simples","",IF('Escala Linhas'!DH79="","",'Escala Linhas'!DH79)))</f>
        <v/>
      </c>
      <c r="HV79" s="71" t="str">
        <f>IF(Configurações!$B$3="Colunas",IF('Escala Colunas'!Q175="","",'Escala Colunas'!Q175),IF(Configurações!$B$3="Simples","",IF('Escala Linhas'!DI79="","",'Escala Linhas'!DI79)))</f>
        <v/>
      </c>
      <c r="HW79">
        <f>IF($B79="",0,IF(Configurações!$B$3="Simples",IF(OR(IC79="TRAB",IC79="ATEST"),1,0),IF(AND(HS79&lt;&gt;"",HV79&lt;&gt;""),1,0)))</f>
        <v>0</v>
      </c>
      <c r="HX79" s="72">
        <f>IF(AND(HW79=1,Configurações!$B$3&lt;&gt;"Simples"),MOD(HV79-HS79,1)-HY79,0)</f>
        <v>0</v>
      </c>
      <c r="HY79" s="72">
        <f t="shared" si="167"/>
        <v>0</v>
      </c>
      <c r="HZ79">
        <f t="shared" si="168"/>
        <v>0</v>
      </c>
      <c r="IA79">
        <f t="shared" si="169"/>
        <v>0</v>
      </c>
      <c r="IB79" s="38" t="str">
        <f>IF(HW79=0,"",IF(HZ79&gt;Configurações!$B$15,"7DIA ","")&amp;IF(AND(WEEKDAY(HS$5)=1,IA79&gt;IF($D79="F",Configurações!$B$13,Configurações!$B$14)),"DOM ","")&amp;IF(Configurações!$B$3="Simples","",IF(ROUND(HX79*1440,0)&lt;=ROUND(Configurações!$B$11*1440,0),IF(ROUND(HY79*1440,0)&gt;0,"INT-INDEVIDO",""),IF(ROUND(HX79*1440,0)&lt;=ROUND(Configurações!$B$12*1440,0),IF(ROUND(HY79*1440,0)&lt;&gt;ROUND(Configurações!$B$8*1440,0),"INT-15MIN",""),IF(OR(ROUND(HY79*1440,0)&lt;ROUND(Configurações!$B$9*1440,0),ROUND(HY79*1440,0)&gt;ROUND(Configurações!$B$10*1440,0)),"INT-1H2H","")))))</f>
        <v/>
      </c>
      <c r="IC79" t="str">
        <f>IF(Configurações!$B$3="Simples",IF('Escala Simples'!AB79="Trabalho","TRAB",IF('Escala Simples'!AB79="Folga","FOLGA",IF('Escala Simples'!AB79="Atestado","ATEST",IF('Escala Simples'!AB79="Férias","FERIAS","")))),"")</f>
        <v/>
      </c>
      <c r="ID79" s="71" t="str">
        <f>IF(Configurações!$B$3="Colunas",IF('Escala Colunas'!Q180="","",'Escala Colunas'!Q180),IF(Configurações!$B$3="Simples","",IF('Escala Linhas'!DN79="","",'Escala Linhas'!DN79)))</f>
        <v/>
      </c>
      <c r="IE79" s="71" t="str">
        <f>IF(Configurações!$B$3="Colunas",IF('Escala Colunas'!Q181="","",'Escala Colunas'!Q181),IF(Configurações!$B$3="Simples","",IF('Escala Linhas'!DO79="","",'Escala Linhas'!DO79)))</f>
        <v/>
      </c>
      <c r="IF79" s="71" t="str">
        <f>IF(Configurações!$B$3="Colunas",IF('Escala Colunas'!Q182="","",'Escala Colunas'!Q182),IF(Configurações!$B$3="Simples","",IF('Escala Linhas'!DP79="","",'Escala Linhas'!DP79)))</f>
        <v/>
      </c>
      <c r="IG79" s="71" t="str">
        <f>IF(Configurações!$B$3="Colunas",IF('Escala Colunas'!Q183="","",'Escala Colunas'!Q183),IF(Configurações!$B$3="Simples","",IF('Escala Linhas'!DQ79="","",'Escala Linhas'!DQ79)))</f>
        <v/>
      </c>
      <c r="IH79">
        <f>IF($B79="",0,IF(Configurações!$B$3="Simples",IF(OR(IN79="TRAB",IN79="ATEST"),1,0),IF(AND(ID79&lt;&gt;"",IG79&lt;&gt;""),1,0)))</f>
        <v>0</v>
      </c>
      <c r="II79" s="72">
        <f>IF(AND(IH79=1,Configurações!$B$3&lt;&gt;"Simples"),MOD(IG79-ID79,1)-IJ79,0)</f>
        <v>0</v>
      </c>
      <c r="IJ79" s="72">
        <f t="shared" si="170"/>
        <v>0</v>
      </c>
      <c r="IK79">
        <f t="shared" si="171"/>
        <v>0</v>
      </c>
      <c r="IL79">
        <f t="shared" si="172"/>
        <v>0</v>
      </c>
      <c r="IM79" s="38" t="str">
        <f>IF(IH79=0,"",IF(IK79&gt;Configurações!$B$15,"7DIA ","")&amp;IF(AND(WEEKDAY(ID$5)=1,IL79&gt;IF($D79="F",Configurações!$B$13,Configurações!$B$14)),"DOM ","")&amp;IF(Configurações!$B$3="Simples","",IF(ROUND(II79*1440,0)&lt;=ROUND(Configurações!$B$11*1440,0),IF(ROUND(IJ79*1440,0)&gt;0,"INT-INDEVIDO",""),IF(ROUND(II79*1440,0)&lt;=ROUND(Configurações!$B$12*1440,0),IF(ROUND(IJ79*1440,0)&lt;&gt;ROUND(Configurações!$B$8*1440,0),"INT-15MIN",""),IF(OR(ROUND(IJ79*1440,0)&lt;ROUND(Configurações!$B$9*1440,0),ROUND(IJ79*1440,0)&gt;ROUND(Configurações!$B$10*1440,0)),"INT-1H2H","")))))</f>
        <v/>
      </c>
      <c r="IN79" t="str">
        <f>IF(Configurações!$B$3="Simples",IF('Escala Simples'!AE79="Trabalho","TRAB",IF('Escala Simples'!AE79="Folga","FOLGA",IF('Escala Simples'!AE79="Atestado","ATEST",IF('Escala Simples'!AE79="Férias","FERIAS","")))),"")</f>
        <v/>
      </c>
      <c r="IO79" s="71" t="str">
        <f>IF(Configurações!$B$3="Colunas",IF('Escala Colunas'!Q185="","",'Escala Colunas'!Q185),IF(Configurações!$B$3="Simples","",IF('Escala Linhas'!DS79="","",'Escala Linhas'!DS79)))</f>
        <v/>
      </c>
      <c r="IP79" s="71" t="str">
        <f>IF(Configurações!$B$3="Colunas",IF('Escala Colunas'!Q186="","",'Escala Colunas'!Q186),IF(Configurações!$B$3="Simples","",IF('Escala Linhas'!DT79="","",'Escala Linhas'!DT79)))</f>
        <v/>
      </c>
      <c r="IQ79" s="71" t="str">
        <f>IF(Configurações!$B$3="Colunas",IF('Escala Colunas'!Q187="","",'Escala Colunas'!Q187),IF(Configurações!$B$3="Simples","",IF('Escala Linhas'!DU79="","",'Escala Linhas'!DU79)))</f>
        <v/>
      </c>
      <c r="IR79" s="71" t="str">
        <f>IF(Configurações!$B$3="Colunas",IF('Escala Colunas'!Q188="","",'Escala Colunas'!Q188),IF(Configurações!$B$3="Simples","",IF('Escala Linhas'!DV79="","",'Escala Linhas'!DV79)))</f>
        <v/>
      </c>
      <c r="IS79">
        <f>IF($B79="",0,IF(Configurações!$B$3="Simples",IF(OR(IY79="TRAB",IY79="ATEST"),1,0),IF(AND(IO79&lt;&gt;"",IR79&lt;&gt;""),1,0)))</f>
        <v>0</v>
      </c>
      <c r="IT79" s="72">
        <f>IF(AND(IS79=1,Configurações!$B$3&lt;&gt;"Simples"),MOD(IR79-IO79,1)-IU79,0)</f>
        <v>0</v>
      </c>
      <c r="IU79" s="72">
        <f t="shared" si="173"/>
        <v>0</v>
      </c>
      <c r="IV79">
        <f t="shared" si="174"/>
        <v>0</v>
      </c>
      <c r="IW79">
        <f t="shared" si="175"/>
        <v>0</v>
      </c>
      <c r="IX79" s="38" t="str">
        <f>IF(IS79=0,"",IF(IV79&gt;Configurações!$B$15,"7DIA ","")&amp;IF(AND(WEEKDAY(IO$5)=1,IW79&gt;IF($D79="F",Configurações!$B$13,Configurações!$B$14)),"DOM ","")&amp;IF(Configurações!$B$3="Simples","",IF(ROUND(IT79*1440,0)&lt;=ROUND(Configurações!$B$11*1440,0),IF(ROUND(IU79*1440,0)&gt;0,"INT-INDEVIDO",""),IF(ROUND(IT79*1440,0)&lt;=ROUND(Configurações!$B$12*1440,0),IF(ROUND(IU79*1440,0)&lt;&gt;ROUND(Configurações!$B$8*1440,0),"INT-15MIN",""),IF(OR(ROUND(IU79*1440,0)&lt;ROUND(Configurações!$B$9*1440,0),ROUND(IU79*1440,0)&gt;ROUND(Configurações!$B$10*1440,0)),"INT-1H2H","")))))</f>
        <v/>
      </c>
      <c r="IY79" t="str">
        <f>IF(Configurações!$B$3="Simples",IF('Escala Simples'!AF79="Trabalho","TRAB",IF('Escala Simples'!AF79="Folga","FOLGA",IF('Escala Simples'!AF79="Atestado","ATEST",IF('Escala Simples'!AF79="Férias","FERIAS","")))),"")</f>
        <v/>
      </c>
      <c r="IZ79" s="71" t="str">
        <f>IF(Configurações!$B$3="Colunas",IF('Escala Colunas'!Q190="","",'Escala Colunas'!Q190),IF(Configurações!$B$3="Simples","",IF('Escala Linhas'!DX79="","",'Escala Linhas'!DX79)))</f>
        <v/>
      </c>
      <c r="JA79" s="71" t="str">
        <f>IF(Configurações!$B$3="Colunas",IF('Escala Colunas'!Q191="","",'Escala Colunas'!Q191),IF(Configurações!$B$3="Simples","",IF('Escala Linhas'!DY79="","",'Escala Linhas'!DY79)))</f>
        <v/>
      </c>
      <c r="JB79" s="71" t="str">
        <f>IF(Configurações!$B$3="Colunas",IF('Escala Colunas'!Q192="","",'Escala Colunas'!Q192),IF(Configurações!$B$3="Simples","",IF('Escala Linhas'!DZ79="","",'Escala Linhas'!DZ79)))</f>
        <v/>
      </c>
      <c r="JC79" s="71" t="str">
        <f>IF(Configurações!$B$3="Colunas",IF('Escala Colunas'!Q193="","",'Escala Colunas'!Q193),IF(Configurações!$B$3="Simples","",IF('Escala Linhas'!EA79="","",'Escala Linhas'!EA79)))</f>
        <v/>
      </c>
      <c r="JD79">
        <f>IF($B79="",0,IF(Configurações!$B$3="Simples",IF(OR(JJ79="TRAB",JJ79="ATEST"),1,0),IF(AND(IZ79&lt;&gt;"",JC79&lt;&gt;""),1,0)))</f>
        <v>0</v>
      </c>
      <c r="JE79" s="72">
        <f>IF(AND(JD79=1,Configurações!$B$3&lt;&gt;"Simples"),MOD(JC79-IZ79,1)-JF79,0)</f>
        <v>0</v>
      </c>
      <c r="JF79" s="72">
        <f t="shared" si="176"/>
        <v>0</v>
      </c>
      <c r="JG79">
        <f t="shared" si="177"/>
        <v>0</v>
      </c>
      <c r="JH79">
        <f t="shared" si="178"/>
        <v>0</v>
      </c>
      <c r="JI79" s="38" t="str">
        <f>IF(JD79=0,"",IF(JG79&gt;Configurações!$B$15,"7DIA ","")&amp;IF(AND(WEEKDAY(IZ$5)=1,JH79&gt;IF($D79="F",Configurações!$B$13,Configurações!$B$14)),"DOM ","")&amp;IF(Configurações!$B$3="Simples","",IF(ROUND(JE79*1440,0)&lt;=ROUND(Configurações!$B$11*1440,0),IF(ROUND(JF79*1440,0)&gt;0,"INT-INDEVIDO",""),IF(ROUND(JE79*1440,0)&lt;=ROUND(Configurações!$B$12*1440,0),IF(ROUND(JF79*1440,0)&lt;&gt;ROUND(Configurações!$B$8*1440,0),"INT-15MIN",""),IF(OR(ROUND(JF79*1440,0)&lt;ROUND(Configurações!$B$9*1440,0),ROUND(JF79*1440,0)&gt;ROUND(Configurações!$B$10*1440,0)),"INT-1H2H","")))))</f>
        <v/>
      </c>
      <c r="JJ79" t="str">
        <f>IF(Configurações!$B$3="Simples",IF('Escala Simples'!AG79="Trabalho","TRAB",IF('Escala Simples'!AG79="Folga","FOLGA",IF('Escala Simples'!AG79="Atestado","ATEST",IF('Escala Simples'!AG79="Férias","FERIAS","")))),"")</f>
        <v/>
      </c>
      <c r="JK79" s="71" t="str">
        <f>IF(Configurações!$B$3="Colunas",IF('Escala Colunas'!Q195="","",'Escala Colunas'!Q195),IF(Configurações!$B$3="Simples","",IF('Escala Linhas'!EC79="","",'Escala Linhas'!EC79)))</f>
        <v/>
      </c>
      <c r="JL79" s="71" t="str">
        <f>IF(Configurações!$B$3="Colunas",IF('Escala Colunas'!Q196="","",'Escala Colunas'!Q196),IF(Configurações!$B$3="Simples","",IF('Escala Linhas'!ED79="","",'Escala Linhas'!ED79)))</f>
        <v/>
      </c>
      <c r="JM79" s="71" t="str">
        <f>IF(Configurações!$B$3="Colunas",IF('Escala Colunas'!Q197="","",'Escala Colunas'!Q197),IF(Configurações!$B$3="Simples","",IF('Escala Linhas'!EE79="","",'Escala Linhas'!EE79)))</f>
        <v/>
      </c>
      <c r="JN79" s="71" t="str">
        <f>IF(Configurações!$B$3="Colunas",IF('Escala Colunas'!Q198="","",'Escala Colunas'!Q198),IF(Configurações!$B$3="Simples","",IF('Escala Linhas'!EF79="","",'Escala Linhas'!EF79)))</f>
        <v/>
      </c>
      <c r="JO79">
        <f>IF($B79="",0,IF(Configurações!$B$3="Simples",IF(OR(JU79="TRAB",JU79="ATEST"),1,0),IF(AND(JK79&lt;&gt;"",JN79&lt;&gt;""),1,0)))</f>
        <v>0</v>
      </c>
      <c r="JP79" s="72">
        <f>IF(AND(JO79=1,Configurações!$B$3&lt;&gt;"Simples"),MOD(JN79-JK79,1)-JQ79,0)</f>
        <v>0</v>
      </c>
      <c r="JQ79" s="72">
        <f t="shared" si="179"/>
        <v>0</v>
      </c>
      <c r="JR79">
        <f t="shared" si="180"/>
        <v>0</v>
      </c>
      <c r="JS79">
        <f t="shared" si="181"/>
        <v>0</v>
      </c>
      <c r="JT79" s="38" t="str">
        <f>IF(JO79=0,"",IF(JR79&gt;Configurações!$B$15,"7DIA ","")&amp;IF(AND(WEEKDAY(JK$5)=1,JS79&gt;IF($D79="F",Configurações!$B$13,Configurações!$B$14)),"DOM ","")&amp;IF(Configurações!$B$3="Simples","",IF(ROUND(JP79*1440,0)&lt;=ROUND(Configurações!$B$11*1440,0),IF(ROUND(JQ79*1440,0)&gt;0,"INT-INDEVIDO",""),IF(ROUND(JP79*1440,0)&lt;=ROUND(Configurações!$B$12*1440,0),IF(ROUND(JQ79*1440,0)&lt;&gt;ROUND(Configurações!$B$8*1440,0),"INT-15MIN",""),IF(OR(ROUND(JQ79*1440,0)&lt;ROUND(Configurações!$B$9*1440,0),ROUND(JQ79*1440,0)&gt;ROUND(Configurações!$B$10*1440,0)),"INT-1H2H","")))))</f>
        <v/>
      </c>
      <c r="JU79" t="str">
        <f>IF(Configurações!$B$3="Simples",IF('Escala Simples'!AH79="Trabalho","TRAB",IF('Escala Simples'!AH79="Folga","FOLGA",IF('Escala Simples'!AH79="Atestado","ATEST",IF('Escala Simples'!AH79="Férias","FERIAS","")))),"")</f>
        <v/>
      </c>
      <c r="JV79" s="71" t="str">
        <f>IF(Configurações!$B$3="Colunas",IF('Escala Colunas'!Q200="","",'Escala Colunas'!Q200),IF(Configurações!$B$3="Simples","",IF('Escala Linhas'!EH79="","",'Escala Linhas'!EH79)))</f>
        <v/>
      </c>
      <c r="JW79" s="71" t="str">
        <f>IF(Configurações!$B$3="Colunas",IF('Escala Colunas'!Q201="","",'Escala Colunas'!Q201),IF(Configurações!$B$3="Simples","",IF('Escala Linhas'!EI79="","",'Escala Linhas'!EI79)))</f>
        <v/>
      </c>
      <c r="JX79" s="71" t="str">
        <f>IF(Configurações!$B$3="Colunas",IF('Escala Colunas'!Q202="","",'Escala Colunas'!Q202),IF(Configurações!$B$3="Simples","",IF('Escala Linhas'!EJ79="","",'Escala Linhas'!EJ79)))</f>
        <v/>
      </c>
      <c r="JY79" s="71" t="str">
        <f>IF(Configurações!$B$3="Colunas",IF('Escala Colunas'!Q203="","",'Escala Colunas'!Q203),IF(Configurações!$B$3="Simples","",IF('Escala Linhas'!EK79="","",'Escala Linhas'!EK79)))</f>
        <v/>
      </c>
      <c r="JZ79">
        <f>IF($B79="",0,IF(Configurações!$B$3="Simples",IF(OR(KF79="TRAB",KF79="ATEST"),1,0),IF(AND(JV79&lt;&gt;"",JY79&lt;&gt;""),1,0)))</f>
        <v>0</v>
      </c>
      <c r="KA79" s="72">
        <f>IF(AND(JZ79=1,Configurações!$B$3&lt;&gt;"Simples"),MOD(JY79-JV79,1)-KB79,0)</f>
        <v>0</v>
      </c>
      <c r="KB79" s="72">
        <f t="shared" si="182"/>
        <v>0</v>
      </c>
      <c r="KC79">
        <f t="shared" si="183"/>
        <v>0</v>
      </c>
      <c r="KD79">
        <f t="shared" si="184"/>
        <v>0</v>
      </c>
      <c r="KE79" s="38" t="str">
        <f>IF(JZ79=0,"",IF(KC79&gt;Configurações!$B$15,"7DIA ","")&amp;IF(AND(WEEKDAY(JV$5)=1,KD79&gt;IF($D79="F",Configurações!$B$13,Configurações!$B$14)),"DOM ","")&amp;IF(Configurações!$B$3="Simples","",IF(ROUND(KA79*1440,0)&lt;=ROUND(Configurações!$B$11*1440,0),IF(ROUND(KB79*1440,0)&gt;0,"INT-INDEVIDO",""),IF(ROUND(KA79*1440,0)&lt;=ROUND(Configurações!$B$12*1440,0),IF(ROUND(KB79*1440,0)&lt;&gt;ROUND(Configurações!$B$8*1440,0),"INT-15MIN",""),IF(OR(ROUND(KB79*1440,0)&lt;ROUND(Configurações!$B$9*1440,0),ROUND(KB79*1440,0)&gt;ROUND(Configurações!$B$10*1440,0)),"INT-1H2H","")))))</f>
        <v/>
      </c>
      <c r="KF79" t="str">
        <f>IF(Configurações!$B$3="Simples",IF('Escala Simples'!AI79="Trabalho","TRAB",IF('Escala Simples'!AI79="Folga","FOLGA",IF('Escala Simples'!AI79="Atestado","ATEST",IF('Escala Simples'!AI79="Férias","FERIAS","")))),"")</f>
        <v/>
      </c>
      <c r="KG79" s="71" t="str">
        <f>IF(Configurações!$B$3="Colunas",IF('Escala Colunas'!Q205="","",'Escala Colunas'!Q205),IF(Configurações!$B$3="Simples","",IF('Escala Linhas'!EM79="","",'Escala Linhas'!EM79)))</f>
        <v/>
      </c>
      <c r="KH79" s="71" t="str">
        <f>IF(Configurações!$B$3="Colunas",IF('Escala Colunas'!Q206="","",'Escala Colunas'!Q206),IF(Configurações!$B$3="Simples","",IF('Escala Linhas'!EN79="","",'Escala Linhas'!EN79)))</f>
        <v/>
      </c>
      <c r="KI79" s="71" t="str">
        <f>IF(Configurações!$B$3="Colunas",IF('Escala Colunas'!Q207="","",'Escala Colunas'!Q207),IF(Configurações!$B$3="Simples","",IF('Escala Linhas'!EO79="","",'Escala Linhas'!EO79)))</f>
        <v/>
      </c>
      <c r="KJ79" s="71" t="str">
        <f>IF(Configurações!$B$3="Colunas",IF('Escala Colunas'!Q208="","",'Escala Colunas'!Q208),IF(Configurações!$B$3="Simples","",IF('Escala Linhas'!EP79="","",'Escala Linhas'!EP79)))</f>
        <v/>
      </c>
      <c r="KK79">
        <f>IF($B79="",0,IF(Configurações!$B$3="Simples",IF(OR(KQ79="TRAB",KQ79="ATEST"),1,0),IF(AND(KG79&lt;&gt;"",KJ79&lt;&gt;""),1,0)))</f>
        <v>0</v>
      </c>
      <c r="KL79" s="72">
        <f>IF(AND(KK79=1,Configurações!$B$3&lt;&gt;"Simples"),MOD(KJ79-KG79,1)-KM79,0)</f>
        <v>0</v>
      </c>
      <c r="KM79" s="72">
        <f t="shared" si="185"/>
        <v>0</v>
      </c>
      <c r="KN79">
        <f t="shared" si="186"/>
        <v>0</v>
      </c>
      <c r="KO79">
        <f t="shared" si="187"/>
        <v>0</v>
      </c>
      <c r="KP79" s="38" t="str">
        <f>IF(KK79=0,"",IF(KN79&gt;Configurações!$B$15,"7DIA ","")&amp;IF(AND(WEEKDAY(KG$5)=1,KO79&gt;IF($D79="F",Configurações!$B$13,Configurações!$B$14)),"DOM ","")&amp;IF(Configurações!$B$3="Simples","",IF(ROUND(KL79*1440,0)&lt;=ROUND(Configurações!$B$11*1440,0),IF(ROUND(KM79*1440,0)&gt;0,"INT-INDEVIDO",""),IF(ROUND(KL79*1440,0)&lt;=ROUND(Configurações!$B$12*1440,0),IF(ROUND(KM79*1440,0)&lt;&gt;ROUND(Configurações!$B$8*1440,0),"INT-15MIN",""),IF(OR(ROUND(KM79*1440,0)&lt;ROUND(Configurações!$B$9*1440,0),ROUND(KM79*1440,0)&gt;ROUND(Configurações!$B$10*1440,0)),"INT-1H2H","")))))</f>
        <v/>
      </c>
      <c r="KQ79" t="str">
        <f>IF(Configurações!$B$3="Simples",IF('Escala Simples'!AJ79="Trabalho","TRAB",IF('Escala Simples'!AJ79="Folga","FOLGA",IF('Escala Simples'!AJ79="Atestado","ATEST",IF('Escala Simples'!AJ79="Férias","FERIAS","")))),"")</f>
        <v/>
      </c>
      <c r="KR79" s="71" t="str">
        <f>IF(Configurações!$B$3="Colunas",IF('Escala Colunas'!Q210="","",'Escala Colunas'!Q210),IF(Configurações!$B$3="Simples","",IF('Escala Linhas'!ER79="","",'Escala Linhas'!ER79)))</f>
        <v/>
      </c>
      <c r="KS79" s="71" t="str">
        <f>IF(Configurações!$B$3="Colunas",IF('Escala Colunas'!Q211="","",'Escala Colunas'!Q211),IF(Configurações!$B$3="Simples","",IF('Escala Linhas'!ES79="","",'Escala Linhas'!ES79)))</f>
        <v/>
      </c>
      <c r="KT79" s="71" t="str">
        <f>IF(Configurações!$B$3="Colunas",IF('Escala Colunas'!Q212="","",'Escala Colunas'!Q212),IF(Configurações!$B$3="Simples","",IF('Escala Linhas'!ET79="","",'Escala Linhas'!ET79)))</f>
        <v/>
      </c>
      <c r="KU79" s="71" t="str">
        <f>IF(Configurações!$B$3="Colunas",IF('Escala Colunas'!Q213="","",'Escala Colunas'!Q213),IF(Configurações!$B$3="Simples","",IF('Escala Linhas'!EU79="","",'Escala Linhas'!EU79)))</f>
        <v/>
      </c>
      <c r="KV79">
        <f>IF($B79="",0,IF(Configurações!$B$3="Simples",IF(OR(LB79="TRAB",LB79="ATEST"),1,0),IF(AND(KR79&lt;&gt;"",KU79&lt;&gt;""),1,0)))</f>
        <v>0</v>
      </c>
      <c r="KW79" s="72">
        <f>IF(AND(KV79=1,Configurações!$B$3&lt;&gt;"Simples"),MOD(KU79-KR79,1)-KX79,0)</f>
        <v>0</v>
      </c>
      <c r="KX79" s="72">
        <f t="shared" si="188"/>
        <v>0</v>
      </c>
      <c r="KY79">
        <f t="shared" si="189"/>
        <v>0</v>
      </c>
      <c r="KZ79">
        <f t="shared" si="190"/>
        <v>0</v>
      </c>
      <c r="LA79" s="38" t="str">
        <f>IF(KV79=0,"",IF(KY79&gt;Configurações!$B$15,"7DIA ","")&amp;IF(AND(WEEKDAY(KR$5)=1,KZ79&gt;IF($D79="F",Configurações!$B$13,Configurações!$B$14)),"DOM ","")&amp;IF(Configurações!$B$3="Simples","",IF(ROUND(KW79*1440,0)&lt;=ROUND(Configurações!$B$11*1440,0),IF(ROUND(KX79*1440,0)&gt;0,"INT-INDEVIDO",""),IF(ROUND(KW79*1440,0)&lt;=ROUND(Configurações!$B$12*1440,0),IF(ROUND(KX79*1440,0)&lt;&gt;ROUND(Configurações!$B$8*1440,0),"INT-15MIN",""),IF(OR(ROUND(KX79*1440,0)&lt;ROUND(Configurações!$B$9*1440,0),ROUND(KX79*1440,0)&gt;ROUND(Configurações!$B$10*1440,0)),"INT-1H2H","")))))</f>
        <v/>
      </c>
      <c r="LB79" t="str">
        <f>IF(Configurações!$B$3="Simples",IF('Escala Simples'!AK79="Trabalho","TRAB",IF('Escala Simples'!AK79="Folga","FOLGA",IF('Escala Simples'!AK79="Atestado","ATEST",IF('Escala Simples'!AK79="Férias","FERIAS","")))),"")</f>
        <v/>
      </c>
      <c r="LC79" s="71" t="str">
        <f>IF(Configurações!$B$3="Colunas",IF('Escala Colunas'!Q218="","",'Escala Colunas'!Q218),IF(Configurações!$B$3="Simples","",IF('Escala Linhas'!EZ79="","",'Escala Linhas'!EZ79)))</f>
        <v/>
      </c>
      <c r="LD79" s="71" t="str">
        <f>IF(Configurações!$B$3="Colunas",IF('Escala Colunas'!Q219="","",'Escala Colunas'!Q219),IF(Configurações!$B$3="Simples","",IF('Escala Linhas'!FA79="","",'Escala Linhas'!FA79)))</f>
        <v/>
      </c>
      <c r="LE79" s="71" t="str">
        <f>IF(Configurações!$B$3="Colunas",IF('Escala Colunas'!Q220="","",'Escala Colunas'!Q220),IF(Configurações!$B$3="Simples","",IF('Escala Linhas'!FB79="","",'Escala Linhas'!FB79)))</f>
        <v/>
      </c>
      <c r="LF79" s="71" t="str">
        <f>IF(Configurações!$B$3="Colunas",IF('Escala Colunas'!Q221="","",'Escala Colunas'!Q221),IF(Configurações!$B$3="Simples","",IF('Escala Linhas'!FC79="","",'Escala Linhas'!FC79)))</f>
        <v/>
      </c>
      <c r="LG79">
        <f>IF($B79="",0,IF(Configurações!$B$3="Simples",IF(OR(LM79="TRAB",LM79="ATEST"),1,0),IF(AND(LC79&lt;&gt;"",LF79&lt;&gt;""),1,0)))</f>
        <v>0</v>
      </c>
      <c r="LH79" s="72">
        <f>IF(AND(LG79=1,Configurações!$B$3&lt;&gt;"Simples"),MOD(LF79-LC79,1)-LI79,0)</f>
        <v>0</v>
      </c>
      <c r="LI79" s="72">
        <f t="shared" si="191"/>
        <v>0</v>
      </c>
      <c r="LJ79">
        <f t="shared" si="192"/>
        <v>0</v>
      </c>
      <c r="LK79">
        <f t="shared" si="193"/>
        <v>0</v>
      </c>
      <c r="LL79" s="38" t="str">
        <f>IF(LG79=0,"",IF(LJ79&gt;Configurações!$B$15,"7DIA ","")&amp;IF(AND(WEEKDAY(LC$5)=1,LK79&gt;IF($D79="F",Configurações!$B$13,Configurações!$B$14)),"DOM ","")&amp;IF(Configurações!$B$3="Simples","",IF(ROUND(LH79*1440,0)&lt;=ROUND(Configurações!$B$11*1440,0),IF(ROUND(LI79*1440,0)&gt;0,"INT-INDEVIDO",""),IF(ROUND(LH79*1440,0)&lt;=ROUND(Configurações!$B$12*1440,0),IF(ROUND(LI79*1440,0)&lt;&gt;ROUND(Configurações!$B$8*1440,0),"INT-15MIN",""),IF(OR(ROUND(LI79*1440,0)&lt;ROUND(Configurações!$B$9*1440,0),ROUND(LI79*1440,0)&gt;ROUND(Configurações!$B$10*1440,0)),"INT-1H2H","")))))</f>
        <v/>
      </c>
      <c r="LM79" t="str">
        <f>IF(Configurações!$B$3="Simples",IF('Escala Simples'!AN79="Trabalho","TRAB",IF('Escala Simples'!AN79="Folga","FOLGA",IF('Escala Simples'!AN79="Atestado","ATEST",IF('Escala Simples'!AN79="Férias","FERIAS","")))),"")</f>
        <v/>
      </c>
      <c r="LN79" s="71" t="str">
        <f>IF(Configurações!$B$3="Colunas",IF('Escala Colunas'!Q223="","",'Escala Colunas'!Q223),IF(Configurações!$B$3="Simples","",IF('Escala Linhas'!FE79="","",'Escala Linhas'!FE79)))</f>
        <v/>
      </c>
      <c r="LO79" s="71" t="str">
        <f>IF(Configurações!$B$3="Colunas",IF('Escala Colunas'!Q224="","",'Escala Colunas'!Q224),IF(Configurações!$B$3="Simples","",IF('Escala Linhas'!FF79="","",'Escala Linhas'!FF79)))</f>
        <v/>
      </c>
      <c r="LP79" s="71" t="str">
        <f>IF(Configurações!$B$3="Colunas",IF('Escala Colunas'!Q225="","",'Escala Colunas'!Q225),IF(Configurações!$B$3="Simples","",IF('Escala Linhas'!FG79="","",'Escala Linhas'!FG79)))</f>
        <v/>
      </c>
      <c r="LQ79" s="71" t="str">
        <f>IF(Configurações!$B$3="Colunas",IF('Escala Colunas'!Q226="","",'Escala Colunas'!Q226),IF(Configurações!$B$3="Simples","",IF('Escala Linhas'!FH79="","",'Escala Linhas'!FH79)))</f>
        <v/>
      </c>
      <c r="LR79">
        <f>IF($B79="",0,IF(Configurações!$B$3="Simples",IF(OR(LX79="TRAB",LX79="ATEST"),1,0),IF(AND(LN79&lt;&gt;"",LQ79&lt;&gt;""),1,0)))</f>
        <v>0</v>
      </c>
      <c r="LS79" s="72">
        <f>IF(AND(LR79=1,Configurações!$B$3&lt;&gt;"Simples"),MOD(LQ79-LN79,1)-LT79,0)</f>
        <v>0</v>
      </c>
      <c r="LT79" s="72">
        <f t="shared" si="194"/>
        <v>0</v>
      </c>
      <c r="LU79">
        <f t="shared" si="195"/>
        <v>0</v>
      </c>
      <c r="LV79">
        <f t="shared" si="196"/>
        <v>0</v>
      </c>
      <c r="LW79" s="38" t="str">
        <f>IF(LR79=0,"",IF(LU79&gt;Configurações!$B$15,"7DIA ","")&amp;IF(AND(WEEKDAY(LN$5)=1,LV79&gt;IF($D79="F",Configurações!$B$13,Configurações!$B$14)),"DOM ","")&amp;IF(Configurações!$B$3="Simples","",IF(ROUND(LS79*1440,0)&lt;=ROUND(Configurações!$B$11*1440,0),IF(ROUND(LT79*1440,0)&gt;0,"INT-INDEVIDO",""),IF(ROUND(LS79*1440,0)&lt;=ROUND(Configurações!$B$12*1440,0),IF(ROUND(LT79*1440,0)&lt;&gt;ROUND(Configurações!$B$8*1440,0),"INT-15MIN",""),IF(OR(ROUND(LT79*1440,0)&lt;ROUND(Configurações!$B$9*1440,0),ROUND(LT79*1440,0)&gt;ROUND(Configurações!$B$10*1440,0)),"INT-1H2H","")))))</f>
        <v/>
      </c>
      <c r="LX79" t="str">
        <f>IF(Configurações!$B$3="Simples",IF('Escala Simples'!AO79="Trabalho","TRAB",IF('Escala Simples'!AO79="Folga","FOLGA",IF('Escala Simples'!AO79="Atestado","ATEST",IF('Escala Simples'!AO79="Férias","FERIAS","")))),"")</f>
        <v/>
      </c>
      <c r="LY79" s="71" t="str">
        <f>IF(Configurações!$B$3="Colunas",IF('Escala Colunas'!Q228="","",'Escala Colunas'!Q228),IF(Configurações!$B$3="Simples","",IF('Escala Linhas'!FJ79="","",'Escala Linhas'!FJ79)))</f>
        <v/>
      </c>
      <c r="LZ79" s="71" t="str">
        <f>IF(Configurações!$B$3="Colunas",IF('Escala Colunas'!Q229="","",'Escala Colunas'!Q229),IF(Configurações!$B$3="Simples","",IF('Escala Linhas'!FK79="","",'Escala Linhas'!FK79)))</f>
        <v/>
      </c>
      <c r="MA79" s="71" t="str">
        <f>IF(Configurações!$B$3="Colunas",IF('Escala Colunas'!Q230="","",'Escala Colunas'!Q230),IF(Configurações!$B$3="Simples","",IF('Escala Linhas'!FL79="","",'Escala Linhas'!FL79)))</f>
        <v/>
      </c>
      <c r="MB79" s="71" t="str">
        <f>IF(Configurações!$B$3="Colunas",IF('Escala Colunas'!Q231="","",'Escala Colunas'!Q231),IF(Configurações!$B$3="Simples","",IF('Escala Linhas'!FM79="","",'Escala Linhas'!FM79)))</f>
        <v/>
      </c>
      <c r="MC79">
        <f>IF($B79="",0,IF(Configurações!$B$3="Simples",IF(OR(MI79="TRAB",MI79="ATEST"),1,0),IF(AND(LY79&lt;&gt;"",MB79&lt;&gt;""),1,0)))</f>
        <v>0</v>
      </c>
      <c r="MD79" s="72">
        <f>IF(AND(MC79=1,Configurações!$B$3&lt;&gt;"Simples"),MOD(MB79-LY79,1)-ME79,0)</f>
        <v>0</v>
      </c>
      <c r="ME79" s="72">
        <f t="shared" si="197"/>
        <v>0</v>
      </c>
      <c r="MF79">
        <f t="shared" si="198"/>
        <v>0</v>
      </c>
      <c r="MG79">
        <f t="shared" si="199"/>
        <v>0</v>
      </c>
      <c r="MH79" s="38" t="str">
        <f>IF(MC79=0,"",IF(MF79&gt;Configurações!$B$15,"7DIA ","")&amp;IF(AND(WEEKDAY(LY$5)=1,MG79&gt;IF($D79="F",Configurações!$B$13,Configurações!$B$14)),"DOM ","")&amp;IF(Configurações!$B$3="Simples","",IF(ROUND(MD79*1440,0)&lt;=ROUND(Configurações!$B$11*1440,0),IF(ROUND(ME79*1440,0)&gt;0,"INT-INDEVIDO",""),IF(ROUND(MD79*1440,0)&lt;=ROUND(Configurações!$B$12*1440,0),IF(ROUND(ME79*1440,0)&lt;&gt;ROUND(Configurações!$B$8*1440,0),"INT-15MIN",""),IF(OR(ROUND(ME79*1440,0)&lt;ROUND(Configurações!$B$9*1440,0),ROUND(ME79*1440,0)&gt;ROUND(Configurações!$B$10*1440,0)),"INT-1H2H","")))))</f>
        <v/>
      </c>
      <c r="MI79" t="str">
        <f>IF(Configurações!$B$3="Simples",IF('Escala Simples'!AP79="Trabalho","TRAB",IF('Escala Simples'!AP79="Folga","FOLGA",IF('Escala Simples'!AP79="Atestado","ATEST",IF('Escala Simples'!AP79="Férias","FERIAS","")))),"")</f>
        <v/>
      </c>
      <c r="MJ79" s="71" t="str">
        <f>IF(Configurações!$B$3="Colunas",IF('Escala Colunas'!Q233="","",'Escala Colunas'!Q233),IF(Configurações!$B$3="Simples","",IF('Escala Linhas'!FO79="","",'Escala Linhas'!FO79)))</f>
        <v/>
      </c>
      <c r="MK79" s="71" t="str">
        <f>IF(Configurações!$B$3="Colunas",IF('Escala Colunas'!Q234="","",'Escala Colunas'!Q234),IF(Configurações!$B$3="Simples","",IF('Escala Linhas'!FP79="","",'Escala Linhas'!FP79)))</f>
        <v/>
      </c>
      <c r="ML79" s="71" t="str">
        <f>IF(Configurações!$B$3="Colunas",IF('Escala Colunas'!Q235="","",'Escala Colunas'!Q235),IF(Configurações!$B$3="Simples","",IF('Escala Linhas'!FQ79="","",'Escala Linhas'!FQ79)))</f>
        <v/>
      </c>
      <c r="MM79" s="71" t="str">
        <f>IF(Configurações!$B$3="Colunas",IF('Escala Colunas'!Q236="","",'Escala Colunas'!Q236),IF(Configurações!$B$3="Simples","",IF('Escala Linhas'!FR79="","",'Escala Linhas'!FR79)))</f>
        <v/>
      </c>
      <c r="MN79">
        <f>IF($B79="",0,IF(Configurações!$B$3="Simples",IF(OR(MT79="TRAB",MT79="ATEST"),1,0),IF(AND(MJ79&lt;&gt;"",MM79&lt;&gt;""),1,0)))</f>
        <v>0</v>
      </c>
      <c r="MO79" s="72">
        <f>IF(AND(MN79=1,Configurações!$B$3&lt;&gt;"Simples"),MOD(MM79-MJ79,1)-MP79,0)</f>
        <v>0</v>
      </c>
      <c r="MP79" s="72">
        <f t="shared" si="200"/>
        <v>0</v>
      </c>
      <c r="MQ79">
        <f t="shared" si="201"/>
        <v>0</v>
      </c>
      <c r="MR79">
        <f t="shared" si="202"/>
        <v>0</v>
      </c>
      <c r="MS79" s="38" t="str">
        <f>IF(MN79=0,"",IF(MQ79&gt;Configurações!$B$15,"7DIA ","")&amp;IF(AND(WEEKDAY(MJ$5)=1,MR79&gt;IF($D79="F",Configurações!$B$13,Configurações!$B$14)),"DOM ","")&amp;IF(Configurações!$B$3="Simples","",IF(ROUND(MO79*1440,0)&lt;=ROUND(Configurações!$B$11*1440,0),IF(ROUND(MP79*1440,0)&gt;0,"INT-INDEVIDO",""),IF(ROUND(MO79*1440,0)&lt;=ROUND(Configurações!$B$12*1440,0),IF(ROUND(MP79*1440,0)&lt;&gt;ROUND(Configurações!$B$8*1440,0),"INT-15MIN",""),IF(OR(ROUND(MP79*1440,0)&lt;ROUND(Configurações!$B$9*1440,0),ROUND(MP79*1440,0)&gt;ROUND(Configurações!$B$10*1440,0)),"INT-1H2H","")))))</f>
        <v/>
      </c>
      <c r="MT79" t="str">
        <f>IF(Configurações!$B$3="Simples",IF('Escala Simples'!AQ79="Trabalho","TRAB",IF('Escala Simples'!AQ79="Folga","FOLGA",IF('Escala Simples'!AQ79="Atestado","ATEST",IF('Escala Simples'!AQ79="Férias","FERIAS","")))),"")</f>
        <v/>
      </c>
      <c r="MU79" s="71" t="str">
        <f>IF(Configurações!$B$3="Colunas",IF('Escala Colunas'!Q238="","",'Escala Colunas'!Q238),IF(Configurações!$B$3="Simples","",IF('Escala Linhas'!FT79="","",'Escala Linhas'!FT79)))</f>
        <v/>
      </c>
      <c r="MV79" s="71" t="str">
        <f>IF(Configurações!$B$3="Colunas",IF('Escala Colunas'!Q239="","",'Escala Colunas'!Q239),IF(Configurações!$B$3="Simples","",IF('Escala Linhas'!FU79="","",'Escala Linhas'!FU79)))</f>
        <v/>
      </c>
      <c r="MW79" s="71" t="str">
        <f>IF(Configurações!$B$3="Colunas",IF('Escala Colunas'!Q240="","",'Escala Colunas'!Q240),IF(Configurações!$B$3="Simples","",IF('Escala Linhas'!FV79="","",'Escala Linhas'!FV79)))</f>
        <v/>
      </c>
      <c r="MX79" s="71" t="str">
        <f>IF(Configurações!$B$3="Colunas",IF('Escala Colunas'!Q241="","",'Escala Colunas'!Q241),IF(Configurações!$B$3="Simples","",IF('Escala Linhas'!FW79="","",'Escala Linhas'!FW79)))</f>
        <v/>
      </c>
      <c r="MY79">
        <f>IF($B79="",0,IF(Configurações!$B$3="Simples",IF(OR(NE79="TRAB",NE79="ATEST"),1,0),IF(AND(MU79&lt;&gt;"",MX79&lt;&gt;""),1,0)))</f>
        <v>0</v>
      </c>
      <c r="MZ79" s="72">
        <f>IF(AND(MY79=1,Configurações!$B$3&lt;&gt;"Simples"),MOD(MX79-MU79,1)-NA79,0)</f>
        <v>0</v>
      </c>
      <c r="NA79" s="72">
        <f t="shared" si="203"/>
        <v>0</v>
      </c>
      <c r="NB79">
        <f t="shared" si="204"/>
        <v>0</v>
      </c>
      <c r="NC79">
        <f t="shared" si="205"/>
        <v>0</v>
      </c>
      <c r="ND79" s="38" t="str">
        <f>IF(MY79=0,"",IF(NB79&gt;Configurações!$B$15,"7DIA ","")&amp;IF(AND(WEEKDAY(MU$5)=1,NC79&gt;IF($D79="F",Configurações!$B$13,Configurações!$B$14)),"DOM ","")&amp;IF(Configurações!$B$3="Simples","",IF(ROUND(MZ79*1440,0)&lt;=ROUND(Configurações!$B$11*1440,0),IF(ROUND(NA79*1440,0)&gt;0,"INT-INDEVIDO",""),IF(ROUND(MZ79*1440,0)&lt;=ROUND(Configurações!$B$12*1440,0),IF(ROUND(NA79*1440,0)&lt;&gt;ROUND(Configurações!$B$8*1440,0),"INT-15MIN",""),IF(OR(ROUND(NA79*1440,0)&lt;ROUND(Configurações!$B$9*1440,0),ROUND(NA79*1440,0)&gt;ROUND(Configurações!$B$10*1440,0)),"INT-1H2H","")))))</f>
        <v/>
      </c>
      <c r="NE79" t="str">
        <f>IF(Configurações!$B$3="Simples",IF('Escala Simples'!AR79="Trabalho","TRAB",IF('Escala Simples'!AR79="Folga","FOLGA",IF('Escala Simples'!AR79="Atestado","ATEST",IF('Escala Simples'!AR79="Férias","FERIAS","")))),"")</f>
        <v/>
      </c>
      <c r="NF79" s="71" t="str">
        <f>IF(Configurações!$B$3="Colunas",IF('Escala Colunas'!Q243="","",'Escala Colunas'!Q243),IF(Configurações!$B$3="Simples","",IF('Escala Linhas'!FY79="","",'Escala Linhas'!FY79)))</f>
        <v/>
      </c>
      <c r="NG79" s="71" t="str">
        <f>IF(Configurações!$B$3="Colunas",IF('Escala Colunas'!Q244="","",'Escala Colunas'!Q244),IF(Configurações!$B$3="Simples","",IF('Escala Linhas'!FZ79="","",'Escala Linhas'!FZ79)))</f>
        <v/>
      </c>
      <c r="NH79" s="71" t="str">
        <f>IF(Configurações!$B$3="Colunas",IF('Escala Colunas'!Q245="","",'Escala Colunas'!Q245),IF(Configurações!$B$3="Simples","",IF('Escala Linhas'!GA79="","",'Escala Linhas'!GA79)))</f>
        <v/>
      </c>
      <c r="NI79" s="71" t="str">
        <f>IF(Configurações!$B$3="Colunas",IF('Escala Colunas'!Q246="","",'Escala Colunas'!Q246),IF(Configurações!$B$3="Simples","",IF('Escala Linhas'!GB79="","",'Escala Linhas'!GB79)))</f>
        <v/>
      </c>
      <c r="NJ79">
        <f>IF($B79="",0,IF(Configurações!$B$3="Simples",IF(OR(NP79="TRAB",NP79="ATEST"),1,0),IF(AND(NF79&lt;&gt;"",NI79&lt;&gt;""),1,0)))</f>
        <v>0</v>
      </c>
      <c r="NK79" s="72">
        <f>IF(AND(NJ79=1,Configurações!$B$3&lt;&gt;"Simples"),MOD(NI79-NF79,1)-NL79,0)</f>
        <v>0</v>
      </c>
      <c r="NL79" s="72">
        <f t="shared" si="206"/>
        <v>0</v>
      </c>
      <c r="NM79">
        <f t="shared" si="207"/>
        <v>0</v>
      </c>
      <c r="NN79">
        <f t="shared" si="208"/>
        <v>0</v>
      </c>
      <c r="NO79" s="38" t="str">
        <f>IF(NJ79=0,"",IF(NM79&gt;Configurações!$B$15,"7DIA ","")&amp;IF(AND(WEEKDAY(NF$5)=1,NN79&gt;IF($D79="F",Configurações!$B$13,Configurações!$B$14)),"DOM ","")&amp;IF(Configurações!$B$3="Simples","",IF(ROUND(NK79*1440,0)&lt;=ROUND(Configurações!$B$11*1440,0),IF(ROUND(NL79*1440,0)&gt;0,"INT-INDEVIDO",""),IF(ROUND(NK79*1440,0)&lt;=ROUND(Configurações!$B$12*1440,0),IF(ROUND(NL79*1440,0)&lt;&gt;ROUND(Configurações!$B$8*1440,0),"INT-15MIN",""),IF(OR(ROUND(NL79*1440,0)&lt;ROUND(Configurações!$B$9*1440,0),ROUND(NL79*1440,0)&gt;ROUND(Configurações!$B$10*1440,0)),"INT-1H2H","")))))</f>
        <v/>
      </c>
      <c r="NP79" t="str">
        <f>IF(Configurações!$B$3="Simples",IF('Escala Simples'!AS79="Trabalho","TRAB",IF('Escala Simples'!AS79="Folga","FOLGA",IF('Escala Simples'!AS79="Atestado","ATEST",IF('Escala Simples'!AS79="Férias","FERIAS","")))),"")</f>
        <v/>
      </c>
      <c r="NQ79" s="71" t="str">
        <f>IF(Configurações!$B$3="Colunas",IF('Escala Colunas'!Q248="","",'Escala Colunas'!Q248),IF(Configurações!$B$3="Simples","",IF('Escala Linhas'!GD79="","",'Escala Linhas'!GD79)))</f>
        <v/>
      </c>
      <c r="NR79" s="71" t="str">
        <f>IF(Configurações!$B$3="Colunas",IF('Escala Colunas'!Q249="","",'Escala Colunas'!Q249),IF(Configurações!$B$3="Simples","",IF('Escala Linhas'!GE79="","",'Escala Linhas'!GE79)))</f>
        <v/>
      </c>
      <c r="NS79" s="71" t="str">
        <f>IF(Configurações!$B$3="Colunas",IF('Escala Colunas'!Q250="","",'Escala Colunas'!Q250),IF(Configurações!$B$3="Simples","",IF('Escala Linhas'!GF79="","",'Escala Linhas'!GF79)))</f>
        <v/>
      </c>
      <c r="NT79" s="71" t="str">
        <f>IF(Configurações!$B$3="Colunas",IF('Escala Colunas'!Q251="","",'Escala Colunas'!Q251),IF(Configurações!$B$3="Simples","",IF('Escala Linhas'!GG79="","",'Escala Linhas'!GG79)))</f>
        <v/>
      </c>
      <c r="NU79">
        <f>IF($B79="",0,IF(Configurações!$B$3="Simples",IF(OR(OA79="TRAB",OA79="ATEST"),1,0),IF(AND(NQ79&lt;&gt;"",NT79&lt;&gt;""),1,0)))</f>
        <v>0</v>
      </c>
      <c r="NV79" s="72">
        <f>IF(AND(NU79=1,Configurações!$B$3&lt;&gt;"Simples"),MOD(NT79-NQ79,1)-NW79,0)</f>
        <v>0</v>
      </c>
      <c r="NW79" s="72">
        <f t="shared" si="209"/>
        <v>0</v>
      </c>
      <c r="NX79">
        <f t="shared" si="210"/>
        <v>0</v>
      </c>
      <c r="NY79">
        <f t="shared" si="211"/>
        <v>0</v>
      </c>
      <c r="NZ79" s="38" t="str">
        <f>IF(NU79=0,"",IF(NX79&gt;Configurações!$B$15,"7DIA ","")&amp;IF(AND(WEEKDAY(NQ$5)=1,NY79&gt;IF($D79="F",Configurações!$B$13,Configurações!$B$14)),"DOM ","")&amp;IF(Configurações!$B$3="Simples","",IF(ROUND(NV79*1440,0)&lt;=ROUND(Configurações!$B$11*1440,0),IF(ROUND(NW79*1440,0)&gt;0,"INT-INDEVIDO",""),IF(ROUND(NV79*1440,0)&lt;=ROUND(Configurações!$B$12*1440,0),IF(ROUND(NW79*1440,0)&lt;&gt;ROUND(Configurações!$B$8*1440,0),"INT-15MIN",""),IF(OR(ROUND(NW79*1440,0)&lt;ROUND(Configurações!$B$9*1440,0),ROUND(NW79*1440,0)&gt;ROUND(Configurações!$B$10*1440,0)),"INT-1H2H","")))))</f>
        <v/>
      </c>
      <c r="OA79" t="str">
        <f>IF(Configurações!$B$3="Simples",IF('Escala Simples'!AT79="Trabalho","TRAB",IF('Escala Simples'!AT79="Folga","FOLGA",IF('Escala Simples'!AT79="Atestado","ATEST",IF('Escala Simples'!AT79="Férias","FERIAS","")))),"")</f>
        <v/>
      </c>
      <c r="OB79" s="72">
        <f>SUMIFS(Cálculos!$G79:$OA79,Cálculos!$G$4:$OA$4,"H",Cálculos!$G$3:$OA$3,1)</f>
        <v>0</v>
      </c>
      <c r="OC79">
        <f>SUMIFS(Cálculos!$G79:$OA79,Cálculos!$G$4:$OA$4,"T",Cálculos!$G$3:$OA$3,1)</f>
        <v>0</v>
      </c>
      <c r="OD79" s="69" t="str">
        <f>IF($B79="","",IF(AND(Configurações!$B$3&lt;&gt;"Simples",ISNUMBER($C79),ROUND(OB79*1440,0)&gt;$C79*60),"Jornada semanal excedida: "&amp;TEXT(OB79,"[h]:mm")&amp;" (contratada "&amp;$C79&amp;"h) • ","")&amp;IF(IF(Configurações!$B$6="Sim",OC79&gt;6,OC79&gt;Configurações!$B$5),IF(Configurações!$B$6="Sim","Semana inteira sem folga — mínimo 1 folga (CCT/ACT) • ","Mais de "&amp;Configurações!$B$5&amp;" dias trabalhados — obrigatórias 2 folgas semanais • "),"")&amp;IF(COUNTIF(G79:CD79,"*7DIA*")&gt;0,"7º dia consecutivo de trabalho • ","")&amp;IF(COUNTIF(G79:CD79,"*DOM*")&gt;0,"Domingos consecutivos acima do permitido • ","")&amp;IF(COUNTIF(G79:CD79,"*INT-INDEVIDO*")&gt;0,"Intervalo indevido em jornada até 4h • ","")&amp;IF(COUNTIF(G79:CD79,"*INT-15MIN*")&gt;0,"Intervalo deve ser de 15 min (jornada 4h01–6h) • ","")&amp;IF(COUNTIF(G79:CD79,"*INT-1H2H*")&gt;0,"Intervalo fora de 1h–2h (jornada acima de 6h) • ",""))</f>
        <v/>
      </c>
      <c r="OE79">
        <f>IF($B79="",0,IF(AND(Configurações!$B$3&lt;&gt;"Simples",ISNUMBER($C79),ROUND(OB79*1440,0)&gt;$C79*60),1,0))</f>
        <v>0</v>
      </c>
      <c r="OF79">
        <f>IF($B79="",0,IF(IF(Configurações!$B$6="Sim",OC79&gt;6,OC79&gt;Configurações!$B$5),1,0))</f>
        <v>0</v>
      </c>
      <c r="OG79" s="72">
        <f>SUMIFS(Cálculos!$G79:$OA79,Cálculos!$G$4:$OA$4,"H",Cálculos!$G$3:$OA$3,2)</f>
        <v>0</v>
      </c>
      <c r="OH79">
        <f>SUMIFS(Cálculos!$G79:$OA79,Cálculos!$G$4:$OA$4,"T",Cálculos!$G$3:$OA$3,2)</f>
        <v>0</v>
      </c>
      <c r="OI79" s="69" t="str">
        <f>IF($B79="","",IF(AND(Configurações!$B$3&lt;&gt;"Simples",ISNUMBER($C79),ROUND(OG79*1440,0)&gt;$C79*60),"Jornada semanal excedida: "&amp;TEXT(OG79,"[h]:mm")&amp;" (contratada "&amp;$C79&amp;"h) • ","")&amp;IF(IF(Configurações!$B$6="Sim",OH79&gt;6,OH79&gt;Configurações!$B$5),IF(Configurações!$B$6="Sim","Semana inteira sem folga — mínimo 1 folga (CCT/ACT) • ","Mais de "&amp;Configurações!$B$5&amp;" dias trabalhados — obrigatórias 2 folgas semanais • "),"")&amp;IF(COUNTIF(CF79:FC79,"*7DIA*")&gt;0,"7º dia consecutivo de trabalho • ","")&amp;IF(COUNTIF(CF79:FC79,"*DOM*")&gt;0,"Domingos consecutivos acima do permitido • ","")&amp;IF(COUNTIF(CF79:FC79,"*INT-INDEVIDO*")&gt;0,"Intervalo indevido em jornada até 4h • ","")&amp;IF(COUNTIF(CF79:FC79,"*INT-15MIN*")&gt;0,"Intervalo deve ser de 15 min (jornada 4h01–6h) • ","")&amp;IF(COUNTIF(CF79:FC79,"*INT-1H2H*")&gt;0,"Intervalo fora de 1h–2h (jornada acima de 6h) • ",""))</f>
        <v/>
      </c>
      <c r="OJ79">
        <f>IF($B79="",0,IF(AND(Configurações!$B$3&lt;&gt;"Simples",ISNUMBER($C79),ROUND(OG79*1440,0)&gt;$C79*60),1,0))</f>
        <v>0</v>
      </c>
      <c r="OK79">
        <f>IF($B79="",0,IF(IF(Configurações!$B$6="Sim",OH79&gt;6,OH79&gt;Configurações!$B$5),1,0))</f>
        <v>0</v>
      </c>
      <c r="OL79" s="72">
        <f>SUMIFS(Cálculos!$G79:$OA79,Cálculos!$G$4:$OA$4,"H",Cálculos!$G$3:$OA$3,3)</f>
        <v>0</v>
      </c>
      <c r="OM79">
        <f>SUMIFS(Cálculos!$G79:$OA79,Cálculos!$G$4:$OA$4,"T",Cálculos!$G$3:$OA$3,3)</f>
        <v>0</v>
      </c>
      <c r="ON79" s="69" t="str">
        <f>IF($B79="","",IF(AND(Configurações!$B$3&lt;&gt;"Simples",ISNUMBER($C79),ROUND(OL79*1440,0)&gt;$C79*60),"Jornada semanal excedida: "&amp;TEXT(OL79,"[h]:mm")&amp;" (contratada "&amp;$C79&amp;"h) • ","")&amp;IF(IF(Configurações!$B$6="Sim",OM79&gt;6,OM79&gt;Configurações!$B$5),IF(Configurações!$B$6="Sim","Semana inteira sem folga — mínimo 1 folga (CCT/ACT) • ","Mais de "&amp;Configurações!$B$5&amp;" dias trabalhados — obrigatórias 2 folgas semanais • "),"")&amp;IF(COUNTIF(FE79:IB79,"*7DIA*")&gt;0,"7º dia consecutivo de trabalho • ","")&amp;IF(COUNTIF(FE79:IB79,"*DOM*")&gt;0,"Domingos consecutivos acima do permitido • ","")&amp;IF(COUNTIF(FE79:IB79,"*INT-INDEVIDO*")&gt;0,"Intervalo indevido em jornada até 4h • ","")&amp;IF(COUNTIF(FE79:IB79,"*INT-15MIN*")&gt;0,"Intervalo deve ser de 15 min (jornada 4h01–6h) • ","")&amp;IF(COUNTIF(FE79:IB79,"*INT-1H2H*")&gt;0,"Intervalo fora de 1h–2h (jornada acima de 6h) • ",""))</f>
        <v/>
      </c>
      <c r="OO79">
        <f>IF($B79="",0,IF(AND(Configurações!$B$3&lt;&gt;"Simples",ISNUMBER($C79),ROUND(OL79*1440,0)&gt;$C79*60),1,0))</f>
        <v>0</v>
      </c>
      <c r="OP79">
        <f>IF($B79="",0,IF(IF(Configurações!$B$6="Sim",OM79&gt;6,OM79&gt;Configurações!$B$5),1,0))</f>
        <v>0</v>
      </c>
      <c r="OQ79" s="72">
        <f>SUMIFS(Cálculos!$G79:$OA79,Cálculos!$G$4:$OA$4,"H",Cálculos!$G$3:$OA$3,4)</f>
        <v>0</v>
      </c>
      <c r="OR79">
        <f>SUMIFS(Cálculos!$G79:$OA79,Cálculos!$G$4:$OA$4,"T",Cálculos!$G$3:$OA$3,4)</f>
        <v>0</v>
      </c>
      <c r="OS79" s="69" t="str">
        <f>IF($B79="","",IF(AND(Configurações!$B$3&lt;&gt;"Simples",ISNUMBER($C79),ROUND(OQ79*1440,0)&gt;$C79*60),"Jornada semanal excedida: "&amp;TEXT(OQ79,"[h]:mm")&amp;" (contratada "&amp;$C79&amp;"h) • ","")&amp;IF(IF(Configurações!$B$6="Sim",OR79&gt;6,OR79&gt;Configurações!$B$5),IF(Configurações!$B$6="Sim","Semana inteira sem folga — mínimo 1 folga (CCT/ACT) • ","Mais de "&amp;Configurações!$B$5&amp;" dias trabalhados — obrigatórias 2 folgas semanais • "),"")&amp;IF(COUNTIF(ID79:LA79,"*7DIA*")&gt;0,"7º dia consecutivo de trabalho • ","")&amp;IF(COUNTIF(ID79:LA79,"*DOM*")&gt;0,"Domingos consecutivos acima do permitido • ","")&amp;IF(COUNTIF(ID79:LA79,"*INT-INDEVIDO*")&gt;0,"Intervalo indevido em jornada até 4h • ","")&amp;IF(COUNTIF(ID79:LA79,"*INT-15MIN*")&gt;0,"Intervalo deve ser de 15 min (jornada 4h01–6h) • ","")&amp;IF(COUNTIF(ID79:LA79,"*INT-1H2H*")&gt;0,"Intervalo fora de 1h–2h (jornada acima de 6h) • ",""))</f>
        <v/>
      </c>
      <c r="OT79">
        <f>IF($B79="",0,IF(AND(Configurações!$B$3&lt;&gt;"Simples",ISNUMBER($C79),ROUND(OQ79*1440,0)&gt;$C79*60),1,0))</f>
        <v>0</v>
      </c>
      <c r="OU79">
        <f>IF($B79="",0,IF(IF(Configurações!$B$6="Sim",OR79&gt;6,OR79&gt;Configurações!$B$5),1,0))</f>
        <v>0</v>
      </c>
      <c r="OV79" s="72">
        <f>SUMIFS(Cálculos!$G79:$OA79,Cálculos!$G$4:$OA$4,"H",Cálculos!$G$3:$OA$3,5)</f>
        <v>0</v>
      </c>
      <c r="OW79">
        <f>SUMIFS(Cálculos!$G79:$OA79,Cálculos!$G$4:$OA$4,"T",Cálculos!$G$3:$OA$3,5)</f>
        <v>0</v>
      </c>
      <c r="OX79" s="69" t="str">
        <f>IF($B79="","",IF(AND(Configurações!$B$3&lt;&gt;"Simples",ISNUMBER($C79),ROUND(OV79*1440,0)&gt;$C79*60),"Jornada semanal excedida: "&amp;TEXT(OV79,"[h]:mm")&amp;" (contratada "&amp;$C79&amp;"h) • ","")&amp;IF(IF(Configurações!$B$6="Sim",OW79&gt;6,OW79&gt;Configurações!$B$5),IF(Configurações!$B$6="Sim","Semana inteira sem folga — mínimo 1 folga (CCT/ACT) • ","Mais de "&amp;Configurações!$B$5&amp;" dias trabalhados — obrigatórias 2 folgas semanais • "),"")&amp;IF(COUNTIF(LC79:NZ79,"*7DIA*")&gt;0,"7º dia consecutivo de trabalho • ","")&amp;IF(COUNTIF(LC79:NZ79,"*DOM*")&gt;0,"Domingos consecutivos acima do permitido • ","")&amp;IF(COUNTIF(LC79:NZ79,"*INT-INDEVIDO*")&gt;0,"Intervalo indevido em jornada até 4h • ","")&amp;IF(COUNTIF(LC79:NZ79,"*INT-15MIN*")&gt;0,"Intervalo deve ser de 15 min (jornada 4h01–6h) • ","")&amp;IF(COUNTIF(LC79:NZ79,"*INT-1H2H*")&gt;0,"Intervalo fora de 1h–2h (jornada acima de 6h) • ",""))</f>
        <v/>
      </c>
      <c r="OY79">
        <f>IF($B79="",0,IF(AND(Configurações!$B$3&lt;&gt;"Simples",ISNUMBER($C79),ROUND(OV79*1440,0)&gt;$C79*60),1,0))</f>
        <v>0</v>
      </c>
      <c r="OZ79">
        <f>IF($B79="",0,IF(IF(Configurações!$B$6="Sim",OW79&gt;6,OW79&gt;Configurações!$B$5),1,0))</f>
        <v>0</v>
      </c>
      <c r="PA79">
        <f>IF($B79="",0,SUMPRODUCT((Cálculos!$G$4:$OA$4="T")*(Cálculos!$G$5:$OA$5&gt;=$PA$5)*(Cálculos!$G$5:$OA$5&lt;=$PB$5))-PE79)</f>
        <v>0</v>
      </c>
      <c r="PB79">
        <f>IF($B79="",0,PA79-SUMIFS(Cálculos!$G79:$OA79,Cálculos!$G$4:$OA$4,"T",Cálculos!$G$5:$OA$5,"&gt;="&amp;$PA$5,Cálculos!$G$5:$OA$5,"&lt;="&amp;$PB$5))</f>
        <v>0</v>
      </c>
      <c r="PC79">
        <f>ROUND(PA79*Configurações!$B$7/7,0)</f>
        <v>0</v>
      </c>
      <c r="PD79">
        <f>IF(AND(Configurações!$B$6="Sim",PA79&gt;0,PB79&lt;PC79),1,0)</f>
        <v>0</v>
      </c>
      <c r="PE79">
        <f>IF($B79="",0,COUNTIFS(Cálculos!$G$4:$OA$4,"ST",Cálculos!$G$5:$OA$5,"&gt;="&amp;$PA$5,Cálculos!$G$5:$OA$5,"&lt;="&amp;$PB$5,Cálculos!$G79:$OA79,"FERIAS"))</f>
        <v>0</v>
      </c>
      <c r="PF79">
        <f>IF($B79="",0,SUMPRODUCT((Cálculos!$G$4:$OA$4="T")*(Cálculos!$G$5:$OA$5&gt;=$PF$5)*(Cálculos!$G$5:$OA$5&lt;=$PG$5))-PJ79)</f>
        <v>0</v>
      </c>
      <c r="PG79">
        <f>IF($B79="",0,PF79-SUMIFS(Cálculos!$G79:$OA79,Cálculos!$G$4:$OA$4,"T",Cálculos!$G$5:$OA$5,"&gt;="&amp;$PF$5,Cálculos!$G$5:$OA$5,"&lt;="&amp;$PG$5))</f>
        <v>0</v>
      </c>
      <c r="PH79">
        <f>ROUND(PF79*Configurações!$B$7/7,0)</f>
        <v>0</v>
      </c>
      <c r="PI79">
        <f>IF(AND(Configurações!$B$6="Sim",PF79&gt;0,PG79&lt;PH79),1,0)</f>
        <v>0</v>
      </c>
      <c r="PJ79">
        <f>IF($B79="",0,COUNTIFS(Cálculos!$G$4:$OA$4,"ST",Cálculos!$G$5:$OA$5,"&gt;="&amp;$PF$5,Cálculos!$G$5:$OA$5,"&lt;="&amp;$PG$5,Cálculos!$G79:$OA79,"FERIAS"))</f>
        <v>0</v>
      </c>
      <c r="PK79">
        <f>IF($B79="",0,SUMPRODUCT((Cálculos!$G$4:$OA$4="T")*(Cálculos!$G$5:$OA$5&gt;=$PK$5)*(Cálculos!$G$5:$OA$5&lt;=$PL$5))-PO79)</f>
        <v>0</v>
      </c>
      <c r="PL79">
        <f>IF($B79="",0,PK79-SUMIFS(Cálculos!$G79:$OA79,Cálculos!$G$4:$OA$4,"T",Cálculos!$G$5:$OA$5,"&gt;="&amp;$PK$5,Cálculos!$G$5:$OA$5,"&lt;="&amp;$PL$5))</f>
        <v>0</v>
      </c>
      <c r="PM79">
        <f>ROUND(PK79*Configurações!$B$7/7,0)</f>
        <v>0</v>
      </c>
      <c r="PN79">
        <f>IF(AND(Configurações!$B$6="Sim",PK79&gt;0,PL79&lt;PM79),1,0)</f>
        <v>0</v>
      </c>
      <c r="PO79">
        <f>IF($B79="",0,COUNTIFS(Cálculos!$G$4:$OA$4,"ST",Cálculos!$G$5:$OA$5,"&gt;="&amp;$PK$5,Cálculos!$G$5:$OA$5,"&lt;="&amp;$PL$5,Cálculos!$G79:$OA79,"FERIAS"))</f>
        <v>0</v>
      </c>
      <c r="PP79" s="69" t="str">
        <f t="shared" si="212"/>
        <v/>
      </c>
    </row>
    <row r="80" spans="1:432" x14ac:dyDescent="0.25">
      <c r="A80" s="68" t="str">
        <f t="shared" si="106"/>
        <v/>
      </c>
      <c r="B80" s="69" t="str">
        <f>IF(Configurações!$B$3="Colunas",IF('Escala Colunas'!Q$4="","",'Escala Colunas'!Q$4),IF(Configurações!$B$3="Simples",IF('Escala Simples'!$B80="","",'Escala Simples'!$B80),IF('Escala Linhas'!$B80="","",'Escala Linhas'!$B80)))</f>
        <v/>
      </c>
      <c r="C80" s="70" t="str">
        <f>IF($B80="","",IFERROR(INDEX(Funcionários!$D$5:$D$84,MATCH($B80,Funcionários!$B$5:$B$84,0)),""))</f>
        <v/>
      </c>
      <c r="D80" t="str">
        <f>IF($B80="","",IFERROR(INDEX(Funcionários!$C$5:$C$84,MATCH($B80,Funcionários!$B$5:$B$84,0)),""))</f>
        <v/>
      </c>
      <c r="E80">
        <f>IF($B80="",0,IFERROR(N(INDEX(Funcionários!$E$5:$E$84,MATCH($B80,Funcionários!$B$5:$B$84,0))),0))</f>
        <v>0</v>
      </c>
      <c r="F80">
        <f>IF($B80="",0,IFERROR(N(INDEX(Funcionários!$F$5:$F$84,MATCH($B80,Funcionários!$B$5:$B$84,0))),0))</f>
        <v>0</v>
      </c>
      <c r="G80" s="71" t="str">
        <f>IF(Configurações!$B$3="Colunas",IF('Escala Colunas'!Q67="","",'Escala Colunas'!Q67),IF(Configurações!$B$3="Simples","",IF('Escala Linhas'!D80="","",'Escala Linhas'!D80)))</f>
        <v/>
      </c>
      <c r="H80" s="71" t="str">
        <f>IF(Configurações!$B$3="Colunas",IF('Escala Colunas'!Q68="","",'Escala Colunas'!Q68),IF(Configurações!$B$3="Simples","",IF('Escala Linhas'!E80="","",'Escala Linhas'!E80)))</f>
        <v/>
      </c>
      <c r="I80" s="71" t="str">
        <f>IF(Configurações!$B$3="Colunas",IF('Escala Colunas'!Q69="","",'Escala Colunas'!Q69),IF(Configurações!$B$3="Simples","",IF('Escala Linhas'!F80="","",'Escala Linhas'!F80)))</f>
        <v/>
      </c>
      <c r="J80" s="71" t="str">
        <f>IF(Configurações!$B$3="Colunas",IF('Escala Colunas'!Q70="","",'Escala Colunas'!Q70),IF(Configurações!$B$3="Simples","",IF('Escala Linhas'!G80="","",'Escala Linhas'!G80)))</f>
        <v/>
      </c>
      <c r="K80">
        <f>IF($B80="",0,IF(Configurações!$B$3="Simples",IF(OR(Q80="TRAB",Q80="ATEST"),1,0),IF(AND(G80&lt;&gt;"",J80&lt;&gt;""),1,0)))</f>
        <v>0</v>
      </c>
      <c r="L80" s="72">
        <f>IF(AND(K80=1,Configurações!$B$3&lt;&gt;"Simples"),MOD(J80-G80,1)-M80,0)</f>
        <v>0</v>
      </c>
      <c r="M80" s="72">
        <f t="shared" si="107"/>
        <v>0</v>
      </c>
      <c r="N80">
        <f t="shared" si="108"/>
        <v>0</v>
      </c>
      <c r="O80">
        <f t="shared" si="109"/>
        <v>0</v>
      </c>
      <c r="P80" s="38" t="str">
        <f>IF(K80=0,"",IF(N80&gt;Configurações!$B$15,"7DIA ","")&amp;IF(AND(WEEKDAY(G$5)=1,O80&gt;IF($D80="F",Configurações!$B$13,Configurações!$B$14)),"DOM ","")&amp;IF(Configurações!$B$3="Simples","",IF(ROUND(L80*1440,0)&lt;=ROUND(Configurações!$B$11*1440,0),IF(ROUND(M80*1440,0)&gt;0,"INT-INDEVIDO",""),IF(ROUND(L80*1440,0)&lt;=ROUND(Configurações!$B$12*1440,0),IF(ROUND(M80*1440,0)&lt;&gt;ROUND(Configurações!$B$8*1440,0),"INT-15MIN",""),IF(OR(ROUND(M80*1440,0)&lt;ROUND(Configurações!$B$9*1440,0),ROUND(M80*1440,0)&gt;ROUND(Configurações!$B$10*1440,0)),"INT-1H2H","")))))</f>
        <v/>
      </c>
      <c r="Q80" t="str">
        <f>IF(Configurações!$B$3="Simples",IF('Escala Simples'!D80="Trabalho","TRAB",IF('Escala Simples'!D80="Folga","FOLGA",IF('Escala Simples'!D80="Atestado","ATEST",IF('Escala Simples'!D80="Férias","FERIAS","")))),"")</f>
        <v/>
      </c>
      <c r="R80" s="71" t="str">
        <f>IF(Configurações!$B$3="Colunas",IF('Escala Colunas'!Q72="","",'Escala Colunas'!Q72),IF(Configurações!$B$3="Simples","",IF('Escala Linhas'!I80="","",'Escala Linhas'!I80)))</f>
        <v/>
      </c>
      <c r="S80" s="71" t="str">
        <f>IF(Configurações!$B$3="Colunas",IF('Escala Colunas'!Q73="","",'Escala Colunas'!Q73),IF(Configurações!$B$3="Simples","",IF('Escala Linhas'!J80="","",'Escala Linhas'!J80)))</f>
        <v/>
      </c>
      <c r="T80" s="71" t="str">
        <f>IF(Configurações!$B$3="Colunas",IF('Escala Colunas'!Q74="","",'Escala Colunas'!Q74),IF(Configurações!$B$3="Simples","",IF('Escala Linhas'!K80="","",'Escala Linhas'!K80)))</f>
        <v/>
      </c>
      <c r="U80" s="71" t="str">
        <f>IF(Configurações!$B$3="Colunas",IF('Escala Colunas'!Q75="","",'Escala Colunas'!Q75),IF(Configurações!$B$3="Simples","",IF('Escala Linhas'!L80="","",'Escala Linhas'!L80)))</f>
        <v/>
      </c>
      <c r="V80">
        <f>IF($B80="",0,IF(Configurações!$B$3="Simples",IF(OR(AB80="TRAB",AB80="ATEST"),1,0),IF(AND(R80&lt;&gt;"",U80&lt;&gt;""),1,0)))</f>
        <v>0</v>
      </c>
      <c r="W80" s="72">
        <f>IF(AND(V80=1,Configurações!$B$3&lt;&gt;"Simples"),MOD(U80-R80,1)-X80,0)</f>
        <v>0</v>
      </c>
      <c r="X80" s="72">
        <f t="shared" si="110"/>
        <v>0</v>
      </c>
      <c r="Y80">
        <f t="shared" si="111"/>
        <v>0</v>
      </c>
      <c r="Z80">
        <f t="shared" si="112"/>
        <v>0</v>
      </c>
      <c r="AA80" s="38" t="str">
        <f>IF(V80=0,"",IF(Y80&gt;Configurações!$B$15,"7DIA ","")&amp;IF(AND(WEEKDAY(R$5)=1,Z80&gt;IF($D80="F",Configurações!$B$13,Configurações!$B$14)),"DOM ","")&amp;IF(Configurações!$B$3="Simples","",IF(ROUND(W80*1440,0)&lt;=ROUND(Configurações!$B$11*1440,0),IF(ROUND(X80*1440,0)&gt;0,"INT-INDEVIDO",""),IF(ROUND(W80*1440,0)&lt;=ROUND(Configurações!$B$12*1440,0),IF(ROUND(X80*1440,0)&lt;&gt;ROUND(Configurações!$B$8*1440,0),"INT-15MIN",""),IF(OR(ROUND(X80*1440,0)&lt;ROUND(Configurações!$B$9*1440,0),ROUND(X80*1440,0)&gt;ROUND(Configurações!$B$10*1440,0)),"INT-1H2H","")))))</f>
        <v/>
      </c>
      <c r="AB80" t="str">
        <f>IF(Configurações!$B$3="Simples",IF('Escala Simples'!E80="Trabalho","TRAB",IF('Escala Simples'!E80="Folga","FOLGA",IF('Escala Simples'!E80="Atestado","ATEST",IF('Escala Simples'!E80="Férias","FERIAS","")))),"")</f>
        <v/>
      </c>
      <c r="AC80" s="71" t="str">
        <f>IF(Configurações!$B$3="Colunas",IF('Escala Colunas'!Q77="","",'Escala Colunas'!Q77),IF(Configurações!$B$3="Simples","",IF('Escala Linhas'!N80="","",'Escala Linhas'!N80)))</f>
        <v/>
      </c>
      <c r="AD80" s="71" t="str">
        <f>IF(Configurações!$B$3="Colunas",IF('Escala Colunas'!Q78="","",'Escala Colunas'!Q78),IF(Configurações!$B$3="Simples","",IF('Escala Linhas'!O80="","",'Escala Linhas'!O80)))</f>
        <v/>
      </c>
      <c r="AE80" s="71" t="str">
        <f>IF(Configurações!$B$3="Colunas",IF('Escala Colunas'!Q79="","",'Escala Colunas'!Q79),IF(Configurações!$B$3="Simples","",IF('Escala Linhas'!P80="","",'Escala Linhas'!P80)))</f>
        <v/>
      </c>
      <c r="AF80" s="71" t="str">
        <f>IF(Configurações!$B$3="Colunas",IF('Escala Colunas'!Q80="","",'Escala Colunas'!Q80),IF(Configurações!$B$3="Simples","",IF('Escala Linhas'!Q80="","",'Escala Linhas'!Q80)))</f>
        <v/>
      </c>
      <c r="AG80">
        <f>IF($B80="",0,IF(Configurações!$B$3="Simples",IF(OR(AM80="TRAB",AM80="ATEST"),1,0),IF(AND(AC80&lt;&gt;"",AF80&lt;&gt;""),1,0)))</f>
        <v>0</v>
      </c>
      <c r="AH80" s="72">
        <f>IF(AND(AG80=1,Configurações!$B$3&lt;&gt;"Simples"),MOD(AF80-AC80,1)-AI80,0)</f>
        <v>0</v>
      </c>
      <c r="AI80" s="72">
        <f t="shared" si="113"/>
        <v>0</v>
      </c>
      <c r="AJ80">
        <f t="shared" si="114"/>
        <v>0</v>
      </c>
      <c r="AK80">
        <f t="shared" si="115"/>
        <v>0</v>
      </c>
      <c r="AL80" s="38" t="str">
        <f>IF(AG80=0,"",IF(AJ80&gt;Configurações!$B$15,"7DIA ","")&amp;IF(AND(WEEKDAY(AC$5)=1,AK80&gt;IF($D80="F",Configurações!$B$13,Configurações!$B$14)),"DOM ","")&amp;IF(Configurações!$B$3="Simples","",IF(ROUND(AH80*1440,0)&lt;=ROUND(Configurações!$B$11*1440,0),IF(ROUND(AI80*1440,0)&gt;0,"INT-INDEVIDO",""),IF(ROUND(AH80*1440,0)&lt;=ROUND(Configurações!$B$12*1440,0),IF(ROUND(AI80*1440,0)&lt;&gt;ROUND(Configurações!$B$8*1440,0),"INT-15MIN",""),IF(OR(ROUND(AI80*1440,0)&lt;ROUND(Configurações!$B$9*1440,0),ROUND(AI80*1440,0)&gt;ROUND(Configurações!$B$10*1440,0)),"INT-1H2H","")))))</f>
        <v/>
      </c>
      <c r="AM80" t="str">
        <f>IF(Configurações!$B$3="Simples",IF('Escala Simples'!F80="Trabalho","TRAB",IF('Escala Simples'!F80="Folga","FOLGA",IF('Escala Simples'!F80="Atestado","ATEST",IF('Escala Simples'!F80="Férias","FERIAS","")))),"")</f>
        <v/>
      </c>
      <c r="AN80" s="71" t="str">
        <f>IF(Configurações!$B$3="Colunas",IF('Escala Colunas'!Q82="","",'Escala Colunas'!Q82),IF(Configurações!$B$3="Simples","",IF('Escala Linhas'!S80="","",'Escala Linhas'!S80)))</f>
        <v/>
      </c>
      <c r="AO80" s="71" t="str">
        <f>IF(Configurações!$B$3="Colunas",IF('Escala Colunas'!Q83="","",'Escala Colunas'!Q83),IF(Configurações!$B$3="Simples","",IF('Escala Linhas'!T80="","",'Escala Linhas'!T80)))</f>
        <v/>
      </c>
      <c r="AP80" s="71" t="str">
        <f>IF(Configurações!$B$3="Colunas",IF('Escala Colunas'!Q84="","",'Escala Colunas'!Q84),IF(Configurações!$B$3="Simples","",IF('Escala Linhas'!U80="","",'Escala Linhas'!U80)))</f>
        <v/>
      </c>
      <c r="AQ80" s="71" t="str">
        <f>IF(Configurações!$B$3="Colunas",IF('Escala Colunas'!Q85="","",'Escala Colunas'!Q85),IF(Configurações!$B$3="Simples","",IF('Escala Linhas'!V80="","",'Escala Linhas'!V80)))</f>
        <v/>
      </c>
      <c r="AR80">
        <f>IF($B80="",0,IF(Configurações!$B$3="Simples",IF(OR(AX80="TRAB",AX80="ATEST"),1,0),IF(AND(AN80&lt;&gt;"",AQ80&lt;&gt;""),1,0)))</f>
        <v>0</v>
      </c>
      <c r="AS80" s="72">
        <f>IF(AND(AR80=1,Configurações!$B$3&lt;&gt;"Simples"),MOD(AQ80-AN80,1)-AT80,0)</f>
        <v>0</v>
      </c>
      <c r="AT80" s="72">
        <f t="shared" si="116"/>
        <v>0</v>
      </c>
      <c r="AU80">
        <f t="shared" si="117"/>
        <v>0</v>
      </c>
      <c r="AV80">
        <f t="shared" si="118"/>
        <v>0</v>
      </c>
      <c r="AW80" s="38" t="str">
        <f>IF(AR80=0,"",IF(AU80&gt;Configurações!$B$15,"7DIA ","")&amp;IF(AND(WEEKDAY(AN$5)=1,AV80&gt;IF($D80="F",Configurações!$B$13,Configurações!$B$14)),"DOM ","")&amp;IF(Configurações!$B$3="Simples","",IF(ROUND(AS80*1440,0)&lt;=ROUND(Configurações!$B$11*1440,0),IF(ROUND(AT80*1440,0)&gt;0,"INT-INDEVIDO",""),IF(ROUND(AS80*1440,0)&lt;=ROUND(Configurações!$B$12*1440,0),IF(ROUND(AT80*1440,0)&lt;&gt;ROUND(Configurações!$B$8*1440,0),"INT-15MIN",""),IF(OR(ROUND(AT80*1440,0)&lt;ROUND(Configurações!$B$9*1440,0),ROUND(AT80*1440,0)&gt;ROUND(Configurações!$B$10*1440,0)),"INT-1H2H","")))))</f>
        <v/>
      </c>
      <c r="AX80" t="str">
        <f>IF(Configurações!$B$3="Simples",IF('Escala Simples'!G80="Trabalho","TRAB",IF('Escala Simples'!G80="Folga","FOLGA",IF('Escala Simples'!G80="Atestado","ATEST",IF('Escala Simples'!G80="Férias","FERIAS","")))),"")</f>
        <v/>
      </c>
      <c r="AY80" s="71" t="str">
        <f>IF(Configurações!$B$3="Colunas",IF('Escala Colunas'!Q87="","",'Escala Colunas'!Q87),IF(Configurações!$B$3="Simples","",IF('Escala Linhas'!X80="","",'Escala Linhas'!X80)))</f>
        <v/>
      </c>
      <c r="AZ80" s="71" t="str">
        <f>IF(Configurações!$B$3="Colunas",IF('Escala Colunas'!Q88="","",'Escala Colunas'!Q88),IF(Configurações!$B$3="Simples","",IF('Escala Linhas'!Y80="","",'Escala Linhas'!Y80)))</f>
        <v/>
      </c>
      <c r="BA80" s="71" t="str">
        <f>IF(Configurações!$B$3="Colunas",IF('Escala Colunas'!Q89="","",'Escala Colunas'!Q89),IF(Configurações!$B$3="Simples","",IF('Escala Linhas'!Z80="","",'Escala Linhas'!Z80)))</f>
        <v/>
      </c>
      <c r="BB80" s="71" t="str">
        <f>IF(Configurações!$B$3="Colunas",IF('Escala Colunas'!Q90="","",'Escala Colunas'!Q90),IF(Configurações!$B$3="Simples","",IF('Escala Linhas'!AA80="","",'Escala Linhas'!AA80)))</f>
        <v/>
      </c>
      <c r="BC80">
        <f>IF($B80="",0,IF(Configurações!$B$3="Simples",IF(OR(BI80="TRAB",BI80="ATEST"),1,0),IF(AND(AY80&lt;&gt;"",BB80&lt;&gt;""),1,0)))</f>
        <v>0</v>
      </c>
      <c r="BD80" s="72">
        <f>IF(AND(BC80=1,Configurações!$B$3&lt;&gt;"Simples"),MOD(BB80-AY80,1)-BE80,0)</f>
        <v>0</v>
      </c>
      <c r="BE80" s="72">
        <f t="shared" si="119"/>
        <v>0</v>
      </c>
      <c r="BF80">
        <f t="shared" si="120"/>
        <v>0</v>
      </c>
      <c r="BG80">
        <f t="shared" si="121"/>
        <v>0</v>
      </c>
      <c r="BH80" s="38" t="str">
        <f>IF(BC80=0,"",IF(BF80&gt;Configurações!$B$15,"7DIA ","")&amp;IF(AND(WEEKDAY(AY$5)=1,BG80&gt;IF($D80="F",Configurações!$B$13,Configurações!$B$14)),"DOM ","")&amp;IF(Configurações!$B$3="Simples","",IF(ROUND(BD80*1440,0)&lt;=ROUND(Configurações!$B$11*1440,0),IF(ROUND(BE80*1440,0)&gt;0,"INT-INDEVIDO",""),IF(ROUND(BD80*1440,0)&lt;=ROUND(Configurações!$B$12*1440,0),IF(ROUND(BE80*1440,0)&lt;&gt;ROUND(Configurações!$B$8*1440,0),"INT-15MIN",""),IF(OR(ROUND(BE80*1440,0)&lt;ROUND(Configurações!$B$9*1440,0),ROUND(BE80*1440,0)&gt;ROUND(Configurações!$B$10*1440,0)),"INT-1H2H","")))))</f>
        <v/>
      </c>
      <c r="BI80" t="str">
        <f>IF(Configurações!$B$3="Simples",IF('Escala Simples'!H80="Trabalho","TRAB",IF('Escala Simples'!H80="Folga","FOLGA",IF('Escala Simples'!H80="Atestado","ATEST",IF('Escala Simples'!H80="Férias","FERIAS","")))),"")</f>
        <v/>
      </c>
      <c r="BJ80" s="71" t="str">
        <f>IF(Configurações!$B$3="Colunas",IF('Escala Colunas'!Q92="","",'Escala Colunas'!Q92),IF(Configurações!$B$3="Simples","",IF('Escala Linhas'!AC80="","",'Escala Linhas'!AC80)))</f>
        <v/>
      </c>
      <c r="BK80" s="71" t="str">
        <f>IF(Configurações!$B$3="Colunas",IF('Escala Colunas'!Q93="","",'Escala Colunas'!Q93),IF(Configurações!$B$3="Simples","",IF('Escala Linhas'!AD80="","",'Escala Linhas'!AD80)))</f>
        <v/>
      </c>
      <c r="BL80" s="71" t="str">
        <f>IF(Configurações!$B$3="Colunas",IF('Escala Colunas'!Q94="","",'Escala Colunas'!Q94),IF(Configurações!$B$3="Simples","",IF('Escala Linhas'!AE80="","",'Escala Linhas'!AE80)))</f>
        <v/>
      </c>
      <c r="BM80" s="71" t="str">
        <f>IF(Configurações!$B$3="Colunas",IF('Escala Colunas'!Q95="","",'Escala Colunas'!Q95),IF(Configurações!$B$3="Simples","",IF('Escala Linhas'!AF80="","",'Escala Linhas'!AF80)))</f>
        <v/>
      </c>
      <c r="BN80">
        <f>IF($B80="",0,IF(Configurações!$B$3="Simples",IF(OR(BT80="TRAB",BT80="ATEST"),1,0),IF(AND(BJ80&lt;&gt;"",BM80&lt;&gt;""),1,0)))</f>
        <v>0</v>
      </c>
      <c r="BO80" s="72">
        <f>IF(AND(BN80=1,Configurações!$B$3&lt;&gt;"Simples"),MOD(BM80-BJ80,1)-BP80,0)</f>
        <v>0</v>
      </c>
      <c r="BP80" s="72">
        <f t="shared" si="122"/>
        <v>0</v>
      </c>
      <c r="BQ80">
        <f t="shared" si="123"/>
        <v>0</v>
      </c>
      <c r="BR80">
        <f t="shared" si="124"/>
        <v>0</v>
      </c>
      <c r="BS80" s="38" t="str">
        <f>IF(BN80=0,"",IF(BQ80&gt;Configurações!$B$15,"7DIA ","")&amp;IF(AND(WEEKDAY(BJ$5)=1,BR80&gt;IF($D80="F",Configurações!$B$13,Configurações!$B$14)),"DOM ","")&amp;IF(Configurações!$B$3="Simples","",IF(ROUND(BO80*1440,0)&lt;=ROUND(Configurações!$B$11*1440,0),IF(ROUND(BP80*1440,0)&gt;0,"INT-INDEVIDO",""),IF(ROUND(BO80*1440,0)&lt;=ROUND(Configurações!$B$12*1440,0),IF(ROUND(BP80*1440,0)&lt;&gt;ROUND(Configurações!$B$8*1440,0),"INT-15MIN",""),IF(OR(ROUND(BP80*1440,0)&lt;ROUND(Configurações!$B$9*1440,0),ROUND(BP80*1440,0)&gt;ROUND(Configurações!$B$10*1440,0)),"INT-1H2H","")))))</f>
        <v/>
      </c>
      <c r="BT80" t="str">
        <f>IF(Configurações!$B$3="Simples",IF('Escala Simples'!I80="Trabalho","TRAB",IF('Escala Simples'!I80="Folga","FOLGA",IF('Escala Simples'!I80="Atestado","ATEST",IF('Escala Simples'!I80="Férias","FERIAS","")))),"")</f>
        <v/>
      </c>
      <c r="BU80" s="71" t="str">
        <f>IF(Configurações!$B$3="Colunas",IF('Escala Colunas'!Q97="","",'Escala Colunas'!Q97),IF(Configurações!$B$3="Simples","",IF('Escala Linhas'!AH80="","",'Escala Linhas'!AH80)))</f>
        <v/>
      </c>
      <c r="BV80" s="71" t="str">
        <f>IF(Configurações!$B$3="Colunas",IF('Escala Colunas'!Q98="","",'Escala Colunas'!Q98),IF(Configurações!$B$3="Simples","",IF('Escala Linhas'!AI80="","",'Escala Linhas'!AI80)))</f>
        <v/>
      </c>
      <c r="BW80" s="71" t="str">
        <f>IF(Configurações!$B$3="Colunas",IF('Escala Colunas'!Q99="","",'Escala Colunas'!Q99),IF(Configurações!$B$3="Simples","",IF('Escala Linhas'!AJ80="","",'Escala Linhas'!AJ80)))</f>
        <v/>
      </c>
      <c r="BX80" s="71" t="str">
        <f>IF(Configurações!$B$3="Colunas",IF('Escala Colunas'!Q100="","",'Escala Colunas'!Q100),IF(Configurações!$B$3="Simples","",IF('Escala Linhas'!AK80="","",'Escala Linhas'!AK80)))</f>
        <v/>
      </c>
      <c r="BY80">
        <f>IF($B80="",0,IF(Configurações!$B$3="Simples",IF(OR(CE80="TRAB",CE80="ATEST"),1,0),IF(AND(BU80&lt;&gt;"",BX80&lt;&gt;""),1,0)))</f>
        <v>0</v>
      </c>
      <c r="BZ80" s="72">
        <f>IF(AND(BY80=1,Configurações!$B$3&lt;&gt;"Simples"),MOD(BX80-BU80,1)-CA80,0)</f>
        <v>0</v>
      </c>
      <c r="CA80" s="72">
        <f t="shared" si="125"/>
        <v>0</v>
      </c>
      <c r="CB80">
        <f t="shared" si="126"/>
        <v>0</v>
      </c>
      <c r="CC80">
        <f t="shared" si="127"/>
        <v>0</v>
      </c>
      <c r="CD80" s="38" t="str">
        <f>IF(BY80=0,"",IF(CB80&gt;Configurações!$B$15,"7DIA ","")&amp;IF(AND(WEEKDAY(BU$5)=1,CC80&gt;IF($D80="F",Configurações!$B$13,Configurações!$B$14)),"DOM ","")&amp;IF(Configurações!$B$3="Simples","",IF(ROUND(BZ80*1440,0)&lt;=ROUND(Configurações!$B$11*1440,0),IF(ROUND(CA80*1440,0)&gt;0,"INT-INDEVIDO",""),IF(ROUND(BZ80*1440,0)&lt;=ROUND(Configurações!$B$12*1440,0),IF(ROUND(CA80*1440,0)&lt;&gt;ROUND(Configurações!$B$8*1440,0),"INT-15MIN",""),IF(OR(ROUND(CA80*1440,0)&lt;ROUND(Configurações!$B$9*1440,0),ROUND(CA80*1440,0)&gt;ROUND(Configurações!$B$10*1440,0)),"INT-1H2H","")))))</f>
        <v/>
      </c>
      <c r="CE80" t="str">
        <f>IF(Configurações!$B$3="Simples",IF('Escala Simples'!J80="Trabalho","TRAB",IF('Escala Simples'!J80="Folga","FOLGA",IF('Escala Simples'!J80="Atestado","ATEST",IF('Escala Simples'!J80="Férias","FERIAS","")))),"")</f>
        <v/>
      </c>
      <c r="CF80" s="71" t="str">
        <f>IF(Configurações!$B$3="Colunas",IF('Escala Colunas'!Q105="","",'Escala Colunas'!Q105),IF(Configurações!$B$3="Simples","",IF('Escala Linhas'!AP80="","",'Escala Linhas'!AP80)))</f>
        <v/>
      </c>
      <c r="CG80" s="71" t="str">
        <f>IF(Configurações!$B$3="Colunas",IF('Escala Colunas'!Q106="","",'Escala Colunas'!Q106),IF(Configurações!$B$3="Simples","",IF('Escala Linhas'!AQ80="","",'Escala Linhas'!AQ80)))</f>
        <v/>
      </c>
      <c r="CH80" s="71" t="str">
        <f>IF(Configurações!$B$3="Colunas",IF('Escala Colunas'!Q107="","",'Escala Colunas'!Q107),IF(Configurações!$B$3="Simples","",IF('Escala Linhas'!AR80="","",'Escala Linhas'!AR80)))</f>
        <v/>
      </c>
      <c r="CI80" s="71" t="str">
        <f>IF(Configurações!$B$3="Colunas",IF('Escala Colunas'!Q108="","",'Escala Colunas'!Q108),IF(Configurações!$B$3="Simples","",IF('Escala Linhas'!AS80="","",'Escala Linhas'!AS80)))</f>
        <v/>
      </c>
      <c r="CJ80">
        <f>IF($B80="",0,IF(Configurações!$B$3="Simples",IF(OR(CP80="TRAB",CP80="ATEST"),1,0),IF(AND(CF80&lt;&gt;"",CI80&lt;&gt;""),1,0)))</f>
        <v>0</v>
      </c>
      <c r="CK80" s="72">
        <f>IF(AND(CJ80=1,Configurações!$B$3&lt;&gt;"Simples"),MOD(CI80-CF80,1)-CL80,0)</f>
        <v>0</v>
      </c>
      <c r="CL80" s="72">
        <f t="shared" si="128"/>
        <v>0</v>
      </c>
      <c r="CM80">
        <f t="shared" si="129"/>
        <v>0</v>
      </c>
      <c r="CN80">
        <f t="shared" si="130"/>
        <v>0</v>
      </c>
      <c r="CO80" s="38" t="str">
        <f>IF(CJ80=0,"",IF(CM80&gt;Configurações!$B$15,"7DIA ","")&amp;IF(AND(WEEKDAY(CF$5)=1,CN80&gt;IF($D80="F",Configurações!$B$13,Configurações!$B$14)),"DOM ","")&amp;IF(Configurações!$B$3="Simples","",IF(ROUND(CK80*1440,0)&lt;=ROUND(Configurações!$B$11*1440,0),IF(ROUND(CL80*1440,0)&gt;0,"INT-INDEVIDO",""),IF(ROUND(CK80*1440,0)&lt;=ROUND(Configurações!$B$12*1440,0),IF(ROUND(CL80*1440,0)&lt;&gt;ROUND(Configurações!$B$8*1440,0),"INT-15MIN",""),IF(OR(ROUND(CL80*1440,0)&lt;ROUND(Configurações!$B$9*1440,0),ROUND(CL80*1440,0)&gt;ROUND(Configurações!$B$10*1440,0)),"INT-1H2H","")))))</f>
        <v/>
      </c>
      <c r="CP80" t="str">
        <f>IF(Configurações!$B$3="Simples",IF('Escala Simples'!M80="Trabalho","TRAB",IF('Escala Simples'!M80="Folga","FOLGA",IF('Escala Simples'!M80="Atestado","ATEST",IF('Escala Simples'!M80="Férias","FERIAS","")))),"")</f>
        <v/>
      </c>
      <c r="CQ80" s="71" t="str">
        <f>IF(Configurações!$B$3="Colunas",IF('Escala Colunas'!Q110="","",'Escala Colunas'!Q110),IF(Configurações!$B$3="Simples","",IF('Escala Linhas'!AU80="","",'Escala Linhas'!AU80)))</f>
        <v/>
      </c>
      <c r="CR80" s="71" t="str">
        <f>IF(Configurações!$B$3="Colunas",IF('Escala Colunas'!Q111="","",'Escala Colunas'!Q111),IF(Configurações!$B$3="Simples","",IF('Escala Linhas'!AV80="","",'Escala Linhas'!AV80)))</f>
        <v/>
      </c>
      <c r="CS80" s="71" t="str">
        <f>IF(Configurações!$B$3="Colunas",IF('Escala Colunas'!Q112="","",'Escala Colunas'!Q112),IF(Configurações!$B$3="Simples","",IF('Escala Linhas'!AW80="","",'Escala Linhas'!AW80)))</f>
        <v/>
      </c>
      <c r="CT80" s="71" t="str">
        <f>IF(Configurações!$B$3="Colunas",IF('Escala Colunas'!Q113="","",'Escala Colunas'!Q113),IF(Configurações!$B$3="Simples","",IF('Escala Linhas'!AX80="","",'Escala Linhas'!AX80)))</f>
        <v/>
      </c>
      <c r="CU80">
        <f>IF($B80="",0,IF(Configurações!$B$3="Simples",IF(OR(DA80="TRAB",DA80="ATEST"),1,0),IF(AND(CQ80&lt;&gt;"",CT80&lt;&gt;""),1,0)))</f>
        <v>0</v>
      </c>
      <c r="CV80" s="72">
        <f>IF(AND(CU80=1,Configurações!$B$3&lt;&gt;"Simples"),MOD(CT80-CQ80,1)-CW80,0)</f>
        <v>0</v>
      </c>
      <c r="CW80" s="72">
        <f t="shared" si="131"/>
        <v>0</v>
      </c>
      <c r="CX80">
        <f t="shared" si="132"/>
        <v>0</v>
      </c>
      <c r="CY80">
        <f t="shared" si="133"/>
        <v>0</v>
      </c>
      <c r="CZ80" s="38" t="str">
        <f>IF(CU80=0,"",IF(CX80&gt;Configurações!$B$15,"7DIA ","")&amp;IF(AND(WEEKDAY(CQ$5)=1,CY80&gt;IF($D80="F",Configurações!$B$13,Configurações!$B$14)),"DOM ","")&amp;IF(Configurações!$B$3="Simples","",IF(ROUND(CV80*1440,0)&lt;=ROUND(Configurações!$B$11*1440,0),IF(ROUND(CW80*1440,0)&gt;0,"INT-INDEVIDO",""),IF(ROUND(CV80*1440,0)&lt;=ROUND(Configurações!$B$12*1440,0),IF(ROUND(CW80*1440,0)&lt;&gt;ROUND(Configurações!$B$8*1440,0),"INT-15MIN",""),IF(OR(ROUND(CW80*1440,0)&lt;ROUND(Configurações!$B$9*1440,0),ROUND(CW80*1440,0)&gt;ROUND(Configurações!$B$10*1440,0)),"INT-1H2H","")))))</f>
        <v/>
      </c>
      <c r="DA80" t="str">
        <f>IF(Configurações!$B$3="Simples",IF('Escala Simples'!N80="Trabalho","TRAB",IF('Escala Simples'!N80="Folga","FOLGA",IF('Escala Simples'!N80="Atestado","ATEST",IF('Escala Simples'!N80="Férias","FERIAS","")))),"")</f>
        <v/>
      </c>
      <c r="DB80" s="71" t="str">
        <f>IF(Configurações!$B$3="Colunas",IF('Escala Colunas'!Q115="","",'Escala Colunas'!Q115),IF(Configurações!$B$3="Simples","",IF('Escala Linhas'!AZ80="","",'Escala Linhas'!AZ80)))</f>
        <v/>
      </c>
      <c r="DC80" s="71" t="str">
        <f>IF(Configurações!$B$3="Colunas",IF('Escala Colunas'!Q116="","",'Escala Colunas'!Q116),IF(Configurações!$B$3="Simples","",IF('Escala Linhas'!BA80="","",'Escala Linhas'!BA80)))</f>
        <v/>
      </c>
      <c r="DD80" s="71" t="str">
        <f>IF(Configurações!$B$3="Colunas",IF('Escala Colunas'!Q117="","",'Escala Colunas'!Q117),IF(Configurações!$B$3="Simples","",IF('Escala Linhas'!BB80="","",'Escala Linhas'!BB80)))</f>
        <v/>
      </c>
      <c r="DE80" s="71" t="str">
        <f>IF(Configurações!$B$3="Colunas",IF('Escala Colunas'!Q118="","",'Escala Colunas'!Q118),IF(Configurações!$B$3="Simples","",IF('Escala Linhas'!BC80="","",'Escala Linhas'!BC80)))</f>
        <v/>
      </c>
      <c r="DF80">
        <f>IF($B80="",0,IF(Configurações!$B$3="Simples",IF(OR(DL80="TRAB",DL80="ATEST"),1,0),IF(AND(DB80&lt;&gt;"",DE80&lt;&gt;""),1,0)))</f>
        <v>0</v>
      </c>
      <c r="DG80" s="72">
        <f>IF(AND(DF80=1,Configurações!$B$3&lt;&gt;"Simples"),MOD(DE80-DB80,1)-DH80,0)</f>
        <v>0</v>
      </c>
      <c r="DH80" s="72">
        <f t="shared" si="134"/>
        <v>0</v>
      </c>
      <c r="DI80">
        <f t="shared" si="135"/>
        <v>0</v>
      </c>
      <c r="DJ80">
        <f t="shared" si="136"/>
        <v>0</v>
      </c>
      <c r="DK80" s="38" t="str">
        <f>IF(DF80=0,"",IF(DI80&gt;Configurações!$B$15,"7DIA ","")&amp;IF(AND(WEEKDAY(DB$5)=1,DJ80&gt;IF($D80="F",Configurações!$B$13,Configurações!$B$14)),"DOM ","")&amp;IF(Configurações!$B$3="Simples","",IF(ROUND(DG80*1440,0)&lt;=ROUND(Configurações!$B$11*1440,0),IF(ROUND(DH80*1440,0)&gt;0,"INT-INDEVIDO",""),IF(ROUND(DG80*1440,0)&lt;=ROUND(Configurações!$B$12*1440,0),IF(ROUND(DH80*1440,0)&lt;&gt;ROUND(Configurações!$B$8*1440,0),"INT-15MIN",""),IF(OR(ROUND(DH80*1440,0)&lt;ROUND(Configurações!$B$9*1440,0),ROUND(DH80*1440,0)&gt;ROUND(Configurações!$B$10*1440,0)),"INT-1H2H","")))))</f>
        <v/>
      </c>
      <c r="DL80" t="str">
        <f>IF(Configurações!$B$3="Simples",IF('Escala Simples'!O80="Trabalho","TRAB",IF('Escala Simples'!O80="Folga","FOLGA",IF('Escala Simples'!O80="Atestado","ATEST",IF('Escala Simples'!O80="Férias","FERIAS","")))),"")</f>
        <v/>
      </c>
      <c r="DM80" s="71" t="str">
        <f>IF(Configurações!$B$3="Colunas",IF('Escala Colunas'!Q120="","",'Escala Colunas'!Q120),IF(Configurações!$B$3="Simples","",IF('Escala Linhas'!BE80="","",'Escala Linhas'!BE80)))</f>
        <v/>
      </c>
      <c r="DN80" s="71" t="str">
        <f>IF(Configurações!$B$3="Colunas",IF('Escala Colunas'!Q121="","",'Escala Colunas'!Q121),IF(Configurações!$B$3="Simples","",IF('Escala Linhas'!BF80="","",'Escala Linhas'!BF80)))</f>
        <v/>
      </c>
      <c r="DO80" s="71" t="str">
        <f>IF(Configurações!$B$3="Colunas",IF('Escala Colunas'!Q122="","",'Escala Colunas'!Q122),IF(Configurações!$B$3="Simples","",IF('Escala Linhas'!BG80="","",'Escala Linhas'!BG80)))</f>
        <v/>
      </c>
      <c r="DP80" s="71" t="str">
        <f>IF(Configurações!$B$3="Colunas",IF('Escala Colunas'!Q123="","",'Escala Colunas'!Q123),IF(Configurações!$B$3="Simples","",IF('Escala Linhas'!BH80="","",'Escala Linhas'!BH80)))</f>
        <v/>
      </c>
      <c r="DQ80">
        <f>IF($B80="",0,IF(Configurações!$B$3="Simples",IF(OR(DW80="TRAB",DW80="ATEST"),1,0),IF(AND(DM80&lt;&gt;"",DP80&lt;&gt;""),1,0)))</f>
        <v>0</v>
      </c>
      <c r="DR80" s="72">
        <f>IF(AND(DQ80=1,Configurações!$B$3&lt;&gt;"Simples"),MOD(DP80-DM80,1)-DS80,0)</f>
        <v>0</v>
      </c>
      <c r="DS80" s="72">
        <f t="shared" si="137"/>
        <v>0</v>
      </c>
      <c r="DT80">
        <f t="shared" si="138"/>
        <v>0</v>
      </c>
      <c r="DU80">
        <f t="shared" si="139"/>
        <v>0</v>
      </c>
      <c r="DV80" s="38" t="str">
        <f>IF(DQ80=0,"",IF(DT80&gt;Configurações!$B$15,"7DIA ","")&amp;IF(AND(WEEKDAY(DM$5)=1,DU80&gt;IF($D80="F",Configurações!$B$13,Configurações!$B$14)),"DOM ","")&amp;IF(Configurações!$B$3="Simples","",IF(ROUND(DR80*1440,0)&lt;=ROUND(Configurações!$B$11*1440,0),IF(ROUND(DS80*1440,0)&gt;0,"INT-INDEVIDO",""),IF(ROUND(DR80*1440,0)&lt;=ROUND(Configurações!$B$12*1440,0),IF(ROUND(DS80*1440,0)&lt;&gt;ROUND(Configurações!$B$8*1440,0),"INT-15MIN",""),IF(OR(ROUND(DS80*1440,0)&lt;ROUND(Configurações!$B$9*1440,0),ROUND(DS80*1440,0)&gt;ROUND(Configurações!$B$10*1440,0)),"INT-1H2H","")))))</f>
        <v/>
      </c>
      <c r="DW80" t="str">
        <f>IF(Configurações!$B$3="Simples",IF('Escala Simples'!P80="Trabalho","TRAB",IF('Escala Simples'!P80="Folga","FOLGA",IF('Escala Simples'!P80="Atestado","ATEST",IF('Escala Simples'!P80="Férias","FERIAS","")))),"")</f>
        <v/>
      </c>
      <c r="DX80" s="71" t="str">
        <f>IF(Configurações!$B$3="Colunas",IF('Escala Colunas'!Q125="","",'Escala Colunas'!Q125),IF(Configurações!$B$3="Simples","",IF('Escala Linhas'!BJ80="","",'Escala Linhas'!BJ80)))</f>
        <v/>
      </c>
      <c r="DY80" s="71" t="str">
        <f>IF(Configurações!$B$3="Colunas",IF('Escala Colunas'!Q126="","",'Escala Colunas'!Q126),IF(Configurações!$B$3="Simples","",IF('Escala Linhas'!BK80="","",'Escala Linhas'!BK80)))</f>
        <v/>
      </c>
      <c r="DZ80" s="71" t="str">
        <f>IF(Configurações!$B$3="Colunas",IF('Escala Colunas'!Q127="","",'Escala Colunas'!Q127),IF(Configurações!$B$3="Simples","",IF('Escala Linhas'!BL80="","",'Escala Linhas'!BL80)))</f>
        <v/>
      </c>
      <c r="EA80" s="71" t="str">
        <f>IF(Configurações!$B$3="Colunas",IF('Escala Colunas'!Q128="","",'Escala Colunas'!Q128),IF(Configurações!$B$3="Simples","",IF('Escala Linhas'!BM80="","",'Escala Linhas'!BM80)))</f>
        <v/>
      </c>
      <c r="EB80">
        <f>IF($B80="",0,IF(Configurações!$B$3="Simples",IF(OR(EH80="TRAB",EH80="ATEST"),1,0),IF(AND(DX80&lt;&gt;"",EA80&lt;&gt;""),1,0)))</f>
        <v>0</v>
      </c>
      <c r="EC80" s="72">
        <f>IF(AND(EB80=1,Configurações!$B$3&lt;&gt;"Simples"),MOD(EA80-DX80,1)-ED80,0)</f>
        <v>0</v>
      </c>
      <c r="ED80" s="72">
        <f t="shared" si="140"/>
        <v>0</v>
      </c>
      <c r="EE80">
        <f t="shared" si="141"/>
        <v>0</v>
      </c>
      <c r="EF80">
        <f t="shared" si="142"/>
        <v>0</v>
      </c>
      <c r="EG80" s="38" t="str">
        <f>IF(EB80=0,"",IF(EE80&gt;Configurações!$B$15,"7DIA ","")&amp;IF(AND(WEEKDAY(DX$5)=1,EF80&gt;IF($D80="F",Configurações!$B$13,Configurações!$B$14)),"DOM ","")&amp;IF(Configurações!$B$3="Simples","",IF(ROUND(EC80*1440,0)&lt;=ROUND(Configurações!$B$11*1440,0),IF(ROUND(ED80*1440,0)&gt;0,"INT-INDEVIDO",""),IF(ROUND(EC80*1440,0)&lt;=ROUND(Configurações!$B$12*1440,0),IF(ROUND(ED80*1440,0)&lt;&gt;ROUND(Configurações!$B$8*1440,0),"INT-15MIN",""),IF(OR(ROUND(ED80*1440,0)&lt;ROUND(Configurações!$B$9*1440,0),ROUND(ED80*1440,0)&gt;ROUND(Configurações!$B$10*1440,0)),"INT-1H2H","")))))</f>
        <v/>
      </c>
      <c r="EH80" t="str">
        <f>IF(Configurações!$B$3="Simples",IF('Escala Simples'!Q80="Trabalho","TRAB",IF('Escala Simples'!Q80="Folga","FOLGA",IF('Escala Simples'!Q80="Atestado","ATEST",IF('Escala Simples'!Q80="Férias","FERIAS","")))),"")</f>
        <v/>
      </c>
      <c r="EI80" s="71" t="str">
        <f>IF(Configurações!$B$3="Colunas",IF('Escala Colunas'!Q130="","",'Escala Colunas'!Q130),IF(Configurações!$B$3="Simples","",IF('Escala Linhas'!BO80="","",'Escala Linhas'!BO80)))</f>
        <v/>
      </c>
      <c r="EJ80" s="71" t="str">
        <f>IF(Configurações!$B$3="Colunas",IF('Escala Colunas'!Q131="","",'Escala Colunas'!Q131),IF(Configurações!$B$3="Simples","",IF('Escala Linhas'!BP80="","",'Escala Linhas'!BP80)))</f>
        <v/>
      </c>
      <c r="EK80" s="71" t="str">
        <f>IF(Configurações!$B$3="Colunas",IF('Escala Colunas'!Q132="","",'Escala Colunas'!Q132),IF(Configurações!$B$3="Simples","",IF('Escala Linhas'!BQ80="","",'Escala Linhas'!BQ80)))</f>
        <v/>
      </c>
      <c r="EL80" s="71" t="str">
        <f>IF(Configurações!$B$3="Colunas",IF('Escala Colunas'!Q133="","",'Escala Colunas'!Q133),IF(Configurações!$B$3="Simples","",IF('Escala Linhas'!BR80="","",'Escala Linhas'!BR80)))</f>
        <v/>
      </c>
      <c r="EM80">
        <f>IF($B80="",0,IF(Configurações!$B$3="Simples",IF(OR(ES80="TRAB",ES80="ATEST"),1,0),IF(AND(EI80&lt;&gt;"",EL80&lt;&gt;""),1,0)))</f>
        <v>0</v>
      </c>
      <c r="EN80" s="72">
        <f>IF(AND(EM80=1,Configurações!$B$3&lt;&gt;"Simples"),MOD(EL80-EI80,1)-EO80,0)</f>
        <v>0</v>
      </c>
      <c r="EO80" s="72">
        <f t="shared" si="143"/>
        <v>0</v>
      </c>
      <c r="EP80">
        <f t="shared" si="144"/>
        <v>0</v>
      </c>
      <c r="EQ80">
        <f t="shared" si="145"/>
        <v>0</v>
      </c>
      <c r="ER80" s="38" t="str">
        <f>IF(EM80=0,"",IF(EP80&gt;Configurações!$B$15,"7DIA ","")&amp;IF(AND(WEEKDAY(EI$5)=1,EQ80&gt;IF($D80="F",Configurações!$B$13,Configurações!$B$14)),"DOM ","")&amp;IF(Configurações!$B$3="Simples","",IF(ROUND(EN80*1440,0)&lt;=ROUND(Configurações!$B$11*1440,0),IF(ROUND(EO80*1440,0)&gt;0,"INT-INDEVIDO",""),IF(ROUND(EN80*1440,0)&lt;=ROUND(Configurações!$B$12*1440,0),IF(ROUND(EO80*1440,0)&lt;&gt;ROUND(Configurações!$B$8*1440,0),"INT-15MIN",""),IF(OR(ROUND(EO80*1440,0)&lt;ROUND(Configurações!$B$9*1440,0),ROUND(EO80*1440,0)&gt;ROUND(Configurações!$B$10*1440,0)),"INT-1H2H","")))))</f>
        <v/>
      </c>
      <c r="ES80" t="str">
        <f>IF(Configurações!$B$3="Simples",IF('Escala Simples'!R80="Trabalho","TRAB",IF('Escala Simples'!R80="Folga","FOLGA",IF('Escala Simples'!R80="Atestado","ATEST",IF('Escala Simples'!R80="Férias","FERIAS","")))),"")</f>
        <v/>
      </c>
      <c r="ET80" s="71" t="str">
        <f>IF(Configurações!$B$3="Colunas",IF('Escala Colunas'!Q135="","",'Escala Colunas'!Q135),IF(Configurações!$B$3="Simples","",IF('Escala Linhas'!BT80="","",'Escala Linhas'!BT80)))</f>
        <v/>
      </c>
      <c r="EU80" s="71" t="str">
        <f>IF(Configurações!$B$3="Colunas",IF('Escala Colunas'!Q136="","",'Escala Colunas'!Q136),IF(Configurações!$B$3="Simples","",IF('Escala Linhas'!BU80="","",'Escala Linhas'!BU80)))</f>
        <v/>
      </c>
      <c r="EV80" s="71" t="str">
        <f>IF(Configurações!$B$3="Colunas",IF('Escala Colunas'!Q137="","",'Escala Colunas'!Q137),IF(Configurações!$B$3="Simples","",IF('Escala Linhas'!BV80="","",'Escala Linhas'!BV80)))</f>
        <v/>
      </c>
      <c r="EW80" s="71" t="str">
        <f>IF(Configurações!$B$3="Colunas",IF('Escala Colunas'!Q138="","",'Escala Colunas'!Q138),IF(Configurações!$B$3="Simples","",IF('Escala Linhas'!BW80="","",'Escala Linhas'!BW80)))</f>
        <v/>
      </c>
      <c r="EX80">
        <f>IF($B80="",0,IF(Configurações!$B$3="Simples",IF(OR(FD80="TRAB",FD80="ATEST"),1,0),IF(AND(ET80&lt;&gt;"",EW80&lt;&gt;""),1,0)))</f>
        <v>0</v>
      </c>
      <c r="EY80" s="72">
        <f>IF(AND(EX80=1,Configurações!$B$3&lt;&gt;"Simples"),MOD(EW80-ET80,1)-EZ80,0)</f>
        <v>0</v>
      </c>
      <c r="EZ80" s="72">
        <f t="shared" si="146"/>
        <v>0</v>
      </c>
      <c r="FA80">
        <f t="shared" si="147"/>
        <v>0</v>
      </c>
      <c r="FB80">
        <f t="shared" si="148"/>
        <v>0</v>
      </c>
      <c r="FC80" s="38" t="str">
        <f>IF(EX80=0,"",IF(FA80&gt;Configurações!$B$15,"7DIA ","")&amp;IF(AND(WEEKDAY(ET$5)=1,FB80&gt;IF($D80="F",Configurações!$B$13,Configurações!$B$14)),"DOM ","")&amp;IF(Configurações!$B$3="Simples","",IF(ROUND(EY80*1440,0)&lt;=ROUND(Configurações!$B$11*1440,0),IF(ROUND(EZ80*1440,0)&gt;0,"INT-INDEVIDO",""),IF(ROUND(EY80*1440,0)&lt;=ROUND(Configurações!$B$12*1440,0),IF(ROUND(EZ80*1440,0)&lt;&gt;ROUND(Configurações!$B$8*1440,0),"INT-15MIN",""),IF(OR(ROUND(EZ80*1440,0)&lt;ROUND(Configurações!$B$9*1440,0),ROUND(EZ80*1440,0)&gt;ROUND(Configurações!$B$10*1440,0)),"INT-1H2H","")))))</f>
        <v/>
      </c>
      <c r="FD80" t="str">
        <f>IF(Configurações!$B$3="Simples",IF('Escala Simples'!S80="Trabalho","TRAB",IF('Escala Simples'!S80="Folga","FOLGA",IF('Escala Simples'!S80="Atestado","ATEST",IF('Escala Simples'!S80="Férias","FERIAS","")))),"")</f>
        <v/>
      </c>
      <c r="FE80" s="71" t="str">
        <f>IF(Configurações!$B$3="Colunas",IF('Escala Colunas'!Q143="","",'Escala Colunas'!Q143),IF(Configurações!$B$3="Simples","",IF('Escala Linhas'!CB80="","",'Escala Linhas'!CB80)))</f>
        <v/>
      </c>
      <c r="FF80" s="71" t="str">
        <f>IF(Configurações!$B$3="Colunas",IF('Escala Colunas'!Q144="","",'Escala Colunas'!Q144),IF(Configurações!$B$3="Simples","",IF('Escala Linhas'!CC80="","",'Escala Linhas'!CC80)))</f>
        <v/>
      </c>
      <c r="FG80" s="71" t="str">
        <f>IF(Configurações!$B$3="Colunas",IF('Escala Colunas'!Q145="","",'Escala Colunas'!Q145),IF(Configurações!$B$3="Simples","",IF('Escala Linhas'!CD80="","",'Escala Linhas'!CD80)))</f>
        <v/>
      </c>
      <c r="FH80" s="71" t="str">
        <f>IF(Configurações!$B$3="Colunas",IF('Escala Colunas'!Q146="","",'Escala Colunas'!Q146),IF(Configurações!$B$3="Simples","",IF('Escala Linhas'!CE80="","",'Escala Linhas'!CE80)))</f>
        <v/>
      </c>
      <c r="FI80">
        <f>IF($B80="",0,IF(Configurações!$B$3="Simples",IF(OR(FO80="TRAB",FO80="ATEST"),1,0),IF(AND(FE80&lt;&gt;"",FH80&lt;&gt;""),1,0)))</f>
        <v>0</v>
      </c>
      <c r="FJ80" s="72">
        <f>IF(AND(FI80=1,Configurações!$B$3&lt;&gt;"Simples"),MOD(FH80-FE80,1)-FK80,0)</f>
        <v>0</v>
      </c>
      <c r="FK80" s="72">
        <f t="shared" si="149"/>
        <v>0</v>
      </c>
      <c r="FL80">
        <f t="shared" si="150"/>
        <v>0</v>
      </c>
      <c r="FM80">
        <f t="shared" si="151"/>
        <v>0</v>
      </c>
      <c r="FN80" s="38" t="str">
        <f>IF(FI80=0,"",IF(FL80&gt;Configurações!$B$15,"7DIA ","")&amp;IF(AND(WEEKDAY(FE$5)=1,FM80&gt;IF($D80="F",Configurações!$B$13,Configurações!$B$14)),"DOM ","")&amp;IF(Configurações!$B$3="Simples","",IF(ROUND(FJ80*1440,0)&lt;=ROUND(Configurações!$B$11*1440,0),IF(ROUND(FK80*1440,0)&gt;0,"INT-INDEVIDO",""),IF(ROUND(FJ80*1440,0)&lt;=ROUND(Configurações!$B$12*1440,0),IF(ROUND(FK80*1440,0)&lt;&gt;ROUND(Configurações!$B$8*1440,0),"INT-15MIN",""),IF(OR(ROUND(FK80*1440,0)&lt;ROUND(Configurações!$B$9*1440,0),ROUND(FK80*1440,0)&gt;ROUND(Configurações!$B$10*1440,0)),"INT-1H2H","")))))</f>
        <v/>
      </c>
      <c r="FO80" t="str">
        <f>IF(Configurações!$B$3="Simples",IF('Escala Simples'!V80="Trabalho","TRAB",IF('Escala Simples'!V80="Folga","FOLGA",IF('Escala Simples'!V80="Atestado","ATEST",IF('Escala Simples'!V80="Férias","FERIAS","")))),"")</f>
        <v/>
      </c>
      <c r="FP80" s="71" t="str">
        <f>IF(Configurações!$B$3="Colunas",IF('Escala Colunas'!Q148="","",'Escala Colunas'!Q148),IF(Configurações!$B$3="Simples","",IF('Escala Linhas'!CG80="","",'Escala Linhas'!CG80)))</f>
        <v/>
      </c>
      <c r="FQ80" s="71" t="str">
        <f>IF(Configurações!$B$3="Colunas",IF('Escala Colunas'!Q149="","",'Escala Colunas'!Q149),IF(Configurações!$B$3="Simples","",IF('Escala Linhas'!CH80="","",'Escala Linhas'!CH80)))</f>
        <v/>
      </c>
      <c r="FR80" s="71" t="str">
        <f>IF(Configurações!$B$3="Colunas",IF('Escala Colunas'!Q150="","",'Escala Colunas'!Q150),IF(Configurações!$B$3="Simples","",IF('Escala Linhas'!CI80="","",'Escala Linhas'!CI80)))</f>
        <v/>
      </c>
      <c r="FS80" s="71" t="str">
        <f>IF(Configurações!$B$3="Colunas",IF('Escala Colunas'!Q151="","",'Escala Colunas'!Q151),IF(Configurações!$B$3="Simples","",IF('Escala Linhas'!CJ80="","",'Escala Linhas'!CJ80)))</f>
        <v/>
      </c>
      <c r="FT80">
        <f>IF($B80="",0,IF(Configurações!$B$3="Simples",IF(OR(FZ80="TRAB",FZ80="ATEST"),1,0),IF(AND(FP80&lt;&gt;"",FS80&lt;&gt;""),1,0)))</f>
        <v>0</v>
      </c>
      <c r="FU80" s="72">
        <f>IF(AND(FT80=1,Configurações!$B$3&lt;&gt;"Simples"),MOD(FS80-FP80,1)-FV80,0)</f>
        <v>0</v>
      </c>
      <c r="FV80" s="72">
        <f t="shared" si="152"/>
        <v>0</v>
      </c>
      <c r="FW80">
        <f t="shared" si="153"/>
        <v>0</v>
      </c>
      <c r="FX80">
        <f t="shared" si="154"/>
        <v>0</v>
      </c>
      <c r="FY80" s="38" t="str">
        <f>IF(FT80=0,"",IF(FW80&gt;Configurações!$B$15,"7DIA ","")&amp;IF(AND(WEEKDAY(FP$5)=1,FX80&gt;IF($D80="F",Configurações!$B$13,Configurações!$B$14)),"DOM ","")&amp;IF(Configurações!$B$3="Simples","",IF(ROUND(FU80*1440,0)&lt;=ROUND(Configurações!$B$11*1440,0),IF(ROUND(FV80*1440,0)&gt;0,"INT-INDEVIDO",""),IF(ROUND(FU80*1440,0)&lt;=ROUND(Configurações!$B$12*1440,0),IF(ROUND(FV80*1440,0)&lt;&gt;ROUND(Configurações!$B$8*1440,0),"INT-15MIN",""),IF(OR(ROUND(FV80*1440,0)&lt;ROUND(Configurações!$B$9*1440,0),ROUND(FV80*1440,0)&gt;ROUND(Configurações!$B$10*1440,0)),"INT-1H2H","")))))</f>
        <v/>
      </c>
      <c r="FZ80" t="str">
        <f>IF(Configurações!$B$3="Simples",IF('Escala Simples'!W80="Trabalho","TRAB",IF('Escala Simples'!W80="Folga","FOLGA",IF('Escala Simples'!W80="Atestado","ATEST",IF('Escala Simples'!W80="Férias","FERIAS","")))),"")</f>
        <v/>
      </c>
      <c r="GA80" s="71" t="str">
        <f>IF(Configurações!$B$3="Colunas",IF('Escala Colunas'!Q153="","",'Escala Colunas'!Q153),IF(Configurações!$B$3="Simples","",IF('Escala Linhas'!CL80="","",'Escala Linhas'!CL80)))</f>
        <v/>
      </c>
      <c r="GB80" s="71" t="str">
        <f>IF(Configurações!$B$3="Colunas",IF('Escala Colunas'!Q154="","",'Escala Colunas'!Q154),IF(Configurações!$B$3="Simples","",IF('Escala Linhas'!CM80="","",'Escala Linhas'!CM80)))</f>
        <v/>
      </c>
      <c r="GC80" s="71" t="str">
        <f>IF(Configurações!$B$3="Colunas",IF('Escala Colunas'!Q155="","",'Escala Colunas'!Q155),IF(Configurações!$B$3="Simples","",IF('Escala Linhas'!CN80="","",'Escala Linhas'!CN80)))</f>
        <v/>
      </c>
      <c r="GD80" s="71" t="str">
        <f>IF(Configurações!$B$3="Colunas",IF('Escala Colunas'!Q156="","",'Escala Colunas'!Q156),IF(Configurações!$B$3="Simples","",IF('Escala Linhas'!CO80="","",'Escala Linhas'!CO80)))</f>
        <v/>
      </c>
      <c r="GE80">
        <f>IF($B80="",0,IF(Configurações!$B$3="Simples",IF(OR(GK80="TRAB",GK80="ATEST"),1,0),IF(AND(GA80&lt;&gt;"",GD80&lt;&gt;""),1,0)))</f>
        <v>0</v>
      </c>
      <c r="GF80" s="72">
        <f>IF(AND(GE80=1,Configurações!$B$3&lt;&gt;"Simples"),MOD(GD80-GA80,1)-GG80,0)</f>
        <v>0</v>
      </c>
      <c r="GG80" s="72">
        <f t="shared" si="155"/>
        <v>0</v>
      </c>
      <c r="GH80">
        <f t="shared" si="156"/>
        <v>0</v>
      </c>
      <c r="GI80">
        <f t="shared" si="157"/>
        <v>0</v>
      </c>
      <c r="GJ80" s="38" t="str">
        <f>IF(GE80=0,"",IF(GH80&gt;Configurações!$B$15,"7DIA ","")&amp;IF(AND(WEEKDAY(GA$5)=1,GI80&gt;IF($D80="F",Configurações!$B$13,Configurações!$B$14)),"DOM ","")&amp;IF(Configurações!$B$3="Simples","",IF(ROUND(GF80*1440,0)&lt;=ROUND(Configurações!$B$11*1440,0),IF(ROUND(GG80*1440,0)&gt;0,"INT-INDEVIDO",""),IF(ROUND(GF80*1440,0)&lt;=ROUND(Configurações!$B$12*1440,0),IF(ROUND(GG80*1440,0)&lt;&gt;ROUND(Configurações!$B$8*1440,0),"INT-15MIN",""),IF(OR(ROUND(GG80*1440,0)&lt;ROUND(Configurações!$B$9*1440,0),ROUND(GG80*1440,0)&gt;ROUND(Configurações!$B$10*1440,0)),"INT-1H2H","")))))</f>
        <v/>
      </c>
      <c r="GK80" t="str">
        <f>IF(Configurações!$B$3="Simples",IF('Escala Simples'!X80="Trabalho","TRAB",IF('Escala Simples'!X80="Folga","FOLGA",IF('Escala Simples'!X80="Atestado","ATEST",IF('Escala Simples'!X80="Férias","FERIAS","")))),"")</f>
        <v/>
      </c>
      <c r="GL80" s="71" t="str">
        <f>IF(Configurações!$B$3="Colunas",IF('Escala Colunas'!Q158="","",'Escala Colunas'!Q158),IF(Configurações!$B$3="Simples","",IF('Escala Linhas'!CQ80="","",'Escala Linhas'!CQ80)))</f>
        <v/>
      </c>
      <c r="GM80" s="71" t="str">
        <f>IF(Configurações!$B$3="Colunas",IF('Escala Colunas'!Q159="","",'Escala Colunas'!Q159),IF(Configurações!$B$3="Simples","",IF('Escala Linhas'!CR80="","",'Escala Linhas'!CR80)))</f>
        <v/>
      </c>
      <c r="GN80" s="71" t="str">
        <f>IF(Configurações!$B$3="Colunas",IF('Escala Colunas'!Q160="","",'Escala Colunas'!Q160),IF(Configurações!$B$3="Simples","",IF('Escala Linhas'!CS80="","",'Escala Linhas'!CS80)))</f>
        <v/>
      </c>
      <c r="GO80" s="71" t="str">
        <f>IF(Configurações!$B$3="Colunas",IF('Escala Colunas'!Q161="","",'Escala Colunas'!Q161),IF(Configurações!$B$3="Simples","",IF('Escala Linhas'!CT80="","",'Escala Linhas'!CT80)))</f>
        <v/>
      </c>
      <c r="GP80">
        <f>IF($B80="",0,IF(Configurações!$B$3="Simples",IF(OR(GV80="TRAB",GV80="ATEST"),1,0),IF(AND(GL80&lt;&gt;"",GO80&lt;&gt;""),1,0)))</f>
        <v>0</v>
      </c>
      <c r="GQ80" s="72">
        <f>IF(AND(GP80=1,Configurações!$B$3&lt;&gt;"Simples"),MOD(GO80-GL80,1)-GR80,0)</f>
        <v>0</v>
      </c>
      <c r="GR80" s="72">
        <f t="shared" si="158"/>
        <v>0</v>
      </c>
      <c r="GS80">
        <f t="shared" si="159"/>
        <v>0</v>
      </c>
      <c r="GT80">
        <f t="shared" si="160"/>
        <v>0</v>
      </c>
      <c r="GU80" s="38" t="str">
        <f>IF(GP80=0,"",IF(GS80&gt;Configurações!$B$15,"7DIA ","")&amp;IF(AND(WEEKDAY(GL$5)=1,GT80&gt;IF($D80="F",Configurações!$B$13,Configurações!$B$14)),"DOM ","")&amp;IF(Configurações!$B$3="Simples","",IF(ROUND(GQ80*1440,0)&lt;=ROUND(Configurações!$B$11*1440,0),IF(ROUND(GR80*1440,0)&gt;0,"INT-INDEVIDO",""),IF(ROUND(GQ80*1440,0)&lt;=ROUND(Configurações!$B$12*1440,0),IF(ROUND(GR80*1440,0)&lt;&gt;ROUND(Configurações!$B$8*1440,0),"INT-15MIN",""),IF(OR(ROUND(GR80*1440,0)&lt;ROUND(Configurações!$B$9*1440,0),ROUND(GR80*1440,0)&gt;ROUND(Configurações!$B$10*1440,0)),"INT-1H2H","")))))</f>
        <v/>
      </c>
      <c r="GV80" t="str">
        <f>IF(Configurações!$B$3="Simples",IF('Escala Simples'!Y80="Trabalho","TRAB",IF('Escala Simples'!Y80="Folga","FOLGA",IF('Escala Simples'!Y80="Atestado","ATEST",IF('Escala Simples'!Y80="Férias","FERIAS","")))),"")</f>
        <v/>
      </c>
      <c r="GW80" s="71" t="str">
        <f>IF(Configurações!$B$3="Colunas",IF('Escala Colunas'!Q163="","",'Escala Colunas'!Q163),IF(Configurações!$B$3="Simples","",IF('Escala Linhas'!CV80="","",'Escala Linhas'!CV80)))</f>
        <v/>
      </c>
      <c r="GX80" s="71" t="str">
        <f>IF(Configurações!$B$3="Colunas",IF('Escala Colunas'!Q164="","",'Escala Colunas'!Q164),IF(Configurações!$B$3="Simples","",IF('Escala Linhas'!CW80="","",'Escala Linhas'!CW80)))</f>
        <v/>
      </c>
      <c r="GY80" s="71" t="str">
        <f>IF(Configurações!$B$3="Colunas",IF('Escala Colunas'!Q165="","",'Escala Colunas'!Q165),IF(Configurações!$B$3="Simples","",IF('Escala Linhas'!CX80="","",'Escala Linhas'!CX80)))</f>
        <v/>
      </c>
      <c r="GZ80" s="71" t="str">
        <f>IF(Configurações!$B$3="Colunas",IF('Escala Colunas'!Q166="","",'Escala Colunas'!Q166),IF(Configurações!$B$3="Simples","",IF('Escala Linhas'!CY80="","",'Escala Linhas'!CY80)))</f>
        <v/>
      </c>
      <c r="HA80">
        <f>IF($B80="",0,IF(Configurações!$B$3="Simples",IF(OR(HG80="TRAB",HG80="ATEST"),1,0),IF(AND(GW80&lt;&gt;"",GZ80&lt;&gt;""),1,0)))</f>
        <v>0</v>
      </c>
      <c r="HB80" s="72">
        <f>IF(AND(HA80=1,Configurações!$B$3&lt;&gt;"Simples"),MOD(GZ80-GW80,1)-HC80,0)</f>
        <v>0</v>
      </c>
      <c r="HC80" s="72">
        <f t="shared" si="161"/>
        <v>0</v>
      </c>
      <c r="HD80">
        <f t="shared" si="162"/>
        <v>0</v>
      </c>
      <c r="HE80">
        <f t="shared" si="163"/>
        <v>0</v>
      </c>
      <c r="HF80" s="38" t="str">
        <f>IF(HA80=0,"",IF(HD80&gt;Configurações!$B$15,"7DIA ","")&amp;IF(AND(WEEKDAY(GW$5)=1,HE80&gt;IF($D80="F",Configurações!$B$13,Configurações!$B$14)),"DOM ","")&amp;IF(Configurações!$B$3="Simples","",IF(ROUND(HB80*1440,0)&lt;=ROUND(Configurações!$B$11*1440,0),IF(ROUND(HC80*1440,0)&gt;0,"INT-INDEVIDO",""),IF(ROUND(HB80*1440,0)&lt;=ROUND(Configurações!$B$12*1440,0),IF(ROUND(HC80*1440,0)&lt;&gt;ROUND(Configurações!$B$8*1440,0),"INT-15MIN",""),IF(OR(ROUND(HC80*1440,0)&lt;ROUND(Configurações!$B$9*1440,0),ROUND(HC80*1440,0)&gt;ROUND(Configurações!$B$10*1440,0)),"INT-1H2H","")))))</f>
        <v/>
      </c>
      <c r="HG80" t="str">
        <f>IF(Configurações!$B$3="Simples",IF('Escala Simples'!Z80="Trabalho","TRAB",IF('Escala Simples'!Z80="Folga","FOLGA",IF('Escala Simples'!Z80="Atestado","ATEST",IF('Escala Simples'!Z80="Férias","FERIAS","")))),"")</f>
        <v/>
      </c>
      <c r="HH80" s="71" t="str">
        <f>IF(Configurações!$B$3="Colunas",IF('Escala Colunas'!Q168="","",'Escala Colunas'!Q168),IF(Configurações!$B$3="Simples","",IF('Escala Linhas'!DA80="","",'Escala Linhas'!DA80)))</f>
        <v/>
      </c>
      <c r="HI80" s="71" t="str">
        <f>IF(Configurações!$B$3="Colunas",IF('Escala Colunas'!Q169="","",'Escala Colunas'!Q169),IF(Configurações!$B$3="Simples","",IF('Escala Linhas'!DB80="","",'Escala Linhas'!DB80)))</f>
        <v/>
      </c>
      <c r="HJ80" s="71" t="str">
        <f>IF(Configurações!$B$3="Colunas",IF('Escala Colunas'!Q170="","",'Escala Colunas'!Q170),IF(Configurações!$B$3="Simples","",IF('Escala Linhas'!DC80="","",'Escala Linhas'!DC80)))</f>
        <v/>
      </c>
      <c r="HK80" s="71" t="str">
        <f>IF(Configurações!$B$3="Colunas",IF('Escala Colunas'!Q171="","",'Escala Colunas'!Q171),IF(Configurações!$B$3="Simples","",IF('Escala Linhas'!DD80="","",'Escala Linhas'!DD80)))</f>
        <v/>
      </c>
      <c r="HL80">
        <f>IF($B80="",0,IF(Configurações!$B$3="Simples",IF(OR(HR80="TRAB",HR80="ATEST"),1,0),IF(AND(HH80&lt;&gt;"",HK80&lt;&gt;""),1,0)))</f>
        <v>0</v>
      </c>
      <c r="HM80" s="72">
        <f>IF(AND(HL80=1,Configurações!$B$3&lt;&gt;"Simples"),MOD(HK80-HH80,1)-HN80,0)</f>
        <v>0</v>
      </c>
      <c r="HN80" s="72">
        <f t="shared" si="164"/>
        <v>0</v>
      </c>
      <c r="HO80">
        <f t="shared" si="165"/>
        <v>0</v>
      </c>
      <c r="HP80">
        <f t="shared" si="166"/>
        <v>0</v>
      </c>
      <c r="HQ80" s="38" t="str">
        <f>IF(HL80=0,"",IF(HO80&gt;Configurações!$B$15,"7DIA ","")&amp;IF(AND(WEEKDAY(HH$5)=1,HP80&gt;IF($D80="F",Configurações!$B$13,Configurações!$B$14)),"DOM ","")&amp;IF(Configurações!$B$3="Simples","",IF(ROUND(HM80*1440,0)&lt;=ROUND(Configurações!$B$11*1440,0),IF(ROUND(HN80*1440,0)&gt;0,"INT-INDEVIDO",""),IF(ROUND(HM80*1440,0)&lt;=ROUND(Configurações!$B$12*1440,0),IF(ROUND(HN80*1440,0)&lt;&gt;ROUND(Configurações!$B$8*1440,0),"INT-15MIN",""),IF(OR(ROUND(HN80*1440,0)&lt;ROUND(Configurações!$B$9*1440,0),ROUND(HN80*1440,0)&gt;ROUND(Configurações!$B$10*1440,0)),"INT-1H2H","")))))</f>
        <v/>
      </c>
      <c r="HR80" t="str">
        <f>IF(Configurações!$B$3="Simples",IF('Escala Simples'!AA80="Trabalho","TRAB",IF('Escala Simples'!AA80="Folga","FOLGA",IF('Escala Simples'!AA80="Atestado","ATEST",IF('Escala Simples'!AA80="Férias","FERIAS","")))),"")</f>
        <v/>
      </c>
      <c r="HS80" s="71" t="str">
        <f>IF(Configurações!$B$3="Colunas",IF('Escala Colunas'!Q173="","",'Escala Colunas'!Q173),IF(Configurações!$B$3="Simples","",IF('Escala Linhas'!DF80="","",'Escala Linhas'!DF80)))</f>
        <v/>
      </c>
      <c r="HT80" s="71" t="str">
        <f>IF(Configurações!$B$3="Colunas",IF('Escala Colunas'!Q174="","",'Escala Colunas'!Q174),IF(Configurações!$B$3="Simples","",IF('Escala Linhas'!DG80="","",'Escala Linhas'!DG80)))</f>
        <v/>
      </c>
      <c r="HU80" s="71" t="str">
        <f>IF(Configurações!$B$3="Colunas",IF('Escala Colunas'!Q175="","",'Escala Colunas'!Q175),IF(Configurações!$B$3="Simples","",IF('Escala Linhas'!DH80="","",'Escala Linhas'!DH80)))</f>
        <v/>
      </c>
      <c r="HV80" s="71" t="str">
        <f>IF(Configurações!$B$3="Colunas",IF('Escala Colunas'!Q176="","",'Escala Colunas'!Q176),IF(Configurações!$B$3="Simples","",IF('Escala Linhas'!DI80="","",'Escala Linhas'!DI80)))</f>
        <v/>
      </c>
      <c r="HW80">
        <f>IF($B80="",0,IF(Configurações!$B$3="Simples",IF(OR(IC80="TRAB",IC80="ATEST"),1,0),IF(AND(HS80&lt;&gt;"",HV80&lt;&gt;""),1,0)))</f>
        <v>0</v>
      </c>
      <c r="HX80" s="72">
        <f>IF(AND(HW80=1,Configurações!$B$3&lt;&gt;"Simples"),MOD(HV80-HS80,1)-HY80,0)</f>
        <v>0</v>
      </c>
      <c r="HY80" s="72">
        <f t="shared" si="167"/>
        <v>0</v>
      </c>
      <c r="HZ80">
        <f t="shared" si="168"/>
        <v>0</v>
      </c>
      <c r="IA80">
        <f t="shared" si="169"/>
        <v>0</v>
      </c>
      <c r="IB80" s="38" t="str">
        <f>IF(HW80=0,"",IF(HZ80&gt;Configurações!$B$15,"7DIA ","")&amp;IF(AND(WEEKDAY(HS$5)=1,IA80&gt;IF($D80="F",Configurações!$B$13,Configurações!$B$14)),"DOM ","")&amp;IF(Configurações!$B$3="Simples","",IF(ROUND(HX80*1440,0)&lt;=ROUND(Configurações!$B$11*1440,0),IF(ROUND(HY80*1440,0)&gt;0,"INT-INDEVIDO",""),IF(ROUND(HX80*1440,0)&lt;=ROUND(Configurações!$B$12*1440,0),IF(ROUND(HY80*1440,0)&lt;&gt;ROUND(Configurações!$B$8*1440,0),"INT-15MIN",""),IF(OR(ROUND(HY80*1440,0)&lt;ROUND(Configurações!$B$9*1440,0),ROUND(HY80*1440,0)&gt;ROUND(Configurações!$B$10*1440,0)),"INT-1H2H","")))))</f>
        <v/>
      </c>
      <c r="IC80" t="str">
        <f>IF(Configurações!$B$3="Simples",IF('Escala Simples'!AB80="Trabalho","TRAB",IF('Escala Simples'!AB80="Folga","FOLGA",IF('Escala Simples'!AB80="Atestado","ATEST",IF('Escala Simples'!AB80="Férias","FERIAS","")))),"")</f>
        <v/>
      </c>
      <c r="ID80" s="71" t="str">
        <f>IF(Configurações!$B$3="Colunas",IF('Escala Colunas'!Q181="","",'Escala Colunas'!Q181),IF(Configurações!$B$3="Simples","",IF('Escala Linhas'!DN80="","",'Escala Linhas'!DN80)))</f>
        <v/>
      </c>
      <c r="IE80" s="71" t="str">
        <f>IF(Configurações!$B$3="Colunas",IF('Escala Colunas'!Q182="","",'Escala Colunas'!Q182),IF(Configurações!$B$3="Simples","",IF('Escala Linhas'!DO80="","",'Escala Linhas'!DO80)))</f>
        <v/>
      </c>
      <c r="IF80" s="71" t="str">
        <f>IF(Configurações!$B$3="Colunas",IF('Escala Colunas'!Q183="","",'Escala Colunas'!Q183),IF(Configurações!$B$3="Simples","",IF('Escala Linhas'!DP80="","",'Escala Linhas'!DP80)))</f>
        <v/>
      </c>
      <c r="IG80" s="71" t="str">
        <f>IF(Configurações!$B$3="Colunas",IF('Escala Colunas'!Q184="","",'Escala Colunas'!Q184),IF(Configurações!$B$3="Simples","",IF('Escala Linhas'!DQ80="","",'Escala Linhas'!DQ80)))</f>
        <v/>
      </c>
      <c r="IH80">
        <f>IF($B80="",0,IF(Configurações!$B$3="Simples",IF(OR(IN80="TRAB",IN80="ATEST"),1,0),IF(AND(ID80&lt;&gt;"",IG80&lt;&gt;""),1,0)))</f>
        <v>0</v>
      </c>
      <c r="II80" s="72">
        <f>IF(AND(IH80=1,Configurações!$B$3&lt;&gt;"Simples"),MOD(IG80-ID80,1)-IJ80,0)</f>
        <v>0</v>
      </c>
      <c r="IJ80" s="72">
        <f t="shared" si="170"/>
        <v>0</v>
      </c>
      <c r="IK80">
        <f t="shared" si="171"/>
        <v>0</v>
      </c>
      <c r="IL80">
        <f t="shared" si="172"/>
        <v>0</v>
      </c>
      <c r="IM80" s="38" t="str">
        <f>IF(IH80=0,"",IF(IK80&gt;Configurações!$B$15,"7DIA ","")&amp;IF(AND(WEEKDAY(ID$5)=1,IL80&gt;IF($D80="F",Configurações!$B$13,Configurações!$B$14)),"DOM ","")&amp;IF(Configurações!$B$3="Simples","",IF(ROUND(II80*1440,0)&lt;=ROUND(Configurações!$B$11*1440,0),IF(ROUND(IJ80*1440,0)&gt;0,"INT-INDEVIDO",""),IF(ROUND(II80*1440,0)&lt;=ROUND(Configurações!$B$12*1440,0),IF(ROUND(IJ80*1440,0)&lt;&gt;ROUND(Configurações!$B$8*1440,0),"INT-15MIN",""),IF(OR(ROUND(IJ80*1440,0)&lt;ROUND(Configurações!$B$9*1440,0),ROUND(IJ80*1440,0)&gt;ROUND(Configurações!$B$10*1440,0)),"INT-1H2H","")))))</f>
        <v/>
      </c>
      <c r="IN80" t="str">
        <f>IF(Configurações!$B$3="Simples",IF('Escala Simples'!AE80="Trabalho","TRAB",IF('Escala Simples'!AE80="Folga","FOLGA",IF('Escala Simples'!AE80="Atestado","ATEST",IF('Escala Simples'!AE80="Férias","FERIAS","")))),"")</f>
        <v/>
      </c>
      <c r="IO80" s="71" t="str">
        <f>IF(Configurações!$B$3="Colunas",IF('Escala Colunas'!Q186="","",'Escala Colunas'!Q186),IF(Configurações!$B$3="Simples","",IF('Escala Linhas'!DS80="","",'Escala Linhas'!DS80)))</f>
        <v/>
      </c>
      <c r="IP80" s="71" t="str">
        <f>IF(Configurações!$B$3="Colunas",IF('Escala Colunas'!Q187="","",'Escala Colunas'!Q187),IF(Configurações!$B$3="Simples","",IF('Escala Linhas'!DT80="","",'Escala Linhas'!DT80)))</f>
        <v/>
      </c>
      <c r="IQ80" s="71" t="str">
        <f>IF(Configurações!$B$3="Colunas",IF('Escala Colunas'!Q188="","",'Escala Colunas'!Q188),IF(Configurações!$B$3="Simples","",IF('Escala Linhas'!DU80="","",'Escala Linhas'!DU80)))</f>
        <v/>
      </c>
      <c r="IR80" s="71" t="str">
        <f>IF(Configurações!$B$3="Colunas",IF('Escala Colunas'!Q189="","",'Escala Colunas'!Q189),IF(Configurações!$B$3="Simples","",IF('Escala Linhas'!DV80="","",'Escala Linhas'!DV80)))</f>
        <v/>
      </c>
      <c r="IS80">
        <f>IF($B80="",0,IF(Configurações!$B$3="Simples",IF(OR(IY80="TRAB",IY80="ATEST"),1,0),IF(AND(IO80&lt;&gt;"",IR80&lt;&gt;""),1,0)))</f>
        <v>0</v>
      </c>
      <c r="IT80" s="72">
        <f>IF(AND(IS80=1,Configurações!$B$3&lt;&gt;"Simples"),MOD(IR80-IO80,1)-IU80,0)</f>
        <v>0</v>
      </c>
      <c r="IU80" s="72">
        <f t="shared" si="173"/>
        <v>0</v>
      </c>
      <c r="IV80">
        <f t="shared" si="174"/>
        <v>0</v>
      </c>
      <c r="IW80">
        <f t="shared" si="175"/>
        <v>0</v>
      </c>
      <c r="IX80" s="38" t="str">
        <f>IF(IS80=0,"",IF(IV80&gt;Configurações!$B$15,"7DIA ","")&amp;IF(AND(WEEKDAY(IO$5)=1,IW80&gt;IF($D80="F",Configurações!$B$13,Configurações!$B$14)),"DOM ","")&amp;IF(Configurações!$B$3="Simples","",IF(ROUND(IT80*1440,0)&lt;=ROUND(Configurações!$B$11*1440,0),IF(ROUND(IU80*1440,0)&gt;0,"INT-INDEVIDO",""),IF(ROUND(IT80*1440,0)&lt;=ROUND(Configurações!$B$12*1440,0),IF(ROUND(IU80*1440,0)&lt;&gt;ROUND(Configurações!$B$8*1440,0),"INT-15MIN",""),IF(OR(ROUND(IU80*1440,0)&lt;ROUND(Configurações!$B$9*1440,0),ROUND(IU80*1440,0)&gt;ROUND(Configurações!$B$10*1440,0)),"INT-1H2H","")))))</f>
        <v/>
      </c>
      <c r="IY80" t="str">
        <f>IF(Configurações!$B$3="Simples",IF('Escala Simples'!AF80="Trabalho","TRAB",IF('Escala Simples'!AF80="Folga","FOLGA",IF('Escala Simples'!AF80="Atestado","ATEST",IF('Escala Simples'!AF80="Férias","FERIAS","")))),"")</f>
        <v/>
      </c>
      <c r="IZ80" s="71" t="str">
        <f>IF(Configurações!$B$3="Colunas",IF('Escala Colunas'!Q191="","",'Escala Colunas'!Q191),IF(Configurações!$B$3="Simples","",IF('Escala Linhas'!DX80="","",'Escala Linhas'!DX80)))</f>
        <v/>
      </c>
      <c r="JA80" s="71" t="str">
        <f>IF(Configurações!$B$3="Colunas",IF('Escala Colunas'!Q192="","",'Escala Colunas'!Q192),IF(Configurações!$B$3="Simples","",IF('Escala Linhas'!DY80="","",'Escala Linhas'!DY80)))</f>
        <v/>
      </c>
      <c r="JB80" s="71" t="str">
        <f>IF(Configurações!$B$3="Colunas",IF('Escala Colunas'!Q193="","",'Escala Colunas'!Q193),IF(Configurações!$B$3="Simples","",IF('Escala Linhas'!DZ80="","",'Escala Linhas'!DZ80)))</f>
        <v/>
      </c>
      <c r="JC80" s="71" t="str">
        <f>IF(Configurações!$B$3="Colunas",IF('Escala Colunas'!Q194="","",'Escala Colunas'!Q194),IF(Configurações!$B$3="Simples","",IF('Escala Linhas'!EA80="","",'Escala Linhas'!EA80)))</f>
        <v/>
      </c>
      <c r="JD80">
        <f>IF($B80="",0,IF(Configurações!$B$3="Simples",IF(OR(JJ80="TRAB",JJ80="ATEST"),1,0),IF(AND(IZ80&lt;&gt;"",JC80&lt;&gt;""),1,0)))</f>
        <v>0</v>
      </c>
      <c r="JE80" s="72">
        <f>IF(AND(JD80=1,Configurações!$B$3&lt;&gt;"Simples"),MOD(JC80-IZ80,1)-JF80,0)</f>
        <v>0</v>
      </c>
      <c r="JF80" s="72">
        <f t="shared" si="176"/>
        <v>0</v>
      </c>
      <c r="JG80">
        <f t="shared" si="177"/>
        <v>0</v>
      </c>
      <c r="JH80">
        <f t="shared" si="178"/>
        <v>0</v>
      </c>
      <c r="JI80" s="38" t="str">
        <f>IF(JD80=0,"",IF(JG80&gt;Configurações!$B$15,"7DIA ","")&amp;IF(AND(WEEKDAY(IZ$5)=1,JH80&gt;IF($D80="F",Configurações!$B$13,Configurações!$B$14)),"DOM ","")&amp;IF(Configurações!$B$3="Simples","",IF(ROUND(JE80*1440,0)&lt;=ROUND(Configurações!$B$11*1440,0),IF(ROUND(JF80*1440,0)&gt;0,"INT-INDEVIDO",""),IF(ROUND(JE80*1440,0)&lt;=ROUND(Configurações!$B$12*1440,0),IF(ROUND(JF80*1440,0)&lt;&gt;ROUND(Configurações!$B$8*1440,0),"INT-15MIN",""),IF(OR(ROUND(JF80*1440,0)&lt;ROUND(Configurações!$B$9*1440,0),ROUND(JF80*1440,0)&gt;ROUND(Configurações!$B$10*1440,0)),"INT-1H2H","")))))</f>
        <v/>
      </c>
      <c r="JJ80" t="str">
        <f>IF(Configurações!$B$3="Simples",IF('Escala Simples'!AG80="Trabalho","TRAB",IF('Escala Simples'!AG80="Folga","FOLGA",IF('Escala Simples'!AG80="Atestado","ATEST",IF('Escala Simples'!AG80="Férias","FERIAS","")))),"")</f>
        <v/>
      </c>
      <c r="JK80" s="71" t="str">
        <f>IF(Configurações!$B$3="Colunas",IF('Escala Colunas'!Q196="","",'Escala Colunas'!Q196),IF(Configurações!$B$3="Simples","",IF('Escala Linhas'!EC80="","",'Escala Linhas'!EC80)))</f>
        <v/>
      </c>
      <c r="JL80" s="71" t="str">
        <f>IF(Configurações!$B$3="Colunas",IF('Escala Colunas'!Q197="","",'Escala Colunas'!Q197),IF(Configurações!$B$3="Simples","",IF('Escala Linhas'!ED80="","",'Escala Linhas'!ED80)))</f>
        <v/>
      </c>
      <c r="JM80" s="71" t="str">
        <f>IF(Configurações!$B$3="Colunas",IF('Escala Colunas'!Q198="","",'Escala Colunas'!Q198),IF(Configurações!$B$3="Simples","",IF('Escala Linhas'!EE80="","",'Escala Linhas'!EE80)))</f>
        <v/>
      </c>
      <c r="JN80" s="71" t="str">
        <f>IF(Configurações!$B$3="Colunas",IF('Escala Colunas'!Q199="","",'Escala Colunas'!Q199),IF(Configurações!$B$3="Simples","",IF('Escala Linhas'!EF80="","",'Escala Linhas'!EF80)))</f>
        <v/>
      </c>
      <c r="JO80">
        <f>IF($B80="",0,IF(Configurações!$B$3="Simples",IF(OR(JU80="TRAB",JU80="ATEST"),1,0),IF(AND(JK80&lt;&gt;"",JN80&lt;&gt;""),1,0)))</f>
        <v>0</v>
      </c>
      <c r="JP80" s="72">
        <f>IF(AND(JO80=1,Configurações!$B$3&lt;&gt;"Simples"),MOD(JN80-JK80,1)-JQ80,0)</f>
        <v>0</v>
      </c>
      <c r="JQ80" s="72">
        <f t="shared" si="179"/>
        <v>0</v>
      </c>
      <c r="JR80">
        <f t="shared" si="180"/>
        <v>0</v>
      </c>
      <c r="JS80">
        <f t="shared" si="181"/>
        <v>0</v>
      </c>
      <c r="JT80" s="38" t="str">
        <f>IF(JO80=0,"",IF(JR80&gt;Configurações!$B$15,"7DIA ","")&amp;IF(AND(WEEKDAY(JK$5)=1,JS80&gt;IF($D80="F",Configurações!$B$13,Configurações!$B$14)),"DOM ","")&amp;IF(Configurações!$B$3="Simples","",IF(ROUND(JP80*1440,0)&lt;=ROUND(Configurações!$B$11*1440,0),IF(ROUND(JQ80*1440,0)&gt;0,"INT-INDEVIDO",""),IF(ROUND(JP80*1440,0)&lt;=ROUND(Configurações!$B$12*1440,0),IF(ROUND(JQ80*1440,0)&lt;&gt;ROUND(Configurações!$B$8*1440,0),"INT-15MIN",""),IF(OR(ROUND(JQ80*1440,0)&lt;ROUND(Configurações!$B$9*1440,0),ROUND(JQ80*1440,0)&gt;ROUND(Configurações!$B$10*1440,0)),"INT-1H2H","")))))</f>
        <v/>
      </c>
      <c r="JU80" t="str">
        <f>IF(Configurações!$B$3="Simples",IF('Escala Simples'!AH80="Trabalho","TRAB",IF('Escala Simples'!AH80="Folga","FOLGA",IF('Escala Simples'!AH80="Atestado","ATEST",IF('Escala Simples'!AH80="Férias","FERIAS","")))),"")</f>
        <v/>
      </c>
      <c r="JV80" s="71" t="str">
        <f>IF(Configurações!$B$3="Colunas",IF('Escala Colunas'!Q201="","",'Escala Colunas'!Q201),IF(Configurações!$B$3="Simples","",IF('Escala Linhas'!EH80="","",'Escala Linhas'!EH80)))</f>
        <v/>
      </c>
      <c r="JW80" s="71" t="str">
        <f>IF(Configurações!$B$3="Colunas",IF('Escala Colunas'!Q202="","",'Escala Colunas'!Q202),IF(Configurações!$B$3="Simples","",IF('Escala Linhas'!EI80="","",'Escala Linhas'!EI80)))</f>
        <v/>
      </c>
      <c r="JX80" s="71" t="str">
        <f>IF(Configurações!$B$3="Colunas",IF('Escala Colunas'!Q203="","",'Escala Colunas'!Q203),IF(Configurações!$B$3="Simples","",IF('Escala Linhas'!EJ80="","",'Escala Linhas'!EJ80)))</f>
        <v/>
      </c>
      <c r="JY80" s="71" t="str">
        <f>IF(Configurações!$B$3="Colunas",IF('Escala Colunas'!Q204="","",'Escala Colunas'!Q204),IF(Configurações!$B$3="Simples","",IF('Escala Linhas'!EK80="","",'Escala Linhas'!EK80)))</f>
        <v/>
      </c>
      <c r="JZ80">
        <f>IF($B80="",0,IF(Configurações!$B$3="Simples",IF(OR(KF80="TRAB",KF80="ATEST"),1,0),IF(AND(JV80&lt;&gt;"",JY80&lt;&gt;""),1,0)))</f>
        <v>0</v>
      </c>
      <c r="KA80" s="72">
        <f>IF(AND(JZ80=1,Configurações!$B$3&lt;&gt;"Simples"),MOD(JY80-JV80,1)-KB80,0)</f>
        <v>0</v>
      </c>
      <c r="KB80" s="72">
        <f t="shared" si="182"/>
        <v>0</v>
      </c>
      <c r="KC80">
        <f t="shared" si="183"/>
        <v>0</v>
      </c>
      <c r="KD80">
        <f t="shared" si="184"/>
        <v>0</v>
      </c>
      <c r="KE80" s="38" t="str">
        <f>IF(JZ80=0,"",IF(KC80&gt;Configurações!$B$15,"7DIA ","")&amp;IF(AND(WEEKDAY(JV$5)=1,KD80&gt;IF($D80="F",Configurações!$B$13,Configurações!$B$14)),"DOM ","")&amp;IF(Configurações!$B$3="Simples","",IF(ROUND(KA80*1440,0)&lt;=ROUND(Configurações!$B$11*1440,0),IF(ROUND(KB80*1440,0)&gt;0,"INT-INDEVIDO",""),IF(ROUND(KA80*1440,0)&lt;=ROUND(Configurações!$B$12*1440,0),IF(ROUND(KB80*1440,0)&lt;&gt;ROUND(Configurações!$B$8*1440,0),"INT-15MIN",""),IF(OR(ROUND(KB80*1440,0)&lt;ROUND(Configurações!$B$9*1440,0),ROUND(KB80*1440,0)&gt;ROUND(Configurações!$B$10*1440,0)),"INT-1H2H","")))))</f>
        <v/>
      </c>
      <c r="KF80" t="str">
        <f>IF(Configurações!$B$3="Simples",IF('Escala Simples'!AI80="Trabalho","TRAB",IF('Escala Simples'!AI80="Folga","FOLGA",IF('Escala Simples'!AI80="Atestado","ATEST",IF('Escala Simples'!AI80="Férias","FERIAS","")))),"")</f>
        <v/>
      </c>
      <c r="KG80" s="71" t="str">
        <f>IF(Configurações!$B$3="Colunas",IF('Escala Colunas'!Q206="","",'Escala Colunas'!Q206),IF(Configurações!$B$3="Simples","",IF('Escala Linhas'!EM80="","",'Escala Linhas'!EM80)))</f>
        <v/>
      </c>
      <c r="KH80" s="71" t="str">
        <f>IF(Configurações!$B$3="Colunas",IF('Escala Colunas'!Q207="","",'Escala Colunas'!Q207),IF(Configurações!$B$3="Simples","",IF('Escala Linhas'!EN80="","",'Escala Linhas'!EN80)))</f>
        <v/>
      </c>
      <c r="KI80" s="71" t="str">
        <f>IF(Configurações!$B$3="Colunas",IF('Escala Colunas'!Q208="","",'Escala Colunas'!Q208),IF(Configurações!$B$3="Simples","",IF('Escala Linhas'!EO80="","",'Escala Linhas'!EO80)))</f>
        <v/>
      </c>
      <c r="KJ80" s="71" t="str">
        <f>IF(Configurações!$B$3="Colunas",IF('Escala Colunas'!Q209="","",'Escala Colunas'!Q209),IF(Configurações!$B$3="Simples","",IF('Escala Linhas'!EP80="","",'Escala Linhas'!EP80)))</f>
        <v/>
      </c>
      <c r="KK80">
        <f>IF($B80="",0,IF(Configurações!$B$3="Simples",IF(OR(KQ80="TRAB",KQ80="ATEST"),1,0),IF(AND(KG80&lt;&gt;"",KJ80&lt;&gt;""),1,0)))</f>
        <v>0</v>
      </c>
      <c r="KL80" s="72">
        <f>IF(AND(KK80=1,Configurações!$B$3&lt;&gt;"Simples"),MOD(KJ80-KG80,1)-KM80,0)</f>
        <v>0</v>
      </c>
      <c r="KM80" s="72">
        <f t="shared" si="185"/>
        <v>0</v>
      </c>
      <c r="KN80">
        <f t="shared" si="186"/>
        <v>0</v>
      </c>
      <c r="KO80">
        <f t="shared" si="187"/>
        <v>0</v>
      </c>
      <c r="KP80" s="38" t="str">
        <f>IF(KK80=0,"",IF(KN80&gt;Configurações!$B$15,"7DIA ","")&amp;IF(AND(WEEKDAY(KG$5)=1,KO80&gt;IF($D80="F",Configurações!$B$13,Configurações!$B$14)),"DOM ","")&amp;IF(Configurações!$B$3="Simples","",IF(ROUND(KL80*1440,0)&lt;=ROUND(Configurações!$B$11*1440,0),IF(ROUND(KM80*1440,0)&gt;0,"INT-INDEVIDO",""),IF(ROUND(KL80*1440,0)&lt;=ROUND(Configurações!$B$12*1440,0),IF(ROUND(KM80*1440,0)&lt;&gt;ROUND(Configurações!$B$8*1440,0),"INT-15MIN",""),IF(OR(ROUND(KM80*1440,0)&lt;ROUND(Configurações!$B$9*1440,0),ROUND(KM80*1440,0)&gt;ROUND(Configurações!$B$10*1440,0)),"INT-1H2H","")))))</f>
        <v/>
      </c>
      <c r="KQ80" t="str">
        <f>IF(Configurações!$B$3="Simples",IF('Escala Simples'!AJ80="Trabalho","TRAB",IF('Escala Simples'!AJ80="Folga","FOLGA",IF('Escala Simples'!AJ80="Atestado","ATEST",IF('Escala Simples'!AJ80="Férias","FERIAS","")))),"")</f>
        <v/>
      </c>
      <c r="KR80" s="71" t="str">
        <f>IF(Configurações!$B$3="Colunas",IF('Escala Colunas'!Q211="","",'Escala Colunas'!Q211),IF(Configurações!$B$3="Simples","",IF('Escala Linhas'!ER80="","",'Escala Linhas'!ER80)))</f>
        <v/>
      </c>
      <c r="KS80" s="71" t="str">
        <f>IF(Configurações!$B$3="Colunas",IF('Escala Colunas'!Q212="","",'Escala Colunas'!Q212),IF(Configurações!$B$3="Simples","",IF('Escala Linhas'!ES80="","",'Escala Linhas'!ES80)))</f>
        <v/>
      </c>
      <c r="KT80" s="71" t="str">
        <f>IF(Configurações!$B$3="Colunas",IF('Escala Colunas'!Q213="","",'Escala Colunas'!Q213),IF(Configurações!$B$3="Simples","",IF('Escala Linhas'!ET80="","",'Escala Linhas'!ET80)))</f>
        <v/>
      </c>
      <c r="KU80" s="71" t="str">
        <f>IF(Configurações!$B$3="Colunas",IF('Escala Colunas'!Q214="","",'Escala Colunas'!Q214),IF(Configurações!$B$3="Simples","",IF('Escala Linhas'!EU80="","",'Escala Linhas'!EU80)))</f>
        <v/>
      </c>
      <c r="KV80">
        <f>IF($B80="",0,IF(Configurações!$B$3="Simples",IF(OR(LB80="TRAB",LB80="ATEST"),1,0),IF(AND(KR80&lt;&gt;"",KU80&lt;&gt;""),1,0)))</f>
        <v>0</v>
      </c>
      <c r="KW80" s="72">
        <f>IF(AND(KV80=1,Configurações!$B$3&lt;&gt;"Simples"),MOD(KU80-KR80,1)-KX80,0)</f>
        <v>0</v>
      </c>
      <c r="KX80" s="72">
        <f t="shared" si="188"/>
        <v>0</v>
      </c>
      <c r="KY80">
        <f t="shared" si="189"/>
        <v>0</v>
      </c>
      <c r="KZ80">
        <f t="shared" si="190"/>
        <v>0</v>
      </c>
      <c r="LA80" s="38" t="str">
        <f>IF(KV80=0,"",IF(KY80&gt;Configurações!$B$15,"7DIA ","")&amp;IF(AND(WEEKDAY(KR$5)=1,KZ80&gt;IF($D80="F",Configurações!$B$13,Configurações!$B$14)),"DOM ","")&amp;IF(Configurações!$B$3="Simples","",IF(ROUND(KW80*1440,0)&lt;=ROUND(Configurações!$B$11*1440,0),IF(ROUND(KX80*1440,0)&gt;0,"INT-INDEVIDO",""),IF(ROUND(KW80*1440,0)&lt;=ROUND(Configurações!$B$12*1440,0),IF(ROUND(KX80*1440,0)&lt;&gt;ROUND(Configurações!$B$8*1440,0),"INT-15MIN",""),IF(OR(ROUND(KX80*1440,0)&lt;ROUND(Configurações!$B$9*1440,0),ROUND(KX80*1440,0)&gt;ROUND(Configurações!$B$10*1440,0)),"INT-1H2H","")))))</f>
        <v/>
      </c>
      <c r="LB80" t="str">
        <f>IF(Configurações!$B$3="Simples",IF('Escala Simples'!AK80="Trabalho","TRAB",IF('Escala Simples'!AK80="Folga","FOLGA",IF('Escala Simples'!AK80="Atestado","ATEST",IF('Escala Simples'!AK80="Férias","FERIAS","")))),"")</f>
        <v/>
      </c>
      <c r="LC80" s="71" t="str">
        <f>IF(Configurações!$B$3="Colunas",IF('Escala Colunas'!Q219="","",'Escala Colunas'!Q219),IF(Configurações!$B$3="Simples","",IF('Escala Linhas'!EZ80="","",'Escala Linhas'!EZ80)))</f>
        <v/>
      </c>
      <c r="LD80" s="71" t="str">
        <f>IF(Configurações!$B$3="Colunas",IF('Escala Colunas'!Q220="","",'Escala Colunas'!Q220),IF(Configurações!$B$3="Simples","",IF('Escala Linhas'!FA80="","",'Escala Linhas'!FA80)))</f>
        <v/>
      </c>
      <c r="LE80" s="71" t="str">
        <f>IF(Configurações!$B$3="Colunas",IF('Escala Colunas'!Q221="","",'Escala Colunas'!Q221),IF(Configurações!$B$3="Simples","",IF('Escala Linhas'!FB80="","",'Escala Linhas'!FB80)))</f>
        <v/>
      </c>
      <c r="LF80" s="71" t="str">
        <f>IF(Configurações!$B$3="Colunas",IF('Escala Colunas'!Q222="","",'Escala Colunas'!Q222),IF(Configurações!$B$3="Simples","",IF('Escala Linhas'!FC80="","",'Escala Linhas'!FC80)))</f>
        <v/>
      </c>
      <c r="LG80">
        <f>IF($B80="",0,IF(Configurações!$B$3="Simples",IF(OR(LM80="TRAB",LM80="ATEST"),1,0),IF(AND(LC80&lt;&gt;"",LF80&lt;&gt;""),1,0)))</f>
        <v>0</v>
      </c>
      <c r="LH80" s="72">
        <f>IF(AND(LG80=1,Configurações!$B$3&lt;&gt;"Simples"),MOD(LF80-LC80,1)-LI80,0)</f>
        <v>0</v>
      </c>
      <c r="LI80" s="72">
        <f t="shared" si="191"/>
        <v>0</v>
      </c>
      <c r="LJ80">
        <f t="shared" si="192"/>
        <v>0</v>
      </c>
      <c r="LK80">
        <f t="shared" si="193"/>
        <v>0</v>
      </c>
      <c r="LL80" s="38" t="str">
        <f>IF(LG80=0,"",IF(LJ80&gt;Configurações!$B$15,"7DIA ","")&amp;IF(AND(WEEKDAY(LC$5)=1,LK80&gt;IF($D80="F",Configurações!$B$13,Configurações!$B$14)),"DOM ","")&amp;IF(Configurações!$B$3="Simples","",IF(ROUND(LH80*1440,0)&lt;=ROUND(Configurações!$B$11*1440,0),IF(ROUND(LI80*1440,0)&gt;0,"INT-INDEVIDO",""),IF(ROUND(LH80*1440,0)&lt;=ROUND(Configurações!$B$12*1440,0),IF(ROUND(LI80*1440,0)&lt;&gt;ROUND(Configurações!$B$8*1440,0),"INT-15MIN",""),IF(OR(ROUND(LI80*1440,0)&lt;ROUND(Configurações!$B$9*1440,0),ROUND(LI80*1440,0)&gt;ROUND(Configurações!$B$10*1440,0)),"INT-1H2H","")))))</f>
        <v/>
      </c>
      <c r="LM80" t="str">
        <f>IF(Configurações!$B$3="Simples",IF('Escala Simples'!AN80="Trabalho","TRAB",IF('Escala Simples'!AN80="Folga","FOLGA",IF('Escala Simples'!AN80="Atestado","ATEST",IF('Escala Simples'!AN80="Férias","FERIAS","")))),"")</f>
        <v/>
      </c>
      <c r="LN80" s="71" t="str">
        <f>IF(Configurações!$B$3="Colunas",IF('Escala Colunas'!Q224="","",'Escala Colunas'!Q224),IF(Configurações!$B$3="Simples","",IF('Escala Linhas'!FE80="","",'Escala Linhas'!FE80)))</f>
        <v/>
      </c>
      <c r="LO80" s="71" t="str">
        <f>IF(Configurações!$B$3="Colunas",IF('Escala Colunas'!Q225="","",'Escala Colunas'!Q225),IF(Configurações!$B$3="Simples","",IF('Escala Linhas'!FF80="","",'Escala Linhas'!FF80)))</f>
        <v/>
      </c>
      <c r="LP80" s="71" t="str">
        <f>IF(Configurações!$B$3="Colunas",IF('Escala Colunas'!Q226="","",'Escala Colunas'!Q226),IF(Configurações!$B$3="Simples","",IF('Escala Linhas'!FG80="","",'Escala Linhas'!FG80)))</f>
        <v/>
      </c>
      <c r="LQ80" s="71" t="str">
        <f>IF(Configurações!$B$3="Colunas",IF('Escala Colunas'!Q227="","",'Escala Colunas'!Q227),IF(Configurações!$B$3="Simples","",IF('Escala Linhas'!FH80="","",'Escala Linhas'!FH80)))</f>
        <v/>
      </c>
      <c r="LR80">
        <f>IF($B80="",0,IF(Configurações!$B$3="Simples",IF(OR(LX80="TRAB",LX80="ATEST"),1,0),IF(AND(LN80&lt;&gt;"",LQ80&lt;&gt;""),1,0)))</f>
        <v>0</v>
      </c>
      <c r="LS80" s="72">
        <f>IF(AND(LR80=1,Configurações!$B$3&lt;&gt;"Simples"),MOD(LQ80-LN80,1)-LT80,0)</f>
        <v>0</v>
      </c>
      <c r="LT80" s="72">
        <f t="shared" si="194"/>
        <v>0</v>
      </c>
      <c r="LU80">
        <f t="shared" si="195"/>
        <v>0</v>
      </c>
      <c r="LV80">
        <f t="shared" si="196"/>
        <v>0</v>
      </c>
      <c r="LW80" s="38" t="str">
        <f>IF(LR80=0,"",IF(LU80&gt;Configurações!$B$15,"7DIA ","")&amp;IF(AND(WEEKDAY(LN$5)=1,LV80&gt;IF($D80="F",Configurações!$B$13,Configurações!$B$14)),"DOM ","")&amp;IF(Configurações!$B$3="Simples","",IF(ROUND(LS80*1440,0)&lt;=ROUND(Configurações!$B$11*1440,0),IF(ROUND(LT80*1440,0)&gt;0,"INT-INDEVIDO",""),IF(ROUND(LS80*1440,0)&lt;=ROUND(Configurações!$B$12*1440,0),IF(ROUND(LT80*1440,0)&lt;&gt;ROUND(Configurações!$B$8*1440,0),"INT-15MIN",""),IF(OR(ROUND(LT80*1440,0)&lt;ROUND(Configurações!$B$9*1440,0),ROUND(LT80*1440,0)&gt;ROUND(Configurações!$B$10*1440,0)),"INT-1H2H","")))))</f>
        <v/>
      </c>
      <c r="LX80" t="str">
        <f>IF(Configurações!$B$3="Simples",IF('Escala Simples'!AO80="Trabalho","TRAB",IF('Escala Simples'!AO80="Folga","FOLGA",IF('Escala Simples'!AO80="Atestado","ATEST",IF('Escala Simples'!AO80="Férias","FERIAS","")))),"")</f>
        <v/>
      </c>
      <c r="LY80" s="71" t="str">
        <f>IF(Configurações!$B$3="Colunas",IF('Escala Colunas'!Q229="","",'Escala Colunas'!Q229),IF(Configurações!$B$3="Simples","",IF('Escala Linhas'!FJ80="","",'Escala Linhas'!FJ80)))</f>
        <v/>
      </c>
      <c r="LZ80" s="71" t="str">
        <f>IF(Configurações!$B$3="Colunas",IF('Escala Colunas'!Q230="","",'Escala Colunas'!Q230),IF(Configurações!$B$3="Simples","",IF('Escala Linhas'!FK80="","",'Escala Linhas'!FK80)))</f>
        <v/>
      </c>
      <c r="MA80" s="71" t="str">
        <f>IF(Configurações!$B$3="Colunas",IF('Escala Colunas'!Q231="","",'Escala Colunas'!Q231),IF(Configurações!$B$3="Simples","",IF('Escala Linhas'!FL80="","",'Escala Linhas'!FL80)))</f>
        <v/>
      </c>
      <c r="MB80" s="71" t="str">
        <f>IF(Configurações!$B$3="Colunas",IF('Escala Colunas'!Q232="","",'Escala Colunas'!Q232),IF(Configurações!$B$3="Simples","",IF('Escala Linhas'!FM80="","",'Escala Linhas'!FM80)))</f>
        <v/>
      </c>
      <c r="MC80">
        <f>IF($B80="",0,IF(Configurações!$B$3="Simples",IF(OR(MI80="TRAB",MI80="ATEST"),1,0),IF(AND(LY80&lt;&gt;"",MB80&lt;&gt;""),1,0)))</f>
        <v>0</v>
      </c>
      <c r="MD80" s="72">
        <f>IF(AND(MC80=1,Configurações!$B$3&lt;&gt;"Simples"),MOD(MB80-LY80,1)-ME80,0)</f>
        <v>0</v>
      </c>
      <c r="ME80" s="72">
        <f t="shared" si="197"/>
        <v>0</v>
      </c>
      <c r="MF80">
        <f t="shared" si="198"/>
        <v>0</v>
      </c>
      <c r="MG80">
        <f t="shared" si="199"/>
        <v>0</v>
      </c>
      <c r="MH80" s="38" t="str">
        <f>IF(MC80=0,"",IF(MF80&gt;Configurações!$B$15,"7DIA ","")&amp;IF(AND(WEEKDAY(LY$5)=1,MG80&gt;IF($D80="F",Configurações!$B$13,Configurações!$B$14)),"DOM ","")&amp;IF(Configurações!$B$3="Simples","",IF(ROUND(MD80*1440,0)&lt;=ROUND(Configurações!$B$11*1440,0),IF(ROUND(ME80*1440,0)&gt;0,"INT-INDEVIDO",""),IF(ROUND(MD80*1440,0)&lt;=ROUND(Configurações!$B$12*1440,0),IF(ROUND(ME80*1440,0)&lt;&gt;ROUND(Configurações!$B$8*1440,0),"INT-15MIN",""),IF(OR(ROUND(ME80*1440,0)&lt;ROUND(Configurações!$B$9*1440,0),ROUND(ME80*1440,0)&gt;ROUND(Configurações!$B$10*1440,0)),"INT-1H2H","")))))</f>
        <v/>
      </c>
      <c r="MI80" t="str">
        <f>IF(Configurações!$B$3="Simples",IF('Escala Simples'!AP80="Trabalho","TRAB",IF('Escala Simples'!AP80="Folga","FOLGA",IF('Escala Simples'!AP80="Atestado","ATEST",IF('Escala Simples'!AP80="Férias","FERIAS","")))),"")</f>
        <v/>
      </c>
      <c r="MJ80" s="71" t="str">
        <f>IF(Configurações!$B$3="Colunas",IF('Escala Colunas'!Q234="","",'Escala Colunas'!Q234),IF(Configurações!$B$3="Simples","",IF('Escala Linhas'!FO80="","",'Escala Linhas'!FO80)))</f>
        <v/>
      </c>
      <c r="MK80" s="71" t="str">
        <f>IF(Configurações!$B$3="Colunas",IF('Escala Colunas'!Q235="","",'Escala Colunas'!Q235),IF(Configurações!$B$3="Simples","",IF('Escala Linhas'!FP80="","",'Escala Linhas'!FP80)))</f>
        <v/>
      </c>
      <c r="ML80" s="71" t="str">
        <f>IF(Configurações!$B$3="Colunas",IF('Escala Colunas'!Q236="","",'Escala Colunas'!Q236),IF(Configurações!$B$3="Simples","",IF('Escala Linhas'!FQ80="","",'Escala Linhas'!FQ80)))</f>
        <v/>
      </c>
      <c r="MM80" s="71" t="str">
        <f>IF(Configurações!$B$3="Colunas",IF('Escala Colunas'!Q237="","",'Escala Colunas'!Q237),IF(Configurações!$B$3="Simples","",IF('Escala Linhas'!FR80="","",'Escala Linhas'!FR80)))</f>
        <v/>
      </c>
      <c r="MN80">
        <f>IF($B80="",0,IF(Configurações!$B$3="Simples",IF(OR(MT80="TRAB",MT80="ATEST"),1,0),IF(AND(MJ80&lt;&gt;"",MM80&lt;&gt;""),1,0)))</f>
        <v>0</v>
      </c>
      <c r="MO80" s="72">
        <f>IF(AND(MN80=1,Configurações!$B$3&lt;&gt;"Simples"),MOD(MM80-MJ80,1)-MP80,0)</f>
        <v>0</v>
      </c>
      <c r="MP80" s="72">
        <f t="shared" si="200"/>
        <v>0</v>
      </c>
      <c r="MQ80">
        <f t="shared" si="201"/>
        <v>0</v>
      </c>
      <c r="MR80">
        <f t="shared" si="202"/>
        <v>0</v>
      </c>
      <c r="MS80" s="38" t="str">
        <f>IF(MN80=0,"",IF(MQ80&gt;Configurações!$B$15,"7DIA ","")&amp;IF(AND(WEEKDAY(MJ$5)=1,MR80&gt;IF($D80="F",Configurações!$B$13,Configurações!$B$14)),"DOM ","")&amp;IF(Configurações!$B$3="Simples","",IF(ROUND(MO80*1440,0)&lt;=ROUND(Configurações!$B$11*1440,0),IF(ROUND(MP80*1440,0)&gt;0,"INT-INDEVIDO",""),IF(ROUND(MO80*1440,0)&lt;=ROUND(Configurações!$B$12*1440,0),IF(ROUND(MP80*1440,0)&lt;&gt;ROUND(Configurações!$B$8*1440,0),"INT-15MIN",""),IF(OR(ROUND(MP80*1440,0)&lt;ROUND(Configurações!$B$9*1440,0),ROUND(MP80*1440,0)&gt;ROUND(Configurações!$B$10*1440,0)),"INT-1H2H","")))))</f>
        <v/>
      </c>
      <c r="MT80" t="str">
        <f>IF(Configurações!$B$3="Simples",IF('Escala Simples'!AQ80="Trabalho","TRAB",IF('Escala Simples'!AQ80="Folga","FOLGA",IF('Escala Simples'!AQ80="Atestado","ATEST",IF('Escala Simples'!AQ80="Férias","FERIAS","")))),"")</f>
        <v/>
      </c>
      <c r="MU80" s="71" t="str">
        <f>IF(Configurações!$B$3="Colunas",IF('Escala Colunas'!Q239="","",'Escala Colunas'!Q239),IF(Configurações!$B$3="Simples","",IF('Escala Linhas'!FT80="","",'Escala Linhas'!FT80)))</f>
        <v/>
      </c>
      <c r="MV80" s="71" t="str">
        <f>IF(Configurações!$B$3="Colunas",IF('Escala Colunas'!Q240="","",'Escala Colunas'!Q240),IF(Configurações!$B$3="Simples","",IF('Escala Linhas'!FU80="","",'Escala Linhas'!FU80)))</f>
        <v/>
      </c>
      <c r="MW80" s="71" t="str">
        <f>IF(Configurações!$B$3="Colunas",IF('Escala Colunas'!Q241="","",'Escala Colunas'!Q241),IF(Configurações!$B$3="Simples","",IF('Escala Linhas'!FV80="","",'Escala Linhas'!FV80)))</f>
        <v/>
      </c>
      <c r="MX80" s="71" t="str">
        <f>IF(Configurações!$B$3="Colunas",IF('Escala Colunas'!Q242="","",'Escala Colunas'!Q242),IF(Configurações!$B$3="Simples","",IF('Escala Linhas'!FW80="","",'Escala Linhas'!FW80)))</f>
        <v/>
      </c>
      <c r="MY80">
        <f>IF($B80="",0,IF(Configurações!$B$3="Simples",IF(OR(NE80="TRAB",NE80="ATEST"),1,0),IF(AND(MU80&lt;&gt;"",MX80&lt;&gt;""),1,0)))</f>
        <v>0</v>
      </c>
      <c r="MZ80" s="72">
        <f>IF(AND(MY80=1,Configurações!$B$3&lt;&gt;"Simples"),MOD(MX80-MU80,1)-NA80,0)</f>
        <v>0</v>
      </c>
      <c r="NA80" s="72">
        <f t="shared" si="203"/>
        <v>0</v>
      </c>
      <c r="NB80">
        <f t="shared" si="204"/>
        <v>0</v>
      </c>
      <c r="NC80">
        <f t="shared" si="205"/>
        <v>0</v>
      </c>
      <c r="ND80" s="38" t="str">
        <f>IF(MY80=0,"",IF(NB80&gt;Configurações!$B$15,"7DIA ","")&amp;IF(AND(WEEKDAY(MU$5)=1,NC80&gt;IF($D80="F",Configurações!$B$13,Configurações!$B$14)),"DOM ","")&amp;IF(Configurações!$B$3="Simples","",IF(ROUND(MZ80*1440,0)&lt;=ROUND(Configurações!$B$11*1440,0),IF(ROUND(NA80*1440,0)&gt;0,"INT-INDEVIDO",""),IF(ROUND(MZ80*1440,0)&lt;=ROUND(Configurações!$B$12*1440,0),IF(ROUND(NA80*1440,0)&lt;&gt;ROUND(Configurações!$B$8*1440,0),"INT-15MIN",""),IF(OR(ROUND(NA80*1440,0)&lt;ROUND(Configurações!$B$9*1440,0),ROUND(NA80*1440,0)&gt;ROUND(Configurações!$B$10*1440,0)),"INT-1H2H","")))))</f>
        <v/>
      </c>
      <c r="NE80" t="str">
        <f>IF(Configurações!$B$3="Simples",IF('Escala Simples'!AR80="Trabalho","TRAB",IF('Escala Simples'!AR80="Folga","FOLGA",IF('Escala Simples'!AR80="Atestado","ATEST",IF('Escala Simples'!AR80="Férias","FERIAS","")))),"")</f>
        <v/>
      </c>
      <c r="NF80" s="71" t="str">
        <f>IF(Configurações!$B$3="Colunas",IF('Escala Colunas'!Q244="","",'Escala Colunas'!Q244),IF(Configurações!$B$3="Simples","",IF('Escala Linhas'!FY80="","",'Escala Linhas'!FY80)))</f>
        <v/>
      </c>
      <c r="NG80" s="71" t="str">
        <f>IF(Configurações!$B$3="Colunas",IF('Escala Colunas'!Q245="","",'Escala Colunas'!Q245),IF(Configurações!$B$3="Simples","",IF('Escala Linhas'!FZ80="","",'Escala Linhas'!FZ80)))</f>
        <v/>
      </c>
      <c r="NH80" s="71" t="str">
        <f>IF(Configurações!$B$3="Colunas",IF('Escala Colunas'!Q246="","",'Escala Colunas'!Q246),IF(Configurações!$B$3="Simples","",IF('Escala Linhas'!GA80="","",'Escala Linhas'!GA80)))</f>
        <v/>
      </c>
      <c r="NI80" s="71" t="str">
        <f>IF(Configurações!$B$3="Colunas",IF('Escala Colunas'!Q247="","",'Escala Colunas'!Q247),IF(Configurações!$B$3="Simples","",IF('Escala Linhas'!GB80="","",'Escala Linhas'!GB80)))</f>
        <v/>
      </c>
      <c r="NJ80">
        <f>IF($B80="",0,IF(Configurações!$B$3="Simples",IF(OR(NP80="TRAB",NP80="ATEST"),1,0),IF(AND(NF80&lt;&gt;"",NI80&lt;&gt;""),1,0)))</f>
        <v>0</v>
      </c>
      <c r="NK80" s="72">
        <f>IF(AND(NJ80=1,Configurações!$B$3&lt;&gt;"Simples"),MOD(NI80-NF80,1)-NL80,0)</f>
        <v>0</v>
      </c>
      <c r="NL80" s="72">
        <f t="shared" si="206"/>
        <v>0</v>
      </c>
      <c r="NM80">
        <f t="shared" si="207"/>
        <v>0</v>
      </c>
      <c r="NN80">
        <f t="shared" si="208"/>
        <v>0</v>
      </c>
      <c r="NO80" s="38" t="str">
        <f>IF(NJ80=0,"",IF(NM80&gt;Configurações!$B$15,"7DIA ","")&amp;IF(AND(WEEKDAY(NF$5)=1,NN80&gt;IF($D80="F",Configurações!$B$13,Configurações!$B$14)),"DOM ","")&amp;IF(Configurações!$B$3="Simples","",IF(ROUND(NK80*1440,0)&lt;=ROUND(Configurações!$B$11*1440,0),IF(ROUND(NL80*1440,0)&gt;0,"INT-INDEVIDO",""),IF(ROUND(NK80*1440,0)&lt;=ROUND(Configurações!$B$12*1440,0),IF(ROUND(NL80*1440,0)&lt;&gt;ROUND(Configurações!$B$8*1440,0),"INT-15MIN",""),IF(OR(ROUND(NL80*1440,0)&lt;ROUND(Configurações!$B$9*1440,0),ROUND(NL80*1440,0)&gt;ROUND(Configurações!$B$10*1440,0)),"INT-1H2H","")))))</f>
        <v/>
      </c>
      <c r="NP80" t="str">
        <f>IF(Configurações!$B$3="Simples",IF('Escala Simples'!AS80="Trabalho","TRAB",IF('Escala Simples'!AS80="Folga","FOLGA",IF('Escala Simples'!AS80="Atestado","ATEST",IF('Escala Simples'!AS80="Férias","FERIAS","")))),"")</f>
        <v/>
      </c>
      <c r="NQ80" s="71" t="str">
        <f>IF(Configurações!$B$3="Colunas",IF('Escala Colunas'!Q249="","",'Escala Colunas'!Q249),IF(Configurações!$B$3="Simples","",IF('Escala Linhas'!GD80="","",'Escala Linhas'!GD80)))</f>
        <v/>
      </c>
      <c r="NR80" s="71" t="str">
        <f>IF(Configurações!$B$3="Colunas",IF('Escala Colunas'!Q250="","",'Escala Colunas'!Q250),IF(Configurações!$B$3="Simples","",IF('Escala Linhas'!GE80="","",'Escala Linhas'!GE80)))</f>
        <v/>
      </c>
      <c r="NS80" s="71" t="str">
        <f>IF(Configurações!$B$3="Colunas",IF('Escala Colunas'!Q251="","",'Escala Colunas'!Q251),IF(Configurações!$B$3="Simples","",IF('Escala Linhas'!GF80="","",'Escala Linhas'!GF80)))</f>
        <v/>
      </c>
      <c r="NT80" s="71" t="str">
        <f>IF(Configurações!$B$3="Colunas",IF('Escala Colunas'!Q252="","",'Escala Colunas'!Q252),IF(Configurações!$B$3="Simples","",IF('Escala Linhas'!GG80="","",'Escala Linhas'!GG80)))</f>
        <v/>
      </c>
      <c r="NU80">
        <f>IF($B80="",0,IF(Configurações!$B$3="Simples",IF(OR(OA80="TRAB",OA80="ATEST"),1,0),IF(AND(NQ80&lt;&gt;"",NT80&lt;&gt;""),1,0)))</f>
        <v>0</v>
      </c>
      <c r="NV80" s="72">
        <f>IF(AND(NU80=1,Configurações!$B$3&lt;&gt;"Simples"),MOD(NT80-NQ80,1)-NW80,0)</f>
        <v>0</v>
      </c>
      <c r="NW80" s="72">
        <f t="shared" si="209"/>
        <v>0</v>
      </c>
      <c r="NX80">
        <f t="shared" si="210"/>
        <v>0</v>
      </c>
      <c r="NY80">
        <f t="shared" si="211"/>
        <v>0</v>
      </c>
      <c r="NZ80" s="38" t="str">
        <f>IF(NU80=0,"",IF(NX80&gt;Configurações!$B$15,"7DIA ","")&amp;IF(AND(WEEKDAY(NQ$5)=1,NY80&gt;IF($D80="F",Configurações!$B$13,Configurações!$B$14)),"DOM ","")&amp;IF(Configurações!$B$3="Simples","",IF(ROUND(NV80*1440,0)&lt;=ROUND(Configurações!$B$11*1440,0),IF(ROUND(NW80*1440,0)&gt;0,"INT-INDEVIDO",""),IF(ROUND(NV80*1440,0)&lt;=ROUND(Configurações!$B$12*1440,0),IF(ROUND(NW80*1440,0)&lt;&gt;ROUND(Configurações!$B$8*1440,0),"INT-15MIN",""),IF(OR(ROUND(NW80*1440,0)&lt;ROUND(Configurações!$B$9*1440,0),ROUND(NW80*1440,0)&gt;ROUND(Configurações!$B$10*1440,0)),"INT-1H2H","")))))</f>
        <v/>
      </c>
      <c r="OA80" t="str">
        <f>IF(Configurações!$B$3="Simples",IF('Escala Simples'!AT80="Trabalho","TRAB",IF('Escala Simples'!AT80="Folga","FOLGA",IF('Escala Simples'!AT80="Atestado","ATEST",IF('Escala Simples'!AT80="Férias","FERIAS","")))),"")</f>
        <v/>
      </c>
      <c r="OB80" s="72">
        <f>SUMIFS(Cálculos!$G80:$OA80,Cálculos!$G$4:$OA$4,"H",Cálculos!$G$3:$OA$3,1)</f>
        <v>0</v>
      </c>
      <c r="OC80">
        <f>SUMIFS(Cálculos!$G80:$OA80,Cálculos!$G$4:$OA$4,"T",Cálculos!$G$3:$OA$3,1)</f>
        <v>0</v>
      </c>
      <c r="OD80" s="69" t="str">
        <f>IF($B80="","",IF(AND(Configurações!$B$3&lt;&gt;"Simples",ISNUMBER($C80),ROUND(OB80*1440,0)&gt;$C80*60),"Jornada semanal excedida: "&amp;TEXT(OB80,"[h]:mm")&amp;" (contratada "&amp;$C80&amp;"h) • ","")&amp;IF(IF(Configurações!$B$6="Sim",OC80&gt;6,OC80&gt;Configurações!$B$5),IF(Configurações!$B$6="Sim","Semana inteira sem folga — mínimo 1 folga (CCT/ACT) • ","Mais de "&amp;Configurações!$B$5&amp;" dias trabalhados — obrigatórias 2 folgas semanais • "),"")&amp;IF(COUNTIF(G80:CD80,"*7DIA*")&gt;0,"7º dia consecutivo de trabalho • ","")&amp;IF(COUNTIF(G80:CD80,"*DOM*")&gt;0,"Domingos consecutivos acima do permitido • ","")&amp;IF(COUNTIF(G80:CD80,"*INT-INDEVIDO*")&gt;0,"Intervalo indevido em jornada até 4h • ","")&amp;IF(COUNTIF(G80:CD80,"*INT-15MIN*")&gt;0,"Intervalo deve ser de 15 min (jornada 4h01–6h) • ","")&amp;IF(COUNTIF(G80:CD80,"*INT-1H2H*")&gt;0,"Intervalo fora de 1h–2h (jornada acima de 6h) • ",""))</f>
        <v/>
      </c>
      <c r="OE80">
        <f>IF($B80="",0,IF(AND(Configurações!$B$3&lt;&gt;"Simples",ISNUMBER($C80),ROUND(OB80*1440,0)&gt;$C80*60),1,0))</f>
        <v>0</v>
      </c>
      <c r="OF80">
        <f>IF($B80="",0,IF(IF(Configurações!$B$6="Sim",OC80&gt;6,OC80&gt;Configurações!$B$5),1,0))</f>
        <v>0</v>
      </c>
      <c r="OG80" s="72">
        <f>SUMIFS(Cálculos!$G80:$OA80,Cálculos!$G$4:$OA$4,"H",Cálculos!$G$3:$OA$3,2)</f>
        <v>0</v>
      </c>
      <c r="OH80">
        <f>SUMIFS(Cálculos!$G80:$OA80,Cálculos!$G$4:$OA$4,"T",Cálculos!$G$3:$OA$3,2)</f>
        <v>0</v>
      </c>
      <c r="OI80" s="69" t="str">
        <f>IF($B80="","",IF(AND(Configurações!$B$3&lt;&gt;"Simples",ISNUMBER($C80),ROUND(OG80*1440,0)&gt;$C80*60),"Jornada semanal excedida: "&amp;TEXT(OG80,"[h]:mm")&amp;" (contratada "&amp;$C80&amp;"h) • ","")&amp;IF(IF(Configurações!$B$6="Sim",OH80&gt;6,OH80&gt;Configurações!$B$5),IF(Configurações!$B$6="Sim","Semana inteira sem folga — mínimo 1 folga (CCT/ACT) • ","Mais de "&amp;Configurações!$B$5&amp;" dias trabalhados — obrigatórias 2 folgas semanais • "),"")&amp;IF(COUNTIF(CF80:FC80,"*7DIA*")&gt;0,"7º dia consecutivo de trabalho • ","")&amp;IF(COUNTIF(CF80:FC80,"*DOM*")&gt;0,"Domingos consecutivos acima do permitido • ","")&amp;IF(COUNTIF(CF80:FC80,"*INT-INDEVIDO*")&gt;0,"Intervalo indevido em jornada até 4h • ","")&amp;IF(COUNTIF(CF80:FC80,"*INT-15MIN*")&gt;0,"Intervalo deve ser de 15 min (jornada 4h01–6h) • ","")&amp;IF(COUNTIF(CF80:FC80,"*INT-1H2H*")&gt;0,"Intervalo fora de 1h–2h (jornada acima de 6h) • ",""))</f>
        <v/>
      </c>
      <c r="OJ80">
        <f>IF($B80="",0,IF(AND(Configurações!$B$3&lt;&gt;"Simples",ISNUMBER($C80),ROUND(OG80*1440,0)&gt;$C80*60),1,0))</f>
        <v>0</v>
      </c>
      <c r="OK80">
        <f>IF($B80="",0,IF(IF(Configurações!$B$6="Sim",OH80&gt;6,OH80&gt;Configurações!$B$5),1,0))</f>
        <v>0</v>
      </c>
      <c r="OL80" s="72">
        <f>SUMIFS(Cálculos!$G80:$OA80,Cálculos!$G$4:$OA$4,"H",Cálculos!$G$3:$OA$3,3)</f>
        <v>0</v>
      </c>
      <c r="OM80">
        <f>SUMIFS(Cálculos!$G80:$OA80,Cálculos!$G$4:$OA$4,"T",Cálculos!$G$3:$OA$3,3)</f>
        <v>0</v>
      </c>
      <c r="ON80" s="69" t="str">
        <f>IF($B80="","",IF(AND(Configurações!$B$3&lt;&gt;"Simples",ISNUMBER($C80),ROUND(OL80*1440,0)&gt;$C80*60),"Jornada semanal excedida: "&amp;TEXT(OL80,"[h]:mm")&amp;" (contratada "&amp;$C80&amp;"h) • ","")&amp;IF(IF(Configurações!$B$6="Sim",OM80&gt;6,OM80&gt;Configurações!$B$5),IF(Configurações!$B$6="Sim","Semana inteira sem folga — mínimo 1 folga (CCT/ACT) • ","Mais de "&amp;Configurações!$B$5&amp;" dias trabalhados — obrigatórias 2 folgas semanais • "),"")&amp;IF(COUNTIF(FE80:IB80,"*7DIA*")&gt;0,"7º dia consecutivo de trabalho • ","")&amp;IF(COUNTIF(FE80:IB80,"*DOM*")&gt;0,"Domingos consecutivos acima do permitido • ","")&amp;IF(COUNTIF(FE80:IB80,"*INT-INDEVIDO*")&gt;0,"Intervalo indevido em jornada até 4h • ","")&amp;IF(COUNTIF(FE80:IB80,"*INT-15MIN*")&gt;0,"Intervalo deve ser de 15 min (jornada 4h01–6h) • ","")&amp;IF(COUNTIF(FE80:IB80,"*INT-1H2H*")&gt;0,"Intervalo fora de 1h–2h (jornada acima de 6h) • ",""))</f>
        <v/>
      </c>
      <c r="OO80">
        <f>IF($B80="",0,IF(AND(Configurações!$B$3&lt;&gt;"Simples",ISNUMBER($C80),ROUND(OL80*1440,0)&gt;$C80*60),1,0))</f>
        <v>0</v>
      </c>
      <c r="OP80">
        <f>IF($B80="",0,IF(IF(Configurações!$B$6="Sim",OM80&gt;6,OM80&gt;Configurações!$B$5),1,0))</f>
        <v>0</v>
      </c>
      <c r="OQ80" s="72">
        <f>SUMIFS(Cálculos!$G80:$OA80,Cálculos!$G$4:$OA$4,"H",Cálculos!$G$3:$OA$3,4)</f>
        <v>0</v>
      </c>
      <c r="OR80">
        <f>SUMIFS(Cálculos!$G80:$OA80,Cálculos!$G$4:$OA$4,"T",Cálculos!$G$3:$OA$3,4)</f>
        <v>0</v>
      </c>
      <c r="OS80" s="69" t="str">
        <f>IF($B80="","",IF(AND(Configurações!$B$3&lt;&gt;"Simples",ISNUMBER($C80),ROUND(OQ80*1440,0)&gt;$C80*60),"Jornada semanal excedida: "&amp;TEXT(OQ80,"[h]:mm")&amp;" (contratada "&amp;$C80&amp;"h) • ","")&amp;IF(IF(Configurações!$B$6="Sim",OR80&gt;6,OR80&gt;Configurações!$B$5),IF(Configurações!$B$6="Sim","Semana inteira sem folga — mínimo 1 folga (CCT/ACT) • ","Mais de "&amp;Configurações!$B$5&amp;" dias trabalhados — obrigatórias 2 folgas semanais • "),"")&amp;IF(COUNTIF(ID80:LA80,"*7DIA*")&gt;0,"7º dia consecutivo de trabalho • ","")&amp;IF(COUNTIF(ID80:LA80,"*DOM*")&gt;0,"Domingos consecutivos acima do permitido • ","")&amp;IF(COUNTIF(ID80:LA80,"*INT-INDEVIDO*")&gt;0,"Intervalo indevido em jornada até 4h • ","")&amp;IF(COUNTIF(ID80:LA80,"*INT-15MIN*")&gt;0,"Intervalo deve ser de 15 min (jornada 4h01–6h) • ","")&amp;IF(COUNTIF(ID80:LA80,"*INT-1H2H*")&gt;0,"Intervalo fora de 1h–2h (jornada acima de 6h) • ",""))</f>
        <v/>
      </c>
      <c r="OT80">
        <f>IF($B80="",0,IF(AND(Configurações!$B$3&lt;&gt;"Simples",ISNUMBER($C80),ROUND(OQ80*1440,0)&gt;$C80*60),1,0))</f>
        <v>0</v>
      </c>
      <c r="OU80">
        <f>IF($B80="",0,IF(IF(Configurações!$B$6="Sim",OR80&gt;6,OR80&gt;Configurações!$B$5),1,0))</f>
        <v>0</v>
      </c>
      <c r="OV80" s="72">
        <f>SUMIFS(Cálculos!$G80:$OA80,Cálculos!$G$4:$OA$4,"H",Cálculos!$G$3:$OA$3,5)</f>
        <v>0</v>
      </c>
      <c r="OW80">
        <f>SUMIFS(Cálculos!$G80:$OA80,Cálculos!$G$4:$OA$4,"T",Cálculos!$G$3:$OA$3,5)</f>
        <v>0</v>
      </c>
      <c r="OX80" s="69" t="str">
        <f>IF($B80="","",IF(AND(Configurações!$B$3&lt;&gt;"Simples",ISNUMBER($C80),ROUND(OV80*1440,0)&gt;$C80*60),"Jornada semanal excedida: "&amp;TEXT(OV80,"[h]:mm")&amp;" (contratada "&amp;$C80&amp;"h) • ","")&amp;IF(IF(Configurações!$B$6="Sim",OW80&gt;6,OW80&gt;Configurações!$B$5),IF(Configurações!$B$6="Sim","Semana inteira sem folga — mínimo 1 folga (CCT/ACT) • ","Mais de "&amp;Configurações!$B$5&amp;" dias trabalhados — obrigatórias 2 folgas semanais • "),"")&amp;IF(COUNTIF(LC80:NZ80,"*7DIA*")&gt;0,"7º dia consecutivo de trabalho • ","")&amp;IF(COUNTIF(LC80:NZ80,"*DOM*")&gt;0,"Domingos consecutivos acima do permitido • ","")&amp;IF(COUNTIF(LC80:NZ80,"*INT-INDEVIDO*")&gt;0,"Intervalo indevido em jornada até 4h • ","")&amp;IF(COUNTIF(LC80:NZ80,"*INT-15MIN*")&gt;0,"Intervalo deve ser de 15 min (jornada 4h01–6h) • ","")&amp;IF(COUNTIF(LC80:NZ80,"*INT-1H2H*")&gt;0,"Intervalo fora de 1h–2h (jornada acima de 6h) • ",""))</f>
        <v/>
      </c>
      <c r="OY80">
        <f>IF($B80="",0,IF(AND(Configurações!$B$3&lt;&gt;"Simples",ISNUMBER($C80),ROUND(OV80*1440,0)&gt;$C80*60),1,0))</f>
        <v>0</v>
      </c>
      <c r="OZ80">
        <f>IF($B80="",0,IF(IF(Configurações!$B$6="Sim",OW80&gt;6,OW80&gt;Configurações!$B$5),1,0))</f>
        <v>0</v>
      </c>
      <c r="PA80">
        <f>IF($B80="",0,SUMPRODUCT((Cálculos!$G$4:$OA$4="T")*(Cálculos!$G$5:$OA$5&gt;=$PA$5)*(Cálculos!$G$5:$OA$5&lt;=$PB$5))-PE80)</f>
        <v>0</v>
      </c>
      <c r="PB80">
        <f>IF($B80="",0,PA80-SUMIFS(Cálculos!$G80:$OA80,Cálculos!$G$4:$OA$4,"T",Cálculos!$G$5:$OA$5,"&gt;="&amp;$PA$5,Cálculos!$G$5:$OA$5,"&lt;="&amp;$PB$5))</f>
        <v>0</v>
      </c>
      <c r="PC80">
        <f>ROUND(PA80*Configurações!$B$7/7,0)</f>
        <v>0</v>
      </c>
      <c r="PD80">
        <f>IF(AND(Configurações!$B$6="Sim",PA80&gt;0,PB80&lt;PC80),1,0)</f>
        <v>0</v>
      </c>
      <c r="PE80">
        <f>IF($B80="",0,COUNTIFS(Cálculos!$G$4:$OA$4,"ST",Cálculos!$G$5:$OA$5,"&gt;="&amp;$PA$5,Cálculos!$G$5:$OA$5,"&lt;="&amp;$PB$5,Cálculos!$G80:$OA80,"FERIAS"))</f>
        <v>0</v>
      </c>
      <c r="PF80">
        <f>IF($B80="",0,SUMPRODUCT((Cálculos!$G$4:$OA$4="T")*(Cálculos!$G$5:$OA$5&gt;=$PF$5)*(Cálculos!$G$5:$OA$5&lt;=$PG$5))-PJ80)</f>
        <v>0</v>
      </c>
      <c r="PG80">
        <f>IF($B80="",0,PF80-SUMIFS(Cálculos!$G80:$OA80,Cálculos!$G$4:$OA$4,"T",Cálculos!$G$5:$OA$5,"&gt;="&amp;$PF$5,Cálculos!$G$5:$OA$5,"&lt;="&amp;$PG$5))</f>
        <v>0</v>
      </c>
      <c r="PH80">
        <f>ROUND(PF80*Configurações!$B$7/7,0)</f>
        <v>0</v>
      </c>
      <c r="PI80">
        <f>IF(AND(Configurações!$B$6="Sim",PF80&gt;0,PG80&lt;PH80),1,0)</f>
        <v>0</v>
      </c>
      <c r="PJ80">
        <f>IF($B80="",0,COUNTIFS(Cálculos!$G$4:$OA$4,"ST",Cálculos!$G$5:$OA$5,"&gt;="&amp;$PF$5,Cálculos!$G$5:$OA$5,"&lt;="&amp;$PG$5,Cálculos!$G80:$OA80,"FERIAS"))</f>
        <v>0</v>
      </c>
      <c r="PK80">
        <f>IF($B80="",0,SUMPRODUCT((Cálculos!$G$4:$OA$4="T")*(Cálculos!$G$5:$OA$5&gt;=$PK$5)*(Cálculos!$G$5:$OA$5&lt;=$PL$5))-PO80)</f>
        <v>0</v>
      </c>
      <c r="PL80">
        <f>IF($B80="",0,PK80-SUMIFS(Cálculos!$G80:$OA80,Cálculos!$G$4:$OA$4,"T",Cálculos!$G$5:$OA$5,"&gt;="&amp;$PK$5,Cálculos!$G$5:$OA$5,"&lt;="&amp;$PL$5))</f>
        <v>0</v>
      </c>
      <c r="PM80">
        <f>ROUND(PK80*Configurações!$B$7/7,0)</f>
        <v>0</v>
      </c>
      <c r="PN80">
        <f>IF(AND(Configurações!$B$6="Sim",PK80&gt;0,PL80&lt;PM80),1,0)</f>
        <v>0</v>
      </c>
      <c r="PO80">
        <f>IF($B80="",0,COUNTIFS(Cálculos!$G$4:$OA$4,"ST",Cálculos!$G$5:$OA$5,"&gt;="&amp;$PK$5,Cálculos!$G$5:$OA$5,"&lt;="&amp;$PL$5,Cálculos!$G80:$OA80,"FERIAS"))</f>
        <v>0</v>
      </c>
      <c r="PP80" s="69" t="str">
        <f t="shared" si="212"/>
        <v/>
      </c>
    </row>
    <row r="81" spans="1:432" x14ac:dyDescent="0.25">
      <c r="A81" s="68" t="str">
        <f t="shared" si="106"/>
        <v/>
      </c>
      <c r="B81" s="69" t="str">
        <f>IF(Configurações!$B$3="Colunas",IF('Escala Colunas'!Q$4="","",'Escala Colunas'!Q$4),IF(Configurações!$B$3="Simples",IF('Escala Simples'!$B81="","",'Escala Simples'!$B81),IF('Escala Linhas'!$B81="","",'Escala Linhas'!$B81)))</f>
        <v/>
      </c>
      <c r="C81" s="70" t="str">
        <f>IF($B81="","",IFERROR(INDEX(Funcionários!$D$5:$D$84,MATCH($B81,Funcionários!$B$5:$B$84,0)),""))</f>
        <v/>
      </c>
      <c r="D81" t="str">
        <f>IF($B81="","",IFERROR(INDEX(Funcionários!$C$5:$C$84,MATCH($B81,Funcionários!$B$5:$B$84,0)),""))</f>
        <v/>
      </c>
      <c r="E81">
        <f>IF($B81="",0,IFERROR(N(INDEX(Funcionários!$E$5:$E$84,MATCH($B81,Funcionários!$B$5:$B$84,0))),0))</f>
        <v>0</v>
      </c>
      <c r="F81">
        <f>IF($B81="",0,IFERROR(N(INDEX(Funcionários!$F$5:$F$84,MATCH($B81,Funcionários!$B$5:$B$84,0))),0))</f>
        <v>0</v>
      </c>
      <c r="G81" s="71" t="str">
        <f>IF(Configurações!$B$3="Colunas",IF('Escala Colunas'!Q68="","",'Escala Colunas'!Q68),IF(Configurações!$B$3="Simples","",IF('Escala Linhas'!D81="","",'Escala Linhas'!D81)))</f>
        <v/>
      </c>
      <c r="H81" s="71" t="str">
        <f>IF(Configurações!$B$3="Colunas",IF('Escala Colunas'!Q69="","",'Escala Colunas'!Q69),IF(Configurações!$B$3="Simples","",IF('Escala Linhas'!E81="","",'Escala Linhas'!E81)))</f>
        <v/>
      </c>
      <c r="I81" s="71" t="str">
        <f>IF(Configurações!$B$3="Colunas",IF('Escala Colunas'!Q70="","",'Escala Colunas'!Q70),IF(Configurações!$B$3="Simples","",IF('Escala Linhas'!F81="","",'Escala Linhas'!F81)))</f>
        <v/>
      </c>
      <c r="J81" s="71" t="str">
        <f>IF(Configurações!$B$3="Colunas",IF('Escala Colunas'!Q71="","",'Escala Colunas'!Q71),IF(Configurações!$B$3="Simples","",IF('Escala Linhas'!G81="","",'Escala Linhas'!G81)))</f>
        <v/>
      </c>
      <c r="K81">
        <f>IF($B81="",0,IF(Configurações!$B$3="Simples",IF(OR(Q81="TRAB",Q81="ATEST"),1,0),IF(AND(G81&lt;&gt;"",J81&lt;&gt;""),1,0)))</f>
        <v>0</v>
      </c>
      <c r="L81" s="72">
        <f>IF(AND(K81=1,Configurações!$B$3&lt;&gt;"Simples"),MOD(J81-G81,1)-M81,0)</f>
        <v>0</v>
      </c>
      <c r="M81" s="72">
        <f t="shared" si="107"/>
        <v>0</v>
      </c>
      <c r="N81">
        <f t="shared" si="108"/>
        <v>0</v>
      </c>
      <c r="O81">
        <f t="shared" si="109"/>
        <v>0</v>
      </c>
      <c r="P81" s="38" t="str">
        <f>IF(K81=0,"",IF(N81&gt;Configurações!$B$15,"7DIA ","")&amp;IF(AND(WEEKDAY(G$5)=1,O81&gt;IF($D81="F",Configurações!$B$13,Configurações!$B$14)),"DOM ","")&amp;IF(Configurações!$B$3="Simples","",IF(ROUND(L81*1440,0)&lt;=ROUND(Configurações!$B$11*1440,0),IF(ROUND(M81*1440,0)&gt;0,"INT-INDEVIDO",""),IF(ROUND(L81*1440,0)&lt;=ROUND(Configurações!$B$12*1440,0),IF(ROUND(M81*1440,0)&lt;&gt;ROUND(Configurações!$B$8*1440,0),"INT-15MIN",""),IF(OR(ROUND(M81*1440,0)&lt;ROUND(Configurações!$B$9*1440,0),ROUND(M81*1440,0)&gt;ROUND(Configurações!$B$10*1440,0)),"INT-1H2H","")))))</f>
        <v/>
      </c>
      <c r="Q81" t="str">
        <f>IF(Configurações!$B$3="Simples",IF('Escala Simples'!D81="Trabalho","TRAB",IF('Escala Simples'!D81="Folga","FOLGA",IF('Escala Simples'!D81="Atestado","ATEST",IF('Escala Simples'!D81="Férias","FERIAS","")))),"")</f>
        <v/>
      </c>
      <c r="R81" s="71" t="str">
        <f>IF(Configurações!$B$3="Colunas",IF('Escala Colunas'!Q73="","",'Escala Colunas'!Q73),IF(Configurações!$B$3="Simples","",IF('Escala Linhas'!I81="","",'Escala Linhas'!I81)))</f>
        <v/>
      </c>
      <c r="S81" s="71" t="str">
        <f>IF(Configurações!$B$3="Colunas",IF('Escala Colunas'!Q74="","",'Escala Colunas'!Q74),IF(Configurações!$B$3="Simples","",IF('Escala Linhas'!J81="","",'Escala Linhas'!J81)))</f>
        <v/>
      </c>
      <c r="T81" s="71" t="str">
        <f>IF(Configurações!$B$3="Colunas",IF('Escala Colunas'!Q75="","",'Escala Colunas'!Q75),IF(Configurações!$B$3="Simples","",IF('Escala Linhas'!K81="","",'Escala Linhas'!K81)))</f>
        <v/>
      </c>
      <c r="U81" s="71" t="str">
        <f>IF(Configurações!$B$3="Colunas",IF('Escala Colunas'!Q76="","",'Escala Colunas'!Q76),IF(Configurações!$B$3="Simples","",IF('Escala Linhas'!L81="","",'Escala Linhas'!L81)))</f>
        <v/>
      </c>
      <c r="V81">
        <f>IF($B81="",0,IF(Configurações!$B$3="Simples",IF(OR(AB81="TRAB",AB81="ATEST"),1,0),IF(AND(R81&lt;&gt;"",U81&lt;&gt;""),1,0)))</f>
        <v>0</v>
      </c>
      <c r="W81" s="72">
        <f>IF(AND(V81=1,Configurações!$B$3&lt;&gt;"Simples"),MOD(U81-R81,1)-X81,0)</f>
        <v>0</v>
      </c>
      <c r="X81" s="72">
        <f t="shared" si="110"/>
        <v>0</v>
      </c>
      <c r="Y81">
        <f t="shared" si="111"/>
        <v>0</v>
      </c>
      <c r="Z81">
        <f t="shared" si="112"/>
        <v>0</v>
      </c>
      <c r="AA81" s="38" t="str">
        <f>IF(V81=0,"",IF(Y81&gt;Configurações!$B$15,"7DIA ","")&amp;IF(AND(WEEKDAY(R$5)=1,Z81&gt;IF($D81="F",Configurações!$B$13,Configurações!$B$14)),"DOM ","")&amp;IF(Configurações!$B$3="Simples","",IF(ROUND(W81*1440,0)&lt;=ROUND(Configurações!$B$11*1440,0),IF(ROUND(X81*1440,0)&gt;0,"INT-INDEVIDO",""),IF(ROUND(W81*1440,0)&lt;=ROUND(Configurações!$B$12*1440,0),IF(ROUND(X81*1440,0)&lt;&gt;ROUND(Configurações!$B$8*1440,0),"INT-15MIN",""),IF(OR(ROUND(X81*1440,0)&lt;ROUND(Configurações!$B$9*1440,0),ROUND(X81*1440,0)&gt;ROUND(Configurações!$B$10*1440,0)),"INT-1H2H","")))))</f>
        <v/>
      </c>
      <c r="AB81" t="str">
        <f>IF(Configurações!$B$3="Simples",IF('Escala Simples'!E81="Trabalho","TRAB",IF('Escala Simples'!E81="Folga","FOLGA",IF('Escala Simples'!E81="Atestado","ATEST",IF('Escala Simples'!E81="Férias","FERIAS","")))),"")</f>
        <v/>
      </c>
      <c r="AC81" s="71" t="str">
        <f>IF(Configurações!$B$3="Colunas",IF('Escala Colunas'!Q78="","",'Escala Colunas'!Q78),IF(Configurações!$B$3="Simples","",IF('Escala Linhas'!N81="","",'Escala Linhas'!N81)))</f>
        <v/>
      </c>
      <c r="AD81" s="71" t="str">
        <f>IF(Configurações!$B$3="Colunas",IF('Escala Colunas'!Q79="","",'Escala Colunas'!Q79),IF(Configurações!$B$3="Simples","",IF('Escala Linhas'!O81="","",'Escala Linhas'!O81)))</f>
        <v/>
      </c>
      <c r="AE81" s="71" t="str">
        <f>IF(Configurações!$B$3="Colunas",IF('Escala Colunas'!Q80="","",'Escala Colunas'!Q80),IF(Configurações!$B$3="Simples","",IF('Escala Linhas'!P81="","",'Escala Linhas'!P81)))</f>
        <v/>
      </c>
      <c r="AF81" s="71" t="str">
        <f>IF(Configurações!$B$3="Colunas",IF('Escala Colunas'!Q81="","",'Escala Colunas'!Q81),IF(Configurações!$B$3="Simples","",IF('Escala Linhas'!Q81="","",'Escala Linhas'!Q81)))</f>
        <v/>
      </c>
      <c r="AG81">
        <f>IF($B81="",0,IF(Configurações!$B$3="Simples",IF(OR(AM81="TRAB",AM81="ATEST"),1,0),IF(AND(AC81&lt;&gt;"",AF81&lt;&gt;""),1,0)))</f>
        <v>0</v>
      </c>
      <c r="AH81" s="72">
        <f>IF(AND(AG81=1,Configurações!$B$3&lt;&gt;"Simples"),MOD(AF81-AC81,1)-AI81,0)</f>
        <v>0</v>
      </c>
      <c r="AI81" s="72">
        <f t="shared" si="113"/>
        <v>0</v>
      </c>
      <c r="AJ81">
        <f t="shared" si="114"/>
        <v>0</v>
      </c>
      <c r="AK81">
        <f t="shared" si="115"/>
        <v>0</v>
      </c>
      <c r="AL81" s="38" t="str">
        <f>IF(AG81=0,"",IF(AJ81&gt;Configurações!$B$15,"7DIA ","")&amp;IF(AND(WEEKDAY(AC$5)=1,AK81&gt;IF($D81="F",Configurações!$B$13,Configurações!$B$14)),"DOM ","")&amp;IF(Configurações!$B$3="Simples","",IF(ROUND(AH81*1440,0)&lt;=ROUND(Configurações!$B$11*1440,0),IF(ROUND(AI81*1440,0)&gt;0,"INT-INDEVIDO",""),IF(ROUND(AH81*1440,0)&lt;=ROUND(Configurações!$B$12*1440,0),IF(ROUND(AI81*1440,0)&lt;&gt;ROUND(Configurações!$B$8*1440,0),"INT-15MIN",""),IF(OR(ROUND(AI81*1440,0)&lt;ROUND(Configurações!$B$9*1440,0),ROUND(AI81*1440,0)&gt;ROUND(Configurações!$B$10*1440,0)),"INT-1H2H","")))))</f>
        <v/>
      </c>
      <c r="AM81" t="str">
        <f>IF(Configurações!$B$3="Simples",IF('Escala Simples'!F81="Trabalho","TRAB",IF('Escala Simples'!F81="Folga","FOLGA",IF('Escala Simples'!F81="Atestado","ATEST",IF('Escala Simples'!F81="Férias","FERIAS","")))),"")</f>
        <v/>
      </c>
      <c r="AN81" s="71" t="str">
        <f>IF(Configurações!$B$3="Colunas",IF('Escala Colunas'!Q83="","",'Escala Colunas'!Q83),IF(Configurações!$B$3="Simples","",IF('Escala Linhas'!S81="","",'Escala Linhas'!S81)))</f>
        <v/>
      </c>
      <c r="AO81" s="71" t="str">
        <f>IF(Configurações!$B$3="Colunas",IF('Escala Colunas'!Q84="","",'Escala Colunas'!Q84),IF(Configurações!$B$3="Simples","",IF('Escala Linhas'!T81="","",'Escala Linhas'!T81)))</f>
        <v/>
      </c>
      <c r="AP81" s="71" t="str">
        <f>IF(Configurações!$B$3="Colunas",IF('Escala Colunas'!Q85="","",'Escala Colunas'!Q85),IF(Configurações!$B$3="Simples","",IF('Escala Linhas'!U81="","",'Escala Linhas'!U81)))</f>
        <v/>
      </c>
      <c r="AQ81" s="71" t="str">
        <f>IF(Configurações!$B$3="Colunas",IF('Escala Colunas'!Q86="","",'Escala Colunas'!Q86),IF(Configurações!$B$3="Simples","",IF('Escala Linhas'!V81="","",'Escala Linhas'!V81)))</f>
        <v/>
      </c>
      <c r="AR81">
        <f>IF($B81="",0,IF(Configurações!$B$3="Simples",IF(OR(AX81="TRAB",AX81="ATEST"),1,0),IF(AND(AN81&lt;&gt;"",AQ81&lt;&gt;""),1,0)))</f>
        <v>0</v>
      </c>
      <c r="AS81" s="72">
        <f>IF(AND(AR81=1,Configurações!$B$3&lt;&gt;"Simples"),MOD(AQ81-AN81,1)-AT81,0)</f>
        <v>0</v>
      </c>
      <c r="AT81" s="72">
        <f t="shared" si="116"/>
        <v>0</v>
      </c>
      <c r="AU81">
        <f t="shared" si="117"/>
        <v>0</v>
      </c>
      <c r="AV81">
        <f t="shared" si="118"/>
        <v>0</v>
      </c>
      <c r="AW81" s="38" t="str">
        <f>IF(AR81=0,"",IF(AU81&gt;Configurações!$B$15,"7DIA ","")&amp;IF(AND(WEEKDAY(AN$5)=1,AV81&gt;IF($D81="F",Configurações!$B$13,Configurações!$B$14)),"DOM ","")&amp;IF(Configurações!$B$3="Simples","",IF(ROUND(AS81*1440,0)&lt;=ROUND(Configurações!$B$11*1440,0),IF(ROUND(AT81*1440,0)&gt;0,"INT-INDEVIDO",""),IF(ROUND(AS81*1440,0)&lt;=ROUND(Configurações!$B$12*1440,0),IF(ROUND(AT81*1440,0)&lt;&gt;ROUND(Configurações!$B$8*1440,0),"INT-15MIN",""),IF(OR(ROUND(AT81*1440,0)&lt;ROUND(Configurações!$B$9*1440,0),ROUND(AT81*1440,0)&gt;ROUND(Configurações!$B$10*1440,0)),"INT-1H2H","")))))</f>
        <v/>
      </c>
      <c r="AX81" t="str">
        <f>IF(Configurações!$B$3="Simples",IF('Escala Simples'!G81="Trabalho","TRAB",IF('Escala Simples'!G81="Folga","FOLGA",IF('Escala Simples'!G81="Atestado","ATEST",IF('Escala Simples'!G81="Férias","FERIAS","")))),"")</f>
        <v/>
      </c>
      <c r="AY81" s="71" t="str">
        <f>IF(Configurações!$B$3="Colunas",IF('Escala Colunas'!Q88="","",'Escala Colunas'!Q88),IF(Configurações!$B$3="Simples","",IF('Escala Linhas'!X81="","",'Escala Linhas'!X81)))</f>
        <v/>
      </c>
      <c r="AZ81" s="71" t="str">
        <f>IF(Configurações!$B$3="Colunas",IF('Escala Colunas'!Q89="","",'Escala Colunas'!Q89),IF(Configurações!$B$3="Simples","",IF('Escala Linhas'!Y81="","",'Escala Linhas'!Y81)))</f>
        <v/>
      </c>
      <c r="BA81" s="71" t="str">
        <f>IF(Configurações!$B$3="Colunas",IF('Escala Colunas'!Q90="","",'Escala Colunas'!Q90),IF(Configurações!$B$3="Simples","",IF('Escala Linhas'!Z81="","",'Escala Linhas'!Z81)))</f>
        <v/>
      </c>
      <c r="BB81" s="71" t="str">
        <f>IF(Configurações!$B$3="Colunas",IF('Escala Colunas'!Q91="","",'Escala Colunas'!Q91),IF(Configurações!$B$3="Simples","",IF('Escala Linhas'!AA81="","",'Escala Linhas'!AA81)))</f>
        <v/>
      </c>
      <c r="BC81">
        <f>IF($B81="",0,IF(Configurações!$B$3="Simples",IF(OR(BI81="TRAB",BI81="ATEST"),1,0),IF(AND(AY81&lt;&gt;"",BB81&lt;&gt;""),1,0)))</f>
        <v>0</v>
      </c>
      <c r="BD81" s="72">
        <f>IF(AND(BC81=1,Configurações!$B$3&lt;&gt;"Simples"),MOD(BB81-AY81,1)-BE81,0)</f>
        <v>0</v>
      </c>
      <c r="BE81" s="72">
        <f t="shared" si="119"/>
        <v>0</v>
      </c>
      <c r="BF81">
        <f t="shared" si="120"/>
        <v>0</v>
      </c>
      <c r="BG81">
        <f t="shared" si="121"/>
        <v>0</v>
      </c>
      <c r="BH81" s="38" t="str">
        <f>IF(BC81=0,"",IF(BF81&gt;Configurações!$B$15,"7DIA ","")&amp;IF(AND(WEEKDAY(AY$5)=1,BG81&gt;IF($D81="F",Configurações!$B$13,Configurações!$B$14)),"DOM ","")&amp;IF(Configurações!$B$3="Simples","",IF(ROUND(BD81*1440,0)&lt;=ROUND(Configurações!$B$11*1440,0),IF(ROUND(BE81*1440,0)&gt;0,"INT-INDEVIDO",""),IF(ROUND(BD81*1440,0)&lt;=ROUND(Configurações!$B$12*1440,0),IF(ROUND(BE81*1440,0)&lt;&gt;ROUND(Configurações!$B$8*1440,0),"INT-15MIN",""),IF(OR(ROUND(BE81*1440,0)&lt;ROUND(Configurações!$B$9*1440,0),ROUND(BE81*1440,0)&gt;ROUND(Configurações!$B$10*1440,0)),"INT-1H2H","")))))</f>
        <v/>
      </c>
      <c r="BI81" t="str">
        <f>IF(Configurações!$B$3="Simples",IF('Escala Simples'!H81="Trabalho","TRAB",IF('Escala Simples'!H81="Folga","FOLGA",IF('Escala Simples'!H81="Atestado","ATEST",IF('Escala Simples'!H81="Férias","FERIAS","")))),"")</f>
        <v/>
      </c>
      <c r="BJ81" s="71" t="str">
        <f>IF(Configurações!$B$3="Colunas",IF('Escala Colunas'!Q93="","",'Escala Colunas'!Q93),IF(Configurações!$B$3="Simples","",IF('Escala Linhas'!AC81="","",'Escala Linhas'!AC81)))</f>
        <v/>
      </c>
      <c r="BK81" s="71" t="str">
        <f>IF(Configurações!$B$3="Colunas",IF('Escala Colunas'!Q94="","",'Escala Colunas'!Q94),IF(Configurações!$B$3="Simples","",IF('Escala Linhas'!AD81="","",'Escala Linhas'!AD81)))</f>
        <v/>
      </c>
      <c r="BL81" s="71" t="str">
        <f>IF(Configurações!$B$3="Colunas",IF('Escala Colunas'!Q95="","",'Escala Colunas'!Q95),IF(Configurações!$B$3="Simples","",IF('Escala Linhas'!AE81="","",'Escala Linhas'!AE81)))</f>
        <v/>
      </c>
      <c r="BM81" s="71" t="str">
        <f>IF(Configurações!$B$3="Colunas",IF('Escala Colunas'!Q96="","",'Escala Colunas'!Q96),IF(Configurações!$B$3="Simples","",IF('Escala Linhas'!AF81="","",'Escala Linhas'!AF81)))</f>
        <v/>
      </c>
      <c r="BN81">
        <f>IF($B81="",0,IF(Configurações!$B$3="Simples",IF(OR(BT81="TRAB",BT81="ATEST"),1,0),IF(AND(BJ81&lt;&gt;"",BM81&lt;&gt;""),1,0)))</f>
        <v>0</v>
      </c>
      <c r="BO81" s="72">
        <f>IF(AND(BN81=1,Configurações!$B$3&lt;&gt;"Simples"),MOD(BM81-BJ81,1)-BP81,0)</f>
        <v>0</v>
      </c>
      <c r="BP81" s="72">
        <f t="shared" si="122"/>
        <v>0</v>
      </c>
      <c r="BQ81">
        <f t="shared" si="123"/>
        <v>0</v>
      </c>
      <c r="BR81">
        <f t="shared" si="124"/>
        <v>0</v>
      </c>
      <c r="BS81" s="38" t="str">
        <f>IF(BN81=0,"",IF(BQ81&gt;Configurações!$B$15,"7DIA ","")&amp;IF(AND(WEEKDAY(BJ$5)=1,BR81&gt;IF($D81="F",Configurações!$B$13,Configurações!$B$14)),"DOM ","")&amp;IF(Configurações!$B$3="Simples","",IF(ROUND(BO81*1440,0)&lt;=ROUND(Configurações!$B$11*1440,0),IF(ROUND(BP81*1440,0)&gt;0,"INT-INDEVIDO",""),IF(ROUND(BO81*1440,0)&lt;=ROUND(Configurações!$B$12*1440,0),IF(ROUND(BP81*1440,0)&lt;&gt;ROUND(Configurações!$B$8*1440,0),"INT-15MIN",""),IF(OR(ROUND(BP81*1440,0)&lt;ROUND(Configurações!$B$9*1440,0),ROUND(BP81*1440,0)&gt;ROUND(Configurações!$B$10*1440,0)),"INT-1H2H","")))))</f>
        <v/>
      </c>
      <c r="BT81" t="str">
        <f>IF(Configurações!$B$3="Simples",IF('Escala Simples'!I81="Trabalho","TRAB",IF('Escala Simples'!I81="Folga","FOLGA",IF('Escala Simples'!I81="Atestado","ATEST",IF('Escala Simples'!I81="Férias","FERIAS","")))),"")</f>
        <v/>
      </c>
      <c r="BU81" s="71" t="str">
        <f>IF(Configurações!$B$3="Colunas",IF('Escala Colunas'!Q98="","",'Escala Colunas'!Q98),IF(Configurações!$B$3="Simples","",IF('Escala Linhas'!AH81="","",'Escala Linhas'!AH81)))</f>
        <v/>
      </c>
      <c r="BV81" s="71" t="str">
        <f>IF(Configurações!$B$3="Colunas",IF('Escala Colunas'!Q99="","",'Escala Colunas'!Q99),IF(Configurações!$B$3="Simples","",IF('Escala Linhas'!AI81="","",'Escala Linhas'!AI81)))</f>
        <v/>
      </c>
      <c r="BW81" s="71" t="str">
        <f>IF(Configurações!$B$3="Colunas",IF('Escala Colunas'!Q100="","",'Escala Colunas'!Q100),IF(Configurações!$B$3="Simples","",IF('Escala Linhas'!AJ81="","",'Escala Linhas'!AJ81)))</f>
        <v/>
      </c>
      <c r="BX81" s="71" t="str">
        <f>IF(Configurações!$B$3="Colunas",IF('Escala Colunas'!Q101="","",'Escala Colunas'!Q101),IF(Configurações!$B$3="Simples","",IF('Escala Linhas'!AK81="","",'Escala Linhas'!AK81)))</f>
        <v/>
      </c>
      <c r="BY81">
        <f>IF($B81="",0,IF(Configurações!$B$3="Simples",IF(OR(CE81="TRAB",CE81="ATEST"),1,0),IF(AND(BU81&lt;&gt;"",BX81&lt;&gt;""),1,0)))</f>
        <v>0</v>
      </c>
      <c r="BZ81" s="72">
        <f>IF(AND(BY81=1,Configurações!$B$3&lt;&gt;"Simples"),MOD(BX81-BU81,1)-CA81,0)</f>
        <v>0</v>
      </c>
      <c r="CA81" s="72">
        <f t="shared" si="125"/>
        <v>0</v>
      </c>
      <c r="CB81">
        <f t="shared" si="126"/>
        <v>0</v>
      </c>
      <c r="CC81">
        <f t="shared" si="127"/>
        <v>0</v>
      </c>
      <c r="CD81" s="38" t="str">
        <f>IF(BY81=0,"",IF(CB81&gt;Configurações!$B$15,"7DIA ","")&amp;IF(AND(WEEKDAY(BU$5)=1,CC81&gt;IF($D81="F",Configurações!$B$13,Configurações!$B$14)),"DOM ","")&amp;IF(Configurações!$B$3="Simples","",IF(ROUND(BZ81*1440,0)&lt;=ROUND(Configurações!$B$11*1440,0),IF(ROUND(CA81*1440,0)&gt;0,"INT-INDEVIDO",""),IF(ROUND(BZ81*1440,0)&lt;=ROUND(Configurações!$B$12*1440,0),IF(ROUND(CA81*1440,0)&lt;&gt;ROUND(Configurações!$B$8*1440,0),"INT-15MIN",""),IF(OR(ROUND(CA81*1440,0)&lt;ROUND(Configurações!$B$9*1440,0),ROUND(CA81*1440,0)&gt;ROUND(Configurações!$B$10*1440,0)),"INT-1H2H","")))))</f>
        <v/>
      </c>
      <c r="CE81" t="str">
        <f>IF(Configurações!$B$3="Simples",IF('Escala Simples'!J81="Trabalho","TRAB",IF('Escala Simples'!J81="Folga","FOLGA",IF('Escala Simples'!J81="Atestado","ATEST",IF('Escala Simples'!J81="Férias","FERIAS","")))),"")</f>
        <v/>
      </c>
      <c r="CF81" s="71" t="str">
        <f>IF(Configurações!$B$3="Colunas",IF('Escala Colunas'!Q106="","",'Escala Colunas'!Q106),IF(Configurações!$B$3="Simples","",IF('Escala Linhas'!AP81="","",'Escala Linhas'!AP81)))</f>
        <v/>
      </c>
      <c r="CG81" s="71" t="str">
        <f>IF(Configurações!$B$3="Colunas",IF('Escala Colunas'!Q107="","",'Escala Colunas'!Q107),IF(Configurações!$B$3="Simples","",IF('Escala Linhas'!AQ81="","",'Escala Linhas'!AQ81)))</f>
        <v/>
      </c>
      <c r="CH81" s="71" t="str">
        <f>IF(Configurações!$B$3="Colunas",IF('Escala Colunas'!Q108="","",'Escala Colunas'!Q108),IF(Configurações!$B$3="Simples","",IF('Escala Linhas'!AR81="","",'Escala Linhas'!AR81)))</f>
        <v/>
      </c>
      <c r="CI81" s="71" t="str">
        <f>IF(Configurações!$B$3="Colunas",IF('Escala Colunas'!Q109="","",'Escala Colunas'!Q109),IF(Configurações!$B$3="Simples","",IF('Escala Linhas'!AS81="","",'Escala Linhas'!AS81)))</f>
        <v/>
      </c>
      <c r="CJ81">
        <f>IF($B81="",0,IF(Configurações!$B$3="Simples",IF(OR(CP81="TRAB",CP81="ATEST"),1,0),IF(AND(CF81&lt;&gt;"",CI81&lt;&gt;""),1,0)))</f>
        <v>0</v>
      </c>
      <c r="CK81" s="72">
        <f>IF(AND(CJ81=1,Configurações!$B$3&lt;&gt;"Simples"),MOD(CI81-CF81,1)-CL81,0)</f>
        <v>0</v>
      </c>
      <c r="CL81" s="72">
        <f t="shared" si="128"/>
        <v>0</v>
      </c>
      <c r="CM81">
        <f t="shared" si="129"/>
        <v>0</v>
      </c>
      <c r="CN81">
        <f t="shared" si="130"/>
        <v>0</v>
      </c>
      <c r="CO81" s="38" t="str">
        <f>IF(CJ81=0,"",IF(CM81&gt;Configurações!$B$15,"7DIA ","")&amp;IF(AND(WEEKDAY(CF$5)=1,CN81&gt;IF($D81="F",Configurações!$B$13,Configurações!$B$14)),"DOM ","")&amp;IF(Configurações!$B$3="Simples","",IF(ROUND(CK81*1440,0)&lt;=ROUND(Configurações!$B$11*1440,0),IF(ROUND(CL81*1440,0)&gt;0,"INT-INDEVIDO",""),IF(ROUND(CK81*1440,0)&lt;=ROUND(Configurações!$B$12*1440,0),IF(ROUND(CL81*1440,0)&lt;&gt;ROUND(Configurações!$B$8*1440,0),"INT-15MIN",""),IF(OR(ROUND(CL81*1440,0)&lt;ROUND(Configurações!$B$9*1440,0),ROUND(CL81*1440,0)&gt;ROUND(Configurações!$B$10*1440,0)),"INT-1H2H","")))))</f>
        <v/>
      </c>
      <c r="CP81" t="str">
        <f>IF(Configurações!$B$3="Simples",IF('Escala Simples'!M81="Trabalho","TRAB",IF('Escala Simples'!M81="Folga","FOLGA",IF('Escala Simples'!M81="Atestado","ATEST",IF('Escala Simples'!M81="Férias","FERIAS","")))),"")</f>
        <v/>
      </c>
      <c r="CQ81" s="71" t="str">
        <f>IF(Configurações!$B$3="Colunas",IF('Escala Colunas'!Q111="","",'Escala Colunas'!Q111),IF(Configurações!$B$3="Simples","",IF('Escala Linhas'!AU81="","",'Escala Linhas'!AU81)))</f>
        <v/>
      </c>
      <c r="CR81" s="71" t="str">
        <f>IF(Configurações!$B$3="Colunas",IF('Escala Colunas'!Q112="","",'Escala Colunas'!Q112),IF(Configurações!$B$3="Simples","",IF('Escala Linhas'!AV81="","",'Escala Linhas'!AV81)))</f>
        <v/>
      </c>
      <c r="CS81" s="71" t="str">
        <f>IF(Configurações!$B$3="Colunas",IF('Escala Colunas'!Q113="","",'Escala Colunas'!Q113),IF(Configurações!$B$3="Simples","",IF('Escala Linhas'!AW81="","",'Escala Linhas'!AW81)))</f>
        <v/>
      </c>
      <c r="CT81" s="71" t="str">
        <f>IF(Configurações!$B$3="Colunas",IF('Escala Colunas'!Q114="","",'Escala Colunas'!Q114),IF(Configurações!$B$3="Simples","",IF('Escala Linhas'!AX81="","",'Escala Linhas'!AX81)))</f>
        <v/>
      </c>
      <c r="CU81">
        <f>IF($B81="",0,IF(Configurações!$B$3="Simples",IF(OR(DA81="TRAB",DA81="ATEST"),1,0),IF(AND(CQ81&lt;&gt;"",CT81&lt;&gt;""),1,0)))</f>
        <v>0</v>
      </c>
      <c r="CV81" s="72">
        <f>IF(AND(CU81=1,Configurações!$B$3&lt;&gt;"Simples"),MOD(CT81-CQ81,1)-CW81,0)</f>
        <v>0</v>
      </c>
      <c r="CW81" s="72">
        <f t="shared" si="131"/>
        <v>0</v>
      </c>
      <c r="CX81">
        <f t="shared" si="132"/>
        <v>0</v>
      </c>
      <c r="CY81">
        <f t="shared" si="133"/>
        <v>0</v>
      </c>
      <c r="CZ81" s="38" t="str">
        <f>IF(CU81=0,"",IF(CX81&gt;Configurações!$B$15,"7DIA ","")&amp;IF(AND(WEEKDAY(CQ$5)=1,CY81&gt;IF($D81="F",Configurações!$B$13,Configurações!$B$14)),"DOM ","")&amp;IF(Configurações!$B$3="Simples","",IF(ROUND(CV81*1440,0)&lt;=ROUND(Configurações!$B$11*1440,0),IF(ROUND(CW81*1440,0)&gt;0,"INT-INDEVIDO",""),IF(ROUND(CV81*1440,0)&lt;=ROUND(Configurações!$B$12*1440,0),IF(ROUND(CW81*1440,0)&lt;&gt;ROUND(Configurações!$B$8*1440,0),"INT-15MIN",""),IF(OR(ROUND(CW81*1440,0)&lt;ROUND(Configurações!$B$9*1440,0),ROUND(CW81*1440,0)&gt;ROUND(Configurações!$B$10*1440,0)),"INT-1H2H","")))))</f>
        <v/>
      </c>
      <c r="DA81" t="str">
        <f>IF(Configurações!$B$3="Simples",IF('Escala Simples'!N81="Trabalho","TRAB",IF('Escala Simples'!N81="Folga","FOLGA",IF('Escala Simples'!N81="Atestado","ATEST",IF('Escala Simples'!N81="Férias","FERIAS","")))),"")</f>
        <v/>
      </c>
      <c r="DB81" s="71" t="str">
        <f>IF(Configurações!$B$3="Colunas",IF('Escala Colunas'!Q116="","",'Escala Colunas'!Q116),IF(Configurações!$B$3="Simples","",IF('Escala Linhas'!AZ81="","",'Escala Linhas'!AZ81)))</f>
        <v/>
      </c>
      <c r="DC81" s="71" t="str">
        <f>IF(Configurações!$B$3="Colunas",IF('Escala Colunas'!Q117="","",'Escala Colunas'!Q117),IF(Configurações!$B$3="Simples","",IF('Escala Linhas'!BA81="","",'Escala Linhas'!BA81)))</f>
        <v/>
      </c>
      <c r="DD81" s="71" t="str">
        <f>IF(Configurações!$B$3="Colunas",IF('Escala Colunas'!Q118="","",'Escala Colunas'!Q118),IF(Configurações!$B$3="Simples","",IF('Escala Linhas'!BB81="","",'Escala Linhas'!BB81)))</f>
        <v/>
      </c>
      <c r="DE81" s="71" t="str">
        <f>IF(Configurações!$B$3="Colunas",IF('Escala Colunas'!Q119="","",'Escala Colunas'!Q119),IF(Configurações!$B$3="Simples","",IF('Escala Linhas'!BC81="","",'Escala Linhas'!BC81)))</f>
        <v/>
      </c>
      <c r="DF81">
        <f>IF($B81="",0,IF(Configurações!$B$3="Simples",IF(OR(DL81="TRAB",DL81="ATEST"),1,0),IF(AND(DB81&lt;&gt;"",DE81&lt;&gt;""),1,0)))</f>
        <v>0</v>
      </c>
      <c r="DG81" s="72">
        <f>IF(AND(DF81=1,Configurações!$B$3&lt;&gt;"Simples"),MOD(DE81-DB81,1)-DH81,0)</f>
        <v>0</v>
      </c>
      <c r="DH81" s="72">
        <f t="shared" si="134"/>
        <v>0</v>
      </c>
      <c r="DI81">
        <f t="shared" si="135"/>
        <v>0</v>
      </c>
      <c r="DJ81">
        <f t="shared" si="136"/>
        <v>0</v>
      </c>
      <c r="DK81" s="38" t="str">
        <f>IF(DF81=0,"",IF(DI81&gt;Configurações!$B$15,"7DIA ","")&amp;IF(AND(WEEKDAY(DB$5)=1,DJ81&gt;IF($D81="F",Configurações!$B$13,Configurações!$B$14)),"DOM ","")&amp;IF(Configurações!$B$3="Simples","",IF(ROUND(DG81*1440,0)&lt;=ROUND(Configurações!$B$11*1440,0),IF(ROUND(DH81*1440,0)&gt;0,"INT-INDEVIDO",""),IF(ROUND(DG81*1440,0)&lt;=ROUND(Configurações!$B$12*1440,0),IF(ROUND(DH81*1440,0)&lt;&gt;ROUND(Configurações!$B$8*1440,0),"INT-15MIN",""),IF(OR(ROUND(DH81*1440,0)&lt;ROUND(Configurações!$B$9*1440,0),ROUND(DH81*1440,0)&gt;ROUND(Configurações!$B$10*1440,0)),"INT-1H2H","")))))</f>
        <v/>
      </c>
      <c r="DL81" t="str">
        <f>IF(Configurações!$B$3="Simples",IF('Escala Simples'!O81="Trabalho","TRAB",IF('Escala Simples'!O81="Folga","FOLGA",IF('Escala Simples'!O81="Atestado","ATEST",IF('Escala Simples'!O81="Férias","FERIAS","")))),"")</f>
        <v/>
      </c>
      <c r="DM81" s="71" t="str">
        <f>IF(Configurações!$B$3="Colunas",IF('Escala Colunas'!Q121="","",'Escala Colunas'!Q121),IF(Configurações!$B$3="Simples","",IF('Escala Linhas'!BE81="","",'Escala Linhas'!BE81)))</f>
        <v/>
      </c>
      <c r="DN81" s="71" t="str">
        <f>IF(Configurações!$B$3="Colunas",IF('Escala Colunas'!Q122="","",'Escala Colunas'!Q122),IF(Configurações!$B$3="Simples","",IF('Escala Linhas'!BF81="","",'Escala Linhas'!BF81)))</f>
        <v/>
      </c>
      <c r="DO81" s="71" t="str">
        <f>IF(Configurações!$B$3="Colunas",IF('Escala Colunas'!Q123="","",'Escala Colunas'!Q123),IF(Configurações!$B$3="Simples","",IF('Escala Linhas'!BG81="","",'Escala Linhas'!BG81)))</f>
        <v/>
      </c>
      <c r="DP81" s="71" t="str">
        <f>IF(Configurações!$B$3="Colunas",IF('Escala Colunas'!Q124="","",'Escala Colunas'!Q124),IF(Configurações!$B$3="Simples","",IF('Escala Linhas'!BH81="","",'Escala Linhas'!BH81)))</f>
        <v/>
      </c>
      <c r="DQ81">
        <f>IF($B81="",0,IF(Configurações!$B$3="Simples",IF(OR(DW81="TRAB",DW81="ATEST"),1,0),IF(AND(DM81&lt;&gt;"",DP81&lt;&gt;""),1,0)))</f>
        <v>0</v>
      </c>
      <c r="DR81" s="72">
        <f>IF(AND(DQ81=1,Configurações!$B$3&lt;&gt;"Simples"),MOD(DP81-DM81,1)-DS81,0)</f>
        <v>0</v>
      </c>
      <c r="DS81" s="72">
        <f t="shared" si="137"/>
        <v>0</v>
      </c>
      <c r="DT81">
        <f t="shared" si="138"/>
        <v>0</v>
      </c>
      <c r="DU81">
        <f t="shared" si="139"/>
        <v>0</v>
      </c>
      <c r="DV81" s="38" t="str">
        <f>IF(DQ81=0,"",IF(DT81&gt;Configurações!$B$15,"7DIA ","")&amp;IF(AND(WEEKDAY(DM$5)=1,DU81&gt;IF($D81="F",Configurações!$B$13,Configurações!$B$14)),"DOM ","")&amp;IF(Configurações!$B$3="Simples","",IF(ROUND(DR81*1440,0)&lt;=ROUND(Configurações!$B$11*1440,0),IF(ROUND(DS81*1440,0)&gt;0,"INT-INDEVIDO",""),IF(ROUND(DR81*1440,0)&lt;=ROUND(Configurações!$B$12*1440,0),IF(ROUND(DS81*1440,0)&lt;&gt;ROUND(Configurações!$B$8*1440,0),"INT-15MIN",""),IF(OR(ROUND(DS81*1440,0)&lt;ROUND(Configurações!$B$9*1440,0),ROUND(DS81*1440,0)&gt;ROUND(Configurações!$B$10*1440,0)),"INT-1H2H","")))))</f>
        <v/>
      </c>
      <c r="DW81" t="str">
        <f>IF(Configurações!$B$3="Simples",IF('Escala Simples'!P81="Trabalho","TRAB",IF('Escala Simples'!P81="Folga","FOLGA",IF('Escala Simples'!P81="Atestado","ATEST",IF('Escala Simples'!P81="Férias","FERIAS","")))),"")</f>
        <v/>
      </c>
      <c r="DX81" s="71" t="str">
        <f>IF(Configurações!$B$3="Colunas",IF('Escala Colunas'!Q126="","",'Escala Colunas'!Q126),IF(Configurações!$B$3="Simples","",IF('Escala Linhas'!BJ81="","",'Escala Linhas'!BJ81)))</f>
        <v/>
      </c>
      <c r="DY81" s="71" t="str">
        <f>IF(Configurações!$B$3="Colunas",IF('Escala Colunas'!Q127="","",'Escala Colunas'!Q127),IF(Configurações!$B$3="Simples","",IF('Escala Linhas'!BK81="","",'Escala Linhas'!BK81)))</f>
        <v/>
      </c>
      <c r="DZ81" s="71" t="str">
        <f>IF(Configurações!$B$3="Colunas",IF('Escala Colunas'!Q128="","",'Escala Colunas'!Q128),IF(Configurações!$B$3="Simples","",IF('Escala Linhas'!BL81="","",'Escala Linhas'!BL81)))</f>
        <v/>
      </c>
      <c r="EA81" s="71" t="str">
        <f>IF(Configurações!$B$3="Colunas",IF('Escala Colunas'!Q129="","",'Escala Colunas'!Q129),IF(Configurações!$B$3="Simples","",IF('Escala Linhas'!BM81="","",'Escala Linhas'!BM81)))</f>
        <v/>
      </c>
      <c r="EB81">
        <f>IF($B81="",0,IF(Configurações!$B$3="Simples",IF(OR(EH81="TRAB",EH81="ATEST"),1,0),IF(AND(DX81&lt;&gt;"",EA81&lt;&gt;""),1,0)))</f>
        <v>0</v>
      </c>
      <c r="EC81" s="72">
        <f>IF(AND(EB81=1,Configurações!$B$3&lt;&gt;"Simples"),MOD(EA81-DX81,1)-ED81,0)</f>
        <v>0</v>
      </c>
      <c r="ED81" s="72">
        <f t="shared" si="140"/>
        <v>0</v>
      </c>
      <c r="EE81">
        <f t="shared" si="141"/>
        <v>0</v>
      </c>
      <c r="EF81">
        <f t="shared" si="142"/>
        <v>0</v>
      </c>
      <c r="EG81" s="38" t="str">
        <f>IF(EB81=0,"",IF(EE81&gt;Configurações!$B$15,"7DIA ","")&amp;IF(AND(WEEKDAY(DX$5)=1,EF81&gt;IF($D81="F",Configurações!$B$13,Configurações!$B$14)),"DOM ","")&amp;IF(Configurações!$B$3="Simples","",IF(ROUND(EC81*1440,0)&lt;=ROUND(Configurações!$B$11*1440,0),IF(ROUND(ED81*1440,0)&gt;0,"INT-INDEVIDO",""),IF(ROUND(EC81*1440,0)&lt;=ROUND(Configurações!$B$12*1440,0),IF(ROUND(ED81*1440,0)&lt;&gt;ROUND(Configurações!$B$8*1440,0),"INT-15MIN",""),IF(OR(ROUND(ED81*1440,0)&lt;ROUND(Configurações!$B$9*1440,0),ROUND(ED81*1440,0)&gt;ROUND(Configurações!$B$10*1440,0)),"INT-1H2H","")))))</f>
        <v/>
      </c>
      <c r="EH81" t="str">
        <f>IF(Configurações!$B$3="Simples",IF('Escala Simples'!Q81="Trabalho","TRAB",IF('Escala Simples'!Q81="Folga","FOLGA",IF('Escala Simples'!Q81="Atestado","ATEST",IF('Escala Simples'!Q81="Férias","FERIAS","")))),"")</f>
        <v/>
      </c>
      <c r="EI81" s="71" t="str">
        <f>IF(Configurações!$B$3="Colunas",IF('Escala Colunas'!Q131="","",'Escala Colunas'!Q131),IF(Configurações!$B$3="Simples","",IF('Escala Linhas'!BO81="","",'Escala Linhas'!BO81)))</f>
        <v/>
      </c>
      <c r="EJ81" s="71" t="str">
        <f>IF(Configurações!$B$3="Colunas",IF('Escala Colunas'!Q132="","",'Escala Colunas'!Q132),IF(Configurações!$B$3="Simples","",IF('Escala Linhas'!BP81="","",'Escala Linhas'!BP81)))</f>
        <v/>
      </c>
      <c r="EK81" s="71" t="str">
        <f>IF(Configurações!$B$3="Colunas",IF('Escala Colunas'!Q133="","",'Escala Colunas'!Q133),IF(Configurações!$B$3="Simples","",IF('Escala Linhas'!BQ81="","",'Escala Linhas'!BQ81)))</f>
        <v/>
      </c>
      <c r="EL81" s="71" t="str">
        <f>IF(Configurações!$B$3="Colunas",IF('Escala Colunas'!Q134="","",'Escala Colunas'!Q134),IF(Configurações!$B$3="Simples","",IF('Escala Linhas'!BR81="","",'Escala Linhas'!BR81)))</f>
        <v/>
      </c>
      <c r="EM81">
        <f>IF($B81="",0,IF(Configurações!$B$3="Simples",IF(OR(ES81="TRAB",ES81="ATEST"),1,0),IF(AND(EI81&lt;&gt;"",EL81&lt;&gt;""),1,0)))</f>
        <v>0</v>
      </c>
      <c r="EN81" s="72">
        <f>IF(AND(EM81=1,Configurações!$B$3&lt;&gt;"Simples"),MOD(EL81-EI81,1)-EO81,0)</f>
        <v>0</v>
      </c>
      <c r="EO81" s="72">
        <f t="shared" si="143"/>
        <v>0</v>
      </c>
      <c r="EP81">
        <f t="shared" si="144"/>
        <v>0</v>
      </c>
      <c r="EQ81">
        <f t="shared" si="145"/>
        <v>0</v>
      </c>
      <c r="ER81" s="38" t="str">
        <f>IF(EM81=0,"",IF(EP81&gt;Configurações!$B$15,"7DIA ","")&amp;IF(AND(WEEKDAY(EI$5)=1,EQ81&gt;IF($D81="F",Configurações!$B$13,Configurações!$B$14)),"DOM ","")&amp;IF(Configurações!$B$3="Simples","",IF(ROUND(EN81*1440,0)&lt;=ROUND(Configurações!$B$11*1440,0),IF(ROUND(EO81*1440,0)&gt;0,"INT-INDEVIDO",""),IF(ROUND(EN81*1440,0)&lt;=ROUND(Configurações!$B$12*1440,0),IF(ROUND(EO81*1440,0)&lt;&gt;ROUND(Configurações!$B$8*1440,0),"INT-15MIN",""),IF(OR(ROUND(EO81*1440,0)&lt;ROUND(Configurações!$B$9*1440,0),ROUND(EO81*1440,0)&gt;ROUND(Configurações!$B$10*1440,0)),"INT-1H2H","")))))</f>
        <v/>
      </c>
      <c r="ES81" t="str">
        <f>IF(Configurações!$B$3="Simples",IF('Escala Simples'!R81="Trabalho","TRAB",IF('Escala Simples'!R81="Folga","FOLGA",IF('Escala Simples'!R81="Atestado","ATEST",IF('Escala Simples'!R81="Férias","FERIAS","")))),"")</f>
        <v/>
      </c>
      <c r="ET81" s="71" t="str">
        <f>IF(Configurações!$B$3="Colunas",IF('Escala Colunas'!Q136="","",'Escala Colunas'!Q136),IF(Configurações!$B$3="Simples","",IF('Escala Linhas'!BT81="","",'Escala Linhas'!BT81)))</f>
        <v/>
      </c>
      <c r="EU81" s="71" t="str">
        <f>IF(Configurações!$B$3="Colunas",IF('Escala Colunas'!Q137="","",'Escala Colunas'!Q137),IF(Configurações!$B$3="Simples","",IF('Escala Linhas'!BU81="","",'Escala Linhas'!BU81)))</f>
        <v/>
      </c>
      <c r="EV81" s="71" t="str">
        <f>IF(Configurações!$B$3="Colunas",IF('Escala Colunas'!Q138="","",'Escala Colunas'!Q138),IF(Configurações!$B$3="Simples","",IF('Escala Linhas'!BV81="","",'Escala Linhas'!BV81)))</f>
        <v/>
      </c>
      <c r="EW81" s="71" t="str">
        <f>IF(Configurações!$B$3="Colunas",IF('Escala Colunas'!Q139="","",'Escala Colunas'!Q139),IF(Configurações!$B$3="Simples","",IF('Escala Linhas'!BW81="","",'Escala Linhas'!BW81)))</f>
        <v/>
      </c>
      <c r="EX81">
        <f>IF($B81="",0,IF(Configurações!$B$3="Simples",IF(OR(FD81="TRAB",FD81="ATEST"),1,0),IF(AND(ET81&lt;&gt;"",EW81&lt;&gt;""),1,0)))</f>
        <v>0</v>
      </c>
      <c r="EY81" s="72">
        <f>IF(AND(EX81=1,Configurações!$B$3&lt;&gt;"Simples"),MOD(EW81-ET81,1)-EZ81,0)</f>
        <v>0</v>
      </c>
      <c r="EZ81" s="72">
        <f t="shared" si="146"/>
        <v>0</v>
      </c>
      <c r="FA81">
        <f t="shared" si="147"/>
        <v>0</v>
      </c>
      <c r="FB81">
        <f t="shared" si="148"/>
        <v>0</v>
      </c>
      <c r="FC81" s="38" t="str">
        <f>IF(EX81=0,"",IF(FA81&gt;Configurações!$B$15,"7DIA ","")&amp;IF(AND(WEEKDAY(ET$5)=1,FB81&gt;IF($D81="F",Configurações!$B$13,Configurações!$B$14)),"DOM ","")&amp;IF(Configurações!$B$3="Simples","",IF(ROUND(EY81*1440,0)&lt;=ROUND(Configurações!$B$11*1440,0),IF(ROUND(EZ81*1440,0)&gt;0,"INT-INDEVIDO",""),IF(ROUND(EY81*1440,0)&lt;=ROUND(Configurações!$B$12*1440,0),IF(ROUND(EZ81*1440,0)&lt;&gt;ROUND(Configurações!$B$8*1440,0),"INT-15MIN",""),IF(OR(ROUND(EZ81*1440,0)&lt;ROUND(Configurações!$B$9*1440,0),ROUND(EZ81*1440,0)&gt;ROUND(Configurações!$B$10*1440,0)),"INT-1H2H","")))))</f>
        <v/>
      </c>
      <c r="FD81" t="str">
        <f>IF(Configurações!$B$3="Simples",IF('Escala Simples'!S81="Trabalho","TRAB",IF('Escala Simples'!S81="Folga","FOLGA",IF('Escala Simples'!S81="Atestado","ATEST",IF('Escala Simples'!S81="Férias","FERIAS","")))),"")</f>
        <v/>
      </c>
      <c r="FE81" s="71" t="str">
        <f>IF(Configurações!$B$3="Colunas",IF('Escala Colunas'!Q144="","",'Escala Colunas'!Q144),IF(Configurações!$B$3="Simples","",IF('Escala Linhas'!CB81="","",'Escala Linhas'!CB81)))</f>
        <v/>
      </c>
      <c r="FF81" s="71" t="str">
        <f>IF(Configurações!$B$3="Colunas",IF('Escala Colunas'!Q145="","",'Escala Colunas'!Q145),IF(Configurações!$B$3="Simples","",IF('Escala Linhas'!CC81="","",'Escala Linhas'!CC81)))</f>
        <v/>
      </c>
      <c r="FG81" s="71" t="str">
        <f>IF(Configurações!$B$3="Colunas",IF('Escala Colunas'!Q146="","",'Escala Colunas'!Q146),IF(Configurações!$B$3="Simples","",IF('Escala Linhas'!CD81="","",'Escala Linhas'!CD81)))</f>
        <v/>
      </c>
      <c r="FH81" s="71" t="str">
        <f>IF(Configurações!$B$3="Colunas",IF('Escala Colunas'!Q147="","",'Escala Colunas'!Q147),IF(Configurações!$B$3="Simples","",IF('Escala Linhas'!CE81="","",'Escala Linhas'!CE81)))</f>
        <v/>
      </c>
      <c r="FI81">
        <f>IF($B81="",0,IF(Configurações!$B$3="Simples",IF(OR(FO81="TRAB",FO81="ATEST"),1,0),IF(AND(FE81&lt;&gt;"",FH81&lt;&gt;""),1,0)))</f>
        <v>0</v>
      </c>
      <c r="FJ81" s="72">
        <f>IF(AND(FI81=1,Configurações!$B$3&lt;&gt;"Simples"),MOD(FH81-FE81,1)-FK81,0)</f>
        <v>0</v>
      </c>
      <c r="FK81" s="72">
        <f t="shared" si="149"/>
        <v>0</v>
      </c>
      <c r="FL81">
        <f t="shared" si="150"/>
        <v>0</v>
      </c>
      <c r="FM81">
        <f t="shared" si="151"/>
        <v>0</v>
      </c>
      <c r="FN81" s="38" t="str">
        <f>IF(FI81=0,"",IF(FL81&gt;Configurações!$B$15,"7DIA ","")&amp;IF(AND(WEEKDAY(FE$5)=1,FM81&gt;IF($D81="F",Configurações!$B$13,Configurações!$B$14)),"DOM ","")&amp;IF(Configurações!$B$3="Simples","",IF(ROUND(FJ81*1440,0)&lt;=ROUND(Configurações!$B$11*1440,0),IF(ROUND(FK81*1440,0)&gt;0,"INT-INDEVIDO",""),IF(ROUND(FJ81*1440,0)&lt;=ROUND(Configurações!$B$12*1440,0),IF(ROUND(FK81*1440,0)&lt;&gt;ROUND(Configurações!$B$8*1440,0),"INT-15MIN",""),IF(OR(ROUND(FK81*1440,0)&lt;ROUND(Configurações!$B$9*1440,0),ROUND(FK81*1440,0)&gt;ROUND(Configurações!$B$10*1440,0)),"INT-1H2H","")))))</f>
        <v/>
      </c>
      <c r="FO81" t="str">
        <f>IF(Configurações!$B$3="Simples",IF('Escala Simples'!V81="Trabalho","TRAB",IF('Escala Simples'!V81="Folga","FOLGA",IF('Escala Simples'!V81="Atestado","ATEST",IF('Escala Simples'!V81="Férias","FERIAS","")))),"")</f>
        <v/>
      </c>
      <c r="FP81" s="71" t="str">
        <f>IF(Configurações!$B$3="Colunas",IF('Escala Colunas'!Q149="","",'Escala Colunas'!Q149),IF(Configurações!$B$3="Simples","",IF('Escala Linhas'!CG81="","",'Escala Linhas'!CG81)))</f>
        <v/>
      </c>
      <c r="FQ81" s="71" t="str">
        <f>IF(Configurações!$B$3="Colunas",IF('Escala Colunas'!Q150="","",'Escala Colunas'!Q150),IF(Configurações!$B$3="Simples","",IF('Escala Linhas'!CH81="","",'Escala Linhas'!CH81)))</f>
        <v/>
      </c>
      <c r="FR81" s="71" t="str">
        <f>IF(Configurações!$B$3="Colunas",IF('Escala Colunas'!Q151="","",'Escala Colunas'!Q151),IF(Configurações!$B$3="Simples","",IF('Escala Linhas'!CI81="","",'Escala Linhas'!CI81)))</f>
        <v/>
      </c>
      <c r="FS81" s="71" t="str">
        <f>IF(Configurações!$B$3="Colunas",IF('Escala Colunas'!Q152="","",'Escala Colunas'!Q152),IF(Configurações!$B$3="Simples","",IF('Escala Linhas'!CJ81="","",'Escala Linhas'!CJ81)))</f>
        <v/>
      </c>
      <c r="FT81">
        <f>IF($B81="",0,IF(Configurações!$B$3="Simples",IF(OR(FZ81="TRAB",FZ81="ATEST"),1,0),IF(AND(FP81&lt;&gt;"",FS81&lt;&gt;""),1,0)))</f>
        <v>0</v>
      </c>
      <c r="FU81" s="72">
        <f>IF(AND(FT81=1,Configurações!$B$3&lt;&gt;"Simples"),MOD(FS81-FP81,1)-FV81,0)</f>
        <v>0</v>
      </c>
      <c r="FV81" s="72">
        <f t="shared" si="152"/>
        <v>0</v>
      </c>
      <c r="FW81">
        <f t="shared" si="153"/>
        <v>0</v>
      </c>
      <c r="FX81">
        <f t="shared" si="154"/>
        <v>0</v>
      </c>
      <c r="FY81" s="38" t="str">
        <f>IF(FT81=0,"",IF(FW81&gt;Configurações!$B$15,"7DIA ","")&amp;IF(AND(WEEKDAY(FP$5)=1,FX81&gt;IF($D81="F",Configurações!$B$13,Configurações!$B$14)),"DOM ","")&amp;IF(Configurações!$B$3="Simples","",IF(ROUND(FU81*1440,0)&lt;=ROUND(Configurações!$B$11*1440,0),IF(ROUND(FV81*1440,0)&gt;0,"INT-INDEVIDO",""),IF(ROUND(FU81*1440,0)&lt;=ROUND(Configurações!$B$12*1440,0),IF(ROUND(FV81*1440,0)&lt;&gt;ROUND(Configurações!$B$8*1440,0),"INT-15MIN",""),IF(OR(ROUND(FV81*1440,0)&lt;ROUND(Configurações!$B$9*1440,0),ROUND(FV81*1440,0)&gt;ROUND(Configurações!$B$10*1440,0)),"INT-1H2H","")))))</f>
        <v/>
      </c>
      <c r="FZ81" t="str">
        <f>IF(Configurações!$B$3="Simples",IF('Escala Simples'!W81="Trabalho","TRAB",IF('Escala Simples'!W81="Folga","FOLGA",IF('Escala Simples'!W81="Atestado","ATEST",IF('Escala Simples'!W81="Férias","FERIAS","")))),"")</f>
        <v/>
      </c>
      <c r="GA81" s="71" t="str">
        <f>IF(Configurações!$B$3="Colunas",IF('Escala Colunas'!Q154="","",'Escala Colunas'!Q154),IF(Configurações!$B$3="Simples","",IF('Escala Linhas'!CL81="","",'Escala Linhas'!CL81)))</f>
        <v/>
      </c>
      <c r="GB81" s="71" t="str">
        <f>IF(Configurações!$B$3="Colunas",IF('Escala Colunas'!Q155="","",'Escala Colunas'!Q155),IF(Configurações!$B$3="Simples","",IF('Escala Linhas'!CM81="","",'Escala Linhas'!CM81)))</f>
        <v/>
      </c>
      <c r="GC81" s="71" t="str">
        <f>IF(Configurações!$B$3="Colunas",IF('Escala Colunas'!Q156="","",'Escala Colunas'!Q156),IF(Configurações!$B$3="Simples","",IF('Escala Linhas'!CN81="","",'Escala Linhas'!CN81)))</f>
        <v/>
      </c>
      <c r="GD81" s="71" t="str">
        <f>IF(Configurações!$B$3="Colunas",IF('Escala Colunas'!Q157="","",'Escala Colunas'!Q157),IF(Configurações!$B$3="Simples","",IF('Escala Linhas'!CO81="","",'Escala Linhas'!CO81)))</f>
        <v/>
      </c>
      <c r="GE81">
        <f>IF($B81="",0,IF(Configurações!$B$3="Simples",IF(OR(GK81="TRAB",GK81="ATEST"),1,0),IF(AND(GA81&lt;&gt;"",GD81&lt;&gt;""),1,0)))</f>
        <v>0</v>
      </c>
      <c r="GF81" s="72">
        <f>IF(AND(GE81=1,Configurações!$B$3&lt;&gt;"Simples"),MOD(GD81-GA81,1)-GG81,0)</f>
        <v>0</v>
      </c>
      <c r="GG81" s="72">
        <f t="shared" si="155"/>
        <v>0</v>
      </c>
      <c r="GH81">
        <f t="shared" si="156"/>
        <v>0</v>
      </c>
      <c r="GI81">
        <f t="shared" si="157"/>
        <v>0</v>
      </c>
      <c r="GJ81" s="38" t="str">
        <f>IF(GE81=0,"",IF(GH81&gt;Configurações!$B$15,"7DIA ","")&amp;IF(AND(WEEKDAY(GA$5)=1,GI81&gt;IF($D81="F",Configurações!$B$13,Configurações!$B$14)),"DOM ","")&amp;IF(Configurações!$B$3="Simples","",IF(ROUND(GF81*1440,0)&lt;=ROUND(Configurações!$B$11*1440,0),IF(ROUND(GG81*1440,0)&gt;0,"INT-INDEVIDO",""),IF(ROUND(GF81*1440,0)&lt;=ROUND(Configurações!$B$12*1440,0),IF(ROUND(GG81*1440,0)&lt;&gt;ROUND(Configurações!$B$8*1440,0),"INT-15MIN",""),IF(OR(ROUND(GG81*1440,0)&lt;ROUND(Configurações!$B$9*1440,0),ROUND(GG81*1440,0)&gt;ROUND(Configurações!$B$10*1440,0)),"INT-1H2H","")))))</f>
        <v/>
      </c>
      <c r="GK81" t="str">
        <f>IF(Configurações!$B$3="Simples",IF('Escala Simples'!X81="Trabalho","TRAB",IF('Escala Simples'!X81="Folga","FOLGA",IF('Escala Simples'!X81="Atestado","ATEST",IF('Escala Simples'!X81="Férias","FERIAS","")))),"")</f>
        <v/>
      </c>
      <c r="GL81" s="71" t="str">
        <f>IF(Configurações!$B$3="Colunas",IF('Escala Colunas'!Q159="","",'Escala Colunas'!Q159),IF(Configurações!$B$3="Simples","",IF('Escala Linhas'!CQ81="","",'Escala Linhas'!CQ81)))</f>
        <v/>
      </c>
      <c r="GM81" s="71" t="str">
        <f>IF(Configurações!$B$3="Colunas",IF('Escala Colunas'!Q160="","",'Escala Colunas'!Q160),IF(Configurações!$B$3="Simples","",IF('Escala Linhas'!CR81="","",'Escala Linhas'!CR81)))</f>
        <v/>
      </c>
      <c r="GN81" s="71" t="str">
        <f>IF(Configurações!$B$3="Colunas",IF('Escala Colunas'!Q161="","",'Escala Colunas'!Q161),IF(Configurações!$B$3="Simples","",IF('Escala Linhas'!CS81="","",'Escala Linhas'!CS81)))</f>
        <v/>
      </c>
      <c r="GO81" s="71" t="str">
        <f>IF(Configurações!$B$3="Colunas",IF('Escala Colunas'!Q162="","",'Escala Colunas'!Q162),IF(Configurações!$B$3="Simples","",IF('Escala Linhas'!CT81="","",'Escala Linhas'!CT81)))</f>
        <v/>
      </c>
      <c r="GP81">
        <f>IF($B81="",0,IF(Configurações!$B$3="Simples",IF(OR(GV81="TRAB",GV81="ATEST"),1,0),IF(AND(GL81&lt;&gt;"",GO81&lt;&gt;""),1,0)))</f>
        <v>0</v>
      </c>
      <c r="GQ81" s="72">
        <f>IF(AND(GP81=1,Configurações!$B$3&lt;&gt;"Simples"),MOD(GO81-GL81,1)-GR81,0)</f>
        <v>0</v>
      </c>
      <c r="GR81" s="72">
        <f t="shared" si="158"/>
        <v>0</v>
      </c>
      <c r="GS81">
        <f t="shared" si="159"/>
        <v>0</v>
      </c>
      <c r="GT81">
        <f t="shared" si="160"/>
        <v>0</v>
      </c>
      <c r="GU81" s="38" t="str">
        <f>IF(GP81=0,"",IF(GS81&gt;Configurações!$B$15,"7DIA ","")&amp;IF(AND(WEEKDAY(GL$5)=1,GT81&gt;IF($D81="F",Configurações!$B$13,Configurações!$B$14)),"DOM ","")&amp;IF(Configurações!$B$3="Simples","",IF(ROUND(GQ81*1440,0)&lt;=ROUND(Configurações!$B$11*1440,0),IF(ROUND(GR81*1440,0)&gt;0,"INT-INDEVIDO",""),IF(ROUND(GQ81*1440,0)&lt;=ROUND(Configurações!$B$12*1440,0),IF(ROUND(GR81*1440,0)&lt;&gt;ROUND(Configurações!$B$8*1440,0),"INT-15MIN",""),IF(OR(ROUND(GR81*1440,0)&lt;ROUND(Configurações!$B$9*1440,0),ROUND(GR81*1440,0)&gt;ROUND(Configurações!$B$10*1440,0)),"INT-1H2H","")))))</f>
        <v/>
      </c>
      <c r="GV81" t="str">
        <f>IF(Configurações!$B$3="Simples",IF('Escala Simples'!Y81="Trabalho","TRAB",IF('Escala Simples'!Y81="Folga","FOLGA",IF('Escala Simples'!Y81="Atestado","ATEST",IF('Escala Simples'!Y81="Férias","FERIAS","")))),"")</f>
        <v/>
      </c>
      <c r="GW81" s="71" t="str">
        <f>IF(Configurações!$B$3="Colunas",IF('Escala Colunas'!Q164="","",'Escala Colunas'!Q164),IF(Configurações!$B$3="Simples","",IF('Escala Linhas'!CV81="","",'Escala Linhas'!CV81)))</f>
        <v/>
      </c>
      <c r="GX81" s="71" t="str">
        <f>IF(Configurações!$B$3="Colunas",IF('Escala Colunas'!Q165="","",'Escala Colunas'!Q165),IF(Configurações!$B$3="Simples","",IF('Escala Linhas'!CW81="","",'Escala Linhas'!CW81)))</f>
        <v/>
      </c>
      <c r="GY81" s="71" t="str">
        <f>IF(Configurações!$B$3="Colunas",IF('Escala Colunas'!Q166="","",'Escala Colunas'!Q166),IF(Configurações!$B$3="Simples","",IF('Escala Linhas'!CX81="","",'Escala Linhas'!CX81)))</f>
        <v/>
      </c>
      <c r="GZ81" s="71" t="str">
        <f>IF(Configurações!$B$3="Colunas",IF('Escala Colunas'!Q167="","",'Escala Colunas'!Q167),IF(Configurações!$B$3="Simples","",IF('Escala Linhas'!CY81="","",'Escala Linhas'!CY81)))</f>
        <v/>
      </c>
      <c r="HA81">
        <f>IF($B81="",0,IF(Configurações!$B$3="Simples",IF(OR(HG81="TRAB",HG81="ATEST"),1,0),IF(AND(GW81&lt;&gt;"",GZ81&lt;&gt;""),1,0)))</f>
        <v>0</v>
      </c>
      <c r="HB81" s="72">
        <f>IF(AND(HA81=1,Configurações!$B$3&lt;&gt;"Simples"),MOD(GZ81-GW81,1)-HC81,0)</f>
        <v>0</v>
      </c>
      <c r="HC81" s="72">
        <f t="shared" si="161"/>
        <v>0</v>
      </c>
      <c r="HD81">
        <f t="shared" si="162"/>
        <v>0</v>
      </c>
      <c r="HE81">
        <f t="shared" si="163"/>
        <v>0</v>
      </c>
      <c r="HF81" s="38" t="str">
        <f>IF(HA81=0,"",IF(HD81&gt;Configurações!$B$15,"7DIA ","")&amp;IF(AND(WEEKDAY(GW$5)=1,HE81&gt;IF($D81="F",Configurações!$B$13,Configurações!$B$14)),"DOM ","")&amp;IF(Configurações!$B$3="Simples","",IF(ROUND(HB81*1440,0)&lt;=ROUND(Configurações!$B$11*1440,0),IF(ROUND(HC81*1440,0)&gt;0,"INT-INDEVIDO",""),IF(ROUND(HB81*1440,0)&lt;=ROUND(Configurações!$B$12*1440,0),IF(ROUND(HC81*1440,0)&lt;&gt;ROUND(Configurações!$B$8*1440,0),"INT-15MIN",""),IF(OR(ROUND(HC81*1440,0)&lt;ROUND(Configurações!$B$9*1440,0),ROUND(HC81*1440,0)&gt;ROUND(Configurações!$B$10*1440,0)),"INT-1H2H","")))))</f>
        <v/>
      </c>
      <c r="HG81" t="str">
        <f>IF(Configurações!$B$3="Simples",IF('Escala Simples'!Z81="Trabalho","TRAB",IF('Escala Simples'!Z81="Folga","FOLGA",IF('Escala Simples'!Z81="Atestado","ATEST",IF('Escala Simples'!Z81="Férias","FERIAS","")))),"")</f>
        <v/>
      </c>
      <c r="HH81" s="71" t="str">
        <f>IF(Configurações!$B$3="Colunas",IF('Escala Colunas'!Q169="","",'Escala Colunas'!Q169),IF(Configurações!$B$3="Simples","",IF('Escala Linhas'!DA81="","",'Escala Linhas'!DA81)))</f>
        <v/>
      </c>
      <c r="HI81" s="71" t="str">
        <f>IF(Configurações!$B$3="Colunas",IF('Escala Colunas'!Q170="","",'Escala Colunas'!Q170),IF(Configurações!$B$3="Simples","",IF('Escala Linhas'!DB81="","",'Escala Linhas'!DB81)))</f>
        <v/>
      </c>
      <c r="HJ81" s="71" t="str">
        <f>IF(Configurações!$B$3="Colunas",IF('Escala Colunas'!Q171="","",'Escala Colunas'!Q171),IF(Configurações!$B$3="Simples","",IF('Escala Linhas'!DC81="","",'Escala Linhas'!DC81)))</f>
        <v/>
      </c>
      <c r="HK81" s="71" t="str">
        <f>IF(Configurações!$B$3="Colunas",IF('Escala Colunas'!Q172="","",'Escala Colunas'!Q172),IF(Configurações!$B$3="Simples","",IF('Escala Linhas'!DD81="","",'Escala Linhas'!DD81)))</f>
        <v/>
      </c>
      <c r="HL81">
        <f>IF($B81="",0,IF(Configurações!$B$3="Simples",IF(OR(HR81="TRAB",HR81="ATEST"),1,0),IF(AND(HH81&lt;&gt;"",HK81&lt;&gt;""),1,0)))</f>
        <v>0</v>
      </c>
      <c r="HM81" s="72">
        <f>IF(AND(HL81=1,Configurações!$B$3&lt;&gt;"Simples"),MOD(HK81-HH81,1)-HN81,0)</f>
        <v>0</v>
      </c>
      <c r="HN81" s="72">
        <f t="shared" si="164"/>
        <v>0</v>
      </c>
      <c r="HO81">
        <f t="shared" si="165"/>
        <v>0</v>
      </c>
      <c r="HP81">
        <f t="shared" si="166"/>
        <v>0</v>
      </c>
      <c r="HQ81" s="38" t="str">
        <f>IF(HL81=0,"",IF(HO81&gt;Configurações!$B$15,"7DIA ","")&amp;IF(AND(WEEKDAY(HH$5)=1,HP81&gt;IF($D81="F",Configurações!$B$13,Configurações!$B$14)),"DOM ","")&amp;IF(Configurações!$B$3="Simples","",IF(ROUND(HM81*1440,0)&lt;=ROUND(Configurações!$B$11*1440,0),IF(ROUND(HN81*1440,0)&gt;0,"INT-INDEVIDO",""),IF(ROUND(HM81*1440,0)&lt;=ROUND(Configurações!$B$12*1440,0),IF(ROUND(HN81*1440,0)&lt;&gt;ROUND(Configurações!$B$8*1440,0),"INT-15MIN",""),IF(OR(ROUND(HN81*1440,0)&lt;ROUND(Configurações!$B$9*1440,0),ROUND(HN81*1440,0)&gt;ROUND(Configurações!$B$10*1440,0)),"INT-1H2H","")))))</f>
        <v/>
      </c>
      <c r="HR81" t="str">
        <f>IF(Configurações!$B$3="Simples",IF('Escala Simples'!AA81="Trabalho","TRAB",IF('Escala Simples'!AA81="Folga","FOLGA",IF('Escala Simples'!AA81="Atestado","ATEST",IF('Escala Simples'!AA81="Férias","FERIAS","")))),"")</f>
        <v/>
      </c>
      <c r="HS81" s="71" t="str">
        <f>IF(Configurações!$B$3="Colunas",IF('Escala Colunas'!Q174="","",'Escala Colunas'!Q174),IF(Configurações!$B$3="Simples","",IF('Escala Linhas'!DF81="","",'Escala Linhas'!DF81)))</f>
        <v/>
      </c>
      <c r="HT81" s="71" t="str">
        <f>IF(Configurações!$B$3="Colunas",IF('Escala Colunas'!Q175="","",'Escala Colunas'!Q175),IF(Configurações!$B$3="Simples","",IF('Escala Linhas'!DG81="","",'Escala Linhas'!DG81)))</f>
        <v/>
      </c>
      <c r="HU81" s="71" t="str">
        <f>IF(Configurações!$B$3="Colunas",IF('Escala Colunas'!Q176="","",'Escala Colunas'!Q176),IF(Configurações!$B$3="Simples","",IF('Escala Linhas'!DH81="","",'Escala Linhas'!DH81)))</f>
        <v/>
      </c>
      <c r="HV81" s="71" t="str">
        <f>IF(Configurações!$B$3="Colunas",IF('Escala Colunas'!Q177="","",'Escala Colunas'!Q177),IF(Configurações!$B$3="Simples","",IF('Escala Linhas'!DI81="","",'Escala Linhas'!DI81)))</f>
        <v/>
      </c>
      <c r="HW81">
        <f>IF($B81="",0,IF(Configurações!$B$3="Simples",IF(OR(IC81="TRAB",IC81="ATEST"),1,0),IF(AND(HS81&lt;&gt;"",HV81&lt;&gt;""),1,0)))</f>
        <v>0</v>
      </c>
      <c r="HX81" s="72">
        <f>IF(AND(HW81=1,Configurações!$B$3&lt;&gt;"Simples"),MOD(HV81-HS81,1)-HY81,0)</f>
        <v>0</v>
      </c>
      <c r="HY81" s="72">
        <f t="shared" si="167"/>
        <v>0</v>
      </c>
      <c r="HZ81">
        <f t="shared" si="168"/>
        <v>0</v>
      </c>
      <c r="IA81">
        <f t="shared" si="169"/>
        <v>0</v>
      </c>
      <c r="IB81" s="38" t="str">
        <f>IF(HW81=0,"",IF(HZ81&gt;Configurações!$B$15,"7DIA ","")&amp;IF(AND(WEEKDAY(HS$5)=1,IA81&gt;IF($D81="F",Configurações!$B$13,Configurações!$B$14)),"DOM ","")&amp;IF(Configurações!$B$3="Simples","",IF(ROUND(HX81*1440,0)&lt;=ROUND(Configurações!$B$11*1440,0),IF(ROUND(HY81*1440,0)&gt;0,"INT-INDEVIDO",""),IF(ROUND(HX81*1440,0)&lt;=ROUND(Configurações!$B$12*1440,0),IF(ROUND(HY81*1440,0)&lt;&gt;ROUND(Configurações!$B$8*1440,0),"INT-15MIN",""),IF(OR(ROUND(HY81*1440,0)&lt;ROUND(Configurações!$B$9*1440,0),ROUND(HY81*1440,0)&gt;ROUND(Configurações!$B$10*1440,0)),"INT-1H2H","")))))</f>
        <v/>
      </c>
      <c r="IC81" t="str">
        <f>IF(Configurações!$B$3="Simples",IF('Escala Simples'!AB81="Trabalho","TRAB",IF('Escala Simples'!AB81="Folga","FOLGA",IF('Escala Simples'!AB81="Atestado","ATEST",IF('Escala Simples'!AB81="Férias","FERIAS","")))),"")</f>
        <v/>
      </c>
      <c r="ID81" s="71" t="str">
        <f>IF(Configurações!$B$3="Colunas",IF('Escala Colunas'!Q182="","",'Escala Colunas'!Q182),IF(Configurações!$B$3="Simples","",IF('Escala Linhas'!DN81="","",'Escala Linhas'!DN81)))</f>
        <v/>
      </c>
      <c r="IE81" s="71" t="str">
        <f>IF(Configurações!$B$3="Colunas",IF('Escala Colunas'!Q183="","",'Escala Colunas'!Q183),IF(Configurações!$B$3="Simples","",IF('Escala Linhas'!DO81="","",'Escala Linhas'!DO81)))</f>
        <v/>
      </c>
      <c r="IF81" s="71" t="str">
        <f>IF(Configurações!$B$3="Colunas",IF('Escala Colunas'!Q184="","",'Escala Colunas'!Q184),IF(Configurações!$B$3="Simples","",IF('Escala Linhas'!DP81="","",'Escala Linhas'!DP81)))</f>
        <v/>
      </c>
      <c r="IG81" s="71" t="str">
        <f>IF(Configurações!$B$3="Colunas",IF('Escala Colunas'!Q185="","",'Escala Colunas'!Q185),IF(Configurações!$B$3="Simples","",IF('Escala Linhas'!DQ81="","",'Escala Linhas'!DQ81)))</f>
        <v/>
      </c>
      <c r="IH81">
        <f>IF($B81="",0,IF(Configurações!$B$3="Simples",IF(OR(IN81="TRAB",IN81="ATEST"),1,0),IF(AND(ID81&lt;&gt;"",IG81&lt;&gt;""),1,0)))</f>
        <v>0</v>
      </c>
      <c r="II81" s="72">
        <f>IF(AND(IH81=1,Configurações!$B$3&lt;&gt;"Simples"),MOD(IG81-ID81,1)-IJ81,0)</f>
        <v>0</v>
      </c>
      <c r="IJ81" s="72">
        <f t="shared" si="170"/>
        <v>0</v>
      </c>
      <c r="IK81">
        <f t="shared" si="171"/>
        <v>0</v>
      </c>
      <c r="IL81">
        <f t="shared" si="172"/>
        <v>0</v>
      </c>
      <c r="IM81" s="38" t="str">
        <f>IF(IH81=0,"",IF(IK81&gt;Configurações!$B$15,"7DIA ","")&amp;IF(AND(WEEKDAY(ID$5)=1,IL81&gt;IF($D81="F",Configurações!$B$13,Configurações!$B$14)),"DOM ","")&amp;IF(Configurações!$B$3="Simples","",IF(ROUND(II81*1440,0)&lt;=ROUND(Configurações!$B$11*1440,0),IF(ROUND(IJ81*1440,0)&gt;0,"INT-INDEVIDO",""),IF(ROUND(II81*1440,0)&lt;=ROUND(Configurações!$B$12*1440,0),IF(ROUND(IJ81*1440,0)&lt;&gt;ROUND(Configurações!$B$8*1440,0),"INT-15MIN",""),IF(OR(ROUND(IJ81*1440,0)&lt;ROUND(Configurações!$B$9*1440,0),ROUND(IJ81*1440,0)&gt;ROUND(Configurações!$B$10*1440,0)),"INT-1H2H","")))))</f>
        <v/>
      </c>
      <c r="IN81" t="str">
        <f>IF(Configurações!$B$3="Simples",IF('Escala Simples'!AE81="Trabalho","TRAB",IF('Escala Simples'!AE81="Folga","FOLGA",IF('Escala Simples'!AE81="Atestado","ATEST",IF('Escala Simples'!AE81="Férias","FERIAS","")))),"")</f>
        <v/>
      </c>
      <c r="IO81" s="71" t="str">
        <f>IF(Configurações!$B$3="Colunas",IF('Escala Colunas'!Q187="","",'Escala Colunas'!Q187),IF(Configurações!$B$3="Simples","",IF('Escala Linhas'!DS81="","",'Escala Linhas'!DS81)))</f>
        <v/>
      </c>
      <c r="IP81" s="71" t="str">
        <f>IF(Configurações!$B$3="Colunas",IF('Escala Colunas'!Q188="","",'Escala Colunas'!Q188),IF(Configurações!$B$3="Simples","",IF('Escala Linhas'!DT81="","",'Escala Linhas'!DT81)))</f>
        <v/>
      </c>
      <c r="IQ81" s="71" t="str">
        <f>IF(Configurações!$B$3="Colunas",IF('Escala Colunas'!Q189="","",'Escala Colunas'!Q189),IF(Configurações!$B$3="Simples","",IF('Escala Linhas'!DU81="","",'Escala Linhas'!DU81)))</f>
        <v/>
      </c>
      <c r="IR81" s="71" t="str">
        <f>IF(Configurações!$B$3="Colunas",IF('Escala Colunas'!Q190="","",'Escala Colunas'!Q190),IF(Configurações!$B$3="Simples","",IF('Escala Linhas'!DV81="","",'Escala Linhas'!DV81)))</f>
        <v/>
      </c>
      <c r="IS81">
        <f>IF($B81="",0,IF(Configurações!$B$3="Simples",IF(OR(IY81="TRAB",IY81="ATEST"),1,0),IF(AND(IO81&lt;&gt;"",IR81&lt;&gt;""),1,0)))</f>
        <v>0</v>
      </c>
      <c r="IT81" s="72">
        <f>IF(AND(IS81=1,Configurações!$B$3&lt;&gt;"Simples"),MOD(IR81-IO81,1)-IU81,0)</f>
        <v>0</v>
      </c>
      <c r="IU81" s="72">
        <f t="shared" si="173"/>
        <v>0</v>
      </c>
      <c r="IV81">
        <f t="shared" si="174"/>
        <v>0</v>
      </c>
      <c r="IW81">
        <f t="shared" si="175"/>
        <v>0</v>
      </c>
      <c r="IX81" s="38" t="str">
        <f>IF(IS81=0,"",IF(IV81&gt;Configurações!$B$15,"7DIA ","")&amp;IF(AND(WEEKDAY(IO$5)=1,IW81&gt;IF($D81="F",Configurações!$B$13,Configurações!$B$14)),"DOM ","")&amp;IF(Configurações!$B$3="Simples","",IF(ROUND(IT81*1440,0)&lt;=ROUND(Configurações!$B$11*1440,0),IF(ROUND(IU81*1440,0)&gt;0,"INT-INDEVIDO",""),IF(ROUND(IT81*1440,0)&lt;=ROUND(Configurações!$B$12*1440,0),IF(ROUND(IU81*1440,0)&lt;&gt;ROUND(Configurações!$B$8*1440,0),"INT-15MIN",""),IF(OR(ROUND(IU81*1440,0)&lt;ROUND(Configurações!$B$9*1440,0),ROUND(IU81*1440,0)&gt;ROUND(Configurações!$B$10*1440,0)),"INT-1H2H","")))))</f>
        <v/>
      </c>
      <c r="IY81" t="str">
        <f>IF(Configurações!$B$3="Simples",IF('Escala Simples'!AF81="Trabalho","TRAB",IF('Escala Simples'!AF81="Folga","FOLGA",IF('Escala Simples'!AF81="Atestado","ATEST",IF('Escala Simples'!AF81="Férias","FERIAS","")))),"")</f>
        <v/>
      </c>
      <c r="IZ81" s="71" t="str">
        <f>IF(Configurações!$B$3="Colunas",IF('Escala Colunas'!Q192="","",'Escala Colunas'!Q192),IF(Configurações!$B$3="Simples","",IF('Escala Linhas'!DX81="","",'Escala Linhas'!DX81)))</f>
        <v/>
      </c>
      <c r="JA81" s="71" t="str">
        <f>IF(Configurações!$B$3="Colunas",IF('Escala Colunas'!Q193="","",'Escala Colunas'!Q193),IF(Configurações!$B$3="Simples","",IF('Escala Linhas'!DY81="","",'Escala Linhas'!DY81)))</f>
        <v/>
      </c>
      <c r="JB81" s="71" t="str">
        <f>IF(Configurações!$B$3="Colunas",IF('Escala Colunas'!Q194="","",'Escala Colunas'!Q194),IF(Configurações!$B$3="Simples","",IF('Escala Linhas'!DZ81="","",'Escala Linhas'!DZ81)))</f>
        <v/>
      </c>
      <c r="JC81" s="71" t="str">
        <f>IF(Configurações!$B$3="Colunas",IF('Escala Colunas'!Q195="","",'Escala Colunas'!Q195),IF(Configurações!$B$3="Simples","",IF('Escala Linhas'!EA81="","",'Escala Linhas'!EA81)))</f>
        <v/>
      </c>
      <c r="JD81">
        <f>IF($B81="",0,IF(Configurações!$B$3="Simples",IF(OR(JJ81="TRAB",JJ81="ATEST"),1,0),IF(AND(IZ81&lt;&gt;"",JC81&lt;&gt;""),1,0)))</f>
        <v>0</v>
      </c>
      <c r="JE81" s="72">
        <f>IF(AND(JD81=1,Configurações!$B$3&lt;&gt;"Simples"),MOD(JC81-IZ81,1)-JF81,0)</f>
        <v>0</v>
      </c>
      <c r="JF81" s="72">
        <f t="shared" si="176"/>
        <v>0</v>
      </c>
      <c r="JG81">
        <f t="shared" si="177"/>
        <v>0</v>
      </c>
      <c r="JH81">
        <f t="shared" si="178"/>
        <v>0</v>
      </c>
      <c r="JI81" s="38" t="str">
        <f>IF(JD81=0,"",IF(JG81&gt;Configurações!$B$15,"7DIA ","")&amp;IF(AND(WEEKDAY(IZ$5)=1,JH81&gt;IF($D81="F",Configurações!$B$13,Configurações!$B$14)),"DOM ","")&amp;IF(Configurações!$B$3="Simples","",IF(ROUND(JE81*1440,0)&lt;=ROUND(Configurações!$B$11*1440,0),IF(ROUND(JF81*1440,0)&gt;0,"INT-INDEVIDO",""),IF(ROUND(JE81*1440,0)&lt;=ROUND(Configurações!$B$12*1440,0),IF(ROUND(JF81*1440,0)&lt;&gt;ROUND(Configurações!$B$8*1440,0),"INT-15MIN",""),IF(OR(ROUND(JF81*1440,0)&lt;ROUND(Configurações!$B$9*1440,0),ROUND(JF81*1440,0)&gt;ROUND(Configurações!$B$10*1440,0)),"INT-1H2H","")))))</f>
        <v/>
      </c>
      <c r="JJ81" t="str">
        <f>IF(Configurações!$B$3="Simples",IF('Escala Simples'!AG81="Trabalho","TRAB",IF('Escala Simples'!AG81="Folga","FOLGA",IF('Escala Simples'!AG81="Atestado","ATEST",IF('Escala Simples'!AG81="Férias","FERIAS","")))),"")</f>
        <v/>
      </c>
      <c r="JK81" s="71" t="str">
        <f>IF(Configurações!$B$3="Colunas",IF('Escala Colunas'!Q197="","",'Escala Colunas'!Q197),IF(Configurações!$B$3="Simples","",IF('Escala Linhas'!EC81="","",'Escala Linhas'!EC81)))</f>
        <v/>
      </c>
      <c r="JL81" s="71" t="str">
        <f>IF(Configurações!$B$3="Colunas",IF('Escala Colunas'!Q198="","",'Escala Colunas'!Q198),IF(Configurações!$B$3="Simples","",IF('Escala Linhas'!ED81="","",'Escala Linhas'!ED81)))</f>
        <v/>
      </c>
      <c r="JM81" s="71" t="str">
        <f>IF(Configurações!$B$3="Colunas",IF('Escala Colunas'!Q199="","",'Escala Colunas'!Q199),IF(Configurações!$B$3="Simples","",IF('Escala Linhas'!EE81="","",'Escala Linhas'!EE81)))</f>
        <v/>
      </c>
      <c r="JN81" s="71" t="str">
        <f>IF(Configurações!$B$3="Colunas",IF('Escala Colunas'!Q200="","",'Escala Colunas'!Q200),IF(Configurações!$B$3="Simples","",IF('Escala Linhas'!EF81="","",'Escala Linhas'!EF81)))</f>
        <v/>
      </c>
      <c r="JO81">
        <f>IF($B81="",0,IF(Configurações!$B$3="Simples",IF(OR(JU81="TRAB",JU81="ATEST"),1,0),IF(AND(JK81&lt;&gt;"",JN81&lt;&gt;""),1,0)))</f>
        <v>0</v>
      </c>
      <c r="JP81" s="72">
        <f>IF(AND(JO81=1,Configurações!$B$3&lt;&gt;"Simples"),MOD(JN81-JK81,1)-JQ81,0)</f>
        <v>0</v>
      </c>
      <c r="JQ81" s="72">
        <f t="shared" si="179"/>
        <v>0</v>
      </c>
      <c r="JR81">
        <f t="shared" si="180"/>
        <v>0</v>
      </c>
      <c r="JS81">
        <f t="shared" si="181"/>
        <v>0</v>
      </c>
      <c r="JT81" s="38" t="str">
        <f>IF(JO81=0,"",IF(JR81&gt;Configurações!$B$15,"7DIA ","")&amp;IF(AND(WEEKDAY(JK$5)=1,JS81&gt;IF($D81="F",Configurações!$B$13,Configurações!$B$14)),"DOM ","")&amp;IF(Configurações!$B$3="Simples","",IF(ROUND(JP81*1440,0)&lt;=ROUND(Configurações!$B$11*1440,0),IF(ROUND(JQ81*1440,0)&gt;0,"INT-INDEVIDO",""),IF(ROUND(JP81*1440,0)&lt;=ROUND(Configurações!$B$12*1440,0),IF(ROUND(JQ81*1440,0)&lt;&gt;ROUND(Configurações!$B$8*1440,0),"INT-15MIN",""),IF(OR(ROUND(JQ81*1440,0)&lt;ROUND(Configurações!$B$9*1440,0),ROUND(JQ81*1440,0)&gt;ROUND(Configurações!$B$10*1440,0)),"INT-1H2H","")))))</f>
        <v/>
      </c>
      <c r="JU81" t="str">
        <f>IF(Configurações!$B$3="Simples",IF('Escala Simples'!AH81="Trabalho","TRAB",IF('Escala Simples'!AH81="Folga","FOLGA",IF('Escala Simples'!AH81="Atestado","ATEST",IF('Escala Simples'!AH81="Férias","FERIAS","")))),"")</f>
        <v/>
      </c>
      <c r="JV81" s="71" t="str">
        <f>IF(Configurações!$B$3="Colunas",IF('Escala Colunas'!Q202="","",'Escala Colunas'!Q202),IF(Configurações!$B$3="Simples","",IF('Escala Linhas'!EH81="","",'Escala Linhas'!EH81)))</f>
        <v/>
      </c>
      <c r="JW81" s="71" t="str">
        <f>IF(Configurações!$B$3="Colunas",IF('Escala Colunas'!Q203="","",'Escala Colunas'!Q203),IF(Configurações!$B$3="Simples","",IF('Escala Linhas'!EI81="","",'Escala Linhas'!EI81)))</f>
        <v/>
      </c>
      <c r="JX81" s="71" t="str">
        <f>IF(Configurações!$B$3="Colunas",IF('Escala Colunas'!Q204="","",'Escala Colunas'!Q204),IF(Configurações!$B$3="Simples","",IF('Escala Linhas'!EJ81="","",'Escala Linhas'!EJ81)))</f>
        <v/>
      </c>
      <c r="JY81" s="71" t="str">
        <f>IF(Configurações!$B$3="Colunas",IF('Escala Colunas'!Q205="","",'Escala Colunas'!Q205),IF(Configurações!$B$3="Simples","",IF('Escala Linhas'!EK81="","",'Escala Linhas'!EK81)))</f>
        <v/>
      </c>
      <c r="JZ81">
        <f>IF($B81="",0,IF(Configurações!$B$3="Simples",IF(OR(KF81="TRAB",KF81="ATEST"),1,0),IF(AND(JV81&lt;&gt;"",JY81&lt;&gt;""),1,0)))</f>
        <v>0</v>
      </c>
      <c r="KA81" s="72">
        <f>IF(AND(JZ81=1,Configurações!$B$3&lt;&gt;"Simples"),MOD(JY81-JV81,1)-KB81,0)</f>
        <v>0</v>
      </c>
      <c r="KB81" s="72">
        <f t="shared" si="182"/>
        <v>0</v>
      </c>
      <c r="KC81">
        <f t="shared" si="183"/>
        <v>0</v>
      </c>
      <c r="KD81">
        <f t="shared" si="184"/>
        <v>0</v>
      </c>
      <c r="KE81" s="38" t="str">
        <f>IF(JZ81=0,"",IF(KC81&gt;Configurações!$B$15,"7DIA ","")&amp;IF(AND(WEEKDAY(JV$5)=1,KD81&gt;IF($D81="F",Configurações!$B$13,Configurações!$B$14)),"DOM ","")&amp;IF(Configurações!$B$3="Simples","",IF(ROUND(KA81*1440,0)&lt;=ROUND(Configurações!$B$11*1440,0),IF(ROUND(KB81*1440,0)&gt;0,"INT-INDEVIDO",""),IF(ROUND(KA81*1440,0)&lt;=ROUND(Configurações!$B$12*1440,0),IF(ROUND(KB81*1440,0)&lt;&gt;ROUND(Configurações!$B$8*1440,0),"INT-15MIN",""),IF(OR(ROUND(KB81*1440,0)&lt;ROUND(Configurações!$B$9*1440,0),ROUND(KB81*1440,0)&gt;ROUND(Configurações!$B$10*1440,0)),"INT-1H2H","")))))</f>
        <v/>
      </c>
      <c r="KF81" t="str">
        <f>IF(Configurações!$B$3="Simples",IF('Escala Simples'!AI81="Trabalho","TRAB",IF('Escala Simples'!AI81="Folga","FOLGA",IF('Escala Simples'!AI81="Atestado","ATEST",IF('Escala Simples'!AI81="Férias","FERIAS","")))),"")</f>
        <v/>
      </c>
      <c r="KG81" s="71" t="str">
        <f>IF(Configurações!$B$3="Colunas",IF('Escala Colunas'!Q207="","",'Escala Colunas'!Q207),IF(Configurações!$B$3="Simples","",IF('Escala Linhas'!EM81="","",'Escala Linhas'!EM81)))</f>
        <v/>
      </c>
      <c r="KH81" s="71" t="str">
        <f>IF(Configurações!$B$3="Colunas",IF('Escala Colunas'!Q208="","",'Escala Colunas'!Q208),IF(Configurações!$B$3="Simples","",IF('Escala Linhas'!EN81="","",'Escala Linhas'!EN81)))</f>
        <v/>
      </c>
      <c r="KI81" s="71" t="str">
        <f>IF(Configurações!$B$3="Colunas",IF('Escala Colunas'!Q209="","",'Escala Colunas'!Q209),IF(Configurações!$B$3="Simples","",IF('Escala Linhas'!EO81="","",'Escala Linhas'!EO81)))</f>
        <v/>
      </c>
      <c r="KJ81" s="71" t="str">
        <f>IF(Configurações!$B$3="Colunas",IF('Escala Colunas'!Q210="","",'Escala Colunas'!Q210),IF(Configurações!$B$3="Simples","",IF('Escala Linhas'!EP81="","",'Escala Linhas'!EP81)))</f>
        <v/>
      </c>
      <c r="KK81">
        <f>IF($B81="",0,IF(Configurações!$B$3="Simples",IF(OR(KQ81="TRAB",KQ81="ATEST"),1,0),IF(AND(KG81&lt;&gt;"",KJ81&lt;&gt;""),1,0)))</f>
        <v>0</v>
      </c>
      <c r="KL81" s="72">
        <f>IF(AND(KK81=1,Configurações!$B$3&lt;&gt;"Simples"),MOD(KJ81-KG81,1)-KM81,0)</f>
        <v>0</v>
      </c>
      <c r="KM81" s="72">
        <f t="shared" si="185"/>
        <v>0</v>
      </c>
      <c r="KN81">
        <f t="shared" si="186"/>
        <v>0</v>
      </c>
      <c r="KO81">
        <f t="shared" si="187"/>
        <v>0</v>
      </c>
      <c r="KP81" s="38" t="str">
        <f>IF(KK81=0,"",IF(KN81&gt;Configurações!$B$15,"7DIA ","")&amp;IF(AND(WEEKDAY(KG$5)=1,KO81&gt;IF($D81="F",Configurações!$B$13,Configurações!$B$14)),"DOM ","")&amp;IF(Configurações!$B$3="Simples","",IF(ROUND(KL81*1440,0)&lt;=ROUND(Configurações!$B$11*1440,0),IF(ROUND(KM81*1440,0)&gt;0,"INT-INDEVIDO",""),IF(ROUND(KL81*1440,0)&lt;=ROUND(Configurações!$B$12*1440,0),IF(ROUND(KM81*1440,0)&lt;&gt;ROUND(Configurações!$B$8*1440,0),"INT-15MIN",""),IF(OR(ROUND(KM81*1440,0)&lt;ROUND(Configurações!$B$9*1440,0),ROUND(KM81*1440,0)&gt;ROUND(Configurações!$B$10*1440,0)),"INT-1H2H","")))))</f>
        <v/>
      </c>
      <c r="KQ81" t="str">
        <f>IF(Configurações!$B$3="Simples",IF('Escala Simples'!AJ81="Trabalho","TRAB",IF('Escala Simples'!AJ81="Folga","FOLGA",IF('Escala Simples'!AJ81="Atestado","ATEST",IF('Escala Simples'!AJ81="Férias","FERIAS","")))),"")</f>
        <v/>
      </c>
      <c r="KR81" s="71" t="str">
        <f>IF(Configurações!$B$3="Colunas",IF('Escala Colunas'!Q212="","",'Escala Colunas'!Q212),IF(Configurações!$B$3="Simples","",IF('Escala Linhas'!ER81="","",'Escala Linhas'!ER81)))</f>
        <v/>
      </c>
      <c r="KS81" s="71" t="str">
        <f>IF(Configurações!$B$3="Colunas",IF('Escala Colunas'!Q213="","",'Escala Colunas'!Q213),IF(Configurações!$B$3="Simples","",IF('Escala Linhas'!ES81="","",'Escala Linhas'!ES81)))</f>
        <v/>
      </c>
      <c r="KT81" s="71" t="str">
        <f>IF(Configurações!$B$3="Colunas",IF('Escala Colunas'!Q214="","",'Escala Colunas'!Q214),IF(Configurações!$B$3="Simples","",IF('Escala Linhas'!ET81="","",'Escala Linhas'!ET81)))</f>
        <v/>
      </c>
      <c r="KU81" s="71" t="str">
        <f>IF(Configurações!$B$3="Colunas",IF('Escala Colunas'!Q215="","",'Escala Colunas'!Q215),IF(Configurações!$B$3="Simples","",IF('Escala Linhas'!EU81="","",'Escala Linhas'!EU81)))</f>
        <v/>
      </c>
      <c r="KV81">
        <f>IF($B81="",0,IF(Configurações!$B$3="Simples",IF(OR(LB81="TRAB",LB81="ATEST"),1,0),IF(AND(KR81&lt;&gt;"",KU81&lt;&gt;""),1,0)))</f>
        <v>0</v>
      </c>
      <c r="KW81" s="72">
        <f>IF(AND(KV81=1,Configurações!$B$3&lt;&gt;"Simples"),MOD(KU81-KR81,1)-KX81,0)</f>
        <v>0</v>
      </c>
      <c r="KX81" s="72">
        <f t="shared" si="188"/>
        <v>0</v>
      </c>
      <c r="KY81">
        <f t="shared" si="189"/>
        <v>0</v>
      </c>
      <c r="KZ81">
        <f t="shared" si="190"/>
        <v>0</v>
      </c>
      <c r="LA81" s="38" t="str">
        <f>IF(KV81=0,"",IF(KY81&gt;Configurações!$B$15,"7DIA ","")&amp;IF(AND(WEEKDAY(KR$5)=1,KZ81&gt;IF($D81="F",Configurações!$B$13,Configurações!$B$14)),"DOM ","")&amp;IF(Configurações!$B$3="Simples","",IF(ROUND(KW81*1440,0)&lt;=ROUND(Configurações!$B$11*1440,0),IF(ROUND(KX81*1440,0)&gt;0,"INT-INDEVIDO",""),IF(ROUND(KW81*1440,0)&lt;=ROUND(Configurações!$B$12*1440,0),IF(ROUND(KX81*1440,0)&lt;&gt;ROUND(Configurações!$B$8*1440,0),"INT-15MIN",""),IF(OR(ROUND(KX81*1440,0)&lt;ROUND(Configurações!$B$9*1440,0),ROUND(KX81*1440,0)&gt;ROUND(Configurações!$B$10*1440,0)),"INT-1H2H","")))))</f>
        <v/>
      </c>
      <c r="LB81" t="str">
        <f>IF(Configurações!$B$3="Simples",IF('Escala Simples'!AK81="Trabalho","TRAB",IF('Escala Simples'!AK81="Folga","FOLGA",IF('Escala Simples'!AK81="Atestado","ATEST",IF('Escala Simples'!AK81="Férias","FERIAS","")))),"")</f>
        <v/>
      </c>
      <c r="LC81" s="71" t="str">
        <f>IF(Configurações!$B$3="Colunas",IF('Escala Colunas'!Q220="","",'Escala Colunas'!Q220),IF(Configurações!$B$3="Simples","",IF('Escala Linhas'!EZ81="","",'Escala Linhas'!EZ81)))</f>
        <v/>
      </c>
      <c r="LD81" s="71" t="str">
        <f>IF(Configurações!$B$3="Colunas",IF('Escala Colunas'!Q221="","",'Escala Colunas'!Q221),IF(Configurações!$B$3="Simples","",IF('Escala Linhas'!FA81="","",'Escala Linhas'!FA81)))</f>
        <v/>
      </c>
      <c r="LE81" s="71" t="str">
        <f>IF(Configurações!$B$3="Colunas",IF('Escala Colunas'!Q222="","",'Escala Colunas'!Q222),IF(Configurações!$B$3="Simples","",IF('Escala Linhas'!FB81="","",'Escala Linhas'!FB81)))</f>
        <v/>
      </c>
      <c r="LF81" s="71" t="str">
        <f>IF(Configurações!$B$3="Colunas",IF('Escala Colunas'!Q223="","",'Escala Colunas'!Q223),IF(Configurações!$B$3="Simples","",IF('Escala Linhas'!FC81="","",'Escala Linhas'!FC81)))</f>
        <v/>
      </c>
      <c r="LG81">
        <f>IF($B81="",0,IF(Configurações!$B$3="Simples",IF(OR(LM81="TRAB",LM81="ATEST"),1,0),IF(AND(LC81&lt;&gt;"",LF81&lt;&gt;""),1,0)))</f>
        <v>0</v>
      </c>
      <c r="LH81" s="72">
        <f>IF(AND(LG81=1,Configurações!$B$3&lt;&gt;"Simples"),MOD(LF81-LC81,1)-LI81,0)</f>
        <v>0</v>
      </c>
      <c r="LI81" s="72">
        <f t="shared" si="191"/>
        <v>0</v>
      </c>
      <c r="LJ81">
        <f t="shared" si="192"/>
        <v>0</v>
      </c>
      <c r="LK81">
        <f t="shared" si="193"/>
        <v>0</v>
      </c>
      <c r="LL81" s="38" t="str">
        <f>IF(LG81=0,"",IF(LJ81&gt;Configurações!$B$15,"7DIA ","")&amp;IF(AND(WEEKDAY(LC$5)=1,LK81&gt;IF($D81="F",Configurações!$B$13,Configurações!$B$14)),"DOM ","")&amp;IF(Configurações!$B$3="Simples","",IF(ROUND(LH81*1440,0)&lt;=ROUND(Configurações!$B$11*1440,0),IF(ROUND(LI81*1440,0)&gt;0,"INT-INDEVIDO",""),IF(ROUND(LH81*1440,0)&lt;=ROUND(Configurações!$B$12*1440,0),IF(ROUND(LI81*1440,0)&lt;&gt;ROUND(Configurações!$B$8*1440,0),"INT-15MIN",""),IF(OR(ROUND(LI81*1440,0)&lt;ROUND(Configurações!$B$9*1440,0),ROUND(LI81*1440,0)&gt;ROUND(Configurações!$B$10*1440,0)),"INT-1H2H","")))))</f>
        <v/>
      </c>
      <c r="LM81" t="str">
        <f>IF(Configurações!$B$3="Simples",IF('Escala Simples'!AN81="Trabalho","TRAB",IF('Escala Simples'!AN81="Folga","FOLGA",IF('Escala Simples'!AN81="Atestado","ATEST",IF('Escala Simples'!AN81="Férias","FERIAS","")))),"")</f>
        <v/>
      </c>
      <c r="LN81" s="71" t="str">
        <f>IF(Configurações!$B$3="Colunas",IF('Escala Colunas'!Q225="","",'Escala Colunas'!Q225),IF(Configurações!$B$3="Simples","",IF('Escala Linhas'!FE81="","",'Escala Linhas'!FE81)))</f>
        <v/>
      </c>
      <c r="LO81" s="71" t="str">
        <f>IF(Configurações!$B$3="Colunas",IF('Escala Colunas'!Q226="","",'Escala Colunas'!Q226),IF(Configurações!$B$3="Simples","",IF('Escala Linhas'!FF81="","",'Escala Linhas'!FF81)))</f>
        <v/>
      </c>
      <c r="LP81" s="71" t="str">
        <f>IF(Configurações!$B$3="Colunas",IF('Escala Colunas'!Q227="","",'Escala Colunas'!Q227),IF(Configurações!$B$3="Simples","",IF('Escala Linhas'!FG81="","",'Escala Linhas'!FG81)))</f>
        <v/>
      </c>
      <c r="LQ81" s="71" t="str">
        <f>IF(Configurações!$B$3="Colunas",IF('Escala Colunas'!Q228="","",'Escala Colunas'!Q228),IF(Configurações!$B$3="Simples","",IF('Escala Linhas'!FH81="","",'Escala Linhas'!FH81)))</f>
        <v/>
      </c>
      <c r="LR81">
        <f>IF($B81="",0,IF(Configurações!$B$3="Simples",IF(OR(LX81="TRAB",LX81="ATEST"),1,0),IF(AND(LN81&lt;&gt;"",LQ81&lt;&gt;""),1,0)))</f>
        <v>0</v>
      </c>
      <c r="LS81" s="72">
        <f>IF(AND(LR81=1,Configurações!$B$3&lt;&gt;"Simples"),MOD(LQ81-LN81,1)-LT81,0)</f>
        <v>0</v>
      </c>
      <c r="LT81" s="72">
        <f t="shared" si="194"/>
        <v>0</v>
      </c>
      <c r="LU81">
        <f t="shared" si="195"/>
        <v>0</v>
      </c>
      <c r="LV81">
        <f t="shared" si="196"/>
        <v>0</v>
      </c>
      <c r="LW81" s="38" t="str">
        <f>IF(LR81=0,"",IF(LU81&gt;Configurações!$B$15,"7DIA ","")&amp;IF(AND(WEEKDAY(LN$5)=1,LV81&gt;IF($D81="F",Configurações!$B$13,Configurações!$B$14)),"DOM ","")&amp;IF(Configurações!$B$3="Simples","",IF(ROUND(LS81*1440,0)&lt;=ROUND(Configurações!$B$11*1440,0),IF(ROUND(LT81*1440,0)&gt;0,"INT-INDEVIDO",""),IF(ROUND(LS81*1440,0)&lt;=ROUND(Configurações!$B$12*1440,0),IF(ROUND(LT81*1440,0)&lt;&gt;ROUND(Configurações!$B$8*1440,0),"INT-15MIN",""),IF(OR(ROUND(LT81*1440,0)&lt;ROUND(Configurações!$B$9*1440,0),ROUND(LT81*1440,0)&gt;ROUND(Configurações!$B$10*1440,0)),"INT-1H2H","")))))</f>
        <v/>
      </c>
      <c r="LX81" t="str">
        <f>IF(Configurações!$B$3="Simples",IF('Escala Simples'!AO81="Trabalho","TRAB",IF('Escala Simples'!AO81="Folga","FOLGA",IF('Escala Simples'!AO81="Atestado","ATEST",IF('Escala Simples'!AO81="Férias","FERIAS","")))),"")</f>
        <v/>
      </c>
      <c r="LY81" s="71" t="str">
        <f>IF(Configurações!$B$3="Colunas",IF('Escala Colunas'!Q230="","",'Escala Colunas'!Q230),IF(Configurações!$B$3="Simples","",IF('Escala Linhas'!FJ81="","",'Escala Linhas'!FJ81)))</f>
        <v/>
      </c>
      <c r="LZ81" s="71" t="str">
        <f>IF(Configurações!$B$3="Colunas",IF('Escala Colunas'!Q231="","",'Escala Colunas'!Q231),IF(Configurações!$B$3="Simples","",IF('Escala Linhas'!FK81="","",'Escala Linhas'!FK81)))</f>
        <v/>
      </c>
      <c r="MA81" s="71" t="str">
        <f>IF(Configurações!$B$3="Colunas",IF('Escala Colunas'!Q232="","",'Escala Colunas'!Q232),IF(Configurações!$B$3="Simples","",IF('Escala Linhas'!FL81="","",'Escala Linhas'!FL81)))</f>
        <v/>
      </c>
      <c r="MB81" s="71" t="str">
        <f>IF(Configurações!$B$3="Colunas",IF('Escala Colunas'!Q233="","",'Escala Colunas'!Q233),IF(Configurações!$B$3="Simples","",IF('Escala Linhas'!FM81="","",'Escala Linhas'!FM81)))</f>
        <v/>
      </c>
      <c r="MC81">
        <f>IF($B81="",0,IF(Configurações!$B$3="Simples",IF(OR(MI81="TRAB",MI81="ATEST"),1,0),IF(AND(LY81&lt;&gt;"",MB81&lt;&gt;""),1,0)))</f>
        <v>0</v>
      </c>
      <c r="MD81" s="72">
        <f>IF(AND(MC81=1,Configurações!$B$3&lt;&gt;"Simples"),MOD(MB81-LY81,1)-ME81,0)</f>
        <v>0</v>
      </c>
      <c r="ME81" s="72">
        <f t="shared" si="197"/>
        <v>0</v>
      </c>
      <c r="MF81">
        <f t="shared" si="198"/>
        <v>0</v>
      </c>
      <c r="MG81">
        <f t="shared" si="199"/>
        <v>0</v>
      </c>
      <c r="MH81" s="38" t="str">
        <f>IF(MC81=0,"",IF(MF81&gt;Configurações!$B$15,"7DIA ","")&amp;IF(AND(WEEKDAY(LY$5)=1,MG81&gt;IF($D81="F",Configurações!$B$13,Configurações!$B$14)),"DOM ","")&amp;IF(Configurações!$B$3="Simples","",IF(ROUND(MD81*1440,0)&lt;=ROUND(Configurações!$B$11*1440,0),IF(ROUND(ME81*1440,0)&gt;0,"INT-INDEVIDO",""),IF(ROUND(MD81*1440,0)&lt;=ROUND(Configurações!$B$12*1440,0),IF(ROUND(ME81*1440,0)&lt;&gt;ROUND(Configurações!$B$8*1440,0),"INT-15MIN",""),IF(OR(ROUND(ME81*1440,0)&lt;ROUND(Configurações!$B$9*1440,0),ROUND(ME81*1440,0)&gt;ROUND(Configurações!$B$10*1440,0)),"INT-1H2H","")))))</f>
        <v/>
      </c>
      <c r="MI81" t="str">
        <f>IF(Configurações!$B$3="Simples",IF('Escala Simples'!AP81="Trabalho","TRAB",IF('Escala Simples'!AP81="Folga","FOLGA",IF('Escala Simples'!AP81="Atestado","ATEST",IF('Escala Simples'!AP81="Férias","FERIAS","")))),"")</f>
        <v/>
      </c>
      <c r="MJ81" s="71" t="str">
        <f>IF(Configurações!$B$3="Colunas",IF('Escala Colunas'!Q235="","",'Escala Colunas'!Q235),IF(Configurações!$B$3="Simples","",IF('Escala Linhas'!FO81="","",'Escala Linhas'!FO81)))</f>
        <v/>
      </c>
      <c r="MK81" s="71" t="str">
        <f>IF(Configurações!$B$3="Colunas",IF('Escala Colunas'!Q236="","",'Escala Colunas'!Q236),IF(Configurações!$B$3="Simples","",IF('Escala Linhas'!FP81="","",'Escala Linhas'!FP81)))</f>
        <v/>
      </c>
      <c r="ML81" s="71" t="str">
        <f>IF(Configurações!$B$3="Colunas",IF('Escala Colunas'!Q237="","",'Escala Colunas'!Q237),IF(Configurações!$B$3="Simples","",IF('Escala Linhas'!FQ81="","",'Escala Linhas'!FQ81)))</f>
        <v/>
      </c>
      <c r="MM81" s="71" t="str">
        <f>IF(Configurações!$B$3="Colunas",IF('Escala Colunas'!Q238="","",'Escala Colunas'!Q238),IF(Configurações!$B$3="Simples","",IF('Escala Linhas'!FR81="","",'Escala Linhas'!FR81)))</f>
        <v/>
      </c>
      <c r="MN81">
        <f>IF($B81="",0,IF(Configurações!$B$3="Simples",IF(OR(MT81="TRAB",MT81="ATEST"),1,0),IF(AND(MJ81&lt;&gt;"",MM81&lt;&gt;""),1,0)))</f>
        <v>0</v>
      </c>
      <c r="MO81" s="72">
        <f>IF(AND(MN81=1,Configurações!$B$3&lt;&gt;"Simples"),MOD(MM81-MJ81,1)-MP81,0)</f>
        <v>0</v>
      </c>
      <c r="MP81" s="72">
        <f t="shared" si="200"/>
        <v>0</v>
      </c>
      <c r="MQ81">
        <f t="shared" si="201"/>
        <v>0</v>
      </c>
      <c r="MR81">
        <f t="shared" si="202"/>
        <v>0</v>
      </c>
      <c r="MS81" s="38" t="str">
        <f>IF(MN81=0,"",IF(MQ81&gt;Configurações!$B$15,"7DIA ","")&amp;IF(AND(WEEKDAY(MJ$5)=1,MR81&gt;IF($D81="F",Configurações!$B$13,Configurações!$B$14)),"DOM ","")&amp;IF(Configurações!$B$3="Simples","",IF(ROUND(MO81*1440,0)&lt;=ROUND(Configurações!$B$11*1440,0),IF(ROUND(MP81*1440,0)&gt;0,"INT-INDEVIDO",""),IF(ROUND(MO81*1440,0)&lt;=ROUND(Configurações!$B$12*1440,0),IF(ROUND(MP81*1440,0)&lt;&gt;ROUND(Configurações!$B$8*1440,0),"INT-15MIN",""),IF(OR(ROUND(MP81*1440,0)&lt;ROUND(Configurações!$B$9*1440,0),ROUND(MP81*1440,0)&gt;ROUND(Configurações!$B$10*1440,0)),"INT-1H2H","")))))</f>
        <v/>
      </c>
      <c r="MT81" t="str">
        <f>IF(Configurações!$B$3="Simples",IF('Escala Simples'!AQ81="Trabalho","TRAB",IF('Escala Simples'!AQ81="Folga","FOLGA",IF('Escala Simples'!AQ81="Atestado","ATEST",IF('Escala Simples'!AQ81="Férias","FERIAS","")))),"")</f>
        <v/>
      </c>
      <c r="MU81" s="71" t="str">
        <f>IF(Configurações!$B$3="Colunas",IF('Escala Colunas'!Q240="","",'Escala Colunas'!Q240),IF(Configurações!$B$3="Simples","",IF('Escala Linhas'!FT81="","",'Escala Linhas'!FT81)))</f>
        <v/>
      </c>
      <c r="MV81" s="71" t="str">
        <f>IF(Configurações!$B$3="Colunas",IF('Escala Colunas'!Q241="","",'Escala Colunas'!Q241),IF(Configurações!$B$3="Simples","",IF('Escala Linhas'!FU81="","",'Escala Linhas'!FU81)))</f>
        <v/>
      </c>
      <c r="MW81" s="71" t="str">
        <f>IF(Configurações!$B$3="Colunas",IF('Escala Colunas'!Q242="","",'Escala Colunas'!Q242),IF(Configurações!$B$3="Simples","",IF('Escala Linhas'!FV81="","",'Escala Linhas'!FV81)))</f>
        <v/>
      </c>
      <c r="MX81" s="71" t="str">
        <f>IF(Configurações!$B$3="Colunas",IF('Escala Colunas'!Q243="","",'Escala Colunas'!Q243),IF(Configurações!$B$3="Simples","",IF('Escala Linhas'!FW81="","",'Escala Linhas'!FW81)))</f>
        <v/>
      </c>
      <c r="MY81">
        <f>IF($B81="",0,IF(Configurações!$B$3="Simples",IF(OR(NE81="TRAB",NE81="ATEST"),1,0),IF(AND(MU81&lt;&gt;"",MX81&lt;&gt;""),1,0)))</f>
        <v>0</v>
      </c>
      <c r="MZ81" s="72">
        <f>IF(AND(MY81=1,Configurações!$B$3&lt;&gt;"Simples"),MOD(MX81-MU81,1)-NA81,0)</f>
        <v>0</v>
      </c>
      <c r="NA81" s="72">
        <f t="shared" si="203"/>
        <v>0</v>
      </c>
      <c r="NB81">
        <f t="shared" si="204"/>
        <v>0</v>
      </c>
      <c r="NC81">
        <f t="shared" si="205"/>
        <v>0</v>
      </c>
      <c r="ND81" s="38" t="str">
        <f>IF(MY81=0,"",IF(NB81&gt;Configurações!$B$15,"7DIA ","")&amp;IF(AND(WEEKDAY(MU$5)=1,NC81&gt;IF($D81="F",Configurações!$B$13,Configurações!$B$14)),"DOM ","")&amp;IF(Configurações!$B$3="Simples","",IF(ROUND(MZ81*1440,0)&lt;=ROUND(Configurações!$B$11*1440,0),IF(ROUND(NA81*1440,0)&gt;0,"INT-INDEVIDO",""),IF(ROUND(MZ81*1440,0)&lt;=ROUND(Configurações!$B$12*1440,0),IF(ROUND(NA81*1440,0)&lt;&gt;ROUND(Configurações!$B$8*1440,0),"INT-15MIN",""),IF(OR(ROUND(NA81*1440,0)&lt;ROUND(Configurações!$B$9*1440,0),ROUND(NA81*1440,0)&gt;ROUND(Configurações!$B$10*1440,0)),"INT-1H2H","")))))</f>
        <v/>
      </c>
      <c r="NE81" t="str">
        <f>IF(Configurações!$B$3="Simples",IF('Escala Simples'!AR81="Trabalho","TRAB",IF('Escala Simples'!AR81="Folga","FOLGA",IF('Escala Simples'!AR81="Atestado","ATEST",IF('Escala Simples'!AR81="Férias","FERIAS","")))),"")</f>
        <v/>
      </c>
      <c r="NF81" s="71" t="str">
        <f>IF(Configurações!$B$3="Colunas",IF('Escala Colunas'!Q245="","",'Escala Colunas'!Q245),IF(Configurações!$B$3="Simples","",IF('Escala Linhas'!FY81="","",'Escala Linhas'!FY81)))</f>
        <v/>
      </c>
      <c r="NG81" s="71" t="str">
        <f>IF(Configurações!$B$3="Colunas",IF('Escala Colunas'!Q246="","",'Escala Colunas'!Q246),IF(Configurações!$B$3="Simples","",IF('Escala Linhas'!FZ81="","",'Escala Linhas'!FZ81)))</f>
        <v/>
      </c>
      <c r="NH81" s="71" t="str">
        <f>IF(Configurações!$B$3="Colunas",IF('Escala Colunas'!Q247="","",'Escala Colunas'!Q247),IF(Configurações!$B$3="Simples","",IF('Escala Linhas'!GA81="","",'Escala Linhas'!GA81)))</f>
        <v/>
      </c>
      <c r="NI81" s="71" t="str">
        <f>IF(Configurações!$B$3="Colunas",IF('Escala Colunas'!Q248="","",'Escala Colunas'!Q248),IF(Configurações!$B$3="Simples","",IF('Escala Linhas'!GB81="","",'Escala Linhas'!GB81)))</f>
        <v/>
      </c>
      <c r="NJ81">
        <f>IF($B81="",0,IF(Configurações!$B$3="Simples",IF(OR(NP81="TRAB",NP81="ATEST"),1,0),IF(AND(NF81&lt;&gt;"",NI81&lt;&gt;""),1,0)))</f>
        <v>0</v>
      </c>
      <c r="NK81" s="72">
        <f>IF(AND(NJ81=1,Configurações!$B$3&lt;&gt;"Simples"),MOD(NI81-NF81,1)-NL81,0)</f>
        <v>0</v>
      </c>
      <c r="NL81" s="72">
        <f t="shared" si="206"/>
        <v>0</v>
      </c>
      <c r="NM81">
        <f t="shared" si="207"/>
        <v>0</v>
      </c>
      <c r="NN81">
        <f t="shared" si="208"/>
        <v>0</v>
      </c>
      <c r="NO81" s="38" t="str">
        <f>IF(NJ81=0,"",IF(NM81&gt;Configurações!$B$15,"7DIA ","")&amp;IF(AND(WEEKDAY(NF$5)=1,NN81&gt;IF($D81="F",Configurações!$B$13,Configurações!$B$14)),"DOM ","")&amp;IF(Configurações!$B$3="Simples","",IF(ROUND(NK81*1440,0)&lt;=ROUND(Configurações!$B$11*1440,0),IF(ROUND(NL81*1440,0)&gt;0,"INT-INDEVIDO",""),IF(ROUND(NK81*1440,0)&lt;=ROUND(Configurações!$B$12*1440,0),IF(ROUND(NL81*1440,0)&lt;&gt;ROUND(Configurações!$B$8*1440,0),"INT-15MIN",""),IF(OR(ROUND(NL81*1440,0)&lt;ROUND(Configurações!$B$9*1440,0),ROUND(NL81*1440,0)&gt;ROUND(Configurações!$B$10*1440,0)),"INT-1H2H","")))))</f>
        <v/>
      </c>
      <c r="NP81" t="str">
        <f>IF(Configurações!$B$3="Simples",IF('Escala Simples'!AS81="Trabalho","TRAB",IF('Escala Simples'!AS81="Folga","FOLGA",IF('Escala Simples'!AS81="Atestado","ATEST",IF('Escala Simples'!AS81="Férias","FERIAS","")))),"")</f>
        <v/>
      </c>
      <c r="NQ81" s="71" t="str">
        <f>IF(Configurações!$B$3="Colunas",IF('Escala Colunas'!Q250="","",'Escala Colunas'!Q250),IF(Configurações!$B$3="Simples","",IF('Escala Linhas'!GD81="","",'Escala Linhas'!GD81)))</f>
        <v/>
      </c>
      <c r="NR81" s="71" t="str">
        <f>IF(Configurações!$B$3="Colunas",IF('Escala Colunas'!Q251="","",'Escala Colunas'!Q251),IF(Configurações!$B$3="Simples","",IF('Escala Linhas'!GE81="","",'Escala Linhas'!GE81)))</f>
        <v/>
      </c>
      <c r="NS81" s="71" t="str">
        <f>IF(Configurações!$B$3="Colunas",IF('Escala Colunas'!Q252="","",'Escala Colunas'!Q252),IF(Configurações!$B$3="Simples","",IF('Escala Linhas'!GF81="","",'Escala Linhas'!GF81)))</f>
        <v/>
      </c>
      <c r="NT81" s="71" t="str">
        <f>IF(Configurações!$B$3="Colunas",IF('Escala Colunas'!Q253="","",'Escala Colunas'!Q253),IF(Configurações!$B$3="Simples","",IF('Escala Linhas'!GG81="","",'Escala Linhas'!GG81)))</f>
        <v/>
      </c>
      <c r="NU81">
        <f>IF($B81="",0,IF(Configurações!$B$3="Simples",IF(OR(OA81="TRAB",OA81="ATEST"),1,0),IF(AND(NQ81&lt;&gt;"",NT81&lt;&gt;""),1,0)))</f>
        <v>0</v>
      </c>
      <c r="NV81" s="72">
        <f>IF(AND(NU81=1,Configurações!$B$3&lt;&gt;"Simples"),MOD(NT81-NQ81,1)-NW81,0)</f>
        <v>0</v>
      </c>
      <c r="NW81" s="72">
        <f t="shared" si="209"/>
        <v>0</v>
      </c>
      <c r="NX81">
        <f t="shared" si="210"/>
        <v>0</v>
      </c>
      <c r="NY81">
        <f t="shared" si="211"/>
        <v>0</v>
      </c>
      <c r="NZ81" s="38" t="str">
        <f>IF(NU81=0,"",IF(NX81&gt;Configurações!$B$15,"7DIA ","")&amp;IF(AND(WEEKDAY(NQ$5)=1,NY81&gt;IF($D81="F",Configurações!$B$13,Configurações!$B$14)),"DOM ","")&amp;IF(Configurações!$B$3="Simples","",IF(ROUND(NV81*1440,0)&lt;=ROUND(Configurações!$B$11*1440,0),IF(ROUND(NW81*1440,0)&gt;0,"INT-INDEVIDO",""),IF(ROUND(NV81*1440,0)&lt;=ROUND(Configurações!$B$12*1440,0),IF(ROUND(NW81*1440,0)&lt;&gt;ROUND(Configurações!$B$8*1440,0),"INT-15MIN",""),IF(OR(ROUND(NW81*1440,0)&lt;ROUND(Configurações!$B$9*1440,0),ROUND(NW81*1440,0)&gt;ROUND(Configurações!$B$10*1440,0)),"INT-1H2H","")))))</f>
        <v/>
      </c>
      <c r="OA81" t="str">
        <f>IF(Configurações!$B$3="Simples",IF('Escala Simples'!AT81="Trabalho","TRAB",IF('Escala Simples'!AT81="Folga","FOLGA",IF('Escala Simples'!AT81="Atestado","ATEST",IF('Escala Simples'!AT81="Férias","FERIAS","")))),"")</f>
        <v/>
      </c>
      <c r="OB81" s="72">
        <f>SUMIFS(Cálculos!$G81:$OA81,Cálculos!$G$4:$OA$4,"H",Cálculos!$G$3:$OA$3,1)</f>
        <v>0</v>
      </c>
      <c r="OC81">
        <f>SUMIFS(Cálculos!$G81:$OA81,Cálculos!$G$4:$OA$4,"T",Cálculos!$G$3:$OA$3,1)</f>
        <v>0</v>
      </c>
      <c r="OD81" s="69" t="str">
        <f>IF($B81="","",IF(AND(Configurações!$B$3&lt;&gt;"Simples",ISNUMBER($C81),ROUND(OB81*1440,0)&gt;$C81*60),"Jornada semanal excedida: "&amp;TEXT(OB81,"[h]:mm")&amp;" (contratada "&amp;$C81&amp;"h) • ","")&amp;IF(IF(Configurações!$B$6="Sim",OC81&gt;6,OC81&gt;Configurações!$B$5),IF(Configurações!$B$6="Sim","Semana inteira sem folga — mínimo 1 folga (CCT/ACT) • ","Mais de "&amp;Configurações!$B$5&amp;" dias trabalhados — obrigatórias 2 folgas semanais • "),"")&amp;IF(COUNTIF(G81:CD81,"*7DIA*")&gt;0,"7º dia consecutivo de trabalho • ","")&amp;IF(COUNTIF(G81:CD81,"*DOM*")&gt;0,"Domingos consecutivos acima do permitido • ","")&amp;IF(COUNTIF(G81:CD81,"*INT-INDEVIDO*")&gt;0,"Intervalo indevido em jornada até 4h • ","")&amp;IF(COUNTIF(G81:CD81,"*INT-15MIN*")&gt;0,"Intervalo deve ser de 15 min (jornada 4h01–6h) • ","")&amp;IF(COUNTIF(G81:CD81,"*INT-1H2H*")&gt;0,"Intervalo fora de 1h–2h (jornada acima de 6h) • ",""))</f>
        <v/>
      </c>
      <c r="OE81">
        <f>IF($B81="",0,IF(AND(Configurações!$B$3&lt;&gt;"Simples",ISNUMBER($C81),ROUND(OB81*1440,0)&gt;$C81*60),1,0))</f>
        <v>0</v>
      </c>
      <c r="OF81">
        <f>IF($B81="",0,IF(IF(Configurações!$B$6="Sim",OC81&gt;6,OC81&gt;Configurações!$B$5),1,0))</f>
        <v>0</v>
      </c>
      <c r="OG81" s="72">
        <f>SUMIFS(Cálculos!$G81:$OA81,Cálculos!$G$4:$OA$4,"H",Cálculos!$G$3:$OA$3,2)</f>
        <v>0</v>
      </c>
      <c r="OH81">
        <f>SUMIFS(Cálculos!$G81:$OA81,Cálculos!$G$4:$OA$4,"T",Cálculos!$G$3:$OA$3,2)</f>
        <v>0</v>
      </c>
      <c r="OI81" s="69" t="str">
        <f>IF($B81="","",IF(AND(Configurações!$B$3&lt;&gt;"Simples",ISNUMBER($C81),ROUND(OG81*1440,0)&gt;$C81*60),"Jornada semanal excedida: "&amp;TEXT(OG81,"[h]:mm")&amp;" (contratada "&amp;$C81&amp;"h) • ","")&amp;IF(IF(Configurações!$B$6="Sim",OH81&gt;6,OH81&gt;Configurações!$B$5),IF(Configurações!$B$6="Sim","Semana inteira sem folga — mínimo 1 folga (CCT/ACT) • ","Mais de "&amp;Configurações!$B$5&amp;" dias trabalhados — obrigatórias 2 folgas semanais • "),"")&amp;IF(COUNTIF(CF81:FC81,"*7DIA*")&gt;0,"7º dia consecutivo de trabalho • ","")&amp;IF(COUNTIF(CF81:FC81,"*DOM*")&gt;0,"Domingos consecutivos acima do permitido • ","")&amp;IF(COUNTIF(CF81:FC81,"*INT-INDEVIDO*")&gt;0,"Intervalo indevido em jornada até 4h • ","")&amp;IF(COUNTIF(CF81:FC81,"*INT-15MIN*")&gt;0,"Intervalo deve ser de 15 min (jornada 4h01–6h) • ","")&amp;IF(COUNTIF(CF81:FC81,"*INT-1H2H*")&gt;0,"Intervalo fora de 1h–2h (jornada acima de 6h) • ",""))</f>
        <v/>
      </c>
      <c r="OJ81">
        <f>IF($B81="",0,IF(AND(Configurações!$B$3&lt;&gt;"Simples",ISNUMBER($C81),ROUND(OG81*1440,0)&gt;$C81*60),1,0))</f>
        <v>0</v>
      </c>
      <c r="OK81">
        <f>IF($B81="",0,IF(IF(Configurações!$B$6="Sim",OH81&gt;6,OH81&gt;Configurações!$B$5),1,0))</f>
        <v>0</v>
      </c>
      <c r="OL81" s="72">
        <f>SUMIFS(Cálculos!$G81:$OA81,Cálculos!$G$4:$OA$4,"H",Cálculos!$G$3:$OA$3,3)</f>
        <v>0</v>
      </c>
      <c r="OM81">
        <f>SUMIFS(Cálculos!$G81:$OA81,Cálculos!$G$4:$OA$4,"T",Cálculos!$G$3:$OA$3,3)</f>
        <v>0</v>
      </c>
      <c r="ON81" s="69" t="str">
        <f>IF($B81="","",IF(AND(Configurações!$B$3&lt;&gt;"Simples",ISNUMBER($C81),ROUND(OL81*1440,0)&gt;$C81*60),"Jornada semanal excedida: "&amp;TEXT(OL81,"[h]:mm")&amp;" (contratada "&amp;$C81&amp;"h) • ","")&amp;IF(IF(Configurações!$B$6="Sim",OM81&gt;6,OM81&gt;Configurações!$B$5),IF(Configurações!$B$6="Sim","Semana inteira sem folga — mínimo 1 folga (CCT/ACT) • ","Mais de "&amp;Configurações!$B$5&amp;" dias trabalhados — obrigatórias 2 folgas semanais • "),"")&amp;IF(COUNTIF(FE81:IB81,"*7DIA*")&gt;0,"7º dia consecutivo de trabalho • ","")&amp;IF(COUNTIF(FE81:IB81,"*DOM*")&gt;0,"Domingos consecutivos acima do permitido • ","")&amp;IF(COUNTIF(FE81:IB81,"*INT-INDEVIDO*")&gt;0,"Intervalo indevido em jornada até 4h • ","")&amp;IF(COUNTIF(FE81:IB81,"*INT-15MIN*")&gt;0,"Intervalo deve ser de 15 min (jornada 4h01–6h) • ","")&amp;IF(COUNTIF(FE81:IB81,"*INT-1H2H*")&gt;0,"Intervalo fora de 1h–2h (jornada acima de 6h) • ",""))</f>
        <v/>
      </c>
      <c r="OO81">
        <f>IF($B81="",0,IF(AND(Configurações!$B$3&lt;&gt;"Simples",ISNUMBER($C81),ROUND(OL81*1440,0)&gt;$C81*60),1,0))</f>
        <v>0</v>
      </c>
      <c r="OP81">
        <f>IF($B81="",0,IF(IF(Configurações!$B$6="Sim",OM81&gt;6,OM81&gt;Configurações!$B$5),1,0))</f>
        <v>0</v>
      </c>
      <c r="OQ81" s="72">
        <f>SUMIFS(Cálculos!$G81:$OA81,Cálculos!$G$4:$OA$4,"H",Cálculos!$G$3:$OA$3,4)</f>
        <v>0</v>
      </c>
      <c r="OR81">
        <f>SUMIFS(Cálculos!$G81:$OA81,Cálculos!$G$4:$OA$4,"T",Cálculos!$G$3:$OA$3,4)</f>
        <v>0</v>
      </c>
      <c r="OS81" s="69" t="str">
        <f>IF($B81="","",IF(AND(Configurações!$B$3&lt;&gt;"Simples",ISNUMBER($C81),ROUND(OQ81*1440,0)&gt;$C81*60),"Jornada semanal excedida: "&amp;TEXT(OQ81,"[h]:mm")&amp;" (contratada "&amp;$C81&amp;"h) • ","")&amp;IF(IF(Configurações!$B$6="Sim",OR81&gt;6,OR81&gt;Configurações!$B$5),IF(Configurações!$B$6="Sim","Semana inteira sem folga — mínimo 1 folga (CCT/ACT) • ","Mais de "&amp;Configurações!$B$5&amp;" dias trabalhados — obrigatórias 2 folgas semanais • "),"")&amp;IF(COUNTIF(ID81:LA81,"*7DIA*")&gt;0,"7º dia consecutivo de trabalho • ","")&amp;IF(COUNTIF(ID81:LA81,"*DOM*")&gt;0,"Domingos consecutivos acima do permitido • ","")&amp;IF(COUNTIF(ID81:LA81,"*INT-INDEVIDO*")&gt;0,"Intervalo indevido em jornada até 4h • ","")&amp;IF(COUNTIF(ID81:LA81,"*INT-15MIN*")&gt;0,"Intervalo deve ser de 15 min (jornada 4h01–6h) • ","")&amp;IF(COUNTIF(ID81:LA81,"*INT-1H2H*")&gt;0,"Intervalo fora de 1h–2h (jornada acima de 6h) • ",""))</f>
        <v/>
      </c>
      <c r="OT81">
        <f>IF($B81="",0,IF(AND(Configurações!$B$3&lt;&gt;"Simples",ISNUMBER($C81),ROUND(OQ81*1440,0)&gt;$C81*60),1,0))</f>
        <v>0</v>
      </c>
      <c r="OU81">
        <f>IF($B81="",0,IF(IF(Configurações!$B$6="Sim",OR81&gt;6,OR81&gt;Configurações!$B$5),1,0))</f>
        <v>0</v>
      </c>
      <c r="OV81" s="72">
        <f>SUMIFS(Cálculos!$G81:$OA81,Cálculos!$G$4:$OA$4,"H",Cálculos!$G$3:$OA$3,5)</f>
        <v>0</v>
      </c>
      <c r="OW81">
        <f>SUMIFS(Cálculos!$G81:$OA81,Cálculos!$G$4:$OA$4,"T",Cálculos!$G$3:$OA$3,5)</f>
        <v>0</v>
      </c>
      <c r="OX81" s="69" t="str">
        <f>IF($B81="","",IF(AND(Configurações!$B$3&lt;&gt;"Simples",ISNUMBER($C81),ROUND(OV81*1440,0)&gt;$C81*60),"Jornada semanal excedida: "&amp;TEXT(OV81,"[h]:mm")&amp;" (contratada "&amp;$C81&amp;"h) • ","")&amp;IF(IF(Configurações!$B$6="Sim",OW81&gt;6,OW81&gt;Configurações!$B$5),IF(Configurações!$B$6="Sim","Semana inteira sem folga — mínimo 1 folga (CCT/ACT) • ","Mais de "&amp;Configurações!$B$5&amp;" dias trabalhados — obrigatórias 2 folgas semanais • "),"")&amp;IF(COUNTIF(LC81:NZ81,"*7DIA*")&gt;0,"7º dia consecutivo de trabalho • ","")&amp;IF(COUNTIF(LC81:NZ81,"*DOM*")&gt;0,"Domingos consecutivos acima do permitido • ","")&amp;IF(COUNTIF(LC81:NZ81,"*INT-INDEVIDO*")&gt;0,"Intervalo indevido em jornada até 4h • ","")&amp;IF(COUNTIF(LC81:NZ81,"*INT-15MIN*")&gt;0,"Intervalo deve ser de 15 min (jornada 4h01–6h) • ","")&amp;IF(COUNTIF(LC81:NZ81,"*INT-1H2H*")&gt;0,"Intervalo fora de 1h–2h (jornada acima de 6h) • ",""))</f>
        <v/>
      </c>
      <c r="OY81">
        <f>IF($B81="",0,IF(AND(Configurações!$B$3&lt;&gt;"Simples",ISNUMBER($C81),ROUND(OV81*1440,0)&gt;$C81*60),1,0))</f>
        <v>0</v>
      </c>
      <c r="OZ81">
        <f>IF($B81="",0,IF(IF(Configurações!$B$6="Sim",OW81&gt;6,OW81&gt;Configurações!$B$5),1,0))</f>
        <v>0</v>
      </c>
      <c r="PA81">
        <f>IF($B81="",0,SUMPRODUCT((Cálculos!$G$4:$OA$4="T")*(Cálculos!$G$5:$OA$5&gt;=$PA$5)*(Cálculos!$G$5:$OA$5&lt;=$PB$5))-PE81)</f>
        <v>0</v>
      </c>
      <c r="PB81">
        <f>IF($B81="",0,PA81-SUMIFS(Cálculos!$G81:$OA81,Cálculos!$G$4:$OA$4,"T",Cálculos!$G$5:$OA$5,"&gt;="&amp;$PA$5,Cálculos!$G$5:$OA$5,"&lt;="&amp;$PB$5))</f>
        <v>0</v>
      </c>
      <c r="PC81">
        <f>ROUND(PA81*Configurações!$B$7/7,0)</f>
        <v>0</v>
      </c>
      <c r="PD81">
        <f>IF(AND(Configurações!$B$6="Sim",PA81&gt;0,PB81&lt;PC81),1,0)</f>
        <v>0</v>
      </c>
      <c r="PE81">
        <f>IF($B81="",0,COUNTIFS(Cálculos!$G$4:$OA$4,"ST",Cálculos!$G$5:$OA$5,"&gt;="&amp;$PA$5,Cálculos!$G$5:$OA$5,"&lt;="&amp;$PB$5,Cálculos!$G81:$OA81,"FERIAS"))</f>
        <v>0</v>
      </c>
      <c r="PF81">
        <f>IF($B81="",0,SUMPRODUCT((Cálculos!$G$4:$OA$4="T")*(Cálculos!$G$5:$OA$5&gt;=$PF$5)*(Cálculos!$G$5:$OA$5&lt;=$PG$5))-PJ81)</f>
        <v>0</v>
      </c>
      <c r="PG81">
        <f>IF($B81="",0,PF81-SUMIFS(Cálculos!$G81:$OA81,Cálculos!$G$4:$OA$4,"T",Cálculos!$G$5:$OA$5,"&gt;="&amp;$PF$5,Cálculos!$G$5:$OA$5,"&lt;="&amp;$PG$5))</f>
        <v>0</v>
      </c>
      <c r="PH81">
        <f>ROUND(PF81*Configurações!$B$7/7,0)</f>
        <v>0</v>
      </c>
      <c r="PI81">
        <f>IF(AND(Configurações!$B$6="Sim",PF81&gt;0,PG81&lt;PH81),1,0)</f>
        <v>0</v>
      </c>
      <c r="PJ81">
        <f>IF($B81="",0,COUNTIFS(Cálculos!$G$4:$OA$4,"ST",Cálculos!$G$5:$OA$5,"&gt;="&amp;$PF$5,Cálculos!$G$5:$OA$5,"&lt;="&amp;$PG$5,Cálculos!$G81:$OA81,"FERIAS"))</f>
        <v>0</v>
      </c>
      <c r="PK81">
        <f>IF($B81="",0,SUMPRODUCT((Cálculos!$G$4:$OA$4="T")*(Cálculos!$G$5:$OA$5&gt;=$PK$5)*(Cálculos!$G$5:$OA$5&lt;=$PL$5))-PO81)</f>
        <v>0</v>
      </c>
      <c r="PL81">
        <f>IF($B81="",0,PK81-SUMIFS(Cálculos!$G81:$OA81,Cálculos!$G$4:$OA$4,"T",Cálculos!$G$5:$OA$5,"&gt;="&amp;$PK$5,Cálculos!$G$5:$OA$5,"&lt;="&amp;$PL$5))</f>
        <v>0</v>
      </c>
      <c r="PM81">
        <f>ROUND(PK81*Configurações!$B$7/7,0)</f>
        <v>0</v>
      </c>
      <c r="PN81">
        <f>IF(AND(Configurações!$B$6="Sim",PK81&gt;0,PL81&lt;PM81),1,0)</f>
        <v>0</v>
      </c>
      <c r="PO81">
        <f>IF($B81="",0,COUNTIFS(Cálculos!$G$4:$OA$4,"ST",Cálculos!$G$5:$OA$5,"&gt;="&amp;$PK$5,Cálculos!$G$5:$OA$5,"&lt;="&amp;$PL$5,Cálculos!$G81:$OA81,"FERIAS"))</f>
        <v>0</v>
      </c>
      <c r="PP81" s="69" t="str">
        <f t="shared" si="212"/>
        <v/>
      </c>
    </row>
    <row r="82" spans="1:432" x14ac:dyDescent="0.25">
      <c r="A82" s="68" t="str">
        <f t="shared" si="106"/>
        <v/>
      </c>
      <c r="B82" s="69" t="str">
        <f>IF(Configurações!$B$3="Colunas",IF('Escala Colunas'!Q$4="","",'Escala Colunas'!Q$4),IF(Configurações!$B$3="Simples",IF('Escala Simples'!$B82="","",'Escala Simples'!$B82),IF('Escala Linhas'!$B82="","",'Escala Linhas'!$B82)))</f>
        <v/>
      </c>
      <c r="C82" s="70" t="str">
        <f>IF($B82="","",IFERROR(INDEX(Funcionários!$D$5:$D$84,MATCH($B82,Funcionários!$B$5:$B$84,0)),""))</f>
        <v/>
      </c>
      <c r="D82" t="str">
        <f>IF($B82="","",IFERROR(INDEX(Funcionários!$C$5:$C$84,MATCH($B82,Funcionários!$B$5:$B$84,0)),""))</f>
        <v/>
      </c>
      <c r="E82">
        <f>IF($B82="",0,IFERROR(N(INDEX(Funcionários!$E$5:$E$84,MATCH($B82,Funcionários!$B$5:$B$84,0))),0))</f>
        <v>0</v>
      </c>
      <c r="F82">
        <f>IF($B82="",0,IFERROR(N(INDEX(Funcionários!$F$5:$F$84,MATCH($B82,Funcionários!$B$5:$B$84,0))),0))</f>
        <v>0</v>
      </c>
      <c r="G82" s="71" t="str">
        <f>IF(Configurações!$B$3="Colunas",IF('Escala Colunas'!Q69="","",'Escala Colunas'!Q69),IF(Configurações!$B$3="Simples","",IF('Escala Linhas'!D82="","",'Escala Linhas'!D82)))</f>
        <v/>
      </c>
      <c r="H82" s="71" t="str">
        <f>IF(Configurações!$B$3="Colunas",IF('Escala Colunas'!Q70="","",'Escala Colunas'!Q70),IF(Configurações!$B$3="Simples","",IF('Escala Linhas'!E82="","",'Escala Linhas'!E82)))</f>
        <v/>
      </c>
      <c r="I82" s="71" t="str">
        <f>IF(Configurações!$B$3="Colunas",IF('Escala Colunas'!Q71="","",'Escala Colunas'!Q71),IF(Configurações!$B$3="Simples","",IF('Escala Linhas'!F82="","",'Escala Linhas'!F82)))</f>
        <v/>
      </c>
      <c r="J82" s="71" t="str">
        <f>IF(Configurações!$B$3="Colunas",IF('Escala Colunas'!Q72="","",'Escala Colunas'!Q72),IF(Configurações!$B$3="Simples","",IF('Escala Linhas'!G82="","",'Escala Linhas'!G82)))</f>
        <v/>
      </c>
      <c r="K82">
        <f>IF($B82="",0,IF(Configurações!$B$3="Simples",IF(OR(Q82="TRAB",Q82="ATEST"),1,0),IF(AND(G82&lt;&gt;"",J82&lt;&gt;""),1,0)))</f>
        <v>0</v>
      </c>
      <c r="L82" s="72">
        <f>IF(AND(K82=1,Configurações!$B$3&lt;&gt;"Simples"),MOD(J82-G82,1)-M82,0)</f>
        <v>0</v>
      </c>
      <c r="M82" s="72">
        <f t="shared" si="107"/>
        <v>0</v>
      </c>
      <c r="N82">
        <f t="shared" si="108"/>
        <v>0</v>
      </c>
      <c r="O82">
        <f t="shared" si="109"/>
        <v>0</v>
      </c>
      <c r="P82" s="38" t="str">
        <f>IF(K82=0,"",IF(N82&gt;Configurações!$B$15,"7DIA ","")&amp;IF(AND(WEEKDAY(G$5)=1,O82&gt;IF($D82="F",Configurações!$B$13,Configurações!$B$14)),"DOM ","")&amp;IF(Configurações!$B$3="Simples","",IF(ROUND(L82*1440,0)&lt;=ROUND(Configurações!$B$11*1440,0),IF(ROUND(M82*1440,0)&gt;0,"INT-INDEVIDO",""),IF(ROUND(L82*1440,0)&lt;=ROUND(Configurações!$B$12*1440,0),IF(ROUND(M82*1440,0)&lt;&gt;ROUND(Configurações!$B$8*1440,0),"INT-15MIN",""),IF(OR(ROUND(M82*1440,0)&lt;ROUND(Configurações!$B$9*1440,0),ROUND(M82*1440,0)&gt;ROUND(Configurações!$B$10*1440,0)),"INT-1H2H","")))))</f>
        <v/>
      </c>
      <c r="Q82" t="str">
        <f>IF(Configurações!$B$3="Simples",IF('Escala Simples'!D82="Trabalho","TRAB",IF('Escala Simples'!D82="Folga","FOLGA",IF('Escala Simples'!D82="Atestado","ATEST",IF('Escala Simples'!D82="Férias","FERIAS","")))),"")</f>
        <v/>
      </c>
      <c r="R82" s="71" t="str">
        <f>IF(Configurações!$B$3="Colunas",IF('Escala Colunas'!Q74="","",'Escala Colunas'!Q74),IF(Configurações!$B$3="Simples","",IF('Escala Linhas'!I82="","",'Escala Linhas'!I82)))</f>
        <v/>
      </c>
      <c r="S82" s="71" t="str">
        <f>IF(Configurações!$B$3="Colunas",IF('Escala Colunas'!Q75="","",'Escala Colunas'!Q75),IF(Configurações!$B$3="Simples","",IF('Escala Linhas'!J82="","",'Escala Linhas'!J82)))</f>
        <v/>
      </c>
      <c r="T82" s="71" t="str">
        <f>IF(Configurações!$B$3="Colunas",IF('Escala Colunas'!Q76="","",'Escala Colunas'!Q76),IF(Configurações!$B$3="Simples","",IF('Escala Linhas'!K82="","",'Escala Linhas'!K82)))</f>
        <v/>
      </c>
      <c r="U82" s="71" t="str">
        <f>IF(Configurações!$B$3="Colunas",IF('Escala Colunas'!Q77="","",'Escala Colunas'!Q77),IF(Configurações!$B$3="Simples","",IF('Escala Linhas'!L82="","",'Escala Linhas'!L82)))</f>
        <v/>
      </c>
      <c r="V82">
        <f>IF($B82="",0,IF(Configurações!$B$3="Simples",IF(OR(AB82="TRAB",AB82="ATEST"),1,0),IF(AND(R82&lt;&gt;"",U82&lt;&gt;""),1,0)))</f>
        <v>0</v>
      </c>
      <c r="W82" s="72">
        <f>IF(AND(V82=1,Configurações!$B$3&lt;&gt;"Simples"),MOD(U82-R82,1)-X82,0)</f>
        <v>0</v>
      </c>
      <c r="X82" s="72">
        <f t="shared" si="110"/>
        <v>0</v>
      </c>
      <c r="Y82">
        <f t="shared" si="111"/>
        <v>0</v>
      </c>
      <c r="Z82">
        <f t="shared" si="112"/>
        <v>0</v>
      </c>
      <c r="AA82" s="38" t="str">
        <f>IF(V82=0,"",IF(Y82&gt;Configurações!$B$15,"7DIA ","")&amp;IF(AND(WEEKDAY(R$5)=1,Z82&gt;IF($D82="F",Configurações!$B$13,Configurações!$B$14)),"DOM ","")&amp;IF(Configurações!$B$3="Simples","",IF(ROUND(W82*1440,0)&lt;=ROUND(Configurações!$B$11*1440,0),IF(ROUND(X82*1440,0)&gt;0,"INT-INDEVIDO",""),IF(ROUND(W82*1440,0)&lt;=ROUND(Configurações!$B$12*1440,0),IF(ROUND(X82*1440,0)&lt;&gt;ROUND(Configurações!$B$8*1440,0),"INT-15MIN",""),IF(OR(ROUND(X82*1440,0)&lt;ROUND(Configurações!$B$9*1440,0),ROUND(X82*1440,0)&gt;ROUND(Configurações!$B$10*1440,0)),"INT-1H2H","")))))</f>
        <v/>
      </c>
      <c r="AB82" t="str">
        <f>IF(Configurações!$B$3="Simples",IF('Escala Simples'!E82="Trabalho","TRAB",IF('Escala Simples'!E82="Folga","FOLGA",IF('Escala Simples'!E82="Atestado","ATEST",IF('Escala Simples'!E82="Férias","FERIAS","")))),"")</f>
        <v/>
      </c>
      <c r="AC82" s="71" t="str">
        <f>IF(Configurações!$B$3="Colunas",IF('Escala Colunas'!Q79="","",'Escala Colunas'!Q79),IF(Configurações!$B$3="Simples","",IF('Escala Linhas'!N82="","",'Escala Linhas'!N82)))</f>
        <v/>
      </c>
      <c r="AD82" s="71" t="str">
        <f>IF(Configurações!$B$3="Colunas",IF('Escala Colunas'!Q80="","",'Escala Colunas'!Q80),IF(Configurações!$B$3="Simples","",IF('Escala Linhas'!O82="","",'Escala Linhas'!O82)))</f>
        <v/>
      </c>
      <c r="AE82" s="71" t="str">
        <f>IF(Configurações!$B$3="Colunas",IF('Escala Colunas'!Q81="","",'Escala Colunas'!Q81),IF(Configurações!$B$3="Simples","",IF('Escala Linhas'!P82="","",'Escala Linhas'!P82)))</f>
        <v/>
      </c>
      <c r="AF82" s="71" t="str">
        <f>IF(Configurações!$B$3="Colunas",IF('Escala Colunas'!Q82="","",'Escala Colunas'!Q82),IF(Configurações!$B$3="Simples","",IF('Escala Linhas'!Q82="","",'Escala Linhas'!Q82)))</f>
        <v/>
      </c>
      <c r="AG82">
        <f>IF($B82="",0,IF(Configurações!$B$3="Simples",IF(OR(AM82="TRAB",AM82="ATEST"),1,0),IF(AND(AC82&lt;&gt;"",AF82&lt;&gt;""),1,0)))</f>
        <v>0</v>
      </c>
      <c r="AH82" s="72">
        <f>IF(AND(AG82=1,Configurações!$B$3&lt;&gt;"Simples"),MOD(AF82-AC82,1)-AI82,0)</f>
        <v>0</v>
      </c>
      <c r="AI82" s="72">
        <f t="shared" si="113"/>
        <v>0</v>
      </c>
      <c r="AJ82">
        <f t="shared" si="114"/>
        <v>0</v>
      </c>
      <c r="AK82">
        <f t="shared" si="115"/>
        <v>0</v>
      </c>
      <c r="AL82" s="38" t="str">
        <f>IF(AG82=0,"",IF(AJ82&gt;Configurações!$B$15,"7DIA ","")&amp;IF(AND(WEEKDAY(AC$5)=1,AK82&gt;IF($D82="F",Configurações!$B$13,Configurações!$B$14)),"DOM ","")&amp;IF(Configurações!$B$3="Simples","",IF(ROUND(AH82*1440,0)&lt;=ROUND(Configurações!$B$11*1440,0),IF(ROUND(AI82*1440,0)&gt;0,"INT-INDEVIDO",""),IF(ROUND(AH82*1440,0)&lt;=ROUND(Configurações!$B$12*1440,0),IF(ROUND(AI82*1440,0)&lt;&gt;ROUND(Configurações!$B$8*1440,0),"INT-15MIN",""),IF(OR(ROUND(AI82*1440,0)&lt;ROUND(Configurações!$B$9*1440,0),ROUND(AI82*1440,0)&gt;ROUND(Configurações!$B$10*1440,0)),"INT-1H2H","")))))</f>
        <v/>
      </c>
      <c r="AM82" t="str">
        <f>IF(Configurações!$B$3="Simples",IF('Escala Simples'!F82="Trabalho","TRAB",IF('Escala Simples'!F82="Folga","FOLGA",IF('Escala Simples'!F82="Atestado","ATEST",IF('Escala Simples'!F82="Férias","FERIAS","")))),"")</f>
        <v/>
      </c>
      <c r="AN82" s="71" t="str">
        <f>IF(Configurações!$B$3="Colunas",IF('Escala Colunas'!Q84="","",'Escala Colunas'!Q84),IF(Configurações!$B$3="Simples","",IF('Escala Linhas'!S82="","",'Escala Linhas'!S82)))</f>
        <v/>
      </c>
      <c r="AO82" s="71" t="str">
        <f>IF(Configurações!$B$3="Colunas",IF('Escala Colunas'!Q85="","",'Escala Colunas'!Q85),IF(Configurações!$B$3="Simples","",IF('Escala Linhas'!T82="","",'Escala Linhas'!T82)))</f>
        <v/>
      </c>
      <c r="AP82" s="71" t="str">
        <f>IF(Configurações!$B$3="Colunas",IF('Escala Colunas'!Q86="","",'Escala Colunas'!Q86),IF(Configurações!$B$3="Simples","",IF('Escala Linhas'!U82="","",'Escala Linhas'!U82)))</f>
        <v/>
      </c>
      <c r="AQ82" s="71" t="str">
        <f>IF(Configurações!$B$3="Colunas",IF('Escala Colunas'!Q87="","",'Escala Colunas'!Q87),IF(Configurações!$B$3="Simples","",IF('Escala Linhas'!V82="","",'Escala Linhas'!V82)))</f>
        <v/>
      </c>
      <c r="AR82">
        <f>IF($B82="",0,IF(Configurações!$B$3="Simples",IF(OR(AX82="TRAB",AX82="ATEST"),1,0),IF(AND(AN82&lt;&gt;"",AQ82&lt;&gt;""),1,0)))</f>
        <v>0</v>
      </c>
      <c r="AS82" s="72">
        <f>IF(AND(AR82=1,Configurações!$B$3&lt;&gt;"Simples"),MOD(AQ82-AN82,1)-AT82,0)</f>
        <v>0</v>
      </c>
      <c r="AT82" s="72">
        <f t="shared" si="116"/>
        <v>0</v>
      </c>
      <c r="AU82">
        <f t="shared" si="117"/>
        <v>0</v>
      </c>
      <c r="AV82">
        <f t="shared" si="118"/>
        <v>0</v>
      </c>
      <c r="AW82" s="38" t="str">
        <f>IF(AR82=0,"",IF(AU82&gt;Configurações!$B$15,"7DIA ","")&amp;IF(AND(WEEKDAY(AN$5)=1,AV82&gt;IF($D82="F",Configurações!$B$13,Configurações!$B$14)),"DOM ","")&amp;IF(Configurações!$B$3="Simples","",IF(ROUND(AS82*1440,0)&lt;=ROUND(Configurações!$B$11*1440,0),IF(ROUND(AT82*1440,0)&gt;0,"INT-INDEVIDO",""),IF(ROUND(AS82*1440,0)&lt;=ROUND(Configurações!$B$12*1440,0),IF(ROUND(AT82*1440,0)&lt;&gt;ROUND(Configurações!$B$8*1440,0),"INT-15MIN",""),IF(OR(ROUND(AT82*1440,0)&lt;ROUND(Configurações!$B$9*1440,0),ROUND(AT82*1440,0)&gt;ROUND(Configurações!$B$10*1440,0)),"INT-1H2H","")))))</f>
        <v/>
      </c>
      <c r="AX82" t="str">
        <f>IF(Configurações!$B$3="Simples",IF('Escala Simples'!G82="Trabalho","TRAB",IF('Escala Simples'!G82="Folga","FOLGA",IF('Escala Simples'!G82="Atestado","ATEST",IF('Escala Simples'!G82="Férias","FERIAS","")))),"")</f>
        <v/>
      </c>
      <c r="AY82" s="71" t="str">
        <f>IF(Configurações!$B$3="Colunas",IF('Escala Colunas'!Q89="","",'Escala Colunas'!Q89),IF(Configurações!$B$3="Simples","",IF('Escala Linhas'!X82="","",'Escala Linhas'!X82)))</f>
        <v/>
      </c>
      <c r="AZ82" s="71" t="str">
        <f>IF(Configurações!$B$3="Colunas",IF('Escala Colunas'!Q90="","",'Escala Colunas'!Q90),IF(Configurações!$B$3="Simples","",IF('Escala Linhas'!Y82="","",'Escala Linhas'!Y82)))</f>
        <v/>
      </c>
      <c r="BA82" s="71" t="str">
        <f>IF(Configurações!$B$3="Colunas",IF('Escala Colunas'!Q91="","",'Escala Colunas'!Q91),IF(Configurações!$B$3="Simples","",IF('Escala Linhas'!Z82="","",'Escala Linhas'!Z82)))</f>
        <v/>
      </c>
      <c r="BB82" s="71" t="str">
        <f>IF(Configurações!$B$3="Colunas",IF('Escala Colunas'!Q92="","",'Escala Colunas'!Q92),IF(Configurações!$B$3="Simples","",IF('Escala Linhas'!AA82="","",'Escala Linhas'!AA82)))</f>
        <v/>
      </c>
      <c r="BC82">
        <f>IF($B82="",0,IF(Configurações!$B$3="Simples",IF(OR(BI82="TRAB",BI82="ATEST"),1,0),IF(AND(AY82&lt;&gt;"",BB82&lt;&gt;""),1,0)))</f>
        <v>0</v>
      </c>
      <c r="BD82" s="72">
        <f>IF(AND(BC82=1,Configurações!$B$3&lt;&gt;"Simples"),MOD(BB82-AY82,1)-BE82,0)</f>
        <v>0</v>
      </c>
      <c r="BE82" s="72">
        <f t="shared" si="119"/>
        <v>0</v>
      </c>
      <c r="BF82">
        <f t="shared" si="120"/>
        <v>0</v>
      </c>
      <c r="BG82">
        <f t="shared" si="121"/>
        <v>0</v>
      </c>
      <c r="BH82" s="38" t="str">
        <f>IF(BC82=0,"",IF(BF82&gt;Configurações!$B$15,"7DIA ","")&amp;IF(AND(WEEKDAY(AY$5)=1,BG82&gt;IF($D82="F",Configurações!$B$13,Configurações!$B$14)),"DOM ","")&amp;IF(Configurações!$B$3="Simples","",IF(ROUND(BD82*1440,0)&lt;=ROUND(Configurações!$B$11*1440,0),IF(ROUND(BE82*1440,0)&gt;0,"INT-INDEVIDO",""),IF(ROUND(BD82*1440,0)&lt;=ROUND(Configurações!$B$12*1440,0),IF(ROUND(BE82*1440,0)&lt;&gt;ROUND(Configurações!$B$8*1440,0),"INT-15MIN",""),IF(OR(ROUND(BE82*1440,0)&lt;ROUND(Configurações!$B$9*1440,0),ROUND(BE82*1440,0)&gt;ROUND(Configurações!$B$10*1440,0)),"INT-1H2H","")))))</f>
        <v/>
      </c>
      <c r="BI82" t="str">
        <f>IF(Configurações!$B$3="Simples",IF('Escala Simples'!H82="Trabalho","TRAB",IF('Escala Simples'!H82="Folga","FOLGA",IF('Escala Simples'!H82="Atestado","ATEST",IF('Escala Simples'!H82="Férias","FERIAS","")))),"")</f>
        <v/>
      </c>
      <c r="BJ82" s="71" t="str">
        <f>IF(Configurações!$B$3="Colunas",IF('Escala Colunas'!Q94="","",'Escala Colunas'!Q94),IF(Configurações!$B$3="Simples","",IF('Escala Linhas'!AC82="","",'Escala Linhas'!AC82)))</f>
        <v/>
      </c>
      <c r="BK82" s="71" t="str">
        <f>IF(Configurações!$B$3="Colunas",IF('Escala Colunas'!Q95="","",'Escala Colunas'!Q95),IF(Configurações!$B$3="Simples","",IF('Escala Linhas'!AD82="","",'Escala Linhas'!AD82)))</f>
        <v/>
      </c>
      <c r="BL82" s="71" t="str">
        <f>IF(Configurações!$B$3="Colunas",IF('Escala Colunas'!Q96="","",'Escala Colunas'!Q96),IF(Configurações!$B$3="Simples","",IF('Escala Linhas'!AE82="","",'Escala Linhas'!AE82)))</f>
        <v/>
      </c>
      <c r="BM82" s="71" t="str">
        <f>IF(Configurações!$B$3="Colunas",IF('Escala Colunas'!Q97="","",'Escala Colunas'!Q97),IF(Configurações!$B$3="Simples","",IF('Escala Linhas'!AF82="","",'Escala Linhas'!AF82)))</f>
        <v/>
      </c>
      <c r="BN82">
        <f>IF($B82="",0,IF(Configurações!$B$3="Simples",IF(OR(BT82="TRAB",BT82="ATEST"),1,0),IF(AND(BJ82&lt;&gt;"",BM82&lt;&gt;""),1,0)))</f>
        <v>0</v>
      </c>
      <c r="BO82" s="72">
        <f>IF(AND(BN82=1,Configurações!$B$3&lt;&gt;"Simples"),MOD(BM82-BJ82,1)-BP82,0)</f>
        <v>0</v>
      </c>
      <c r="BP82" s="72">
        <f t="shared" si="122"/>
        <v>0</v>
      </c>
      <c r="BQ82">
        <f t="shared" si="123"/>
        <v>0</v>
      </c>
      <c r="BR82">
        <f t="shared" si="124"/>
        <v>0</v>
      </c>
      <c r="BS82" s="38" t="str">
        <f>IF(BN82=0,"",IF(BQ82&gt;Configurações!$B$15,"7DIA ","")&amp;IF(AND(WEEKDAY(BJ$5)=1,BR82&gt;IF($D82="F",Configurações!$B$13,Configurações!$B$14)),"DOM ","")&amp;IF(Configurações!$B$3="Simples","",IF(ROUND(BO82*1440,0)&lt;=ROUND(Configurações!$B$11*1440,0),IF(ROUND(BP82*1440,0)&gt;0,"INT-INDEVIDO",""),IF(ROUND(BO82*1440,0)&lt;=ROUND(Configurações!$B$12*1440,0),IF(ROUND(BP82*1440,0)&lt;&gt;ROUND(Configurações!$B$8*1440,0),"INT-15MIN",""),IF(OR(ROUND(BP82*1440,0)&lt;ROUND(Configurações!$B$9*1440,0),ROUND(BP82*1440,0)&gt;ROUND(Configurações!$B$10*1440,0)),"INT-1H2H","")))))</f>
        <v/>
      </c>
      <c r="BT82" t="str">
        <f>IF(Configurações!$B$3="Simples",IF('Escala Simples'!I82="Trabalho","TRAB",IF('Escala Simples'!I82="Folga","FOLGA",IF('Escala Simples'!I82="Atestado","ATEST",IF('Escala Simples'!I82="Férias","FERIAS","")))),"")</f>
        <v/>
      </c>
      <c r="BU82" s="71" t="str">
        <f>IF(Configurações!$B$3="Colunas",IF('Escala Colunas'!Q99="","",'Escala Colunas'!Q99),IF(Configurações!$B$3="Simples","",IF('Escala Linhas'!AH82="","",'Escala Linhas'!AH82)))</f>
        <v/>
      </c>
      <c r="BV82" s="71" t="str">
        <f>IF(Configurações!$B$3="Colunas",IF('Escala Colunas'!Q100="","",'Escala Colunas'!Q100),IF(Configurações!$B$3="Simples","",IF('Escala Linhas'!AI82="","",'Escala Linhas'!AI82)))</f>
        <v/>
      </c>
      <c r="BW82" s="71" t="str">
        <f>IF(Configurações!$B$3="Colunas",IF('Escala Colunas'!Q101="","",'Escala Colunas'!Q101),IF(Configurações!$B$3="Simples","",IF('Escala Linhas'!AJ82="","",'Escala Linhas'!AJ82)))</f>
        <v/>
      </c>
      <c r="BX82" s="71" t="str">
        <f>IF(Configurações!$B$3="Colunas",IF('Escala Colunas'!Q102="","",'Escala Colunas'!Q102),IF(Configurações!$B$3="Simples","",IF('Escala Linhas'!AK82="","",'Escala Linhas'!AK82)))</f>
        <v/>
      </c>
      <c r="BY82">
        <f>IF($B82="",0,IF(Configurações!$B$3="Simples",IF(OR(CE82="TRAB",CE82="ATEST"),1,0),IF(AND(BU82&lt;&gt;"",BX82&lt;&gt;""),1,0)))</f>
        <v>0</v>
      </c>
      <c r="BZ82" s="72">
        <f>IF(AND(BY82=1,Configurações!$B$3&lt;&gt;"Simples"),MOD(BX82-BU82,1)-CA82,0)</f>
        <v>0</v>
      </c>
      <c r="CA82" s="72">
        <f t="shared" si="125"/>
        <v>0</v>
      </c>
      <c r="CB82">
        <f t="shared" si="126"/>
        <v>0</v>
      </c>
      <c r="CC82">
        <f t="shared" si="127"/>
        <v>0</v>
      </c>
      <c r="CD82" s="38" t="str">
        <f>IF(BY82=0,"",IF(CB82&gt;Configurações!$B$15,"7DIA ","")&amp;IF(AND(WEEKDAY(BU$5)=1,CC82&gt;IF($D82="F",Configurações!$B$13,Configurações!$B$14)),"DOM ","")&amp;IF(Configurações!$B$3="Simples","",IF(ROUND(BZ82*1440,0)&lt;=ROUND(Configurações!$B$11*1440,0),IF(ROUND(CA82*1440,0)&gt;0,"INT-INDEVIDO",""),IF(ROUND(BZ82*1440,0)&lt;=ROUND(Configurações!$B$12*1440,0),IF(ROUND(CA82*1440,0)&lt;&gt;ROUND(Configurações!$B$8*1440,0),"INT-15MIN",""),IF(OR(ROUND(CA82*1440,0)&lt;ROUND(Configurações!$B$9*1440,0),ROUND(CA82*1440,0)&gt;ROUND(Configurações!$B$10*1440,0)),"INT-1H2H","")))))</f>
        <v/>
      </c>
      <c r="CE82" t="str">
        <f>IF(Configurações!$B$3="Simples",IF('Escala Simples'!J82="Trabalho","TRAB",IF('Escala Simples'!J82="Folga","FOLGA",IF('Escala Simples'!J82="Atestado","ATEST",IF('Escala Simples'!J82="Férias","FERIAS","")))),"")</f>
        <v/>
      </c>
      <c r="CF82" s="71" t="str">
        <f>IF(Configurações!$B$3="Colunas",IF('Escala Colunas'!Q107="","",'Escala Colunas'!Q107),IF(Configurações!$B$3="Simples","",IF('Escala Linhas'!AP82="","",'Escala Linhas'!AP82)))</f>
        <v/>
      </c>
      <c r="CG82" s="71" t="str">
        <f>IF(Configurações!$B$3="Colunas",IF('Escala Colunas'!Q108="","",'Escala Colunas'!Q108),IF(Configurações!$B$3="Simples","",IF('Escala Linhas'!AQ82="","",'Escala Linhas'!AQ82)))</f>
        <v/>
      </c>
      <c r="CH82" s="71" t="str">
        <f>IF(Configurações!$B$3="Colunas",IF('Escala Colunas'!Q109="","",'Escala Colunas'!Q109),IF(Configurações!$B$3="Simples","",IF('Escala Linhas'!AR82="","",'Escala Linhas'!AR82)))</f>
        <v/>
      </c>
      <c r="CI82" s="71" t="str">
        <f>IF(Configurações!$B$3="Colunas",IF('Escala Colunas'!Q110="","",'Escala Colunas'!Q110),IF(Configurações!$B$3="Simples","",IF('Escala Linhas'!AS82="","",'Escala Linhas'!AS82)))</f>
        <v/>
      </c>
      <c r="CJ82">
        <f>IF($B82="",0,IF(Configurações!$B$3="Simples",IF(OR(CP82="TRAB",CP82="ATEST"),1,0),IF(AND(CF82&lt;&gt;"",CI82&lt;&gt;""),1,0)))</f>
        <v>0</v>
      </c>
      <c r="CK82" s="72">
        <f>IF(AND(CJ82=1,Configurações!$B$3&lt;&gt;"Simples"),MOD(CI82-CF82,1)-CL82,0)</f>
        <v>0</v>
      </c>
      <c r="CL82" s="72">
        <f t="shared" si="128"/>
        <v>0</v>
      </c>
      <c r="CM82">
        <f t="shared" si="129"/>
        <v>0</v>
      </c>
      <c r="CN82">
        <f t="shared" si="130"/>
        <v>0</v>
      </c>
      <c r="CO82" s="38" t="str">
        <f>IF(CJ82=0,"",IF(CM82&gt;Configurações!$B$15,"7DIA ","")&amp;IF(AND(WEEKDAY(CF$5)=1,CN82&gt;IF($D82="F",Configurações!$B$13,Configurações!$B$14)),"DOM ","")&amp;IF(Configurações!$B$3="Simples","",IF(ROUND(CK82*1440,0)&lt;=ROUND(Configurações!$B$11*1440,0),IF(ROUND(CL82*1440,0)&gt;0,"INT-INDEVIDO",""),IF(ROUND(CK82*1440,0)&lt;=ROUND(Configurações!$B$12*1440,0),IF(ROUND(CL82*1440,0)&lt;&gt;ROUND(Configurações!$B$8*1440,0),"INT-15MIN",""),IF(OR(ROUND(CL82*1440,0)&lt;ROUND(Configurações!$B$9*1440,0),ROUND(CL82*1440,0)&gt;ROUND(Configurações!$B$10*1440,0)),"INT-1H2H","")))))</f>
        <v/>
      </c>
      <c r="CP82" t="str">
        <f>IF(Configurações!$B$3="Simples",IF('Escala Simples'!M82="Trabalho","TRAB",IF('Escala Simples'!M82="Folga","FOLGA",IF('Escala Simples'!M82="Atestado","ATEST",IF('Escala Simples'!M82="Férias","FERIAS","")))),"")</f>
        <v/>
      </c>
      <c r="CQ82" s="71" t="str">
        <f>IF(Configurações!$B$3="Colunas",IF('Escala Colunas'!Q112="","",'Escala Colunas'!Q112),IF(Configurações!$B$3="Simples","",IF('Escala Linhas'!AU82="","",'Escala Linhas'!AU82)))</f>
        <v/>
      </c>
      <c r="CR82" s="71" t="str">
        <f>IF(Configurações!$B$3="Colunas",IF('Escala Colunas'!Q113="","",'Escala Colunas'!Q113),IF(Configurações!$B$3="Simples","",IF('Escala Linhas'!AV82="","",'Escala Linhas'!AV82)))</f>
        <v/>
      </c>
      <c r="CS82" s="71" t="str">
        <f>IF(Configurações!$B$3="Colunas",IF('Escala Colunas'!Q114="","",'Escala Colunas'!Q114),IF(Configurações!$B$3="Simples","",IF('Escala Linhas'!AW82="","",'Escala Linhas'!AW82)))</f>
        <v/>
      </c>
      <c r="CT82" s="71" t="str">
        <f>IF(Configurações!$B$3="Colunas",IF('Escala Colunas'!Q115="","",'Escala Colunas'!Q115),IF(Configurações!$B$3="Simples","",IF('Escala Linhas'!AX82="","",'Escala Linhas'!AX82)))</f>
        <v/>
      </c>
      <c r="CU82">
        <f>IF($B82="",0,IF(Configurações!$B$3="Simples",IF(OR(DA82="TRAB",DA82="ATEST"),1,0),IF(AND(CQ82&lt;&gt;"",CT82&lt;&gt;""),1,0)))</f>
        <v>0</v>
      </c>
      <c r="CV82" s="72">
        <f>IF(AND(CU82=1,Configurações!$B$3&lt;&gt;"Simples"),MOD(CT82-CQ82,1)-CW82,0)</f>
        <v>0</v>
      </c>
      <c r="CW82" s="72">
        <f t="shared" si="131"/>
        <v>0</v>
      </c>
      <c r="CX82">
        <f t="shared" si="132"/>
        <v>0</v>
      </c>
      <c r="CY82">
        <f t="shared" si="133"/>
        <v>0</v>
      </c>
      <c r="CZ82" s="38" t="str">
        <f>IF(CU82=0,"",IF(CX82&gt;Configurações!$B$15,"7DIA ","")&amp;IF(AND(WEEKDAY(CQ$5)=1,CY82&gt;IF($D82="F",Configurações!$B$13,Configurações!$B$14)),"DOM ","")&amp;IF(Configurações!$B$3="Simples","",IF(ROUND(CV82*1440,0)&lt;=ROUND(Configurações!$B$11*1440,0),IF(ROUND(CW82*1440,0)&gt;0,"INT-INDEVIDO",""),IF(ROUND(CV82*1440,0)&lt;=ROUND(Configurações!$B$12*1440,0),IF(ROUND(CW82*1440,0)&lt;&gt;ROUND(Configurações!$B$8*1440,0),"INT-15MIN",""),IF(OR(ROUND(CW82*1440,0)&lt;ROUND(Configurações!$B$9*1440,0),ROUND(CW82*1440,0)&gt;ROUND(Configurações!$B$10*1440,0)),"INT-1H2H","")))))</f>
        <v/>
      </c>
      <c r="DA82" t="str">
        <f>IF(Configurações!$B$3="Simples",IF('Escala Simples'!N82="Trabalho","TRAB",IF('Escala Simples'!N82="Folga","FOLGA",IF('Escala Simples'!N82="Atestado","ATEST",IF('Escala Simples'!N82="Férias","FERIAS","")))),"")</f>
        <v/>
      </c>
      <c r="DB82" s="71" t="str">
        <f>IF(Configurações!$B$3="Colunas",IF('Escala Colunas'!Q117="","",'Escala Colunas'!Q117),IF(Configurações!$B$3="Simples","",IF('Escala Linhas'!AZ82="","",'Escala Linhas'!AZ82)))</f>
        <v/>
      </c>
      <c r="DC82" s="71" t="str">
        <f>IF(Configurações!$B$3="Colunas",IF('Escala Colunas'!Q118="","",'Escala Colunas'!Q118),IF(Configurações!$B$3="Simples","",IF('Escala Linhas'!BA82="","",'Escala Linhas'!BA82)))</f>
        <v/>
      </c>
      <c r="DD82" s="71" t="str">
        <f>IF(Configurações!$B$3="Colunas",IF('Escala Colunas'!Q119="","",'Escala Colunas'!Q119),IF(Configurações!$B$3="Simples","",IF('Escala Linhas'!BB82="","",'Escala Linhas'!BB82)))</f>
        <v/>
      </c>
      <c r="DE82" s="71" t="str">
        <f>IF(Configurações!$B$3="Colunas",IF('Escala Colunas'!Q120="","",'Escala Colunas'!Q120),IF(Configurações!$B$3="Simples","",IF('Escala Linhas'!BC82="","",'Escala Linhas'!BC82)))</f>
        <v/>
      </c>
      <c r="DF82">
        <f>IF($B82="",0,IF(Configurações!$B$3="Simples",IF(OR(DL82="TRAB",DL82="ATEST"),1,0),IF(AND(DB82&lt;&gt;"",DE82&lt;&gt;""),1,0)))</f>
        <v>0</v>
      </c>
      <c r="DG82" s="72">
        <f>IF(AND(DF82=1,Configurações!$B$3&lt;&gt;"Simples"),MOD(DE82-DB82,1)-DH82,0)</f>
        <v>0</v>
      </c>
      <c r="DH82" s="72">
        <f t="shared" si="134"/>
        <v>0</v>
      </c>
      <c r="DI82">
        <f t="shared" si="135"/>
        <v>0</v>
      </c>
      <c r="DJ82">
        <f t="shared" si="136"/>
        <v>0</v>
      </c>
      <c r="DK82" s="38" t="str">
        <f>IF(DF82=0,"",IF(DI82&gt;Configurações!$B$15,"7DIA ","")&amp;IF(AND(WEEKDAY(DB$5)=1,DJ82&gt;IF($D82="F",Configurações!$B$13,Configurações!$B$14)),"DOM ","")&amp;IF(Configurações!$B$3="Simples","",IF(ROUND(DG82*1440,0)&lt;=ROUND(Configurações!$B$11*1440,0),IF(ROUND(DH82*1440,0)&gt;0,"INT-INDEVIDO",""),IF(ROUND(DG82*1440,0)&lt;=ROUND(Configurações!$B$12*1440,0),IF(ROUND(DH82*1440,0)&lt;&gt;ROUND(Configurações!$B$8*1440,0),"INT-15MIN",""),IF(OR(ROUND(DH82*1440,0)&lt;ROUND(Configurações!$B$9*1440,0),ROUND(DH82*1440,0)&gt;ROUND(Configurações!$B$10*1440,0)),"INT-1H2H","")))))</f>
        <v/>
      </c>
      <c r="DL82" t="str">
        <f>IF(Configurações!$B$3="Simples",IF('Escala Simples'!O82="Trabalho","TRAB",IF('Escala Simples'!O82="Folga","FOLGA",IF('Escala Simples'!O82="Atestado","ATEST",IF('Escala Simples'!O82="Férias","FERIAS","")))),"")</f>
        <v/>
      </c>
      <c r="DM82" s="71" t="str">
        <f>IF(Configurações!$B$3="Colunas",IF('Escala Colunas'!Q122="","",'Escala Colunas'!Q122),IF(Configurações!$B$3="Simples","",IF('Escala Linhas'!BE82="","",'Escala Linhas'!BE82)))</f>
        <v/>
      </c>
      <c r="DN82" s="71" t="str">
        <f>IF(Configurações!$B$3="Colunas",IF('Escala Colunas'!Q123="","",'Escala Colunas'!Q123),IF(Configurações!$B$3="Simples","",IF('Escala Linhas'!BF82="","",'Escala Linhas'!BF82)))</f>
        <v/>
      </c>
      <c r="DO82" s="71" t="str">
        <f>IF(Configurações!$B$3="Colunas",IF('Escala Colunas'!Q124="","",'Escala Colunas'!Q124),IF(Configurações!$B$3="Simples","",IF('Escala Linhas'!BG82="","",'Escala Linhas'!BG82)))</f>
        <v/>
      </c>
      <c r="DP82" s="71" t="str">
        <f>IF(Configurações!$B$3="Colunas",IF('Escala Colunas'!Q125="","",'Escala Colunas'!Q125),IF(Configurações!$B$3="Simples","",IF('Escala Linhas'!BH82="","",'Escala Linhas'!BH82)))</f>
        <v/>
      </c>
      <c r="DQ82">
        <f>IF($B82="",0,IF(Configurações!$B$3="Simples",IF(OR(DW82="TRAB",DW82="ATEST"),1,0),IF(AND(DM82&lt;&gt;"",DP82&lt;&gt;""),1,0)))</f>
        <v>0</v>
      </c>
      <c r="DR82" s="72">
        <f>IF(AND(DQ82=1,Configurações!$B$3&lt;&gt;"Simples"),MOD(DP82-DM82,1)-DS82,0)</f>
        <v>0</v>
      </c>
      <c r="DS82" s="72">
        <f t="shared" si="137"/>
        <v>0</v>
      </c>
      <c r="DT82">
        <f t="shared" si="138"/>
        <v>0</v>
      </c>
      <c r="DU82">
        <f t="shared" si="139"/>
        <v>0</v>
      </c>
      <c r="DV82" s="38" t="str">
        <f>IF(DQ82=0,"",IF(DT82&gt;Configurações!$B$15,"7DIA ","")&amp;IF(AND(WEEKDAY(DM$5)=1,DU82&gt;IF($D82="F",Configurações!$B$13,Configurações!$B$14)),"DOM ","")&amp;IF(Configurações!$B$3="Simples","",IF(ROUND(DR82*1440,0)&lt;=ROUND(Configurações!$B$11*1440,0),IF(ROUND(DS82*1440,0)&gt;0,"INT-INDEVIDO",""),IF(ROUND(DR82*1440,0)&lt;=ROUND(Configurações!$B$12*1440,0),IF(ROUND(DS82*1440,0)&lt;&gt;ROUND(Configurações!$B$8*1440,0),"INT-15MIN",""),IF(OR(ROUND(DS82*1440,0)&lt;ROUND(Configurações!$B$9*1440,0),ROUND(DS82*1440,0)&gt;ROUND(Configurações!$B$10*1440,0)),"INT-1H2H","")))))</f>
        <v/>
      </c>
      <c r="DW82" t="str">
        <f>IF(Configurações!$B$3="Simples",IF('Escala Simples'!P82="Trabalho","TRAB",IF('Escala Simples'!P82="Folga","FOLGA",IF('Escala Simples'!P82="Atestado","ATEST",IF('Escala Simples'!P82="Férias","FERIAS","")))),"")</f>
        <v/>
      </c>
      <c r="DX82" s="71" t="str">
        <f>IF(Configurações!$B$3="Colunas",IF('Escala Colunas'!Q127="","",'Escala Colunas'!Q127),IF(Configurações!$B$3="Simples","",IF('Escala Linhas'!BJ82="","",'Escala Linhas'!BJ82)))</f>
        <v/>
      </c>
      <c r="DY82" s="71" t="str">
        <f>IF(Configurações!$B$3="Colunas",IF('Escala Colunas'!Q128="","",'Escala Colunas'!Q128),IF(Configurações!$B$3="Simples","",IF('Escala Linhas'!BK82="","",'Escala Linhas'!BK82)))</f>
        <v/>
      </c>
      <c r="DZ82" s="71" t="str">
        <f>IF(Configurações!$B$3="Colunas",IF('Escala Colunas'!Q129="","",'Escala Colunas'!Q129),IF(Configurações!$B$3="Simples","",IF('Escala Linhas'!BL82="","",'Escala Linhas'!BL82)))</f>
        <v/>
      </c>
      <c r="EA82" s="71" t="str">
        <f>IF(Configurações!$B$3="Colunas",IF('Escala Colunas'!Q130="","",'Escala Colunas'!Q130),IF(Configurações!$B$3="Simples","",IF('Escala Linhas'!BM82="","",'Escala Linhas'!BM82)))</f>
        <v/>
      </c>
      <c r="EB82">
        <f>IF($B82="",0,IF(Configurações!$B$3="Simples",IF(OR(EH82="TRAB",EH82="ATEST"),1,0),IF(AND(DX82&lt;&gt;"",EA82&lt;&gt;""),1,0)))</f>
        <v>0</v>
      </c>
      <c r="EC82" s="72">
        <f>IF(AND(EB82=1,Configurações!$B$3&lt;&gt;"Simples"),MOD(EA82-DX82,1)-ED82,0)</f>
        <v>0</v>
      </c>
      <c r="ED82" s="72">
        <f t="shared" si="140"/>
        <v>0</v>
      </c>
      <c r="EE82">
        <f t="shared" si="141"/>
        <v>0</v>
      </c>
      <c r="EF82">
        <f t="shared" si="142"/>
        <v>0</v>
      </c>
      <c r="EG82" s="38" t="str">
        <f>IF(EB82=0,"",IF(EE82&gt;Configurações!$B$15,"7DIA ","")&amp;IF(AND(WEEKDAY(DX$5)=1,EF82&gt;IF($D82="F",Configurações!$B$13,Configurações!$B$14)),"DOM ","")&amp;IF(Configurações!$B$3="Simples","",IF(ROUND(EC82*1440,0)&lt;=ROUND(Configurações!$B$11*1440,0),IF(ROUND(ED82*1440,0)&gt;0,"INT-INDEVIDO",""),IF(ROUND(EC82*1440,0)&lt;=ROUND(Configurações!$B$12*1440,0),IF(ROUND(ED82*1440,0)&lt;&gt;ROUND(Configurações!$B$8*1440,0),"INT-15MIN",""),IF(OR(ROUND(ED82*1440,0)&lt;ROUND(Configurações!$B$9*1440,0),ROUND(ED82*1440,0)&gt;ROUND(Configurações!$B$10*1440,0)),"INT-1H2H","")))))</f>
        <v/>
      </c>
      <c r="EH82" t="str">
        <f>IF(Configurações!$B$3="Simples",IF('Escala Simples'!Q82="Trabalho","TRAB",IF('Escala Simples'!Q82="Folga","FOLGA",IF('Escala Simples'!Q82="Atestado","ATEST",IF('Escala Simples'!Q82="Férias","FERIAS","")))),"")</f>
        <v/>
      </c>
      <c r="EI82" s="71" t="str">
        <f>IF(Configurações!$B$3="Colunas",IF('Escala Colunas'!Q132="","",'Escala Colunas'!Q132),IF(Configurações!$B$3="Simples","",IF('Escala Linhas'!BO82="","",'Escala Linhas'!BO82)))</f>
        <v/>
      </c>
      <c r="EJ82" s="71" t="str">
        <f>IF(Configurações!$B$3="Colunas",IF('Escala Colunas'!Q133="","",'Escala Colunas'!Q133),IF(Configurações!$B$3="Simples","",IF('Escala Linhas'!BP82="","",'Escala Linhas'!BP82)))</f>
        <v/>
      </c>
      <c r="EK82" s="71" t="str">
        <f>IF(Configurações!$B$3="Colunas",IF('Escala Colunas'!Q134="","",'Escala Colunas'!Q134),IF(Configurações!$B$3="Simples","",IF('Escala Linhas'!BQ82="","",'Escala Linhas'!BQ82)))</f>
        <v/>
      </c>
      <c r="EL82" s="71" t="str">
        <f>IF(Configurações!$B$3="Colunas",IF('Escala Colunas'!Q135="","",'Escala Colunas'!Q135),IF(Configurações!$B$3="Simples","",IF('Escala Linhas'!BR82="","",'Escala Linhas'!BR82)))</f>
        <v/>
      </c>
      <c r="EM82">
        <f>IF($B82="",0,IF(Configurações!$B$3="Simples",IF(OR(ES82="TRAB",ES82="ATEST"),1,0),IF(AND(EI82&lt;&gt;"",EL82&lt;&gt;""),1,0)))</f>
        <v>0</v>
      </c>
      <c r="EN82" s="72">
        <f>IF(AND(EM82=1,Configurações!$B$3&lt;&gt;"Simples"),MOD(EL82-EI82,1)-EO82,0)</f>
        <v>0</v>
      </c>
      <c r="EO82" s="72">
        <f t="shared" si="143"/>
        <v>0</v>
      </c>
      <c r="EP82">
        <f t="shared" si="144"/>
        <v>0</v>
      </c>
      <c r="EQ82">
        <f t="shared" si="145"/>
        <v>0</v>
      </c>
      <c r="ER82" s="38" t="str">
        <f>IF(EM82=0,"",IF(EP82&gt;Configurações!$B$15,"7DIA ","")&amp;IF(AND(WEEKDAY(EI$5)=1,EQ82&gt;IF($D82="F",Configurações!$B$13,Configurações!$B$14)),"DOM ","")&amp;IF(Configurações!$B$3="Simples","",IF(ROUND(EN82*1440,0)&lt;=ROUND(Configurações!$B$11*1440,0),IF(ROUND(EO82*1440,0)&gt;0,"INT-INDEVIDO",""),IF(ROUND(EN82*1440,0)&lt;=ROUND(Configurações!$B$12*1440,0),IF(ROUND(EO82*1440,0)&lt;&gt;ROUND(Configurações!$B$8*1440,0),"INT-15MIN",""),IF(OR(ROUND(EO82*1440,0)&lt;ROUND(Configurações!$B$9*1440,0),ROUND(EO82*1440,0)&gt;ROUND(Configurações!$B$10*1440,0)),"INT-1H2H","")))))</f>
        <v/>
      </c>
      <c r="ES82" t="str">
        <f>IF(Configurações!$B$3="Simples",IF('Escala Simples'!R82="Trabalho","TRAB",IF('Escala Simples'!R82="Folga","FOLGA",IF('Escala Simples'!R82="Atestado","ATEST",IF('Escala Simples'!R82="Férias","FERIAS","")))),"")</f>
        <v/>
      </c>
      <c r="ET82" s="71" t="str">
        <f>IF(Configurações!$B$3="Colunas",IF('Escala Colunas'!Q137="","",'Escala Colunas'!Q137),IF(Configurações!$B$3="Simples","",IF('Escala Linhas'!BT82="","",'Escala Linhas'!BT82)))</f>
        <v/>
      </c>
      <c r="EU82" s="71" t="str">
        <f>IF(Configurações!$B$3="Colunas",IF('Escala Colunas'!Q138="","",'Escala Colunas'!Q138),IF(Configurações!$B$3="Simples","",IF('Escala Linhas'!BU82="","",'Escala Linhas'!BU82)))</f>
        <v/>
      </c>
      <c r="EV82" s="71" t="str">
        <f>IF(Configurações!$B$3="Colunas",IF('Escala Colunas'!Q139="","",'Escala Colunas'!Q139),IF(Configurações!$B$3="Simples","",IF('Escala Linhas'!BV82="","",'Escala Linhas'!BV82)))</f>
        <v/>
      </c>
      <c r="EW82" s="71" t="str">
        <f>IF(Configurações!$B$3="Colunas",IF('Escala Colunas'!Q140="","",'Escala Colunas'!Q140),IF(Configurações!$B$3="Simples","",IF('Escala Linhas'!BW82="","",'Escala Linhas'!BW82)))</f>
        <v/>
      </c>
      <c r="EX82">
        <f>IF($B82="",0,IF(Configurações!$B$3="Simples",IF(OR(FD82="TRAB",FD82="ATEST"),1,0),IF(AND(ET82&lt;&gt;"",EW82&lt;&gt;""),1,0)))</f>
        <v>0</v>
      </c>
      <c r="EY82" s="72">
        <f>IF(AND(EX82=1,Configurações!$B$3&lt;&gt;"Simples"),MOD(EW82-ET82,1)-EZ82,0)</f>
        <v>0</v>
      </c>
      <c r="EZ82" s="72">
        <f t="shared" si="146"/>
        <v>0</v>
      </c>
      <c r="FA82">
        <f t="shared" si="147"/>
        <v>0</v>
      </c>
      <c r="FB82">
        <f t="shared" si="148"/>
        <v>0</v>
      </c>
      <c r="FC82" s="38" t="str">
        <f>IF(EX82=0,"",IF(FA82&gt;Configurações!$B$15,"7DIA ","")&amp;IF(AND(WEEKDAY(ET$5)=1,FB82&gt;IF($D82="F",Configurações!$B$13,Configurações!$B$14)),"DOM ","")&amp;IF(Configurações!$B$3="Simples","",IF(ROUND(EY82*1440,0)&lt;=ROUND(Configurações!$B$11*1440,0),IF(ROUND(EZ82*1440,0)&gt;0,"INT-INDEVIDO",""),IF(ROUND(EY82*1440,0)&lt;=ROUND(Configurações!$B$12*1440,0),IF(ROUND(EZ82*1440,0)&lt;&gt;ROUND(Configurações!$B$8*1440,0),"INT-15MIN",""),IF(OR(ROUND(EZ82*1440,0)&lt;ROUND(Configurações!$B$9*1440,0),ROUND(EZ82*1440,0)&gt;ROUND(Configurações!$B$10*1440,0)),"INT-1H2H","")))))</f>
        <v/>
      </c>
      <c r="FD82" t="str">
        <f>IF(Configurações!$B$3="Simples",IF('Escala Simples'!S82="Trabalho","TRAB",IF('Escala Simples'!S82="Folga","FOLGA",IF('Escala Simples'!S82="Atestado","ATEST",IF('Escala Simples'!S82="Férias","FERIAS","")))),"")</f>
        <v/>
      </c>
      <c r="FE82" s="71" t="str">
        <f>IF(Configurações!$B$3="Colunas",IF('Escala Colunas'!Q145="","",'Escala Colunas'!Q145),IF(Configurações!$B$3="Simples","",IF('Escala Linhas'!CB82="","",'Escala Linhas'!CB82)))</f>
        <v/>
      </c>
      <c r="FF82" s="71" t="str">
        <f>IF(Configurações!$B$3="Colunas",IF('Escala Colunas'!Q146="","",'Escala Colunas'!Q146),IF(Configurações!$B$3="Simples","",IF('Escala Linhas'!CC82="","",'Escala Linhas'!CC82)))</f>
        <v/>
      </c>
      <c r="FG82" s="71" t="str">
        <f>IF(Configurações!$B$3="Colunas",IF('Escala Colunas'!Q147="","",'Escala Colunas'!Q147),IF(Configurações!$B$3="Simples","",IF('Escala Linhas'!CD82="","",'Escala Linhas'!CD82)))</f>
        <v/>
      </c>
      <c r="FH82" s="71" t="str">
        <f>IF(Configurações!$B$3="Colunas",IF('Escala Colunas'!Q148="","",'Escala Colunas'!Q148),IF(Configurações!$B$3="Simples","",IF('Escala Linhas'!CE82="","",'Escala Linhas'!CE82)))</f>
        <v/>
      </c>
      <c r="FI82">
        <f>IF($B82="",0,IF(Configurações!$B$3="Simples",IF(OR(FO82="TRAB",FO82="ATEST"),1,0),IF(AND(FE82&lt;&gt;"",FH82&lt;&gt;""),1,0)))</f>
        <v>0</v>
      </c>
      <c r="FJ82" s="72">
        <f>IF(AND(FI82=1,Configurações!$B$3&lt;&gt;"Simples"),MOD(FH82-FE82,1)-FK82,0)</f>
        <v>0</v>
      </c>
      <c r="FK82" s="72">
        <f t="shared" si="149"/>
        <v>0</v>
      </c>
      <c r="FL82">
        <f t="shared" si="150"/>
        <v>0</v>
      </c>
      <c r="FM82">
        <f t="shared" si="151"/>
        <v>0</v>
      </c>
      <c r="FN82" s="38" t="str">
        <f>IF(FI82=0,"",IF(FL82&gt;Configurações!$B$15,"7DIA ","")&amp;IF(AND(WEEKDAY(FE$5)=1,FM82&gt;IF($D82="F",Configurações!$B$13,Configurações!$B$14)),"DOM ","")&amp;IF(Configurações!$B$3="Simples","",IF(ROUND(FJ82*1440,0)&lt;=ROUND(Configurações!$B$11*1440,0),IF(ROUND(FK82*1440,0)&gt;0,"INT-INDEVIDO",""),IF(ROUND(FJ82*1440,0)&lt;=ROUND(Configurações!$B$12*1440,0),IF(ROUND(FK82*1440,0)&lt;&gt;ROUND(Configurações!$B$8*1440,0),"INT-15MIN",""),IF(OR(ROUND(FK82*1440,0)&lt;ROUND(Configurações!$B$9*1440,0),ROUND(FK82*1440,0)&gt;ROUND(Configurações!$B$10*1440,0)),"INT-1H2H","")))))</f>
        <v/>
      </c>
      <c r="FO82" t="str">
        <f>IF(Configurações!$B$3="Simples",IF('Escala Simples'!V82="Trabalho","TRAB",IF('Escala Simples'!V82="Folga","FOLGA",IF('Escala Simples'!V82="Atestado","ATEST",IF('Escala Simples'!V82="Férias","FERIAS","")))),"")</f>
        <v/>
      </c>
      <c r="FP82" s="71" t="str">
        <f>IF(Configurações!$B$3="Colunas",IF('Escala Colunas'!Q150="","",'Escala Colunas'!Q150),IF(Configurações!$B$3="Simples","",IF('Escala Linhas'!CG82="","",'Escala Linhas'!CG82)))</f>
        <v/>
      </c>
      <c r="FQ82" s="71" t="str">
        <f>IF(Configurações!$B$3="Colunas",IF('Escala Colunas'!Q151="","",'Escala Colunas'!Q151),IF(Configurações!$B$3="Simples","",IF('Escala Linhas'!CH82="","",'Escala Linhas'!CH82)))</f>
        <v/>
      </c>
      <c r="FR82" s="71" t="str">
        <f>IF(Configurações!$B$3="Colunas",IF('Escala Colunas'!Q152="","",'Escala Colunas'!Q152),IF(Configurações!$B$3="Simples","",IF('Escala Linhas'!CI82="","",'Escala Linhas'!CI82)))</f>
        <v/>
      </c>
      <c r="FS82" s="71" t="str">
        <f>IF(Configurações!$B$3="Colunas",IF('Escala Colunas'!Q153="","",'Escala Colunas'!Q153),IF(Configurações!$B$3="Simples","",IF('Escala Linhas'!CJ82="","",'Escala Linhas'!CJ82)))</f>
        <v/>
      </c>
      <c r="FT82">
        <f>IF($B82="",0,IF(Configurações!$B$3="Simples",IF(OR(FZ82="TRAB",FZ82="ATEST"),1,0),IF(AND(FP82&lt;&gt;"",FS82&lt;&gt;""),1,0)))</f>
        <v>0</v>
      </c>
      <c r="FU82" s="72">
        <f>IF(AND(FT82=1,Configurações!$B$3&lt;&gt;"Simples"),MOD(FS82-FP82,1)-FV82,0)</f>
        <v>0</v>
      </c>
      <c r="FV82" s="72">
        <f t="shared" si="152"/>
        <v>0</v>
      </c>
      <c r="FW82">
        <f t="shared" si="153"/>
        <v>0</v>
      </c>
      <c r="FX82">
        <f t="shared" si="154"/>
        <v>0</v>
      </c>
      <c r="FY82" s="38" t="str">
        <f>IF(FT82=0,"",IF(FW82&gt;Configurações!$B$15,"7DIA ","")&amp;IF(AND(WEEKDAY(FP$5)=1,FX82&gt;IF($D82="F",Configurações!$B$13,Configurações!$B$14)),"DOM ","")&amp;IF(Configurações!$B$3="Simples","",IF(ROUND(FU82*1440,0)&lt;=ROUND(Configurações!$B$11*1440,0),IF(ROUND(FV82*1440,0)&gt;0,"INT-INDEVIDO",""),IF(ROUND(FU82*1440,0)&lt;=ROUND(Configurações!$B$12*1440,0),IF(ROUND(FV82*1440,0)&lt;&gt;ROUND(Configurações!$B$8*1440,0),"INT-15MIN",""),IF(OR(ROUND(FV82*1440,0)&lt;ROUND(Configurações!$B$9*1440,0),ROUND(FV82*1440,0)&gt;ROUND(Configurações!$B$10*1440,0)),"INT-1H2H","")))))</f>
        <v/>
      </c>
      <c r="FZ82" t="str">
        <f>IF(Configurações!$B$3="Simples",IF('Escala Simples'!W82="Trabalho","TRAB",IF('Escala Simples'!W82="Folga","FOLGA",IF('Escala Simples'!W82="Atestado","ATEST",IF('Escala Simples'!W82="Férias","FERIAS","")))),"")</f>
        <v/>
      </c>
      <c r="GA82" s="71" t="str">
        <f>IF(Configurações!$B$3="Colunas",IF('Escala Colunas'!Q155="","",'Escala Colunas'!Q155),IF(Configurações!$B$3="Simples","",IF('Escala Linhas'!CL82="","",'Escala Linhas'!CL82)))</f>
        <v/>
      </c>
      <c r="GB82" s="71" t="str">
        <f>IF(Configurações!$B$3="Colunas",IF('Escala Colunas'!Q156="","",'Escala Colunas'!Q156),IF(Configurações!$B$3="Simples","",IF('Escala Linhas'!CM82="","",'Escala Linhas'!CM82)))</f>
        <v/>
      </c>
      <c r="GC82" s="71" t="str">
        <f>IF(Configurações!$B$3="Colunas",IF('Escala Colunas'!Q157="","",'Escala Colunas'!Q157),IF(Configurações!$B$3="Simples","",IF('Escala Linhas'!CN82="","",'Escala Linhas'!CN82)))</f>
        <v/>
      </c>
      <c r="GD82" s="71" t="str">
        <f>IF(Configurações!$B$3="Colunas",IF('Escala Colunas'!Q158="","",'Escala Colunas'!Q158),IF(Configurações!$B$3="Simples","",IF('Escala Linhas'!CO82="","",'Escala Linhas'!CO82)))</f>
        <v/>
      </c>
      <c r="GE82">
        <f>IF($B82="",0,IF(Configurações!$B$3="Simples",IF(OR(GK82="TRAB",GK82="ATEST"),1,0),IF(AND(GA82&lt;&gt;"",GD82&lt;&gt;""),1,0)))</f>
        <v>0</v>
      </c>
      <c r="GF82" s="72">
        <f>IF(AND(GE82=1,Configurações!$B$3&lt;&gt;"Simples"),MOD(GD82-GA82,1)-GG82,0)</f>
        <v>0</v>
      </c>
      <c r="GG82" s="72">
        <f t="shared" si="155"/>
        <v>0</v>
      </c>
      <c r="GH82">
        <f t="shared" si="156"/>
        <v>0</v>
      </c>
      <c r="GI82">
        <f t="shared" si="157"/>
        <v>0</v>
      </c>
      <c r="GJ82" s="38" t="str">
        <f>IF(GE82=0,"",IF(GH82&gt;Configurações!$B$15,"7DIA ","")&amp;IF(AND(WEEKDAY(GA$5)=1,GI82&gt;IF($D82="F",Configurações!$B$13,Configurações!$B$14)),"DOM ","")&amp;IF(Configurações!$B$3="Simples","",IF(ROUND(GF82*1440,0)&lt;=ROUND(Configurações!$B$11*1440,0),IF(ROUND(GG82*1440,0)&gt;0,"INT-INDEVIDO",""),IF(ROUND(GF82*1440,0)&lt;=ROUND(Configurações!$B$12*1440,0),IF(ROUND(GG82*1440,0)&lt;&gt;ROUND(Configurações!$B$8*1440,0),"INT-15MIN",""),IF(OR(ROUND(GG82*1440,0)&lt;ROUND(Configurações!$B$9*1440,0),ROUND(GG82*1440,0)&gt;ROUND(Configurações!$B$10*1440,0)),"INT-1H2H","")))))</f>
        <v/>
      </c>
      <c r="GK82" t="str">
        <f>IF(Configurações!$B$3="Simples",IF('Escala Simples'!X82="Trabalho","TRAB",IF('Escala Simples'!X82="Folga","FOLGA",IF('Escala Simples'!X82="Atestado","ATEST",IF('Escala Simples'!X82="Férias","FERIAS","")))),"")</f>
        <v/>
      </c>
      <c r="GL82" s="71" t="str">
        <f>IF(Configurações!$B$3="Colunas",IF('Escala Colunas'!Q160="","",'Escala Colunas'!Q160),IF(Configurações!$B$3="Simples","",IF('Escala Linhas'!CQ82="","",'Escala Linhas'!CQ82)))</f>
        <v/>
      </c>
      <c r="GM82" s="71" t="str">
        <f>IF(Configurações!$B$3="Colunas",IF('Escala Colunas'!Q161="","",'Escala Colunas'!Q161),IF(Configurações!$B$3="Simples","",IF('Escala Linhas'!CR82="","",'Escala Linhas'!CR82)))</f>
        <v/>
      </c>
      <c r="GN82" s="71" t="str">
        <f>IF(Configurações!$B$3="Colunas",IF('Escala Colunas'!Q162="","",'Escala Colunas'!Q162),IF(Configurações!$B$3="Simples","",IF('Escala Linhas'!CS82="","",'Escala Linhas'!CS82)))</f>
        <v/>
      </c>
      <c r="GO82" s="71" t="str">
        <f>IF(Configurações!$B$3="Colunas",IF('Escala Colunas'!Q163="","",'Escala Colunas'!Q163),IF(Configurações!$B$3="Simples","",IF('Escala Linhas'!CT82="","",'Escala Linhas'!CT82)))</f>
        <v/>
      </c>
      <c r="GP82">
        <f>IF($B82="",0,IF(Configurações!$B$3="Simples",IF(OR(GV82="TRAB",GV82="ATEST"),1,0),IF(AND(GL82&lt;&gt;"",GO82&lt;&gt;""),1,0)))</f>
        <v>0</v>
      </c>
      <c r="GQ82" s="72">
        <f>IF(AND(GP82=1,Configurações!$B$3&lt;&gt;"Simples"),MOD(GO82-GL82,1)-GR82,0)</f>
        <v>0</v>
      </c>
      <c r="GR82" s="72">
        <f t="shared" si="158"/>
        <v>0</v>
      </c>
      <c r="GS82">
        <f t="shared" si="159"/>
        <v>0</v>
      </c>
      <c r="GT82">
        <f t="shared" si="160"/>
        <v>0</v>
      </c>
      <c r="GU82" s="38" t="str">
        <f>IF(GP82=0,"",IF(GS82&gt;Configurações!$B$15,"7DIA ","")&amp;IF(AND(WEEKDAY(GL$5)=1,GT82&gt;IF($D82="F",Configurações!$B$13,Configurações!$B$14)),"DOM ","")&amp;IF(Configurações!$B$3="Simples","",IF(ROUND(GQ82*1440,0)&lt;=ROUND(Configurações!$B$11*1440,0),IF(ROUND(GR82*1440,0)&gt;0,"INT-INDEVIDO",""),IF(ROUND(GQ82*1440,0)&lt;=ROUND(Configurações!$B$12*1440,0),IF(ROUND(GR82*1440,0)&lt;&gt;ROUND(Configurações!$B$8*1440,0),"INT-15MIN",""),IF(OR(ROUND(GR82*1440,0)&lt;ROUND(Configurações!$B$9*1440,0),ROUND(GR82*1440,0)&gt;ROUND(Configurações!$B$10*1440,0)),"INT-1H2H","")))))</f>
        <v/>
      </c>
      <c r="GV82" t="str">
        <f>IF(Configurações!$B$3="Simples",IF('Escala Simples'!Y82="Trabalho","TRAB",IF('Escala Simples'!Y82="Folga","FOLGA",IF('Escala Simples'!Y82="Atestado","ATEST",IF('Escala Simples'!Y82="Férias","FERIAS","")))),"")</f>
        <v/>
      </c>
      <c r="GW82" s="71" t="str">
        <f>IF(Configurações!$B$3="Colunas",IF('Escala Colunas'!Q165="","",'Escala Colunas'!Q165),IF(Configurações!$B$3="Simples","",IF('Escala Linhas'!CV82="","",'Escala Linhas'!CV82)))</f>
        <v/>
      </c>
      <c r="GX82" s="71" t="str">
        <f>IF(Configurações!$B$3="Colunas",IF('Escala Colunas'!Q166="","",'Escala Colunas'!Q166),IF(Configurações!$B$3="Simples","",IF('Escala Linhas'!CW82="","",'Escala Linhas'!CW82)))</f>
        <v/>
      </c>
      <c r="GY82" s="71" t="str">
        <f>IF(Configurações!$B$3="Colunas",IF('Escala Colunas'!Q167="","",'Escala Colunas'!Q167),IF(Configurações!$B$3="Simples","",IF('Escala Linhas'!CX82="","",'Escala Linhas'!CX82)))</f>
        <v/>
      </c>
      <c r="GZ82" s="71" t="str">
        <f>IF(Configurações!$B$3="Colunas",IF('Escala Colunas'!Q168="","",'Escala Colunas'!Q168),IF(Configurações!$B$3="Simples","",IF('Escala Linhas'!CY82="","",'Escala Linhas'!CY82)))</f>
        <v/>
      </c>
      <c r="HA82">
        <f>IF($B82="",0,IF(Configurações!$B$3="Simples",IF(OR(HG82="TRAB",HG82="ATEST"),1,0),IF(AND(GW82&lt;&gt;"",GZ82&lt;&gt;""),1,0)))</f>
        <v>0</v>
      </c>
      <c r="HB82" s="72">
        <f>IF(AND(HA82=1,Configurações!$B$3&lt;&gt;"Simples"),MOD(GZ82-GW82,1)-HC82,0)</f>
        <v>0</v>
      </c>
      <c r="HC82" s="72">
        <f t="shared" si="161"/>
        <v>0</v>
      </c>
      <c r="HD82">
        <f t="shared" si="162"/>
        <v>0</v>
      </c>
      <c r="HE82">
        <f t="shared" si="163"/>
        <v>0</v>
      </c>
      <c r="HF82" s="38" t="str">
        <f>IF(HA82=0,"",IF(HD82&gt;Configurações!$B$15,"7DIA ","")&amp;IF(AND(WEEKDAY(GW$5)=1,HE82&gt;IF($D82="F",Configurações!$B$13,Configurações!$B$14)),"DOM ","")&amp;IF(Configurações!$B$3="Simples","",IF(ROUND(HB82*1440,0)&lt;=ROUND(Configurações!$B$11*1440,0),IF(ROUND(HC82*1440,0)&gt;0,"INT-INDEVIDO",""),IF(ROUND(HB82*1440,0)&lt;=ROUND(Configurações!$B$12*1440,0),IF(ROUND(HC82*1440,0)&lt;&gt;ROUND(Configurações!$B$8*1440,0),"INT-15MIN",""),IF(OR(ROUND(HC82*1440,0)&lt;ROUND(Configurações!$B$9*1440,0),ROUND(HC82*1440,0)&gt;ROUND(Configurações!$B$10*1440,0)),"INT-1H2H","")))))</f>
        <v/>
      </c>
      <c r="HG82" t="str">
        <f>IF(Configurações!$B$3="Simples",IF('Escala Simples'!Z82="Trabalho","TRAB",IF('Escala Simples'!Z82="Folga","FOLGA",IF('Escala Simples'!Z82="Atestado","ATEST",IF('Escala Simples'!Z82="Férias","FERIAS","")))),"")</f>
        <v/>
      </c>
      <c r="HH82" s="71" t="str">
        <f>IF(Configurações!$B$3="Colunas",IF('Escala Colunas'!Q170="","",'Escala Colunas'!Q170),IF(Configurações!$B$3="Simples","",IF('Escala Linhas'!DA82="","",'Escala Linhas'!DA82)))</f>
        <v/>
      </c>
      <c r="HI82" s="71" t="str">
        <f>IF(Configurações!$B$3="Colunas",IF('Escala Colunas'!Q171="","",'Escala Colunas'!Q171),IF(Configurações!$B$3="Simples","",IF('Escala Linhas'!DB82="","",'Escala Linhas'!DB82)))</f>
        <v/>
      </c>
      <c r="HJ82" s="71" t="str">
        <f>IF(Configurações!$B$3="Colunas",IF('Escala Colunas'!Q172="","",'Escala Colunas'!Q172),IF(Configurações!$B$3="Simples","",IF('Escala Linhas'!DC82="","",'Escala Linhas'!DC82)))</f>
        <v/>
      </c>
      <c r="HK82" s="71" t="str">
        <f>IF(Configurações!$B$3="Colunas",IF('Escala Colunas'!Q173="","",'Escala Colunas'!Q173),IF(Configurações!$B$3="Simples","",IF('Escala Linhas'!DD82="","",'Escala Linhas'!DD82)))</f>
        <v/>
      </c>
      <c r="HL82">
        <f>IF($B82="",0,IF(Configurações!$B$3="Simples",IF(OR(HR82="TRAB",HR82="ATEST"),1,0),IF(AND(HH82&lt;&gt;"",HK82&lt;&gt;""),1,0)))</f>
        <v>0</v>
      </c>
      <c r="HM82" s="72">
        <f>IF(AND(HL82=1,Configurações!$B$3&lt;&gt;"Simples"),MOD(HK82-HH82,1)-HN82,0)</f>
        <v>0</v>
      </c>
      <c r="HN82" s="72">
        <f t="shared" si="164"/>
        <v>0</v>
      </c>
      <c r="HO82">
        <f t="shared" si="165"/>
        <v>0</v>
      </c>
      <c r="HP82">
        <f t="shared" si="166"/>
        <v>0</v>
      </c>
      <c r="HQ82" s="38" t="str">
        <f>IF(HL82=0,"",IF(HO82&gt;Configurações!$B$15,"7DIA ","")&amp;IF(AND(WEEKDAY(HH$5)=1,HP82&gt;IF($D82="F",Configurações!$B$13,Configurações!$B$14)),"DOM ","")&amp;IF(Configurações!$B$3="Simples","",IF(ROUND(HM82*1440,0)&lt;=ROUND(Configurações!$B$11*1440,0),IF(ROUND(HN82*1440,0)&gt;0,"INT-INDEVIDO",""),IF(ROUND(HM82*1440,0)&lt;=ROUND(Configurações!$B$12*1440,0),IF(ROUND(HN82*1440,0)&lt;&gt;ROUND(Configurações!$B$8*1440,0),"INT-15MIN",""),IF(OR(ROUND(HN82*1440,0)&lt;ROUND(Configurações!$B$9*1440,0),ROUND(HN82*1440,0)&gt;ROUND(Configurações!$B$10*1440,0)),"INT-1H2H","")))))</f>
        <v/>
      </c>
      <c r="HR82" t="str">
        <f>IF(Configurações!$B$3="Simples",IF('Escala Simples'!AA82="Trabalho","TRAB",IF('Escala Simples'!AA82="Folga","FOLGA",IF('Escala Simples'!AA82="Atestado","ATEST",IF('Escala Simples'!AA82="Férias","FERIAS","")))),"")</f>
        <v/>
      </c>
      <c r="HS82" s="71" t="str">
        <f>IF(Configurações!$B$3="Colunas",IF('Escala Colunas'!Q175="","",'Escala Colunas'!Q175),IF(Configurações!$B$3="Simples","",IF('Escala Linhas'!DF82="","",'Escala Linhas'!DF82)))</f>
        <v/>
      </c>
      <c r="HT82" s="71" t="str">
        <f>IF(Configurações!$B$3="Colunas",IF('Escala Colunas'!Q176="","",'Escala Colunas'!Q176),IF(Configurações!$B$3="Simples","",IF('Escala Linhas'!DG82="","",'Escala Linhas'!DG82)))</f>
        <v/>
      </c>
      <c r="HU82" s="71" t="str">
        <f>IF(Configurações!$B$3="Colunas",IF('Escala Colunas'!Q177="","",'Escala Colunas'!Q177),IF(Configurações!$B$3="Simples","",IF('Escala Linhas'!DH82="","",'Escala Linhas'!DH82)))</f>
        <v/>
      </c>
      <c r="HV82" s="71" t="str">
        <f>IF(Configurações!$B$3="Colunas",IF('Escala Colunas'!Q178="","",'Escala Colunas'!Q178),IF(Configurações!$B$3="Simples","",IF('Escala Linhas'!DI82="","",'Escala Linhas'!DI82)))</f>
        <v/>
      </c>
      <c r="HW82">
        <f>IF($B82="",0,IF(Configurações!$B$3="Simples",IF(OR(IC82="TRAB",IC82="ATEST"),1,0),IF(AND(HS82&lt;&gt;"",HV82&lt;&gt;""),1,0)))</f>
        <v>0</v>
      </c>
      <c r="HX82" s="72">
        <f>IF(AND(HW82=1,Configurações!$B$3&lt;&gt;"Simples"),MOD(HV82-HS82,1)-HY82,0)</f>
        <v>0</v>
      </c>
      <c r="HY82" s="72">
        <f t="shared" si="167"/>
        <v>0</v>
      </c>
      <c r="HZ82">
        <f t="shared" si="168"/>
        <v>0</v>
      </c>
      <c r="IA82">
        <f t="shared" si="169"/>
        <v>0</v>
      </c>
      <c r="IB82" s="38" t="str">
        <f>IF(HW82=0,"",IF(HZ82&gt;Configurações!$B$15,"7DIA ","")&amp;IF(AND(WEEKDAY(HS$5)=1,IA82&gt;IF($D82="F",Configurações!$B$13,Configurações!$B$14)),"DOM ","")&amp;IF(Configurações!$B$3="Simples","",IF(ROUND(HX82*1440,0)&lt;=ROUND(Configurações!$B$11*1440,0),IF(ROUND(HY82*1440,0)&gt;0,"INT-INDEVIDO",""),IF(ROUND(HX82*1440,0)&lt;=ROUND(Configurações!$B$12*1440,0),IF(ROUND(HY82*1440,0)&lt;&gt;ROUND(Configurações!$B$8*1440,0),"INT-15MIN",""),IF(OR(ROUND(HY82*1440,0)&lt;ROUND(Configurações!$B$9*1440,0),ROUND(HY82*1440,0)&gt;ROUND(Configurações!$B$10*1440,0)),"INT-1H2H","")))))</f>
        <v/>
      </c>
      <c r="IC82" t="str">
        <f>IF(Configurações!$B$3="Simples",IF('Escala Simples'!AB82="Trabalho","TRAB",IF('Escala Simples'!AB82="Folga","FOLGA",IF('Escala Simples'!AB82="Atestado","ATEST",IF('Escala Simples'!AB82="Férias","FERIAS","")))),"")</f>
        <v/>
      </c>
      <c r="ID82" s="71" t="str">
        <f>IF(Configurações!$B$3="Colunas",IF('Escala Colunas'!Q183="","",'Escala Colunas'!Q183),IF(Configurações!$B$3="Simples","",IF('Escala Linhas'!DN82="","",'Escala Linhas'!DN82)))</f>
        <v/>
      </c>
      <c r="IE82" s="71" t="str">
        <f>IF(Configurações!$B$3="Colunas",IF('Escala Colunas'!Q184="","",'Escala Colunas'!Q184),IF(Configurações!$B$3="Simples","",IF('Escala Linhas'!DO82="","",'Escala Linhas'!DO82)))</f>
        <v/>
      </c>
      <c r="IF82" s="71" t="str">
        <f>IF(Configurações!$B$3="Colunas",IF('Escala Colunas'!Q185="","",'Escala Colunas'!Q185),IF(Configurações!$B$3="Simples","",IF('Escala Linhas'!DP82="","",'Escala Linhas'!DP82)))</f>
        <v/>
      </c>
      <c r="IG82" s="71" t="str">
        <f>IF(Configurações!$B$3="Colunas",IF('Escala Colunas'!Q186="","",'Escala Colunas'!Q186),IF(Configurações!$B$3="Simples","",IF('Escala Linhas'!DQ82="","",'Escala Linhas'!DQ82)))</f>
        <v/>
      </c>
      <c r="IH82">
        <f>IF($B82="",0,IF(Configurações!$B$3="Simples",IF(OR(IN82="TRAB",IN82="ATEST"),1,0),IF(AND(ID82&lt;&gt;"",IG82&lt;&gt;""),1,0)))</f>
        <v>0</v>
      </c>
      <c r="II82" s="72">
        <f>IF(AND(IH82=1,Configurações!$B$3&lt;&gt;"Simples"),MOD(IG82-ID82,1)-IJ82,0)</f>
        <v>0</v>
      </c>
      <c r="IJ82" s="72">
        <f t="shared" si="170"/>
        <v>0</v>
      </c>
      <c r="IK82">
        <f t="shared" si="171"/>
        <v>0</v>
      </c>
      <c r="IL82">
        <f t="shared" si="172"/>
        <v>0</v>
      </c>
      <c r="IM82" s="38" t="str">
        <f>IF(IH82=0,"",IF(IK82&gt;Configurações!$B$15,"7DIA ","")&amp;IF(AND(WEEKDAY(ID$5)=1,IL82&gt;IF($D82="F",Configurações!$B$13,Configurações!$B$14)),"DOM ","")&amp;IF(Configurações!$B$3="Simples","",IF(ROUND(II82*1440,0)&lt;=ROUND(Configurações!$B$11*1440,0),IF(ROUND(IJ82*1440,0)&gt;0,"INT-INDEVIDO",""),IF(ROUND(II82*1440,0)&lt;=ROUND(Configurações!$B$12*1440,0),IF(ROUND(IJ82*1440,0)&lt;&gt;ROUND(Configurações!$B$8*1440,0),"INT-15MIN",""),IF(OR(ROUND(IJ82*1440,0)&lt;ROUND(Configurações!$B$9*1440,0),ROUND(IJ82*1440,0)&gt;ROUND(Configurações!$B$10*1440,0)),"INT-1H2H","")))))</f>
        <v/>
      </c>
      <c r="IN82" t="str">
        <f>IF(Configurações!$B$3="Simples",IF('Escala Simples'!AE82="Trabalho","TRAB",IF('Escala Simples'!AE82="Folga","FOLGA",IF('Escala Simples'!AE82="Atestado","ATEST",IF('Escala Simples'!AE82="Férias","FERIAS","")))),"")</f>
        <v/>
      </c>
      <c r="IO82" s="71" t="str">
        <f>IF(Configurações!$B$3="Colunas",IF('Escala Colunas'!Q188="","",'Escala Colunas'!Q188),IF(Configurações!$B$3="Simples","",IF('Escala Linhas'!DS82="","",'Escala Linhas'!DS82)))</f>
        <v/>
      </c>
      <c r="IP82" s="71" t="str">
        <f>IF(Configurações!$B$3="Colunas",IF('Escala Colunas'!Q189="","",'Escala Colunas'!Q189),IF(Configurações!$B$3="Simples","",IF('Escala Linhas'!DT82="","",'Escala Linhas'!DT82)))</f>
        <v/>
      </c>
      <c r="IQ82" s="71" t="str">
        <f>IF(Configurações!$B$3="Colunas",IF('Escala Colunas'!Q190="","",'Escala Colunas'!Q190),IF(Configurações!$B$3="Simples","",IF('Escala Linhas'!DU82="","",'Escala Linhas'!DU82)))</f>
        <v/>
      </c>
      <c r="IR82" s="71" t="str">
        <f>IF(Configurações!$B$3="Colunas",IF('Escala Colunas'!Q191="","",'Escala Colunas'!Q191),IF(Configurações!$B$3="Simples","",IF('Escala Linhas'!DV82="","",'Escala Linhas'!DV82)))</f>
        <v/>
      </c>
      <c r="IS82">
        <f>IF($B82="",0,IF(Configurações!$B$3="Simples",IF(OR(IY82="TRAB",IY82="ATEST"),1,0),IF(AND(IO82&lt;&gt;"",IR82&lt;&gt;""),1,0)))</f>
        <v>0</v>
      </c>
      <c r="IT82" s="72">
        <f>IF(AND(IS82=1,Configurações!$B$3&lt;&gt;"Simples"),MOD(IR82-IO82,1)-IU82,0)</f>
        <v>0</v>
      </c>
      <c r="IU82" s="72">
        <f t="shared" si="173"/>
        <v>0</v>
      </c>
      <c r="IV82">
        <f t="shared" si="174"/>
        <v>0</v>
      </c>
      <c r="IW82">
        <f t="shared" si="175"/>
        <v>0</v>
      </c>
      <c r="IX82" s="38" t="str">
        <f>IF(IS82=0,"",IF(IV82&gt;Configurações!$B$15,"7DIA ","")&amp;IF(AND(WEEKDAY(IO$5)=1,IW82&gt;IF($D82="F",Configurações!$B$13,Configurações!$B$14)),"DOM ","")&amp;IF(Configurações!$B$3="Simples","",IF(ROUND(IT82*1440,0)&lt;=ROUND(Configurações!$B$11*1440,0),IF(ROUND(IU82*1440,0)&gt;0,"INT-INDEVIDO",""),IF(ROUND(IT82*1440,0)&lt;=ROUND(Configurações!$B$12*1440,0),IF(ROUND(IU82*1440,0)&lt;&gt;ROUND(Configurações!$B$8*1440,0),"INT-15MIN",""),IF(OR(ROUND(IU82*1440,0)&lt;ROUND(Configurações!$B$9*1440,0),ROUND(IU82*1440,0)&gt;ROUND(Configurações!$B$10*1440,0)),"INT-1H2H","")))))</f>
        <v/>
      </c>
      <c r="IY82" t="str">
        <f>IF(Configurações!$B$3="Simples",IF('Escala Simples'!AF82="Trabalho","TRAB",IF('Escala Simples'!AF82="Folga","FOLGA",IF('Escala Simples'!AF82="Atestado","ATEST",IF('Escala Simples'!AF82="Férias","FERIAS","")))),"")</f>
        <v/>
      </c>
      <c r="IZ82" s="71" t="str">
        <f>IF(Configurações!$B$3="Colunas",IF('Escala Colunas'!Q193="","",'Escala Colunas'!Q193),IF(Configurações!$B$3="Simples","",IF('Escala Linhas'!DX82="","",'Escala Linhas'!DX82)))</f>
        <v/>
      </c>
      <c r="JA82" s="71" t="str">
        <f>IF(Configurações!$B$3="Colunas",IF('Escala Colunas'!Q194="","",'Escala Colunas'!Q194),IF(Configurações!$B$3="Simples","",IF('Escala Linhas'!DY82="","",'Escala Linhas'!DY82)))</f>
        <v/>
      </c>
      <c r="JB82" s="71" t="str">
        <f>IF(Configurações!$B$3="Colunas",IF('Escala Colunas'!Q195="","",'Escala Colunas'!Q195),IF(Configurações!$B$3="Simples","",IF('Escala Linhas'!DZ82="","",'Escala Linhas'!DZ82)))</f>
        <v/>
      </c>
      <c r="JC82" s="71" t="str">
        <f>IF(Configurações!$B$3="Colunas",IF('Escala Colunas'!Q196="","",'Escala Colunas'!Q196),IF(Configurações!$B$3="Simples","",IF('Escala Linhas'!EA82="","",'Escala Linhas'!EA82)))</f>
        <v/>
      </c>
      <c r="JD82">
        <f>IF($B82="",0,IF(Configurações!$B$3="Simples",IF(OR(JJ82="TRAB",JJ82="ATEST"),1,0),IF(AND(IZ82&lt;&gt;"",JC82&lt;&gt;""),1,0)))</f>
        <v>0</v>
      </c>
      <c r="JE82" s="72">
        <f>IF(AND(JD82=1,Configurações!$B$3&lt;&gt;"Simples"),MOD(JC82-IZ82,1)-JF82,0)</f>
        <v>0</v>
      </c>
      <c r="JF82" s="72">
        <f t="shared" si="176"/>
        <v>0</v>
      </c>
      <c r="JG82">
        <f t="shared" si="177"/>
        <v>0</v>
      </c>
      <c r="JH82">
        <f t="shared" si="178"/>
        <v>0</v>
      </c>
      <c r="JI82" s="38" t="str">
        <f>IF(JD82=0,"",IF(JG82&gt;Configurações!$B$15,"7DIA ","")&amp;IF(AND(WEEKDAY(IZ$5)=1,JH82&gt;IF($D82="F",Configurações!$B$13,Configurações!$B$14)),"DOM ","")&amp;IF(Configurações!$B$3="Simples","",IF(ROUND(JE82*1440,0)&lt;=ROUND(Configurações!$B$11*1440,0),IF(ROUND(JF82*1440,0)&gt;0,"INT-INDEVIDO",""),IF(ROUND(JE82*1440,0)&lt;=ROUND(Configurações!$B$12*1440,0),IF(ROUND(JF82*1440,0)&lt;&gt;ROUND(Configurações!$B$8*1440,0),"INT-15MIN",""),IF(OR(ROUND(JF82*1440,0)&lt;ROUND(Configurações!$B$9*1440,0),ROUND(JF82*1440,0)&gt;ROUND(Configurações!$B$10*1440,0)),"INT-1H2H","")))))</f>
        <v/>
      </c>
      <c r="JJ82" t="str">
        <f>IF(Configurações!$B$3="Simples",IF('Escala Simples'!AG82="Trabalho","TRAB",IF('Escala Simples'!AG82="Folga","FOLGA",IF('Escala Simples'!AG82="Atestado","ATEST",IF('Escala Simples'!AG82="Férias","FERIAS","")))),"")</f>
        <v/>
      </c>
      <c r="JK82" s="71" t="str">
        <f>IF(Configurações!$B$3="Colunas",IF('Escala Colunas'!Q198="","",'Escala Colunas'!Q198),IF(Configurações!$B$3="Simples","",IF('Escala Linhas'!EC82="","",'Escala Linhas'!EC82)))</f>
        <v/>
      </c>
      <c r="JL82" s="71" t="str">
        <f>IF(Configurações!$B$3="Colunas",IF('Escala Colunas'!Q199="","",'Escala Colunas'!Q199),IF(Configurações!$B$3="Simples","",IF('Escala Linhas'!ED82="","",'Escala Linhas'!ED82)))</f>
        <v/>
      </c>
      <c r="JM82" s="71" t="str">
        <f>IF(Configurações!$B$3="Colunas",IF('Escala Colunas'!Q200="","",'Escala Colunas'!Q200),IF(Configurações!$B$3="Simples","",IF('Escala Linhas'!EE82="","",'Escala Linhas'!EE82)))</f>
        <v/>
      </c>
      <c r="JN82" s="71" t="str">
        <f>IF(Configurações!$B$3="Colunas",IF('Escala Colunas'!Q201="","",'Escala Colunas'!Q201),IF(Configurações!$B$3="Simples","",IF('Escala Linhas'!EF82="","",'Escala Linhas'!EF82)))</f>
        <v/>
      </c>
      <c r="JO82">
        <f>IF($B82="",0,IF(Configurações!$B$3="Simples",IF(OR(JU82="TRAB",JU82="ATEST"),1,0),IF(AND(JK82&lt;&gt;"",JN82&lt;&gt;""),1,0)))</f>
        <v>0</v>
      </c>
      <c r="JP82" s="72">
        <f>IF(AND(JO82=1,Configurações!$B$3&lt;&gt;"Simples"),MOD(JN82-JK82,1)-JQ82,0)</f>
        <v>0</v>
      </c>
      <c r="JQ82" s="72">
        <f t="shared" si="179"/>
        <v>0</v>
      </c>
      <c r="JR82">
        <f t="shared" si="180"/>
        <v>0</v>
      </c>
      <c r="JS82">
        <f t="shared" si="181"/>
        <v>0</v>
      </c>
      <c r="JT82" s="38" t="str">
        <f>IF(JO82=0,"",IF(JR82&gt;Configurações!$B$15,"7DIA ","")&amp;IF(AND(WEEKDAY(JK$5)=1,JS82&gt;IF($D82="F",Configurações!$B$13,Configurações!$B$14)),"DOM ","")&amp;IF(Configurações!$B$3="Simples","",IF(ROUND(JP82*1440,0)&lt;=ROUND(Configurações!$B$11*1440,0),IF(ROUND(JQ82*1440,0)&gt;0,"INT-INDEVIDO",""),IF(ROUND(JP82*1440,0)&lt;=ROUND(Configurações!$B$12*1440,0),IF(ROUND(JQ82*1440,0)&lt;&gt;ROUND(Configurações!$B$8*1440,0),"INT-15MIN",""),IF(OR(ROUND(JQ82*1440,0)&lt;ROUND(Configurações!$B$9*1440,0),ROUND(JQ82*1440,0)&gt;ROUND(Configurações!$B$10*1440,0)),"INT-1H2H","")))))</f>
        <v/>
      </c>
      <c r="JU82" t="str">
        <f>IF(Configurações!$B$3="Simples",IF('Escala Simples'!AH82="Trabalho","TRAB",IF('Escala Simples'!AH82="Folga","FOLGA",IF('Escala Simples'!AH82="Atestado","ATEST",IF('Escala Simples'!AH82="Férias","FERIAS","")))),"")</f>
        <v/>
      </c>
      <c r="JV82" s="71" t="str">
        <f>IF(Configurações!$B$3="Colunas",IF('Escala Colunas'!Q203="","",'Escala Colunas'!Q203),IF(Configurações!$B$3="Simples","",IF('Escala Linhas'!EH82="","",'Escala Linhas'!EH82)))</f>
        <v/>
      </c>
      <c r="JW82" s="71" t="str">
        <f>IF(Configurações!$B$3="Colunas",IF('Escala Colunas'!Q204="","",'Escala Colunas'!Q204),IF(Configurações!$B$3="Simples","",IF('Escala Linhas'!EI82="","",'Escala Linhas'!EI82)))</f>
        <v/>
      </c>
      <c r="JX82" s="71" t="str">
        <f>IF(Configurações!$B$3="Colunas",IF('Escala Colunas'!Q205="","",'Escala Colunas'!Q205),IF(Configurações!$B$3="Simples","",IF('Escala Linhas'!EJ82="","",'Escala Linhas'!EJ82)))</f>
        <v/>
      </c>
      <c r="JY82" s="71" t="str">
        <f>IF(Configurações!$B$3="Colunas",IF('Escala Colunas'!Q206="","",'Escala Colunas'!Q206),IF(Configurações!$B$3="Simples","",IF('Escala Linhas'!EK82="","",'Escala Linhas'!EK82)))</f>
        <v/>
      </c>
      <c r="JZ82">
        <f>IF($B82="",0,IF(Configurações!$B$3="Simples",IF(OR(KF82="TRAB",KF82="ATEST"),1,0),IF(AND(JV82&lt;&gt;"",JY82&lt;&gt;""),1,0)))</f>
        <v>0</v>
      </c>
      <c r="KA82" s="72">
        <f>IF(AND(JZ82=1,Configurações!$B$3&lt;&gt;"Simples"),MOD(JY82-JV82,1)-KB82,0)</f>
        <v>0</v>
      </c>
      <c r="KB82" s="72">
        <f t="shared" si="182"/>
        <v>0</v>
      </c>
      <c r="KC82">
        <f t="shared" si="183"/>
        <v>0</v>
      </c>
      <c r="KD82">
        <f t="shared" si="184"/>
        <v>0</v>
      </c>
      <c r="KE82" s="38" t="str">
        <f>IF(JZ82=0,"",IF(KC82&gt;Configurações!$B$15,"7DIA ","")&amp;IF(AND(WEEKDAY(JV$5)=1,KD82&gt;IF($D82="F",Configurações!$B$13,Configurações!$B$14)),"DOM ","")&amp;IF(Configurações!$B$3="Simples","",IF(ROUND(KA82*1440,0)&lt;=ROUND(Configurações!$B$11*1440,0),IF(ROUND(KB82*1440,0)&gt;0,"INT-INDEVIDO",""),IF(ROUND(KA82*1440,0)&lt;=ROUND(Configurações!$B$12*1440,0),IF(ROUND(KB82*1440,0)&lt;&gt;ROUND(Configurações!$B$8*1440,0),"INT-15MIN",""),IF(OR(ROUND(KB82*1440,0)&lt;ROUND(Configurações!$B$9*1440,0),ROUND(KB82*1440,0)&gt;ROUND(Configurações!$B$10*1440,0)),"INT-1H2H","")))))</f>
        <v/>
      </c>
      <c r="KF82" t="str">
        <f>IF(Configurações!$B$3="Simples",IF('Escala Simples'!AI82="Trabalho","TRAB",IF('Escala Simples'!AI82="Folga","FOLGA",IF('Escala Simples'!AI82="Atestado","ATEST",IF('Escala Simples'!AI82="Férias","FERIAS","")))),"")</f>
        <v/>
      </c>
      <c r="KG82" s="71" t="str">
        <f>IF(Configurações!$B$3="Colunas",IF('Escala Colunas'!Q208="","",'Escala Colunas'!Q208),IF(Configurações!$B$3="Simples","",IF('Escala Linhas'!EM82="","",'Escala Linhas'!EM82)))</f>
        <v/>
      </c>
      <c r="KH82" s="71" t="str">
        <f>IF(Configurações!$B$3="Colunas",IF('Escala Colunas'!Q209="","",'Escala Colunas'!Q209),IF(Configurações!$B$3="Simples","",IF('Escala Linhas'!EN82="","",'Escala Linhas'!EN82)))</f>
        <v/>
      </c>
      <c r="KI82" s="71" t="str">
        <f>IF(Configurações!$B$3="Colunas",IF('Escala Colunas'!Q210="","",'Escala Colunas'!Q210),IF(Configurações!$B$3="Simples","",IF('Escala Linhas'!EO82="","",'Escala Linhas'!EO82)))</f>
        <v/>
      </c>
      <c r="KJ82" s="71" t="str">
        <f>IF(Configurações!$B$3="Colunas",IF('Escala Colunas'!Q211="","",'Escala Colunas'!Q211),IF(Configurações!$B$3="Simples","",IF('Escala Linhas'!EP82="","",'Escala Linhas'!EP82)))</f>
        <v/>
      </c>
      <c r="KK82">
        <f>IF($B82="",0,IF(Configurações!$B$3="Simples",IF(OR(KQ82="TRAB",KQ82="ATEST"),1,0),IF(AND(KG82&lt;&gt;"",KJ82&lt;&gt;""),1,0)))</f>
        <v>0</v>
      </c>
      <c r="KL82" s="72">
        <f>IF(AND(KK82=1,Configurações!$B$3&lt;&gt;"Simples"),MOD(KJ82-KG82,1)-KM82,0)</f>
        <v>0</v>
      </c>
      <c r="KM82" s="72">
        <f t="shared" si="185"/>
        <v>0</v>
      </c>
      <c r="KN82">
        <f t="shared" si="186"/>
        <v>0</v>
      </c>
      <c r="KO82">
        <f t="shared" si="187"/>
        <v>0</v>
      </c>
      <c r="KP82" s="38" t="str">
        <f>IF(KK82=0,"",IF(KN82&gt;Configurações!$B$15,"7DIA ","")&amp;IF(AND(WEEKDAY(KG$5)=1,KO82&gt;IF($D82="F",Configurações!$B$13,Configurações!$B$14)),"DOM ","")&amp;IF(Configurações!$B$3="Simples","",IF(ROUND(KL82*1440,0)&lt;=ROUND(Configurações!$B$11*1440,0),IF(ROUND(KM82*1440,0)&gt;0,"INT-INDEVIDO",""),IF(ROUND(KL82*1440,0)&lt;=ROUND(Configurações!$B$12*1440,0),IF(ROUND(KM82*1440,0)&lt;&gt;ROUND(Configurações!$B$8*1440,0),"INT-15MIN",""),IF(OR(ROUND(KM82*1440,0)&lt;ROUND(Configurações!$B$9*1440,0),ROUND(KM82*1440,0)&gt;ROUND(Configurações!$B$10*1440,0)),"INT-1H2H","")))))</f>
        <v/>
      </c>
      <c r="KQ82" t="str">
        <f>IF(Configurações!$B$3="Simples",IF('Escala Simples'!AJ82="Trabalho","TRAB",IF('Escala Simples'!AJ82="Folga","FOLGA",IF('Escala Simples'!AJ82="Atestado","ATEST",IF('Escala Simples'!AJ82="Férias","FERIAS","")))),"")</f>
        <v/>
      </c>
      <c r="KR82" s="71" t="str">
        <f>IF(Configurações!$B$3="Colunas",IF('Escala Colunas'!Q213="","",'Escala Colunas'!Q213),IF(Configurações!$B$3="Simples","",IF('Escala Linhas'!ER82="","",'Escala Linhas'!ER82)))</f>
        <v/>
      </c>
      <c r="KS82" s="71" t="str">
        <f>IF(Configurações!$B$3="Colunas",IF('Escala Colunas'!Q214="","",'Escala Colunas'!Q214),IF(Configurações!$B$3="Simples","",IF('Escala Linhas'!ES82="","",'Escala Linhas'!ES82)))</f>
        <v/>
      </c>
      <c r="KT82" s="71" t="str">
        <f>IF(Configurações!$B$3="Colunas",IF('Escala Colunas'!Q215="","",'Escala Colunas'!Q215),IF(Configurações!$B$3="Simples","",IF('Escala Linhas'!ET82="","",'Escala Linhas'!ET82)))</f>
        <v/>
      </c>
      <c r="KU82" s="71" t="str">
        <f>IF(Configurações!$B$3="Colunas",IF('Escala Colunas'!Q216="","",'Escala Colunas'!Q216),IF(Configurações!$B$3="Simples","",IF('Escala Linhas'!EU82="","",'Escala Linhas'!EU82)))</f>
        <v/>
      </c>
      <c r="KV82">
        <f>IF($B82="",0,IF(Configurações!$B$3="Simples",IF(OR(LB82="TRAB",LB82="ATEST"),1,0),IF(AND(KR82&lt;&gt;"",KU82&lt;&gt;""),1,0)))</f>
        <v>0</v>
      </c>
      <c r="KW82" s="72">
        <f>IF(AND(KV82=1,Configurações!$B$3&lt;&gt;"Simples"),MOD(KU82-KR82,1)-KX82,0)</f>
        <v>0</v>
      </c>
      <c r="KX82" s="72">
        <f t="shared" si="188"/>
        <v>0</v>
      </c>
      <c r="KY82">
        <f t="shared" si="189"/>
        <v>0</v>
      </c>
      <c r="KZ82">
        <f t="shared" si="190"/>
        <v>0</v>
      </c>
      <c r="LA82" s="38" t="str">
        <f>IF(KV82=0,"",IF(KY82&gt;Configurações!$B$15,"7DIA ","")&amp;IF(AND(WEEKDAY(KR$5)=1,KZ82&gt;IF($D82="F",Configurações!$B$13,Configurações!$B$14)),"DOM ","")&amp;IF(Configurações!$B$3="Simples","",IF(ROUND(KW82*1440,0)&lt;=ROUND(Configurações!$B$11*1440,0),IF(ROUND(KX82*1440,0)&gt;0,"INT-INDEVIDO",""),IF(ROUND(KW82*1440,0)&lt;=ROUND(Configurações!$B$12*1440,0),IF(ROUND(KX82*1440,0)&lt;&gt;ROUND(Configurações!$B$8*1440,0),"INT-15MIN",""),IF(OR(ROUND(KX82*1440,0)&lt;ROUND(Configurações!$B$9*1440,0),ROUND(KX82*1440,0)&gt;ROUND(Configurações!$B$10*1440,0)),"INT-1H2H","")))))</f>
        <v/>
      </c>
      <c r="LB82" t="str">
        <f>IF(Configurações!$B$3="Simples",IF('Escala Simples'!AK82="Trabalho","TRAB",IF('Escala Simples'!AK82="Folga","FOLGA",IF('Escala Simples'!AK82="Atestado","ATEST",IF('Escala Simples'!AK82="Férias","FERIAS","")))),"")</f>
        <v/>
      </c>
      <c r="LC82" s="71" t="str">
        <f>IF(Configurações!$B$3="Colunas",IF('Escala Colunas'!Q221="","",'Escala Colunas'!Q221),IF(Configurações!$B$3="Simples","",IF('Escala Linhas'!EZ82="","",'Escala Linhas'!EZ82)))</f>
        <v/>
      </c>
      <c r="LD82" s="71" t="str">
        <f>IF(Configurações!$B$3="Colunas",IF('Escala Colunas'!Q222="","",'Escala Colunas'!Q222),IF(Configurações!$B$3="Simples","",IF('Escala Linhas'!FA82="","",'Escala Linhas'!FA82)))</f>
        <v/>
      </c>
      <c r="LE82" s="71" t="str">
        <f>IF(Configurações!$B$3="Colunas",IF('Escala Colunas'!Q223="","",'Escala Colunas'!Q223),IF(Configurações!$B$3="Simples","",IF('Escala Linhas'!FB82="","",'Escala Linhas'!FB82)))</f>
        <v/>
      </c>
      <c r="LF82" s="71" t="str">
        <f>IF(Configurações!$B$3="Colunas",IF('Escala Colunas'!Q224="","",'Escala Colunas'!Q224),IF(Configurações!$B$3="Simples","",IF('Escala Linhas'!FC82="","",'Escala Linhas'!FC82)))</f>
        <v/>
      </c>
      <c r="LG82">
        <f>IF($B82="",0,IF(Configurações!$B$3="Simples",IF(OR(LM82="TRAB",LM82="ATEST"),1,0),IF(AND(LC82&lt;&gt;"",LF82&lt;&gt;""),1,0)))</f>
        <v>0</v>
      </c>
      <c r="LH82" s="72">
        <f>IF(AND(LG82=1,Configurações!$B$3&lt;&gt;"Simples"),MOD(LF82-LC82,1)-LI82,0)</f>
        <v>0</v>
      </c>
      <c r="LI82" s="72">
        <f t="shared" si="191"/>
        <v>0</v>
      </c>
      <c r="LJ82">
        <f t="shared" si="192"/>
        <v>0</v>
      </c>
      <c r="LK82">
        <f t="shared" si="193"/>
        <v>0</v>
      </c>
      <c r="LL82" s="38" t="str">
        <f>IF(LG82=0,"",IF(LJ82&gt;Configurações!$B$15,"7DIA ","")&amp;IF(AND(WEEKDAY(LC$5)=1,LK82&gt;IF($D82="F",Configurações!$B$13,Configurações!$B$14)),"DOM ","")&amp;IF(Configurações!$B$3="Simples","",IF(ROUND(LH82*1440,0)&lt;=ROUND(Configurações!$B$11*1440,0),IF(ROUND(LI82*1440,0)&gt;0,"INT-INDEVIDO",""),IF(ROUND(LH82*1440,0)&lt;=ROUND(Configurações!$B$12*1440,0),IF(ROUND(LI82*1440,0)&lt;&gt;ROUND(Configurações!$B$8*1440,0),"INT-15MIN",""),IF(OR(ROUND(LI82*1440,0)&lt;ROUND(Configurações!$B$9*1440,0),ROUND(LI82*1440,0)&gt;ROUND(Configurações!$B$10*1440,0)),"INT-1H2H","")))))</f>
        <v/>
      </c>
      <c r="LM82" t="str">
        <f>IF(Configurações!$B$3="Simples",IF('Escala Simples'!AN82="Trabalho","TRAB",IF('Escala Simples'!AN82="Folga","FOLGA",IF('Escala Simples'!AN82="Atestado","ATEST",IF('Escala Simples'!AN82="Férias","FERIAS","")))),"")</f>
        <v/>
      </c>
      <c r="LN82" s="71" t="str">
        <f>IF(Configurações!$B$3="Colunas",IF('Escala Colunas'!Q226="","",'Escala Colunas'!Q226),IF(Configurações!$B$3="Simples","",IF('Escala Linhas'!FE82="","",'Escala Linhas'!FE82)))</f>
        <v/>
      </c>
      <c r="LO82" s="71" t="str">
        <f>IF(Configurações!$B$3="Colunas",IF('Escala Colunas'!Q227="","",'Escala Colunas'!Q227),IF(Configurações!$B$3="Simples","",IF('Escala Linhas'!FF82="","",'Escala Linhas'!FF82)))</f>
        <v/>
      </c>
      <c r="LP82" s="71" t="str">
        <f>IF(Configurações!$B$3="Colunas",IF('Escala Colunas'!Q228="","",'Escala Colunas'!Q228),IF(Configurações!$B$3="Simples","",IF('Escala Linhas'!FG82="","",'Escala Linhas'!FG82)))</f>
        <v/>
      </c>
      <c r="LQ82" s="71" t="str">
        <f>IF(Configurações!$B$3="Colunas",IF('Escala Colunas'!Q229="","",'Escala Colunas'!Q229),IF(Configurações!$B$3="Simples","",IF('Escala Linhas'!FH82="","",'Escala Linhas'!FH82)))</f>
        <v/>
      </c>
      <c r="LR82">
        <f>IF($B82="",0,IF(Configurações!$B$3="Simples",IF(OR(LX82="TRAB",LX82="ATEST"),1,0),IF(AND(LN82&lt;&gt;"",LQ82&lt;&gt;""),1,0)))</f>
        <v>0</v>
      </c>
      <c r="LS82" s="72">
        <f>IF(AND(LR82=1,Configurações!$B$3&lt;&gt;"Simples"),MOD(LQ82-LN82,1)-LT82,0)</f>
        <v>0</v>
      </c>
      <c r="LT82" s="72">
        <f t="shared" si="194"/>
        <v>0</v>
      </c>
      <c r="LU82">
        <f t="shared" si="195"/>
        <v>0</v>
      </c>
      <c r="LV82">
        <f t="shared" si="196"/>
        <v>0</v>
      </c>
      <c r="LW82" s="38" t="str">
        <f>IF(LR82=0,"",IF(LU82&gt;Configurações!$B$15,"7DIA ","")&amp;IF(AND(WEEKDAY(LN$5)=1,LV82&gt;IF($D82="F",Configurações!$B$13,Configurações!$B$14)),"DOM ","")&amp;IF(Configurações!$B$3="Simples","",IF(ROUND(LS82*1440,0)&lt;=ROUND(Configurações!$B$11*1440,0),IF(ROUND(LT82*1440,0)&gt;0,"INT-INDEVIDO",""),IF(ROUND(LS82*1440,0)&lt;=ROUND(Configurações!$B$12*1440,0),IF(ROUND(LT82*1440,0)&lt;&gt;ROUND(Configurações!$B$8*1440,0),"INT-15MIN",""),IF(OR(ROUND(LT82*1440,0)&lt;ROUND(Configurações!$B$9*1440,0),ROUND(LT82*1440,0)&gt;ROUND(Configurações!$B$10*1440,0)),"INT-1H2H","")))))</f>
        <v/>
      </c>
      <c r="LX82" t="str">
        <f>IF(Configurações!$B$3="Simples",IF('Escala Simples'!AO82="Trabalho","TRAB",IF('Escala Simples'!AO82="Folga","FOLGA",IF('Escala Simples'!AO82="Atestado","ATEST",IF('Escala Simples'!AO82="Férias","FERIAS","")))),"")</f>
        <v/>
      </c>
      <c r="LY82" s="71" t="str">
        <f>IF(Configurações!$B$3="Colunas",IF('Escala Colunas'!Q231="","",'Escala Colunas'!Q231),IF(Configurações!$B$3="Simples","",IF('Escala Linhas'!FJ82="","",'Escala Linhas'!FJ82)))</f>
        <v/>
      </c>
      <c r="LZ82" s="71" t="str">
        <f>IF(Configurações!$B$3="Colunas",IF('Escala Colunas'!Q232="","",'Escala Colunas'!Q232),IF(Configurações!$B$3="Simples","",IF('Escala Linhas'!FK82="","",'Escala Linhas'!FK82)))</f>
        <v/>
      </c>
      <c r="MA82" s="71" t="str">
        <f>IF(Configurações!$B$3="Colunas",IF('Escala Colunas'!Q233="","",'Escala Colunas'!Q233),IF(Configurações!$B$3="Simples","",IF('Escala Linhas'!FL82="","",'Escala Linhas'!FL82)))</f>
        <v/>
      </c>
      <c r="MB82" s="71" t="str">
        <f>IF(Configurações!$B$3="Colunas",IF('Escala Colunas'!Q234="","",'Escala Colunas'!Q234),IF(Configurações!$B$3="Simples","",IF('Escala Linhas'!FM82="","",'Escala Linhas'!FM82)))</f>
        <v/>
      </c>
      <c r="MC82">
        <f>IF($B82="",0,IF(Configurações!$B$3="Simples",IF(OR(MI82="TRAB",MI82="ATEST"),1,0),IF(AND(LY82&lt;&gt;"",MB82&lt;&gt;""),1,0)))</f>
        <v>0</v>
      </c>
      <c r="MD82" s="72">
        <f>IF(AND(MC82=1,Configurações!$B$3&lt;&gt;"Simples"),MOD(MB82-LY82,1)-ME82,0)</f>
        <v>0</v>
      </c>
      <c r="ME82" s="72">
        <f t="shared" si="197"/>
        <v>0</v>
      </c>
      <c r="MF82">
        <f t="shared" si="198"/>
        <v>0</v>
      </c>
      <c r="MG82">
        <f t="shared" si="199"/>
        <v>0</v>
      </c>
      <c r="MH82" s="38" t="str">
        <f>IF(MC82=0,"",IF(MF82&gt;Configurações!$B$15,"7DIA ","")&amp;IF(AND(WEEKDAY(LY$5)=1,MG82&gt;IF($D82="F",Configurações!$B$13,Configurações!$B$14)),"DOM ","")&amp;IF(Configurações!$B$3="Simples","",IF(ROUND(MD82*1440,0)&lt;=ROUND(Configurações!$B$11*1440,0),IF(ROUND(ME82*1440,0)&gt;0,"INT-INDEVIDO",""),IF(ROUND(MD82*1440,0)&lt;=ROUND(Configurações!$B$12*1440,0),IF(ROUND(ME82*1440,0)&lt;&gt;ROUND(Configurações!$B$8*1440,0),"INT-15MIN",""),IF(OR(ROUND(ME82*1440,0)&lt;ROUND(Configurações!$B$9*1440,0),ROUND(ME82*1440,0)&gt;ROUND(Configurações!$B$10*1440,0)),"INT-1H2H","")))))</f>
        <v/>
      </c>
      <c r="MI82" t="str">
        <f>IF(Configurações!$B$3="Simples",IF('Escala Simples'!AP82="Trabalho","TRAB",IF('Escala Simples'!AP82="Folga","FOLGA",IF('Escala Simples'!AP82="Atestado","ATEST",IF('Escala Simples'!AP82="Férias","FERIAS","")))),"")</f>
        <v/>
      </c>
      <c r="MJ82" s="71" t="str">
        <f>IF(Configurações!$B$3="Colunas",IF('Escala Colunas'!Q236="","",'Escala Colunas'!Q236),IF(Configurações!$B$3="Simples","",IF('Escala Linhas'!FO82="","",'Escala Linhas'!FO82)))</f>
        <v/>
      </c>
      <c r="MK82" s="71" t="str">
        <f>IF(Configurações!$B$3="Colunas",IF('Escala Colunas'!Q237="","",'Escala Colunas'!Q237),IF(Configurações!$B$3="Simples","",IF('Escala Linhas'!FP82="","",'Escala Linhas'!FP82)))</f>
        <v/>
      </c>
      <c r="ML82" s="71" t="str">
        <f>IF(Configurações!$B$3="Colunas",IF('Escala Colunas'!Q238="","",'Escala Colunas'!Q238),IF(Configurações!$B$3="Simples","",IF('Escala Linhas'!FQ82="","",'Escala Linhas'!FQ82)))</f>
        <v/>
      </c>
      <c r="MM82" s="71" t="str">
        <f>IF(Configurações!$B$3="Colunas",IF('Escala Colunas'!Q239="","",'Escala Colunas'!Q239),IF(Configurações!$B$3="Simples","",IF('Escala Linhas'!FR82="","",'Escala Linhas'!FR82)))</f>
        <v/>
      </c>
      <c r="MN82">
        <f>IF($B82="",0,IF(Configurações!$B$3="Simples",IF(OR(MT82="TRAB",MT82="ATEST"),1,0),IF(AND(MJ82&lt;&gt;"",MM82&lt;&gt;""),1,0)))</f>
        <v>0</v>
      </c>
      <c r="MO82" s="72">
        <f>IF(AND(MN82=1,Configurações!$B$3&lt;&gt;"Simples"),MOD(MM82-MJ82,1)-MP82,0)</f>
        <v>0</v>
      </c>
      <c r="MP82" s="72">
        <f t="shared" si="200"/>
        <v>0</v>
      </c>
      <c r="MQ82">
        <f t="shared" si="201"/>
        <v>0</v>
      </c>
      <c r="MR82">
        <f t="shared" si="202"/>
        <v>0</v>
      </c>
      <c r="MS82" s="38" t="str">
        <f>IF(MN82=0,"",IF(MQ82&gt;Configurações!$B$15,"7DIA ","")&amp;IF(AND(WEEKDAY(MJ$5)=1,MR82&gt;IF($D82="F",Configurações!$B$13,Configurações!$B$14)),"DOM ","")&amp;IF(Configurações!$B$3="Simples","",IF(ROUND(MO82*1440,0)&lt;=ROUND(Configurações!$B$11*1440,0),IF(ROUND(MP82*1440,0)&gt;0,"INT-INDEVIDO",""),IF(ROUND(MO82*1440,0)&lt;=ROUND(Configurações!$B$12*1440,0),IF(ROUND(MP82*1440,0)&lt;&gt;ROUND(Configurações!$B$8*1440,0),"INT-15MIN",""),IF(OR(ROUND(MP82*1440,0)&lt;ROUND(Configurações!$B$9*1440,0),ROUND(MP82*1440,0)&gt;ROUND(Configurações!$B$10*1440,0)),"INT-1H2H","")))))</f>
        <v/>
      </c>
      <c r="MT82" t="str">
        <f>IF(Configurações!$B$3="Simples",IF('Escala Simples'!AQ82="Trabalho","TRAB",IF('Escala Simples'!AQ82="Folga","FOLGA",IF('Escala Simples'!AQ82="Atestado","ATEST",IF('Escala Simples'!AQ82="Férias","FERIAS","")))),"")</f>
        <v/>
      </c>
      <c r="MU82" s="71" t="str">
        <f>IF(Configurações!$B$3="Colunas",IF('Escala Colunas'!Q241="","",'Escala Colunas'!Q241),IF(Configurações!$B$3="Simples","",IF('Escala Linhas'!FT82="","",'Escala Linhas'!FT82)))</f>
        <v/>
      </c>
      <c r="MV82" s="71" t="str">
        <f>IF(Configurações!$B$3="Colunas",IF('Escala Colunas'!Q242="","",'Escala Colunas'!Q242),IF(Configurações!$B$3="Simples","",IF('Escala Linhas'!FU82="","",'Escala Linhas'!FU82)))</f>
        <v/>
      </c>
      <c r="MW82" s="71" t="str">
        <f>IF(Configurações!$B$3="Colunas",IF('Escala Colunas'!Q243="","",'Escala Colunas'!Q243),IF(Configurações!$B$3="Simples","",IF('Escala Linhas'!FV82="","",'Escala Linhas'!FV82)))</f>
        <v/>
      </c>
      <c r="MX82" s="71" t="str">
        <f>IF(Configurações!$B$3="Colunas",IF('Escala Colunas'!Q244="","",'Escala Colunas'!Q244),IF(Configurações!$B$3="Simples","",IF('Escala Linhas'!FW82="","",'Escala Linhas'!FW82)))</f>
        <v/>
      </c>
      <c r="MY82">
        <f>IF($B82="",0,IF(Configurações!$B$3="Simples",IF(OR(NE82="TRAB",NE82="ATEST"),1,0),IF(AND(MU82&lt;&gt;"",MX82&lt;&gt;""),1,0)))</f>
        <v>0</v>
      </c>
      <c r="MZ82" s="72">
        <f>IF(AND(MY82=1,Configurações!$B$3&lt;&gt;"Simples"),MOD(MX82-MU82,1)-NA82,0)</f>
        <v>0</v>
      </c>
      <c r="NA82" s="72">
        <f t="shared" si="203"/>
        <v>0</v>
      </c>
      <c r="NB82">
        <f t="shared" si="204"/>
        <v>0</v>
      </c>
      <c r="NC82">
        <f t="shared" si="205"/>
        <v>0</v>
      </c>
      <c r="ND82" s="38" t="str">
        <f>IF(MY82=0,"",IF(NB82&gt;Configurações!$B$15,"7DIA ","")&amp;IF(AND(WEEKDAY(MU$5)=1,NC82&gt;IF($D82="F",Configurações!$B$13,Configurações!$B$14)),"DOM ","")&amp;IF(Configurações!$B$3="Simples","",IF(ROUND(MZ82*1440,0)&lt;=ROUND(Configurações!$B$11*1440,0),IF(ROUND(NA82*1440,0)&gt;0,"INT-INDEVIDO",""),IF(ROUND(MZ82*1440,0)&lt;=ROUND(Configurações!$B$12*1440,0),IF(ROUND(NA82*1440,0)&lt;&gt;ROUND(Configurações!$B$8*1440,0),"INT-15MIN",""),IF(OR(ROUND(NA82*1440,0)&lt;ROUND(Configurações!$B$9*1440,0),ROUND(NA82*1440,0)&gt;ROUND(Configurações!$B$10*1440,0)),"INT-1H2H","")))))</f>
        <v/>
      </c>
      <c r="NE82" t="str">
        <f>IF(Configurações!$B$3="Simples",IF('Escala Simples'!AR82="Trabalho","TRAB",IF('Escala Simples'!AR82="Folga","FOLGA",IF('Escala Simples'!AR82="Atestado","ATEST",IF('Escala Simples'!AR82="Férias","FERIAS","")))),"")</f>
        <v/>
      </c>
      <c r="NF82" s="71" t="str">
        <f>IF(Configurações!$B$3="Colunas",IF('Escala Colunas'!Q246="","",'Escala Colunas'!Q246),IF(Configurações!$B$3="Simples","",IF('Escala Linhas'!FY82="","",'Escala Linhas'!FY82)))</f>
        <v/>
      </c>
      <c r="NG82" s="71" t="str">
        <f>IF(Configurações!$B$3="Colunas",IF('Escala Colunas'!Q247="","",'Escala Colunas'!Q247),IF(Configurações!$B$3="Simples","",IF('Escala Linhas'!FZ82="","",'Escala Linhas'!FZ82)))</f>
        <v/>
      </c>
      <c r="NH82" s="71" t="str">
        <f>IF(Configurações!$B$3="Colunas",IF('Escala Colunas'!Q248="","",'Escala Colunas'!Q248),IF(Configurações!$B$3="Simples","",IF('Escala Linhas'!GA82="","",'Escala Linhas'!GA82)))</f>
        <v/>
      </c>
      <c r="NI82" s="71" t="str">
        <f>IF(Configurações!$B$3="Colunas",IF('Escala Colunas'!Q249="","",'Escala Colunas'!Q249),IF(Configurações!$B$3="Simples","",IF('Escala Linhas'!GB82="","",'Escala Linhas'!GB82)))</f>
        <v/>
      </c>
      <c r="NJ82">
        <f>IF($B82="",0,IF(Configurações!$B$3="Simples",IF(OR(NP82="TRAB",NP82="ATEST"),1,0),IF(AND(NF82&lt;&gt;"",NI82&lt;&gt;""),1,0)))</f>
        <v>0</v>
      </c>
      <c r="NK82" s="72">
        <f>IF(AND(NJ82=1,Configurações!$B$3&lt;&gt;"Simples"),MOD(NI82-NF82,1)-NL82,0)</f>
        <v>0</v>
      </c>
      <c r="NL82" s="72">
        <f t="shared" si="206"/>
        <v>0</v>
      </c>
      <c r="NM82">
        <f t="shared" si="207"/>
        <v>0</v>
      </c>
      <c r="NN82">
        <f t="shared" si="208"/>
        <v>0</v>
      </c>
      <c r="NO82" s="38" t="str">
        <f>IF(NJ82=0,"",IF(NM82&gt;Configurações!$B$15,"7DIA ","")&amp;IF(AND(WEEKDAY(NF$5)=1,NN82&gt;IF($D82="F",Configurações!$B$13,Configurações!$B$14)),"DOM ","")&amp;IF(Configurações!$B$3="Simples","",IF(ROUND(NK82*1440,0)&lt;=ROUND(Configurações!$B$11*1440,0),IF(ROUND(NL82*1440,0)&gt;0,"INT-INDEVIDO",""),IF(ROUND(NK82*1440,0)&lt;=ROUND(Configurações!$B$12*1440,0),IF(ROUND(NL82*1440,0)&lt;&gt;ROUND(Configurações!$B$8*1440,0),"INT-15MIN",""),IF(OR(ROUND(NL82*1440,0)&lt;ROUND(Configurações!$B$9*1440,0),ROUND(NL82*1440,0)&gt;ROUND(Configurações!$B$10*1440,0)),"INT-1H2H","")))))</f>
        <v/>
      </c>
      <c r="NP82" t="str">
        <f>IF(Configurações!$B$3="Simples",IF('Escala Simples'!AS82="Trabalho","TRAB",IF('Escala Simples'!AS82="Folga","FOLGA",IF('Escala Simples'!AS82="Atestado","ATEST",IF('Escala Simples'!AS82="Férias","FERIAS","")))),"")</f>
        <v/>
      </c>
      <c r="NQ82" s="71" t="str">
        <f>IF(Configurações!$B$3="Colunas",IF('Escala Colunas'!Q251="","",'Escala Colunas'!Q251),IF(Configurações!$B$3="Simples","",IF('Escala Linhas'!GD82="","",'Escala Linhas'!GD82)))</f>
        <v/>
      </c>
      <c r="NR82" s="71" t="str">
        <f>IF(Configurações!$B$3="Colunas",IF('Escala Colunas'!Q252="","",'Escala Colunas'!Q252),IF(Configurações!$B$3="Simples","",IF('Escala Linhas'!GE82="","",'Escala Linhas'!GE82)))</f>
        <v/>
      </c>
      <c r="NS82" s="71" t="str">
        <f>IF(Configurações!$B$3="Colunas",IF('Escala Colunas'!Q253="","",'Escala Colunas'!Q253),IF(Configurações!$B$3="Simples","",IF('Escala Linhas'!GF82="","",'Escala Linhas'!GF82)))</f>
        <v/>
      </c>
      <c r="NT82" s="71" t="str">
        <f>IF(Configurações!$B$3="Colunas",IF('Escala Colunas'!Q254="","",'Escala Colunas'!Q254),IF(Configurações!$B$3="Simples","",IF('Escala Linhas'!GG82="","",'Escala Linhas'!GG82)))</f>
        <v/>
      </c>
      <c r="NU82">
        <f>IF($B82="",0,IF(Configurações!$B$3="Simples",IF(OR(OA82="TRAB",OA82="ATEST"),1,0),IF(AND(NQ82&lt;&gt;"",NT82&lt;&gt;""),1,0)))</f>
        <v>0</v>
      </c>
      <c r="NV82" s="72">
        <f>IF(AND(NU82=1,Configurações!$B$3&lt;&gt;"Simples"),MOD(NT82-NQ82,1)-NW82,0)</f>
        <v>0</v>
      </c>
      <c r="NW82" s="72">
        <f t="shared" si="209"/>
        <v>0</v>
      </c>
      <c r="NX82">
        <f t="shared" si="210"/>
        <v>0</v>
      </c>
      <c r="NY82">
        <f t="shared" si="211"/>
        <v>0</v>
      </c>
      <c r="NZ82" s="38" t="str">
        <f>IF(NU82=0,"",IF(NX82&gt;Configurações!$B$15,"7DIA ","")&amp;IF(AND(WEEKDAY(NQ$5)=1,NY82&gt;IF($D82="F",Configurações!$B$13,Configurações!$B$14)),"DOM ","")&amp;IF(Configurações!$B$3="Simples","",IF(ROUND(NV82*1440,0)&lt;=ROUND(Configurações!$B$11*1440,0),IF(ROUND(NW82*1440,0)&gt;0,"INT-INDEVIDO",""),IF(ROUND(NV82*1440,0)&lt;=ROUND(Configurações!$B$12*1440,0),IF(ROUND(NW82*1440,0)&lt;&gt;ROUND(Configurações!$B$8*1440,0),"INT-15MIN",""),IF(OR(ROUND(NW82*1440,0)&lt;ROUND(Configurações!$B$9*1440,0),ROUND(NW82*1440,0)&gt;ROUND(Configurações!$B$10*1440,0)),"INT-1H2H","")))))</f>
        <v/>
      </c>
      <c r="OA82" t="str">
        <f>IF(Configurações!$B$3="Simples",IF('Escala Simples'!AT82="Trabalho","TRAB",IF('Escala Simples'!AT82="Folga","FOLGA",IF('Escala Simples'!AT82="Atestado","ATEST",IF('Escala Simples'!AT82="Férias","FERIAS","")))),"")</f>
        <v/>
      </c>
      <c r="OB82" s="72">
        <f>SUMIFS(Cálculos!$G82:$OA82,Cálculos!$G$4:$OA$4,"H",Cálculos!$G$3:$OA$3,1)</f>
        <v>0</v>
      </c>
      <c r="OC82">
        <f>SUMIFS(Cálculos!$G82:$OA82,Cálculos!$G$4:$OA$4,"T",Cálculos!$G$3:$OA$3,1)</f>
        <v>0</v>
      </c>
      <c r="OD82" s="69" t="str">
        <f>IF($B82="","",IF(AND(Configurações!$B$3&lt;&gt;"Simples",ISNUMBER($C82),ROUND(OB82*1440,0)&gt;$C82*60),"Jornada semanal excedida: "&amp;TEXT(OB82,"[h]:mm")&amp;" (contratada "&amp;$C82&amp;"h) • ","")&amp;IF(IF(Configurações!$B$6="Sim",OC82&gt;6,OC82&gt;Configurações!$B$5),IF(Configurações!$B$6="Sim","Semana inteira sem folga — mínimo 1 folga (CCT/ACT) • ","Mais de "&amp;Configurações!$B$5&amp;" dias trabalhados — obrigatórias 2 folgas semanais • "),"")&amp;IF(COUNTIF(G82:CD82,"*7DIA*")&gt;0,"7º dia consecutivo de trabalho • ","")&amp;IF(COUNTIF(G82:CD82,"*DOM*")&gt;0,"Domingos consecutivos acima do permitido • ","")&amp;IF(COUNTIF(G82:CD82,"*INT-INDEVIDO*")&gt;0,"Intervalo indevido em jornada até 4h • ","")&amp;IF(COUNTIF(G82:CD82,"*INT-15MIN*")&gt;0,"Intervalo deve ser de 15 min (jornada 4h01–6h) • ","")&amp;IF(COUNTIF(G82:CD82,"*INT-1H2H*")&gt;0,"Intervalo fora de 1h–2h (jornada acima de 6h) • ",""))</f>
        <v/>
      </c>
      <c r="OE82">
        <f>IF($B82="",0,IF(AND(Configurações!$B$3&lt;&gt;"Simples",ISNUMBER($C82),ROUND(OB82*1440,0)&gt;$C82*60),1,0))</f>
        <v>0</v>
      </c>
      <c r="OF82">
        <f>IF($B82="",0,IF(IF(Configurações!$B$6="Sim",OC82&gt;6,OC82&gt;Configurações!$B$5),1,0))</f>
        <v>0</v>
      </c>
      <c r="OG82" s="72">
        <f>SUMIFS(Cálculos!$G82:$OA82,Cálculos!$G$4:$OA$4,"H",Cálculos!$G$3:$OA$3,2)</f>
        <v>0</v>
      </c>
      <c r="OH82">
        <f>SUMIFS(Cálculos!$G82:$OA82,Cálculos!$G$4:$OA$4,"T",Cálculos!$G$3:$OA$3,2)</f>
        <v>0</v>
      </c>
      <c r="OI82" s="69" t="str">
        <f>IF($B82="","",IF(AND(Configurações!$B$3&lt;&gt;"Simples",ISNUMBER($C82),ROUND(OG82*1440,0)&gt;$C82*60),"Jornada semanal excedida: "&amp;TEXT(OG82,"[h]:mm")&amp;" (contratada "&amp;$C82&amp;"h) • ","")&amp;IF(IF(Configurações!$B$6="Sim",OH82&gt;6,OH82&gt;Configurações!$B$5),IF(Configurações!$B$6="Sim","Semana inteira sem folga — mínimo 1 folga (CCT/ACT) • ","Mais de "&amp;Configurações!$B$5&amp;" dias trabalhados — obrigatórias 2 folgas semanais • "),"")&amp;IF(COUNTIF(CF82:FC82,"*7DIA*")&gt;0,"7º dia consecutivo de trabalho • ","")&amp;IF(COUNTIF(CF82:FC82,"*DOM*")&gt;0,"Domingos consecutivos acima do permitido • ","")&amp;IF(COUNTIF(CF82:FC82,"*INT-INDEVIDO*")&gt;0,"Intervalo indevido em jornada até 4h • ","")&amp;IF(COUNTIF(CF82:FC82,"*INT-15MIN*")&gt;0,"Intervalo deve ser de 15 min (jornada 4h01–6h) • ","")&amp;IF(COUNTIF(CF82:FC82,"*INT-1H2H*")&gt;0,"Intervalo fora de 1h–2h (jornada acima de 6h) • ",""))</f>
        <v/>
      </c>
      <c r="OJ82">
        <f>IF($B82="",0,IF(AND(Configurações!$B$3&lt;&gt;"Simples",ISNUMBER($C82),ROUND(OG82*1440,0)&gt;$C82*60),1,0))</f>
        <v>0</v>
      </c>
      <c r="OK82">
        <f>IF($B82="",0,IF(IF(Configurações!$B$6="Sim",OH82&gt;6,OH82&gt;Configurações!$B$5),1,0))</f>
        <v>0</v>
      </c>
      <c r="OL82" s="72">
        <f>SUMIFS(Cálculos!$G82:$OA82,Cálculos!$G$4:$OA$4,"H",Cálculos!$G$3:$OA$3,3)</f>
        <v>0</v>
      </c>
      <c r="OM82">
        <f>SUMIFS(Cálculos!$G82:$OA82,Cálculos!$G$4:$OA$4,"T",Cálculos!$G$3:$OA$3,3)</f>
        <v>0</v>
      </c>
      <c r="ON82" s="69" t="str">
        <f>IF($B82="","",IF(AND(Configurações!$B$3&lt;&gt;"Simples",ISNUMBER($C82),ROUND(OL82*1440,0)&gt;$C82*60),"Jornada semanal excedida: "&amp;TEXT(OL82,"[h]:mm")&amp;" (contratada "&amp;$C82&amp;"h) • ","")&amp;IF(IF(Configurações!$B$6="Sim",OM82&gt;6,OM82&gt;Configurações!$B$5),IF(Configurações!$B$6="Sim","Semana inteira sem folga — mínimo 1 folga (CCT/ACT) • ","Mais de "&amp;Configurações!$B$5&amp;" dias trabalhados — obrigatórias 2 folgas semanais • "),"")&amp;IF(COUNTIF(FE82:IB82,"*7DIA*")&gt;0,"7º dia consecutivo de trabalho • ","")&amp;IF(COUNTIF(FE82:IB82,"*DOM*")&gt;0,"Domingos consecutivos acima do permitido • ","")&amp;IF(COUNTIF(FE82:IB82,"*INT-INDEVIDO*")&gt;0,"Intervalo indevido em jornada até 4h • ","")&amp;IF(COUNTIF(FE82:IB82,"*INT-15MIN*")&gt;0,"Intervalo deve ser de 15 min (jornada 4h01–6h) • ","")&amp;IF(COUNTIF(FE82:IB82,"*INT-1H2H*")&gt;0,"Intervalo fora de 1h–2h (jornada acima de 6h) • ",""))</f>
        <v/>
      </c>
      <c r="OO82">
        <f>IF($B82="",0,IF(AND(Configurações!$B$3&lt;&gt;"Simples",ISNUMBER($C82),ROUND(OL82*1440,0)&gt;$C82*60),1,0))</f>
        <v>0</v>
      </c>
      <c r="OP82">
        <f>IF($B82="",0,IF(IF(Configurações!$B$6="Sim",OM82&gt;6,OM82&gt;Configurações!$B$5),1,0))</f>
        <v>0</v>
      </c>
      <c r="OQ82" s="72">
        <f>SUMIFS(Cálculos!$G82:$OA82,Cálculos!$G$4:$OA$4,"H",Cálculos!$G$3:$OA$3,4)</f>
        <v>0</v>
      </c>
      <c r="OR82">
        <f>SUMIFS(Cálculos!$G82:$OA82,Cálculos!$G$4:$OA$4,"T",Cálculos!$G$3:$OA$3,4)</f>
        <v>0</v>
      </c>
      <c r="OS82" s="69" t="str">
        <f>IF($B82="","",IF(AND(Configurações!$B$3&lt;&gt;"Simples",ISNUMBER($C82),ROUND(OQ82*1440,0)&gt;$C82*60),"Jornada semanal excedida: "&amp;TEXT(OQ82,"[h]:mm")&amp;" (contratada "&amp;$C82&amp;"h) • ","")&amp;IF(IF(Configurações!$B$6="Sim",OR82&gt;6,OR82&gt;Configurações!$B$5),IF(Configurações!$B$6="Sim","Semana inteira sem folga — mínimo 1 folga (CCT/ACT) • ","Mais de "&amp;Configurações!$B$5&amp;" dias trabalhados — obrigatórias 2 folgas semanais • "),"")&amp;IF(COUNTIF(ID82:LA82,"*7DIA*")&gt;0,"7º dia consecutivo de trabalho • ","")&amp;IF(COUNTIF(ID82:LA82,"*DOM*")&gt;0,"Domingos consecutivos acima do permitido • ","")&amp;IF(COUNTIF(ID82:LA82,"*INT-INDEVIDO*")&gt;0,"Intervalo indevido em jornada até 4h • ","")&amp;IF(COUNTIF(ID82:LA82,"*INT-15MIN*")&gt;0,"Intervalo deve ser de 15 min (jornada 4h01–6h) • ","")&amp;IF(COUNTIF(ID82:LA82,"*INT-1H2H*")&gt;0,"Intervalo fora de 1h–2h (jornada acima de 6h) • ",""))</f>
        <v/>
      </c>
      <c r="OT82">
        <f>IF($B82="",0,IF(AND(Configurações!$B$3&lt;&gt;"Simples",ISNUMBER($C82),ROUND(OQ82*1440,0)&gt;$C82*60),1,0))</f>
        <v>0</v>
      </c>
      <c r="OU82">
        <f>IF($B82="",0,IF(IF(Configurações!$B$6="Sim",OR82&gt;6,OR82&gt;Configurações!$B$5),1,0))</f>
        <v>0</v>
      </c>
      <c r="OV82" s="72">
        <f>SUMIFS(Cálculos!$G82:$OA82,Cálculos!$G$4:$OA$4,"H",Cálculos!$G$3:$OA$3,5)</f>
        <v>0</v>
      </c>
      <c r="OW82">
        <f>SUMIFS(Cálculos!$G82:$OA82,Cálculos!$G$4:$OA$4,"T",Cálculos!$G$3:$OA$3,5)</f>
        <v>0</v>
      </c>
      <c r="OX82" s="69" t="str">
        <f>IF($B82="","",IF(AND(Configurações!$B$3&lt;&gt;"Simples",ISNUMBER($C82),ROUND(OV82*1440,0)&gt;$C82*60),"Jornada semanal excedida: "&amp;TEXT(OV82,"[h]:mm")&amp;" (contratada "&amp;$C82&amp;"h) • ","")&amp;IF(IF(Configurações!$B$6="Sim",OW82&gt;6,OW82&gt;Configurações!$B$5),IF(Configurações!$B$6="Sim","Semana inteira sem folga — mínimo 1 folga (CCT/ACT) • ","Mais de "&amp;Configurações!$B$5&amp;" dias trabalhados — obrigatórias 2 folgas semanais • "),"")&amp;IF(COUNTIF(LC82:NZ82,"*7DIA*")&gt;0,"7º dia consecutivo de trabalho • ","")&amp;IF(COUNTIF(LC82:NZ82,"*DOM*")&gt;0,"Domingos consecutivos acima do permitido • ","")&amp;IF(COUNTIF(LC82:NZ82,"*INT-INDEVIDO*")&gt;0,"Intervalo indevido em jornada até 4h • ","")&amp;IF(COUNTIF(LC82:NZ82,"*INT-15MIN*")&gt;0,"Intervalo deve ser de 15 min (jornada 4h01–6h) • ","")&amp;IF(COUNTIF(LC82:NZ82,"*INT-1H2H*")&gt;0,"Intervalo fora de 1h–2h (jornada acima de 6h) • ",""))</f>
        <v/>
      </c>
      <c r="OY82">
        <f>IF($B82="",0,IF(AND(Configurações!$B$3&lt;&gt;"Simples",ISNUMBER($C82),ROUND(OV82*1440,0)&gt;$C82*60),1,0))</f>
        <v>0</v>
      </c>
      <c r="OZ82">
        <f>IF($B82="",0,IF(IF(Configurações!$B$6="Sim",OW82&gt;6,OW82&gt;Configurações!$B$5),1,0))</f>
        <v>0</v>
      </c>
      <c r="PA82">
        <f>IF($B82="",0,SUMPRODUCT((Cálculos!$G$4:$OA$4="T")*(Cálculos!$G$5:$OA$5&gt;=$PA$5)*(Cálculos!$G$5:$OA$5&lt;=$PB$5))-PE82)</f>
        <v>0</v>
      </c>
      <c r="PB82">
        <f>IF($B82="",0,PA82-SUMIFS(Cálculos!$G82:$OA82,Cálculos!$G$4:$OA$4,"T",Cálculos!$G$5:$OA$5,"&gt;="&amp;$PA$5,Cálculos!$G$5:$OA$5,"&lt;="&amp;$PB$5))</f>
        <v>0</v>
      </c>
      <c r="PC82">
        <f>ROUND(PA82*Configurações!$B$7/7,0)</f>
        <v>0</v>
      </c>
      <c r="PD82">
        <f>IF(AND(Configurações!$B$6="Sim",PA82&gt;0,PB82&lt;PC82),1,0)</f>
        <v>0</v>
      </c>
      <c r="PE82">
        <f>IF($B82="",0,COUNTIFS(Cálculos!$G$4:$OA$4,"ST",Cálculos!$G$5:$OA$5,"&gt;="&amp;$PA$5,Cálculos!$G$5:$OA$5,"&lt;="&amp;$PB$5,Cálculos!$G82:$OA82,"FERIAS"))</f>
        <v>0</v>
      </c>
      <c r="PF82">
        <f>IF($B82="",0,SUMPRODUCT((Cálculos!$G$4:$OA$4="T")*(Cálculos!$G$5:$OA$5&gt;=$PF$5)*(Cálculos!$G$5:$OA$5&lt;=$PG$5))-PJ82)</f>
        <v>0</v>
      </c>
      <c r="PG82">
        <f>IF($B82="",0,PF82-SUMIFS(Cálculos!$G82:$OA82,Cálculos!$G$4:$OA$4,"T",Cálculos!$G$5:$OA$5,"&gt;="&amp;$PF$5,Cálculos!$G$5:$OA$5,"&lt;="&amp;$PG$5))</f>
        <v>0</v>
      </c>
      <c r="PH82">
        <f>ROUND(PF82*Configurações!$B$7/7,0)</f>
        <v>0</v>
      </c>
      <c r="PI82">
        <f>IF(AND(Configurações!$B$6="Sim",PF82&gt;0,PG82&lt;PH82),1,0)</f>
        <v>0</v>
      </c>
      <c r="PJ82">
        <f>IF($B82="",0,COUNTIFS(Cálculos!$G$4:$OA$4,"ST",Cálculos!$G$5:$OA$5,"&gt;="&amp;$PF$5,Cálculos!$G$5:$OA$5,"&lt;="&amp;$PG$5,Cálculos!$G82:$OA82,"FERIAS"))</f>
        <v>0</v>
      </c>
      <c r="PK82">
        <f>IF($B82="",0,SUMPRODUCT((Cálculos!$G$4:$OA$4="T")*(Cálculos!$G$5:$OA$5&gt;=$PK$5)*(Cálculos!$G$5:$OA$5&lt;=$PL$5))-PO82)</f>
        <v>0</v>
      </c>
      <c r="PL82">
        <f>IF($B82="",0,PK82-SUMIFS(Cálculos!$G82:$OA82,Cálculos!$G$4:$OA$4,"T",Cálculos!$G$5:$OA$5,"&gt;="&amp;$PK$5,Cálculos!$G$5:$OA$5,"&lt;="&amp;$PL$5))</f>
        <v>0</v>
      </c>
      <c r="PM82">
        <f>ROUND(PK82*Configurações!$B$7/7,0)</f>
        <v>0</v>
      </c>
      <c r="PN82">
        <f>IF(AND(Configurações!$B$6="Sim",PK82&gt;0,PL82&lt;PM82),1,0)</f>
        <v>0</v>
      </c>
      <c r="PO82">
        <f>IF($B82="",0,COUNTIFS(Cálculos!$G$4:$OA$4,"ST",Cálculos!$G$5:$OA$5,"&gt;="&amp;$PK$5,Cálculos!$G$5:$OA$5,"&lt;="&amp;$PL$5,Cálculos!$G82:$OA82,"FERIAS"))</f>
        <v>0</v>
      </c>
      <c r="PP82" s="69" t="str">
        <f t="shared" si="212"/>
        <v/>
      </c>
    </row>
    <row r="83" spans="1:432" x14ac:dyDescent="0.25">
      <c r="A83" s="68" t="str">
        <f t="shared" si="106"/>
        <v/>
      </c>
      <c r="B83" s="69" t="str">
        <f>IF(Configurações!$B$3="Colunas",IF('Escala Colunas'!Q$4="","",'Escala Colunas'!Q$4),IF(Configurações!$B$3="Simples",IF('Escala Simples'!$B83="","",'Escala Simples'!$B83),IF('Escala Linhas'!$B83="","",'Escala Linhas'!$B83)))</f>
        <v/>
      </c>
      <c r="C83" s="70" t="str">
        <f>IF($B83="","",IFERROR(INDEX(Funcionários!$D$5:$D$84,MATCH($B83,Funcionários!$B$5:$B$84,0)),""))</f>
        <v/>
      </c>
      <c r="D83" t="str">
        <f>IF($B83="","",IFERROR(INDEX(Funcionários!$C$5:$C$84,MATCH($B83,Funcionários!$B$5:$B$84,0)),""))</f>
        <v/>
      </c>
      <c r="E83">
        <f>IF($B83="",0,IFERROR(N(INDEX(Funcionários!$E$5:$E$84,MATCH($B83,Funcionários!$B$5:$B$84,0))),0))</f>
        <v>0</v>
      </c>
      <c r="F83">
        <f>IF($B83="",0,IFERROR(N(INDEX(Funcionários!$F$5:$F$84,MATCH($B83,Funcionários!$B$5:$B$84,0))),0))</f>
        <v>0</v>
      </c>
      <c r="G83" s="71" t="str">
        <f>IF(Configurações!$B$3="Colunas",IF('Escala Colunas'!Q70="","",'Escala Colunas'!Q70),IF(Configurações!$B$3="Simples","",IF('Escala Linhas'!D83="","",'Escala Linhas'!D83)))</f>
        <v/>
      </c>
      <c r="H83" s="71" t="str">
        <f>IF(Configurações!$B$3="Colunas",IF('Escala Colunas'!Q71="","",'Escala Colunas'!Q71),IF(Configurações!$B$3="Simples","",IF('Escala Linhas'!E83="","",'Escala Linhas'!E83)))</f>
        <v/>
      </c>
      <c r="I83" s="71" t="str">
        <f>IF(Configurações!$B$3="Colunas",IF('Escala Colunas'!Q72="","",'Escala Colunas'!Q72),IF(Configurações!$B$3="Simples","",IF('Escala Linhas'!F83="","",'Escala Linhas'!F83)))</f>
        <v/>
      </c>
      <c r="J83" s="71" t="str">
        <f>IF(Configurações!$B$3="Colunas",IF('Escala Colunas'!Q73="","",'Escala Colunas'!Q73),IF(Configurações!$B$3="Simples","",IF('Escala Linhas'!G83="","",'Escala Linhas'!G83)))</f>
        <v/>
      </c>
      <c r="K83">
        <f>IF($B83="",0,IF(Configurações!$B$3="Simples",IF(OR(Q83="TRAB",Q83="ATEST"),1,0),IF(AND(G83&lt;&gt;"",J83&lt;&gt;""),1,0)))</f>
        <v>0</v>
      </c>
      <c r="L83" s="72">
        <f>IF(AND(K83=1,Configurações!$B$3&lt;&gt;"Simples"),MOD(J83-G83,1)-M83,0)</f>
        <v>0</v>
      </c>
      <c r="M83" s="72">
        <f t="shared" si="107"/>
        <v>0</v>
      </c>
      <c r="N83">
        <f t="shared" si="108"/>
        <v>0</v>
      </c>
      <c r="O83">
        <f t="shared" si="109"/>
        <v>0</v>
      </c>
      <c r="P83" s="38" t="str">
        <f>IF(K83=0,"",IF(N83&gt;Configurações!$B$15,"7DIA ","")&amp;IF(AND(WEEKDAY(G$5)=1,O83&gt;IF($D83="F",Configurações!$B$13,Configurações!$B$14)),"DOM ","")&amp;IF(Configurações!$B$3="Simples","",IF(ROUND(L83*1440,0)&lt;=ROUND(Configurações!$B$11*1440,0),IF(ROUND(M83*1440,0)&gt;0,"INT-INDEVIDO",""),IF(ROUND(L83*1440,0)&lt;=ROUND(Configurações!$B$12*1440,0),IF(ROUND(M83*1440,0)&lt;&gt;ROUND(Configurações!$B$8*1440,0),"INT-15MIN",""),IF(OR(ROUND(M83*1440,0)&lt;ROUND(Configurações!$B$9*1440,0),ROUND(M83*1440,0)&gt;ROUND(Configurações!$B$10*1440,0)),"INT-1H2H","")))))</f>
        <v/>
      </c>
      <c r="Q83" t="str">
        <f>IF(Configurações!$B$3="Simples",IF('Escala Simples'!D83="Trabalho","TRAB",IF('Escala Simples'!D83="Folga","FOLGA",IF('Escala Simples'!D83="Atestado","ATEST",IF('Escala Simples'!D83="Férias","FERIAS","")))),"")</f>
        <v/>
      </c>
      <c r="R83" s="71" t="str">
        <f>IF(Configurações!$B$3="Colunas",IF('Escala Colunas'!Q75="","",'Escala Colunas'!Q75),IF(Configurações!$B$3="Simples","",IF('Escala Linhas'!I83="","",'Escala Linhas'!I83)))</f>
        <v/>
      </c>
      <c r="S83" s="71" t="str">
        <f>IF(Configurações!$B$3="Colunas",IF('Escala Colunas'!Q76="","",'Escala Colunas'!Q76),IF(Configurações!$B$3="Simples","",IF('Escala Linhas'!J83="","",'Escala Linhas'!J83)))</f>
        <v/>
      </c>
      <c r="T83" s="71" t="str">
        <f>IF(Configurações!$B$3="Colunas",IF('Escala Colunas'!Q77="","",'Escala Colunas'!Q77),IF(Configurações!$B$3="Simples","",IF('Escala Linhas'!K83="","",'Escala Linhas'!K83)))</f>
        <v/>
      </c>
      <c r="U83" s="71" t="str">
        <f>IF(Configurações!$B$3="Colunas",IF('Escala Colunas'!Q78="","",'Escala Colunas'!Q78),IF(Configurações!$B$3="Simples","",IF('Escala Linhas'!L83="","",'Escala Linhas'!L83)))</f>
        <v/>
      </c>
      <c r="V83">
        <f>IF($B83="",0,IF(Configurações!$B$3="Simples",IF(OR(AB83="TRAB",AB83="ATEST"),1,0),IF(AND(R83&lt;&gt;"",U83&lt;&gt;""),1,0)))</f>
        <v>0</v>
      </c>
      <c r="W83" s="72">
        <f>IF(AND(V83=1,Configurações!$B$3&lt;&gt;"Simples"),MOD(U83-R83,1)-X83,0)</f>
        <v>0</v>
      </c>
      <c r="X83" s="72">
        <f t="shared" si="110"/>
        <v>0</v>
      </c>
      <c r="Y83">
        <f t="shared" si="111"/>
        <v>0</v>
      </c>
      <c r="Z83">
        <f t="shared" si="112"/>
        <v>0</v>
      </c>
      <c r="AA83" s="38" t="str">
        <f>IF(V83=0,"",IF(Y83&gt;Configurações!$B$15,"7DIA ","")&amp;IF(AND(WEEKDAY(R$5)=1,Z83&gt;IF($D83="F",Configurações!$B$13,Configurações!$B$14)),"DOM ","")&amp;IF(Configurações!$B$3="Simples","",IF(ROUND(W83*1440,0)&lt;=ROUND(Configurações!$B$11*1440,0),IF(ROUND(X83*1440,0)&gt;0,"INT-INDEVIDO",""),IF(ROUND(W83*1440,0)&lt;=ROUND(Configurações!$B$12*1440,0),IF(ROUND(X83*1440,0)&lt;&gt;ROUND(Configurações!$B$8*1440,0),"INT-15MIN",""),IF(OR(ROUND(X83*1440,0)&lt;ROUND(Configurações!$B$9*1440,0),ROUND(X83*1440,0)&gt;ROUND(Configurações!$B$10*1440,0)),"INT-1H2H","")))))</f>
        <v/>
      </c>
      <c r="AB83" t="str">
        <f>IF(Configurações!$B$3="Simples",IF('Escala Simples'!E83="Trabalho","TRAB",IF('Escala Simples'!E83="Folga","FOLGA",IF('Escala Simples'!E83="Atestado","ATEST",IF('Escala Simples'!E83="Férias","FERIAS","")))),"")</f>
        <v/>
      </c>
      <c r="AC83" s="71" t="str">
        <f>IF(Configurações!$B$3="Colunas",IF('Escala Colunas'!Q80="","",'Escala Colunas'!Q80),IF(Configurações!$B$3="Simples","",IF('Escala Linhas'!N83="","",'Escala Linhas'!N83)))</f>
        <v/>
      </c>
      <c r="AD83" s="71" t="str">
        <f>IF(Configurações!$B$3="Colunas",IF('Escala Colunas'!Q81="","",'Escala Colunas'!Q81),IF(Configurações!$B$3="Simples","",IF('Escala Linhas'!O83="","",'Escala Linhas'!O83)))</f>
        <v/>
      </c>
      <c r="AE83" s="71" t="str">
        <f>IF(Configurações!$B$3="Colunas",IF('Escala Colunas'!Q82="","",'Escala Colunas'!Q82),IF(Configurações!$B$3="Simples","",IF('Escala Linhas'!P83="","",'Escala Linhas'!P83)))</f>
        <v/>
      </c>
      <c r="AF83" s="71" t="str">
        <f>IF(Configurações!$B$3="Colunas",IF('Escala Colunas'!Q83="","",'Escala Colunas'!Q83),IF(Configurações!$B$3="Simples","",IF('Escala Linhas'!Q83="","",'Escala Linhas'!Q83)))</f>
        <v/>
      </c>
      <c r="AG83">
        <f>IF($B83="",0,IF(Configurações!$B$3="Simples",IF(OR(AM83="TRAB",AM83="ATEST"),1,0),IF(AND(AC83&lt;&gt;"",AF83&lt;&gt;""),1,0)))</f>
        <v>0</v>
      </c>
      <c r="AH83" s="72">
        <f>IF(AND(AG83=1,Configurações!$B$3&lt;&gt;"Simples"),MOD(AF83-AC83,1)-AI83,0)</f>
        <v>0</v>
      </c>
      <c r="AI83" s="72">
        <f t="shared" si="113"/>
        <v>0</v>
      </c>
      <c r="AJ83">
        <f t="shared" si="114"/>
        <v>0</v>
      </c>
      <c r="AK83">
        <f t="shared" si="115"/>
        <v>0</v>
      </c>
      <c r="AL83" s="38" t="str">
        <f>IF(AG83=0,"",IF(AJ83&gt;Configurações!$B$15,"7DIA ","")&amp;IF(AND(WEEKDAY(AC$5)=1,AK83&gt;IF($D83="F",Configurações!$B$13,Configurações!$B$14)),"DOM ","")&amp;IF(Configurações!$B$3="Simples","",IF(ROUND(AH83*1440,0)&lt;=ROUND(Configurações!$B$11*1440,0),IF(ROUND(AI83*1440,0)&gt;0,"INT-INDEVIDO",""),IF(ROUND(AH83*1440,0)&lt;=ROUND(Configurações!$B$12*1440,0),IF(ROUND(AI83*1440,0)&lt;&gt;ROUND(Configurações!$B$8*1440,0),"INT-15MIN",""),IF(OR(ROUND(AI83*1440,0)&lt;ROUND(Configurações!$B$9*1440,0),ROUND(AI83*1440,0)&gt;ROUND(Configurações!$B$10*1440,0)),"INT-1H2H","")))))</f>
        <v/>
      </c>
      <c r="AM83" t="str">
        <f>IF(Configurações!$B$3="Simples",IF('Escala Simples'!F83="Trabalho","TRAB",IF('Escala Simples'!F83="Folga","FOLGA",IF('Escala Simples'!F83="Atestado","ATEST",IF('Escala Simples'!F83="Férias","FERIAS","")))),"")</f>
        <v/>
      </c>
      <c r="AN83" s="71" t="str">
        <f>IF(Configurações!$B$3="Colunas",IF('Escala Colunas'!Q85="","",'Escala Colunas'!Q85),IF(Configurações!$B$3="Simples","",IF('Escala Linhas'!S83="","",'Escala Linhas'!S83)))</f>
        <v/>
      </c>
      <c r="AO83" s="71" t="str">
        <f>IF(Configurações!$B$3="Colunas",IF('Escala Colunas'!Q86="","",'Escala Colunas'!Q86),IF(Configurações!$B$3="Simples","",IF('Escala Linhas'!T83="","",'Escala Linhas'!T83)))</f>
        <v/>
      </c>
      <c r="AP83" s="71" t="str">
        <f>IF(Configurações!$B$3="Colunas",IF('Escala Colunas'!Q87="","",'Escala Colunas'!Q87),IF(Configurações!$B$3="Simples","",IF('Escala Linhas'!U83="","",'Escala Linhas'!U83)))</f>
        <v/>
      </c>
      <c r="AQ83" s="71" t="str">
        <f>IF(Configurações!$B$3="Colunas",IF('Escala Colunas'!Q88="","",'Escala Colunas'!Q88),IF(Configurações!$B$3="Simples","",IF('Escala Linhas'!V83="","",'Escala Linhas'!V83)))</f>
        <v/>
      </c>
      <c r="AR83">
        <f>IF($B83="",0,IF(Configurações!$B$3="Simples",IF(OR(AX83="TRAB",AX83="ATEST"),1,0),IF(AND(AN83&lt;&gt;"",AQ83&lt;&gt;""),1,0)))</f>
        <v>0</v>
      </c>
      <c r="AS83" s="72">
        <f>IF(AND(AR83=1,Configurações!$B$3&lt;&gt;"Simples"),MOD(AQ83-AN83,1)-AT83,0)</f>
        <v>0</v>
      </c>
      <c r="AT83" s="72">
        <f t="shared" si="116"/>
        <v>0</v>
      </c>
      <c r="AU83">
        <f t="shared" si="117"/>
        <v>0</v>
      </c>
      <c r="AV83">
        <f t="shared" si="118"/>
        <v>0</v>
      </c>
      <c r="AW83" s="38" t="str">
        <f>IF(AR83=0,"",IF(AU83&gt;Configurações!$B$15,"7DIA ","")&amp;IF(AND(WEEKDAY(AN$5)=1,AV83&gt;IF($D83="F",Configurações!$B$13,Configurações!$B$14)),"DOM ","")&amp;IF(Configurações!$B$3="Simples","",IF(ROUND(AS83*1440,0)&lt;=ROUND(Configurações!$B$11*1440,0),IF(ROUND(AT83*1440,0)&gt;0,"INT-INDEVIDO",""),IF(ROUND(AS83*1440,0)&lt;=ROUND(Configurações!$B$12*1440,0),IF(ROUND(AT83*1440,0)&lt;&gt;ROUND(Configurações!$B$8*1440,0),"INT-15MIN",""),IF(OR(ROUND(AT83*1440,0)&lt;ROUND(Configurações!$B$9*1440,0),ROUND(AT83*1440,0)&gt;ROUND(Configurações!$B$10*1440,0)),"INT-1H2H","")))))</f>
        <v/>
      </c>
      <c r="AX83" t="str">
        <f>IF(Configurações!$B$3="Simples",IF('Escala Simples'!G83="Trabalho","TRAB",IF('Escala Simples'!G83="Folga","FOLGA",IF('Escala Simples'!G83="Atestado","ATEST",IF('Escala Simples'!G83="Férias","FERIAS","")))),"")</f>
        <v/>
      </c>
      <c r="AY83" s="71" t="str">
        <f>IF(Configurações!$B$3="Colunas",IF('Escala Colunas'!Q90="","",'Escala Colunas'!Q90),IF(Configurações!$B$3="Simples","",IF('Escala Linhas'!X83="","",'Escala Linhas'!X83)))</f>
        <v/>
      </c>
      <c r="AZ83" s="71" t="str">
        <f>IF(Configurações!$B$3="Colunas",IF('Escala Colunas'!Q91="","",'Escala Colunas'!Q91),IF(Configurações!$B$3="Simples","",IF('Escala Linhas'!Y83="","",'Escala Linhas'!Y83)))</f>
        <v/>
      </c>
      <c r="BA83" s="71" t="str">
        <f>IF(Configurações!$B$3="Colunas",IF('Escala Colunas'!Q92="","",'Escala Colunas'!Q92),IF(Configurações!$B$3="Simples","",IF('Escala Linhas'!Z83="","",'Escala Linhas'!Z83)))</f>
        <v/>
      </c>
      <c r="BB83" s="71" t="str">
        <f>IF(Configurações!$B$3="Colunas",IF('Escala Colunas'!Q93="","",'Escala Colunas'!Q93),IF(Configurações!$B$3="Simples","",IF('Escala Linhas'!AA83="","",'Escala Linhas'!AA83)))</f>
        <v/>
      </c>
      <c r="BC83">
        <f>IF($B83="",0,IF(Configurações!$B$3="Simples",IF(OR(BI83="TRAB",BI83="ATEST"),1,0),IF(AND(AY83&lt;&gt;"",BB83&lt;&gt;""),1,0)))</f>
        <v>0</v>
      </c>
      <c r="BD83" s="72">
        <f>IF(AND(BC83=1,Configurações!$B$3&lt;&gt;"Simples"),MOD(BB83-AY83,1)-BE83,0)</f>
        <v>0</v>
      </c>
      <c r="BE83" s="72">
        <f t="shared" si="119"/>
        <v>0</v>
      </c>
      <c r="BF83">
        <f t="shared" si="120"/>
        <v>0</v>
      </c>
      <c r="BG83">
        <f t="shared" si="121"/>
        <v>0</v>
      </c>
      <c r="BH83" s="38" t="str">
        <f>IF(BC83=0,"",IF(BF83&gt;Configurações!$B$15,"7DIA ","")&amp;IF(AND(WEEKDAY(AY$5)=1,BG83&gt;IF($D83="F",Configurações!$B$13,Configurações!$B$14)),"DOM ","")&amp;IF(Configurações!$B$3="Simples","",IF(ROUND(BD83*1440,0)&lt;=ROUND(Configurações!$B$11*1440,0),IF(ROUND(BE83*1440,0)&gt;0,"INT-INDEVIDO",""),IF(ROUND(BD83*1440,0)&lt;=ROUND(Configurações!$B$12*1440,0),IF(ROUND(BE83*1440,0)&lt;&gt;ROUND(Configurações!$B$8*1440,0),"INT-15MIN",""),IF(OR(ROUND(BE83*1440,0)&lt;ROUND(Configurações!$B$9*1440,0),ROUND(BE83*1440,0)&gt;ROUND(Configurações!$B$10*1440,0)),"INT-1H2H","")))))</f>
        <v/>
      </c>
      <c r="BI83" t="str">
        <f>IF(Configurações!$B$3="Simples",IF('Escala Simples'!H83="Trabalho","TRAB",IF('Escala Simples'!H83="Folga","FOLGA",IF('Escala Simples'!H83="Atestado","ATEST",IF('Escala Simples'!H83="Férias","FERIAS","")))),"")</f>
        <v/>
      </c>
      <c r="BJ83" s="71" t="str">
        <f>IF(Configurações!$B$3="Colunas",IF('Escala Colunas'!Q95="","",'Escala Colunas'!Q95),IF(Configurações!$B$3="Simples","",IF('Escala Linhas'!AC83="","",'Escala Linhas'!AC83)))</f>
        <v/>
      </c>
      <c r="BK83" s="71" t="str">
        <f>IF(Configurações!$B$3="Colunas",IF('Escala Colunas'!Q96="","",'Escala Colunas'!Q96),IF(Configurações!$B$3="Simples","",IF('Escala Linhas'!AD83="","",'Escala Linhas'!AD83)))</f>
        <v/>
      </c>
      <c r="BL83" s="71" t="str">
        <f>IF(Configurações!$B$3="Colunas",IF('Escala Colunas'!Q97="","",'Escala Colunas'!Q97),IF(Configurações!$B$3="Simples","",IF('Escala Linhas'!AE83="","",'Escala Linhas'!AE83)))</f>
        <v/>
      </c>
      <c r="BM83" s="71" t="str">
        <f>IF(Configurações!$B$3="Colunas",IF('Escala Colunas'!Q98="","",'Escala Colunas'!Q98),IF(Configurações!$B$3="Simples","",IF('Escala Linhas'!AF83="","",'Escala Linhas'!AF83)))</f>
        <v/>
      </c>
      <c r="BN83">
        <f>IF($B83="",0,IF(Configurações!$B$3="Simples",IF(OR(BT83="TRAB",BT83="ATEST"),1,0),IF(AND(BJ83&lt;&gt;"",BM83&lt;&gt;""),1,0)))</f>
        <v>0</v>
      </c>
      <c r="BO83" s="72">
        <f>IF(AND(BN83=1,Configurações!$B$3&lt;&gt;"Simples"),MOD(BM83-BJ83,1)-BP83,0)</f>
        <v>0</v>
      </c>
      <c r="BP83" s="72">
        <f t="shared" si="122"/>
        <v>0</v>
      </c>
      <c r="BQ83">
        <f t="shared" si="123"/>
        <v>0</v>
      </c>
      <c r="BR83">
        <f t="shared" si="124"/>
        <v>0</v>
      </c>
      <c r="BS83" s="38" t="str">
        <f>IF(BN83=0,"",IF(BQ83&gt;Configurações!$B$15,"7DIA ","")&amp;IF(AND(WEEKDAY(BJ$5)=1,BR83&gt;IF($D83="F",Configurações!$B$13,Configurações!$B$14)),"DOM ","")&amp;IF(Configurações!$B$3="Simples","",IF(ROUND(BO83*1440,0)&lt;=ROUND(Configurações!$B$11*1440,0),IF(ROUND(BP83*1440,0)&gt;0,"INT-INDEVIDO",""),IF(ROUND(BO83*1440,0)&lt;=ROUND(Configurações!$B$12*1440,0),IF(ROUND(BP83*1440,0)&lt;&gt;ROUND(Configurações!$B$8*1440,0),"INT-15MIN",""),IF(OR(ROUND(BP83*1440,0)&lt;ROUND(Configurações!$B$9*1440,0),ROUND(BP83*1440,0)&gt;ROUND(Configurações!$B$10*1440,0)),"INT-1H2H","")))))</f>
        <v/>
      </c>
      <c r="BT83" t="str">
        <f>IF(Configurações!$B$3="Simples",IF('Escala Simples'!I83="Trabalho","TRAB",IF('Escala Simples'!I83="Folga","FOLGA",IF('Escala Simples'!I83="Atestado","ATEST",IF('Escala Simples'!I83="Férias","FERIAS","")))),"")</f>
        <v/>
      </c>
      <c r="BU83" s="71" t="str">
        <f>IF(Configurações!$B$3="Colunas",IF('Escala Colunas'!Q100="","",'Escala Colunas'!Q100),IF(Configurações!$B$3="Simples","",IF('Escala Linhas'!AH83="","",'Escala Linhas'!AH83)))</f>
        <v/>
      </c>
      <c r="BV83" s="71" t="str">
        <f>IF(Configurações!$B$3="Colunas",IF('Escala Colunas'!Q101="","",'Escala Colunas'!Q101),IF(Configurações!$B$3="Simples","",IF('Escala Linhas'!AI83="","",'Escala Linhas'!AI83)))</f>
        <v/>
      </c>
      <c r="BW83" s="71" t="str">
        <f>IF(Configurações!$B$3="Colunas",IF('Escala Colunas'!Q102="","",'Escala Colunas'!Q102),IF(Configurações!$B$3="Simples","",IF('Escala Linhas'!AJ83="","",'Escala Linhas'!AJ83)))</f>
        <v/>
      </c>
      <c r="BX83" s="71" t="str">
        <f>IF(Configurações!$B$3="Colunas",IF('Escala Colunas'!Q103="","",'Escala Colunas'!Q103),IF(Configurações!$B$3="Simples","",IF('Escala Linhas'!AK83="","",'Escala Linhas'!AK83)))</f>
        <v/>
      </c>
      <c r="BY83">
        <f>IF($B83="",0,IF(Configurações!$B$3="Simples",IF(OR(CE83="TRAB",CE83="ATEST"),1,0),IF(AND(BU83&lt;&gt;"",BX83&lt;&gt;""),1,0)))</f>
        <v>0</v>
      </c>
      <c r="BZ83" s="72">
        <f>IF(AND(BY83=1,Configurações!$B$3&lt;&gt;"Simples"),MOD(BX83-BU83,1)-CA83,0)</f>
        <v>0</v>
      </c>
      <c r="CA83" s="72">
        <f t="shared" si="125"/>
        <v>0</v>
      </c>
      <c r="CB83">
        <f t="shared" si="126"/>
        <v>0</v>
      </c>
      <c r="CC83">
        <f t="shared" si="127"/>
        <v>0</v>
      </c>
      <c r="CD83" s="38" t="str">
        <f>IF(BY83=0,"",IF(CB83&gt;Configurações!$B$15,"7DIA ","")&amp;IF(AND(WEEKDAY(BU$5)=1,CC83&gt;IF($D83="F",Configurações!$B$13,Configurações!$B$14)),"DOM ","")&amp;IF(Configurações!$B$3="Simples","",IF(ROUND(BZ83*1440,0)&lt;=ROUND(Configurações!$B$11*1440,0),IF(ROUND(CA83*1440,0)&gt;0,"INT-INDEVIDO",""),IF(ROUND(BZ83*1440,0)&lt;=ROUND(Configurações!$B$12*1440,0),IF(ROUND(CA83*1440,0)&lt;&gt;ROUND(Configurações!$B$8*1440,0),"INT-15MIN",""),IF(OR(ROUND(CA83*1440,0)&lt;ROUND(Configurações!$B$9*1440,0),ROUND(CA83*1440,0)&gt;ROUND(Configurações!$B$10*1440,0)),"INT-1H2H","")))))</f>
        <v/>
      </c>
      <c r="CE83" t="str">
        <f>IF(Configurações!$B$3="Simples",IF('Escala Simples'!J83="Trabalho","TRAB",IF('Escala Simples'!J83="Folga","FOLGA",IF('Escala Simples'!J83="Atestado","ATEST",IF('Escala Simples'!J83="Férias","FERIAS","")))),"")</f>
        <v/>
      </c>
      <c r="CF83" s="71" t="str">
        <f>IF(Configurações!$B$3="Colunas",IF('Escala Colunas'!Q108="","",'Escala Colunas'!Q108),IF(Configurações!$B$3="Simples","",IF('Escala Linhas'!AP83="","",'Escala Linhas'!AP83)))</f>
        <v/>
      </c>
      <c r="CG83" s="71" t="str">
        <f>IF(Configurações!$B$3="Colunas",IF('Escala Colunas'!Q109="","",'Escala Colunas'!Q109),IF(Configurações!$B$3="Simples","",IF('Escala Linhas'!AQ83="","",'Escala Linhas'!AQ83)))</f>
        <v/>
      </c>
      <c r="CH83" s="71" t="str">
        <f>IF(Configurações!$B$3="Colunas",IF('Escala Colunas'!Q110="","",'Escala Colunas'!Q110),IF(Configurações!$B$3="Simples","",IF('Escala Linhas'!AR83="","",'Escala Linhas'!AR83)))</f>
        <v/>
      </c>
      <c r="CI83" s="71" t="str">
        <f>IF(Configurações!$B$3="Colunas",IF('Escala Colunas'!Q111="","",'Escala Colunas'!Q111),IF(Configurações!$B$3="Simples","",IF('Escala Linhas'!AS83="","",'Escala Linhas'!AS83)))</f>
        <v/>
      </c>
      <c r="CJ83">
        <f>IF($B83="",0,IF(Configurações!$B$3="Simples",IF(OR(CP83="TRAB",CP83="ATEST"),1,0),IF(AND(CF83&lt;&gt;"",CI83&lt;&gt;""),1,0)))</f>
        <v>0</v>
      </c>
      <c r="CK83" s="72">
        <f>IF(AND(CJ83=1,Configurações!$B$3&lt;&gt;"Simples"),MOD(CI83-CF83,1)-CL83,0)</f>
        <v>0</v>
      </c>
      <c r="CL83" s="72">
        <f t="shared" si="128"/>
        <v>0</v>
      </c>
      <c r="CM83">
        <f t="shared" si="129"/>
        <v>0</v>
      </c>
      <c r="CN83">
        <f t="shared" si="130"/>
        <v>0</v>
      </c>
      <c r="CO83" s="38" t="str">
        <f>IF(CJ83=0,"",IF(CM83&gt;Configurações!$B$15,"7DIA ","")&amp;IF(AND(WEEKDAY(CF$5)=1,CN83&gt;IF($D83="F",Configurações!$B$13,Configurações!$B$14)),"DOM ","")&amp;IF(Configurações!$B$3="Simples","",IF(ROUND(CK83*1440,0)&lt;=ROUND(Configurações!$B$11*1440,0),IF(ROUND(CL83*1440,0)&gt;0,"INT-INDEVIDO",""),IF(ROUND(CK83*1440,0)&lt;=ROUND(Configurações!$B$12*1440,0),IF(ROUND(CL83*1440,0)&lt;&gt;ROUND(Configurações!$B$8*1440,0),"INT-15MIN",""),IF(OR(ROUND(CL83*1440,0)&lt;ROUND(Configurações!$B$9*1440,0),ROUND(CL83*1440,0)&gt;ROUND(Configurações!$B$10*1440,0)),"INT-1H2H","")))))</f>
        <v/>
      </c>
      <c r="CP83" t="str">
        <f>IF(Configurações!$B$3="Simples",IF('Escala Simples'!M83="Trabalho","TRAB",IF('Escala Simples'!M83="Folga","FOLGA",IF('Escala Simples'!M83="Atestado","ATEST",IF('Escala Simples'!M83="Férias","FERIAS","")))),"")</f>
        <v/>
      </c>
      <c r="CQ83" s="71" t="str">
        <f>IF(Configurações!$B$3="Colunas",IF('Escala Colunas'!Q113="","",'Escala Colunas'!Q113),IF(Configurações!$B$3="Simples","",IF('Escala Linhas'!AU83="","",'Escala Linhas'!AU83)))</f>
        <v/>
      </c>
      <c r="CR83" s="71" t="str">
        <f>IF(Configurações!$B$3="Colunas",IF('Escala Colunas'!Q114="","",'Escala Colunas'!Q114),IF(Configurações!$B$3="Simples","",IF('Escala Linhas'!AV83="","",'Escala Linhas'!AV83)))</f>
        <v/>
      </c>
      <c r="CS83" s="71" t="str">
        <f>IF(Configurações!$B$3="Colunas",IF('Escala Colunas'!Q115="","",'Escala Colunas'!Q115),IF(Configurações!$B$3="Simples","",IF('Escala Linhas'!AW83="","",'Escala Linhas'!AW83)))</f>
        <v/>
      </c>
      <c r="CT83" s="71" t="str">
        <f>IF(Configurações!$B$3="Colunas",IF('Escala Colunas'!Q116="","",'Escala Colunas'!Q116),IF(Configurações!$B$3="Simples","",IF('Escala Linhas'!AX83="","",'Escala Linhas'!AX83)))</f>
        <v/>
      </c>
      <c r="CU83">
        <f>IF($B83="",0,IF(Configurações!$B$3="Simples",IF(OR(DA83="TRAB",DA83="ATEST"),1,0),IF(AND(CQ83&lt;&gt;"",CT83&lt;&gt;""),1,0)))</f>
        <v>0</v>
      </c>
      <c r="CV83" s="72">
        <f>IF(AND(CU83=1,Configurações!$B$3&lt;&gt;"Simples"),MOD(CT83-CQ83,1)-CW83,0)</f>
        <v>0</v>
      </c>
      <c r="CW83" s="72">
        <f t="shared" si="131"/>
        <v>0</v>
      </c>
      <c r="CX83">
        <f t="shared" si="132"/>
        <v>0</v>
      </c>
      <c r="CY83">
        <f t="shared" si="133"/>
        <v>0</v>
      </c>
      <c r="CZ83" s="38" t="str">
        <f>IF(CU83=0,"",IF(CX83&gt;Configurações!$B$15,"7DIA ","")&amp;IF(AND(WEEKDAY(CQ$5)=1,CY83&gt;IF($D83="F",Configurações!$B$13,Configurações!$B$14)),"DOM ","")&amp;IF(Configurações!$B$3="Simples","",IF(ROUND(CV83*1440,0)&lt;=ROUND(Configurações!$B$11*1440,0),IF(ROUND(CW83*1440,0)&gt;0,"INT-INDEVIDO",""),IF(ROUND(CV83*1440,0)&lt;=ROUND(Configurações!$B$12*1440,0),IF(ROUND(CW83*1440,0)&lt;&gt;ROUND(Configurações!$B$8*1440,0),"INT-15MIN",""),IF(OR(ROUND(CW83*1440,0)&lt;ROUND(Configurações!$B$9*1440,0),ROUND(CW83*1440,0)&gt;ROUND(Configurações!$B$10*1440,0)),"INT-1H2H","")))))</f>
        <v/>
      </c>
      <c r="DA83" t="str">
        <f>IF(Configurações!$B$3="Simples",IF('Escala Simples'!N83="Trabalho","TRAB",IF('Escala Simples'!N83="Folga","FOLGA",IF('Escala Simples'!N83="Atestado","ATEST",IF('Escala Simples'!N83="Férias","FERIAS","")))),"")</f>
        <v/>
      </c>
      <c r="DB83" s="71" t="str">
        <f>IF(Configurações!$B$3="Colunas",IF('Escala Colunas'!Q118="","",'Escala Colunas'!Q118),IF(Configurações!$B$3="Simples","",IF('Escala Linhas'!AZ83="","",'Escala Linhas'!AZ83)))</f>
        <v/>
      </c>
      <c r="DC83" s="71" t="str">
        <f>IF(Configurações!$B$3="Colunas",IF('Escala Colunas'!Q119="","",'Escala Colunas'!Q119),IF(Configurações!$B$3="Simples","",IF('Escala Linhas'!BA83="","",'Escala Linhas'!BA83)))</f>
        <v/>
      </c>
      <c r="DD83" s="71" t="str">
        <f>IF(Configurações!$B$3="Colunas",IF('Escala Colunas'!Q120="","",'Escala Colunas'!Q120),IF(Configurações!$B$3="Simples","",IF('Escala Linhas'!BB83="","",'Escala Linhas'!BB83)))</f>
        <v/>
      </c>
      <c r="DE83" s="71" t="str">
        <f>IF(Configurações!$B$3="Colunas",IF('Escala Colunas'!Q121="","",'Escala Colunas'!Q121),IF(Configurações!$B$3="Simples","",IF('Escala Linhas'!BC83="","",'Escala Linhas'!BC83)))</f>
        <v/>
      </c>
      <c r="DF83">
        <f>IF($B83="",0,IF(Configurações!$B$3="Simples",IF(OR(DL83="TRAB",DL83="ATEST"),1,0),IF(AND(DB83&lt;&gt;"",DE83&lt;&gt;""),1,0)))</f>
        <v>0</v>
      </c>
      <c r="DG83" s="72">
        <f>IF(AND(DF83=1,Configurações!$B$3&lt;&gt;"Simples"),MOD(DE83-DB83,1)-DH83,0)</f>
        <v>0</v>
      </c>
      <c r="DH83" s="72">
        <f t="shared" si="134"/>
        <v>0</v>
      </c>
      <c r="DI83">
        <f t="shared" si="135"/>
        <v>0</v>
      </c>
      <c r="DJ83">
        <f t="shared" si="136"/>
        <v>0</v>
      </c>
      <c r="DK83" s="38" t="str">
        <f>IF(DF83=0,"",IF(DI83&gt;Configurações!$B$15,"7DIA ","")&amp;IF(AND(WEEKDAY(DB$5)=1,DJ83&gt;IF($D83="F",Configurações!$B$13,Configurações!$B$14)),"DOM ","")&amp;IF(Configurações!$B$3="Simples","",IF(ROUND(DG83*1440,0)&lt;=ROUND(Configurações!$B$11*1440,0),IF(ROUND(DH83*1440,0)&gt;0,"INT-INDEVIDO",""),IF(ROUND(DG83*1440,0)&lt;=ROUND(Configurações!$B$12*1440,0),IF(ROUND(DH83*1440,0)&lt;&gt;ROUND(Configurações!$B$8*1440,0),"INT-15MIN",""),IF(OR(ROUND(DH83*1440,0)&lt;ROUND(Configurações!$B$9*1440,0),ROUND(DH83*1440,0)&gt;ROUND(Configurações!$B$10*1440,0)),"INT-1H2H","")))))</f>
        <v/>
      </c>
      <c r="DL83" t="str">
        <f>IF(Configurações!$B$3="Simples",IF('Escala Simples'!O83="Trabalho","TRAB",IF('Escala Simples'!O83="Folga","FOLGA",IF('Escala Simples'!O83="Atestado","ATEST",IF('Escala Simples'!O83="Férias","FERIAS","")))),"")</f>
        <v/>
      </c>
      <c r="DM83" s="71" t="str">
        <f>IF(Configurações!$B$3="Colunas",IF('Escala Colunas'!Q123="","",'Escala Colunas'!Q123),IF(Configurações!$B$3="Simples","",IF('Escala Linhas'!BE83="","",'Escala Linhas'!BE83)))</f>
        <v/>
      </c>
      <c r="DN83" s="71" t="str">
        <f>IF(Configurações!$B$3="Colunas",IF('Escala Colunas'!Q124="","",'Escala Colunas'!Q124),IF(Configurações!$B$3="Simples","",IF('Escala Linhas'!BF83="","",'Escala Linhas'!BF83)))</f>
        <v/>
      </c>
      <c r="DO83" s="71" t="str">
        <f>IF(Configurações!$B$3="Colunas",IF('Escala Colunas'!Q125="","",'Escala Colunas'!Q125),IF(Configurações!$B$3="Simples","",IF('Escala Linhas'!BG83="","",'Escala Linhas'!BG83)))</f>
        <v/>
      </c>
      <c r="DP83" s="71" t="str">
        <f>IF(Configurações!$B$3="Colunas",IF('Escala Colunas'!Q126="","",'Escala Colunas'!Q126),IF(Configurações!$B$3="Simples","",IF('Escala Linhas'!BH83="","",'Escala Linhas'!BH83)))</f>
        <v/>
      </c>
      <c r="DQ83">
        <f>IF($B83="",0,IF(Configurações!$B$3="Simples",IF(OR(DW83="TRAB",DW83="ATEST"),1,0),IF(AND(DM83&lt;&gt;"",DP83&lt;&gt;""),1,0)))</f>
        <v>0</v>
      </c>
      <c r="DR83" s="72">
        <f>IF(AND(DQ83=1,Configurações!$B$3&lt;&gt;"Simples"),MOD(DP83-DM83,1)-DS83,0)</f>
        <v>0</v>
      </c>
      <c r="DS83" s="72">
        <f t="shared" si="137"/>
        <v>0</v>
      </c>
      <c r="DT83">
        <f t="shared" si="138"/>
        <v>0</v>
      </c>
      <c r="DU83">
        <f t="shared" si="139"/>
        <v>0</v>
      </c>
      <c r="DV83" s="38" t="str">
        <f>IF(DQ83=0,"",IF(DT83&gt;Configurações!$B$15,"7DIA ","")&amp;IF(AND(WEEKDAY(DM$5)=1,DU83&gt;IF($D83="F",Configurações!$B$13,Configurações!$B$14)),"DOM ","")&amp;IF(Configurações!$B$3="Simples","",IF(ROUND(DR83*1440,0)&lt;=ROUND(Configurações!$B$11*1440,0),IF(ROUND(DS83*1440,0)&gt;0,"INT-INDEVIDO",""),IF(ROUND(DR83*1440,0)&lt;=ROUND(Configurações!$B$12*1440,0),IF(ROUND(DS83*1440,0)&lt;&gt;ROUND(Configurações!$B$8*1440,0),"INT-15MIN",""),IF(OR(ROUND(DS83*1440,0)&lt;ROUND(Configurações!$B$9*1440,0),ROUND(DS83*1440,0)&gt;ROUND(Configurações!$B$10*1440,0)),"INT-1H2H","")))))</f>
        <v/>
      </c>
      <c r="DW83" t="str">
        <f>IF(Configurações!$B$3="Simples",IF('Escala Simples'!P83="Trabalho","TRAB",IF('Escala Simples'!P83="Folga","FOLGA",IF('Escala Simples'!P83="Atestado","ATEST",IF('Escala Simples'!P83="Férias","FERIAS","")))),"")</f>
        <v/>
      </c>
      <c r="DX83" s="71" t="str">
        <f>IF(Configurações!$B$3="Colunas",IF('Escala Colunas'!Q128="","",'Escala Colunas'!Q128),IF(Configurações!$B$3="Simples","",IF('Escala Linhas'!BJ83="","",'Escala Linhas'!BJ83)))</f>
        <v/>
      </c>
      <c r="DY83" s="71" t="str">
        <f>IF(Configurações!$B$3="Colunas",IF('Escala Colunas'!Q129="","",'Escala Colunas'!Q129),IF(Configurações!$B$3="Simples","",IF('Escala Linhas'!BK83="","",'Escala Linhas'!BK83)))</f>
        <v/>
      </c>
      <c r="DZ83" s="71" t="str">
        <f>IF(Configurações!$B$3="Colunas",IF('Escala Colunas'!Q130="","",'Escala Colunas'!Q130),IF(Configurações!$B$3="Simples","",IF('Escala Linhas'!BL83="","",'Escala Linhas'!BL83)))</f>
        <v/>
      </c>
      <c r="EA83" s="71" t="str">
        <f>IF(Configurações!$B$3="Colunas",IF('Escala Colunas'!Q131="","",'Escala Colunas'!Q131),IF(Configurações!$B$3="Simples","",IF('Escala Linhas'!BM83="","",'Escala Linhas'!BM83)))</f>
        <v/>
      </c>
      <c r="EB83">
        <f>IF($B83="",0,IF(Configurações!$B$3="Simples",IF(OR(EH83="TRAB",EH83="ATEST"),1,0),IF(AND(DX83&lt;&gt;"",EA83&lt;&gt;""),1,0)))</f>
        <v>0</v>
      </c>
      <c r="EC83" s="72">
        <f>IF(AND(EB83=1,Configurações!$B$3&lt;&gt;"Simples"),MOD(EA83-DX83,1)-ED83,0)</f>
        <v>0</v>
      </c>
      <c r="ED83" s="72">
        <f t="shared" si="140"/>
        <v>0</v>
      </c>
      <c r="EE83">
        <f t="shared" si="141"/>
        <v>0</v>
      </c>
      <c r="EF83">
        <f t="shared" si="142"/>
        <v>0</v>
      </c>
      <c r="EG83" s="38" t="str">
        <f>IF(EB83=0,"",IF(EE83&gt;Configurações!$B$15,"7DIA ","")&amp;IF(AND(WEEKDAY(DX$5)=1,EF83&gt;IF($D83="F",Configurações!$B$13,Configurações!$B$14)),"DOM ","")&amp;IF(Configurações!$B$3="Simples","",IF(ROUND(EC83*1440,0)&lt;=ROUND(Configurações!$B$11*1440,0),IF(ROUND(ED83*1440,0)&gt;0,"INT-INDEVIDO",""),IF(ROUND(EC83*1440,0)&lt;=ROUND(Configurações!$B$12*1440,0),IF(ROUND(ED83*1440,0)&lt;&gt;ROUND(Configurações!$B$8*1440,0),"INT-15MIN",""),IF(OR(ROUND(ED83*1440,0)&lt;ROUND(Configurações!$B$9*1440,0),ROUND(ED83*1440,0)&gt;ROUND(Configurações!$B$10*1440,0)),"INT-1H2H","")))))</f>
        <v/>
      </c>
      <c r="EH83" t="str">
        <f>IF(Configurações!$B$3="Simples",IF('Escala Simples'!Q83="Trabalho","TRAB",IF('Escala Simples'!Q83="Folga","FOLGA",IF('Escala Simples'!Q83="Atestado","ATEST",IF('Escala Simples'!Q83="Férias","FERIAS","")))),"")</f>
        <v/>
      </c>
      <c r="EI83" s="71" t="str">
        <f>IF(Configurações!$B$3="Colunas",IF('Escala Colunas'!Q133="","",'Escala Colunas'!Q133),IF(Configurações!$B$3="Simples","",IF('Escala Linhas'!BO83="","",'Escala Linhas'!BO83)))</f>
        <v/>
      </c>
      <c r="EJ83" s="71" t="str">
        <f>IF(Configurações!$B$3="Colunas",IF('Escala Colunas'!Q134="","",'Escala Colunas'!Q134),IF(Configurações!$B$3="Simples","",IF('Escala Linhas'!BP83="","",'Escala Linhas'!BP83)))</f>
        <v/>
      </c>
      <c r="EK83" s="71" t="str">
        <f>IF(Configurações!$B$3="Colunas",IF('Escala Colunas'!Q135="","",'Escala Colunas'!Q135),IF(Configurações!$B$3="Simples","",IF('Escala Linhas'!BQ83="","",'Escala Linhas'!BQ83)))</f>
        <v/>
      </c>
      <c r="EL83" s="71" t="str">
        <f>IF(Configurações!$B$3="Colunas",IF('Escala Colunas'!Q136="","",'Escala Colunas'!Q136),IF(Configurações!$B$3="Simples","",IF('Escala Linhas'!BR83="","",'Escala Linhas'!BR83)))</f>
        <v/>
      </c>
      <c r="EM83">
        <f>IF($B83="",0,IF(Configurações!$B$3="Simples",IF(OR(ES83="TRAB",ES83="ATEST"),1,0),IF(AND(EI83&lt;&gt;"",EL83&lt;&gt;""),1,0)))</f>
        <v>0</v>
      </c>
      <c r="EN83" s="72">
        <f>IF(AND(EM83=1,Configurações!$B$3&lt;&gt;"Simples"),MOD(EL83-EI83,1)-EO83,0)</f>
        <v>0</v>
      </c>
      <c r="EO83" s="72">
        <f t="shared" si="143"/>
        <v>0</v>
      </c>
      <c r="EP83">
        <f t="shared" si="144"/>
        <v>0</v>
      </c>
      <c r="EQ83">
        <f t="shared" si="145"/>
        <v>0</v>
      </c>
      <c r="ER83" s="38" t="str">
        <f>IF(EM83=0,"",IF(EP83&gt;Configurações!$B$15,"7DIA ","")&amp;IF(AND(WEEKDAY(EI$5)=1,EQ83&gt;IF($D83="F",Configurações!$B$13,Configurações!$B$14)),"DOM ","")&amp;IF(Configurações!$B$3="Simples","",IF(ROUND(EN83*1440,0)&lt;=ROUND(Configurações!$B$11*1440,0),IF(ROUND(EO83*1440,0)&gt;0,"INT-INDEVIDO",""),IF(ROUND(EN83*1440,0)&lt;=ROUND(Configurações!$B$12*1440,0),IF(ROUND(EO83*1440,0)&lt;&gt;ROUND(Configurações!$B$8*1440,0),"INT-15MIN",""),IF(OR(ROUND(EO83*1440,0)&lt;ROUND(Configurações!$B$9*1440,0),ROUND(EO83*1440,0)&gt;ROUND(Configurações!$B$10*1440,0)),"INT-1H2H","")))))</f>
        <v/>
      </c>
      <c r="ES83" t="str">
        <f>IF(Configurações!$B$3="Simples",IF('Escala Simples'!R83="Trabalho","TRAB",IF('Escala Simples'!R83="Folga","FOLGA",IF('Escala Simples'!R83="Atestado","ATEST",IF('Escala Simples'!R83="Férias","FERIAS","")))),"")</f>
        <v/>
      </c>
      <c r="ET83" s="71" t="str">
        <f>IF(Configurações!$B$3="Colunas",IF('Escala Colunas'!Q138="","",'Escala Colunas'!Q138),IF(Configurações!$B$3="Simples","",IF('Escala Linhas'!BT83="","",'Escala Linhas'!BT83)))</f>
        <v/>
      </c>
      <c r="EU83" s="71" t="str">
        <f>IF(Configurações!$B$3="Colunas",IF('Escala Colunas'!Q139="","",'Escala Colunas'!Q139),IF(Configurações!$B$3="Simples","",IF('Escala Linhas'!BU83="","",'Escala Linhas'!BU83)))</f>
        <v/>
      </c>
      <c r="EV83" s="71" t="str">
        <f>IF(Configurações!$B$3="Colunas",IF('Escala Colunas'!Q140="","",'Escala Colunas'!Q140),IF(Configurações!$B$3="Simples","",IF('Escala Linhas'!BV83="","",'Escala Linhas'!BV83)))</f>
        <v/>
      </c>
      <c r="EW83" s="71" t="str">
        <f>IF(Configurações!$B$3="Colunas",IF('Escala Colunas'!Q141="","",'Escala Colunas'!Q141),IF(Configurações!$B$3="Simples","",IF('Escala Linhas'!BW83="","",'Escala Linhas'!BW83)))</f>
        <v/>
      </c>
      <c r="EX83">
        <f>IF($B83="",0,IF(Configurações!$B$3="Simples",IF(OR(FD83="TRAB",FD83="ATEST"),1,0),IF(AND(ET83&lt;&gt;"",EW83&lt;&gt;""),1,0)))</f>
        <v>0</v>
      </c>
      <c r="EY83" s="72">
        <f>IF(AND(EX83=1,Configurações!$B$3&lt;&gt;"Simples"),MOD(EW83-ET83,1)-EZ83,0)</f>
        <v>0</v>
      </c>
      <c r="EZ83" s="72">
        <f t="shared" si="146"/>
        <v>0</v>
      </c>
      <c r="FA83">
        <f t="shared" si="147"/>
        <v>0</v>
      </c>
      <c r="FB83">
        <f t="shared" si="148"/>
        <v>0</v>
      </c>
      <c r="FC83" s="38" t="str">
        <f>IF(EX83=0,"",IF(FA83&gt;Configurações!$B$15,"7DIA ","")&amp;IF(AND(WEEKDAY(ET$5)=1,FB83&gt;IF($D83="F",Configurações!$B$13,Configurações!$B$14)),"DOM ","")&amp;IF(Configurações!$B$3="Simples","",IF(ROUND(EY83*1440,0)&lt;=ROUND(Configurações!$B$11*1440,0),IF(ROUND(EZ83*1440,0)&gt;0,"INT-INDEVIDO",""),IF(ROUND(EY83*1440,0)&lt;=ROUND(Configurações!$B$12*1440,0),IF(ROUND(EZ83*1440,0)&lt;&gt;ROUND(Configurações!$B$8*1440,0),"INT-15MIN",""),IF(OR(ROUND(EZ83*1440,0)&lt;ROUND(Configurações!$B$9*1440,0),ROUND(EZ83*1440,0)&gt;ROUND(Configurações!$B$10*1440,0)),"INT-1H2H","")))))</f>
        <v/>
      </c>
      <c r="FD83" t="str">
        <f>IF(Configurações!$B$3="Simples",IF('Escala Simples'!S83="Trabalho","TRAB",IF('Escala Simples'!S83="Folga","FOLGA",IF('Escala Simples'!S83="Atestado","ATEST",IF('Escala Simples'!S83="Férias","FERIAS","")))),"")</f>
        <v/>
      </c>
      <c r="FE83" s="71" t="str">
        <f>IF(Configurações!$B$3="Colunas",IF('Escala Colunas'!Q146="","",'Escala Colunas'!Q146),IF(Configurações!$B$3="Simples","",IF('Escala Linhas'!CB83="","",'Escala Linhas'!CB83)))</f>
        <v/>
      </c>
      <c r="FF83" s="71" t="str">
        <f>IF(Configurações!$B$3="Colunas",IF('Escala Colunas'!Q147="","",'Escala Colunas'!Q147),IF(Configurações!$B$3="Simples","",IF('Escala Linhas'!CC83="","",'Escala Linhas'!CC83)))</f>
        <v/>
      </c>
      <c r="FG83" s="71" t="str">
        <f>IF(Configurações!$B$3="Colunas",IF('Escala Colunas'!Q148="","",'Escala Colunas'!Q148),IF(Configurações!$B$3="Simples","",IF('Escala Linhas'!CD83="","",'Escala Linhas'!CD83)))</f>
        <v/>
      </c>
      <c r="FH83" s="71" t="str">
        <f>IF(Configurações!$B$3="Colunas",IF('Escala Colunas'!Q149="","",'Escala Colunas'!Q149),IF(Configurações!$B$3="Simples","",IF('Escala Linhas'!CE83="","",'Escala Linhas'!CE83)))</f>
        <v/>
      </c>
      <c r="FI83">
        <f>IF($B83="",0,IF(Configurações!$B$3="Simples",IF(OR(FO83="TRAB",FO83="ATEST"),1,0),IF(AND(FE83&lt;&gt;"",FH83&lt;&gt;""),1,0)))</f>
        <v>0</v>
      </c>
      <c r="FJ83" s="72">
        <f>IF(AND(FI83=1,Configurações!$B$3&lt;&gt;"Simples"),MOD(FH83-FE83,1)-FK83,0)</f>
        <v>0</v>
      </c>
      <c r="FK83" s="72">
        <f t="shared" si="149"/>
        <v>0</v>
      </c>
      <c r="FL83">
        <f t="shared" si="150"/>
        <v>0</v>
      </c>
      <c r="FM83">
        <f t="shared" si="151"/>
        <v>0</v>
      </c>
      <c r="FN83" s="38" t="str">
        <f>IF(FI83=0,"",IF(FL83&gt;Configurações!$B$15,"7DIA ","")&amp;IF(AND(WEEKDAY(FE$5)=1,FM83&gt;IF($D83="F",Configurações!$B$13,Configurações!$B$14)),"DOM ","")&amp;IF(Configurações!$B$3="Simples","",IF(ROUND(FJ83*1440,0)&lt;=ROUND(Configurações!$B$11*1440,0),IF(ROUND(FK83*1440,0)&gt;0,"INT-INDEVIDO",""),IF(ROUND(FJ83*1440,0)&lt;=ROUND(Configurações!$B$12*1440,0),IF(ROUND(FK83*1440,0)&lt;&gt;ROUND(Configurações!$B$8*1440,0),"INT-15MIN",""),IF(OR(ROUND(FK83*1440,0)&lt;ROUND(Configurações!$B$9*1440,0),ROUND(FK83*1440,0)&gt;ROUND(Configurações!$B$10*1440,0)),"INT-1H2H","")))))</f>
        <v/>
      </c>
      <c r="FO83" t="str">
        <f>IF(Configurações!$B$3="Simples",IF('Escala Simples'!V83="Trabalho","TRAB",IF('Escala Simples'!V83="Folga","FOLGA",IF('Escala Simples'!V83="Atestado","ATEST",IF('Escala Simples'!V83="Férias","FERIAS","")))),"")</f>
        <v/>
      </c>
      <c r="FP83" s="71" t="str">
        <f>IF(Configurações!$B$3="Colunas",IF('Escala Colunas'!Q151="","",'Escala Colunas'!Q151),IF(Configurações!$B$3="Simples","",IF('Escala Linhas'!CG83="","",'Escala Linhas'!CG83)))</f>
        <v/>
      </c>
      <c r="FQ83" s="71" t="str">
        <f>IF(Configurações!$B$3="Colunas",IF('Escala Colunas'!Q152="","",'Escala Colunas'!Q152),IF(Configurações!$B$3="Simples","",IF('Escala Linhas'!CH83="","",'Escala Linhas'!CH83)))</f>
        <v/>
      </c>
      <c r="FR83" s="71" t="str">
        <f>IF(Configurações!$B$3="Colunas",IF('Escala Colunas'!Q153="","",'Escala Colunas'!Q153),IF(Configurações!$B$3="Simples","",IF('Escala Linhas'!CI83="","",'Escala Linhas'!CI83)))</f>
        <v/>
      </c>
      <c r="FS83" s="71" t="str">
        <f>IF(Configurações!$B$3="Colunas",IF('Escala Colunas'!Q154="","",'Escala Colunas'!Q154),IF(Configurações!$B$3="Simples","",IF('Escala Linhas'!CJ83="","",'Escala Linhas'!CJ83)))</f>
        <v/>
      </c>
      <c r="FT83">
        <f>IF($B83="",0,IF(Configurações!$B$3="Simples",IF(OR(FZ83="TRAB",FZ83="ATEST"),1,0),IF(AND(FP83&lt;&gt;"",FS83&lt;&gt;""),1,0)))</f>
        <v>0</v>
      </c>
      <c r="FU83" s="72">
        <f>IF(AND(FT83=1,Configurações!$B$3&lt;&gt;"Simples"),MOD(FS83-FP83,1)-FV83,0)</f>
        <v>0</v>
      </c>
      <c r="FV83" s="72">
        <f t="shared" si="152"/>
        <v>0</v>
      </c>
      <c r="FW83">
        <f t="shared" si="153"/>
        <v>0</v>
      </c>
      <c r="FX83">
        <f t="shared" si="154"/>
        <v>0</v>
      </c>
      <c r="FY83" s="38" t="str">
        <f>IF(FT83=0,"",IF(FW83&gt;Configurações!$B$15,"7DIA ","")&amp;IF(AND(WEEKDAY(FP$5)=1,FX83&gt;IF($D83="F",Configurações!$B$13,Configurações!$B$14)),"DOM ","")&amp;IF(Configurações!$B$3="Simples","",IF(ROUND(FU83*1440,0)&lt;=ROUND(Configurações!$B$11*1440,0),IF(ROUND(FV83*1440,0)&gt;0,"INT-INDEVIDO",""),IF(ROUND(FU83*1440,0)&lt;=ROUND(Configurações!$B$12*1440,0),IF(ROUND(FV83*1440,0)&lt;&gt;ROUND(Configurações!$B$8*1440,0),"INT-15MIN",""),IF(OR(ROUND(FV83*1440,0)&lt;ROUND(Configurações!$B$9*1440,0),ROUND(FV83*1440,0)&gt;ROUND(Configurações!$B$10*1440,0)),"INT-1H2H","")))))</f>
        <v/>
      </c>
      <c r="FZ83" t="str">
        <f>IF(Configurações!$B$3="Simples",IF('Escala Simples'!W83="Trabalho","TRAB",IF('Escala Simples'!W83="Folga","FOLGA",IF('Escala Simples'!W83="Atestado","ATEST",IF('Escala Simples'!W83="Férias","FERIAS","")))),"")</f>
        <v/>
      </c>
      <c r="GA83" s="71" t="str">
        <f>IF(Configurações!$B$3="Colunas",IF('Escala Colunas'!Q156="","",'Escala Colunas'!Q156),IF(Configurações!$B$3="Simples","",IF('Escala Linhas'!CL83="","",'Escala Linhas'!CL83)))</f>
        <v/>
      </c>
      <c r="GB83" s="71" t="str">
        <f>IF(Configurações!$B$3="Colunas",IF('Escala Colunas'!Q157="","",'Escala Colunas'!Q157),IF(Configurações!$B$3="Simples","",IF('Escala Linhas'!CM83="","",'Escala Linhas'!CM83)))</f>
        <v/>
      </c>
      <c r="GC83" s="71" t="str">
        <f>IF(Configurações!$B$3="Colunas",IF('Escala Colunas'!Q158="","",'Escala Colunas'!Q158),IF(Configurações!$B$3="Simples","",IF('Escala Linhas'!CN83="","",'Escala Linhas'!CN83)))</f>
        <v/>
      </c>
      <c r="GD83" s="71" t="str">
        <f>IF(Configurações!$B$3="Colunas",IF('Escala Colunas'!Q159="","",'Escala Colunas'!Q159),IF(Configurações!$B$3="Simples","",IF('Escala Linhas'!CO83="","",'Escala Linhas'!CO83)))</f>
        <v/>
      </c>
      <c r="GE83">
        <f>IF($B83="",0,IF(Configurações!$B$3="Simples",IF(OR(GK83="TRAB",GK83="ATEST"),1,0),IF(AND(GA83&lt;&gt;"",GD83&lt;&gt;""),1,0)))</f>
        <v>0</v>
      </c>
      <c r="GF83" s="72">
        <f>IF(AND(GE83=1,Configurações!$B$3&lt;&gt;"Simples"),MOD(GD83-GA83,1)-GG83,0)</f>
        <v>0</v>
      </c>
      <c r="GG83" s="72">
        <f t="shared" si="155"/>
        <v>0</v>
      </c>
      <c r="GH83">
        <f t="shared" si="156"/>
        <v>0</v>
      </c>
      <c r="GI83">
        <f t="shared" si="157"/>
        <v>0</v>
      </c>
      <c r="GJ83" s="38" t="str">
        <f>IF(GE83=0,"",IF(GH83&gt;Configurações!$B$15,"7DIA ","")&amp;IF(AND(WEEKDAY(GA$5)=1,GI83&gt;IF($D83="F",Configurações!$B$13,Configurações!$B$14)),"DOM ","")&amp;IF(Configurações!$B$3="Simples","",IF(ROUND(GF83*1440,0)&lt;=ROUND(Configurações!$B$11*1440,0),IF(ROUND(GG83*1440,0)&gt;0,"INT-INDEVIDO",""),IF(ROUND(GF83*1440,0)&lt;=ROUND(Configurações!$B$12*1440,0),IF(ROUND(GG83*1440,0)&lt;&gt;ROUND(Configurações!$B$8*1440,0),"INT-15MIN",""),IF(OR(ROUND(GG83*1440,0)&lt;ROUND(Configurações!$B$9*1440,0),ROUND(GG83*1440,0)&gt;ROUND(Configurações!$B$10*1440,0)),"INT-1H2H","")))))</f>
        <v/>
      </c>
      <c r="GK83" t="str">
        <f>IF(Configurações!$B$3="Simples",IF('Escala Simples'!X83="Trabalho","TRAB",IF('Escala Simples'!X83="Folga","FOLGA",IF('Escala Simples'!X83="Atestado","ATEST",IF('Escala Simples'!X83="Férias","FERIAS","")))),"")</f>
        <v/>
      </c>
      <c r="GL83" s="71" t="str">
        <f>IF(Configurações!$B$3="Colunas",IF('Escala Colunas'!Q161="","",'Escala Colunas'!Q161),IF(Configurações!$B$3="Simples","",IF('Escala Linhas'!CQ83="","",'Escala Linhas'!CQ83)))</f>
        <v/>
      </c>
      <c r="GM83" s="71" t="str">
        <f>IF(Configurações!$B$3="Colunas",IF('Escala Colunas'!Q162="","",'Escala Colunas'!Q162),IF(Configurações!$B$3="Simples","",IF('Escala Linhas'!CR83="","",'Escala Linhas'!CR83)))</f>
        <v/>
      </c>
      <c r="GN83" s="71" t="str">
        <f>IF(Configurações!$B$3="Colunas",IF('Escala Colunas'!Q163="","",'Escala Colunas'!Q163),IF(Configurações!$B$3="Simples","",IF('Escala Linhas'!CS83="","",'Escala Linhas'!CS83)))</f>
        <v/>
      </c>
      <c r="GO83" s="71" t="str">
        <f>IF(Configurações!$B$3="Colunas",IF('Escala Colunas'!Q164="","",'Escala Colunas'!Q164),IF(Configurações!$B$3="Simples","",IF('Escala Linhas'!CT83="","",'Escala Linhas'!CT83)))</f>
        <v/>
      </c>
      <c r="GP83">
        <f>IF($B83="",0,IF(Configurações!$B$3="Simples",IF(OR(GV83="TRAB",GV83="ATEST"),1,0),IF(AND(GL83&lt;&gt;"",GO83&lt;&gt;""),1,0)))</f>
        <v>0</v>
      </c>
      <c r="GQ83" s="72">
        <f>IF(AND(GP83=1,Configurações!$B$3&lt;&gt;"Simples"),MOD(GO83-GL83,1)-GR83,0)</f>
        <v>0</v>
      </c>
      <c r="GR83" s="72">
        <f t="shared" si="158"/>
        <v>0</v>
      </c>
      <c r="GS83">
        <f t="shared" si="159"/>
        <v>0</v>
      </c>
      <c r="GT83">
        <f t="shared" si="160"/>
        <v>0</v>
      </c>
      <c r="GU83" s="38" t="str">
        <f>IF(GP83=0,"",IF(GS83&gt;Configurações!$B$15,"7DIA ","")&amp;IF(AND(WEEKDAY(GL$5)=1,GT83&gt;IF($D83="F",Configurações!$B$13,Configurações!$B$14)),"DOM ","")&amp;IF(Configurações!$B$3="Simples","",IF(ROUND(GQ83*1440,0)&lt;=ROUND(Configurações!$B$11*1440,0),IF(ROUND(GR83*1440,0)&gt;0,"INT-INDEVIDO",""),IF(ROUND(GQ83*1440,0)&lt;=ROUND(Configurações!$B$12*1440,0),IF(ROUND(GR83*1440,0)&lt;&gt;ROUND(Configurações!$B$8*1440,0),"INT-15MIN",""),IF(OR(ROUND(GR83*1440,0)&lt;ROUND(Configurações!$B$9*1440,0),ROUND(GR83*1440,0)&gt;ROUND(Configurações!$B$10*1440,0)),"INT-1H2H","")))))</f>
        <v/>
      </c>
      <c r="GV83" t="str">
        <f>IF(Configurações!$B$3="Simples",IF('Escala Simples'!Y83="Trabalho","TRAB",IF('Escala Simples'!Y83="Folga","FOLGA",IF('Escala Simples'!Y83="Atestado","ATEST",IF('Escala Simples'!Y83="Férias","FERIAS","")))),"")</f>
        <v/>
      </c>
      <c r="GW83" s="71" t="str">
        <f>IF(Configurações!$B$3="Colunas",IF('Escala Colunas'!Q166="","",'Escala Colunas'!Q166),IF(Configurações!$B$3="Simples","",IF('Escala Linhas'!CV83="","",'Escala Linhas'!CV83)))</f>
        <v/>
      </c>
      <c r="GX83" s="71" t="str">
        <f>IF(Configurações!$B$3="Colunas",IF('Escala Colunas'!Q167="","",'Escala Colunas'!Q167),IF(Configurações!$B$3="Simples","",IF('Escala Linhas'!CW83="","",'Escala Linhas'!CW83)))</f>
        <v/>
      </c>
      <c r="GY83" s="71" t="str">
        <f>IF(Configurações!$B$3="Colunas",IF('Escala Colunas'!Q168="","",'Escala Colunas'!Q168),IF(Configurações!$B$3="Simples","",IF('Escala Linhas'!CX83="","",'Escala Linhas'!CX83)))</f>
        <v/>
      </c>
      <c r="GZ83" s="71" t="str">
        <f>IF(Configurações!$B$3="Colunas",IF('Escala Colunas'!Q169="","",'Escala Colunas'!Q169),IF(Configurações!$B$3="Simples","",IF('Escala Linhas'!CY83="","",'Escala Linhas'!CY83)))</f>
        <v/>
      </c>
      <c r="HA83">
        <f>IF($B83="",0,IF(Configurações!$B$3="Simples",IF(OR(HG83="TRAB",HG83="ATEST"),1,0),IF(AND(GW83&lt;&gt;"",GZ83&lt;&gt;""),1,0)))</f>
        <v>0</v>
      </c>
      <c r="HB83" s="72">
        <f>IF(AND(HA83=1,Configurações!$B$3&lt;&gt;"Simples"),MOD(GZ83-GW83,1)-HC83,0)</f>
        <v>0</v>
      </c>
      <c r="HC83" s="72">
        <f t="shared" si="161"/>
        <v>0</v>
      </c>
      <c r="HD83">
        <f t="shared" si="162"/>
        <v>0</v>
      </c>
      <c r="HE83">
        <f t="shared" si="163"/>
        <v>0</v>
      </c>
      <c r="HF83" s="38" t="str">
        <f>IF(HA83=0,"",IF(HD83&gt;Configurações!$B$15,"7DIA ","")&amp;IF(AND(WEEKDAY(GW$5)=1,HE83&gt;IF($D83="F",Configurações!$B$13,Configurações!$B$14)),"DOM ","")&amp;IF(Configurações!$B$3="Simples","",IF(ROUND(HB83*1440,0)&lt;=ROUND(Configurações!$B$11*1440,0),IF(ROUND(HC83*1440,0)&gt;0,"INT-INDEVIDO",""),IF(ROUND(HB83*1440,0)&lt;=ROUND(Configurações!$B$12*1440,0),IF(ROUND(HC83*1440,0)&lt;&gt;ROUND(Configurações!$B$8*1440,0),"INT-15MIN",""),IF(OR(ROUND(HC83*1440,0)&lt;ROUND(Configurações!$B$9*1440,0),ROUND(HC83*1440,0)&gt;ROUND(Configurações!$B$10*1440,0)),"INT-1H2H","")))))</f>
        <v/>
      </c>
      <c r="HG83" t="str">
        <f>IF(Configurações!$B$3="Simples",IF('Escala Simples'!Z83="Trabalho","TRAB",IF('Escala Simples'!Z83="Folga","FOLGA",IF('Escala Simples'!Z83="Atestado","ATEST",IF('Escala Simples'!Z83="Férias","FERIAS","")))),"")</f>
        <v/>
      </c>
      <c r="HH83" s="71" t="str">
        <f>IF(Configurações!$B$3="Colunas",IF('Escala Colunas'!Q171="","",'Escala Colunas'!Q171),IF(Configurações!$B$3="Simples","",IF('Escala Linhas'!DA83="","",'Escala Linhas'!DA83)))</f>
        <v/>
      </c>
      <c r="HI83" s="71" t="str">
        <f>IF(Configurações!$B$3="Colunas",IF('Escala Colunas'!Q172="","",'Escala Colunas'!Q172),IF(Configurações!$B$3="Simples","",IF('Escala Linhas'!DB83="","",'Escala Linhas'!DB83)))</f>
        <v/>
      </c>
      <c r="HJ83" s="71" t="str">
        <f>IF(Configurações!$B$3="Colunas",IF('Escala Colunas'!Q173="","",'Escala Colunas'!Q173),IF(Configurações!$B$3="Simples","",IF('Escala Linhas'!DC83="","",'Escala Linhas'!DC83)))</f>
        <v/>
      </c>
      <c r="HK83" s="71" t="str">
        <f>IF(Configurações!$B$3="Colunas",IF('Escala Colunas'!Q174="","",'Escala Colunas'!Q174),IF(Configurações!$B$3="Simples","",IF('Escala Linhas'!DD83="","",'Escala Linhas'!DD83)))</f>
        <v/>
      </c>
      <c r="HL83">
        <f>IF($B83="",0,IF(Configurações!$B$3="Simples",IF(OR(HR83="TRAB",HR83="ATEST"),1,0),IF(AND(HH83&lt;&gt;"",HK83&lt;&gt;""),1,0)))</f>
        <v>0</v>
      </c>
      <c r="HM83" s="72">
        <f>IF(AND(HL83=1,Configurações!$B$3&lt;&gt;"Simples"),MOD(HK83-HH83,1)-HN83,0)</f>
        <v>0</v>
      </c>
      <c r="HN83" s="72">
        <f t="shared" si="164"/>
        <v>0</v>
      </c>
      <c r="HO83">
        <f t="shared" si="165"/>
        <v>0</v>
      </c>
      <c r="HP83">
        <f t="shared" si="166"/>
        <v>0</v>
      </c>
      <c r="HQ83" s="38" t="str">
        <f>IF(HL83=0,"",IF(HO83&gt;Configurações!$B$15,"7DIA ","")&amp;IF(AND(WEEKDAY(HH$5)=1,HP83&gt;IF($D83="F",Configurações!$B$13,Configurações!$B$14)),"DOM ","")&amp;IF(Configurações!$B$3="Simples","",IF(ROUND(HM83*1440,0)&lt;=ROUND(Configurações!$B$11*1440,0),IF(ROUND(HN83*1440,0)&gt;0,"INT-INDEVIDO",""),IF(ROUND(HM83*1440,0)&lt;=ROUND(Configurações!$B$12*1440,0),IF(ROUND(HN83*1440,0)&lt;&gt;ROUND(Configurações!$B$8*1440,0),"INT-15MIN",""),IF(OR(ROUND(HN83*1440,0)&lt;ROUND(Configurações!$B$9*1440,0),ROUND(HN83*1440,0)&gt;ROUND(Configurações!$B$10*1440,0)),"INT-1H2H","")))))</f>
        <v/>
      </c>
      <c r="HR83" t="str">
        <f>IF(Configurações!$B$3="Simples",IF('Escala Simples'!AA83="Trabalho","TRAB",IF('Escala Simples'!AA83="Folga","FOLGA",IF('Escala Simples'!AA83="Atestado","ATEST",IF('Escala Simples'!AA83="Férias","FERIAS","")))),"")</f>
        <v/>
      </c>
      <c r="HS83" s="71" t="str">
        <f>IF(Configurações!$B$3="Colunas",IF('Escala Colunas'!Q176="","",'Escala Colunas'!Q176),IF(Configurações!$B$3="Simples","",IF('Escala Linhas'!DF83="","",'Escala Linhas'!DF83)))</f>
        <v/>
      </c>
      <c r="HT83" s="71" t="str">
        <f>IF(Configurações!$B$3="Colunas",IF('Escala Colunas'!Q177="","",'Escala Colunas'!Q177),IF(Configurações!$B$3="Simples","",IF('Escala Linhas'!DG83="","",'Escala Linhas'!DG83)))</f>
        <v/>
      </c>
      <c r="HU83" s="71" t="str">
        <f>IF(Configurações!$B$3="Colunas",IF('Escala Colunas'!Q178="","",'Escala Colunas'!Q178),IF(Configurações!$B$3="Simples","",IF('Escala Linhas'!DH83="","",'Escala Linhas'!DH83)))</f>
        <v/>
      </c>
      <c r="HV83" s="71" t="str">
        <f>IF(Configurações!$B$3="Colunas",IF('Escala Colunas'!Q179="","",'Escala Colunas'!Q179),IF(Configurações!$B$3="Simples","",IF('Escala Linhas'!DI83="","",'Escala Linhas'!DI83)))</f>
        <v/>
      </c>
      <c r="HW83">
        <f>IF($B83="",0,IF(Configurações!$B$3="Simples",IF(OR(IC83="TRAB",IC83="ATEST"),1,0),IF(AND(HS83&lt;&gt;"",HV83&lt;&gt;""),1,0)))</f>
        <v>0</v>
      </c>
      <c r="HX83" s="72">
        <f>IF(AND(HW83=1,Configurações!$B$3&lt;&gt;"Simples"),MOD(HV83-HS83,1)-HY83,0)</f>
        <v>0</v>
      </c>
      <c r="HY83" s="72">
        <f t="shared" si="167"/>
        <v>0</v>
      </c>
      <c r="HZ83">
        <f t="shared" si="168"/>
        <v>0</v>
      </c>
      <c r="IA83">
        <f t="shared" si="169"/>
        <v>0</v>
      </c>
      <c r="IB83" s="38" t="str">
        <f>IF(HW83=0,"",IF(HZ83&gt;Configurações!$B$15,"7DIA ","")&amp;IF(AND(WEEKDAY(HS$5)=1,IA83&gt;IF($D83="F",Configurações!$B$13,Configurações!$B$14)),"DOM ","")&amp;IF(Configurações!$B$3="Simples","",IF(ROUND(HX83*1440,0)&lt;=ROUND(Configurações!$B$11*1440,0),IF(ROUND(HY83*1440,0)&gt;0,"INT-INDEVIDO",""),IF(ROUND(HX83*1440,0)&lt;=ROUND(Configurações!$B$12*1440,0),IF(ROUND(HY83*1440,0)&lt;&gt;ROUND(Configurações!$B$8*1440,0),"INT-15MIN",""),IF(OR(ROUND(HY83*1440,0)&lt;ROUND(Configurações!$B$9*1440,0),ROUND(HY83*1440,0)&gt;ROUND(Configurações!$B$10*1440,0)),"INT-1H2H","")))))</f>
        <v/>
      </c>
      <c r="IC83" t="str">
        <f>IF(Configurações!$B$3="Simples",IF('Escala Simples'!AB83="Trabalho","TRAB",IF('Escala Simples'!AB83="Folga","FOLGA",IF('Escala Simples'!AB83="Atestado","ATEST",IF('Escala Simples'!AB83="Férias","FERIAS","")))),"")</f>
        <v/>
      </c>
      <c r="ID83" s="71" t="str">
        <f>IF(Configurações!$B$3="Colunas",IF('Escala Colunas'!Q184="","",'Escala Colunas'!Q184),IF(Configurações!$B$3="Simples","",IF('Escala Linhas'!DN83="","",'Escala Linhas'!DN83)))</f>
        <v/>
      </c>
      <c r="IE83" s="71" t="str">
        <f>IF(Configurações!$B$3="Colunas",IF('Escala Colunas'!Q185="","",'Escala Colunas'!Q185),IF(Configurações!$B$3="Simples","",IF('Escala Linhas'!DO83="","",'Escala Linhas'!DO83)))</f>
        <v/>
      </c>
      <c r="IF83" s="71" t="str">
        <f>IF(Configurações!$B$3="Colunas",IF('Escala Colunas'!Q186="","",'Escala Colunas'!Q186),IF(Configurações!$B$3="Simples","",IF('Escala Linhas'!DP83="","",'Escala Linhas'!DP83)))</f>
        <v/>
      </c>
      <c r="IG83" s="71" t="str">
        <f>IF(Configurações!$B$3="Colunas",IF('Escala Colunas'!Q187="","",'Escala Colunas'!Q187),IF(Configurações!$B$3="Simples","",IF('Escala Linhas'!DQ83="","",'Escala Linhas'!DQ83)))</f>
        <v/>
      </c>
      <c r="IH83">
        <f>IF($B83="",0,IF(Configurações!$B$3="Simples",IF(OR(IN83="TRAB",IN83="ATEST"),1,0),IF(AND(ID83&lt;&gt;"",IG83&lt;&gt;""),1,0)))</f>
        <v>0</v>
      </c>
      <c r="II83" s="72">
        <f>IF(AND(IH83=1,Configurações!$B$3&lt;&gt;"Simples"),MOD(IG83-ID83,1)-IJ83,0)</f>
        <v>0</v>
      </c>
      <c r="IJ83" s="72">
        <f t="shared" si="170"/>
        <v>0</v>
      </c>
      <c r="IK83">
        <f t="shared" si="171"/>
        <v>0</v>
      </c>
      <c r="IL83">
        <f t="shared" si="172"/>
        <v>0</v>
      </c>
      <c r="IM83" s="38" t="str">
        <f>IF(IH83=0,"",IF(IK83&gt;Configurações!$B$15,"7DIA ","")&amp;IF(AND(WEEKDAY(ID$5)=1,IL83&gt;IF($D83="F",Configurações!$B$13,Configurações!$B$14)),"DOM ","")&amp;IF(Configurações!$B$3="Simples","",IF(ROUND(II83*1440,0)&lt;=ROUND(Configurações!$B$11*1440,0),IF(ROUND(IJ83*1440,0)&gt;0,"INT-INDEVIDO",""),IF(ROUND(II83*1440,0)&lt;=ROUND(Configurações!$B$12*1440,0),IF(ROUND(IJ83*1440,0)&lt;&gt;ROUND(Configurações!$B$8*1440,0),"INT-15MIN",""),IF(OR(ROUND(IJ83*1440,0)&lt;ROUND(Configurações!$B$9*1440,0),ROUND(IJ83*1440,0)&gt;ROUND(Configurações!$B$10*1440,0)),"INT-1H2H","")))))</f>
        <v/>
      </c>
      <c r="IN83" t="str">
        <f>IF(Configurações!$B$3="Simples",IF('Escala Simples'!AE83="Trabalho","TRAB",IF('Escala Simples'!AE83="Folga","FOLGA",IF('Escala Simples'!AE83="Atestado","ATEST",IF('Escala Simples'!AE83="Férias","FERIAS","")))),"")</f>
        <v/>
      </c>
      <c r="IO83" s="71" t="str">
        <f>IF(Configurações!$B$3="Colunas",IF('Escala Colunas'!Q189="","",'Escala Colunas'!Q189),IF(Configurações!$B$3="Simples","",IF('Escala Linhas'!DS83="","",'Escala Linhas'!DS83)))</f>
        <v/>
      </c>
      <c r="IP83" s="71" t="str">
        <f>IF(Configurações!$B$3="Colunas",IF('Escala Colunas'!Q190="","",'Escala Colunas'!Q190),IF(Configurações!$B$3="Simples","",IF('Escala Linhas'!DT83="","",'Escala Linhas'!DT83)))</f>
        <v/>
      </c>
      <c r="IQ83" s="71" t="str">
        <f>IF(Configurações!$B$3="Colunas",IF('Escala Colunas'!Q191="","",'Escala Colunas'!Q191),IF(Configurações!$B$3="Simples","",IF('Escala Linhas'!DU83="","",'Escala Linhas'!DU83)))</f>
        <v/>
      </c>
      <c r="IR83" s="71" t="str">
        <f>IF(Configurações!$B$3="Colunas",IF('Escala Colunas'!Q192="","",'Escala Colunas'!Q192),IF(Configurações!$B$3="Simples","",IF('Escala Linhas'!DV83="","",'Escala Linhas'!DV83)))</f>
        <v/>
      </c>
      <c r="IS83">
        <f>IF($B83="",0,IF(Configurações!$B$3="Simples",IF(OR(IY83="TRAB",IY83="ATEST"),1,0),IF(AND(IO83&lt;&gt;"",IR83&lt;&gt;""),1,0)))</f>
        <v>0</v>
      </c>
      <c r="IT83" s="72">
        <f>IF(AND(IS83=1,Configurações!$B$3&lt;&gt;"Simples"),MOD(IR83-IO83,1)-IU83,0)</f>
        <v>0</v>
      </c>
      <c r="IU83" s="72">
        <f t="shared" si="173"/>
        <v>0</v>
      </c>
      <c r="IV83">
        <f t="shared" si="174"/>
        <v>0</v>
      </c>
      <c r="IW83">
        <f t="shared" si="175"/>
        <v>0</v>
      </c>
      <c r="IX83" s="38" t="str">
        <f>IF(IS83=0,"",IF(IV83&gt;Configurações!$B$15,"7DIA ","")&amp;IF(AND(WEEKDAY(IO$5)=1,IW83&gt;IF($D83="F",Configurações!$B$13,Configurações!$B$14)),"DOM ","")&amp;IF(Configurações!$B$3="Simples","",IF(ROUND(IT83*1440,0)&lt;=ROUND(Configurações!$B$11*1440,0),IF(ROUND(IU83*1440,0)&gt;0,"INT-INDEVIDO",""),IF(ROUND(IT83*1440,0)&lt;=ROUND(Configurações!$B$12*1440,0),IF(ROUND(IU83*1440,0)&lt;&gt;ROUND(Configurações!$B$8*1440,0),"INT-15MIN",""),IF(OR(ROUND(IU83*1440,0)&lt;ROUND(Configurações!$B$9*1440,0),ROUND(IU83*1440,0)&gt;ROUND(Configurações!$B$10*1440,0)),"INT-1H2H","")))))</f>
        <v/>
      </c>
      <c r="IY83" t="str">
        <f>IF(Configurações!$B$3="Simples",IF('Escala Simples'!AF83="Trabalho","TRAB",IF('Escala Simples'!AF83="Folga","FOLGA",IF('Escala Simples'!AF83="Atestado","ATEST",IF('Escala Simples'!AF83="Férias","FERIAS","")))),"")</f>
        <v/>
      </c>
      <c r="IZ83" s="71" t="str">
        <f>IF(Configurações!$B$3="Colunas",IF('Escala Colunas'!Q194="","",'Escala Colunas'!Q194),IF(Configurações!$B$3="Simples","",IF('Escala Linhas'!DX83="","",'Escala Linhas'!DX83)))</f>
        <v/>
      </c>
      <c r="JA83" s="71" t="str">
        <f>IF(Configurações!$B$3="Colunas",IF('Escala Colunas'!Q195="","",'Escala Colunas'!Q195),IF(Configurações!$B$3="Simples","",IF('Escala Linhas'!DY83="","",'Escala Linhas'!DY83)))</f>
        <v/>
      </c>
      <c r="JB83" s="71" t="str">
        <f>IF(Configurações!$B$3="Colunas",IF('Escala Colunas'!Q196="","",'Escala Colunas'!Q196),IF(Configurações!$B$3="Simples","",IF('Escala Linhas'!DZ83="","",'Escala Linhas'!DZ83)))</f>
        <v/>
      </c>
      <c r="JC83" s="71" t="str">
        <f>IF(Configurações!$B$3="Colunas",IF('Escala Colunas'!Q197="","",'Escala Colunas'!Q197),IF(Configurações!$B$3="Simples","",IF('Escala Linhas'!EA83="","",'Escala Linhas'!EA83)))</f>
        <v/>
      </c>
      <c r="JD83">
        <f>IF($B83="",0,IF(Configurações!$B$3="Simples",IF(OR(JJ83="TRAB",JJ83="ATEST"),1,0),IF(AND(IZ83&lt;&gt;"",JC83&lt;&gt;""),1,0)))</f>
        <v>0</v>
      </c>
      <c r="JE83" s="72">
        <f>IF(AND(JD83=1,Configurações!$B$3&lt;&gt;"Simples"),MOD(JC83-IZ83,1)-JF83,0)</f>
        <v>0</v>
      </c>
      <c r="JF83" s="72">
        <f t="shared" si="176"/>
        <v>0</v>
      </c>
      <c r="JG83">
        <f t="shared" si="177"/>
        <v>0</v>
      </c>
      <c r="JH83">
        <f t="shared" si="178"/>
        <v>0</v>
      </c>
      <c r="JI83" s="38" t="str">
        <f>IF(JD83=0,"",IF(JG83&gt;Configurações!$B$15,"7DIA ","")&amp;IF(AND(WEEKDAY(IZ$5)=1,JH83&gt;IF($D83="F",Configurações!$B$13,Configurações!$B$14)),"DOM ","")&amp;IF(Configurações!$B$3="Simples","",IF(ROUND(JE83*1440,0)&lt;=ROUND(Configurações!$B$11*1440,0),IF(ROUND(JF83*1440,0)&gt;0,"INT-INDEVIDO",""),IF(ROUND(JE83*1440,0)&lt;=ROUND(Configurações!$B$12*1440,0),IF(ROUND(JF83*1440,0)&lt;&gt;ROUND(Configurações!$B$8*1440,0),"INT-15MIN",""),IF(OR(ROUND(JF83*1440,0)&lt;ROUND(Configurações!$B$9*1440,0),ROUND(JF83*1440,0)&gt;ROUND(Configurações!$B$10*1440,0)),"INT-1H2H","")))))</f>
        <v/>
      </c>
      <c r="JJ83" t="str">
        <f>IF(Configurações!$B$3="Simples",IF('Escala Simples'!AG83="Trabalho","TRAB",IF('Escala Simples'!AG83="Folga","FOLGA",IF('Escala Simples'!AG83="Atestado","ATEST",IF('Escala Simples'!AG83="Férias","FERIAS","")))),"")</f>
        <v/>
      </c>
      <c r="JK83" s="71" t="str">
        <f>IF(Configurações!$B$3="Colunas",IF('Escala Colunas'!Q199="","",'Escala Colunas'!Q199),IF(Configurações!$B$3="Simples","",IF('Escala Linhas'!EC83="","",'Escala Linhas'!EC83)))</f>
        <v/>
      </c>
      <c r="JL83" s="71" t="str">
        <f>IF(Configurações!$B$3="Colunas",IF('Escala Colunas'!Q200="","",'Escala Colunas'!Q200),IF(Configurações!$B$3="Simples","",IF('Escala Linhas'!ED83="","",'Escala Linhas'!ED83)))</f>
        <v/>
      </c>
      <c r="JM83" s="71" t="str">
        <f>IF(Configurações!$B$3="Colunas",IF('Escala Colunas'!Q201="","",'Escala Colunas'!Q201),IF(Configurações!$B$3="Simples","",IF('Escala Linhas'!EE83="","",'Escala Linhas'!EE83)))</f>
        <v/>
      </c>
      <c r="JN83" s="71" t="str">
        <f>IF(Configurações!$B$3="Colunas",IF('Escala Colunas'!Q202="","",'Escala Colunas'!Q202),IF(Configurações!$B$3="Simples","",IF('Escala Linhas'!EF83="","",'Escala Linhas'!EF83)))</f>
        <v/>
      </c>
      <c r="JO83">
        <f>IF($B83="",0,IF(Configurações!$B$3="Simples",IF(OR(JU83="TRAB",JU83="ATEST"),1,0),IF(AND(JK83&lt;&gt;"",JN83&lt;&gt;""),1,0)))</f>
        <v>0</v>
      </c>
      <c r="JP83" s="72">
        <f>IF(AND(JO83=1,Configurações!$B$3&lt;&gt;"Simples"),MOD(JN83-JK83,1)-JQ83,0)</f>
        <v>0</v>
      </c>
      <c r="JQ83" s="72">
        <f t="shared" si="179"/>
        <v>0</v>
      </c>
      <c r="JR83">
        <f t="shared" si="180"/>
        <v>0</v>
      </c>
      <c r="JS83">
        <f t="shared" si="181"/>
        <v>0</v>
      </c>
      <c r="JT83" s="38" t="str">
        <f>IF(JO83=0,"",IF(JR83&gt;Configurações!$B$15,"7DIA ","")&amp;IF(AND(WEEKDAY(JK$5)=1,JS83&gt;IF($D83="F",Configurações!$B$13,Configurações!$B$14)),"DOM ","")&amp;IF(Configurações!$B$3="Simples","",IF(ROUND(JP83*1440,0)&lt;=ROUND(Configurações!$B$11*1440,0),IF(ROUND(JQ83*1440,0)&gt;0,"INT-INDEVIDO",""),IF(ROUND(JP83*1440,0)&lt;=ROUND(Configurações!$B$12*1440,0),IF(ROUND(JQ83*1440,0)&lt;&gt;ROUND(Configurações!$B$8*1440,0),"INT-15MIN",""),IF(OR(ROUND(JQ83*1440,0)&lt;ROUND(Configurações!$B$9*1440,0),ROUND(JQ83*1440,0)&gt;ROUND(Configurações!$B$10*1440,0)),"INT-1H2H","")))))</f>
        <v/>
      </c>
      <c r="JU83" t="str">
        <f>IF(Configurações!$B$3="Simples",IF('Escala Simples'!AH83="Trabalho","TRAB",IF('Escala Simples'!AH83="Folga","FOLGA",IF('Escala Simples'!AH83="Atestado","ATEST",IF('Escala Simples'!AH83="Férias","FERIAS","")))),"")</f>
        <v/>
      </c>
      <c r="JV83" s="71" t="str">
        <f>IF(Configurações!$B$3="Colunas",IF('Escala Colunas'!Q204="","",'Escala Colunas'!Q204),IF(Configurações!$B$3="Simples","",IF('Escala Linhas'!EH83="","",'Escala Linhas'!EH83)))</f>
        <v/>
      </c>
      <c r="JW83" s="71" t="str">
        <f>IF(Configurações!$B$3="Colunas",IF('Escala Colunas'!Q205="","",'Escala Colunas'!Q205),IF(Configurações!$B$3="Simples","",IF('Escala Linhas'!EI83="","",'Escala Linhas'!EI83)))</f>
        <v/>
      </c>
      <c r="JX83" s="71" t="str">
        <f>IF(Configurações!$B$3="Colunas",IF('Escala Colunas'!Q206="","",'Escala Colunas'!Q206),IF(Configurações!$B$3="Simples","",IF('Escala Linhas'!EJ83="","",'Escala Linhas'!EJ83)))</f>
        <v/>
      </c>
      <c r="JY83" s="71" t="str">
        <f>IF(Configurações!$B$3="Colunas",IF('Escala Colunas'!Q207="","",'Escala Colunas'!Q207),IF(Configurações!$B$3="Simples","",IF('Escala Linhas'!EK83="","",'Escala Linhas'!EK83)))</f>
        <v/>
      </c>
      <c r="JZ83">
        <f>IF($B83="",0,IF(Configurações!$B$3="Simples",IF(OR(KF83="TRAB",KF83="ATEST"),1,0),IF(AND(JV83&lt;&gt;"",JY83&lt;&gt;""),1,0)))</f>
        <v>0</v>
      </c>
      <c r="KA83" s="72">
        <f>IF(AND(JZ83=1,Configurações!$B$3&lt;&gt;"Simples"),MOD(JY83-JV83,1)-KB83,0)</f>
        <v>0</v>
      </c>
      <c r="KB83" s="72">
        <f t="shared" si="182"/>
        <v>0</v>
      </c>
      <c r="KC83">
        <f t="shared" si="183"/>
        <v>0</v>
      </c>
      <c r="KD83">
        <f t="shared" si="184"/>
        <v>0</v>
      </c>
      <c r="KE83" s="38" t="str">
        <f>IF(JZ83=0,"",IF(KC83&gt;Configurações!$B$15,"7DIA ","")&amp;IF(AND(WEEKDAY(JV$5)=1,KD83&gt;IF($D83="F",Configurações!$B$13,Configurações!$B$14)),"DOM ","")&amp;IF(Configurações!$B$3="Simples","",IF(ROUND(KA83*1440,0)&lt;=ROUND(Configurações!$B$11*1440,0),IF(ROUND(KB83*1440,0)&gt;0,"INT-INDEVIDO",""),IF(ROUND(KA83*1440,0)&lt;=ROUND(Configurações!$B$12*1440,0),IF(ROUND(KB83*1440,0)&lt;&gt;ROUND(Configurações!$B$8*1440,0),"INT-15MIN",""),IF(OR(ROUND(KB83*1440,0)&lt;ROUND(Configurações!$B$9*1440,0),ROUND(KB83*1440,0)&gt;ROUND(Configurações!$B$10*1440,0)),"INT-1H2H","")))))</f>
        <v/>
      </c>
      <c r="KF83" t="str">
        <f>IF(Configurações!$B$3="Simples",IF('Escala Simples'!AI83="Trabalho","TRAB",IF('Escala Simples'!AI83="Folga","FOLGA",IF('Escala Simples'!AI83="Atestado","ATEST",IF('Escala Simples'!AI83="Férias","FERIAS","")))),"")</f>
        <v/>
      </c>
      <c r="KG83" s="71" t="str">
        <f>IF(Configurações!$B$3="Colunas",IF('Escala Colunas'!Q209="","",'Escala Colunas'!Q209),IF(Configurações!$B$3="Simples","",IF('Escala Linhas'!EM83="","",'Escala Linhas'!EM83)))</f>
        <v/>
      </c>
      <c r="KH83" s="71" t="str">
        <f>IF(Configurações!$B$3="Colunas",IF('Escala Colunas'!Q210="","",'Escala Colunas'!Q210),IF(Configurações!$B$3="Simples","",IF('Escala Linhas'!EN83="","",'Escala Linhas'!EN83)))</f>
        <v/>
      </c>
      <c r="KI83" s="71" t="str">
        <f>IF(Configurações!$B$3="Colunas",IF('Escala Colunas'!Q211="","",'Escala Colunas'!Q211),IF(Configurações!$B$3="Simples","",IF('Escala Linhas'!EO83="","",'Escala Linhas'!EO83)))</f>
        <v/>
      </c>
      <c r="KJ83" s="71" t="str">
        <f>IF(Configurações!$B$3="Colunas",IF('Escala Colunas'!Q212="","",'Escala Colunas'!Q212),IF(Configurações!$B$3="Simples","",IF('Escala Linhas'!EP83="","",'Escala Linhas'!EP83)))</f>
        <v/>
      </c>
      <c r="KK83">
        <f>IF($B83="",0,IF(Configurações!$B$3="Simples",IF(OR(KQ83="TRAB",KQ83="ATEST"),1,0),IF(AND(KG83&lt;&gt;"",KJ83&lt;&gt;""),1,0)))</f>
        <v>0</v>
      </c>
      <c r="KL83" s="72">
        <f>IF(AND(KK83=1,Configurações!$B$3&lt;&gt;"Simples"),MOD(KJ83-KG83,1)-KM83,0)</f>
        <v>0</v>
      </c>
      <c r="KM83" s="72">
        <f t="shared" si="185"/>
        <v>0</v>
      </c>
      <c r="KN83">
        <f t="shared" si="186"/>
        <v>0</v>
      </c>
      <c r="KO83">
        <f t="shared" si="187"/>
        <v>0</v>
      </c>
      <c r="KP83" s="38" t="str">
        <f>IF(KK83=0,"",IF(KN83&gt;Configurações!$B$15,"7DIA ","")&amp;IF(AND(WEEKDAY(KG$5)=1,KO83&gt;IF($D83="F",Configurações!$B$13,Configurações!$B$14)),"DOM ","")&amp;IF(Configurações!$B$3="Simples","",IF(ROUND(KL83*1440,0)&lt;=ROUND(Configurações!$B$11*1440,0),IF(ROUND(KM83*1440,0)&gt;0,"INT-INDEVIDO",""),IF(ROUND(KL83*1440,0)&lt;=ROUND(Configurações!$B$12*1440,0),IF(ROUND(KM83*1440,0)&lt;&gt;ROUND(Configurações!$B$8*1440,0),"INT-15MIN",""),IF(OR(ROUND(KM83*1440,0)&lt;ROUND(Configurações!$B$9*1440,0),ROUND(KM83*1440,0)&gt;ROUND(Configurações!$B$10*1440,0)),"INT-1H2H","")))))</f>
        <v/>
      </c>
      <c r="KQ83" t="str">
        <f>IF(Configurações!$B$3="Simples",IF('Escala Simples'!AJ83="Trabalho","TRAB",IF('Escala Simples'!AJ83="Folga","FOLGA",IF('Escala Simples'!AJ83="Atestado","ATEST",IF('Escala Simples'!AJ83="Férias","FERIAS","")))),"")</f>
        <v/>
      </c>
      <c r="KR83" s="71" t="str">
        <f>IF(Configurações!$B$3="Colunas",IF('Escala Colunas'!Q214="","",'Escala Colunas'!Q214),IF(Configurações!$B$3="Simples","",IF('Escala Linhas'!ER83="","",'Escala Linhas'!ER83)))</f>
        <v/>
      </c>
      <c r="KS83" s="71" t="str">
        <f>IF(Configurações!$B$3="Colunas",IF('Escala Colunas'!Q215="","",'Escala Colunas'!Q215),IF(Configurações!$B$3="Simples","",IF('Escala Linhas'!ES83="","",'Escala Linhas'!ES83)))</f>
        <v/>
      </c>
      <c r="KT83" s="71" t="str">
        <f>IF(Configurações!$B$3="Colunas",IF('Escala Colunas'!Q216="","",'Escala Colunas'!Q216),IF(Configurações!$B$3="Simples","",IF('Escala Linhas'!ET83="","",'Escala Linhas'!ET83)))</f>
        <v/>
      </c>
      <c r="KU83" s="71" t="str">
        <f>IF(Configurações!$B$3="Colunas",IF('Escala Colunas'!Q217="","",'Escala Colunas'!Q217),IF(Configurações!$B$3="Simples","",IF('Escala Linhas'!EU83="","",'Escala Linhas'!EU83)))</f>
        <v/>
      </c>
      <c r="KV83">
        <f>IF($B83="",0,IF(Configurações!$B$3="Simples",IF(OR(LB83="TRAB",LB83="ATEST"),1,0),IF(AND(KR83&lt;&gt;"",KU83&lt;&gt;""),1,0)))</f>
        <v>0</v>
      </c>
      <c r="KW83" s="72">
        <f>IF(AND(KV83=1,Configurações!$B$3&lt;&gt;"Simples"),MOD(KU83-KR83,1)-KX83,0)</f>
        <v>0</v>
      </c>
      <c r="KX83" s="72">
        <f t="shared" si="188"/>
        <v>0</v>
      </c>
      <c r="KY83">
        <f t="shared" si="189"/>
        <v>0</v>
      </c>
      <c r="KZ83">
        <f t="shared" si="190"/>
        <v>0</v>
      </c>
      <c r="LA83" s="38" t="str">
        <f>IF(KV83=0,"",IF(KY83&gt;Configurações!$B$15,"7DIA ","")&amp;IF(AND(WEEKDAY(KR$5)=1,KZ83&gt;IF($D83="F",Configurações!$B$13,Configurações!$B$14)),"DOM ","")&amp;IF(Configurações!$B$3="Simples","",IF(ROUND(KW83*1440,0)&lt;=ROUND(Configurações!$B$11*1440,0),IF(ROUND(KX83*1440,0)&gt;0,"INT-INDEVIDO",""),IF(ROUND(KW83*1440,0)&lt;=ROUND(Configurações!$B$12*1440,0),IF(ROUND(KX83*1440,0)&lt;&gt;ROUND(Configurações!$B$8*1440,0),"INT-15MIN",""),IF(OR(ROUND(KX83*1440,0)&lt;ROUND(Configurações!$B$9*1440,0),ROUND(KX83*1440,0)&gt;ROUND(Configurações!$B$10*1440,0)),"INT-1H2H","")))))</f>
        <v/>
      </c>
      <c r="LB83" t="str">
        <f>IF(Configurações!$B$3="Simples",IF('Escala Simples'!AK83="Trabalho","TRAB",IF('Escala Simples'!AK83="Folga","FOLGA",IF('Escala Simples'!AK83="Atestado","ATEST",IF('Escala Simples'!AK83="Férias","FERIAS","")))),"")</f>
        <v/>
      </c>
      <c r="LC83" s="71" t="str">
        <f>IF(Configurações!$B$3="Colunas",IF('Escala Colunas'!Q222="","",'Escala Colunas'!Q222),IF(Configurações!$B$3="Simples","",IF('Escala Linhas'!EZ83="","",'Escala Linhas'!EZ83)))</f>
        <v/>
      </c>
      <c r="LD83" s="71" t="str">
        <f>IF(Configurações!$B$3="Colunas",IF('Escala Colunas'!Q223="","",'Escala Colunas'!Q223),IF(Configurações!$B$3="Simples","",IF('Escala Linhas'!FA83="","",'Escala Linhas'!FA83)))</f>
        <v/>
      </c>
      <c r="LE83" s="71" t="str">
        <f>IF(Configurações!$B$3="Colunas",IF('Escala Colunas'!Q224="","",'Escala Colunas'!Q224),IF(Configurações!$B$3="Simples","",IF('Escala Linhas'!FB83="","",'Escala Linhas'!FB83)))</f>
        <v/>
      </c>
      <c r="LF83" s="71" t="str">
        <f>IF(Configurações!$B$3="Colunas",IF('Escala Colunas'!Q225="","",'Escala Colunas'!Q225),IF(Configurações!$B$3="Simples","",IF('Escala Linhas'!FC83="","",'Escala Linhas'!FC83)))</f>
        <v/>
      </c>
      <c r="LG83">
        <f>IF($B83="",0,IF(Configurações!$B$3="Simples",IF(OR(LM83="TRAB",LM83="ATEST"),1,0),IF(AND(LC83&lt;&gt;"",LF83&lt;&gt;""),1,0)))</f>
        <v>0</v>
      </c>
      <c r="LH83" s="72">
        <f>IF(AND(LG83=1,Configurações!$B$3&lt;&gt;"Simples"),MOD(LF83-LC83,1)-LI83,0)</f>
        <v>0</v>
      </c>
      <c r="LI83" s="72">
        <f t="shared" si="191"/>
        <v>0</v>
      </c>
      <c r="LJ83">
        <f t="shared" si="192"/>
        <v>0</v>
      </c>
      <c r="LK83">
        <f t="shared" si="193"/>
        <v>0</v>
      </c>
      <c r="LL83" s="38" t="str">
        <f>IF(LG83=0,"",IF(LJ83&gt;Configurações!$B$15,"7DIA ","")&amp;IF(AND(WEEKDAY(LC$5)=1,LK83&gt;IF($D83="F",Configurações!$B$13,Configurações!$B$14)),"DOM ","")&amp;IF(Configurações!$B$3="Simples","",IF(ROUND(LH83*1440,0)&lt;=ROUND(Configurações!$B$11*1440,0),IF(ROUND(LI83*1440,0)&gt;0,"INT-INDEVIDO",""),IF(ROUND(LH83*1440,0)&lt;=ROUND(Configurações!$B$12*1440,0),IF(ROUND(LI83*1440,0)&lt;&gt;ROUND(Configurações!$B$8*1440,0),"INT-15MIN",""),IF(OR(ROUND(LI83*1440,0)&lt;ROUND(Configurações!$B$9*1440,0),ROUND(LI83*1440,0)&gt;ROUND(Configurações!$B$10*1440,0)),"INT-1H2H","")))))</f>
        <v/>
      </c>
      <c r="LM83" t="str">
        <f>IF(Configurações!$B$3="Simples",IF('Escala Simples'!AN83="Trabalho","TRAB",IF('Escala Simples'!AN83="Folga","FOLGA",IF('Escala Simples'!AN83="Atestado","ATEST",IF('Escala Simples'!AN83="Férias","FERIAS","")))),"")</f>
        <v/>
      </c>
      <c r="LN83" s="71" t="str">
        <f>IF(Configurações!$B$3="Colunas",IF('Escala Colunas'!Q227="","",'Escala Colunas'!Q227),IF(Configurações!$B$3="Simples","",IF('Escala Linhas'!FE83="","",'Escala Linhas'!FE83)))</f>
        <v/>
      </c>
      <c r="LO83" s="71" t="str">
        <f>IF(Configurações!$B$3="Colunas",IF('Escala Colunas'!Q228="","",'Escala Colunas'!Q228),IF(Configurações!$B$3="Simples","",IF('Escala Linhas'!FF83="","",'Escala Linhas'!FF83)))</f>
        <v/>
      </c>
      <c r="LP83" s="71" t="str">
        <f>IF(Configurações!$B$3="Colunas",IF('Escala Colunas'!Q229="","",'Escala Colunas'!Q229),IF(Configurações!$B$3="Simples","",IF('Escala Linhas'!FG83="","",'Escala Linhas'!FG83)))</f>
        <v/>
      </c>
      <c r="LQ83" s="71" t="str">
        <f>IF(Configurações!$B$3="Colunas",IF('Escala Colunas'!Q230="","",'Escala Colunas'!Q230),IF(Configurações!$B$3="Simples","",IF('Escala Linhas'!FH83="","",'Escala Linhas'!FH83)))</f>
        <v/>
      </c>
      <c r="LR83">
        <f>IF($B83="",0,IF(Configurações!$B$3="Simples",IF(OR(LX83="TRAB",LX83="ATEST"),1,0),IF(AND(LN83&lt;&gt;"",LQ83&lt;&gt;""),1,0)))</f>
        <v>0</v>
      </c>
      <c r="LS83" s="72">
        <f>IF(AND(LR83=1,Configurações!$B$3&lt;&gt;"Simples"),MOD(LQ83-LN83,1)-LT83,0)</f>
        <v>0</v>
      </c>
      <c r="LT83" s="72">
        <f t="shared" si="194"/>
        <v>0</v>
      </c>
      <c r="LU83">
        <f t="shared" si="195"/>
        <v>0</v>
      </c>
      <c r="LV83">
        <f t="shared" si="196"/>
        <v>0</v>
      </c>
      <c r="LW83" s="38" t="str">
        <f>IF(LR83=0,"",IF(LU83&gt;Configurações!$B$15,"7DIA ","")&amp;IF(AND(WEEKDAY(LN$5)=1,LV83&gt;IF($D83="F",Configurações!$B$13,Configurações!$B$14)),"DOM ","")&amp;IF(Configurações!$B$3="Simples","",IF(ROUND(LS83*1440,0)&lt;=ROUND(Configurações!$B$11*1440,0),IF(ROUND(LT83*1440,0)&gt;0,"INT-INDEVIDO",""),IF(ROUND(LS83*1440,0)&lt;=ROUND(Configurações!$B$12*1440,0),IF(ROUND(LT83*1440,0)&lt;&gt;ROUND(Configurações!$B$8*1440,0),"INT-15MIN",""),IF(OR(ROUND(LT83*1440,0)&lt;ROUND(Configurações!$B$9*1440,0),ROUND(LT83*1440,0)&gt;ROUND(Configurações!$B$10*1440,0)),"INT-1H2H","")))))</f>
        <v/>
      </c>
      <c r="LX83" t="str">
        <f>IF(Configurações!$B$3="Simples",IF('Escala Simples'!AO83="Trabalho","TRAB",IF('Escala Simples'!AO83="Folga","FOLGA",IF('Escala Simples'!AO83="Atestado","ATEST",IF('Escala Simples'!AO83="Férias","FERIAS","")))),"")</f>
        <v/>
      </c>
      <c r="LY83" s="71" t="str">
        <f>IF(Configurações!$B$3="Colunas",IF('Escala Colunas'!Q232="","",'Escala Colunas'!Q232),IF(Configurações!$B$3="Simples","",IF('Escala Linhas'!FJ83="","",'Escala Linhas'!FJ83)))</f>
        <v/>
      </c>
      <c r="LZ83" s="71" t="str">
        <f>IF(Configurações!$B$3="Colunas",IF('Escala Colunas'!Q233="","",'Escala Colunas'!Q233),IF(Configurações!$B$3="Simples","",IF('Escala Linhas'!FK83="","",'Escala Linhas'!FK83)))</f>
        <v/>
      </c>
      <c r="MA83" s="71" t="str">
        <f>IF(Configurações!$B$3="Colunas",IF('Escala Colunas'!Q234="","",'Escala Colunas'!Q234),IF(Configurações!$B$3="Simples","",IF('Escala Linhas'!FL83="","",'Escala Linhas'!FL83)))</f>
        <v/>
      </c>
      <c r="MB83" s="71" t="str">
        <f>IF(Configurações!$B$3="Colunas",IF('Escala Colunas'!Q235="","",'Escala Colunas'!Q235),IF(Configurações!$B$3="Simples","",IF('Escala Linhas'!FM83="","",'Escala Linhas'!FM83)))</f>
        <v/>
      </c>
      <c r="MC83">
        <f>IF($B83="",0,IF(Configurações!$B$3="Simples",IF(OR(MI83="TRAB",MI83="ATEST"),1,0),IF(AND(LY83&lt;&gt;"",MB83&lt;&gt;""),1,0)))</f>
        <v>0</v>
      </c>
      <c r="MD83" s="72">
        <f>IF(AND(MC83=1,Configurações!$B$3&lt;&gt;"Simples"),MOD(MB83-LY83,1)-ME83,0)</f>
        <v>0</v>
      </c>
      <c r="ME83" s="72">
        <f t="shared" si="197"/>
        <v>0</v>
      </c>
      <c r="MF83">
        <f t="shared" si="198"/>
        <v>0</v>
      </c>
      <c r="MG83">
        <f t="shared" si="199"/>
        <v>0</v>
      </c>
      <c r="MH83" s="38" t="str">
        <f>IF(MC83=0,"",IF(MF83&gt;Configurações!$B$15,"7DIA ","")&amp;IF(AND(WEEKDAY(LY$5)=1,MG83&gt;IF($D83="F",Configurações!$B$13,Configurações!$B$14)),"DOM ","")&amp;IF(Configurações!$B$3="Simples","",IF(ROUND(MD83*1440,0)&lt;=ROUND(Configurações!$B$11*1440,0),IF(ROUND(ME83*1440,0)&gt;0,"INT-INDEVIDO",""),IF(ROUND(MD83*1440,0)&lt;=ROUND(Configurações!$B$12*1440,0),IF(ROUND(ME83*1440,0)&lt;&gt;ROUND(Configurações!$B$8*1440,0),"INT-15MIN",""),IF(OR(ROUND(ME83*1440,0)&lt;ROUND(Configurações!$B$9*1440,0),ROUND(ME83*1440,0)&gt;ROUND(Configurações!$B$10*1440,0)),"INT-1H2H","")))))</f>
        <v/>
      </c>
      <c r="MI83" t="str">
        <f>IF(Configurações!$B$3="Simples",IF('Escala Simples'!AP83="Trabalho","TRAB",IF('Escala Simples'!AP83="Folga","FOLGA",IF('Escala Simples'!AP83="Atestado","ATEST",IF('Escala Simples'!AP83="Férias","FERIAS","")))),"")</f>
        <v/>
      </c>
      <c r="MJ83" s="71" t="str">
        <f>IF(Configurações!$B$3="Colunas",IF('Escala Colunas'!Q237="","",'Escala Colunas'!Q237),IF(Configurações!$B$3="Simples","",IF('Escala Linhas'!FO83="","",'Escala Linhas'!FO83)))</f>
        <v/>
      </c>
      <c r="MK83" s="71" t="str">
        <f>IF(Configurações!$B$3="Colunas",IF('Escala Colunas'!Q238="","",'Escala Colunas'!Q238),IF(Configurações!$B$3="Simples","",IF('Escala Linhas'!FP83="","",'Escala Linhas'!FP83)))</f>
        <v/>
      </c>
      <c r="ML83" s="71" t="str">
        <f>IF(Configurações!$B$3="Colunas",IF('Escala Colunas'!Q239="","",'Escala Colunas'!Q239),IF(Configurações!$B$3="Simples","",IF('Escala Linhas'!FQ83="","",'Escala Linhas'!FQ83)))</f>
        <v/>
      </c>
      <c r="MM83" s="71" t="str">
        <f>IF(Configurações!$B$3="Colunas",IF('Escala Colunas'!Q240="","",'Escala Colunas'!Q240),IF(Configurações!$B$3="Simples","",IF('Escala Linhas'!FR83="","",'Escala Linhas'!FR83)))</f>
        <v/>
      </c>
      <c r="MN83">
        <f>IF($B83="",0,IF(Configurações!$B$3="Simples",IF(OR(MT83="TRAB",MT83="ATEST"),1,0),IF(AND(MJ83&lt;&gt;"",MM83&lt;&gt;""),1,0)))</f>
        <v>0</v>
      </c>
      <c r="MO83" s="72">
        <f>IF(AND(MN83=1,Configurações!$B$3&lt;&gt;"Simples"),MOD(MM83-MJ83,1)-MP83,0)</f>
        <v>0</v>
      </c>
      <c r="MP83" s="72">
        <f t="shared" si="200"/>
        <v>0</v>
      </c>
      <c r="MQ83">
        <f t="shared" si="201"/>
        <v>0</v>
      </c>
      <c r="MR83">
        <f t="shared" si="202"/>
        <v>0</v>
      </c>
      <c r="MS83" s="38" t="str">
        <f>IF(MN83=0,"",IF(MQ83&gt;Configurações!$B$15,"7DIA ","")&amp;IF(AND(WEEKDAY(MJ$5)=1,MR83&gt;IF($D83="F",Configurações!$B$13,Configurações!$B$14)),"DOM ","")&amp;IF(Configurações!$B$3="Simples","",IF(ROUND(MO83*1440,0)&lt;=ROUND(Configurações!$B$11*1440,0),IF(ROUND(MP83*1440,0)&gt;0,"INT-INDEVIDO",""),IF(ROUND(MO83*1440,0)&lt;=ROUND(Configurações!$B$12*1440,0),IF(ROUND(MP83*1440,0)&lt;&gt;ROUND(Configurações!$B$8*1440,0),"INT-15MIN",""),IF(OR(ROUND(MP83*1440,0)&lt;ROUND(Configurações!$B$9*1440,0),ROUND(MP83*1440,0)&gt;ROUND(Configurações!$B$10*1440,0)),"INT-1H2H","")))))</f>
        <v/>
      </c>
      <c r="MT83" t="str">
        <f>IF(Configurações!$B$3="Simples",IF('Escala Simples'!AQ83="Trabalho","TRAB",IF('Escala Simples'!AQ83="Folga","FOLGA",IF('Escala Simples'!AQ83="Atestado","ATEST",IF('Escala Simples'!AQ83="Férias","FERIAS","")))),"")</f>
        <v/>
      </c>
      <c r="MU83" s="71" t="str">
        <f>IF(Configurações!$B$3="Colunas",IF('Escala Colunas'!Q242="","",'Escala Colunas'!Q242),IF(Configurações!$B$3="Simples","",IF('Escala Linhas'!FT83="","",'Escala Linhas'!FT83)))</f>
        <v/>
      </c>
      <c r="MV83" s="71" t="str">
        <f>IF(Configurações!$B$3="Colunas",IF('Escala Colunas'!Q243="","",'Escala Colunas'!Q243),IF(Configurações!$B$3="Simples","",IF('Escala Linhas'!FU83="","",'Escala Linhas'!FU83)))</f>
        <v/>
      </c>
      <c r="MW83" s="71" t="str">
        <f>IF(Configurações!$B$3="Colunas",IF('Escala Colunas'!Q244="","",'Escala Colunas'!Q244),IF(Configurações!$B$3="Simples","",IF('Escala Linhas'!FV83="","",'Escala Linhas'!FV83)))</f>
        <v/>
      </c>
      <c r="MX83" s="71" t="str">
        <f>IF(Configurações!$B$3="Colunas",IF('Escala Colunas'!Q245="","",'Escala Colunas'!Q245),IF(Configurações!$B$3="Simples","",IF('Escala Linhas'!FW83="","",'Escala Linhas'!FW83)))</f>
        <v/>
      </c>
      <c r="MY83">
        <f>IF($B83="",0,IF(Configurações!$B$3="Simples",IF(OR(NE83="TRAB",NE83="ATEST"),1,0),IF(AND(MU83&lt;&gt;"",MX83&lt;&gt;""),1,0)))</f>
        <v>0</v>
      </c>
      <c r="MZ83" s="72">
        <f>IF(AND(MY83=1,Configurações!$B$3&lt;&gt;"Simples"),MOD(MX83-MU83,1)-NA83,0)</f>
        <v>0</v>
      </c>
      <c r="NA83" s="72">
        <f t="shared" si="203"/>
        <v>0</v>
      </c>
      <c r="NB83">
        <f t="shared" si="204"/>
        <v>0</v>
      </c>
      <c r="NC83">
        <f t="shared" si="205"/>
        <v>0</v>
      </c>
      <c r="ND83" s="38" t="str">
        <f>IF(MY83=0,"",IF(NB83&gt;Configurações!$B$15,"7DIA ","")&amp;IF(AND(WEEKDAY(MU$5)=1,NC83&gt;IF($D83="F",Configurações!$B$13,Configurações!$B$14)),"DOM ","")&amp;IF(Configurações!$B$3="Simples","",IF(ROUND(MZ83*1440,0)&lt;=ROUND(Configurações!$B$11*1440,0),IF(ROUND(NA83*1440,0)&gt;0,"INT-INDEVIDO",""),IF(ROUND(MZ83*1440,0)&lt;=ROUND(Configurações!$B$12*1440,0),IF(ROUND(NA83*1440,0)&lt;&gt;ROUND(Configurações!$B$8*1440,0),"INT-15MIN",""),IF(OR(ROUND(NA83*1440,0)&lt;ROUND(Configurações!$B$9*1440,0),ROUND(NA83*1440,0)&gt;ROUND(Configurações!$B$10*1440,0)),"INT-1H2H","")))))</f>
        <v/>
      </c>
      <c r="NE83" t="str">
        <f>IF(Configurações!$B$3="Simples",IF('Escala Simples'!AR83="Trabalho","TRAB",IF('Escala Simples'!AR83="Folga","FOLGA",IF('Escala Simples'!AR83="Atestado","ATEST",IF('Escala Simples'!AR83="Férias","FERIAS","")))),"")</f>
        <v/>
      </c>
      <c r="NF83" s="71" t="str">
        <f>IF(Configurações!$B$3="Colunas",IF('Escala Colunas'!Q247="","",'Escala Colunas'!Q247),IF(Configurações!$B$3="Simples","",IF('Escala Linhas'!FY83="","",'Escala Linhas'!FY83)))</f>
        <v/>
      </c>
      <c r="NG83" s="71" t="str">
        <f>IF(Configurações!$B$3="Colunas",IF('Escala Colunas'!Q248="","",'Escala Colunas'!Q248),IF(Configurações!$B$3="Simples","",IF('Escala Linhas'!FZ83="","",'Escala Linhas'!FZ83)))</f>
        <v/>
      </c>
      <c r="NH83" s="71" t="str">
        <f>IF(Configurações!$B$3="Colunas",IF('Escala Colunas'!Q249="","",'Escala Colunas'!Q249),IF(Configurações!$B$3="Simples","",IF('Escala Linhas'!GA83="","",'Escala Linhas'!GA83)))</f>
        <v/>
      </c>
      <c r="NI83" s="71" t="str">
        <f>IF(Configurações!$B$3="Colunas",IF('Escala Colunas'!Q250="","",'Escala Colunas'!Q250),IF(Configurações!$B$3="Simples","",IF('Escala Linhas'!GB83="","",'Escala Linhas'!GB83)))</f>
        <v/>
      </c>
      <c r="NJ83">
        <f>IF($B83="",0,IF(Configurações!$B$3="Simples",IF(OR(NP83="TRAB",NP83="ATEST"),1,0),IF(AND(NF83&lt;&gt;"",NI83&lt;&gt;""),1,0)))</f>
        <v>0</v>
      </c>
      <c r="NK83" s="72">
        <f>IF(AND(NJ83=1,Configurações!$B$3&lt;&gt;"Simples"),MOD(NI83-NF83,1)-NL83,0)</f>
        <v>0</v>
      </c>
      <c r="NL83" s="72">
        <f t="shared" si="206"/>
        <v>0</v>
      </c>
      <c r="NM83">
        <f t="shared" si="207"/>
        <v>0</v>
      </c>
      <c r="NN83">
        <f t="shared" si="208"/>
        <v>0</v>
      </c>
      <c r="NO83" s="38" t="str">
        <f>IF(NJ83=0,"",IF(NM83&gt;Configurações!$B$15,"7DIA ","")&amp;IF(AND(WEEKDAY(NF$5)=1,NN83&gt;IF($D83="F",Configurações!$B$13,Configurações!$B$14)),"DOM ","")&amp;IF(Configurações!$B$3="Simples","",IF(ROUND(NK83*1440,0)&lt;=ROUND(Configurações!$B$11*1440,0),IF(ROUND(NL83*1440,0)&gt;0,"INT-INDEVIDO",""),IF(ROUND(NK83*1440,0)&lt;=ROUND(Configurações!$B$12*1440,0),IF(ROUND(NL83*1440,0)&lt;&gt;ROUND(Configurações!$B$8*1440,0),"INT-15MIN",""),IF(OR(ROUND(NL83*1440,0)&lt;ROUND(Configurações!$B$9*1440,0),ROUND(NL83*1440,0)&gt;ROUND(Configurações!$B$10*1440,0)),"INT-1H2H","")))))</f>
        <v/>
      </c>
      <c r="NP83" t="str">
        <f>IF(Configurações!$B$3="Simples",IF('Escala Simples'!AS83="Trabalho","TRAB",IF('Escala Simples'!AS83="Folga","FOLGA",IF('Escala Simples'!AS83="Atestado","ATEST",IF('Escala Simples'!AS83="Férias","FERIAS","")))),"")</f>
        <v/>
      </c>
      <c r="NQ83" s="71" t="str">
        <f>IF(Configurações!$B$3="Colunas",IF('Escala Colunas'!Q252="","",'Escala Colunas'!Q252),IF(Configurações!$B$3="Simples","",IF('Escala Linhas'!GD83="","",'Escala Linhas'!GD83)))</f>
        <v/>
      </c>
      <c r="NR83" s="71" t="str">
        <f>IF(Configurações!$B$3="Colunas",IF('Escala Colunas'!Q253="","",'Escala Colunas'!Q253),IF(Configurações!$B$3="Simples","",IF('Escala Linhas'!GE83="","",'Escala Linhas'!GE83)))</f>
        <v/>
      </c>
      <c r="NS83" s="71" t="str">
        <f>IF(Configurações!$B$3="Colunas",IF('Escala Colunas'!Q254="","",'Escala Colunas'!Q254),IF(Configurações!$B$3="Simples","",IF('Escala Linhas'!GF83="","",'Escala Linhas'!GF83)))</f>
        <v/>
      </c>
      <c r="NT83" s="71" t="str">
        <f>IF(Configurações!$B$3="Colunas",IF('Escala Colunas'!Q255="","",'Escala Colunas'!Q255),IF(Configurações!$B$3="Simples","",IF('Escala Linhas'!GG83="","",'Escala Linhas'!GG83)))</f>
        <v/>
      </c>
      <c r="NU83">
        <f>IF($B83="",0,IF(Configurações!$B$3="Simples",IF(OR(OA83="TRAB",OA83="ATEST"),1,0),IF(AND(NQ83&lt;&gt;"",NT83&lt;&gt;""),1,0)))</f>
        <v>0</v>
      </c>
      <c r="NV83" s="72">
        <f>IF(AND(NU83=1,Configurações!$B$3&lt;&gt;"Simples"),MOD(NT83-NQ83,1)-NW83,0)</f>
        <v>0</v>
      </c>
      <c r="NW83" s="72">
        <f t="shared" si="209"/>
        <v>0</v>
      </c>
      <c r="NX83">
        <f t="shared" si="210"/>
        <v>0</v>
      </c>
      <c r="NY83">
        <f t="shared" si="211"/>
        <v>0</v>
      </c>
      <c r="NZ83" s="38" t="str">
        <f>IF(NU83=0,"",IF(NX83&gt;Configurações!$B$15,"7DIA ","")&amp;IF(AND(WEEKDAY(NQ$5)=1,NY83&gt;IF($D83="F",Configurações!$B$13,Configurações!$B$14)),"DOM ","")&amp;IF(Configurações!$B$3="Simples","",IF(ROUND(NV83*1440,0)&lt;=ROUND(Configurações!$B$11*1440,0),IF(ROUND(NW83*1440,0)&gt;0,"INT-INDEVIDO",""),IF(ROUND(NV83*1440,0)&lt;=ROUND(Configurações!$B$12*1440,0),IF(ROUND(NW83*1440,0)&lt;&gt;ROUND(Configurações!$B$8*1440,0),"INT-15MIN",""),IF(OR(ROUND(NW83*1440,0)&lt;ROUND(Configurações!$B$9*1440,0),ROUND(NW83*1440,0)&gt;ROUND(Configurações!$B$10*1440,0)),"INT-1H2H","")))))</f>
        <v/>
      </c>
      <c r="OA83" t="str">
        <f>IF(Configurações!$B$3="Simples",IF('Escala Simples'!AT83="Trabalho","TRAB",IF('Escala Simples'!AT83="Folga","FOLGA",IF('Escala Simples'!AT83="Atestado","ATEST",IF('Escala Simples'!AT83="Férias","FERIAS","")))),"")</f>
        <v/>
      </c>
      <c r="OB83" s="72">
        <f>SUMIFS(Cálculos!$G83:$OA83,Cálculos!$G$4:$OA$4,"H",Cálculos!$G$3:$OA$3,1)</f>
        <v>0</v>
      </c>
      <c r="OC83">
        <f>SUMIFS(Cálculos!$G83:$OA83,Cálculos!$G$4:$OA$4,"T",Cálculos!$G$3:$OA$3,1)</f>
        <v>0</v>
      </c>
      <c r="OD83" s="69" t="str">
        <f>IF($B83="","",IF(AND(Configurações!$B$3&lt;&gt;"Simples",ISNUMBER($C83),ROUND(OB83*1440,0)&gt;$C83*60),"Jornada semanal excedida: "&amp;TEXT(OB83,"[h]:mm")&amp;" (contratada "&amp;$C83&amp;"h) • ","")&amp;IF(IF(Configurações!$B$6="Sim",OC83&gt;6,OC83&gt;Configurações!$B$5),IF(Configurações!$B$6="Sim","Semana inteira sem folga — mínimo 1 folga (CCT/ACT) • ","Mais de "&amp;Configurações!$B$5&amp;" dias trabalhados — obrigatórias 2 folgas semanais • "),"")&amp;IF(COUNTIF(G83:CD83,"*7DIA*")&gt;0,"7º dia consecutivo de trabalho • ","")&amp;IF(COUNTIF(G83:CD83,"*DOM*")&gt;0,"Domingos consecutivos acima do permitido • ","")&amp;IF(COUNTIF(G83:CD83,"*INT-INDEVIDO*")&gt;0,"Intervalo indevido em jornada até 4h • ","")&amp;IF(COUNTIF(G83:CD83,"*INT-15MIN*")&gt;0,"Intervalo deve ser de 15 min (jornada 4h01–6h) • ","")&amp;IF(COUNTIF(G83:CD83,"*INT-1H2H*")&gt;0,"Intervalo fora de 1h–2h (jornada acima de 6h) • ",""))</f>
        <v/>
      </c>
      <c r="OE83">
        <f>IF($B83="",0,IF(AND(Configurações!$B$3&lt;&gt;"Simples",ISNUMBER($C83),ROUND(OB83*1440,0)&gt;$C83*60),1,0))</f>
        <v>0</v>
      </c>
      <c r="OF83">
        <f>IF($B83="",0,IF(IF(Configurações!$B$6="Sim",OC83&gt;6,OC83&gt;Configurações!$B$5),1,0))</f>
        <v>0</v>
      </c>
      <c r="OG83" s="72">
        <f>SUMIFS(Cálculos!$G83:$OA83,Cálculos!$G$4:$OA$4,"H",Cálculos!$G$3:$OA$3,2)</f>
        <v>0</v>
      </c>
      <c r="OH83">
        <f>SUMIFS(Cálculos!$G83:$OA83,Cálculos!$G$4:$OA$4,"T",Cálculos!$G$3:$OA$3,2)</f>
        <v>0</v>
      </c>
      <c r="OI83" s="69" t="str">
        <f>IF($B83="","",IF(AND(Configurações!$B$3&lt;&gt;"Simples",ISNUMBER($C83),ROUND(OG83*1440,0)&gt;$C83*60),"Jornada semanal excedida: "&amp;TEXT(OG83,"[h]:mm")&amp;" (contratada "&amp;$C83&amp;"h) • ","")&amp;IF(IF(Configurações!$B$6="Sim",OH83&gt;6,OH83&gt;Configurações!$B$5),IF(Configurações!$B$6="Sim","Semana inteira sem folga — mínimo 1 folga (CCT/ACT) • ","Mais de "&amp;Configurações!$B$5&amp;" dias trabalhados — obrigatórias 2 folgas semanais • "),"")&amp;IF(COUNTIF(CF83:FC83,"*7DIA*")&gt;0,"7º dia consecutivo de trabalho • ","")&amp;IF(COUNTIF(CF83:FC83,"*DOM*")&gt;0,"Domingos consecutivos acima do permitido • ","")&amp;IF(COUNTIF(CF83:FC83,"*INT-INDEVIDO*")&gt;0,"Intervalo indevido em jornada até 4h • ","")&amp;IF(COUNTIF(CF83:FC83,"*INT-15MIN*")&gt;0,"Intervalo deve ser de 15 min (jornada 4h01–6h) • ","")&amp;IF(COUNTIF(CF83:FC83,"*INT-1H2H*")&gt;0,"Intervalo fora de 1h–2h (jornada acima de 6h) • ",""))</f>
        <v/>
      </c>
      <c r="OJ83">
        <f>IF($B83="",0,IF(AND(Configurações!$B$3&lt;&gt;"Simples",ISNUMBER($C83),ROUND(OG83*1440,0)&gt;$C83*60),1,0))</f>
        <v>0</v>
      </c>
      <c r="OK83">
        <f>IF($B83="",0,IF(IF(Configurações!$B$6="Sim",OH83&gt;6,OH83&gt;Configurações!$B$5),1,0))</f>
        <v>0</v>
      </c>
      <c r="OL83" s="72">
        <f>SUMIFS(Cálculos!$G83:$OA83,Cálculos!$G$4:$OA$4,"H",Cálculos!$G$3:$OA$3,3)</f>
        <v>0</v>
      </c>
      <c r="OM83">
        <f>SUMIFS(Cálculos!$G83:$OA83,Cálculos!$G$4:$OA$4,"T",Cálculos!$G$3:$OA$3,3)</f>
        <v>0</v>
      </c>
      <c r="ON83" s="69" t="str">
        <f>IF($B83="","",IF(AND(Configurações!$B$3&lt;&gt;"Simples",ISNUMBER($C83),ROUND(OL83*1440,0)&gt;$C83*60),"Jornada semanal excedida: "&amp;TEXT(OL83,"[h]:mm")&amp;" (contratada "&amp;$C83&amp;"h) • ","")&amp;IF(IF(Configurações!$B$6="Sim",OM83&gt;6,OM83&gt;Configurações!$B$5),IF(Configurações!$B$6="Sim","Semana inteira sem folga — mínimo 1 folga (CCT/ACT) • ","Mais de "&amp;Configurações!$B$5&amp;" dias trabalhados — obrigatórias 2 folgas semanais • "),"")&amp;IF(COUNTIF(FE83:IB83,"*7DIA*")&gt;0,"7º dia consecutivo de trabalho • ","")&amp;IF(COUNTIF(FE83:IB83,"*DOM*")&gt;0,"Domingos consecutivos acima do permitido • ","")&amp;IF(COUNTIF(FE83:IB83,"*INT-INDEVIDO*")&gt;0,"Intervalo indevido em jornada até 4h • ","")&amp;IF(COUNTIF(FE83:IB83,"*INT-15MIN*")&gt;0,"Intervalo deve ser de 15 min (jornada 4h01–6h) • ","")&amp;IF(COUNTIF(FE83:IB83,"*INT-1H2H*")&gt;0,"Intervalo fora de 1h–2h (jornada acima de 6h) • ",""))</f>
        <v/>
      </c>
      <c r="OO83">
        <f>IF($B83="",0,IF(AND(Configurações!$B$3&lt;&gt;"Simples",ISNUMBER($C83),ROUND(OL83*1440,0)&gt;$C83*60),1,0))</f>
        <v>0</v>
      </c>
      <c r="OP83">
        <f>IF($B83="",0,IF(IF(Configurações!$B$6="Sim",OM83&gt;6,OM83&gt;Configurações!$B$5),1,0))</f>
        <v>0</v>
      </c>
      <c r="OQ83" s="72">
        <f>SUMIFS(Cálculos!$G83:$OA83,Cálculos!$G$4:$OA$4,"H",Cálculos!$G$3:$OA$3,4)</f>
        <v>0</v>
      </c>
      <c r="OR83">
        <f>SUMIFS(Cálculos!$G83:$OA83,Cálculos!$G$4:$OA$4,"T",Cálculos!$G$3:$OA$3,4)</f>
        <v>0</v>
      </c>
      <c r="OS83" s="69" t="str">
        <f>IF($B83="","",IF(AND(Configurações!$B$3&lt;&gt;"Simples",ISNUMBER($C83),ROUND(OQ83*1440,0)&gt;$C83*60),"Jornada semanal excedida: "&amp;TEXT(OQ83,"[h]:mm")&amp;" (contratada "&amp;$C83&amp;"h) • ","")&amp;IF(IF(Configurações!$B$6="Sim",OR83&gt;6,OR83&gt;Configurações!$B$5),IF(Configurações!$B$6="Sim","Semana inteira sem folga — mínimo 1 folga (CCT/ACT) • ","Mais de "&amp;Configurações!$B$5&amp;" dias trabalhados — obrigatórias 2 folgas semanais • "),"")&amp;IF(COUNTIF(ID83:LA83,"*7DIA*")&gt;0,"7º dia consecutivo de trabalho • ","")&amp;IF(COUNTIF(ID83:LA83,"*DOM*")&gt;0,"Domingos consecutivos acima do permitido • ","")&amp;IF(COUNTIF(ID83:LA83,"*INT-INDEVIDO*")&gt;0,"Intervalo indevido em jornada até 4h • ","")&amp;IF(COUNTIF(ID83:LA83,"*INT-15MIN*")&gt;0,"Intervalo deve ser de 15 min (jornada 4h01–6h) • ","")&amp;IF(COUNTIF(ID83:LA83,"*INT-1H2H*")&gt;0,"Intervalo fora de 1h–2h (jornada acima de 6h) • ",""))</f>
        <v/>
      </c>
      <c r="OT83">
        <f>IF($B83="",0,IF(AND(Configurações!$B$3&lt;&gt;"Simples",ISNUMBER($C83),ROUND(OQ83*1440,0)&gt;$C83*60),1,0))</f>
        <v>0</v>
      </c>
      <c r="OU83">
        <f>IF($B83="",0,IF(IF(Configurações!$B$6="Sim",OR83&gt;6,OR83&gt;Configurações!$B$5),1,0))</f>
        <v>0</v>
      </c>
      <c r="OV83" s="72">
        <f>SUMIFS(Cálculos!$G83:$OA83,Cálculos!$G$4:$OA$4,"H",Cálculos!$G$3:$OA$3,5)</f>
        <v>0</v>
      </c>
      <c r="OW83">
        <f>SUMIFS(Cálculos!$G83:$OA83,Cálculos!$G$4:$OA$4,"T",Cálculos!$G$3:$OA$3,5)</f>
        <v>0</v>
      </c>
      <c r="OX83" s="69" t="str">
        <f>IF($B83="","",IF(AND(Configurações!$B$3&lt;&gt;"Simples",ISNUMBER($C83),ROUND(OV83*1440,0)&gt;$C83*60),"Jornada semanal excedida: "&amp;TEXT(OV83,"[h]:mm")&amp;" (contratada "&amp;$C83&amp;"h) • ","")&amp;IF(IF(Configurações!$B$6="Sim",OW83&gt;6,OW83&gt;Configurações!$B$5),IF(Configurações!$B$6="Sim","Semana inteira sem folga — mínimo 1 folga (CCT/ACT) • ","Mais de "&amp;Configurações!$B$5&amp;" dias trabalhados — obrigatórias 2 folgas semanais • "),"")&amp;IF(COUNTIF(LC83:NZ83,"*7DIA*")&gt;0,"7º dia consecutivo de trabalho • ","")&amp;IF(COUNTIF(LC83:NZ83,"*DOM*")&gt;0,"Domingos consecutivos acima do permitido • ","")&amp;IF(COUNTIF(LC83:NZ83,"*INT-INDEVIDO*")&gt;0,"Intervalo indevido em jornada até 4h • ","")&amp;IF(COUNTIF(LC83:NZ83,"*INT-15MIN*")&gt;0,"Intervalo deve ser de 15 min (jornada 4h01–6h) • ","")&amp;IF(COUNTIF(LC83:NZ83,"*INT-1H2H*")&gt;0,"Intervalo fora de 1h–2h (jornada acima de 6h) • ",""))</f>
        <v/>
      </c>
      <c r="OY83">
        <f>IF($B83="",0,IF(AND(Configurações!$B$3&lt;&gt;"Simples",ISNUMBER($C83),ROUND(OV83*1440,0)&gt;$C83*60),1,0))</f>
        <v>0</v>
      </c>
      <c r="OZ83">
        <f>IF($B83="",0,IF(IF(Configurações!$B$6="Sim",OW83&gt;6,OW83&gt;Configurações!$B$5),1,0))</f>
        <v>0</v>
      </c>
      <c r="PA83">
        <f>IF($B83="",0,SUMPRODUCT((Cálculos!$G$4:$OA$4="T")*(Cálculos!$G$5:$OA$5&gt;=$PA$5)*(Cálculos!$G$5:$OA$5&lt;=$PB$5))-PE83)</f>
        <v>0</v>
      </c>
      <c r="PB83">
        <f>IF($B83="",0,PA83-SUMIFS(Cálculos!$G83:$OA83,Cálculos!$G$4:$OA$4,"T",Cálculos!$G$5:$OA$5,"&gt;="&amp;$PA$5,Cálculos!$G$5:$OA$5,"&lt;="&amp;$PB$5))</f>
        <v>0</v>
      </c>
      <c r="PC83">
        <f>ROUND(PA83*Configurações!$B$7/7,0)</f>
        <v>0</v>
      </c>
      <c r="PD83">
        <f>IF(AND(Configurações!$B$6="Sim",PA83&gt;0,PB83&lt;PC83),1,0)</f>
        <v>0</v>
      </c>
      <c r="PE83">
        <f>IF($B83="",0,COUNTIFS(Cálculos!$G$4:$OA$4,"ST",Cálculos!$G$5:$OA$5,"&gt;="&amp;$PA$5,Cálculos!$G$5:$OA$5,"&lt;="&amp;$PB$5,Cálculos!$G83:$OA83,"FERIAS"))</f>
        <v>0</v>
      </c>
      <c r="PF83">
        <f>IF($B83="",0,SUMPRODUCT((Cálculos!$G$4:$OA$4="T")*(Cálculos!$G$5:$OA$5&gt;=$PF$5)*(Cálculos!$G$5:$OA$5&lt;=$PG$5))-PJ83)</f>
        <v>0</v>
      </c>
      <c r="PG83">
        <f>IF($B83="",0,PF83-SUMIFS(Cálculos!$G83:$OA83,Cálculos!$G$4:$OA$4,"T",Cálculos!$G$5:$OA$5,"&gt;="&amp;$PF$5,Cálculos!$G$5:$OA$5,"&lt;="&amp;$PG$5))</f>
        <v>0</v>
      </c>
      <c r="PH83">
        <f>ROUND(PF83*Configurações!$B$7/7,0)</f>
        <v>0</v>
      </c>
      <c r="PI83">
        <f>IF(AND(Configurações!$B$6="Sim",PF83&gt;0,PG83&lt;PH83),1,0)</f>
        <v>0</v>
      </c>
      <c r="PJ83">
        <f>IF($B83="",0,COUNTIFS(Cálculos!$G$4:$OA$4,"ST",Cálculos!$G$5:$OA$5,"&gt;="&amp;$PF$5,Cálculos!$G$5:$OA$5,"&lt;="&amp;$PG$5,Cálculos!$G83:$OA83,"FERIAS"))</f>
        <v>0</v>
      </c>
      <c r="PK83">
        <f>IF($B83="",0,SUMPRODUCT((Cálculos!$G$4:$OA$4="T")*(Cálculos!$G$5:$OA$5&gt;=$PK$5)*(Cálculos!$G$5:$OA$5&lt;=$PL$5))-PO83)</f>
        <v>0</v>
      </c>
      <c r="PL83">
        <f>IF($B83="",0,PK83-SUMIFS(Cálculos!$G83:$OA83,Cálculos!$G$4:$OA$4,"T",Cálculos!$G$5:$OA$5,"&gt;="&amp;$PK$5,Cálculos!$G$5:$OA$5,"&lt;="&amp;$PL$5))</f>
        <v>0</v>
      </c>
      <c r="PM83">
        <f>ROUND(PK83*Configurações!$B$7/7,0)</f>
        <v>0</v>
      </c>
      <c r="PN83">
        <f>IF(AND(Configurações!$B$6="Sim",PK83&gt;0,PL83&lt;PM83),1,0)</f>
        <v>0</v>
      </c>
      <c r="PO83">
        <f>IF($B83="",0,COUNTIFS(Cálculos!$G$4:$OA$4,"ST",Cálculos!$G$5:$OA$5,"&gt;="&amp;$PK$5,Cálculos!$G$5:$OA$5,"&lt;="&amp;$PL$5,Cálculos!$G83:$OA83,"FERIAS"))</f>
        <v>0</v>
      </c>
      <c r="PP83" s="69" t="str">
        <f t="shared" si="212"/>
        <v/>
      </c>
    </row>
    <row r="84" spans="1:432" x14ac:dyDescent="0.25">
      <c r="A84" s="68" t="str">
        <f t="shared" ref="A84:A87" si="213">IF($B84="","",13)</f>
        <v/>
      </c>
      <c r="B84" s="69" t="str">
        <f>IF(Configurações!$B$3="Colunas",IF('Escala Colunas'!Q$4="","",'Escala Colunas'!Q$4),IF(Configurações!$B$3="Simples",IF('Escala Simples'!$B84="","",'Escala Simples'!$B84),IF('Escala Linhas'!$B84="","",'Escala Linhas'!$B84)))</f>
        <v/>
      </c>
      <c r="C84" s="70" t="str">
        <f>IF($B84="","",IFERROR(INDEX(Funcionários!$D$5:$D$84,MATCH($B84,Funcionários!$B$5:$B$84,0)),""))</f>
        <v/>
      </c>
      <c r="D84" t="str">
        <f>IF($B84="","",IFERROR(INDEX(Funcionários!$C$5:$C$84,MATCH($B84,Funcionários!$B$5:$B$84,0)),""))</f>
        <v/>
      </c>
      <c r="E84">
        <f>IF($B84="",0,IFERROR(N(INDEX(Funcionários!$E$5:$E$84,MATCH($B84,Funcionários!$B$5:$B$84,0))),0))</f>
        <v>0</v>
      </c>
      <c r="F84">
        <f>IF($B84="",0,IFERROR(N(INDEX(Funcionários!$F$5:$F$84,MATCH($B84,Funcionários!$B$5:$B$84,0))),0))</f>
        <v>0</v>
      </c>
      <c r="G84" s="71" t="str">
        <f>IF(Configurações!$B$3="Colunas",IF('Escala Colunas'!Q71="","",'Escala Colunas'!Q71),IF(Configurações!$B$3="Simples","",IF('Escala Linhas'!D84="","",'Escala Linhas'!D84)))</f>
        <v/>
      </c>
      <c r="H84" s="71" t="str">
        <f>IF(Configurações!$B$3="Colunas",IF('Escala Colunas'!Q72="","",'Escala Colunas'!Q72),IF(Configurações!$B$3="Simples","",IF('Escala Linhas'!E84="","",'Escala Linhas'!E84)))</f>
        <v/>
      </c>
      <c r="I84" s="71" t="str">
        <f>IF(Configurações!$B$3="Colunas",IF('Escala Colunas'!Q73="","",'Escala Colunas'!Q73),IF(Configurações!$B$3="Simples","",IF('Escala Linhas'!F84="","",'Escala Linhas'!F84)))</f>
        <v/>
      </c>
      <c r="J84" s="71" t="str">
        <f>IF(Configurações!$B$3="Colunas",IF('Escala Colunas'!Q74="","",'Escala Colunas'!Q74),IF(Configurações!$B$3="Simples","",IF('Escala Linhas'!G84="","",'Escala Linhas'!G84)))</f>
        <v/>
      </c>
      <c r="K84">
        <f>IF($B84="",0,IF(Configurações!$B$3="Simples",IF(OR(Q84="TRAB",Q84="ATEST"),1,0),IF(AND(G84&lt;&gt;"",J84&lt;&gt;""),1,0)))</f>
        <v>0</v>
      </c>
      <c r="L84" s="72">
        <f>IF(AND(K84=1,Configurações!$B$3&lt;&gt;"Simples"),MOD(J84-G84,1)-M84,0)</f>
        <v>0</v>
      </c>
      <c r="M84" s="72">
        <f t="shared" ref="M84:M87" si="214">IF(AND(K84=1,H84&lt;&gt;"",I84&lt;&gt;""),MOD(I84-H84,1),0)</f>
        <v>0</v>
      </c>
      <c r="N84">
        <f t="shared" ref="N84:N87" si="215">IF(K84=1,$F84+1,0)</f>
        <v>0</v>
      </c>
      <c r="O84">
        <f t="shared" ref="O84:O87" si="216">IF(WEEKDAY(G$5)=1,IF(K84=1,$E84+1,0),$E84)</f>
        <v>0</v>
      </c>
      <c r="P84" s="38" t="str">
        <f>IF(K84=0,"",IF(N84&gt;Configurações!$B$15,"7DIA ","")&amp;IF(AND(WEEKDAY(G$5)=1,O84&gt;IF($D84="F",Configurações!$B$13,Configurações!$B$14)),"DOM ","")&amp;IF(Configurações!$B$3="Simples","",IF(ROUND(L84*1440,0)&lt;=ROUND(Configurações!$B$11*1440,0),IF(ROUND(M84*1440,0)&gt;0,"INT-INDEVIDO",""),IF(ROUND(L84*1440,0)&lt;=ROUND(Configurações!$B$12*1440,0),IF(ROUND(M84*1440,0)&lt;&gt;ROUND(Configurações!$B$8*1440,0),"INT-15MIN",""),IF(OR(ROUND(M84*1440,0)&lt;ROUND(Configurações!$B$9*1440,0),ROUND(M84*1440,0)&gt;ROUND(Configurações!$B$10*1440,0)),"INT-1H2H","")))))</f>
        <v/>
      </c>
      <c r="Q84" t="str">
        <f>IF(Configurações!$B$3="Simples",IF('Escala Simples'!D84="Trabalho","TRAB",IF('Escala Simples'!D84="Folga","FOLGA",IF('Escala Simples'!D84="Atestado","ATEST",IF('Escala Simples'!D84="Férias","FERIAS","")))),"")</f>
        <v/>
      </c>
      <c r="R84" s="71" t="str">
        <f>IF(Configurações!$B$3="Colunas",IF('Escala Colunas'!Q76="","",'Escala Colunas'!Q76),IF(Configurações!$B$3="Simples","",IF('Escala Linhas'!I84="","",'Escala Linhas'!I84)))</f>
        <v/>
      </c>
      <c r="S84" s="71" t="str">
        <f>IF(Configurações!$B$3="Colunas",IF('Escala Colunas'!Q77="","",'Escala Colunas'!Q77),IF(Configurações!$B$3="Simples","",IF('Escala Linhas'!J84="","",'Escala Linhas'!J84)))</f>
        <v/>
      </c>
      <c r="T84" s="71" t="str">
        <f>IF(Configurações!$B$3="Colunas",IF('Escala Colunas'!Q78="","",'Escala Colunas'!Q78),IF(Configurações!$B$3="Simples","",IF('Escala Linhas'!K84="","",'Escala Linhas'!K84)))</f>
        <v/>
      </c>
      <c r="U84" s="71" t="str">
        <f>IF(Configurações!$B$3="Colunas",IF('Escala Colunas'!Q79="","",'Escala Colunas'!Q79),IF(Configurações!$B$3="Simples","",IF('Escala Linhas'!L84="","",'Escala Linhas'!L84)))</f>
        <v/>
      </c>
      <c r="V84">
        <f>IF($B84="",0,IF(Configurações!$B$3="Simples",IF(OR(AB84="TRAB",AB84="ATEST"),1,0),IF(AND(R84&lt;&gt;"",U84&lt;&gt;""),1,0)))</f>
        <v>0</v>
      </c>
      <c r="W84" s="72">
        <f>IF(AND(V84=1,Configurações!$B$3&lt;&gt;"Simples"),MOD(U84-R84,1)-X84,0)</f>
        <v>0</v>
      </c>
      <c r="X84" s="72">
        <f t="shared" ref="X84:X87" si="217">IF(AND(V84=1,S84&lt;&gt;"",T84&lt;&gt;""),MOD(T84-S84,1),0)</f>
        <v>0</v>
      </c>
      <c r="Y84">
        <f t="shared" ref="Y84:Y87" si="218">IF(V84=1,N84+1,0)</f>
        <v>0</v>
      </c>
      <c r="Z84">
        <f t="shared" ref="Z84:Z87" si="219">IF(WEEKDAY(R$5)=1,IF(V84=1,O84+1,0),O84)</f>
        <v>0</v>
      </c>
      <c r="AA84" s="38" t="str">
        <f>IF(V84=0,"",IF(Y84&gt;Configurações!$B$15,"7DIA ","")&amp;IF(AND(WEEKDAY(R$5)=1,Z84&gt;IF($D84="F",Configurações!$B$13,Configurações!$B$14)),"DOM ","")&amp;IF(Configurações!$B$3="Simples","",IF(ROUND(W84*1440,0)&lt;=ROUND(Configurações!$B$11*1440,0),IF(ROUND(X84*1440,0)&gt;0,"INT-INDEVIDO",""),IF(ROUND(W84*1440,0)&lt;=ROUND(Configurações!$B$12*1440,0),IF(ROUND(X84*1440,0)&lt;&gt;ROUND(Configurações!$B$8*1440,0),"INT-15MIN",""),IF(OR(ROUND(X84*1440,0)&lt;ROUND(Configurações!$B$9*1440,0),ROUND(X84*1440,0)&gt;ROUND(Configurações!$B$10*1440,0)),"INT-1H2H","")))))</f>
        <v/>
      </c>
      <c r="AB84" t="str">
        <f>IF(Configurações!$B$3="Simples",IF('Escala Simples'!E84="Trabalho","TRAB",IF('Escala Simples'!E84="Folga","FOLGA",IF('Escala Simples'!E84="Atestado","ATEST",IF('Escala Simples'!E84="Férias","FERIAS","")))),"")</f>
        <v/>
      </c>
      <c r="AC84" s="71" t="str">
        <f>IF(Configurações!$B$3="Colunas",IF('Escala Colunas'!Q81="","",'Escala Colunas'!Q81),IF(Configurações!$B$3="Simples","",IF('Escala Linhas'!N84="","",'Escala Linhas'!N84)))</f>
        <v/>
      </c>
      <c r="AD84" s="71" t="str">
        <f>IF(Configurações!$B$3="Colunas",IF('Escala Colunas'!Q82="","",'Escala Colunas'!Q82),IF(Configurações!$B$3="Simples","",IF('Escala Linhas'!O84="","",'Escala Linhas'!O84)))</f>
        <v/>
      </c>
      <c r="AE84" s="71" t="str">
        <f>IF(Configurações!$B$3="Colunas",IF('Escala Colunas'!Q83="","",'Escala Colunas'!Q83),IF(Configurações!$B$3="Simples","",IF('Escala Linhas'!P84="","",'Escala Linhas'!P84)))</f>
        <v/>
      </c>
      <c r="AF84" s="71" t="str">
        <f>IF(Configurações!$B$3="Colunas",IF('Escala Colunas'!Q84="","",'Escala Colunas'!Q84),IF(Configurações!$B$3="Simples","",IF('Escala Linhas'!Q84="","",'Escala Linhas'!Q84)))</f>
        <v/>
      </c>
      <c r="AG84">
        <f>IF($B84="",0,IF(Configurações!$B$3="Simples",IF(OR(AM84="TRAB",AM84="ATEST"),1,0),IF(AND(AC84&lt;&gt;"",AF84&lt;&gt;""),1,0)))</f>
        <v>0</v>
      </c>
      <c r="AH84" s="72">
        <f>IF(AND(AG84=1,Configurações!$B$3&lt;&gt;"Simples"),MOD(AF84-AC84,1)-AI84,0)</f>
        <v>0</v>
      </c>
      <c r="AI84" s="72">
        <f t="shared" ref="AI84:AI87" si="220">IF(AND(AG84=1,AD84&lt;&gt;"",AE84&lt;&gt;""),MOD(AE84-AD84,1),0)</f>
        <v>0</v>
      </c>
      <c r="AJ84">
        <f t="shared" ref="AJ84:AJ87" si="221">IF(AG84=1,Y84+1,0)</f>
        <v>0</v>
      </c>
      <c r="AK84">
        <f t="shared" ref="AK84:AK87" si="222">IF(WEEKDAY(AC$5)=1,IF(AG84=1,Z84+1,0),Z84)</f>
        <v>0</v>
      </c>
      <c r="AL84" s="38" t="str">
        <f>IF(AG84=0,"",IF(AJ84&gt;Configurações!$B$15,"7DIA ","")&amp;IF(AND(WEEKDAY(AC$5)=1,AK84&gt;IF($D84="F",Configurações!$B$13,Configurações!$B$14)),"DOM ","")&amp;IF(Configurações!$B$3="Simples","",IF(ROUND(AH84*1440,0)&lt;=ROUND(Configurações!$B$11*1440,0),IF(ROUND(AI84*1440,0)&gt;0,"INT-INDEVIDO",""),IF(ROUND(AH84*1440,0)&lt;=ROUND(Configurações!$B$12*1440,0),IF(ROUND(AI84*1440,0)&lt;&gt;ROUND(Configurações!$B$8*1440,0),"INT-15MIN",""),IF(OR(ROUND(AI84*1440,0)&lt;ROUND(Configurações!$B$9*1440,0),ROUND(AI84*1440,0)&gt;ROUND(Configurações!$B$10*1440,0)),"INT-1H2H","")))))</f>
        <v/>
      </c>
      <c r="AM84" t="str">
        <f>IF(Configurações!$B$3="Simples",IF('Escala Simples'!F84="Trabalho","TRAB",IF('Escala Simples'!F84="Folga","FOLGA",IF('Escala Simples'!F84="Atestado","ATEST",IF('Escala Simples'!F84="Férias","FERIAS","")))),"")</f>
        <v/>
      </c>
      <c r="AN84" s="71" t="str">
        <f>IF(Configurações!$B$3="Colunas",IF('Escala Colunas'!Q86="","",'Escala Colunas'!Q86),IF(Configurações!$B$3="Simples","",IF('Escala Linhas'!S84="","",'Escala Linhas'!S84)))</f>
        <v/>
      </c>
      <c r="AO84" s="71" t="str">
        <f>IF(Configurações!$B$3="Colunas",IF('Escala Colunas'!Q87="","",'Escala Colunas'!Q87),IF(Configurações!$B$3="Simples","",IF('Escala Linhas'!T84="","",'Escala Linhas'!T84)))</f>
        <v/>
      </c>
      <c r="AP84" s="71" t="str">
        <f>IF(Configurações!$B$3="Colunas",IF('Escala Colunas'!Q88="","",'Escala Colunas'!Q88),IF(Configurações!$B$3="Simples","",IF('Escala Linhas'!U84="","",'Escala Linhas'!U84)))</f>
        <v/>
      </c>
      <c r="AQ84" s="71" t="str">
        <f>IF(Configurações!$B$3="Colunas",IF('Escala Colunas'!Q89="","",'Escala Colunas'!Q89),IF(Configurações!$B$3="Simples","",IF('Escala Linhas'!V84="","",'Escala Linhas'!V84)))</f>
        <v/>
      </c>
      <c r="AR84">
        <f>IF($B84="",0,IF(Configurações!$B$3="Simples",IF(OR(AX84="TRAB",AX84="ATEST"),1,0),IF(AND(AN84&lt;&gt;"",AQ84&lt;&gt;""),1,0)))</f>
        <v>0</v>
      </c>
      <c r="AS84" s="72">
        <f>IF(AND(AR84=1,Configurações!$B$3&lt;&gt;"Simples"),MOD(AQ84-AN84,1)-AT84,0)</f>
        <v>0</v>
      </c>
      <c r="AT84" s="72">
        <f t="shared" ref="AT84:AT87" si="223">IF(AND(AR84=1,AO84&lt;&gt;"",AP84&lt;&gt;""),MOD(AP84-AO84,1),0)</f>
        <v>0</v>
      </c>
      <c r="AU84">
        <f t="shared" ref="AU84:AU87" si="224">IF(AR84=1,AJ84+1,0)</f>
        <v>0</v>
      </c>
      <c r="AV84">
        <f t="shared" ref="AV84:AV87" si="225">IF(WEEKDAY(AN$5)=1,IF(AR84=1,AK84+1,0),AK84)</f>
        <v>0</v>
      </c>
      <c r="AW84" s="38" t="str">
        <f>IF(AR84=0,"",IF(AU84&gt;Configurações!$B$15,"7DIA ","")&amp;IF(AND(WEEKDAY(AN$5)=1,AV84&gt;IF($D84="F",Configurações!$B$13,Configurações!$B$14)),"DOM ","")&amp;IF(Configurações!$B$3="Simples","",IF(ROUND(AS84*1440,0)&lt;=ROUND(Configurações!$B$11*1440,0),IF(ROUND(AT84*1440,0)&gt;0,"INT-INDEVIDO",""),IF(ROUND(AS84*1440,0)&lt;=ROUND(Configurações!$B$12*1440,0),IF(ROUND(AT84*1440,0)&lt;&gt;ROUND(Configurações!$B$8*1440,0),"INT-15MIN",""),IF(OR(ROUND(AT84*1440,0)&lt;ROUND(Configurações!$B$9*1440,0),ROUND(AT84*1440,0)&gt;ROUND(Configurações!$B$10*1440,0)),"INT-1H2H","")))))</f>
        <v/>
      </c>
      <c r="AX84" t="str">
        <f>IF(Configurações!$B$3="Simples",IF('Escala Simples'!G84="Trabalho","TRAB",IF('Escala Simples'!G84="Folga","FOLGA",IF('Escala Simples'!G84="Atestado","ATEST",IF('Escala Simples'!G84="Férias","FERIAS","")))),"")</f>
        <v/>
      </c>
      <c r="AY84" s="71" t="str">
        <f>IF(Configurações!$B$3="Colunas",IF('Escala Colunas'!Q91="","",'Escala Colunas'!Q91),IF(Configurações!$B$3="Simples","",IF('Escala Linhas'!X84="","",'Escala Linhas'!X84)))</f>
        <v/>
      </c>
      <c r="AZ84" s="71" t="str">
        <f>IF(Configurações!$B$3="Colunas",IF('Escala Colunas'!Q92="","",'Escala Colunas'!Q92),IF(Configurações!$B$3="Simples","",IF('Escala Linhas'!Y84="","",'Escala Linhas'!Y84)))</f>
        <v/>
      </c>
      <c r="BA84" s="71" t="str">
        <f>IF(Configurações!$B$3="Colunas",IF('Escala Colunas'!Q93="","",'Escala Colunas'!Q93),IF(Configurações!$B$3="Simples","",IF('Escala Linhas'!Z84="","",'Escala Linhas'!Z84)))</f>
        <v/>
      </c>
      <c r="BB84" s="71" t="str">
        <f>IF(Configurações!$B$3="Colunas",IF('Escala Colunas'!Q94="","",'Escala Colunas'!Q94),IF(Configurações!$B$3="Simples","",IF('Escala Linhas'!AA84="","",'Escala Linhas'!AA84)))</f>
        <v/>
      </c>
      <c r="BC84">
        <f>IF($B84="",0,IF(Configurações!$B$3="Simples",IF(OR(BI84="TRAB",BI84="ATEST"),1,0),IF(AND(AY84&lt;&gt;"",BB84&lt;&gt;""),1,0)))</f>
        <v>0</v>
      </c>
      <c r="BD84" s="72">
        <f>IF(AND(BC84=1,Configurações!$B$3&lt;&gt;"Simples"),MOD(BB84-AY84,1)-BE84,0)</f>
        <v>0</v>
      </c>
      <c r="BE84" s="72">
        <f t="shared" ref="BE84:BE87" si="226">IF(AND(BC84=1,AZ84&lt;&gt;"",BA84&lt;&gt;""),MOD(BA84-AZ84,1),0)</f>
        <v>0</v>
      </c>
      <c r="BF84">
        <f t="shared" ref="BF84:BF87" si="227">IF(BC84=1,AU84+1,0)</f>
        <v>0</v>
      </c>
      <c r="BG84">
        <f t="shared" ref="BG84:BG87" si="228">IF(WEEKDAY(AY$5)=1,IF(BC84=1,AV84+1,0),AV84)</f>
        <v>0</v>
      </c>
      <c r="BH84" s="38" t="str">
        <f>IF(BC84=0,"",IF(BF84&gt;Configurações!$B$15,"7DIA ","")&amp;IF(AND(WEEKDAY(AY$5)=1,BG84&gt;IF($D84="F",Configurações!$B$13,Configurações!$B$14)),"DOM ","")&amp;IF(Configurações!$B$3="Simples","",IF(ROUND(BD84*1440,0)&lt;=ROUND(Configurações!$B$11*1440,0),IF(ROUND(BE84*1440,0)&gt;0,"INT-INDEVIDO",""),IF(ROUND(BD84*1440,0)&lt;=ROUND(Configurações!$B$12*1440,0),IF(ROUND(BE84*1440,0)&lt;&gt;ROUND(Configurações!$B$8*1440,0),"INT-15MIN",""),IF(OR(ROUND(BE84*1440,0)&lt;ROUND(Configurações!$B$9*1440,0),ROUND(BE84*1440,0)&gt;ROUND(Configurações!$B$10*1440,0)),"INT-1H2H","")))))</f>
        <v/>
      </c>
      <c r="BI84" t="str">
        <f>IF(Configurações!$B$3="Simples",IF('Escala Simples'!H84="Trabalho","TRAB",IF('Escala Simples'!H84="Folga","FOLGA",IF('Escala Simples'!H84="Atestado","ATEST",IF('Escala Simples'!H84="Férias","FERIAS","")))),"")</f>
        <v/>
      </c>
      <c r="BJ84" s="71" t="str">
        <f>IF(Configurações!$B$3="Colunas",IF('Escala Colunas'!Q96="","",'Escala Colunas'!Q96),IF(Configurações!$B$3="Simples","",IF('Escala Linhas'!AC84="","",'Escala Linhas'!AC84)))</f>
        <v/>
      </c>
      <c r="BK84" s="71" t="str">
        <f>IF(Configurações!$B$3="Colunas",IF('Escala Colunas'!Q97="","",'Escala Colunas'!Q97),IF(Configurações!$B$3="Simples","",IF('Escala Linhas'!AD84="","",'Escala Linhas'!AD84)))</f>
        <v/>
      </c>
      <c r="BL84" s="71" t="str">
        <f>IF(Configurações!$B$3="Colunas",IF('Escala Colunas'!Q98="","",'Escala Colunas'!Q98),IF(Configurações!$B$3="Simples","",IF('Escala Linhas'!AE84="","",'Escala Linhas'!AE84)))</f>
        <v/>
      </c>
      <c r="BM84" s="71" t="str">
        <f>IF(Configurações!$B$3="Colunas",IF('Escala Colunas'!Q99="","",'Escala Colunas'!Q99),IF(Configurações!$B$3="Simples","",IF('Escala Linhas'!AF84="","",'Escala Linhas'!AF84)))</f>
        <v/>
      </c>
      <c r="BN84">
        <f>IF($B84="",0,IF(Configurações!$B$3="Simples",IF(OR(BT84="TRAB",BT84="ATEST"),1,0),IF(AND(BJ84&lt;&gt;"",BM84&lt;&gt;""),1,0)))</f>
        <v>0</v>
      </c>
      <c r="BO84" s="72">
        <f>IF(AND(BN84=1,Configurações!$B$3&lt;&gt;"Simples"),MOD(BM84-BJ84,1)-BP84,0)</f>
        <v>0</v>
      </c>
      <c r="BP84" s="72">
        <f t="shared" ref="BP84:BP87" si="229">IF(AND(BN84=1,BK84&lt;&gt;"",BL84&lt;&gt;""),MOD(BL84-BK84,1),0)</f>
        <v>0</v>
      </c>
      <c r="BQ84">
        <f t="shared" ref="BQ84:BQ87" si="230">IF(BN84=1,BF84+1,0)</f>
        <v>0</v>
      </c>
      <c r="BR84">
        <f t="shared" ref="BR84:BR87" si="231">IF(WEEKDAY(BJ$5)=1,IF(BN84=1,BG84+1,0),BG84)</f>
        <v>0</v>
      </c>
      <c r="BS84" s="38" t="str">
        <f>IF(BN84=0,"",IF(BQ84&gt;Configurações!$B$15,"7DIA ","")&amp;IF(AND(WEEKDAY(BJ$5)=1,BR84&gt;IF($D84="F",Configurações!$B$13,Configurações!$B$14)),"DOM ","")&amp;IF(Configurações!$B$3="Simples","",IF(ROUND(BO84*1440,0)&lt;=ROUND(Configurações!$B$11*1440,0),IF(ROUND(BP84*1440,0)&gt;0,"INT-INDEVIDO",""),IF(ROUND(BO84*1440,0)&lt;=ROUND(Configurações!$B$12*1440,0),IF(ROUND(BP84*1440,0)&lt;&gt;ROUND(Configurações!$B$8*1440,0),"INT-15MIN",""),IF(OR(ROUND(BP84*1440,0)&lt;ROUND(Configurações!$B$9*1440,0),ROUND(BP84*1440,0)&gt;ROUND(Configurações!$B$10*1440,0)),"INT-1H2H","")))))</f>
        <v/>
      </c>
      <c r="BT84" t="str">
        <f>IF(Configurações!$B$3="Simples",IF('Escala Simples'!I84="Trabalho","TRAB",IF('Escala Simples'!I84="Folga","FOLGA",IF('Escala Simples'!I84="Atestado","ATEST",IF('Escala Simples'!I84="Férias","FERIAS","")))),"")</f>
        <v/>
      </c>
      <c r="BU84" s="71" t="str">
        <f>IF(Configurações!$B$3="Colunas",IF('Escala Colunas'!Q101="","",'Escala Colunas'!Q101),IF(Configurações!$B$3="Simples","",IF('Escala Linhas'!AH84="","",'Escala Linhas'!AH84)))</f>
        <v/>
      </c>
      <c r="BV84" s="71" t="str">
        <f>IF(Configurações!$B$3="Colunas",IF('Escala Colunas'!Q102="","",'Escala Colunas'!Q102),IF(Configurações!$B$3="Simples","",IF('Escala Linhas'!AI84="","",'Escala Linhas'!AI84)))</f>
        <v/>
      </c>
      <c r="BW84" s="71" t="str">
        <f>IF(Configurações!$B$3="Colunas",IF('Escala Colunas'!Q103="","",'Escala Colunas'!Q103),IF(Configurações!$B$3="Simples","",IF('Escala Linhas'!AJ84="","",'Escala Linhas'!AJ84)))</f>
        <v/>
      </c>
      <c r="BX84" s="71" t="str">
        <f>IF(Configurações!$B$3="Colunas",IF('Escala Colunas'!Q104="","",'Escala Colunas'!Q104),IF(Configurações!$B$3="Simples","",IF('Escala Linhas'!AK84="","",'Escala Linhas'!AK84)))</f>
        <v/>
      </c>
      <c r="BY84">
        <f>IF($B84="",0,IF(Configurações!$B$3="Simples",IF(OR(CE84="TRAB",CE84="ATEST"),1,0),IF(AND(BU84&lt;&gt;"",BX84&lt;&gt;""),1,0)))</f>
        <v>0</v>
      </c>
      <c r="BZ84" s="72">
        <f>IF(AND(BY84=1,Configurações!$B$3&lt;&gt;"Simples"),MOD(BX84-BU84,1)-CA84,0)</f>
        <v>0</v>
      </c>
      <c r="CA84" s="72">
        <f t="shared" ref="CA84:CA87" si="232">IF(AND(BY84=1,BV84&lt;&gt;"",BW84&lt;&gt;""),MOD(BW84-BV84,1),0)</f>
        <v>0</v>
      </c>
      <c r="CB84">
        <f t="shared" ref="CB84:CB87" si="233">IF(BY84=1,BQ84+1,0)</f>
        <v>0</v>
      </c>
      <c r="CC84">
        <f t="shared" ref="CC84:CC87" si="234">IF(WEEKDAY(BU$5)=1,IF(BY84=1,BR84+1,0),BR84)</f>
        <v>0</v>
      </c>
      <c r="CD84" s="38" t="str">
        <f>IF(BY84=0,"",IF(CB84&gt;Configurações!$B$15,"7DIA ","")&amp;IF(AND(WEEKDAY(BU$5)=1,CC84&gt;IF($D84="F",Configurações!$B$13,Configurações!$B$14)),"DOM ","")&amp;IF(Configurações!$B$3="Simples","",IF(ROUND(BZ84*1440,0)&lt;=ROUND(Configurações!$B$11*1440,0),IF(ROUND(CA84*1440,0)&gt;0,"INT-INDEVIDO",""),IF(ROUND(BZ84*1440,0)&lt;=ROUND(Configurações!$B$12*1440,0),IF(ROUND(CA84*1440,0)&lt;&gt;ROUND(Configurações!$B$8*1440,0),"INT-15MIN",""),IF(OR(ROUND(CA84*1440,0)&lt;ROUND(Configurações!$B$9*1440,0),ROUND(CA84*1440,0)&gt;ROUND(Configurações!$B$10*1440,0)),"INT-1H2H","")))))</f>
        <v/>
      </c>
      <c r="CE84" t="str">
        <f>IF(Configurações!$B$3="Simples",IF('Escala Simples'!J84="Trabalho","TRAB",IF('Escala Simples'!J84="Folga","FOLGA",IF('Escala Simples'!J84="Atestado","ATEST",IF('Escala Simples'!J84="Férias","FERIAS","")))),"")</f>
        <v/>
      </c>
      <c r="CF84" s="71" t="str">
        <f>IF(Configurações!$B$3="Colunas",IF('Escala Colunas'!Q109="","",'Escala Colunas'!Q109),IF(Configurações!$B$3="Simples","",IF('Escala Linhas'!AP84="","",'Escala Linhas'!AP84)))</f>
        <v/>
      </c>
      <c r="CG84" s="71" t="str">
        <f>IF(Configurações!$B$3="Colunas",IF('Escala Colunas'!Q110="","",'Escala Colunas'!Q110),IF(Configurações!$B$3="Simples","",IF('Escala Linhas'!AQ84="","",'Escala Linhas'!AQ84)))</f>
        <v/>
      </c>
      <c r="CH84" s="71" t="str">
        <f>IF(Configurações!$B$3="Colunas",IF('Escala Colunas'!Q111="","",'Escala Colunas'!Q111),IF(Configurações!$B$3="Simples","",IF('Escala Linhas'!AR84="","",'Escala Linhas'!AR84)))</f>
        <v/>
      </c>
      <c r="CI84" s="71" t="str">
        <f>IF(Configurações!$B$3="Colunas",IF('Escala Colunas'!Q112="","",'Escala Colunas'!Q112),IF(Configurações!$B$3="Simples","",IF('Escala Linhas'!AS84="","",'Escala Linhas'!AS84)))</f>
        <v/>
      </c>
      <c r="CJ84">
        <f>IF($B84="",0,IF(Configurações!$B$3="Simples",IF(OR(CP84="TRAB",CP84="ATEST"),1,0),IF(AND(CF84&lt;&gt;"",CI84&lt;&gt;""),1,0)))</f>
        <v>0</v>
      </c>
      <c r="CK84" s="72">
        <f>IF(AND(CJ84=1,Configurações!$B$3&lt;&gt;"Simples"),MOD(CI84-CF84,1)-CL84,0)</f>
        <v>0</v>
      </c>
      <c r="CL84" s="72">
        <f t="shared" ref="CL84:CL87" si="235">IF(AND(CJ84=1,CG84&lt;&gt;"",CH84&lt;&gt;""),MOD(CH84-CG84,1),0)</f>
        <v>0</v>
      </c>
      <c r="CM84">
        <f t="shared" ref="CM84:CM87" si="236">IF(CJ84=1,CB84+1,0)</f>
        <v>0</v>
      </c>
      <c r="CN84">
        <f t="shared" ref="CN84:CN87" si="237">IF(WEEKDAY(CF$5)=1,IF(CJ84=1,CC84+1,0),CC84)</f>
        <v>0</v>
      </c>
      <c r="CO84" s="38" t="str">
        <f>IF(CJ84=0,"",IF(CM84&gt;Configurações!$B$15,"7DIA ","")&amp;IF(AND(WEEKDAY(CF$5)=1,CN84&gt;IF($D84="F",Configurações!$B$13,Configurações!$B$14)),"DOM ","")&amp;IF(Configurações!$B$3="Simples","",IF(ROUND(CK84*1440,0)&lt;=ROUND(Configurações!$B$11*1440,0),IF(ROUND(CL84*1440,0)&gt;0,"INT-INDEVIDO",""),IF(ROUND(CK84*1440,0)&lt;=ROUND(Configurações!$B$12*1440,0),IF(ROUND(CL84*1440,0)&lt;&gt;ROUND(Configurações!$B$8*1440,0),"INT-15MIN",""),IF(OR(ROUND(CL84*1440,0)&lt;ROUND(Configurações!$B$9*1440,0),ROUND(CL84*1440,0)&gt;ROUND(Configurações!$B$10*1440,0)),"INT-1H2H","")))))</f>
        <v/>
      </c>
      <c r="CP84" t="str">
        <f>IF(Configurações!$B$3="Simples",IF('Escala Simples'!M84="Trabalho","TRAB",IF('Escala Simples'!M84="Folga","FOLGA",IF('Escala Simples'!M84="Atestado","ATEST",IF('Escala Simples'!M84="Férias","FERIAS","")))),"")</f>
        <v/>
      </c>
      <c r="CQ84" s="71" t="str">
        <f>IF(Configurações!$B$3="Colunas",IF('Escala Colunas'!Q114="","",'Escala Colunas'!Q114),IF(Configurações!$B$3="Simples","",IF('Escala Linhas'!AU84="","",'Escala Linhas'!AU84)))</f>
        <v/>
      </c>
      <c r="CR84" s="71" t="str">
        <f>IF(Configurações!$B$3="Colunas",IF('Escala Colunas'!Q115="","",'Escala Colunas'!Q115),IF(Configurações!$B$3="Simples","",IF('Escala Linhas'!AV84="","",'Escala Linhas'!AV84)))</f>
        <v/>
      </c>
      <c r="CS84" s="71" t="str">
        <f>IF(Configurações!$B$3="Colunas",IF('Escala Colunas'!Q116="","",'Escala Colunas'!Q116),IF(Configurações!$B$3="Simples","",IF('Escala Linhas'!AW84="","",'Escala Linhas'!AW84)))</f>
        <v/>
      </c>
      <c r="CT84" s="71" t="str">
        <f>IF(Configurações!$B$3="Colunas",IF('Escala Colunas'!Q117="","",'Escala Colunas'!Q117),IF(Configurações!$B$3="Simples","",IF('Escala Linhas'!AX84="","",'Escala Linhas'!AX84)))</f>
        <v/>
      </c>
      <c r="CU84">
        <f>IF($B84="",0,IF(Configurações!$B$3="Simples",IF(OR(DA84="TRAB",DA84="ATEST"),1,0),IF(AND(CQ84&lt;&gt;"",CT84&lt;&gt;""),1,0)))</f>
        <v>0</v>
      </c>
      <c r="CV84" s="72">
        <f>IF(AND(CU84=1,Configurações!$B$3&lt;&gt;"Simples"),MOD(CT84-CQ84,1)-CW84,0)</f>
        <v>0</v>
      </c>
      <c r="CW84" s="72">
        <f t="shared" ref="CW84:CW87" si="238">IF(AND(CU84=1,CR84&lt;&gt;"",CS84&lt;&gt;""),MOD(CS84-CR84,1),0)</f>
        <v>0</v>
      </c>
      <c r="CX84">
        <f t="shared" ref="CX84:CX87" si="239">IF(CU84=1,CM84+1,0)</f>
        <v>0</v>
      </c>
      <c r="CY84">
        <f t="shared" ref="CY84:CY87" si="240">IF(WEEKDAY(CQ$5)=1,IF(CU84=1,CN84+1,0),CN84)</f>
        <v>0</v>
      </c>
      <c r="CZ84" s="38" t="str">
        <f>IF(CU84=0,"",IF(CX84&gt;Configurações!$B$15,"7DIA ","")&amp;IF(AND(WEEKDAY(CQ$5)=1,CY84&gt;IF($D84="F",Configurações!$B$13,Configurações!$B$14)),"DOM ","")&amp;IF(Configurações!$B$3="Simples","",IF(ROUND(CV84*1440,0)&lt;=ROUND(Configurações!$B$11*1440,0),IF(ROUND(CW84*1440,0)&gt;0,"INT-INDEVIDO",""),IF(ROUND(CV84*1440,0)&lt;=ROUND(Configurações!$B$12*1440,0),IF(ROUND(CW84*1440,0)&lt;&gt;ROUND(Configurações!$B$8*1440,0),"INT-15MIN",""),IF(OR(ROUND(CW84*1440,0)&lt;ROUND(Configurações!$B$9*1440,0),ROUND(CW84*1440,0)&gt;ROUND(Configurações!$B$10*1440,0)),"INT-1H2H","")))))</f>
        <v/>
      </c>
      <c r="DA84" t="str">
        <f>IF(Configurações!$B$3="Simples",IF('Escala Simples'!N84="Trabalho","TRAB",IF('Escala Simples'!N84="Folga","FOLGA",IF('Escala Simples'!N84="Atestado","ATEST",IF('Escala Simples'!N84="Férias","FERIAS","")))),"")</f>
        <v/>
      </c>
      <c r="DB84" s="71" t="str">
        <f>IF(Configurações!$B$3="Colunas",IF('Escala Colunas'!Q119="","",'Escala Colunas'!Q119),IF(Configurações!$B$3="Simples","",IF('Escala Linhas'!AZ84="","",'Escala Linhas'!AZ84)))</f>
        <v/>
      </c>
      <c r="DC84" s="71" t="str">
        <f>IF(Configurações!$B$3="Colunas",IF('Escala Colunas'!Q120="","",'Escala Colunas'!Q120),IF(Configurações!$B$3="Simples","",IF('Escala Linhas'!BA84="","",'Escala Linhas'!BA84)))</f>
        <v/>
      </c>
      <c r="DD84" s="71" t="str">
        <f>IF(Configurações!$B$3="Colunas",IF('Escala Colunas'!Q121="","",'Escala Colunas'!Q121),IF(Configurações!$B$3="Simples","",IF('Escala Linhas'!BB84="","",'Escala Linhas'!BB84)))</f>
        <v/>
      </c>
      <c r="DE84" s="71" t="str">
        <f>IF(Configurações!$B$3="Colunas",IF('Escala Colunas'!Q122="","",'Escala Colunas'!Q122),IF(Configurações!$B$3="Simples","",IF('Escala Linhas'!BC84="","",'Escala Linhas'!BC84)))</f>
        <v/>
      </c>
      <c r="DF84">
        <f>IF($B84="",0,IF(Configurações!$B$3="Simples",IF(OR(DL84="TRAB",DL84="ATEST"),1,0),IF(AND(DB84&lt;&gt;"",DE84&lt;&gt;""),1,0)))</f>
        <v>0</v>
      </c>
      <c r="DG84" s="72">
        <f>IF(AND(DF84=1,Configurações!$B$3&lt;&gt;"Simples"),MOD(DE84-DB84,1)-DH84,0)</f>
        <v>0</v>
      </c>
      <c r="DH84" s="72">
        <f t="shared" ref="DH84:DH87" si="241">IF(AND(DF84=1,DC84&lt;&gt;"",DD84&lt;&gt;""),MOD(DD84-DC84,1),0)</f>
        <v>0</v>
      </c>
      <c r="DI84">
        <f t="shared" ref="DI84:DI87" si="242">IF(DF84=1,CX84+1,0)</f>
        <v>0</v>
      </c>
      <c r="DJ84">
        <f t="shared" ref="DJ84:DJ87" si="243">IF(WEEKDAY(DB$5)=1,IF(DF84=1,CY84+1,0),CY84)</f>
        <v>0</v>
      </c>
      <c r="DK84" s="38" t="str">
        <f>IF(DF84=0,"",IF(DI84&gt;Configurações!$B$15,"7DIA ","")&amp;IF(AND(WEEKDAY(DB$5)=1,DJ84&gt;IF($D84="F",Configurações!$B$13,Configurações!$B$14)),"DOM ","")&amp;IF(Configurações!$B$3="Simples","",IF(ROUND(DG84*1440,0)&lt;=ROUND(Configurações!$B$11*1440,0),IF(ROUND(DH84*1440,0)&gt;0,"INT-INDEVIDO",""),IF(ROUND(DG84*1440,0)&lt;=ROUND(Configurações!$B$12*1440,0),IF(ROUND(DH84*1440,0)&lt;&gt;ROUND(Configurações!$B$8*1440,0),"INT-15MIN",""),IF(OR(ROUND(DH84*1440,0)&lt;ROUND(Configurações!$B$9*1440,0),ROUND(DH84*1440,0)&gt;ROUND(Configurações!$B$10*1440,0)),"INT-1H2H","")))))</f>
        <v/>
      </c>
      <c r="DL84" t="str">
        <f>IF(Configurações!$B$3="Simples",IF('Escala Simples'!O84="Trabalho","TRAB",IF('Escala Simples'!O84="Folga","FOLGA",IF('Escala Simples'!O84="Atestado","ATEST",IF('Escala Simples'!O84="Férias","FERIAS","")))),"")</f>
        <v/>
      </c>
      <c r="DM84" s="71" t="str">
        <f>IF(Configurações!$B$3="Colunas",IF('Escala Colunas'!Q124="","",'Escala Colunas'!Q124),IF(Configurações!$B$3="Simples","",IF('Escala Linhas'!BE84="","",'Escala Linhas'!BE84)))</f>
        <v/>
      </c>
      <c r="DN84" s="71" t="str">
        <f>IF(Configurações!$B$3="Colunas",IF('Escala Colunas'!Q125="","",'Escala Colunas'!Q125),IF(Configurações!$B$3="Simples","",IF('Escala Linhas'!BF84="","",'Escala Linhas'!BF84)))</f>
        <v/>
      </c>
      <c r="DO84" s="71" t="str">
        <f>IF(Configurações!$B$3="Colunas",IF('Escala Colunas'!Q126="","",'Escala Colunas'!Q126),IF(Configurações!$B$3="Simples","",IF('Escala Linhas'!BG84="","",'Escala Linhas'!BG84)))</f>
        <v/>
      </c>
      <c r="DP84" s="71" t="str">
        <f>IF(Configurações!$B$3="Colunas",IF('Escala Colunas'!Q127="","",'Escala Colunas'!Q127),IF(Configurações!$B$3="Simples","",IF('Escala Linhas'!BH84="","",'Escala Linhas'!BH84)))</f>
        <v/>
      </c>
      <c r="DQ84">
        <f>IF($B84="",0,IF(Configurações!$B$3="Simples",IF(OR(DW84="TRAB",DW84="ATEST"),1,0),IF(AND(DM84&lt;&gt;"",DP84&lt;&gt;""),1,0)))</f>
        <v>0</v>
      </c>
      <c r="DR84" s="72">
        <f>IF(AND(DQ84=1,Configurações!$B$3&lt;&gt;"Simples"),MOD(DP84-DM84,1)-DS84,0)</f>
        <v>0</v>
      </c>
      <c r="DS84" s="72">
        <f t="shared" ref="DS84:DS87" si="244">IF(AND(DQ84=1,DN84&lt;&gt;"",DO84&lt;&gt;""),MOD(DO84-DN84,1),0)</f>
        <v>0</v>
      </c>
      <c r="DT84">
        <f t="shared" ref="DT84:DT87" si="245">IF(DQ84=1,DI84+1,0)</f>
        <v>0</v>
      </c>
      <c r="DU84">
        <f t="shared" ref="DU84:DU87" si="246">IF(WEEKDAY(DM$5)=1,IF(DQ84=1,DJ84+1,0),DJ84)</f>
        <v>0</v>
      </c>
      <c r="DV84" s="38" t="str">
        <f>IF(DQ84=0,"",IF(DT84&gt;Configurações!$B$15,"7DIA ","")&amp;IF(AND(WEEKDAY(DM$5)=1,DU84&gt;IF($D84="F",Configurações!$B$13,Configurações!$B$14)),"DOM ","")&amp;IF(Configurações!$B$3="Simples","",IF(ROUND(DR84*1440,0)&lt;=ROUND(Configurações!$B$11*1440,0),IF(ROUND(DS84*1440,0)&gt;0,"INT-INDEVIDO",""),IF(ROUND(DR84*1440,0)&lt;=ROUND(Configurações!$B$12*1440,0),IF(ROUND(DS84*1440,0)&lt;&gt;ROUND(Configurações!$B$8*1440,0),"INT-15MIN",""),IF(OR(ROUND(DS84*1440,0)&lt;ROUND(Configurações!$B$9*1440,0),ROUND(DS84*1440,0)&gt;ROUND(Configurações!$B$10*1440,0)),"INT-1H2H","")))))</f>
        <v/>
      </c>
      <c r="DW84" t="str">
        <f>IF(Configurações!$B$3="Simples",IF('Escala Simples'!P84="Trabalho","TRAB",IF('Escala Simples'!P84="Folga","FOLGA",IF('Escala Simples'!P84="Atestado","ATEST",IF('Escala Simples'!P84="Férias","FERIAS","")))),"")</f>
        <v/>
      </c>
      <c r="DX84" s="71" t="str">
        <f>IF(Configurações!$B$3="Colunas",IF('Escala Colunas'!Q129="","",'Escala Colunas'!Q129),IF(Configurações!$B$3="Simples","",IF('Escala Linhas'!BJ84="","",'Escala Linhas'!BJ84)))</f>
        <v/>
      </c>
      <c r="DY84" s="71" t="str">
        <f>IF(Configurações!$B$3="Colunas",IF('Escala Colunas'!Q130="","",'Escala Colunas'!Q130),IF(Configurações!$B$3="Simples","",IF('Escala Linhas'!BK84="","",'Escala Linhas'!BK84)))</f>
        <v/>
      </c>
      <c r="DZ84" s="71" t="str">
        <f>IF(Configurações!$B$3="Colunas",IF('Escala Colunas'!Q131="","",'Escala Colunas'!Q131),IF(Configurações!$B$3="Simples","",IF('Escala Linhas'!BL84="","",'Escala Linhas'!BL84)))</f>
        <v/>
      </c>
      <c r="EA84" s="71" t="str">
        <f>IF(Configurações!$B$3="Colunas",IF('Escala Colunas'!Q132="","",'Escala Colunas'!Q132),IF(Configurações!$B$3="Simples","",IF('Escala Linhas'!BM84="","",'Escala Linhas'!BM84)))</f>
        <v/>
      </c>
      <c r="EB84">
        <f>IF($B84="",0,IF(Configurações!$B$3="Simples",IF(OR(EH84="TRAB",EH84="ATEST"),1,0),IF(AND(DX84&lt;&gt;"",EA84&lt;&gt;""),1,0)))</f>
        <v>0</v>
      </c>
      <c r="EC84" s="72">
        <f>IF(AND(EB84=1,Configurações!$B$3&lt;&gt;"Simples"),MOD(EA84-DX84,1)-ED84,0)</f>
        <v>0</v>
      </c>
      <c r="ED84" s="72">
        <f t="shared" ref="ED84:ED87" si="247">IF(AND(EB84=1,DY84&lt;&gt;"",DZ84&lt;&gt;""),MOD(DZ84-DY84,1),0)</f>
        <v>0</v>
      </c>
      <c r="EE84">
        <f t="shared" ref="EE84:EE87" si="248">IF(EB84=1,DT84+1,0)</f>
        <v>0</v>
      </c>
      <c r="EF84">
        <f t="shared" ref="EF84:EF87" si="249">IF(WEEKDAY(DX$5)=1,IF(EB84=1,DU84+1,0),DU84)</f>
        <v>0</v>
      </c>
      <c r="EG84" s="38" t="str">
        <f>IF(EB84=0,"",IF(EE84&gt;Configurações!$B$15,"7DIA ","")&amp;IF(AND(WEEKDAY(DX$5)=1,EF84&gt;IF($D84="F",Configurações!$B$13,Configurações!$B$14)),"DOM ","")&amp;IF(Configurações!$B$3="Simples","",IF(ROUND(EC84*1440,0)&lt;=ROUND(Configurações!$B$11*1440,0),IF(ROUND(ED84*1440,0)&gt;0,"INT-INDEVIDO",""),IF(ROUND(EC84*1440,0)&lt;=ROUND(Configurações!$B$12*1440,0),IF(ROUND(ED84*1440,0)&lt;&gt;ROUND(Configurações!$B$8*1440,0),"INT-15MIN",""),IF(OR(ROUND(ED84*1440,0)&lt;ROUND(Configurações!$B$9*1440,0),ROUND(ED84*1440,0)&gt;ROUND(Configurações!$B$10*1440,0)),"INT-1H2H","")))))</f>
        <v/>
      </c>
      <c r="EH84" t="str">
        <f>IF(Configurações!$B$3="Simples",IF('Escala Simples'!Q84="Trabalho","TRAB",IF('Escala Simples'!Q84="Folga","FOLGA",IF('Escala Simples'!Q84="Atestado","ATEST",IF('Escala Simples'!Q84="Férias","FERIAS","")))),"")</f>
        <v/>
      </c>
      <c r="EI84" s="71" t="str">
        <f>IF(Configurações!$B$3="Colunas",IF('Escala Colunas'!Q134="","",'Escala Colunas'!Q134),IF(Configurações!$B$3="Simples","",IF('Escala Linhas'!BO84="","",'Escala Linhas'!BO84)))</f>
        <v/>
      </c>
      <c r="EJ84" s="71" t="str">
        <f>IF(Configurações!$B$3="Colunas",IF('Escala Colunas'!Q135="","",'Escala Colunas'!Q135),IF(Configurações!$B$3="Simples","",IF('Escala Linhas'!BP84="","",'Escala Linhas'!BP84)))</f>
        <v/>
      </c>
      <c r="EK84" s="71" t="str">
        <f>IF(Configurações!$B$3="Colunas",IF('Escala Colunas'!Q136="","",'Escala Colunas'!Q136),IF(Configurações!$B$3="Simples","",IF('Escala Linhas'!BQ84="","",'Escala Linhas'!BQ84)))</f>
        <v/>
      </c>
      <c r="EL84" s="71" t="str">
        <f>IF(Configurações!$B$3="Colunas",IF('Escala Colunas'!Q137="","",'Escala Colunas'!Q137),IF(Configurações!$B$3="Simples","",IF('Escala Linhas'!BR84="","",'Escala Linhas'!BR84)))</f>
        <v/>
      </c>
      <c r="EM84">
        <f>IF($B84="",0,IF(Configurações!$B$3="Simples",IF(OR(ES84="TRAB",ES84="ATEST"),1,0),IF(AND(EI84&lt;&gt;"",EL84&lt;&gt;""),1,0)))</f>
        <v>0</v>
      </c>
      <c r="EN84" s="72">
        <f>IF(AND(EM84=1,Configurações!$B$3&lt;&gt;"Simples"),MOD(EL84-EI84,1)-EO84,0)</f>
        <v>0</v>
      </c>
      <c r="EO84" s="72">
        <f t="shared" ref="EO84:EO87" si="250">IF(AND(EM84=1,EJ84&lt;&gt;"",EK84&lt;&gt;""),MOD(EK84-EJ84,1),0)</f>
        <v>0</v>
      </c>
      <c r="EP84">
        <f t="shared" ref="EP84:EP87" si="251">IF(EM84=1,EE84+1,0)</f>
        <v>0</v>
      </c>
      <c r="EQ84">
        <f t="shared" ref="EQ84:EQ87" si="252">IF(WEEKDAY(EI$5)=1,IF(EM84=1,EF84+1,0),EF84)</f>
        <v>0</v>
      </c>
      <c r="ER84" s="38" t="str">
        <f>IF(EM84=0,"",IF(EP84&gt;Configurações!$B$15,"7DIA ","")&amp;IF(AND(WEEKDAY(EI$5)=1,EQ84&gt;IF($D84="F",Configurações!$B$13,Configurações!$B$14)),"DOM ","")&amp;IF(Configurações!$B$3="Simples","",IF(ROUND(EN84*1440,0)&lt;=ROUND(Configurações!$B$11*1440,0),IF(ROUND(EO84*1440,0)&gt;0,"INT-INDEVIDO",""),IF(ROUND(EN84*1440,0)&lt;=ROUND(Configurações!$B$12*1440,0),IF(ROUND(EO84*1440,0)&lt;&gt;ROUND(Configurações!$B$8*1440,0),"INT-15MIN",""),IF(OR(ROUND(EO84*1440,0)&lt;ROUND(Configurações!$B$9*1440,0),ROUND(EO84*1440,0)&gt;ROUND(Configurações!$B$10*1440,0)),"INT-1H2H","")))))</f>
        <v/>
      </c>
      <c r="ES84" t="str">
        <f>IF(Configurações!$B$3="Simples",IF('Escala Simples'!R84="Trabalho","TRAB",IF('Escala Simples'!R84="Folga","FOLGA",IF('Escala Simples'!R84="Atestado","ATEST",IF('Escala Simples'!R84="Férias","FERIAS","")))),"")</f>
        <v/>
      </c>
      <c r="ET84" s="71" t="str">
        <f>IF(Configurações!$B$3="Colunas",IF('Escala Colunas'!Q139="","",'Escala Colunas'!Q139),IF(Configurações!$B$3="Simples","",IF('Escala Linhas'!BT84="","",'Escala Linhas'!BT84)))</f>
        <v/>
      </c>
      <c r="EU84" s="71" t="str">
        <f>IF(Configurações!$B$3="Colunas",IF('Escala Colunas'!Q140="","",'Escala Colunas'!Q140),IF(Configurações!$B$3="Simples","",IF('Escala Linhas'!BU84="","",'Escala Linhas'!BU84)))</f>
        <v/>
      </c>
      <c r="EV84" s="71" t="str">
        <f>IF(Configurações!$B$3="Colunas",IF('Escala Colunas'!Q141="","",'Escala Colunas'!Q141),IF(Configurações!$B$3="Simples","",IF('Escala Linhas'!BV84="","",'Escala Linhas'!BV84)))</f>
        <v/>
      </c>
      <c r="EW84" s="71" t="str">
        <f>IF(Configurações!$B$3="Colunas",IF('Escala Colunas'!Q142="","",'Escala Colunas'!Q142),IF(Configurações!$B$3="Simples","",IF('Escala Linhas'!BW84="","",'Escala Linhas'!BW84)))</f>
        <v/>
      </c>
      <c r="EX84">
        <f>IF($B84="",0,IF(Configurações!$B$3="Simples",IF(OR(FD84="TRAB",FD84="ATEST"),1,0),IF(AND(ET84&lt;&gt;"",EW84&lt;&gt;""),1,0)))</f>
        <v>0</v>
      </c>
      <c r="EY84" s="72">
        <f>IF(AND(EX84=1,Configurações!$B$3&lt;&gt;"Simples"),MOD(EW84-ET84,1)-EZ84,0)</f>
        <v>0</v>
      </c>
      <c r="EZ84" s="72">
        <f t="shared" ref="EZ84:EZ87" si="253">IF(AND(EX84=1,EU84&lt;&gt;"",EV84&lt;&gt;""),MOD(EV84-EU84,1),0)</f>
        <v>0</v>
      </c>
      <c r="FA84">
        <f t="shared" ref="FA84:FA87" si="254">IF(EX84=1,EP84+1,0)</f>
        <v>0</v>
      </c>
      <c r="FB84">
        <f t="shared" ref="FB84:FB87" si="255">IF(WEEKDAY(ET$5)=1,IF(EX84=1,EQ84+1,0),EQ84)</f>
        <v>0</v>
      </c>
      <c r="FC84" s="38" t="str">
        <f>IF(EX84=0,"",IF(FA84&gt;Configurações!$B$15,"7DIA ","")&amp;IF(AND(WEEKDAY(ET$5)=1,FB84&gt;IF($D84="F",Configurações!$B$13,Configurações!$B$14)),"DOM ","")&amp;IF(Configurações!$B$3="Simples","",IF(ROUND(EY84*1440,0)&lt;=ROUND(Configurações!$B$11*1440,0),IF(ROUND(EZ84*1440,0)&gt;0,"INT-INDEVIDO",""),IF(ROUND(EY84*1440,0)&lt;=ROUND(Configurações!$B$12*1440,0),IF(ROUND(EZ84*1440,0)&lt;&gt;ROUND(Configurações!$B$8*1440,0),"INT-15MIN",""),IF(OR(ROUND(EZ84*1440,0)&lt;ROUND(Configurações!$B$9*1440,0),ROUND(EZ84*1440,0)&gt;ROUND(Configurações!$B$10*1440,0)),"INT-1H2H","")))))</f>
        <v/>
      </c>
      <c r="FD84" t="str">
        <f>IF(Configurações!$B$3="Simples",IF('Escala Simples'!S84="Trabalho","TRAB",IF('Escala Simples'!S84="Folga","FOLGA",IF('Escala Simples'!S84="Atestado","ATEST",IF('Escala Simples'!S84="Férias","FERIAS","")))),"")</f>
        <v/>
      </c>
      <c r="FE84" s="71" t="str">
        <f>IF(Configurações!$B$3="Colunas",IF('Escala Colunas'!Q147="","",'Escala Colunas'!Q147),IF(Configurações!$B$3="Simples","",IF('Escala Linhas'!CB84="","",'Escala Linhas'!CB84)))</f>
        <v/>
      </c>
      <c r="FF84" s="71" t="str">
        <f>IF(Configurações!$B$3="Colunas",IF('Escala Colunas'!Q148="","",'Escala Colunas'!Q148),IF(Configurações!$B$3="Simples","",IF('Escala Linhas'!CC84="","",'Escala Linhas'!CC84)))</f>
        <v/>
      </c>
      <c r="FG84" s="71" t="str">
        <f>IF(Configurações!$B$3="Colunas",IF('Escala Colunas'!Q149="","",'Escala Colunas'!Q149),IF(Configurações!$B$3="Simples","",IF('Escala Linhas'!CD84="","",'Escala Linhas'!CD84)))</f>
        <v/>
      </c>
      <c r="FH84" s="71" t="str">
        <f>IF(Configurações!$B$3="Colunas",IF('Escala Colunas'!Q150="","",'Escala Colunas'!Q150),IF(Configurações!$B$3="Simples","",IF('Escala Linhas'!CE84="","",'Escala Linhas'!CE84)))</f>
        <v/>
      </c>
      <c r="FI84">
        <f>IF($B84="",0,IF(Configurações!$B$3="Simples",IF(OR(FO84="TRAB",FO84="ATEST"),1,0),IF(AND(FE84&lt;&gt;"",FH84&lt;&gt;""),1,0)))</f>
        <v>0</v>
      </c>
      <c r="FJ84" s="72">
        <f>IF(AND(FI84=1,Configurações!$B$3&lt;&gt;"Simples"),MOD(FH84-FE84,1)-FK84,0)</f>
        <v>0</v>
      </c>
      <c r="FK84" s="72">
        <f t="shared" ref="FK84:FK87" si="256">IF(AND(FI84=1,FF84&lt;&gt;"",FG84&lt;&gt;""),MOD(FG84-FF84,1),0)</f>
        <v>0</v>
      </c>
      <c r="FL84">
        <f t="shared" ref="FL84:FL87" si="257">IF(FI84=1,FA84+1,0)</f>
        <v>0</v>
      </c>
      <c r="FM84">
        <f t="shared" ref="FM84:FM87" si="258">IF(WEEKDAY(FE$5)=1,IF(FI84=1,FB84+1,0),FB84)</f>
        <v>0</v>
      </c>
      <c r="FN84" s="38" t="str">
        <f>IF(FI84=0,"",IF(FL84&gt;Configurações!$B$15,"7DIA ","")&amp;IF(AND(WEEKDAY(FE$5)=1,FM84&gt;IF($D84="F",Configurações!$B$13,Configurações!$B$14)),"DOM ","")&amp;IF(Configurações!$B$3="Simples","",IF(ROUND(FJ84*1440,0)&lt;=ROUND(Configurações!$B$11*1440,0),IF(ROUND(FK84*1440,0)&gt;0,"INT-INDEVIDO",""),IF(ROUND(FJ84*1440,0)&lt;=ROUND(Configurações!$B$12*1440,0),IF(ROUND(FK84*1440,0)&lt;&gt;ROUND(Configurações!$B$8*1440,0),"INT-15MIN",""),IF(OR(ROUND(FK84*1440,0)&lt;ROUND(Configurações!$B$9*1440,0),ROUND(FK84*1440,0)&gt;ROUND(Configurações!$B$10*1440,0)),"INT-1H2H","")))))</f>
        <v/>
      </c>
      <c r="FO84" t="str">
        <f>IF(Configurações!$B$3="Simples",IF('Escala Simples'!V84="Trabalho","TRAB",IF('Escala Simples'!V84="Folga","FOLGA",IF('Escala Simples'!V84="Atestado","ATEST",IF('Escala Simples'!V84="Férias","FERIAS","")))),"")</f>
        <v/>
      </c>
      <c r="FP84" s="71" t="str">
        <f>IF(Configurações!$B$3="Colunas",IF('Escala Colunas'!Q152="","",'Escala Colunas'!Q152),IF(Configurações!$B$3="Simples","",IF('Escala Linhas'!CG84="","",'Escala Linhas'!CG84)))</f>
        <v/>
      </c>
      <c r="FQ84" s="71" t="str">
        <f>IF(Configurações!$B$3="Colunas",IF('Escala Colunas'!Q153="","",'Escala Colunas'!Q153),IF(Configurações!$B$3="Simples","",IF('Escala Linhas'!CH84="","",'Escala Linhas'!CH84)))</f>
        <v/>
      </c>
      <c r="FR84" s="71" t="str">
        <f>IF(Configurações!$B$3="Colunas",IF('Escala Colunas'!Q154="","",'Escala Colunas'!Q154),IF(Configurações!$B$3="Simples","",IF('Escala Linhas'!CI84="","",'Escala Linhas'!CI84)))</f>
        <v/>
      </c>
      <c r="FS84" s="71" t="str">
        <f>IF(Configurações!$B$3="Colunas",IF('Escala Colunas'!Q155="","",'Escala Colunas'!Q155),IF(Configurações!$B$3="Simples","",IF('Escala Linhas'!CJ84="","",'Escala Linhas'!CJ84)))</f>
        <v/>
      </c>
      <c r="FT84">
        <f>IF($B84="",0,IF(Configurações!$B$3="Simples",IF(OR(FZ84="TRAB",FZ84="ATEST"),1,0),IF(AND(FP84&lt;&gt;"",FS84&lt;&gt;""),1,0)))</f>
        <v>0</v>
      </c>
      <c r="FU84" s="72">
        <f>IF(AND(FT84=1,Configurações!$B$3&lt;&gt;"Simples"),MOD(FS84-FP84,1)-FV84,0)</f>
        <v>0</v>
      </c>
      <c r="FV84" s="72">
        <f t="shared" ref="FV84:FV87" si="259">IF(AND(FT84=1,FQ84&lt;&gt;"",FR84&lt;&gt;""),MOD(FR84-FQ84,1),0)</f>
        <v>0</v>
      </c>
      <c r="FW84">
        <f t="shared" ref="FW84:FW87" si="260">IF(FT84=1,FL84+1,0)</f>
        <v>0</v>
      </c>
      <c r="FX84">
        <f t="shared" ref="FX84:FX87" si="261">IF(WEEKDAY(FP$5)=1,IF(FT84=1,FM84+1,0),FM84)</f>
        <v>0</v>
      </c>
      <c r="FY84" s="38" t="str">
        <f>IF(FT84=0,"",IF(FW84&gt;Configurações!$B$15,"7DIA ","")&amp;IF(AND(WEEKDAY(FP$5)=1,FX84&gt;IF($D84="F",Configurações!$B$13,Configurações!$B$14)),"DOM ","")&amp;IF(Configurações!$B$3="Simples","",IF(ROUND(FU84*1440,0)&lt;=ROUND(Configurações!$B$11*1440,0),IF(ROUND(FV84*1440,0)&gt;0,"INT-INDEVIDO",""),IF(ROUND(FU84*1440,0)&lt;=ROUND(Configurações!$B$12*1440,0),IF(ROUND(FV84*1440,0)&lt;&gt;ROUND(Configurações!$B$8*1440,0),"INT-15MIN",""),IF(OR(ROUND(FV84*1440,0)&lt;ROUND(Configurações!$B$9*1440,0),ROUND(FV84*1440,0)&gt;ROUND(Configurações!$B$10*1440,0)),"INT-1H2H","")))))</f>
        <v/>
      </c>
      <c r="FZ84" t="str">
        <f>IF(Configurações!$B$3="Simples",IF('Escala Simples'!W84="Trabalho","TRAB",IF('Escala Simples'!W84="Folga","FOLGA",IF('Escala Simples'!W84="Atestado","ATEST",IF('Escala Simples'!W84="Férias","FERIAS","")))),"")</f>
        <v/>
      </c>
      <c r="GA84" s="71" t="str">
        <f>IF(Configurações!$B$3="Colunas",IF('Escala Colunas'!Q157="","",'Escala Colunas'!Q157),IF(Configurações!$B$3="Simples","",IF('Escala Linhas'!CL84="","",'Escala Linhas'!CL84)))</f>
        <v/>
      </c>
      <c r="GB84" s="71" t="str">
        <f>IF(Configurações!$B$3="Colunas",IF('Escala Colunas'!Q158="","",'Escala Colunas'!Q158),IF(Configurações!$B$3="Simples","",IF('Escala Linhas'!CM84="","",'Escala Linhas'!CM84)))</f>
        <v/>
      </c>
      <c r="GC84" s="71" t="str">
        <f>IF(Configurações!$B$3="Colunas",IF('Escala Colunas'!Q159="","",'Escala Colunas'!Q159),IF(Configurações!$B$3="Simples","",IF('Escala Linhas'!CN84="","",'Escala Linhas'!CN84)))</f>
        <v/>
      </c>
      <c r="GD84" s="71" t="str">
        <f>IF(Configurações!$B$3="Colunas",IF('Escala Colunas'!Q160="","",'Escala Colunas'!Q160),IF(Configurações!$B$3="Simples","",IF('Escala Linhas'!CO84="","",'Escala Linhas'!CO84)))</f>
        <v/>
      </c>
      <c r="GE84">
        <f>IF($B84="",0,IF(Configurações!$B$3="Simples",IF(OR(GK84="TRAB",GK84="ATEST"),1,0),IF(AND(GA84&lt;&gt;"",GD84&lt;&gt;""),1,0)))</f>
        <v>0</v>
      </c>
      <c r="GF84" s="72">
        <f>IF(AND(GE84=1,Configurações!$B$3&lt;&gt;"Simples"),MOD(GD84-GA84,1)-GG84,0)</f>
        <v>0</v>
      </c>
      <c r="GG84" s="72">
        <f t="shared" ref="GG84:GG87" si="262">IF(AND(GE84=1,GB84&lt;&gt;"",GC84&lt;&gt;""),MOD(GC84-GB84,1),0)</f>
        <v>0</v>
      </c>
      <c r="GH84">
        <f t="shared" ref="GH84:GH87" si="263">IF(GE84=1,FW84+1,0)</f>
        <v>0</v>
      </c>
      <c r="GI84">
        <f t="shared" ref="GI84:GI87" si="264">IF(WEEKDAY(GA$5)=1,IF(GE84=1,FX84+1,0),FX84)</f>
        <v>0</v>
      </c>
      <c r="GJ84" s="38" t="str">
        <f>IF(GE84=0,"",IF(GH84&gt;Configurações!$B$15,"7DIA ","")&amp;IF(AND(WEEKDAY(GA$5)=1,GI84&gt;IF($D84="F",Configurações!$B$13,Configurações!$B$14)),"DOM ","")&amp;IF(Configurações!$B$3="Simples","",IF(ROUND(GF84*1440,0)&lt;=ROUND(Configurações!$B$11*1440,0),IF(ROUND(GG84*1440,0)&gt;0,"INT-INDEVIDO",""),IF(ROUND(GF84*1440,0)&lt;=ROUND(Configurações!$B$12*1440,0),IF(ROUND(GG84*1440,0)&lt;&gt;ROUND(Configurações!$B$8*1440,0),"INT-15MIN",""),IF(OR(ROUND(GG84*1440,0)&lt;ROUND(Configurações!$B$9*1440,0),ROUND(GG84*1440,0)&gt;ROUND(Configurações!$B$10*1440,0)),"INT-1H2H","")))))</f>
        <v/>
      </c>
      <c r="GK84" t="str">
        <f>IF(Configurações!$B$3="Simples",IF('Escala Simples'!X84="Trabalho","TRAB",IF('Escala Simples'!X84="Folga","FOLGA",IF('Escala Simples'!X84="Atestado","ATEST",IF('Escala Simples'!X84="Férias","FERIAS","")))),"")</f>
        <v/>
      </c>
      <c r="GL84" s="71" t="str">
        <f>IF(Configurações!$B$3="Colunas",IF('Escala Colunas'!Q162="","",'Escala Colunas'!Q162),IF(Configurações!$B$3="Simples","",IF('Escala Linhas'!CQ84="","",'Escala Linhas'!CQ84)))</f>
        <v/>
      </c>
      <c r="GM84" s="71" t="str">
        <f>IF(Configurações!$B$3="Colunas",IF('Escala Colunas'!Q163="","",'Escala Colunas'!Q163),IF(Configurações!$B$3="Simples","",IF('Escala Linhas'!CR84="","",'Escala Linhas'!CR84)))</f>
        <v/>
      </c>
      <c r="GN84" s="71" t="str">
        <f>IF(Configurações!$B$3="Colunas",IF('Escala Colunas'!Q164="","",'Escala Colunas'!Q164),IF(Configurações!$B$3="Simples","",IF('Escala Linhas'!CS84="","",'Escala Linhas'!CS84)))</f>
        <v/>
      </c>
      <c r="GO84" s="71" t="str">
        <f>IF(Configurações!$B$3="Colunas",IF('Escala Colunas'!Q165="","",'Escala Colunas'!Q165),IF(Configurações!$B$3="Simples","",IF('Escala Linhas'!CT84="","",'Escala Linhas'!CT84)))</f>
        <v/>
      </c>
      <c r="GP84">
        <f>IF($B84="",0,IF(Configurações!$B$3="Simples",IF(OR(GV84="TRAB",GV84="ATEST"),1,0),IF(AND(GL84&lt;&gt;"",GO84&lt;&gt;""),1,0)))</f>
        <v>0</v>
      </c>
      <c r="GQ84" s="72">
        <f>IF(AND(GP84=1,Configurações!$B$3&lt;&gt;"Simples"),MOD(GO84-GL84,1)-GR84,0)</f>
        <v>0</v>
      </c>
      <c r="GR84" s="72">
        <f t="shared" ref="GR84:GR87" si="265">IF(AND(GP84=1,GM84&lt;&gt;"",GN84&lt;&gt;""),MOD(GN84-GM84,1),0)</f>
        <v>0</v>
      </c>
      <c r="GS84">
        <f t="shared" ref="GS84:GS87" si="266">IF(GP84=1,GH84+1,0)</f>
        <v>0</v>
      </c>
      <c r="GT84">
        <f t="shared" ref="GT84:GT87" si="267">IF(WEEKDAY(GL$5)=1,IF(GP84=1,GI84+1,0),GI84)</f>
        <v>0</v>
      </c>
      <c r="GU84" s="38" t="str">
        <f>IF(GP84=0,"",IF(GS84&gt;Configurações!$B$15,"7DIA ","")&amp;IF(AND(WEEKDAY(GL$5)=1,GT84&gt;IF($D84="F",Configurações!$B$13,Configurações!$B$14)),"DOM ","")&amp;IF(Configurações!$B$3="Simples","",IF(ROUND(GQ84*1440,0)&lt;=ROUND(Configurações!$B$11*1440,0),IF(ROUND(GR84*1440,0)&gt;0,"INT-INDEVIDO",""),IF(ROUND(GQ84*1440,0)&lt;=ROUND(Configurações!$B$12*1440,0),IF(ROUND(GR84*1440,0)&lt;&gt;ROUND(Configurações!$B$8*1440,0),"INT-15MIN",""),IF(OR(ROUND(GR84*1440,0)&lt;ROUND(Configurações!$B$9*1440,0),ROUND(GR84*1440,0)&gt;ROUND(Configurações!$B$10*1440,0)),"INT-1H2H","")))))</f>
        <v/>
      </c>
      <c r="GV84" t="str">
        <f>IF(Configurações!$B$3="Simples",IF('Escala Simples'!Y84="Trabalho","TRAB",IF('Escala Simples'!Y84="Folga","FOLGA",IF('Escala Simples'!Y84="Atestado","ATEST",IF('Escala Simples'!Y84="Férias","FERIAS","")))),"")</f>
        <v/>
      </c>
      <c r="GW84" s="71" t="str">
        <f>IF(Configurações!$B$3="Colunas",IF('Escala Colunas'!Q167="","",'Escala Colunas'!Q167),IF(Configurações!$B$3="Simples","",IF('Escala Linhas'!CV84="","",'Escala Linhas'!CV84)))</f>
        <v/>
      </c>
      <c r="GX84" s="71" t="str">
        <f>IF(Configurações!$B$3="Colunas",IF('Escala Colunas'!Q168="","",'Escala Colunas'!Q168),IF(Configurações!$B$3="Simples","",IF('Escala Linhas'!CW84="","",'Escala Linhas'!CW84)))</f>
        <v/>
      </c>
      <c r="GY84" s="71" t="str">
        <f>IF(Configurações!$B$3="Colunas",IF('Escala Colunas'!Q169="","",'Escala Colunas'!Q169),IF(Configurações!$B$3="Simples","",IF('Escala Linhas'!CX84="","",'Escala Linhas'!CX84)))</f>
        <v/>
      </c>
      <c r="GZ84" s="71" t="str">
        <f>IF(Configurações!$B$3="Colunas",IF('Escala Colunas'!Q170="","",'Escala Colunas'!Q170),IF(Configurações!$B$3="Simples","",IF('Escala Linhas'!CY84="","",'Escala Linhas'!CY84)))</f>
        <v/>
      </c>
      <c r="HA84">
        <f>IF($B84="",0,IF(Configurações!$B$3="Simples",IF(OR(HG84="TRAB",HG84="ATEST"),1,0),IF(AND(GW84&lt;&gt;"",GZ84&lt;&gt;""),1,0)))</f>
        <v>0</v>
      </c>
      <c r="HB84" s="72">
        <f>IF(AND(HA84=1,Configurações!$B$3&lt;&gt;"Simples"),MOD(GZ84-GW84,1)-HC84,0)</f>
        <v>0</v>
      </c>
      <c r="HC84" s="72">
        <f t="shared" ref="HC84:HC87" si="268">IF(AND(HA84=1,GX84&lt;&gt;"",GY84&lt;&gt;""),MOD(GY84-GX84,1),0)</f>
        <v>0</v>
      </c>
      <c r="HD84">
        <f t="shared" ref="HD84:HD87" si="269">IF(HA84=1,GS84+1,0)</f>
        <v>0</v>
      </c>
      <c r="HE84">
        <f t="shared" ref="HE84:HE87" si="270">IF(WEEKDAY(GW$5)=1,IF(HA84=1,GT84+1,0),GT84)</f>
        <v>0</v>
      </c>
      <c r="HF84" s="38" t="str">
        <f>IF(HA84=0,"",IF(HD84&gt;Configurações!$B$15,"7DIA ","")&amp;IF(AND(WEEKDAY(GW$5)=1,HE84&gt;IF($D84="F",Configurações!$B$13,Configurações!$B$14)),"DOM ","")&amp;IF(Configurações!$B$3="Simples","",IF(ROUND(HB84*1440,0)&lt;=ROUND(Configurações!$B$11*1440,0),IF(ROUND(HC84*1440,0)&gt;0,"INT-INDEVIDO",""),IF(ROUND(HB84*1440,0)&lt;=ROUND(Configurações!$B$12*1440,0),IF(ROUND(HC84*1440,0)&lt;&gt;ROUND(Configurações!$B$8*1440,0),"INT-15MIN",""),IF(OR(ROUND(HC84*1440,0)&lt;ROUND(Configurações!$B$9*1440,0),ROUND(HC84*1440,0)&gt;ROUND(Configurações!$B$10*1440,0)),"INT-1H2H","")))))</f>
        <v/>
      </c>
      <c r="HG84" t="str">
        <f>IF(Configurações!$B$3="Simples",IF('Escala Simples'!Z84="Trabalho","TRAB",IF('Escala Simples'!Z84="Folga","FOLGA",IF('Escala Simples'!Z84="Atestado","ATEST",IF('Escala Simples'!Z84="Férias","FERIAS","")))),"")</f>
        <v/>
      </c>
      <c r="HH84" s="71" t="str">
        <f>IF(Configurações!$B$3="Colunas",IF('Escala Colunas'!Q172="","",'Escala Colunas'!Q172),IF(Configurações!$B$3="Simples","",IF('Escala Linhas'!DA84="","",'Escala Linhas'!DA84)))</f>
        <v/>
      </c>
      <c r="HI84" s="71" t="str">
        <f>IF(Configurações!$B$3="Colunas",IF('Escala Colunas'!Q173="","",'Escala Colunas'!Q173),IF(Configurações!$B$3="Simples","",IF('Escala Linhas'!DB84="","",'Escala Linhas'!DB84)))</f>
        <v/>
      </c>
      <c r="HJ84" s="71" t="str">
        <f>IF(Configurações!$B$3="Colunas",IF('Escala Colunas'!Q174="","",'Escala Colunas'!Q174),IF(Configurações!$B$3="Simples","",IF('Escala Linhas'!DC84="","",'Escala Linhas'!DC84)))</f>
        <v/>
      </c>
      <c r="HK84" s="71" t="str">
        <f>IF(Configurações!$B$3="Colunas",IF('Escala Colunas'!Q175="","",'Escala Colunas'!Q175),IF(Configurações!$B$3="Simples","",IF('Escala Linhas'!DD84="","",'Escala Linhas'!DD84)))</f>
        <v/>
      </c>
      <c r="HL84">
        <f>IF($B84="",0,IF(Configurações!$B$3="Simples",IF(OR(HR84="TRAB",HR84="ATEST"),1,0),IF(AND(HH84&lt;&gt;"",HK84&lt;&gt;""),1,0)))</f>
        <v>0</v>
      </c>
      <c r="HM84" s="72">
        <f>IF(AND(HL84=1,Configurações!$B$3&lt;&gt;"Simples"),MOD(HK84-HH84,1)-HN84,0)</f>
        <v>0</v>
      </c>
      <c r="HN84" s="72">
        <f t="shared" ref="HN84:HN87" si="271">IF(AND(HL84=1,HI84&lt;&gt;"",HJ84&lt;&gt;""),MOD(HJ84-HI84,1),0)</f>
        <v>0</v>
      </c>
      <c r="HO84">
        <f t="shared" ref="HO84:HO87" si="272">IF(HL84=1,HD84+1,0)</f>
        <v>0</v>
      </c>
      <c r="HP84">
        <f t="shared" ref="HP84:HP87" si="273">IF(WEEKDAY(HH$5)=1,IF(HL84=1,HE84+1,0),HE84)</f>
        <v>0</v>
      </c>
      <c r="HQ84" s="38" t="str">
        <f>IF(HL84=0,"",IF(HO84&gt;Configurações!$B$15,"7DIA ","")&amp;IF(AND(WEEKDAY(HH$5)=1,HP84&gt;IF($D84="F",Configurações!$B$13,Configurações!$B$14)),"DOM ","")&amp;IF(Configurações!$B$3="Simples","",IF(ROUND(HM84*1440,0)&lt;=ROUND(Configurações!$B$11*1440,0),IF(ROUND(HN84*1440,0)&gt;0,"INT-INDEVIDO",""),IF(ROUND(HM84*1440,0)&lt;=ROUND(Configurações!$B$12*1440,0),IF(ROUND(HN84*1440,0)&lt;&gt;ROUND(Configurações!$B$8*1440,0),"INT-15MIN",""),IF(OR(ROUND(HN84*1440,0)&lt;ROUND(Configurações!$B$9*1440,0),ROUND(HN84*1440,0)&gt;ROUND(Configurações!$B$10*1440,0)),"INT-1H2H","")))))</f>
        <v/>
      </c>
      <c r="HR84" t="str">
        <f>IF(Configurações!$B$3="Simples",IF('Escala Simples'!AA84="Trabalho","TRAB",IF('Escala Simples'!AA84="Folga","FOLGA",IF('Escala Simples'!AA84="Atestado","ATEST",IF('Escala Simples'!AA84="Férias","FERIAS","")))),"")</f>
        <v/>
      </c>
      <c r="HS84" s="71" t="str">
        <f>IF(Configurações!$B$3="Colunas",IF('Escala Colunas'!Q177="","",'Escala Colunas'!Q177),IF(Configurações!$B$3="Simples","",IF('Escala Linhas'!DF84="","",'Escala Linhas'!DF84)))</f>
        <v/>
      </c>
      <c r="HT84" s="71" t="str">
        <f>IF(Configurações!$B$3="Colunas",IF('Escala Colunas'!Q178="","",'Escala Colunas'!Q178),IF(Configurações!$B$3="Simples","",IF('Escala Linhas'!DG84="","",'Escala Linhas'!DG84)))</f>
        <v/>
      </c>
      <c r="HU84" s="71" t="str">
        <f>IF(Configurações!$B$3="Colunas",IF('Escala Colunas'!Q179="","",'Escala Colunas'!Q179),IF(Configurações!$B$3="Simples","",IF('Escala Linhas'!DH84="","",'Escala Linhas'!DH84)))</f>
        <v/>
      </c>
      <c r="HV84" s="71" t="str">
        <f>IF(Configurações!$B$3="Colunas",IF('Escala Colunas'!Q180="","",'Escala Colunas'!Q180),IF(Configurações!$B$3="Simples","",IF('Escala Linhas'!DI84="","",'Escala Linhas'!DI84)))</f>
        <v/>
      </c>
      <c r="HW84">
        <f>IF($B84="",0,IF(Configurações!$B$3="Simples",IF(OR(IC84="TRAB",IC84="ATEST"),1,0),IF(AND(HS84&lt;&gt;"",HV84&lt;&gt;""),1,0)))</f>
        <v>0</v>
      </c>
      <c r="HX84" s="72">
        <f>IF(AND(HW84=1,Configurações!$B$3&lt;&gt;"Simples"),MOD(HV84-HS84,1)-HY84,0)</f>
        <v>0</v>
      </c>
      <c r="HY84" s="72">
        <f t="shared" ref="HY84:HY87" si="274">IF(AND(HW84=1,HT84&lt;&gt;"",HU84&lt;&gt;""),MOD(HU84-HT84,1),0)</f>
        <v>0</v>
      </c>
      <c r="HZ84">
        <f t="shared" ref="HZ84:HZ87" si="275">IF(HW84=1,HO84+1,0)</f>
        <v>0</v>
      </c>
      <c r="IA84">
        <f t="shared" ref="IA84:IA87" si="276">IF(WEEKDAY(HS$5)=1,IF(HW84=1,HP84+1,0),HP84)</f>
        <v>0</v>
      </c>
      <c r="IB84" s="38" t="str">
        <f>IF(HW84=0,"",IF(HZ84&gt;Configurações!$B$15,"7DIA ","")&amp;IF(AND(WEEKDAY(HS$5)=1,IA84&gt;IF($D84="F",Configurações!$B$13,Configurações!$B$14)),"DOM ","")&amp;IF(Configurações!$B$3="Simples","",IF(ROUND(HX84*1440,0)&lt;=ROUND(Configurações!$B$11*1440,0),IF(ROUND(HY84*1440,0)&gt;0,"INT-INDEVIDO",""),IF(ROUND(HX84*1440,0)&lt;=ROUND(Configurações!$B$12*1440,0),IF(ROUND(HY84*1440,0)&lt;&gt;ROUND(Configurações!$B$8*1440,0),"INT-15MIN",""),IF(OR(ROUND(HY84*1440,0)&lt;ROUND(Configurações!$B$9*1440,0),ROUND(HY84*1440,0)&gt;ROUND(Configurações!$B$10*1440,0)),"INT-1H2H","")))))</f>
        <v/>
      </c>
      <c r="IC84" t="str">
        <f>IF(Configurações!$B$3="Simples",IF('Escala Simples'!AB84="Trabalho","TRAB",IF('Escala Simples'!AB84="Folga","FOLGA",IF('Escala Simples'!AB84="Atestado","ATEST",IF('Escala Simples'!AB84="Férias","FERIAS","")))),"")</f>
        <v/>
      </c>
      <c r="ID84" s="71" t="str">
        <f>IF(Configurações!$B$3="Colunas",IF('Escala Colunas'!Q185="","",'Escala Colunas'!Q185),IF(Configurações!$B$3="Simples","",IF('Escala Linhas'!DN84="","",'Escala Linhas'!DN84)))</f>
        <v/>
      </c>
      <c r="IE84" s="71" t="str">
        <f>IF(Configurações!$B$3="Colunas",IF('Escala Colunas'!Q186="","",'Escala Colunas'!Q186),IF(Configurações!$B$3="Simples","",IF('Escala Linhas'!DO84="","",'Escala Linhas'!DO84)))</f>
        <v/>
      </c>
      <c r="IF84" s="71" t="str">
        <f>IF(Configurações!$B$3="Colunas",IF('Escala Colunas'!Q187="","",'Escala Colunas'!Q187),IF(Configurações!$B$3="Simples","",IF('Escala Linhas'!DP84="","",'Escala Linhas'!DP84)))</f>
        <v/>
      </c>
      <c r="IG84" s="71" t="str">
        <f>IF(Configurações!$B$3="Colunas",IF('Escala Colunas'!Q188="","",'Escala Colunas'!Q188),IF(Configurações!$B$3="Simples","",IF('Escala Linhas'!DQ84="","",'Escala Linhas'!DQ84)))</f>
        <v/>
      </c>
      <c r="IH84">
        <f>IF($B84="",0,IF(Configurações!$B$3="Simples",IF(OR(IN84="TRAB",IN84="ATEST"),1,0),IF(AND(ID84&lt;&gt;"",IG84&lt;&gt;""),1,0)))</f>
        <v>0</v>
      </c>
      <c r="II84" s="72">
        <f>IF(AND(IH84=1,Configurações!$B$3&lt;&gt;"Simples"),MOD(IG84-ID84,1)-IJ84,0)</f>
        <v>0</v>
      </c>
      <c r="IJ84" s="72">
        <f t="shared" ref="IJ84:IJ87" si="277">IF(AND(IH84=1,IE84&lt;&gt;"",IF84&lt;&gt;""),MOD(IF84-IE84,1),0)</f>
        <v>0</v>
      </c>
      <c r="IK84">
        <f t="shared" ref="IK84:IK87" si="278">IF(IH84=1,HZ84+1,0)</f>
        <v>0</v>
      </c>
      <c r="IL84">
        <f t="shared" ref="IL84:IL87" si="279">IF(WEEKDAY(ID$5)=1,IF(IH84=1,IA84+1,0),IA84)</f>
        <v>0</v>
      </c>
      <c r="IM84" s="38" t="str">
        <f>IF(IH84=0,"",IF(IK84&gt;Configurações!$B$15,"7DIA ","")&amp;IF(AND(WEEKDAY(ID$5)=1,IL84&gt;IF($D84="F",Configurações!$B$13,Configurações!$B$14)),"DOM ","")&amp;IF(Configurações!$B$3="Simples","",IF(ROUND(II84*1440,0)&lt;=ROUND(Configurações!$B$11*1440,0),IF(ROUND(IJ84*1440,0)&gt;0,"INT-INDEVIDO",""),IF(ROUND(II84*1440,0)&lt;=ROUND(Configurações!$B$12*1440,0),IF(ROUND(IJ84*1440,0)&lt;&gt;ROUND(Configurações!$B$8*1440,0),"INT-15MIN",""),IF(OR(ROUND(IJ84*1440,0)&lt;ROUND(Configurações!$B$9*1440,0),ROUND(IJ84*1440,0)&gt;ROUND(Configurações!$B$10*1440,0)),"INT-1H2H","")))))</f>
        <v/>
      </c>
      <c r="IN84" t="str">
        <f>IF(Configurações!$B$3="Simples",IF('Escala Simples'!AE84="Trabalho","TRAB",IF('Escala Simples'!AE84="Folga","FOLGA",IF('Escala Simples'!AE84="Atestado","ATEST",IF('Escala Simples'!AE84="Férias","FERIAS","")))),"")</f>
        <v/>
      </c>
      <c r="IO84" s="71" t="str">
        <f>IF(Configurações!$B$3="Colunas",IF('Escala Colunas'!Q190="","",'Escala Colunas'!Q190),IF(Configurações!$B$3="Simples","",IF('Escala Linhas'!DS84="","",'Escala Linhas'!DS84)))</f>
        <v/>
      </c>
      <c r="IP84" s="71" t="str">
        <f>IF(Configurações!$B$3="Colunas",IF('Escala Colunas'!Q191="","",'Escala Colunas'!Q191),IF(Configurações!$B$3="Simples","",IF('Escala Linhas'!DT84="","",'Escala Linhas'!DT84)))</f>
        <v/>
      </c>
      <c r="IQ84" s="71" t="str">
        <f>IF(Configurações!$B$3="Colunas",IF('Escala Colunas'!Q192="","",'Escala Colunas'!Q192),IF(Configurações!$B$3="Simples","",IF('Escala Linhas'!DU84="","",'Escala Linhas'!DU84)))</f>
        <v/>
      </c>
      <c r="IR84" s="71" t="str">
        <f>IF(Configurações!$B$3="Colunas",IF('Escala Colunas'!Q193="","",'Escala Colunas'!Q193),IF(Configurações!$B$3="Simples","",IF('Escala Linhas'!DV84="","",'Escala Linhas'!DV84)))</f>
        <v/>
      </c>
      <c r="IS84">
        <f>IF($B84="",0,IF(Configurações!$B$3="Simples",IF(OR(IY84="TRAB",IY84="ATEST"),1,0),IF(AND(IO84&lt;&gt;"",IR84&lt;&gt;""),1,0)))</f>
        <v>0</v>
      </c>
      <c r="IT84" s="72">
        <f>IF(AND(IS84=1,Configurações!$B$3&lt;&gt;"Simples"),MOD(IR84-IO84,1)-IU84,0)</f>
        <v>0</v>
      </c>
      <c r="IU84" s="72">
        <f t="shared" ref="IU84:IU87" si="280">IF(AND(IS84=1,IP84&lt;&gt;"",IQ84&lt;&gt;""),MOD(IQ84-IP84,1),0)</f>
        <v>0</v>
      </c>
      <c r="IV84">
        <f t="shared" ref="IV84:IV87" si="281">IF(IS84=1,IK84+1,0)</f>
        <v>0</v>
      </c>
      <c r="IW84">
        <f t="shared" ref="IW84:IW87" si="282">IF(WEEKDAY(IO$5)=1,IF(IS84=1,IL84+1,0),IL84)</f>
        <v>0</v>
      </c>
      <c r="IX84" s="38" t="str">
        <f>IF(IS84=0,"",IF(IV84&gt;Configurações!$B$15,"7DIA ","")&amp;IF(AND(WEEKDAY(IO$5)=1,IW84&gt;IF($D84="F",Configurações!$B$13,Configurações!$B$14)),"DOM ","")&amp;IF(Configurações!$B$3="Simples","",IF(ROUND(IT84*1440,0)&lt;=ROUND(Configurações!$B$11*1440,0),IF(ROUND(IU84*1440,0)&gt;0,"INT-INDEVIDO",""),IF(ROUND(IT84*1440,0)&lt;=ROUND(Configurações!$B$12*1440,0),IF(ROUND(IU84*1440,0)&lt;&gt;ROUND(Configurações!$B$8*1440,0),"INT-15MIN",""),IF(OR(ROUND(IU84*1440,0)&lt;ROUND(Configurações!$B$9*1440,0),ROUND(IU84*1440,0)&gt;ROUND(Configurações!$B$10*1440,0)),"INT-1H2H","")))))</f>
        <v/>
      </c>
      <c r="IY84" t="str">
        <f>IF(Configurações!$B$3="Simples",IF('Escala Simples'!AF84="Trabalho","TRAB",IF('Escala Simples'!AF84="Folga","FOLGA",IF('Escala Simples'!AF84="Atestado","ATEST",IF('Escala Simples'!AF84="Férias","FERIAS","")))),"")</f>
        <v/>
      </c>
      <c r="IZ84" s="71" t="str">
        <f>IF(Configurações!$B$3="Colunas",IF('Escala Colunas'!Q195="","",'Escala Colunas'!Q195),IF(Configurações!$B$3="Simples","",IF('Escala Linhas'!DX84="","",'Escala Linhas'!DX84)))</f>
        <v/>
      </c>
      <c r="JA84" s="71" t="str">
        <f>IF(Configurações!$B$3="Colunas",IF('Escala Colunas'!Q196="","",'Escala Colunas'!Q196),IF(Configurações!$B$3="Simples","",IF('Escala Linhas'!DY84="","",'Escala Linhas'!DY84)))</f>
        <v/>
      </c>
      <c r="JB84" s="71" t="str">
        <f>IF(Configurações!$B$3="Colunas",IF('Escala Colunas'!Q197="","",'Escala Colunas'!Q197),IF(Configurações!$B$3="Simples","",IF('Escala Linhas'!DZ84="","",'Escala Linhas'!DZ84)))</f>
        <v/>
      </c>
      <c r="JC84" s="71" t="str">
        <f>IF(Configurações!$B$3="Colunas",IF('Escala Colunas'!Q198="","",'Escala Colunas'!Q198),IF(Configurações!$B$3="Simples","",IF('Escala Linhas'!EA84="","",'Escala Linhas'!EA84)))</f>
        <v/>
      </c>
      <c r="JD84">
        <f>IF($B84="",0,IF(Configurações!$B$3="Simples",IF(OR(JJ84="TRAB",JJ84="ATEST"),1,0),IF(AND(IZ84&lt;&gt;"",JC84&lt;&gt;""),1,0)))</f>
        <v>0</v>
      </c>
      <c r="JE84" s="72">
        <f>IF(AND(JD84=1,Configurações!$B$3&lt;&gt;"Simples"),MOD(JC84-IZ84,1)-JF84,0)</f>
        <v>0</v>
      </c>
      <c r="JF84" s="72">
        <f t="shared" ref="JF84:JF87" si="283">IF(AND(JD84=1,JA84&lt;&gt;"",JB84&lt;&gt;""),MOD(JB84-JA84,1),0)</f>
        <v>0</v>
      </c>
      <c r="JG84">
        <f t="shared" ref="JG84:JG87" si="284">IF(JD84=1,IV84+1,0)</f>
        <v>0</v>
      </c>
      <c r="JH84">
        <f t="shared" ref="JH84:JH87" si="285">IF(WEEKDAY(IZ$5)=1,IF(JD84=1,IW84+1,0),IW84)</f>
        <v>0</v>
      </c>
      <c r="JI84" s="38" t="str">
        <f>IF(JD84=0,"",IF(JG84&gt;Configurações!$B$15,"7DIA ","")&amp;IF(AND(WEEKDAY(IZ$5)=1,JH84&gt;IF($D84="F",Configurações!$B$13,Configurações!$B$14)),"DOM ","")&amp;IF(Configurações!$B$3="Simples","",IF(ROUND(JE84*1440,0)&lt;=ROUND(Configurações!$B$11*1440,0),IF(ROUND(JF84*1440,0)&gt;0,"INT-INDEVIDO",""),IF(ROUND(JE84*1440,0)&lt;=ROUND(Configurações!$B$12*1440,0),IF(ROUND(JF84*1440,0)&lt;&gt;ROUND(Configurações!$B$8*1440,0),"INT-15MIN",""),IF(OR(ROUND(JF84*1440,0)&lt;ROUND(Configurações!$B$9*1440,0),ROUND(JF84*1440,0)&gt;ROUND(Configurações!$B$10*1440,0)),"INT-1H2H","")))))</f>
        <v/>
      </c>
      <c r="JJ84" t="str">
        <f>IF(Configurações!$B$3="Simples",IF('Escala Simples'!AG84="Trabalho","TRAB",IF('Escala Simples'!AG84="Folga","FOLGA",IF('Escala Simples'!AG84="Atestado","ATEST",IF('Escala Simples'!AG84="Férias","FERIAS","")))),"")</f>
        <v/>
      </c>
      <c r="JK84" s="71" t="str">
        <f>IF(Configurações!$B$3="Colunas",IF('Escala Colunas'!Q200="","",'Escala Colunas'!Q200),IF(Configurações!$B$3="Simples","",IF('Escala Linhas'!EC84="","",'Escala Linhas'!EC84)))</f>
        <v/>
      </c>
      <c r="JL84" s="71" t="str">
        <f>IF(Configurações!$B$3="Colunas",IF('Escala Colunas'!Q201="","",'Escala Colunas'!Q201),IF(Configurações!$B$3="Simples","",IF('Escala Linhas'!ED84="","",'Escala Linhas'!ED84)))</f>
        <v/>
      </c>
      <c r="JM84" s="71" t="str">
        <f>IF(Configurações!$B$3="Colunas",IF('Escala Colunas'!Q202="","",'Escala Colunas'!Q202),IF(Configurações!$B$3="Simples","",IF('Escala Linhas'!EE84="","",'Escala Linhas'!EE84)))</f>
        <v/>
      </c>
      <c r="JN84" s="71" t="str">
        <f>IF(Configurações!$B$3="Colunas",IF('Escala Colunas'!Q203="","",'Escala Colunas'!Q203),IF(Configurações!$B$3="Simples","",IF('Escala Linhas'!EF84="","",'Escala Linhas'!EF84)))</f>
        <v/>
      </c>
      <c r="JO84">
        <f>IF($B84="",0,IF(Configurações!$B$3="Simples",IF(OR(JU84="TRAB",JU84="ATEST"),1,0),IF(AND(JK84&lt;&gt;"",JN84&lt;&gt;""),1,0)))</f>
        <v>0</v>
      </c>
      <c r="JP84" s="72">
        <f>IF(AND(JO84=1,Configurações!$B$3&lt;&gt;"Simples"),MOD(JN84-JK84,1)-JQ84,0)</f>
        <v>0</v>
      </c>
      <c r="JQ84" s="72">
        <f t="shared" ref="JQ84:JQ87" si="286">IF(AND(JO84=1,JL84&lt;&gt;"",JM84&lt;&gt;""),MOD(JM84-JL84,1),0)</f>
        <v>0</v>
      </c>
      <c r="JR84">
        <f t="shared" ref="JR84:JR87" si="287">IF(JO84=1,JG84+1,0)</f>
        <v>0</v>
      </c>
      <c r="JS84">
        <f t="shared" ref="JS84:JS87" si="288">IF(WEEKDAY(JK$5)=1,IF(JO84=1,JH84+1,0),JH84)</f>
        <v>0</v>
      </c>
      <c r="JT84" s="38" t="str">
        <f>IF(JO84=0,"",IF(JR84&gt;Configurações!$B$15,"7DIA ","")&amp;IF(AND(WEEKDAY(JK$5)=1,JS84&gt;IF($D84="F",Configurações!$B$13,Configurações!$B$14)),"DOM ","")&amp;IF(Configurações!$B$3="Simples","",IF(ROUND(JP84*1440,0)&lt;=ROUND(Configurações!$B$11*1440,0),IF(ROUND(JQ84*1440,0)&gt;0,"INT-INDEVIDO",""),IF(ROUND(JP84*1440,0)&lt;=ROUND(Configurações!$B$12*1440,0),IF(ROUND(JQ84*1440,0)&lt;&gt;ROUND(Configurações!$B$8*1440,0),"INT-15MIN",""),IF(OR(ROUND(JQ84*1440,0)&lt;ROUND(Configurações!$B$9*1440,0),ROUND(JQ84*1440,0)&gt;ROUND(Configurações!$B$10*1440,0)),"INT-1H2H","")))))</f>
        <v/>
      </c>
      <c r="JU84" t="str">
        <f>IF(Configurações!$B$3="Simples",IF('Escala Simples'!AH84="Trabalho","TRAB",IF('Escala Simples'!AH84="Folga","FOLGA",IF('Escala Simples'!AH84="Atestado","ATEST",IF('Escala Simples'!AH84="Férias","FERIAS","")))),"")</f>
        <v/>
      </c>
      <c r="JV84" s="71" t="str">
        <f>IF(Configurações!$B$3="Colunas",IF('Escala Colunas'!Q205="","",'Escala Colunas'!Q205),IF(Configurações!$B$3="Simples","",IF('Escala Linhas'!EH84="","",'Escala Linhas'!EH84)))</f>
        <v/>
      </c>
      <c r="JW84" s="71" t="str">
        <f>IF(Configurações!$B$3="Colunas",IF('Escala Colunas'!Q206="","",'Escala Colunas'!Q206),IF(Configurações!$B$3="Simples","",IF('Escala Linhas'!EI84="","",'Escala Linhas'!EI84)))</f>
        <v/>
      </c>
      <c r="JX84" s="71" t="str">
        <f>IF(Configurações!$B$3="Colunas",IF('Escala Colunas'!Q207="","",'Escala Colunas'!Q207),IF(Configurações!$B$3="Simples","",IF('Escala Linhas'!EJ84="","",'Escala Linhas'!EJ84)))</f>
        <v/>
      </c>
      <c r="JY84" s="71" t="str">
        <f>IF(Configurações!$B$3="Colunas",IF('Escala Colunas'!Q208="","",'Escala Colunas'!Q208),IF(Configurações!$B$3="Simples","",IF('Escala Linhas'!EK84="","",'Escala Linhas'!EK84)))</f>
        <v/>
      </c>
      <c r="JZ84">
        <f>IF($B84="",0,IF(Configurações!$B$3="Simples",IF(OR(KF84="TRAB",KF84="ATEST"),1,0),IF(AND(JV84&lt;&gt;"",JY84&lt;&gt;""),1,0)))</f>
        <v>0</v>
      </c>
      <c r="KA84" s="72">
        <f>IF(AND(JZ84=1,Configurações!$B$3&lt;&gt;"Simples"),MOD(JY84-JV84,1)-KB84,0)</f>
        <v>0</v>
      </c>
      <c r="KB84" s="72">
        <f t="shared" ref="KB84:KB87" si="289">IF(AND(JZ84=1,JW84&lt;&gt;"",JX84&lt;&gt;""),MOD(JX84-JW84,1),0)</f>
        <v>0</v>
      </c>
      <c r="KC84">
        <f t="shared" ref="KC84:KC87" si="290">IF(JZ84=1,JR84+1,0)</f>
        <v>0</v>
      </c>
      <c r="KD84">
        <f t="shared" ref="KD84:KD87" si="291">IF(WEEKDAY(JV$5)=1,IF(JZ84=1,JS84+1,0),JS84)</f>
        <v>0</v>
      </c>
      <c r="KE84" s="38" t="str">
        <f>IF(JZ84=0,"",IF(KC84&gt;Configurações!$B$15,"7DIA ","")&amp;IF(AND(WEEKDAY(JV$5)=1,KD84&gt;IF($D84="F",Configurações!$B$13,Configurações!$B$14)),"DOM ","")&amp;IF(Configurações!$B$3="Simples","",IF(ROUND(KA84*1440,0)&lt;=ROUND(Configurações!$B$11*1440,0),IF(ROUND(KB84*1440,0)&gt;0,"INT-INDEVIDO",""),IF(ROUND(KA84*1440,0)&lt;=ROUND(Configurações!$B$12*1440,0),IF(ROUND(KB84*1440,0)&lt;&gt;ROUND(Configurações!$B$8*1440,0),"INT-15MIN",""),IF(OR(ROUND(KB84*1440,0)&lt;ROUND(Configurações!$B$9*1440,0),ROUND(KB84*1440,0)&gt;ROUND(Configurações!$B$10*1440,0)),"INT-1H2H","")))))</f>
        <v/>
      </c>
      <c r="KF84" t="str">
        <f>IF(Configurações!$B$3="Simples",IF('Escala Simples'!AI84="Trabalho","TRAB",IF('Escala Simples'!AI84="Folga","FOLGA",IF('Escala Simples'!AI84="Atestado","ATEST",IF('Escala Simples'!AI84="Férias","FERIAS","")))),"")</f>
        <v/>
      </c>
      <c r="KG84" s="71" t="str">
        <f>IF(Configurações!$B$3="Colunas",IF('Escala Colunas'!Q210="","",'Escala Colunas'!Q210),IF(Configurações!$B$3="Simples","",IF('Escala Linhas'!EM84="","",'Escala Linhas'!EM84)))</f>
        <v/>
      </c>
      <c r="KH84" s="71" t="str">
        <f>IF(Configurações!$B$3="Colunas",IF('Escala Colunas'!Q211="","",'Escala Colunas'!Q211),IF(Configurações!$B$3="Simples","",IF('Escala Linhas'!EN84="","",'Escala Linhas'!EN84)))</f>
        <v/>
      </c>
      <c r="KI84" s="71" t="str">
        <f>IF(Configurações!$B$3="Colunas",IF('Escala Colunas'!Q212="","",'Escala Colunas'!Q212),IF(Configurações!$B$3="Simples","",IF('Escala Linhas'!EO84="","",'Escala Linhas'!EO84)))</f>
        <v/>
      </c>
      <c r="KJ84" s="71" t="str">
        <f>IF(Configurações!$B$3="Colunas",IF('Escala Colunas'!Q213="","",'Escala Colunas'!Q213),IF(Configurações!$B$3="Simples","",IF('Escala Linhas'!EP84="","",'Escala Linhas'!EP84)))</f>
        <v/>
      </c>
      <c r="KK84">
        <f>IF($B84="",0,IF(Configurações!$B$3="Simples",IF(OR(KQ84="TRAB",KQ84="ATEST"),1,0),IF(AND(KG84&lt;&gt;"",KJ84&lt;&gt;""),1,0)))</f>
        <v>0</v>
      </c>
      <c r="KL84" s="72">
        <f>IF(AND(KK84=1,Configurações!$B$3&lt;&gt;"Simples"),MOD(KJ84-KG84,1)-KM84,0)</f>
        <v>0</v>
      </c>
      <c r="KM84" s="72">
        <f t="shared" ref="KM84:KM87" si="292">IF(AND(KK84=1,KH84&lt;&gt;"",KI84&lt;&gt;""),MOD(KI84-KH84,1),0)</f>
        <v>0</v>
      </c>
      <c r="KN84">
        <f t="shared" ref="KN84:KN87" si="293">IF(KK84=1,KC84+1,0)</f>
        <v>0</v>
      </c>
      <c r="KO84">
        <f t="shared" ref="KO84:KO87" si="294">IF(WEEKDAY(KG$5)=1,IF(KK84=1,KD84+1,0),KD84)</f>
        <v>0</v>
      </c>
      <c r="KP84" s="38" t="str">
        <f>IF(KK84=0,"",IF(KN84&gt;Configurações!$B$15,"7DIA ","")&amp;IF(AND(WEEKDAY(KG$5)=1,KO84&gt;IF($D84="F",Configurações!$B$13,Configurações!$B$14)),"DOM ","")&amp;IF(Configurações!$B$3="Simples","",IF(ROUND(KL84*1440,0)&lt;=ROUND(Configurações!$B$11*1440,0),IF(ROUND(KM84*1440,0)&gt;0,"INT-INDEVIDO",""),IF(ROUND(KL84*1440,0)&lt;=ROUND(Configurações!$B$12*1440,0),IF(ROUND(KM84*1440,0)&lt;&gt;ROUND(Configurações!$B$8*1440,0),"INT-15MIN",""),IF(OR(ROUND(KM84*1440,0)&lt;ROUND(Configurações!$B$9*1440,0),ROUND(KM84*1440,0)&gt;ROUND(Configurações!$B$10*1440,0)),"INT-1H2H","")))))</f>
        <v/>
      </c>
      <c r="KQ84" t="str">
        <f>IF(Configurações!$B$3="Simples",IF('Escala Simples'!AJ84="Trabalho","TRAB",IF('Escala Simples'!AJ84="Folga","FOLGA",IF('Escala Simples'!AJ84="Atestado","ATEST",IF('Escala Simples'!AJ84="Férias","FERIAS","")))),"")</f>
        <v/>
      </c>
      <c r="KR84" s="71" t="str">
        <f>IF(Configurações!$B$3="Colunas",IF('Escala Colunas'!Q215="","",'Escala Colunas'!Q215),IF(Configurações!$B$3="Simples","",IF('Escala Linhas'!ER84="","",'Escala Linhas'!ER84)))</f>
        <v/>
      </c>
      <c r="KS84" s="71" t="str">
        <f>IF(Configurações!$B$3="Colunas",IF('Escala Colunas'!Q216="","",'Escala Colunas'!Q216),IF(Configurações!$B$3="Simples","",IF('Escala Linhas'!ES84="","",'Escala Linhas'!ES84)))</f>
        <v/>
      </c>
      <c r="KT84" s="71" t="str">
        <f>IF(Configurações!$B$3="Colunas",IF('Escala Colunas'!Q217="","",'Escala Colunas'!Q217),IF(Configurações!$B$3="Simples","",IF('Escala Linhas'!ET84="","",'Escala Linhas'!ET84)))</f>
        <v/>
      </c>
      <c r="KU84" s="71" t="str">
        <f>IF(Configurações!$B$3="Colunas",IF('Escala Colunas'!Q218="","",'Escala Colunas'!Q218),IF(Configurações!$B$3="Simples","",IF('Escala Linhas'!EU84="","",'Escala Linhas'!EU84)))</f>
        <v/>
      </c>
      <c r="KV84">
        <f>IF($B84="",0,IF(Configurações!$B$3="Simples",IF(OR(LB84="TRAB",LB84="ATEST"),1,0),IF(AND(KR84&lt;&gt;"",KU84&lt;&gt;""),1,0)))</f>
        <v>0</v>
      </c>
      <c r="KW84" s="72">
        <f>IF(AND(KV84=1,Configurações!$B$3&lt;&gt;"Simples"),MOD(KU84-KR84,1)-KX84,0)</f>
        <v>0</v>
      </c>
      <c r="KX84" s="72">
        <f t="shared" ref="KX84:KX87" si="295">IF(AND(KV84=1,KS84&lt;&gt;"",KT84&lt;&gt;""),MOD(KT84-KS84,1),0)</f>
        <v>0</v>
      </c>
      <c r="KY84">
        <f t="shared" ref="KY84:KY87" si="296">IF(KV84=1,KN84+1,0)</f>
        <v>0</v>
      </c>
      <c r="KZ84">
        <f t="shared" ref="KZ84:KZ87" si="297">IF(WEEKDAY(KR$5)=1,IF(KV84=1,KO84+1,0),KO84)</f>
        <v>0</v>
      </c>
      <c r="LA84" s="38" t="str">
        <f>IF(KV84=0,"",IF(KY84&gt;Configurações!$B$15,"7DIA ","")&amp;IF(AND(WEEKDAY(KR$5)=1,KZ84&gt;IF($D84="F",Configurações!$B$13,Configurações!$B$14)),"DOM ","")&amp;IF(Configurações!$B$3="Simples","",IF(ROUND(KW84*1440,0)&lt;=ROUND(Configurações!$B$11*1440,0),IF(ROUND(KX84*1440,0)&gt;0,"INT-INDEVIDO",""),IF(ROUND(KW84*1440,0)&lt;=ROUND(Configurações!$B$12*1440,0),IF(ROUND(KX84*1440,0)&lt;&gt;ROUND(Configurações!$B$8*1440,0),"INT-15MIN",""),IF(OR(ROUND(KX84*1440,0)&lt;ROUND(Configurações!$B$9*1440,0),ROUND(KX84*1440,0)&gt;ROUND(Configurações!$B$10*1440,0)),"INT-1H2H","")))))</f>
        <v/>
      </c>
      <c r="LB84" t="str">
        <f>IF(Configurações!$B$3="Simples",IF('Escala Simples'!AK84="Trabalho","TRAB",IF('Escala Simples'!AK84="Folga","FOLGA",IF('Escala Simples'!AK84="Atestado","ATEST",IF('Escala Simples'!AK84="Férias","FERIAS","")))),"")</f>
        <v/>
      </c>
      <c r="LC84" s="71" t="str">
        <f>IF(Configurações!$B$3="Colunas",IF('Escala Colunas'!Q223="","",'Escala Colunas'!Q223),IF(Configurações!$B$3="Simples","",IF('Escala Linhas'!EZ84="","",'Escala Linhas'!EZ84)))</f>
        <v/>
      </c>
      <c r="LD84" s="71" t="str">
        <f>IF(Configurações!$B$3="Colunas",IF('Escala Colunas'!Q224="","",'Escala Colunas'!Q224),IF(Configurações!$B$3="Simples","",IF('Escala Linhas'!FA84="","",'Escala Linhas'!FA84)))</f>
        <v/>
      </c>
      <c r="LE84" s="71" t="str">
        <f>IF(Configurações!$B$3="Colunas",IF('Escala Colunas'!Q225="","",'Escala Colunas'!Q225),IF(Configurações!$B$3="Simples","",IF('Escala Linhas'!FB84="","",'Escala Linhas'!FB84)))</f>
        <v/>
      </c>
      <c r="LF84" s="71" t="str">
        <f>IF(Configurações!$B$3="Colunas",IF('Escala Colunas'!Q226="","",'Escala Colunas'!Q226),IF(Configurações!$B$3="Simples","",IF('Escala Linhas'!FC84="","",'Escala Linhas'!FC84)))</f>
        <v/>
      </c>
      <c r="LG84">
        <f>IF($B84="",0,IF(Configurações!$B$3="Simples",IF(OR(LM84="TRAB",LM84="ATEST"),1,0),IF(AND(LC84&lt;&gt;"",LF84&lt;&gt;""),1,0)))</f>
        <v>0</v>
      </c>
      <c r="LH84" s="72">
        <f>IF(AND(LG84=1,Configurações!$B$3&lt;&gt;"Simples"),MOD(LF84-LC84,1)-LI84,0)</f>
        <v>0</v>
      </c>
      <c r="LI84" s="72">
        <f t="shared" ref="LI84:LI87" si="298">IF(AND(LG84=1,LD84&lt;&gt;"",LE84&lt;&gt;""),MOD(LE84-LD84,1),0)</f>
        <v>0</v>
      </c>
      <c r="LJ84">
        <f t="shared" ref="LJ84:LJ87" si="299">IF(LG84=1,KY84+1,0)</f>
        <v>0</v>
      </c>
      <c r="LK84">
        <f t="shared" ref="LK84:LK87" si="300">IF(WEEKDAY(LC$5)=1,IF(LG84=1,KZ84+1,0),KZ84)</f>
        <v>0</v>
      </c>
      <c r="LL84" s="38" t="str">
        <f>IF(LG84=0,"",IF(LJ84&gt;Configurações!$B$15,"7DIA ","")&amp;IF(AND(WEEKDAY(LC$5)=1,LK84&gt;IF($D84="F",Configurações!$B$13,Configurações!$B$14)),"DOM ","")&amp;IF(Configurações!$B$3="Simples","",IF(ROUND(LH84*1440,0)&lt;=ROUND(Configurações!$B$11*1440,0),IF(ROUND(LI84*1440,0)&gt;0,"INT-INDEVIDO",""),IF(ROUND(LH84*1440,0)&lt;=ROUND(Configurações!$B$12*1440,0),IF(ROUND(LI84*1440,0)&lt;&gt;ROUND(Configurações!$B$8*1440,0),"INT-15MIN",""),IF(OR(ROUND(LI84*1440,0)&lt;ROUND(Configurações!$B$9*1440,0),ROUND(LI84*1440,0)&gt;ROUND(Configurações!$B$10*1440,0)),"INT-1H2H","")))))</f>
        <v/>
      </c>
      <c r="LM84" t="str">
        <f>IF(Configurações!$B$3="Simples",IF('Escala Simples'!AN84="Trabalho","TRAB",IF('Escala Simples'!AN84="Folga","FOLGA",IF('Escala Simples'!AN84="Atestado","ATEST",IF('Escala Simples'!AN84="Férias","FERIAS","")))),"")</f>
        <v/>
      </c>
      <c r="LN84" s="71" t="str">
        <f>IF(Configurações!$B$3="Colunas",IF('Escala Colunas'!Q228="","",'Escala Colunas'!Q228),IF(Configurações!$B$3="Simples","",IF('Escala Linhas'!FE84="","",'Escala Linhas'!FE84)))</f>
        <v/>
      </c>
      <c r="LO84" s="71" t="str">
        <f>IF(Configurações!$B$3="Colunas",IF('Escala Colunas'!Q229="","",'Escala Colunas'!Q229),IF(Configurações!$B$3="Simples","",IF('Escala Linhas'!FF84="","",'Escala Linhas'!FF84)))</f>
        <v/>
      </c>
      <c r="LP84" s="71" t="str">
        <f>IF(Configurações!$B$3="Colunas",IF('Escala Colunas'!Q230="","",'Escala Colunas'!Q230),IF(Configurações!$B$3="Simples","",IF('Escala Linhas'!FG84="","",'Escala Linhas'!FG84)))</f>
        <v/>
      </c>
      <c r="LQ84" s="71" t="str">
        <f>IF(Configurações!$B$3="Colunas",IF('Escala Colunas'!Q231="","",'Escala Colunas'!Q231),IF(Configurações!$B$3="Simples","",IF('Escala Linhas'!FH84="","",'Escala Linhas'!FH84)))</f>
        <v/>
      </c>
      <c r="LR84">
        <f>IF($B84="",0,IF(Configurações!$B$3="Simples",IF(OR(LX84="TRAB",LX84="ATEST"),1,0),IF(AND(LN84&lt;&gt;"",LQ84&lt;&gt;""),1,0)))</f>
        <v>0</v>
      </c>
      <c r="LS84" s="72">
        <f>IF(AND(LR84=1,Configurações!$B$3&lt;&gt;"Simples"),MOD(LQ84-LN84,1)-LT84,0)</f>
        <v>0</v>
      </c>
      <c r="LT84" s="72">
        <f t="shared" ref="LT84:LT87" si="301">IF(AND(LR84=1,LO84&lt;&gt;"",LP84&lt;&gt;""),MOD(LP84-LO84,1),0)</f>
        <v>0</v>
      </c>
      <c r="LU84">
        <f t="shared" ref="LU84:LU87" si="302">IF(LR84=1,LJ84+1,0)</f>
        <v>0</v>
      </c>
      <c r="LV84">
        <f t="shared" ref="LV84:LV87" si="303">IF(WEEKDAY(LN$5)=1,IF(LR84=1,LK84+1,0),LK84)</f>
        <v>0</v>
      </c>
      <c r="LW84" s="38" t="str">
        <f>IF(LR84=0,"",IF(LU84&gt;Configurações!$B$15,"7DIA ","")&amp;IF(AND(WEEKDAY(LN$5)=1,LV84&gt;IF($D84="F",Configurações!$B$13,Configurações!$B$14)),"DOM ","")&amp;IF(Configurações!$B$3="Simples","",IF(ROUND(LS84*1440,0)&lt;=ROUND(Configurações!$B$11*1440,0),IF(ROUND(LT84*1440,0)&gt;0,"INT-INDEVIDO",""),IF(ROUND(LS84*1440,0)&lt;=ROUND(Configurações!$B$12*1440,0),IF(ROUND(LT84*1440,0)&lt;&gt;ROUND(Configurações!$B$8*1440,0),"INT-15MIN",""),IF(OR(ROUND(LT84*1440,0)&lt;ROUND(Configurações!$B$9*1440,0),ROUND(LT84*1440,0)&gt;ROUND(Configurações!$B$10*1440,0)),"INT-1H2H","")))))</f>
        <v/>
      </c>
      <c r="LX84" t="str">
        <f>IF(Configurações!$B$3="Simples",IF('Escala Simples'!AO84="Trabalho","TRAB",IF('Escala Simples'!AO84="Folga","FOLGA",IF('Escala Simples'!AO84="Atestado","ATEST",IF('Escala Simples'!AO84="Férias","FERIAS","")))),"")</f>
        <v/>
      </c>
      <c r="LY84" s="71" t="str">
        <f>IF(Configurações!$B$3="Colunas",IF('Escala Colunas'!Q233="","",'Escala Colunas'!Q233),IF(Configurações!$B$3="Simples","",IF('Escala Linhas'!FJ84="","",'Escala Linhas'!FJ84)))</f>
        <v/>
      </c>
      <c r="LZ84" s="71" t="str">
        <f>IF(Configurações!$B$3="Colunas",IF('Escala Colunas'!Q234="","",'Escala Colunas'!Q234),IF(Configurações!$B$3="Simples","",IF('Escala Linhas'!FK84="","",'Escala Linhas'!FK84)))</f>
        <v/>
      </c>
      <c r="MA84" s="71" t="str">
        <f>IF(Configurações!$B$3="Colunas",IF('Escala Colunas'!Q235="","",'Escala Colunas'!Q235),IF(Configurações!$B$3="Simples","",IF('Escala Linhas'!FL84="","",'Escala Linhas'!FL84)))</f>
        <v/>
      </c>
      <c r="MB84" s="71" t="str">
        <f>IF(Configurações!$B$3="Colunas",IF('Escala Colunas'!Q236="","",'Escala Colunas'!Q236),IF(Configurações!$B$3="Simples","",IF('Escala Linhas'!FM84="","",'Escala Linhas'!FM84)))</f>
        <v/>
      </c>
      <c r="MC84">
        <f>IF($B84="",0,IF(Configurações!$B$3="Simples",IF(OR(MI84="TRAB",MI84="ATEST"),1,0),IF(AND(LY84&lt;&gt;"",MB84&lt;&gt;""),1,0)))</f>
        <v>0</v>
      </c>
      <c r="MD84" s="72">
        <f>IF(AND(MC84=1,Configurações!$B$3&lt;&gt;"Simples"),MOD(MB84-LY84,1)-ME84,0)</f>
        <v>0</v>
      </c>
      <c r="ME84" s="72">
        <f t="shared" ref="ME84:ME87" si="304">IF(AND(MC84=1,LZ84&lt;&gt;"",MA84&lt;&gt;""),MOD(MA84-LZ84,1),0)</f>
        <v>0</v>
      </c>
      <c r="MF84">
        <f t="shared" ref="MF84:MF87" si="305">IF(MC84=1,LU84+1,0)</f>
        <v>0</v>
      </c>
      <c r="MG84">
        <f t="shared" ref="MG84:MG87" si="306">IF(WEEKDAY(LY$5)=1,IF(MC84=1,LV84+1,0),LV84)</f>
        <v>0</v>
      </c>
      <c r="MH84" s="38" t="str">
        <f>IF(MC84=0,"",IF(MF84&gt;Configurações!$B$15,"7DIA ","")&amp;IF(AND(WEEKDAY(LY$5)=1,MG84&gt;IF($D84="F",Configurações!$B$13,Configurações!$B$14)),"DOM ","")&amp;IF(Configurações!$B$3="Simples","",IF(ROUND(MD84*1440,0)&lt;=ROUND(Configurações!$B$11*1440,0),IF(ROUND(ME84*1440,0)&gt;0,"INT-INDEVIDO",""),IF(ROUND(MD84*1440,0)&lt;=ROUND(Configurações!$B$12*1440,0),IF(ROUND(ME84*1440,0)&lt;&gt;ROUND(Configurações!$B$8*1440,0),"INT-15MIN",""),IF(OR(ROUND(ME84*1440,0)&lt;ROUND(Configurações!$B$9*1440,0),ROUND(ME84*1440,0)&gt;ROUND(Configurações!$B$10*1440,0)),"INT-1H2H","")))))</f>
        <v/>
      </c>
      <c r="MI84" t="str">
        <f>IF(Configurações!$B$3="Simples",IF('Escala Simples'!AP84="Trabalho","TRAB",IF('Escala Simples'!AP84="Folga","FOLGA",IF('Escala Simples'!AP84="Atestado","ATEST",IF('Escala Simples'!AP84="Férias","FERIAS","")))),"")</f>
        <v/>
      </c>
      <c r="MJ84" s="71" t="str">
        <f>IF(Configurações!$B$3="Colunas",IF('Escala Colunas'!Q238="","",'Escala Colunas'!Q238),IF(Configurações!$B$3="Simples","",IF('Escala Linhas'!FO84="","",'Escala Linhas'!FO84)))</f>
        <v/>
      </c>
      <c r="MK84" s="71" t="str">
        <f>IF(Configurações!$B$3="Colunas",IF('Escala Colunas'!Q239="","",'Escala Colunas'!Q239),IF(Configurações!$B$3="Simples","",IF('Escala Linhas'!FP84="","",'Escala Linhas'!FP84)))</f>
        <v/>
      </c>
      <c r="ML84" s="71" t="str">
        <f>IF(Configurações!$B$3="Colunas",IF('Escala Colunas'!Q240="","",'Escala Colunas'!Q240),IF(Configurações!$B$3="Simples","",IF('Escala Linhas'!FQ84="","",'Escala Linhas'!FQ84)))</f>
        <v/>
      </c>
      <c r="MM84" s="71" t="str">
        <f>IF(Configurações!$B$3="Colunas",IF('Escala Colunas'!Q241="","",'Escala Colunas'!Q241),IF(Configurações!$B$3="Simples","",IF('Escala Linhas'!FR84="","",'Escala Linhas'!FR84)))</f>
        <v/>
      </c>
      <c r="MN84">
        <f>IF($B84="",0,IF(Configurações!$B$3="Simples",IF(OR(MT84="TRAB",MT84="ATEST"),1,0),IF(AND(MJ84&lt;&gt;"",MM84&lt;&gt;""),1,0)))</f>
        <v>0</v>
      </c>
      <c r="MO84" s="72">
        <f>IF(AND(MN84=1,Configurações!$B$3&lt;&gt;"Simples"),MOD(MM84-MJ84,1)-MP84,0)</f>
        <v>0</v>
      </c>
      <c r="MP84" s="72">
        <f t="shared" ref="MP84:MP87" si="307">IF(AND(MN84=1,MK84&lt;&gt;"",ML84&lt;&gt;""),MOD(ML84-MK84,1),0)</f>
        <v>0</v>
      </c>
      <c r="MQ84">
        <f t="shared" ref="MQ84:MQ87" si="308">IF(MN84=1,MF84+1,0)</f>
        <v>0</v>
      </c>
      <c r="MR84">
        <f t="shared" ref="MR84:MR87" si="309">IF(WEEKDAY(MJ$5)=1,IF(MN84=1,MG84+1,0),MG84)</f>
        <v>0</v>
      </c>
      <c r="MS84" s="38" t="str">
        <f>IF(MN84=0,"",IF(MQ84&gt;Configurações!$B$15,"7DIA ","")&amp;IF(AND(WEEKDAY(MJ$5)=1,MR84&gt;IF($D84="F",Configurações!$B$13,Configurações!$B$14)),"DOM ","")&amp;IF(Configurações!$B$3="Simples","",IF(ROUND(MO84*1440,0)&lt;=ROUND(Configurações!$B$11*1440,0),IF(ROUND(MP84*1440,0)&gt;0,"INT-INDEVIDO",""),IF(ROUND(MO84*1440,0)&lt;=ROUND(Configurações!$B$12*1440,0),IF(ROUND(MP84*1440,0)&lt;&gt;ROUND(Configurações!$B$8*1440,0),"INT-15MIN",""),IF(OR(ROUND(MP84*1440,0)&lt;ROUND(Configurações!$B$9*1440,0),ROUND(MP84*1440,0)&gt;ROUND(Configurações!$B$10*1440,0)),"INT-1H2H","")))))</f>
        <v/>
      </c>
      <c r="MT84" t="str">
        <f>IF(Configurações!$B$3="Simples",IF('Escala Simples'!AQ84="Trabalho","TRAB",IF('Escala Simples'!AQ84="Folga","FOLGA",IF('Escala Simples'!AQ84="Atestado","ATEST",IF('Escala Simples'!AQ84="Férias","FERIAS","")))),"")</f>
        <v/>
      </c>
      <c r="MU84" s="71" t="str">
        <f>IF(Configurações!$B$3="Colunas",IF('Escala Colunas'!Q243="","",'Escala Colunas'!Q243),IF(Configurações!$B$3="Simples","",IF('Escala Linhas'!FT84="","",'Escala Linhas'!FT84)))</f>
        <v/>
      </c>
      <c r="MV84" s="71" t="str">
        <f>IF(Configurações!$B$3="Colunas",IF('Escala Colunas'!Q244="","",'Escala Colunas'!Q244),IF(Configurações!$B$3="Simples","",IF('Escala Linhas'!FU84="","",'Escala Linhas'!FU84)))</f>
        <v/>
      </c>
      <c r="MW84" s="71" t="str">
        <f>IF(Configurações!$B$3="Colunas",IF('Escala Colunas'!Q245="","",'Escala Colunas'!Q245),IF(Configurações!$B$3="Simples","",IF('Escala Linhas'!FV84="","",'Escala Linhas'!FV84)))</f>
        <v/>
      </c>
      <c r="MX84" s="71" t="str">
        <f>IF(Configurações!$B$3="Colunas",IF('Escala Colunas'!Q246="","",'Escala Colunas'!Q246),IF(Configurações!$B$3="Simples","",IF('Escala Linhas'!FW84="","",'Escala Linhas'!FW84)))</f>
        <v/>
      </c>
      <c r="MY84">
        <f>IF($B84="",0,IF(Configurações!$B$3="Simples",IF(OR(NE84="TRAB",NE84="ATEST"),1,0),IF(AND(MU84&lt;&gt;"",MX84&lt;&gt;""),1,0)))</f>
        <v>0</v>
      </c>
      <c r="MZ84" s="72">
        <f>IF(AND(MY84=1,Configurações!$B$3&lt;&gt;"Simples"),MOD(MX84-MU84,1)-NA84,0)</f>
        <v>0</v>
      </c>
      <c r="NA84" s="72">
        <f t="shared" ref="NA84:NA87" si="310">IF(AND(MY84=1,MV84&lt;&gt;"",MW84&lt;&gt;""),MOD(MW84-MV84,1),0)</f>
        <v>0</v>
      </c>
      <c r="NB84">
        <f t="shared" ref="NB84:NB87" si="311">IF(MY84=1,MQ84+1,0)</f>
        <v>0</v>
      </c>
      <c r="NC84">
        <f t="shared" ref="NC84:NC87" si="312">IF(WEEKDAY(MU$5)=1,IF(MY84=1,MR84+1,0),MR84)</f>
        <v>0</v>
      </c>
      <c r="ND84" s="38" t="str">
        <f>IF(MY84=0,"",IF(NB84&gt;Configurações!$B$15,"7DIA ","")&amp;IF(AND(WEEKDAY(MU$5)=1,NC84&gt;IF($D84="F",Configurações!$B$13,Configurações!$B$14)),"DOM ","")&amp;IF(Configurações!$B$3="Simples","",IF(ROUND(MZ84*1440,0)&lt;=ROUND(Configurações!$B$11*1440,0),IF(ROUND(NA84*1440,0)&gt;0,"INT-INDEVIDO",""),IF(ROUND(MZ84*1440,0)&lt;=ROUND(Configurações!$B$12*1440,0),IF(ROUND(NA84*1440,0)&lt;&gt;ROUND(Configurações!$B$8*1440,0),"INT-15MIN",""),IF(OR(ROUND(NA84*1440,0)&lt;ROUND(Configurações!$B$9*1440,0),ROUND(NA84*1440,0)&gt;ROUND(Configurações!$B$10*1440,0)),"INT-1H2H","")))))</f>
        <v/>
      </c>
      <c r="NE84" t="str">
        <f>IF(Configurações!$B$3="Simples",IF('Escala Simples'!AR84="Trabalho","TRAB",IF('Escala Simples'!AR84="Folga","FOLGA",IF('Escala Simples'!AR84="Atestado","ATEST",IF('Escala Simples'!AR84="Férias","FERIAS","")))),"")</f>
        <v/>
      </c>
      <c r="NF84" s="71" t="str">
        <f>IF(Configurações!$B$3="Colunas",IF('Escala Colunas'!Q248="","",'Escala Colunas'!Q248),IF(Configurações!$B$3="Simples","",IF('Escala Linhas'!FY84="","",'Escala Linhas'!FY84)))</f>
        <v/>
      </c>
      <c r="NG84" s="71" t="str">
        <f>IF(Configurações!$B$3="Colunas",IF('Escala Colunas'!Q249="","",'Escala Colunas'!Q249),IF(Configurações!$B$3="Simples","",IF('Escala Linhas'!FZ84="","",'Escala Linhas'!FZ84)))</f>
        <v/>
      </c>
      <c r="NH84" s="71" t="str">
        <f>IF(Configurações!$B$3="Colunas",IF('Escala Colunas'!Q250="","",'Escala Colunas'!Q250),IF(Configurações!$B$3="Simples","",IF('Escala Linhas'!GA84="","",'Escala Linhas'!GA84)))</f>
        <v/>
      </c>
      <c r="NI84" s="71" t="str">
        <f>IF(Configurações!$B$3="Colunas",IF('Escala Colunas'!Q251="","",'Escala Colunas'!Q251),IF(Configurações!$B$3="Simples","",IF('Escala Linhas'!GB84="","",'Escala Linhas'!GB84)))</f>
        <v/>
      </c>
      <c r="NJ84">
        <f>IF($B84="",0,IF(Configurações!$B$3="Simples",IF(OR(NP84="TRAB",NP84="ATEST"),1,0),IF(AND(NF84&lt;&gt;"",NI84&lt;&gt;""),1,0)))</f>
        <v>0</v>
      </c>
      <c r="NK84" s="72">
        <f>IF(AND(NJ84=1,Configurações!$B$3&lt;&gt;"Simples"),MOD(NI84-NF84,1)-NL84,0)</f>
        <v>0</v>
      </c>
      <c r="NL84" s="72">
        <f t="shared" ref="NL84:NL87" si="313">IF(AND(NJ84=1,NG84&lt;&gt;"",NH84&lt;&gt;""),MOD(NH84-NG84,1),0)</f>
        <v>0</v>
      </c>
      <c r="NM84">
        <f t="shared" ref="NM84:NM87" si="314">IF(NJ84=1,NB84+1,0)</f>
        <v>0</v>
      </c>
      <c r="NN84">
        <f t="shared" ref="NN84:NN87" si="315">IF(WEEKDAY(NF$5)=1,IF(NJ84=1,NC84+1,0),NC84)</f>
        <v>0</v>
      </c>
      <c r="NO84" s="38" t="str">
        <f>IF(NJ84=0,"",IF(NM84&gt;Configurações!$B$15,"7DIA ","")&amp;IF(AND(WEEKDAY(NF$5)=1,NN84&gt;IF($D84="F",Configurações!$B$13,Configurações!$B$14)),"DOM ","")&amp;IF(Configurações!$B$3="Simples","",IF(ROUND(NK84*1440,0)&lt;=ROUND(Configurações!$B$11*1440,0),IF(ROUND(NL84*1440,0)&gt;0,"INT-INDEVIDO",""),IF(ROUND(NK84*1440,0)&lt;=ROUND(Configurações!$B$12*1440,0),IF(ROUND(NL84*1440,0)&lt;&gt;ROUND(Configurações!$B$8*1440,0),"INT-15MIN",""),IF(OR(ROUND(NL84*1440,0)&lt;ROUND(Configurações!$B$9*1440,0),ROUND(NL84*1440,0)&gt;ROUND(Configurações!$B$10*1440,0)),"INT-1H2H","")))))</f>
        <v/>
      </c>
      <c r="NP84" t="str">
        <f>IF(Configurações!$B$3="Simples",IF('Escala Simples'!AS84="Trabalho","TRAB",IF('Escala Simples'!AS84="Folga","FOLGA",IF('Escala Simples'!AS84="Atestado","ATEST",IF('Escala Simples'!AS84="Férias","FERIAS","")))),"")</f>
        <v/>
      </c>
      <c r="NQ84" s="71" t="str">
        <f>IF(Configurações!$B$3="Colunas",IF('Escala Colunas'!Q253="","",'Escala Colunas'!Q253),IF(Configurações!$B$3="Simples","",IF('Escala Linhas'!GD84="","",'Escala Linhas'!GD84)))</f>
        <v/>
      </c>
      <c r="NR84" s="71" t="str">
        <f>IF(Configurações!$B$3="Colunas",IF('Escala Colunas'!Q254="","",'Escala Colunas'!Q254),IF(Configurações!$B$3="Simples","",IF('Escala Linhas'!GE84="","",'Escala Linhas'!GE84)))</f>
        <v/>
      </c>
      <c r="NS84" s="71" t="str">
        <f>IF(Configurações!$B$3="Colunas",IF('Escala Colunas'!Q255="","",'Escala Colunas'!Q255),IF(Configurações!$B$3="Simples","",IF('Escala Linhas'!GF84="","",'Escala Linhas'!GF84)))</f>
        <v/>
      </c>
      <c r="NT84" s="71" t="str">
        <f>IF(Configurações!$B$3="Colunas",IF('Escala Colunas'!Q256="","",'Escala Colunas'!Q256),IF(Configurações!$B$3="Simples","",IF('Escala Linhas'!GG84="","",'Escala Linhas'!GG84)))</f>
        <v/>
      </c>
      <c r="NU84">
        <f>IF($B84="",0,IF(Configurações!$B$3="Simples",IF(OR(OA84="TRAB",OA84="ATEST"),1,0),IF(AND(NQ84&lt;&gt;"",NT84&lt;&gt;""),1,0)))</f>
        <v>0</v>
      </c>
      <c r="NV84" s="72">
        <f>IF(AND(NU84=1,Configurações!$B$3&lt;&gt;"Simples"),MOD(NT84-NQ84,1)-NW84,0)</f>
        <v>0</v>
      </c>
      <c r="NW84" s="72">
        <f t="shared" ref="NW84:NW87" si="316">IF(AND(NU84=1,NR84&lt;&gt;"",NS84&lt;&gt;""),MOD(NS84-NR84,1),0)</f>
        <v>0</v>
      </c>
      <c r="NX84">
        <f t="shared" ref="NX84:NX87" si="317">IF(NU84=1,NM84+1,0)</f>
        <v>0</v>
      </c>
      <c r="NY84">
        <f t="shared" ref="NY84:NY87" si="318">IF(WEEKDAY(NQ$5)=1,IF(NU84=1,NN84+1,0),NN84)</f>
        <v>0</v>
      </c>
      <c r="NZ84" s="38" t="str">
        <f>IF(NU84=0,"",IF(NX84&gt;Configurações!$B$15,"7DIA ","")&amp;IF(AND(WEEKDAY(NQ$5)=1,NY84&gt;IF($D84="F",Configurações!$B$13,Configurações!$B$14)),"DOM ","")&amp;IF(Configurações!$B$3="Simples","",IF(ROUND(NV84*1440,0)&lt;=ROUND(Configurações!$B$11*1440,0),IF(ROUND(NW84*1440,0)&gt;0,"INT-INDEVIDO",""),IF(ROUND(NV84*1440,0)&lt;=ROUND(Configurações!$B$12*1440,0),IF(ROUND(NW84*1440,0)&lt;&gt;ROUND(Configurações!$B$8*1440,0),"INT-15MIN",""),IF(OR(ROUND(NW84*1440,0)&lt;ROUND(Configurações!$B$9*1440,0),ROUND(NW84*1440,0)&gt;ROUND(Configurações!$B$10*1440,0)),"INT-1H2H","")))))</f>
        <v/>
      </c>
      <c r="OA84" t="str">
        <f>IF(Configurações!$B$3="Simples",IF('Escala Simples'!AT84="Trabalho","TRAB",IF('Escala Simples'!AT84="Folga","FOLGA",IF('Escala Simples'!AT84="Atestado","ATEST",IF('Escala Simples'!AT84="Férias","FERIAS","")))),"")</f>
        <v/>
      </c>
      <c r="OB84" s="72">
        <f>SUMIFS(Cálculos!$G84:$OA84,Cálculos!$G$4:$OA$4,"H",Cálculos!$G$3:$OA$3,1)</f>
        <v>0</v>
      </c>
      <c r="OC84">
        <f>SUMIFS(Cálculos!$G84:$OA84,Cálculos!$G$4:$OA$4,"T",Cálculos!$G$3:$OA$3,1)</f>
        <v>0</v>
      </c>
      <c r="OD84" s="69" t="str">
        <f>IF($B84="","",IF(AND(Configurações!$B$3&lt;&gt;"Simples",ISNUMBER($C84),ROUND(OB84*1440,0)&gt;$C84*60),"Jornada semanal excedida: "&amp;TEXT(OB84,"[h]:mm")&amp;" (contratada "&amp;$C84&amp;"h) • ","")&amp;IF(IF(Configurações!$B$6="Sim",OC84&gt;6,OC84&gt;Configurações!$B$5),IF(Configurações!$B$6="Sim","Semana inteira sem folga — mínimo 1 folga (CCT/ACT) • ","Mais de "&amp;Configurações!$B$5&amp;" dias trabalhados — obrigatórias 2 folgas semanais • "),"")&amp;IF(COUNTIF(G84:CD84,"*7DIA*")&gt;0,"7º dia consecutivo de trabalho • ","")&amp;IF(COUNTIF(G84:CD84,"*DOM*")&gt;0,"Domingos consecutivos acima do permitido • ","")&amp;IF(COUNTIF(G84:CD84,"*INT-INDEVIDO*")&gt;0,"Intervalo indevido em jornada até 4h • ","")&amp;IF(COUNTIF(G84:CD84,"*INT-15MIN*")&gt;0,"Intervalo deve ser de 15 min (jornada 4h01–6h) • ","")&amp;IF(COUNTIF(G84:CD84,"*INT-1H2H*")&gt;0,"Intervalo fora de 1h–2h (jornada acima de 6h) • ",""))</f>
        <v/>
      </c>
      <c r="OE84">
        <f>IF($B84="",0,IF(AND(Configurações!$B$3&lt;&gt;"Simples",ISNUMBER($C84),ROUND(OB84*1440,0)&gt;$C84*60),1,0))</f>
        <v>0</v>
      </c>
      <c r="OF84">
        <f>IF($B84="",0,IF(IF(Configurações!$B$6="Sim",OC84&gt;6,OC84&gt;Configurações!$B$5),1,0))</f>
        <v>0</v>
      </c>
      <c r="OG84" s="72">
        <f>SUMIFS(Cálculos!$G84:$OA84,Cálculos!$G$4:$OA$4,"H",Cálculos!$G$3:$OA$3,2)</f>
        <v>0</v>
      </c>
      <c r="OH84">
        <f>SUMIFS(Cálculos!$G84:$OA84,Cálculos!$G$4:$OA$4,"T",Cálculos!$G$3:$OA$3,2)</f>
        <v>0</v>
      </c>
      <c r="OI84" s="69" t="str">
        <f>IF($B84="","",IF(AND(Configurações!$B$3&lt;&gt;"Simples",ISNUMBER($C84),ROUND(OG84*1440,0)&gt;$C84*60),"Jornada semanal excedida: "&amp;TEXT(OG84,"[h]:mm")&amp;" (contratada "&amp;$C84&amp;"h) • ","")&amp;IF(IF(Configurações!$B$6="Sim",OH84&gt;6,OH84&gt;Configurações!$B$5),IF(Configurações!$B$6="Sim","Semana inteira sem folga — mínimo 1 folga (CCT/ACT) • ","Mais de "&amp;Configurações!$B$5&amp;" dias trabalhados — obrigatórias 2 folgas semanais • "),"")&amp;IF(COUNTIF(CF84:FC84,"*7DIA*")&gt;0,"7º dia consecutivo de trabalho • ","")&amp;IF(COUNTIF(CF84:FC84,"*DOM*")&gt;0,"Domingos consecutivos acima do permitido • ","")&amp;IF(COUNTIF(CF84:FC84,"*INT-INDEVIDO*")&gt;0,"Intervalo indevido em jornada até 4h • ","")&amp;IF(COUNTIF(CF84:FC84,"*INT-15MIN*")&gt;0,"Intervalo deve ser de 15 min (jornada 4h01–6h) • ","")&amp;IF(COUNTIF(CF84:FC84,"*INT-1H2H*")&gt;0,"Intervalo fora de 1h–2h (jornada acima de 6h) • ",""))</f>
        <v/>
      </c>
      <c r="OJ84">
        <f>IF($B84="",0,IF(AND(Configurações!$B$3&lt;&gt;"Simples",ISNUMBER($C84),ROUND(OG84*1440,0)&gt;$C84*60),1,0))</f>
        <v>0</v>
      </c>
      <c r="OK84">
        <f>IF($B84="",0,IF(IF(Configurações!$B$6="Sim",OH84&gt;6,OH84&gt;Configurações!$B$5),1,0))</f>
        <v>0</v>
      </c>
      <c r="OL84" s="72">
        <f>SUMIFS(Cálculos!$G84:$OA84,Cálculos!$G$4:$OA$4,"H",Cálculos!$G$3:$OA$3,3)</f>
        <v>0</v>
      </c>
      <c r="OM84">
        <f>SUMIFS(Cálculos!$G84:$OA84,Cálculos!$G$4:$OA$4,"T",Cálculos!$G$3:$OA$3,3)</f>
        <v>0</v>
      </c>
      <c r="ON84" s="69" t="str">
        <f>IF($B84="","",IF(AND(Configurações!$B$3&lt;&gt;"Simples",ISNUMBER($C84),ROUND(OL84*1440,0)&gt;$C84*60),"Jornada semanal excedida: "&amp;TEXT(OL84,"[h]:mm")&amp;" (contratada "&amp;$C84&amp;"h) • ","")&amp;IF(IF(Configurações!$B$6="Sim",OM84&gt;6,OM84&gt;Configurações!$B$5),IF(Configurações!$B$6="Sim","Semana inteira sem folga — mínimo 1 folga (CCT/ACT) • ","Mais de "&amp;Configurações!$B$5&amp;" dias trabalhados — obrigatórias 2 folgas semanais • "),"")&amp;IF(COUNTIF(FE84:IB84,"*7DIA*")&gt;0,"7º dia consecutivo de trabalho • ","")&amp;IF(COUNTIF(FE84:IB84,"*DOM*")&gt;0,"Domingos consecutivos acima do permitido • ","")&amp;IF(COUNTIF(FE84:IB84,"*INT-INDEVIDO*")&gt;0,"Intervalo indevido em jornada até 4h • ","")&amp;IF(COUNTIF(FE84:IB84,"*INT-15MIN*")&gt;0,"Intervalo deve ser de 15 min (jornada 4h01–6h) • ","")&amp;IF(COUNTIF(FE84:IB84,"*INT-1H2H*")&gt;0,"Intervalo fora de 1h–2h (jornada acima de 6h) • ",""))</f>
        <v/>
      </c>
      <c r="OO84">
        <f>IF($B84="",0,IF(AND(Configurações!$B$3&lt;&gt;"Simples",ISNUMBER($C84),ROUND(OL84*1440,0)&gt;$C84*60),1,0))</f>
        <v>0</v>
      </c>
      <c r="OP84">
        <f>IF($B84="",0,IF(IF(Configurações!$B$6="Sim",OM84&gt;6,OM84&gt;Configurações!$B$5),1,0))</f>
        <v>0</v>
      </c>
      <c r="OQ84" s="72">
        <f>SUMIFS(Cálculos!$G84:$OA84,Cálculos!$G$4:$OA$4,"H",Cálculos!$G$3:$OA$3,4)</f>
        <v>0</v>
      </c>
      <c r="OR84">
        <f>SUMIFS(Cálculos!$G84:$OA84,Cálculos!$G$4:$OA$4,"T",Cálculos!$G$3:$OA$3,4)</f>
        <v>0</v>
      </c>
      <c r="OS84" s="69" t="str">
        <f>IF($B84="","",IF(AND(Configurações!$B$3&lt;&gt;"Simples",ISNUMBER($C84),ROUND(OQ84*1440,0)&gt;$C84*60),"Jornada semanal excedida: "&amp;TEXT(OQ84,"[h]:mm")&amp;" (contratada "&amp;$C84&amp;"h) • ","")&amp;IF(IF(Configurações!$B$6="Sim",OR84&gt;6,OR84&gt;Configurações!$B$5),IF(Configurações!$B$6="Sim","Semana inteira sem folga — mínimo 1 folga (CCT/ACT) • ","Mais de "&amp;Configurações!$B$5&amp;" dias trabalhados — obrigatórias 2 folgas semanais • "),"")&amp;IF(COUNTIF(ID84:LA84,"*7DIA*")&gt;0,"7º dia consecutivo de trabalho • ","")&amp;IF(COUNTIF(ID84:LA84,"*DOM*")&gt;0,"Domingos consecutivos acima do permitido • ","")&amp;IF(COUNTIF(ID84:LA84,"*INT-INDEVIDO*")&gt;0,"Intervalo indevido em jornada até 4h • ","")&amp;IF(COUNTIF(ID84:LA84,"*INT-15MIN*")&gt;0,"Intervalo deve ser de 15 min (jornada 4h01–6h) • ","")&amp;IF(COUNTIF(ID84:LA84,"*INT-1H2H*")&gt;0,"Intervalo fora de 1h–2h (jornada acima de 6h) • ",""))</f>
        <v/>
      </c>
      <c r="OT84">
        <f>IF($B84="",0,IF(AND(Configurações!$B$3&lt;&gt;"Simples",ISNUMBER($C84),ROUND(OQ84*1440,0)&gt;$C84*60),1,0))</f>
        <v>0</v>
      </c>
      <c r="OU84">
        <f>IF($B84="",0,IF(IF(Configurações!$B$6="Sim",OR84&gt;6,OR84&gt;Configurações!$B$5),1,0))</f>
        <v>0</v>
      </c>
      <c r="OV84" s="72">
        <f>SUMIFS(Cálculos!$G84:$OA84,Cálculos!$G$4:$OA$4,"H",Cálculos!$G$3:$OA$3,5)</f>
        <v>0</v>
      </c>
      <c r="OW84">
        <f>SUMIFS(Cálculos!$G84:$OA84,Cálculos!$G$4:$OA$4,"T",Cálculos!$G$3:$OA$3,5)</f>
        <v>0</v>
      </c>
      <c r="OX84" s="69" t="str">
        <f>IF($B84="","",IF(AND(Configurações!$B$3&lt;&gt;"Simples",ISNUMBER($C84),ROUND(OV84*1440,0)&gt;$C84*60),"Jornada semanal excedida: "&amp;TEXT(OV84,"[h]:mm")&amp;" (contratada "&amp;$C84&amp;"h) • ","")&amp;IF(IF(Configurações!$B$6="Sim",OW84&gt;6,OW84&gt;Configurações!$B$5),IF(Configurações!$B$6="Sim","Semana inteira sem folga — mínimo 1 folga (CCT/ACT) • ","Mais de "&amp;Configurações!$B$5&amp;" dias trabalhados — obrigatórias 2 folgas semanais • "),"")&amp;IF(COUNTIF(LC84:NZ84,"*7DIA*")&gt;0,"7º dia consecutivo de trabalho • ","")&amp;IF(COUNTIF(LC84:NZ84,"*DOM*")&gt;0,"Domingos consecutivos acima do permitido • ","")&amp;IF(COUNTIF(LC84:NZ84,"*INT-INDEVIDO*")&gt;0,"Intervalo indevido em jornada até 4h • ","")&amp;IF(COUNTIF(LC84:NZ84,"*INT-15MIN*")&gt;0,"Intervalo deve ser de 15 min (jornada 4h01–6h) • ","")&amp;IF(COUNTIF(LC84:NZ84,"*INT-1H2H*")&gt;0,"Intervalo fora de 1h–2h (jornada acima de 6h) • ",""))</f>
        <v/>
      </c>
      <c r="OY84">
        <f>IF($B84="",0,IF(AND(Configurações!$B$3&lt;&gt;"Simples",ISNUMBER($C84),ROUND(OV84*1440,0)&gt;$C84*60),1,0))</f>
        <v>0</v>
      </c>
      <c r="OZ84">
        <f>IF($B84="",0,IF(IF(Configurações!$B$6="Sim",OW84&gt;6,OW84&gt;Configurações!$B$5),1,0))</f>
        <v>0</v>
      </c>
      <c r="PA84">
        <f>IF($B84="",0,SUMPRODUCT((Cálculos!$G$4:$OA$4="T")*(Cálculos!$G$5:$OA$5&gt;=$PA$5)*(Cálculos!$G$5:$OA$5&lt;=$PB$5))-PE84)</f>
        <v>0</v>
      </c>
      <c r="PB84">
        <f>IF($B84="",0,PA84-SUMIFS(Cálculos!$G84:$OA84,Cálculos!$G$4:$OA$4,"T",Cálculos!$G$5:$OA$5,"&gt;="&amp;$PA$5,Cálculos!$G$5:$OA$5,"&lt;="&amp;$PB$5))</f>
        <v>0</v>
      </c>
      <c r="PC84">
        <f>ROUND(PA84*Configurações!$B$7/7,0)</f>
        <v>0</v>
      </c>
      <c r="PD84">
        <f>IF(AND(Configurações!$B$6="Sim",PA84&gt;0,PB84&lt;PC84),1,0)</f>
        <v>0</v>
      </c>
      <c r="PE84">
        <f>IF($B84="",0,COUNTIFS(Cálculos!$G$4:$OA$4,"ST",Cálculos!$G$5:$OA$5,"&gt;="&amp;$PA$5,Cálculos!$G$5:$OA$5,"&lt;="&amp;$PB$5,Cálculos!$G84:$OA84,"FERIAS"))</f>
        <v>0</v>
      </c>
      <c r="PF84">
        <f>IF($B84="",0,SUMPRODUCT((Cálculos!$G$4:$OA$4="T")*(Cálculos!$G$5:$OA$5&gt;=$PF$5)*(Cálculos!$G$5:$OA$5&lt;=$PG$5))-PJ84)</f>
        <v>0</v>
      </c>
      <c r="PG84">
        <f>IF($B84="",0,PF84-SUMIFS(Cálculos!$G84:$OA84,Cálculos!$G$4:$OA$4,"T",Cálculos!$G$5:$OA$5,"&gt;="&amp;$PF$5,Cálculos!$G$5:$OA$5,"&lt;="&amp;$PG$5))</f>
        <v>0</v>
      </c>
      <c r="PH84">
        <f>ROUND(PF84*Configurações!$B$7/7,0)</f>
        <v>0</v>
      </c>
      <c r="PI84">
        <f>IF(AND(Configurações!$B$6="Sim",PF84&gt;0,PG84&lt;PH84),1,0)</f>
        <v>0</v>
      </c>
      <c r="PJ84">
        <f>IF($B84="",0,COUNTIFS(Cálculos!$G$4:$OA$4,"ST",Cálculos!$G$5:$OA$5,"&gt;="&amp;$PF$5,Cálculos!$G$5:$OA$5,"&lt;="&amp;$PG$5,Cálculos!$G84:$OA84,"FERIAS"))</f>
        <v>0</v>
      </c>
      <c r="PK84">
        <f>IF($B84="",0,SUMPRODUCT((Cálculos!$G$4:$OA$4="T")*(Cálculos!$G$5:$OA$5&gt;=$PK$5)*(Cálculos!$G$5:$OA$5&lt;=$PL$5))-PO84)</f>
        <v>0</v>
      </c>
      <c r="PL84">
        <f>IF($B84="",0,PK84-SUMIFS(Cálculos!$G84:$OA84,Cálculos!$G$4:$OA$4,"T",Cálculos!$G$5:$OA$5,"&gt;="&amp;$PK$5,Cálculos!$G$5:$OA$5,"&lt;="&amp;$PL$5))</f>
        <v>0</v>
      </c>
      <c r="PM84">
        <f>ROUND(PK84*Configurações!$B$7/7,0)</f>
        <v>0</v>
      </c>
      <c r="PN84">
        <f>IF(AND(Configurações!$B$6="Sim",PK84&gt;0,PL84&lt;PM84),1,0)</f>
        <v>0</v>
      </c>
      <c r="PO84">
        <f>IF($B84="",0,COUNTIFS(Cálculos!$G$4:$OA$4,"ST",Cálculos!$G$5:$OA$5,"&gt;="&amp;$PK$5,Cálculos!$G$5:$OA$5,"&lt;="&amp;$PL$5,Cálculos!$G84:$OA84,"FERIAS"))</f>
        <v>0</v>
      </c>
      <c r="PP84" s="69" t="str">
        <f t="shared" ref="PP84:PP87" si="319">IF($B84="","",IF(PA84+PE84&gt;0,CHOOSE(MONTH($PA$5),"jan","fev","mar","abr","mai","jun","jul","ago","set","out","nov","dez")&amp;"/"&amp;YEAR($PA$5)&amp;" ("&amp;(PA84+PE84)&amp;" dias no período"&amp;IF(PE84&gt;0,", "&amp;PE84&amp;" de férias","")&amp;"): "&amp;PB84&amp;" folga(s), mín. "&amp;PC84&amp;IF(PD84=1," ⚠ INSUFICIENTE","")&amp;" • ","")&amp;IF(PF84+PJ84&gt;0,CHOOSE(MONTH($PF$5),"jan","fev","mar","abr","mai","jun","jul","ago","set","out","nov","dez")&amp;"/"&amp;YEAR($PF$5)&amp;" ("&amp;(PF84+PJ84)&amp;" dias no período"&amp;IF(PJ84&gt;0,", "&amp;PJ84&amp;" de férias","")&amp;"): "&amp;PG84&amp;" folga(s), mín. "&amp;PH84&amp;IF(PI84=1," ⚠ INSUFICIENTE","")&amp;" • ","")&amp;IF(PK84+PO84&gt;0,CHOOSE(MONTH($PK$5),"jan","fev","mar","abr","mai","jun","jul","ago","set","out","nov","dez")&amp;"/"&amp;YEAR($PK$5)&amp;" ("&amp;(PK84+PO84)&amp;" dias no período"&amp;IF(PO84&gt;0,", "&amp;PO84&amp;" de férias","")&amp;"): "&amp;PL84&amp;" folga(s), mín. "&amp;PM84&amp;IF(PN84=1," ⚠ INSUFICIENTE","")&amp;" • ",""))</f>
        <v/>
      </c>
    </row>
    <row r="85" spans="1:432" x14ac:dyDescent="0.25">
      <c r="A85" s="68" t="str">
        <f t="shared" si="213"/>
        <v/>
      </c>
      <c r="B85" s="69" t="str">
        <f>IF(Configurações!$B$3="Colunas",IF('Escala Colunas'!Q$4="","",'Escala Colunas'!Q$4),IF(Configurações!$B$3="Simples",IF('Escala Simples'!$B85="","",'Escala Simples'!$B85),IF('Escala Linhas'!$B85="","",'Escala Linhas'!$B85)))</f>
        <v/>
      </c>
      <c r="C85" s="70" t="str">
        <f>IF($B85="","",IFERROR(INDEX(Funcionários!$D$5:$D$84,MATCH($B85,Funcionários!$B$5:$B$84,0)),""))</f>
        <v/>
      </c>
      <c r="D85" t="str">
        <f>IF($B85="","",IFERROR(INDEX(Funcionários!$C$5:$C$84,MATCH($B85,Funcionários!$B$5:$B$84,0)),""))</f>
        <v/>
      </c>
      <c r="E85">
        <f>IF($B85="",0,IFERROR(N(INDEX(Funcionários!$E$5:$E$84,MATCH($B85,Funcionários!$B$5:$B$84,0))),0))</f>
        <v>0</v>
      </c>
      <c r="F85">
        <f>IF($B85="",0,IFERROR(N(INDEX(Funcionários!$F$5:$F$84,MATCH($B85,Funcionários!$B$5:$B$84,0))),0))</f>
        <v>0</v>
      </c>
      <c r="G85" s="71" t="str">
        <f>IF(Configurações!$B$3="Colunas",IF('Escala Colunas'!Q72="","",'Escala Colunas'!Q72),IF(Configurações!$B$3="Simples","",IF('Escala Linhas'!D85="","",'Escala Linhas'!D85)))</f>
        <v/>
      </c>
      <c r="H85" s="71" t="str">
        <f>IF(Configurações!$B$3="Colunas",IF('Escala Colunas'!Q73="","",'Escala Colunas'!Q73),IF(Configurações!$B$3="Simples","",IF('Escala Linhas'!E85="","",'Escala Linhas'!E85)))</f>
        <v/>
      </c>
      <c r="I85" s="71" t="str">
        <f>IF(Configurações!$B$3="Colunas",IF('Escala Colunas'!Q74="","",'Escala Colunas'!Q74),IF(Configurações!$B$3="Simples","",IF('Escala Linhas'!F85="","",'Escala Linhas'!F85)))</f>
        <v/>
      </c>
      <c r="J85" s="71" t="str">
        <f>IF(Configurações!$B$3="Colunas",IF('Escala Colunas'!Q75="","",'Escala Colunas'!Q75),IF(Configurações!$B$3="Simples","",IF('Escala Linhas'!G85="","",'Escala Linhas'!G85)))</f>
        <v/>
      </c>
      <c r="K85">
        <f>IF($B85="",0,IF(Configurações!$B$3="Simples",IF(OR(Q85="TRAB",Q85="ATEST"),1,0),IF(AND(G85&lt;&gt;"",J85&lt;&gt;""),1,0)))</f>
        <v>0</v>
      </c>
      <c r="L85" s="72">
        <f>IF(AND(K85=1,Configurações!$B$3&lt;&gt;"Simples"),MOD(J85-G85,1)-M85,0)</f>
        <v>0</v>
      </c>
      <c r="M85" s="72">
        <f t="shared" si="214"/>
        <v>0</v>
      </c>
      <c r="N85">
        <f t="shared" si="215"/>
        <v>0</v>
      </c>
      <c r="O85">
        <f t="shared" si="216"/>
        <v>0</v>
      </c>
      <c r="P85" s="38" t="str">
        <f>IF(K85=0,"",IF(N85&gt;Configurações!$B$15,"7DIA ","")&amp;IF(AND(WEEKDAY(G$5)=1,O85&gt;IF($D85="F",Configurações!$B$13,Configurações!$B$14)),"DOM ","")&amp;IF(Configurações!$B$3="Simples","",IF(ROUND(L85*1440,0)&lt;=ROUND(Configurações!$B$11*1440,0),IF(ROUND(M85*1440,0)&gt;0,"INT-INDEVIDO",""),IF(ROUND(L85*1440,0)&lt;=ROUND(Configurações!$B$12*1440,0),IF(ROUND(M85*1440,0)&lt;&gt;ROUND(Configurações!$B$8*1440,0),"INT-15MIN",""),IF(OR(ROUND(M85*1440,0)&lt;ROUND(Configurações!$B$9*1440,0),ROUND(M85*1440,0)&gt;ROUND(Configurações!$B$10*1440,0)),"INT-1H2H","")))))</f>
        <v/>
      </c>
      <c r="Q85" t="str">
        <f>IF(Configurações!$B$3="Simples",IF('Escala Simples'!D85="Trabalho","TRAB",IF('Escala Simples'!D85="Folga","FOLGA",IF('Escala Simples'!D85="Atestado","ATEST",IF('Escala Simples'!D85="Férias","FERIAS","")))),"")</f>
        <v/>
      </c>
      <c r="R85" s="71" t="str">
        <f>IF(Configurações!$B$3="Colunas",IF('Escala Colunas'!Q77="","",'Escala Colunas'!Q77),IF(Configurações!$B$3="Simples","",IF('Escala Linhas'!I85="","",'Escala Linhas'!I85)))</f>
        <v/>
      </c>
      <c r="S85" s="71" t="str">
        <f>IF(Configurações!$B$3="Colunas",IF('Escala Colunas'!Q78="","",'Escala Colunas'!Q78),IF(Configurações!$B$3="Simples","",IF('Escala Linhas'!J85="","",'Escala Linhas'!J85)))</f>
        <v/>
      </c>
      <c r="T85" s="71" t="str">
        <f>IF(Configurações!$B$3="Colunas",IF('Escala Colunas'!Q79="","",'Escala Colunas'!Q79),IF(Configurações!$B$3="Simples","",IF('Escala Linhas'!K85="","",'Escala Linhas'!K85)))</f>
        <v/>
      </c>
      <c r="U85" s="71" t="str">
        <f>IF(Configurações!$B$3="Colunas",IF('Escala Colunas'!Q80="","",'Escala Colunas'!Q80),IF(Configurações!$B$3="Simples","",IF('Escala Linhas'!L85="","",'Escala Linhas'!L85)))</f>
        <v/>
      </c>
      <c r="V85">
        <f>IF($B85="",0,IF(Configurações!$B$3="Simples",IF(OR(AB85="TRAB",AB85="ATEST"),1,0),IF(AND(R85&lt;&gt;"",U85&lt;&gt;""),1,0)))</f>
        <v>0</v>
      </c>
      <c r="W85" s="72">
        <f>IF(AND(V85=1,Configurações!$B$3&lt;&gt;"Simples"),MOD(U85-R85,1)-X85,0)</f>
        <v>0</v>
      </c>
      <c r="X85" s="72">
        <f t="shared" si="217"/>
        <v>0</v>
      </c>
      <c r="Y85">
        <f t="shared" si="218"/>
        <v>0</v>
      </c>
      <c r="Z85">
        <f t="shared" si="219"/>
        <v>0</v>
      </c>
      <c r="AA85" s="38" t="str">
        <f>IF(V85=0,"",IF(Y85&gt;Configurações!$B$15,"7DIA ","")&amp;IF(AND(WEEKDAY(R$5)=1,Z85&gt;IF($D85="F",Configurações!$B$13,Configurações!$B$14)),"DOM ","")&amp;IF(Configurações!$B$3="Simples","",IF(ROUND(W85*1440,0)&lt;=ROUND(Configurações!$B$11*1440,0),IF(ROUND(X85*1440,0)&gt;0,"INT-INDEVIDO",""),IF(ROUND(W85*1440,0)&lt;=ROUND(Configurações!$B$12*1440,0),IF(ROUND(X85*1440,0)&lt;&gt;ROUND(Configurações!$B$8*1440,0),"INT-15MIN",""),IF(OR(ROUND(X85*1440,0)&lt;ROUND(Configurações!$B$9*1440,0),ROUND(X85*1440,0)&gt;ROUND(Configurações!$B$10*1440,0)),"INT-1H2H","")))))</f>
        <v/>
      </c>
      <c r="AB85" t="str">
        <f>IF(Configurações!$B$3="Simples",IF('Escala Simples'!E85="Trabalho","TRAB",IF('Escala Simples'!E85="Folga","FOLGA",IF('Escala Simples'!E85="Atestado","ATEST",IF('Escala Simples'!E85="Férias","FERIAS","")))),"")</f>
        <v/>
      </c>
      <c r="AC85" s="71" t="str">
        <f>IF(Configurações!$B$3="Colunas",IF('Escala Colunas'!Q82="","",'Escala Colunas'!Q82),IF(Configurações!$B$3="Simples","",IF('Escala Linhas'!N85="","",'Escala Linhas'!N85)))</f>
        <v/>
      </c>
      <c r="AD85" s="71" t="str">
        <f>IF(Configurações!$B$3="Colunas",IF('Escala Colunas'!Q83="","",'Escala Colunas'!Q83),IF(Configurações!$B$3="Simples","",IF('Escala Linhas'!O85="","",'Escala Linhas'!O85)))</f>
        <v/>
      </c>
      <c r="AE85" s="71" t="str">
        <f>IF(Configurações!$B$3="Colunas",IF('Escala Colunas'!Q84="","",'Escala Colunas'!Q84),IF(Configurações!$B$3="Simples","",IF('Escala Linhas'!P85="","",'Escala Linhas'!P85)))</f>
        <v/>
      </c>
      <c r="AF85" s="71" t="str">
        <f>IF(Configurações!$B$3="Colunas",IF('Escala Colunas'!Q85="","",'Escala Colunas'!Q85),IF(Configurações!$B$3="Simples","",IF('Escala Linhas'!Q85="","",'Escala Linhas'!Q85)))</f>
        <v/>
      </c>
      <c r="AG85">
        <f>IF($B85="",0,IF(Configurações!$B$3="Simples",IF(OR(AM85="TRAB",AM85="ATEST"),1,0),IF(AND(AC85&lt;&gt;"",AF85&lt;&gt;""),1,0)))</f>
        <v>0</v>
      </c>
      <c r="AH85" s="72">
        <f>IF(AND(AG85=1,Configurações!$B$3&lt;&gt;"Simples"),MOD(AF85-AC85,1)-AI85,0)</f>
        <v>0</v>
      </c>
      <c r="AI85" s="72">
        <f t="shared" si="220"/>
        <v>0</v>
      </c>
      <c r="AJ85">
        <f t="shared" si="221"/>
        <v>0</v>
      </c>
      <c r="AK85">
        <f t="shared" si="222"/>
        <v>0</v>
      </c>
      <c r="AL85" s="38" t="str">
        <f>IF(AG85=0,"",IF(AJ85&gt;Configurações!$B$15,"7DIA ","")&amp;IF(AND(WEEKDAY(AC$5)=1,AK85&gt;IF($D85="F",Configurações!$B$13,Configurações!$B$14)),"DOM ","")&amp;IF(Configurações!$B$3="Simples","",IF(ROUND(AH85*1440,0)&lt;=ROUND(Configurações!$B$11*1440,0),IF(ROUND(AI85*1440,0)&gt;0,"INT-INDEVIDO",""),IF(ROUND(AH85*1440,0)&lt;=ROUND(Configurações!$B$12*1440,0),IF(ROUND(AI85*1440,0)&lt;&gt;ROUND(Configurações!$B$8*1440,0),"INT-15MIN",""),IF(OR(ROUND(AI85*1440,0)&lt;ROUND(Configurações!$B$9*1440,0),ROUND(AI85*1440,0)&gt;ROUND(Configurações!$B$10*1440,0)),"INT-1H2H","")))))</f>
        <v/>
      </c>
      <c r="AM85" t="str">
        <f>IF(Configurações!$B$3="Simples",IF('Escala Simples'!F85="Trabalho","TRAB",IF('Escala Simples'!F85="Folga","FOLGA",IF('Escala Simples'!F85="Atestado","ATEST",IF('Escala Simples'!F85="Férias","FERIAS","")))),"")</f>
        <v/>
      </c>
      <c r="AN85" s="71" t="str">
        <f>IF(Configurações!$B$3="Colunas",IF('Escala Colunas'!Q87="","",'Escala Colunas'!Q87),IF(Configurações!$B$3="Simples","",IF('Escala Linhas'!S85="","",'Escala Linhas'!S85)))</f>
        <v/>
      </c>
      <c r="AO85" s="71" t="str">
        <f>IF(Configurações!$B$3="Colunas",IF('Escala Colunas'!Q88="","",'Escala Colunas'!Q88),IF(Configurações!$B$3="Simples","",IF('Escala Linhas'!T85="","",'Escala Linhas'!T85)))</f>
        <v/>
      </c>
      <c r="AP85" s="71" t="str">
        <f>IF(Configurações!$B$3="Colunas",IF('Escala Colunas'!Q89="","",'Escala Colunas'!Q89),IF(Configurações!$B$3="Simples","",IF('Escala Linhas'!U85="","",'Escala Linhas'!U85)))</f>
        <v/>
      </c>
      <c r="AQ85" s="71" t="str">
        <f>IF(Configurações!$B$3="Colunas",IF('Escala Colunas'!Q90="","",'Escala Colunas'!Q90),IF(Configurações!$B$3="Simples","",IF('Escala Linhas'!V85="","",'Escala Linhas'!V85)))</f>
        <v/>
      </c>
      <c r="AR85">
        <f>IF($B85="",0,IF(Configurações!$B$3="Simples",IF(OR(AX85="TRAB",AX85="ATEST"),1,0),IF(AND(AN85&lt;&gt;"",AQ85&lt;&gt;""),1,0)))</f>
        <v>0</v>
      </c>
      <c r="AS85" s="72">
        <f>IF(AND(AR85=1,Configurações!$B$3&lt;&gt;"Simples"),MOD(AQ85-AN85,1)-AT85,0)</f>
        <v>0</v>
      </c>
      <c r="AT85" s="72">
        <f t="shared" si="223"/>
        <v>0</v>
      </c>
      <c r="AU85">
        <f t="shared" si="224"/>
        <v>0</v>
      </c>
      <c r="AV85">
        <f t="shared" si="225"/>
        <v>0</v>
      </c>
      <c r="AW85" s="38" t="str">
        <f>IF(AR85=0,"",IF(AU85&gt;Configurações!$B$15,"7DIA ","")&amp;IF(AND(WEEKDAY(AN$5)=1,AV85&gt;IF($D85="F",Configurações!$B$13,Configurações!$B$14)),"DOM ","")&amp;IF(Configurações!$B$3="Simples","",IF(ROUND(AS85*1440,0)&lt;=ROUND(Configurações!$B$11*1440,0),IF(ROUND(AT85*1440,0)&gt;0,"INT-INDEVIDO",""),IF(ROUND(AS85*1440,0)&lt;=ROUND(Configurações!$B$12*1440,0),IF(ROUND(AT85*1440,0)&lt;&gt;ROUND(Configurações!$B$8*1440,0),"INT-15MIN",""),IF(OR(ROUND(AT85*1440,0)&lt;ROUND(Configurações!$B$9*1440,0),ROUND(AT85*1440,0)&gt;ROUND(Configurações!$B$10*1440,0)),"INT-1H2H","")))))</f>
        <v/>
      </c>
      <c r="AX85" t="str">
        <f>IF(Configurações!$B$3="Simples",IF('Escala Simples'!G85="Trabalho","TRAB",IF('Escala Simples'!G85="Folga","FOLGA",IF('Escala Simples'!G85="Atestado","ATEST",IF('Escala Simples'!G85="Férias","FERIAS","")))),"")</f>
        <v/>
      </c>
      <c r="AY85" s="71" t="str">
        <f>IF(Configurações!$B$3="Colunas",IF('Escala Colunas'!Q92="","",'Escala Colunas'!Q92),IF(Configurações!$B$3="Simples","",IF('Escala Linhas'!X85="","",'Escala Linhas'!X85)))</f>
        <v/>
      </c>
      <c r="AZ85" s="71" t="str">
        <f>IF(Configurações!$B$3="Colunas",IF('Escala Colunas'!Q93="","",'Escala Colunas'!Q93),IF(Configurações!$B$3="Simples","",IF('Escala Linhas'!Y85="","",'Escala Linhas'!Y85)))</f>
        <v/>
      </c>
      <c r="BA85" s="71" t="str">
        <f>IF(Configurações!$B$3="Colunas",IF('Escala Colunas'!Q94="","",'Escala Colunas'!Q94),IF(Configurações!$B$3="Simples","",IF('Escala Linhas'!Z85="","",'Escala Linhas'!Z85)))</f>
        <v/>
      </c>
      <c r="BB85" s="71" t="str">
        <f>IF(Configurações!$B$3="Colunas",IF('Escala Colunas'!Q95="","",'Escala Colunas'!Q95),IF(Configurações!$B$3="Simples","",IF('Escala Linhas'!AA85="","",'Escala Linhas'!AA85)))</f>
        <v/>
      </c>
      <c r="BC85">
        <f>IF($B85="",0,IF(Configurações!$B$3="Simples",IF(OR(BI85="TRAB",BI85="ATEST"),1,0),IF(AND(AY85&lt;&gt;"",BB85&lt;&gt;""),1,0)))</f>
        <v>0</v>
      </c>
      <c r="BD85" s="72">
        <f>IF(AND(BC85=1,Configurações!$B$3&lt;&gt;"Simples"),MOD(BB85-AY85,1)-BE85,0)</f>
        <v>0</v>
      </c>
      <c r="BE85" s="72">
        <f t="shared" si="226"/>
        <v>0</v>
      </c>
      <c r="BF85">
        <f t="shared" si="227"/>
        <v>0</v>
      </c>
      <c r="BG85">
        <f t="shared" si="228"/>
        <v>0</v>
      </c>
      <c r="BH85" s="38" t="str">
        <f>IF(BC85=0,"",IF(BF85&gt;Configurações!$B$15,"7DIA ","")&amp;IF(AND(WEEKDAY(AY$5)=1,BG85&gt;IF($D85="F",Configurações!$B$13,Configurações!$B$14)),"DOM ","")&amp;IF(Configurações!$B$3="Simples","",IF(ROUND(BD85*1440,0)&lt;=ROUND(Configurações!$B$11*1440,0),IF(ROUND(BE85*1440,0)&gt;0,"INT-INDEVIDO",""),IF(ROUND(BD85*1440,0)&lt;=ROUND(Configurações!$B$12*1440,0),IF(ROUND(BE85*1440,0)&lt;&gt;ROUND(Configurações!$B$8*1440,0),"INT-15MIN",""),IF(OR(ROUND(BE85*1440,0)&lt;ROUND(Configurações!$B$9*1440,0),ROUND(BE85*1440,0)&gt;ROUND(Configurações!$B$10*1440,0)),"INT-1H2H","")))))</f>
        <v/>
      </c>
      <c r="BI85" t="str">
        <f>IF(Configurações!$B$3="Simples",IF('Escala Simples'!H85="Trabalho","TRAB",IF('Escala Simples'!H85="Folga","FOLGA",IF('Escala Simples'!H85="Atestado","ATEST",IF('Escala Simples'!H85="Férias","FERIAS","")))),"")</f>
        <v/>
      </c>
      <c r="BJ85" s="71" t="str">
        <f>IF(Configurações!$B$3="Colunas",IF('Escala Colunas'!Q97="","",'Escala Colunas'!Q97),IF(Configurações!$B$3="Simples","",IF('Escala Linhas'!AC85="","",'Escala Linhas'!AC85)))</f>
        <v/>
      </c>
      <c r="BK85" s="71" t="str">
        <f>IF(Configurações!$B$3="Colunas",IF('Escala Colunas'!Q98="","",'Escala Colunas'!Q98),IF(Configurações!$B$3="Simples","",IF('Escala Linhas'!AD85="","",'Escala Linhas'!AD85)))</f>
        <v/>
      </c>
      <c r="BL85" s="71" t="str">
        <f>IF(Configurações!$B$3="Colunas",IF('Escala Colunas'!Q99="","",'Escala Colunas'!Q99),IF(Configurações!$B$3="Simples","",IF('Escala Linhas'!AE85="","",'Escala Linhas'!AE85)))</f>
        <v/>
      </c>
      <c r="BM85" s="71" t="str">
        <f>IF(Configurações!$B$3="Colunas",IF('Escala Colunas'!Q100="","",'Escala Colunas'!Q100),IF(Configurações!$B$3="Simples","",IF('Escala Linhas'!AF85="","",'Escala Linhas'!AF85)))</f>
        <v/>
      </c>
      <c r="BN85">
        <f>IF($B85="",0,IF(Configurações!$B$3="Simples",IF(OR(BT85="TRAB",BT85="ATEST"),1,0),IF(AND(BJ85&lt;&gt;"",BM85&lt;&gt;""),1,0)))</f>
        <v>0</v>
      </c>
      <c r="BO85" s="72">
        <f>IF(AND(BN85=1,Configurações!$B$3&lt;&gt;"Simples"),MOD(BM85-BJ85,1)-BP85,0)</f>
        <v>0</v>
      </c>
      <c r="BP85" s="72">
        <f t="shared" si="229"/>
        <v>0</v>
      </c>
      <c r="BQ85">
        <f t="shared" si="230"/>
        <v>0</v>
      </c>
      <c r="BR85">
        <f t="shared" si="231"/>
        <v>0</v>
      </c>
      <c r="BS85" s="38" t="str">
        <f>IF(BN85=0,"",IF(BQ85&gt;Configurações!$B$15,"7DIA ","")&amp;IF(AND(WEEKDAY(BJ$5)=1,BR85&gt;IF($D85="F",Configurações!$B$13,Configurações!$B$14)),"DOM ","")&amp;IF(Configurações!$B$3="Simples","",IF(ROUND(BO85*1440,0)&lt;=ROUND(Configurações!$B$11*1440,0),IF(ROUND(BP85*1440,0)&gt;0,"INT-INDEVIDO",""),IF(ROUND(BO85*1440,0)&lt;=ROUND(Configurações!$B$12*1440,0),IF(ROUND(BP85*1440,0)&lt;&gt;ROUND(Configurações!$B$8*1440,0),"INT-15MIN",""),IF(OR(ROUND(BP85*1440,0)&lt;ROUND(Configurações!$B$9*1440,0),ROUND(BP85*1440,0)&gt;ROUND(Configurações!$B$10*1440,0)),"INT-1H2H","")))))</f>
        <v/>
      </c>
      <c r="BT85" t="str">
        <f>IF(Configurações!$B$3="Simples",IF('Escala Simples'!I85="Trabalho","TRAB",IF('Escala Simples'!I85="Folga","FOLGA",IF('Escala Simples'!I85="Atestado","ATEST",IF('Escala Simples'!I85="Férias","FERIAS","")))),"")</f>
        <v/>
      </c>
      <c r="BU85" s="71" t="str">
        <f>IF(Configurações!$B$3="Colunas",IF('Escala Colunas'!Q102="","",'Escala Colunas'!Q102),IF(Configurações!$B$3="Simples","",IF('Escala Linhas'!AH85="","",'Escala Linhas'!AH85)))</f>
        <v/>
      </c>
      <c r="BV85" s="71" t="str">
        <f>IF(Configurações!$B$3="Colunas",IF('Escala Colunas'!Q103="","",'Escala Colunas'!Q103),IF(Configurações!$B$3="Simples","",IF('Escala Linhas'!AI85="","",'Escala Linhas'!AI85)))</f>
        <v/>
      </c>
      <c r="BW85" s="71" t="str">
        <f>IF(Configurações!$B$3="Colunas",IF('Escala Colunas'!Q104="","",'Escala Colunas'!Q104),IF(Configurações!$B$3="Simples","",IF('Escala Linhas'!AJ85="","",'Escala Linhas'!AJ85)))</f>
        <v/>
      </c>
      <c r="BX85" s="71" t="str">
        <f>IF(Configurações!$B$3="Colunas",IF('Escala Colunas'!Q105="","",'Escala Colunas'!Q105),IF(Configurações!$B$3="Simples","",IF('Escala Linhas'!AK85="","",'Escala Linhas'!AK85)))</f>
        <v/>
      </c>
      <c r="BY85">
        <f>IF($B85="",0,IF(Configurações!$B$3="Simples",IF(OR(CE85="TRAB",CE85="ATEST"),1,0),IF(AND(BU85&lt;&gt;"",BX85&lt;&gt;""),1,0)))</f>
        <v>0</v>
      </c>
      <c r="BZ85" s="72">
        <f>IF(AND(BY85=1,Configurações!$B$3&lt;&gt;"Simples"),MOD(BX85-BU85,1)-CA85,0)</f>
        <v>0</v>
      </c>
      <c r="CA85" s="72">
        <f t="shared" si="232"/>
        <v>0</v>
      </c>
      <c r="CB85">
        <f t="shared" si="233"/>
        <v>0</v>
      </c>
      <c r="CC85">
        <f t="shared" si="234"/>
        <v>0</v>
      </c>
      <c r="CD85" s="38" t="str">
        <f>IF(BY85=0,"",IF(CB85&gt;Configurações!$B$15,"7DIA ","")&amp;IF(AND(WEEKDAY(BU$5)=1,CC85&gt;IF($D85="F",Configurações!$B$13,Configurações!$B$14)),"DOM ","")&amp;IF(Configurações!$B$3="Simples","",IF(ROUND(BZ85*1440,0)&lt;=ROUND(Configurações!$B$11*1440,0),IF(ROUND(CA85*1440,0)&gt;0,"INT-INDEVIDO",""),IF(ROUND(BZ85*1440,0)&lt;=ROUND(Configurações!$B$12*1440,0),IF(ROUND(CA85*1440,0)&lt;&gt;ROUND(Configurações!$B$8*1440,0),"INT-15MIN",""),IF(OR(ROUND(CA85*1440,0)&lt;ROUND(Configurações!$B$9*1440,0),ROUND(CA85*1440,0)&gt;ROUND(Configurações!$B$10*1440,0)),"INT-1H2H","")))))</f>
        <v/>
      </c>
      <c r="CE85" t="str">
        <f>IF(Configurações!$B$3="Simples",IF('Escala Simples'!J85="Trabalho","TRAB",IF('Escala Simples'!J85="Folga","FOLGA",IF('Escala Simples'!J85="Atestado","ATEST",IF('Escala Simples'!J85="Férias","FERIAS","")))),"")</f>
        <v/>
      </c>
      <c r="CF85" s="71" t="str">
        <f>IF(Configurações!$B$3="Colunas",IF('Escala Colunas'!Q110="","",'Escala Colunas'!Q110),IF(Configurações!$B$3="Simples","",IF('Escala Linhas'!AP85="","",'Escala Linhas'!AP85)))</f>
        <v/>
      </c>
      <c r="CG85" s="71" t="str">
        <f>IF(Configurações!$B$3="Colunas",IF('Escala Colunas'!Q111="","",'Escala Colunas'!Q111),IF(Configurações!$B$3="Simples","",IF('Escala Linhas'!AQ85="","",'Escala Linhas'!AQ85)))</f>
        <v/>
      </c>
      <c r="CH85" s="71" t="str">
        <f>IF(Configurações!$B$3="Colunas",IF('Escala Colunas'!Q112="","",'Escala Colunas'!Q112),IF(Configurações!$B$3="Simples","",IF('Escala Linhas'!AR85="","",'Escala Linhas'!AR85)))</f>
        <v/>
      </c>
      <c r="CI85" s="71" t="str">
        <f>IF(Configurações!$B$3="Colunas",IF('Escala Colunas'!Q113="","",'Escala Colunas'!Q113),IF(Configurações!$B$3="Simples","",IF('Escala Linhas'!AS85="","",'Escala Linhas'!AS85)))</f>
        <v/>
      </c>
      <c r="CJ85">
        <f>IF($B85="",0,IF(Configurações!$B$3="Simples",IF(OR(CP85="TRAB",CP85="ATEST"),1,0),IF(AND(CF85&lt;&gt;"",CI85&lt;&gt;""),1,0)))</f>
        <v>0</v>
      </c>
      <c r="CK85" s="72">
        <f>IF(AND(CJ85=1,Configurações!$B$3&lt;&gt;"Simples"),MOD(CI85-CF85,1)-CL85,0)</f>
        <v>0</v>
      </c>
      <c r="CL85" s="72">
        <f t="shared" si="235"/>
        <v>0</v>
      </c>
      <c r="CM85">
        <f t="shared" si="236"/>
        <v>0</v>
      </c>
      <c r="CN85">
        <f t="shared" si="237"/>
        <v>0</v>
      </c>
      <c r="CO85" s="38" t="str">
        <f>IF(CJ85=0,"",IF(CM85&gt;Configurações!$B$15,"7DIA ","")&amp;IF(AND(WEEKDAY(CF$5)=1,CN85&gt;IF($D85="F",Configurações!$B$13,Configurações!$B$14)),"DOM ","")&amp;IF(Configurações!$B$3="Simples","",IF(ROUND(CK85*1440,0)&lt;=ROUND(Configurações!$B$11*1440,0),IF(ROUND(CL85*1440,0)&gt;0,"INT-INDEVIDO",""),IF(ROUND(CK85*1440,0)&lt;=ROUND(Configurações!$B$12*1440,0),IF(ROUND(CL85*1440,0)&lt;&gt;ROUND(Configurações!$B$8*1440,0),"INT-15MIN",""),IF(OR(ROUND(CL85*1440,0)&lt;ROUND(Configurações!$B$9*1440,0),ROUND(CL85*1440,0)&gt;ROUND(Configurações!$B$10*1440,0)),"INT-1H2H","")))))</f>
        <v/>
      </c>
      <c r="CP85" t="str">
        <f>IF(Configurações!$B$3="Simples",IF('Escala Simples'!M85="Trabalho","TRAB",IF('Escala Simples'!M85="Folga","FOLGA",IF('Escala Simples'!M85="Atestado","ATEST",IF('Escala Simples'!M85="Férias","FERIAS","")))),"")</f>
        <v/>
      </c>
      <c r="CQ85" s="71" t="str">
        <f>IF(Configurações!$B$3="Colunas",IF('Escala Colunas'!Q115="","",'Escala Colunas'!Q115),IF(Configurações!$B$3="Simples","",IF('Escala Linhas'!AU85="","",'Escala Linhas'!AU85)))</f>
        <v/>
      </c>
      <c r="CR85" s="71" t="str">
        <f>IF(Configurações!$B$3="Colunas",IF('Escala Colunas'!Q116="","",'Escala Colunas'!Q116),IF(Configurações!$B$3="Simples","",IF('Escala Linhas'!AV85="","",'Escala Linhas'!AV85)))</f>
        <v/>
      </c>
      <c r="CS85" s="71" t="str">
        <f>IF(Configurações!$B$3="Colunas",IF('Escala Colunas'!Q117="","",'Escala Colunas'!Q117),IF(Configurações!$B$3="Simples","",IF('Escala Linhas'!AW85="","",'Escala Linhas'!AW85)))</f>
        <v/>
      </c>
      <c r="CT85" s="71" t="str">
        <f>IF(Configurações!$B$3="Colunas",IF('Escala Colunas'!Q118="","",'Escala Colunas'!Q118),IF(Configurações!$B$3="Simples","",IF('Escala Linhas'!AX85="","",'Escala Linhas'!AX85)))</f>
        <v/>
      </c>
      <c r="CU85">
        <f>IF($B85="",0,IF(Configurações!$B$3="Simples",IF(OR(DA85="TRAB",DA85="ATEST"),1,0),IF(AND(CQ85&lt;&gt;"",CT85&lt;&gt;""),1,0)))</f>
        <v>0</v>
      </c>
      <c r="CV85" s="72">
        <f>IF(AND(CU85=1,Configurações!$B$3&lt;&gt;"Simples"),MOD(CT85-CQ85,1)-CW85,0)</f>
        <v>0</v>
      </c>
      <c r="CW85" s="72">
        <f t="shared" si="238"/>
        <v>0</v>
      </c>
      <c r="CX85">
        <f t="shared" si="239"/>
        <v>0</v>
      </c>
      <c r="CY85">
        <f t="shared" si="240"/>
        <v>0</v>
      </c>
      <c r="CZ85" s="38" t="str">
        <f>IF(CU85=0,"",IF(CX85&gt;Configurações!$B$15,"7DIA ","")&amp;IF(AND(WEEKDAY(CQ$5)=1,CY85&gt;IF($D85="F",Configurações!$B$13,Configurações!$B$14)),"DOM ","")&amp;IF(Configurações!$B$3="Simples","",IF(ROUND(CV85*1440,0)&lt;=ROUND(Configurações!$B$11*1440,0),IF(ROUND(CW85*1440,0)&gt;0,"INT-INDEVIDO",""),IF(ROUND(CV85*1440,0)&lt;=ROUND(Configurações!$B$12*1440,0),IF(ROUND(CW85*1440,0)&lt;&gt;ROUND(Configurações!$B$8*1440,0),"INT-15MIN",""),IF(OR(ROUND(CW85*1440,0)&lt;ROUND(Configurações!$B$9*1440,0),ROUND(CW85*1440,0)&gt;ROUND(Configurações!$B$10*1440,0)),"INT-1H2H","")))))</f>
        <v/>
      </c>
      <c r="DA85" t="str">
        <f>IF(Configurações!$B$3="Simples",IF('Escala Simples'!N85="Trabalho","TRAB",IF('Escala Simples'!N85="Folga","FOLGA",IF('Escala Simples'!N85="Atestado","ATEST",IF('Escala Simples'!N85="Férias","FERIAS","")))),"")</f>
        <v/>
      </c>
      <c r="DB85" s="71" t="str">
        <f>IF(Configurações!$B$3="Colunas",IF('Escala Colunas'!Q120="","",'Escala Colunas'!Q120),IF(Configurações!$B$3="Simples","",IF('Escala Linhas'!AZ85="","",'Escala Linhas'!AZ85)))</f>
        <v/>
      </c>
      <c r="DC85" s="71" t="str">
        <f>IF(Configurações!$B$3="Colunas",IF('Escala Colunas'!Q121="","",'Escala Colunas'!Q121),IF(Configurações!$B$3="Simples","",IF('Escala Linhas'!BA85="","",'Escala Linhas'!BA85)))</f>
        <v/>
      </c>
      <c r="DD85" s="71" t="str">
        <f>IF(Configurações!$B$3="Colunas",IF('Escala Colunas'!Q122="","",'Escala Colunas'!Q122),IF(Configurações!$B$3="Simples","",IF('Escala Linhas'!BB85="","",'Escala Linhas'!BB85)))</f>
        <v/>
      </c>
      <c r="DE85" s="71" t="str">
        <f>IF(Configurações!$B$3="Colunas",IF('Escala Colunas'!Q123="","",'Escala Colunas'!Q123),IF(Configurações!$B$3="Simples","",IF('Escala Linhas'!BC85="","",'Escala Linhas'!BC85)))</f>
        <v/>
      </c>
      <c r="DF85">
        <f>IF($B85="",0,IF(Configurações!$B$3="Simples",IF(OR(DL85="TRAB",DL85="ATEST"),1,0),IF(AND(DB85&lt;&gt;"",DE85&lt;&gt;""),1,0)))</f>
        <v>0</v>
      </c>
      <c r="DG85" s="72">
        <f>IF(AND(DF85=1,Configurações!$B$3&lt;&gt;"Simples"),MOD(DE85-DB85,1)-DH85,0)</f>
        <v>0</v>
      </c>
      <c r="DH85" s="72">
        <f t="shared" si="241"/>
        <v>0</v>
      </c>
      <c r="DI85">
        <f t="shared" si="242"/>
        <v>0</v>
      </c>
      <c r="DJ85">
        <f t="shared" si="243"/>
        <v>0</v>
      </c>
      <c r="DK85" s="38" t="str">
        <f>IF(DF85=0,"",IF(DI85&gt;Configurações!$B$15,"7DIA ","")&amp;IF(AND(WEEKDAY(DB$5)=1,DJ85&gt;IF($D85="F",Configurações!$B$13,Configurações!$B$14)),"DOM ","")&amp;IF(Configurações!$B$3="Simples","",IF(ROUND(DG85*1440,0)&lt;=ROUND(Configurações!$B$11*1440,0),IF(ROUND(DH85*1440,0)&gt;0,"INT-INDEVIDO",""),IF(ROUND(DG85*1440,0)&lt;=ROUND(Configurações!$B$12*1440,0),IF(ROUND(DH85*1440,0)&lt;&gt;ROUND(Configurações!$B$8*1440,0),"INT-15MIN",""),IF(OR(ROUND(DH85*1440,0)&lt;ROUND(Configurações!$B$9*1440,0),ROUND(DH85*1440,0)&gt;ROUND(Configurações!$B$10*1440,0)),"INT-1H2H","")))))</f>
        <v/>
      </c>
      <c r="DL85" t="str">
        <f>IF(Configurações!$B$3="Simples",IF('Escala Simples'!O85="Trabalho","TRAB",IF('Escala Simples'!O85="Folga","FOLGA",IF('Escala Simples'!O85="Atestado","ATEST",IF('Escala Simples'!O85="Férias","FERIAS","")))),"")</f>
        <v/>
      </c>
      <c r="DM85" s="71" t="str">
        <f>IF(Configurações!$B$3="Colunas",IF('Escala Colunas'!Q125="","",'Escala Colunas'!Q125),IF(Configurações!$B$3="Simples","",IF('Escala Linhas'!BE85="","",'Escala Linhas'!BE85)))</f>
        <v/>
      </c>
      <c r="DN85" s="71" t="str">
        <f>IF(Configurações!$B$3="Colunas",IF('Escala Colunas'!Q126="","",'Escala Colunas'!Q126),IF(Configurações!$B$3="Simples","",IF('Escala Linhas'!BF85="","",'Escala Linhas'!BF85)))</f>
        <v/>
      </c>
      <c r="DO85" s="71" t="str">
        <f>IF(Configurações!$B$3="Colunas",IF('Escala Colunas'!Q127="","",'Escala Colunas'!Q127),IF(Configurações!$B$3="Simples","",IF('Escala Linhas'!BG85="","",'Escala Linhas'!BG85)))</f>
        <v/>
      </c>
      <c r="DP85" s="71" t="str">
        <f>IF(Configurações!$B$3="Colunas",IF('Escala Colunas'!Q128="","",'Escala Colunas'!Q128),IF(Configurações!$B$3="Simples","",IF('Escala Linhas'!BH85="","",'Escala Linhas'!BH85)))</f>
        <v/>
      </c>
      <c r="DQ85">
        <f>IF($B85="",0,IF(Configurações!$B$3="Simples",IF(OR(DW85="TRAB",DW85="ATEST"),1,0),IF(AND(DM85&lt;&gt;"",DP85&lt;&gt;""),1,0)))</f>
        <v>0</v>
      </c>
      <c r="DR85" s="72">
        <f>IF(AND(DQ85=1,Configurações!$B$3&lt;&gt;"Simples"),MOD(DP85-DM85,1)-DS85,0)</f>
        <v>0</v>
      </c>
      <c r="DS85" s="72">
        <f t="shared" si="244"/>
        <v>0</v>
      </c>
      <c r="DT85">
        <f t="shared" si="245"/>
        <v>0</v>
      </c>
      <c r="DU85">
        <f t="shared" si="246"/>
        <v>0</v>
      </c>
      <c r="DV85" s="38" t="str">
        <f>IF(DQ85=0,"",IF(DT85&gt;Configurações!$B$15,"7DIA ","")&amp;IF(AND(WEEKDAY(DM$5)=1,DU85&gt;IF($D85="F",Configurações!$B$13,Configurações!$B$14)),"DOM ","")&amp;IF(Configurações!$B$3="Simples","",IF(ROUND(DR85*1440,0)&lt;=ROUND(Configurações!$B$11*1440,0),IF(ROUND(DS85*1440,0)&gt;0,"INT-INDEVIDO",""),IF(ROUND(DR85*1440,0)&lt;=ROUND(Configurações!$B$12*1440,0),IF(ROUND(DS85*1440,0)&lt;&gt;ROUND(Configurações!$B$8*1440,0),"INT-15MIN",""),IF(OR(ROUND(DS85*1440,0)&lt;ROUND(Configurações!$B$9*1440,0),ROUND(DS85*1440,0)&gt;ROUND(Configurações!$B$10*1440,0)),"INT-1H2H","")))))</f>
        <v/>
      </c>
      <c r="DW85" t="str">
        <f>IF(Configurações!$B$3="Simples",IF('Escala Simples'!P85="Trabalho","TRAB",IF('Escala Simples'!P85="Folga","FOLGA",IF('Escala Simples'!P85="Atestado","ATEST",IF('Escala Simples'!P85="Férias","FERIAS","")))),"")</f>
        <v/>
      </c>
      <c r="DX85" s="71" t="str">
        <f>IF(Configurações!$B$3="Colunas",IF('Escala Colunas'!Q130="","",'Escala Colunas'!Q130),IF(Configurações!$B$3="Simples","",IF('Escala Linhas'!BJ85="","",'Escala Linhas'!BJ85)))</f>
        <v/>
      </c>
      <c r="DY85" s="71" t="str">
        <f>IF(Configurações!$B$3="Colunas",IF('Escala Colunas'!Q131="","",'Escala Colunas'!Q131),IF(Configurações!$B$3="Simples","",IF('Escala Linhas'!BK85="","",'Escala Linhas'!BK85)))</f>
        <v/>
      </c>
      <c r="DZ85" s="71" t="str">
        <f>IF(Configurações!$B$3="Colunas",IF('Escala Colunas'!Q132="","",'Escala Colunas'!Q132),IF(Configurações!$B$3="Simples","",IF('Escala Linhas'!BL85="","",'Escala Linhas'!BL85)))</f>
        <v/>
      </c>
      <c r="EA85" s="71" t="str">
        <f>IF(Configurações!$B$3="Colunas",IF('Escala Colunas'!Q133="","",'Escala Colunas'!Q133),IF(Configurações!$B$3="Simples","",IF('Escala Linhas'!BM85="","",'Escala Linhas'!BM85)))</f>
        <v/>
      </c>
      <c r="EB85">
        <f>IF($B85="",0,IF(Configurações!$B$3="Simples",IF(OR(EH85="TRAB",EH85="ATEST"),1,0),IF(AND(DX85&lt;&gt;"",EA85&lt;&gt;""),1,0)))</f>
        <v>0</v>
      </c>
      <c r="EC85" s="72">
        <f>IF(AND(EB85=1,Configurações!$B$3&lt;&gt;"Simples"),MOD(EA85-DX85,1)-ED85,0)</f>
        <v>0</v>
      </c>
      <c r="ED85" s="72">
        <f t="shared" si="247"/>
        <v>0</v>
      </c>
      <c r="EE85">
        <f t="shared" si="248"/>
        <v>0</v>
      </c>
      <c r="EF85">
        <f t="shared" si="249"/>
        <v>0</v>
      </c>
      <c r="EG85" s="38" t="str">
        <f>IF(EB85=0,"",IF(EE85&gt;Configurações!$B$15,"7DIA ","")&amp;IF(AND(WEEKDAY(DX$5)=1,EF85&gt;IF($D85="F",Configurações!$B$13,Configurações!$B$14)),"DOM ","")&amp;IF(Configurações!$B$3="Simples","",IF(ROUND(EC85*1440,0)&lt;=ROUND(Configurações!$B$11*1440,0),IF(ROUND(ED85*1440,0)&gt;0,"INT-INDEVIDO",""),IF(ROUND(EC85*1440,0)&lt;=ROUND(Configurações!$B$12*1440,0),IF(ROUND(ED85*1440,0)&lt;&gt;ROUND(Configurações!$B$8*1440,0),"INT-15MIN",""),IF(OR(ROUND(ED85*1440,0)&lt;ROUND(Configurações!$B$9*1440,0),ROUND(ED85*1440,0)&gt;ROUND(Configurações!$B$10*1440,0)),"INT-1H2H","")))))</f>
        <v/>
      </c>
      <c r="EH85" t="str">
        <f>IF(Configurações!$B$3="Simples",IF('Escala Simples'!Q85="Trabalho","TRAB",IF('Escala Simples'!Q85="Folga","FOLGA",IF('Escala Simples'!Q85="Atestado","ATEST",IF('Escala Simples'!Q85="Férias","FERIAS","")))),"")</f>
        <v/>
      </c>
      <c r="EI85" s="71" t="str">
        <f>IF(Configurações!$B$3="Colunas",IF('Escala Colunas'!Q135="","",'Escala Colunas'!Q135),IF(Configurações!$B$3="Simples","",IF('Escala Linhas'!BO85="","",'Escala Linhas'!BO85)))</f>
        <v/>
      </c>
      <c r="EJ85" s="71" t="str">
        <f>IF(Configurações!$B$3="Colunas",IF('Escala Colunas'!Q136="","",'Escala Colunas'!Q136),IF(Configurações!$B$3="Simples","",IF('Escala Linhas'!BP85="","",'Escala Linhas'!BP85)))</f>
        <v/>
      </c>
      <c r="EK85" s="71" t="str">
        <f>IF(Configurações!$B$3="Colunas",IF('Escala Colunas'!Q137="","",'Escala Colunas'!Q137),IF(Configurações!$B$3="Simples","",IF('Escala Linhas'!BQ85="","",'Escala Linhas'!BQ85)))</f>
        <v/>
      </c>
      <c r="EL85" s="71" t="str">
        <f>IF(Configurações!$B$3="Colunas",IF('Escala Colunas'!Q138="","",'Escala Colunas'!Q138),IF(Configurações!$B$3="Simples","",IF('Escala Linhas'!BR85="","",'Escala Linhas'!BR85)))</f>
        <v/>
      </c>
      <c r="EM85">
        <f>IF($B85="",0,IF(Configurações!$B$3="Simples",IF(OR(ES85="TRAB",ES85="ATEST"),1,0),IF(AND(EI85&lt;&gt;"",EL85&lt;&gt;""),1,0)))</f>
        <v>0</v>
      </c>
      <c r="EN85" s="72">
        <f>IF(AND(EM85=1,Configurações!$B$3&lt;&gt;"Simples"),MOD(EL85-EI85,1)-EO85,0)</f>
        <v>0</v>
      </c>
      <c r="EO85" s="72">
        <f t="shared" si="250"/>
        <v>0</v>
      </c>
      <c r="EP85">
        <f t="shared" si="251"/>
        <v>0</v>
      </c>
      <c r="EQ85">
        <f t="shared" si="252"/>
        <v>0</v>
      </c>
      <c r="ER85" s="38" t="str">
        <f>IF(EM85=0,"",IF(EP85&gt;Configurações!$B$15,"7DIA ","")&amp;IF(AND(WEEKDAY(EI$5)=1,EQ85&gt;IF($D85="F",Configurações!$B$13,Configurações!$B$14)),"DOM ","")&amp;IF(Configurações!$B$3="Simples","",IF(ROUND(EN85*1440,0)&lt;=ROUND(Configurações!$B$11*1440,0),IF(ROUND(EO85*1440,0)&gt;0,"INT-INDEVIDO",""),IF(ROUND(EN85*1440,0)&lt;=ROUND(Configurações!$B$12*1440,0),IF(ROUND(EO85*1440,0)&lt;&gt;ROUND(Configurações!$B$8*1440,0),"INT-15MIN",""),IF(OR(ROUND(EO85*1440,0)&lt;ROUND(Configurações!$B$9*1440,0),ROUND(EO85*1440,0)&gt;ROUND(Configurações!$B$10*1440,0)),"INT-1H2H","")))))</f>
        <v/>
      </c>
      <c r="ES85" t="str">
        <f>IF(Configurações!$B$3="Simples",IF('Escala Simples'!R85="Trabalho","TRAB",IF('Escala Simples'!R85="Folga","FOLGA",IF('Escala Simples'!R85="Atestado","ATEST",IF('Escala Simples'!R85="Férias","FERIAS","")))),"")</f>
        <v/>
      </c>
      <c r="ET85" s="71" t="str">
        <f>IF(Configurações!$B$3="Colunas",IF('Escala Colunas'!Q140="","",'Escala Colunas'!Q140),IF(Configurações!$B$3="Simples","",IF('Escala Linhas'!BT85="","",'Escala Linhas'!BT85)))</f>
        <v/>
      </c>
      <c r="EU85" s="71" t="str">
        <f>IF(Configurações!$B$3="Colunas",IF('Escala Colunas'!Q141="","",'Escala Colunas'!Q141),IF(Configurações!$B$3="Simples","",IF('Escala Linhas'!BU85="","",'Escala Linhas'!BU85)))</f>
        <v/>
      </c>
      <c r="EV85" s="71" t="str">
        <f>IF(Configurações!$B$3="Colunas",IF('Escala Colunas'!Q142="","",'Escala Colunas'!Q142),IF(Configurações!$B$3="Simples","",IF('Escala Linhas'!BV85="","",'Escala Linhas'!BV85)))</f>
        <v/>
      </c>
      <c r="EW85" s="71" t="str">
        <f>IF(Configurações!$B$3="Colunas",IF('Escala Colunas'!Q143="","",'Escala Colunas'!Q143),IF(Configurações!$B$3="Simples","",IF('Escala Linhas'!BW85="","",'Escala Linhas'!BW85)))</f>
        <v/>
      </c>
      <c r="EX85">
        <f>IF($B85="",0,IF(Configurações!$B$3="Simples",IF(OR(FD85="TRAB",FD85="ATEST"),1,0),IF(AND(ET85&lt;&gt;"",EW85&lt;&gt;""),1,0)))</f>
        <v>0</v>
      </c>
      <c r="EY85" s="72">
        <f>IF(AND(EX85=1,Configurações!$B$3&lt;&gt;"Simples"),MOD(EW85-ET85,1)-EZ85,0)</f>
        <v>0</v>
      </c>
      <c r="EZ85" s="72">
        <f t="shared" si="253"/>
        <v>0</v>
      </c>
      <c r="FA85">
        <f t="shared" si="254"/>
        <v>0</v>
      </c>
      <c r="FB85">
        <f t="shared" si="255"/>
        <v>0</v>
      </c>
      <c r="FC85" s="38" t="str">
        <f>IF(EX85=0,"",IF(FA85&gt;Configurações!$B$15,"7DIA ","")&amp;IF(AND(WEEKDAY(ET$5)=1,FB85&gt;IF($D85="F",Configurações!$B$13,Configurações!$B$14)),"DOM ","")&amp;IF(Configurações!$B$3="Simples","",IF(ROUND(EY85*1440,0)&lt;=ROUND(Configurações!$B$11*1440,0),IF(ROUND(EZ85*1440,0)&gt;0,"INT-INDEVIDO",""),IF(ROUND(EY85*1440,0)&lt;=ROUND(Configurações!$B$12*1440,0),IF(ROUND(EZ85*1440,0)&lt;&gt;ROUND(Configurações!$B$8*1440,0),"INT-15MIN",""),IF(OR(ROUND(EZ85*1440,0)&lt;ROUND(Configurações!$B$9*1440,0),ROUND(EZ85*1440,0)&gt;ROUND(Configurações!$B$10*1440,0)),"INT-1H2H","")))))</f>
        <v/>
      </c>
      <c r="FD85" t="str">
        <f>IF(Configurações!$B$3="Simples",IF('Escala Simples'!S85="Trabalho","TRAB",IF('Escala Simples'!S85="Folga","FOLGA",IF('Escala Simples'!S85="Atestado","ATEST",IF('Escala Simples'!S85="Férias","FERIAS","")))),"")</f>
        <v/>
      </c>
      <c r="FE85" s="71" t="str">
        <f>IF(Configurações!$B$3="Colunas",IF('Escala Colunas'!Q148="","",'Escala Colunas'!Q148),IF(Configurações!$B$3="Simples","",IF('Escala Linhas'!CB85="","",'Escala Linhas'!CB85)))</f>
        <v/>
      </c>
      <c r="FF85" s="71" t="str">
        <f>IF(Configurações!$B$3="Colunas",IF('Escala Colunas'!Q149="","",'Escala Colunas'!Q149),IF(Configurações!$B$3="Simples","",IF('Escala Linhas'!CC85="","",'Escala Linhas'!CC85)))</f>
        <v/>
      </c>
      <c r="FG85" s="71" t="str">
        <f>IF(Configurações!$B$3="Colunas",IF('Escala Colunas'!Q150="","",'Escala Colunas'!Q150),IF(Configurações!$B$3="Simples","",IF('Escala Linhas'!CD85="","",'Escala Linhas'!CD85)))</f>
        <v/>
      </c>
      <c r="FH85" s="71" t="str">
        <f>IF(Configurações!$B$3="Colunas",IF('Escala Colunas'!Q151="","",'Escala Colunas'!Q151),IF(Configurações!$B$3="Simples","",IF('Escala Linhas'!CE85="","",'Escala Linhas'!CE85)))</f>
        <v/>
      </c>
      <c r="FI85">
        <f>IF($B85="",0,IF(Configurações!$B$3="Simples",IF(OR(FO85="TRAB",FO85="ATEST"),1,0),IF(AND(FE85&lt;&gt;"",FH85&lt;&gt;""),1,0)))</f>
        <v>0</v>
      </c>
      <c r="FJ85" s="72">
        <f>IF(AND(FI85=1,Configurações!$B$3&lt;&gt;"Simples"),MOD(FH85-FE85,1)-FK85,0)</f>
        <v>0</v>
      </c>
      <c r="FK85" s="72">
        <f t="shared" si="256"/>
        <v>0</v>
      </c>
      <c r="FL85">
        <f t="shared" si="257"/>
        <v>0</v>
      </c>
      <c r="FM85">
        <f t="shared" si="258"/>
        <v>0</v>
      </c>
      <c r="FN85" s="38" t="str">
        <f>IF(FI85=0,"",IF(FL85&gt;Configurações!$B$15,"7DIA ","")&amp;IF(AND(WEEKDAY(FE$5)=1,FM85&gt;IF($D85="F",Configurações!$B$13,Configurações!$B$14)),"DOM ","")&amp;IF(Configurações!$B$3="Simples","",IF(ROUND(FJ85*1440,0)&lt;=ROUND(Configurações!$B$11*1440,0),IF(ROUND(FK85*1440,0)&gt;0,"INT-INDEVIDO",""),IF(ROUND(FJ85*1440,0)&lt;=ROUND(Configurações!$B$12*1440,0),IF(ROUND(FK85*1440,0)&lt;&gt;ROUND(Configurações!$B$8*1440,0),"INT-15MIN",""),IF(OR(ROUND(FK85*1440,0)&lt;ROUND(Configurações!$B$9*1440,0),ROUND(FK85*1440,0)&gt;ROUND(Configurações!$B$10*1440,0)),"INT-1H2H","")))))</f>
        <v/>
      </c>
      <c r="FO85" t="str">
        <f>IF(Configurações!$B$3="Simples",IF('Escala Simples'!V85="Trabalho","TRAB",IF('Escala Simples'!V85="Folga","FOLGA",IF('Escala Simples'!V85="Atestado","ATEST",IF('Escala Simples'!V85="Férias","FERIAS","")))),"")</f>
        <v/>
      </c>
      <c r="FP85" s="71" t="str">
        <f>IF(Configurações!$B$3="Colunas",IF('Escala Colunas'!Q153="","",'Escala Colunas'!Q153),IF(Configurações!$B$3="Simples","",IF('Escala Linhas'!CG85="","",'Escala Linhas'!CG85)))</f>
        <v/>
      </c>
      <c r="FQ85" s="71" t="str">
        <f>IF(Configurações!$B$3="Colunas",IF('Escala Colunas'!Q154="","",'Escala Colunas'!Q154),IF(Configurações!$B$3="Simples","",IF('Escala Linhas'!CH85="","",'Escala Linhas'!CH85)))</f>
        <v/>
      </c>
      <c r="FR85" s="71" t="str">
        <f>IF(Configurações!$B$3="Colunas",IF('Escala Colunas'!Q155="","",'Escala Colunas'!Q155),IF(Configurações!$B$3="Simples","",IF('Escala Linhas'!CI85="","",'Escala Linhas'!CI85)))</f>
        <v/>
      </c>
      <c r="FS85" s="71" t="str">
        <f>IF(Configurações!$B$3="Colunas",IF('Escala Colunas'!Q156="","",'Escala Colunas'!Q156),IF(Configurações!$B$3="Simples","",IF('Escala Linhas'!CJ85="","",'Escala Linhas'!CJ85)))</f>
        <v/>
      </c>
      <c r="FT85">
        <f>IF($B85="",0,IF(Configurações!$B$3="Simples",IF(OR(FZ85="TRAB",FZ85="ATEST"),1,0),IF(AND(FP85&lt;&gt;"",FS85&lt;&gt;""),1,0)))</f>
        <v>0</v>
      </c>
      <c r="FU85" s="72">
        <f>IF(AND(FT85=1,Configurações!$B$3&lt;&gt;"Simples"),MOD(FS85-FP85,1)-FV85,0)</f>
        <v>0</v>
      </c>
      <c r="FV85" s="72">
        <f t="shared" si="259"/>
        <v>0</v>
      </c>
      <c r="FW85">
        <f t="shared" si="260"/>
        <v>0</v>
      </c>
      <c r="FX85">
        <f t="shared" si="261"/>
        <v>0</v>
      </c>
      <c r="FY85" s="38" t="str">
        <f>IF(FT85=0,"",IF(FW85&gt;Configurações!$B$15,"7DIA ","")&amp;IF(AND(WEEKDAY(FP$5)=1,FX85&gt;IF($D85="F",Configurações!$B$13,Configurações!$B$14)),"DOM ","")&amp;IF(Configurações!$B$3="Simples","",IF(ROUND(FU85*1440,0)&lt;=ROUND(Configurações!$B$11*1440,0),IF(ROUND(FV85*1440,0)&gt;0,"INT-INDEVIDO",""),IF(ROUND(FU85*1440,0)&lt;=ROUND(Configurações!$B$12*1440,0),IF(ROUND(FV85*1440,0)&lt;&gt;ROUND(Configurações!$B$8*1440,0),"INT-15MIN",""),IF(OR(ROUND(FV85*1440,0)&lt;ROUND(Configurações!$B$9*1440,0),ROUND(FV85*1440,0)&gt;ROUND(Configurações!$B$10*1440,0)),"INT-1H2H","")))))</f>
        <v/>
      </c>
      <c r="FZ85" t="str">
        <f>IF(Configurações!$B$3="Simples",IF('Escala Simples'!W85="Trabalho","TRAB",IF('Escala Simples'!W85="Folga","FOLGA",IF('Escala Simples'!W85="Atestado","ATEST",IF('Escala Simples'!W85="Férias","FERIAS","")))),"")</f>
        <v/>
      </c>
      <c r="GA85" s="71" t="str">
        <f>IF(Configurações!$B$3="Colunas",IF('Escala Colunas'!Q158="","",'Escala Colunas'!Q158),IF(Configurações!$B$3="Simples","",IF('Escala Linhas'!CL85="","",'Escala Linhas'!CL85)))</f>
        <v/>
      </c>
      <c r="GB85" s="71" t="str">
        <f>IF(Configurações!$B$3="Colunas",IF('Escala Colunas'!Q159="","",'Escala Colunas'!Q159),IF(Configurações!$B$3="Simples","",IF('Escala Linhas'!CM85="","",'Escala Linhas'!CM85)))</f>
        <v/>
      </c>
      <c r="GC85" s="71" t="str">
        <f>IF(Configurações!$B$3="Colunas",IF('Escala Colunas'!Q160="","",'Escala Colunas'!Q160),IF(Configurações!$B$3="Simples","",IF('Escala Linhas'!CN85="","",'Escala Linhas'!CN85)))</f>
        <v/>
      </c>
      <c r="GD85" s="71" t="str">
        <f>IF(Configurações!$B$3="Colunas",IF('Escala Colunas'!Q161="","",'Escala Colunas'!Q161),IF(Configurações!$B$3="Simples","",IF('Escala Linhas'!CO85="","",'Escala Linhas'!CO85)))</f>
        <v/>
      </c>
      <c r="GE85">
        <f>IF($B85="",0,IF(Configurações!$B$3="Simples",IF(OR(GK85="TRAB",GK85="ATEST"),1,0),IF(AND(GA85&lt;&gt;"",GD85&lt;&gt;""),1,0)))</f>
        <v>0</v>
      </c>
      <c r="GF85" s="72">
        <f>IF(AND(GE85=1,Configurações!$B$3&lt;&gt;"Simples"),MOD(GD85-GA85,1)-GG85,0)</f>
        <v>0</v>
      </c>
      <c r="GG85" s="72">
        <f t="shared" si="262"/>
        <v>0</v>
      </c>
      <c r="GH85">
        <f t="shared" si="263"/>
        <v>0</v>
      </c>
      <c r="GI85">
        <f t="shared" si="264"/>
        <v>0</v>
      </c>
      <c r="GJ85" s="38" t="str">
        <f>IF(GE85=0,"",IF(GH85&gt;Configurações!$B$15,"7DIA ","")&amp;IF(AND(WEEKDAY(GA$5)=1,GI85&gt;IF($D85="F",Configurações!$B$13,Configurações!$B$14)),"DOM ","")&amp;IF(Configurações!$B$3="Simples","",IF(ROUND(GF85*1440,0)&lt;=ROUND(Configurações!$B$11*1440,0),IF(ROUND(GG85*1440,0)&gt;0,"INT-INDEVIDO",""),IF(ROUND(GF85*1440,0)&lt;=ROUND(Configurações!$B$12*1440,0),IF(ROUND(GG85*1440,0)&lt;&gt;ROUND(Configurações!$B$8*1440,0),"INT-15MIN",""),IF(OR(ROUND(GG85*1440,0)&lt;ROUND(Configurações!$B$9*1440,0),ROUND(GG85*1440,0)&gt;ROUND(Configurações!$B$10*1440,0)),"INT-1H2H","")))))</f>
        <v/>
      </c>
      <c r="GK85" t="str">
        <f>IF(Configurações!$B$3="Simples",IF('Escala Simples'!X85="Trabalho","TRAB",IF('Escala Simples'!X85="Folga","FOLGA",IF('Escala Simples'!X85="Atestado","ATEST",IF('Escala Simples'!X85="Férias","FERIAS","")))),"")</f>
        <v/>
      </c>
      <c r="GL85" s="71" t="str">
        <f>IF(Configurações!$B$3="Colunas",IF('Escala Colunas'!Q163="","",'Escala Colunas'!Q163),IF(Configurações!$B$3="Simples","",IF('Escala Linhas'!CQ85="","",'Escala Linhas'!CQ85)))</f>
        <v/>
      </c>
      <c r="GM85" s="71" t="str">
        <f>IF(Configurações!$B$3="Colunas",IF('Escala Colunas'!Q164="","",'Escala Colunas'!Q164),IF(Configurações!$B$3="Simples","",IF('Escala Linhas'!CR85="","",'Escala Linhas'!CR85)))</f>
        <v/>
      </c>
      <c r="GN85" s="71" t="str">
        <f>IF(Configurações!$B$3="Colunas",IF('Escala Colunas'!Q165="","",'Escala Colunas'!Q165),IF(Configurações!$B$3="Simples","",IF('Escala Linhas'!CS85="","",'Escala Linhas'!CS85)))</f>
        <v/>
      </c>
      <c r="GO85" s="71" t="str">
        <f>IF(Configurações!$B$3="Colunas",IF('Escala Colunas'!Q166="","",'Escala Colunas'!Q166),IF(Configurações!$B$3="Simples","",IF('Escala Linhas'!CT85="","",'Escala Linhas'!CT85)))</f>
        <v/>
      </c>
      <c r="GP85">
        <f>IF($B85="",0,IF(Configurações!$B$3="Simples",IF(OR(GV85="TRAB",GV85="ATEST"),1,0),IF(AND(GL85&lt;&gt;"",GO85&lt;&gt;""),1,0)))</f>
        <v>0</v>
      </c>
      <c r="GQ85" s="72">
        <f>IF(AND(GP85=1,Configurações!$B$3&lt;&gt;"Simples"),MOD(GO85-GL85,1)-GR85,0)</f>
        <v>0</v>
      </c>
      <c r="GR85" s="72">
        <f t="shared" si="265"/>
        <v>0</v>
      </c>
      <c r="GS85">
        <f t="shared" si="266"/>
        <v>0</v>
      </c>
      <c r="GT85">
        <f t="shared" si="267"/>
        <v>0</v>
      </c>
      <c r="GU85" s="38" t="str">
        <f>IF(GP85=0,"",IF(GS85&gt;Configurações!$B$15,"7DIA ","")&amp;IF(AND(WEEKDAY(GL$5)=1,GT85&gt;IF($D85="F",Configurações!$B$13,Configurações!$B$14)),"DOM ","")&amp;IF(Configurações!$B$3="Simples","",IF(ROUND(GQ85*1440,0)&lt;=ROUND(Configurações!$B$11*1440,0),IF(ROUND(GR85*1440,0)&gt;0,"INT-INDEVIDO",""),IF(ROUND(GQ85*1440,0)&lt;=ROUND(Configurações!$B$12*1440,0),IF(ROUND(GR85*1440,0)&lt;&gt;ROUND(Configurações!$B$8*1440,0),"INT-15MIN",""),IF(OR(ROUND(GR85*1440,0)&lt;ROUND(Configurações!$B$9*1440,0),ROUND(GR85*1440,0)&gt;ROUND(Configurações!$B$10*1440,0)),"INT-1H2H","")))))</f>
        <v/>
      </c>
      <c r="GV85" t="str">
        <f>IF(Configurações!$B$3="Simples",IF('Escala Simples'!Y85="Trabalho","TRAB",IF('Escala Simples'!Y85="Folga","FOLGA",IF('Escala Simples'!Y85="Atestado","ATEST",IF('Escala Simples'!Y85="Férias","FERIAS","")))),"")</f>
        <v/>
      </c>
      <c r="GW85" s="71" t="str">
        <f>IF(Configurações!$B$3="Colunas",IF('Escala Colunas'!Q168="","",'Escala Colunas'!Q168),IF(Configurações!$B$3="Simples","",IF('Escala Linhas'!CV85="","",'Escala Linhas'!CV85)))</f>
        <v/>
      </c>
      <c r="GX85" s="71" t="str">
        <f>IF(Configurações!$B$3="Colunas",IF('Escala Colunas'!Q169="","",'Escala Colunas'!Q169),IF(Configurações!$B$3="Simples","",IF('Escala Linhas'!CW85="","",'Escala Linhas'!CW85)))</f>
        <v/>
      </c>
      <c r="GY85" s="71" t="str">
        <f>IF(Configurações!$B$3="Colunas",IF('Escala Colunas'!Q170="","",'Escala Colunas'!Q170),IF(Configurações!$B$3="Simples","",IF('Escala Linhas'!CX85="","",'Escala Linhas'!CX85)))</f>
        <v/>
      </c>
      <c r="GZ85" s="71" t="str">
        <f>IF(Configurações!$B$3="Colunas",IF('Escala Colunas'!Q171="","",'Escala Colunas'!Q171),IF(Configurações!$B$3="Simples","",IF('Escala Linhas'!CY85="","",'Escala Linhas'!CY85)))</f>
        <v/>
      </c>
      <c r="HA85">
        <f>IF($B85="",0,IF(Configurações!$B$3="Simples",IF(OR(HG85="TRAB",HG85="ATEST"),1,0),IF(AND(GW85&lt;&gt;"",GZ85&lt;&gt;""),1,0)))</f>
        <v>0</v>
      </c>
      <c r="HB85" s="72">
        <f>IF(AND(HA85=1,Configurações!$B$3&lt;&gt;"Simples"),MOD(GZ85-GW85,1)-HC85,0)</f>
        <v>0</v>
      </c>
      <c r="HC85" s="72">
        <f t="shared" si="268"/>
        <v>0</v>
      </c>
      <c r="HD85">
        <f t="shared" si="269"/>
        <v>0</v>
      </c>
      <c r="HE85">
        <f t="shared" si="270"/>
        <v>0</v>
      </c>
      <c r="HF85" s="38" t="str">
        <f>IF(HA85=0,"",IF(HD85&gt;Configurações!$B$15,"7DIA ","")&amp;IF(AND(WEEKDAY(GW$5)=1,HE85&gt;IF($D85="F",Configurações!$B$13,Configurações!$B$14)),"DOM ","")&amp;IF(Configurações!$B$3="Simples","",IF(ROUND(HB85*1440,0)&lt;=ROUND(Configurações!$B$11*1440,0),IF(ROUND(HC85*1440,0)&gt;0,"INT-INDEVIDO",""),IF(ROUND(HB85*1440,0)&lt;=ROUND(Configurações!$B$12*1440,0),IF(ROUND(HC85*1440,0)&lt;&gt;ROUND(Configurações!$B$8*1440,0),"INT-15MIN",""),IF(OR(ROUND(HC85*1440,0)&lt;ROUND(Configurações!$B$9*1440,0),ROUND(HC85*1440,0)&gt;ROUND(Configurações!$B$10*1440,0)),"INT-1H2H","")))))</f>
        <v/>
      </c>
      <c r="HG85" t="str">
        <f>IF(Configurações!$B$3="Simples",IF('Escala Simples'!Z85="Trabalho","TRAB",IF('Escala Simples'!Z85="Folga","FOLGA",IF('Escala Simples'!Z85="Atestado","ATEST",IF('Escala Simples'!Z85="Férias","FERIAS","")))),"")</f>
        <v/>
      </c>
      <c r="HH85" s="71" t="str">
        <f>IF(Configurações!$B$3="Colunas",IF('Escala Colunas'!Q173="","",'Escala Colunas'!Q173),IF(Configurações!$B$3="Simples","",IF('Escala Linhas'!DA85="","",'Escala Linhas'!DA85)))</f>
        <v/>
      </c>
      <c r="HI85" s="71" t="str">
        <f>IF(Configurações!$B$3="Colunas",IF('Escala Colunas'!Q174="","",'Escala Colunas'!Q174),IF(Configurações!$B$3="Simples","",IF('Escala Linhas'!DB85="","",'Escala Linhas'!DB85)))</f>
        <v/>
      </c>
      <c r="HJ85" s="71" t="str">
        <f>IF(Configurações!$B$3="Colunas",IF('Escala Colunas'!Q175="","",'Escala Colunas'!Q175),IF(Configurações!$B$3="Simples","",IF('Escala Linhas'!DC85="","",'Escala Linhas'!DC85)))</f>
        <v/>
      </c>
      <c r="HK85" s="71" t="str">
        <f>IF(Configurações!$B$3="Colunas",IF('Escala Colunas'!Q176="","",'Escala Colunas'!Q176),IF(Configurações!$B$3="Simples","",IF('Escala Linhas'!DD85="","",'Escala Linhas'!DD85)))</f>
        <v/>
      </c>
      <c r="HL85">
        <f>IF($B85="",0,IF(Configurações!$B$3="Simples",IF(OR(HR85="TRAB",HR85="ATEST"),1,0),IF(AND(HH85&lt;&gt;"",HK85&lt;&gt;""),1,0)))</f>
        <v>0</v>
      </c>
      <c r="HM85" s="72">
        <f>IF(AND(HL85=1,Configurações!$B$3&lt;&gt;"Simples"),MOD(HK85-HH85,1)-HN85,0)</f>
        <v>0</v>
      </c>
      <c r="HN85" s="72">
        <f t="shared" si="271"/>
        <v>0</v>
      </c>
      <c r="HO85">
        <f t="shared" si="272"/>
        <v>0</v>
      </c>
      <c r="HP85">
        <f t="shared" si="273"/>
        <v>0</v>
      </c>
      <c r="HQ85" s="38" t="str">
        <f>IF(HL85=0,"",IF(HO85&gt;Configurações!$B$15,"7DIA ","")&amp;IF(AND(WEEKDAY(HH$5)=1,HP85&gt;IF($D85="F",Configurações!$B$13,Configurações!$B$14)),"DOM ","")&amp;IF(Configurações!$B$3="Simples","",IF(ROUND(HM85*1440,0)&lt;=ROUND(Configurações!$B$11*1440,0),IF(ROUND(HN85*1440,0)&gt;0,"INT-INDEVIDO",""),IF(ROUND(HM85*1440,0)&lt;=ROUND(Configurações!$B$12*1440,0),IF(ROUND(HN85*1440,0)&lt;&gt;ROUND(Configurações!$B$8*1440,0),"INT-15MIN",""),IF(OR(ROUND(HN85*1440,0)&lt;ROUND(Configurações!$B$9*1440,0),ROUND(HN85*1440,0)&gt;ROUND(Configurações!$B$10*1440,0)),"INT-1H2H","")))))</f>
        <v/>
      </c>
      <c r="HR85" t="str">
        <f>IF(Configurações!$B$3="Simples",IF('Escala Simples'!AA85="Trabalho","TRAB",IF('Escala Simples'!AA85="Folga","FOLGA",IF('Escala Simples'!AA85="Atestado","ATEST",IF('Escala Simples'!AA85="Férias","FERIAS","")))),"")</f>
        <v/>
      </c>
      <c r="HS85" s="71" t="str">
        <f>IF(Configurações!$B$3="Colunas",IF('Escala Colunas'!Q178="","",'Escala Colunas'!Q178),IF(Configurações!$B$3="Simples","",IF('Escala Linhas'!DF85="","",'Escala Linhas'!DF85)))</f>
        <v/>
      </c>
      <c r="HT85" s="71" t="str">
        <f>IF(Configurações!$B$3="Colunas",IF('Escala Colunas'!Q179="","",'Escala Colunas'!Q179),IF(Configurações!$B$3="Simples","",IF('Escala Linhas'!DG85="","",'Escala Linhas'!DG85)))</f>
        <v/>
      </c>
      <c r="HU85" s="71" t="str">
        <f>IF(Configurações!$B$3="Colunas",IF('Escala Colunas'!Q180="","",'Escala Colunas'!Q180),IF(Configurações!$B$3="Simples","",IF('Escala Linhas'!DH85="","",'Escala Linhas'!DH85)))</f>
        <v/>
      </c>
      <c r="HV85" s="71" t="str">
        <f>IF(Configurações!$B$3="Colunas",IF('Escala Colunas'!Q181="","",'Escala Colunas'!Q181),IF(Configurações!$B$3="Simples","",IF('Escala Linhas'!DI85="","",'Escala Linhas'!DI85)))</f>
        <v/>
      </c>
      <c r="HW85">
        <f>IF($B85="",0,IF(Configurações!$B$3="Simples",IF(OR(IC85="TRAB",IC85="ATEST"),1,0),IF(AND(HS85&lt;&gt;"",HV85&lt;&gt;""),1,0)))</f>
        <v>0</v>
      </c>
      <c r="HX85" s="72">
        <f>IF(AND(HW85=1,Configurações!$B$3&lt;&gt;"Simples"),MOD(HV85-HS85,1)-HY85,0)</f>
        <v>0</v>
      </c>
      <c r="HY85" s="72">
        <f t="shared" si="274"/>
        <v>0</v>
      </c>
      <c r="HZ85">
        <f t="shared" si="275"/>
        <v>0</v>
      </c>
      <c r="IA85">
        <f t="shared" si="276"/>
        <v>0</v>
      </c>
      <c r="IB85" s="38" t="str">
        <f>IF(HW85=0,"",IF(HZ85&gt;Configurações!$B$15,"7DIA ","")&amp;IF(AND(WEEKDAY(HS$5)=1,IA85&gt;IF($D85="F",Configurações!$B$13,Configurações!$B$14)),"DOM ","")&amp;IF(Configurações!$B$3="Simples","",IF(ROUND(HX85*1440,0)&lt;=ROUND(Configurações!$B$11*1440,0),IF(ROUND(HY85*1440,0)&gt;0,"INT-INDEVIDO",""),IF(ROUND(HX85*1440,0)&lt;=ROUND(Configurações!$B$12*1440,0),IF(ROUND(HY85*1440,0)&lt;&gt;ROUND(Configurações!$B$8*1440,0),"INT-15MIN",""),IF(OR(ROUND(HY85*1440,0)&lt;ROUND(Configurações!$B$9*1440,0),ROUND(HY85*1440,0)&gt;ROUND(Configurações!$B$10*1440,0)),"INT-1H2H","")))))</f>
        <v/>
      </c>
      <c r="IC85" t="str">
        <f>IF(Configurações!$B$3="Simples",IF('Escala Simples'!AB85="Trabalho","TRAB",IF('Escala Simples'!AB85="Folga","FOLGA",IF('Escala Simples'!AB85="Atestado","ATEST",IF('Escala Simples'!AB85="Férias","FERIAS","")))),"")</f>
        <v/>
      </c>
      <c r="ID85" s="71" t="str">
        <f>IF(Configurações!$B$3="Colunas",IF('Escala Colunas'!Q186="","",'Escala Colunas'!Q186),IF(Configurações!$B$3="Simples","",IF('Escala Linhas'!DN85="","",'Escala Linhas'!DN85)))</f>
        <v/>
      </c>
      <c r="IE85" s="71" t="str">
        <f>IF(Configurações!$B$3="Colunas",IF('Escala Colunas'!Q187="","",'Escala Colunas'!Q187),IF(Configurações!$B$3="Simples","",IF('Escala Linhas'!DO85="","",'Escala Linhas'!DO85)))</f>
        <v/>
      </c>
      <c r="IF85" s="71" t="str">
        <f>IF(Configurações!$B$3="Colunas",IF('Escala Colunas'!Q188="","",'Escala Colunas'!Q188),IF(Configurações!$B$3="Simples","",IF('Escala Linhas'!DP85="","",'Escala Linhas'!DP85)))</f>
        <v/>
      </c>
      <c r="IG85" s="71" t="str">
        <f>IF(Configurações!$B$3="Colunas",IF('Escala Colunas'!Q189="","",'Escala Colunas'!Q189),IF(Configurações!$B$3="Simples","",IF('Escala Linhas'!DQ85="","",'Escala Linhas'!DQ85)))</f>
        <v/>
      </c>
      <c r="IH85">
        <f>IF($B85="",0,IF(Configurações!$B$3="Simples",IF(OR(IN85="TRAB",IN85="ATEST"),1,0),IF(AND(ID85&lt;&gt;"",IG85&lt;&gt;""),1,0)))</f>
        <v>0</v>
      </c>
      <c r="II85" s="72">
        <f>IF(AND(IH85=1,Configurações!$B$3&lt;&gt;"Simples"),MOD(IG85-ID85,1)-IJ85,0)</f>
        <v>0</v>
      </c>
      <c r="IJ85" s="72">
        <f t="shared" si="277"/>
        <v>0</v>
      </c>
      <c r="IK85">
        <f t="shared" si="278"/>
        <v>0</v>
      </c>
      <c r="IL85">
        <f t="shared" si="279"/>
        <v>0</v>
      </c>
      <c r="IM85" s="38" t="str">
        <f>IF(IH85=0,"",IF(IK85&gt;Configurações!$B$15,"7DIA ","")&amp;IF(AND(WEEKDAY(ID$5)=1,IL85&gt;IF($D85="F",Configurações!$B$13,Configurações!$B$14)),"DOM ","")&amp;IF(Configurações!$B$3="Simples","",IF(ROUND(II85*1440,0)&lt;=ROUND(Configurações!$B$11*1440,0),IF(ROUND(IJ85*1440,0)&gt;0,"INT-INDEVIDO",""),IF(ROUND(II85*1440,0)&lt;=ROUND(Configurações!$B$12*1440,0),IF(ROUND(IJ85*1440,0)&lt;&gt;ROUND(Configurações!$B$8*1440,0),"INT-15MIN",""),IF(OR(ROUND(IJ85*1440,0)&lt;ROUND(Configurações!$B$9*1440,0),ROUND(IJ85*1440,0)&gt;ROUND(Configurações!$B$10*1440,0)),"INT-1H2H","")))))</f>
        <v/>
      </c>
      <c r="IN85" t="str">
        <f>IF(Configurações!$B$3="Simples",IF('Escala Simples'!AE85="Trabalho","TRAB",IF('Escala Simples'!AE85="Folga","FOLGA",IF('Escala Simples'!AE85="Atestado","ATEST",IF('Escala Simples'!AE85="Férias","FERIAS","")))),"")</f>
        <v/>
      </c>
      <c r="IO85" s="71" t="str">
        <f>IF(Configurações!$B$3="Colunas",IF('Escala Colunas'!Q191="","",'Escala Colunas'!Q191),IF(Configurações!$B$3="Simples","",IF('Escala Linhas'!DS85="","",'Escala Linhas'!DS85)))</f>
        <v/>
      </c>
      <c r="IP85" s="71" t="str">
        <f>IF(Configurações!$B$3="Colunas",IF('Escala Colunas'!Q192="","",'Escala Colunas'!Q192),IF(Configurações!$B$3="Simples","",IF('Escala Linhas'!DT85="","",'Escala Linhas'!DT85)))</f>
        <v/>
      </c>
      <c r="IQ85" s="71" t="str">
        <f>IF(Configurações!$B$3="Colunas",IF('Escala Colunas'!Q193="","",'Escala Colunas'!Q193),IF(Configurações!$B$3="Simples","",IF('Escala Linhas'!DU85="","",'Escala Linhas'!DU85)))</f>
        <v/>
      </c>
      <c r="IR85" s="71" t="str">
        <f>IF(Configurações!$B$3="Colunas",IF('Escala Colunas'!Q194="","",'Escala Colunas'!Q194),IF(Configurações!$B$3="Simples","",IF('Escala Linhas'!DV85="","",'Escala Linhas'!DV85)))</f>
        <v/>
      </c>
      <c r="IS85">
        <f>IF($B85="",0,IF(Configurações!$B$3="Simples",IF(OR(IY85="TRAB",IY85="ATEST"),1,0),IF(AND(IO85&lt;&gt;"",IR85&lt;&gt;""),1,0)))</f>
        <v>0</v>
      </c>
      <c r="IT85" s="72">
        <f>IF(AND(IS85=1,Configurações!$B$3&lt;&gt;"Simples"),MOD(IR85-IO85,1)-IU85,0)</f>
        <v>0</v>
      </c>
      <c r="IU85" s="72">
        <f t="shared" si="280"/>
        <v>0</v>
      </c>
      <c r="IV85">
        <f t="shared" si="281"/>
        <v>0</v>
      </c>
      <c r="IW85">
        <f t="shared" si="282"/>
        <v>0</v>
      </c>
      <c r="IX85" s="38" t="str">
        <f>IF(IS85=0,"",IF(IV85&gt;Configurações!$B$15,"7DIA ","")&amp;IF(AND(WEEKDAY(IO$5)=1,IW85&gt;IF($D85="F",Configurações!$B$13,Configurações!$B$14)),"DOM ","")&amp;IF(Configurações!$B$3="Simples","",IF(ROUND(IT85*1440,0)&lt;=ROUND(Configurações!$B$11*1440,0),IF(ROUND(IU85*1440,0)&gt;0,"INT-INDEVIDO",""),IF(ROUND(IT85*1440,0)&lt;=ROUND(Configurações!$B$12*1440,0),IF(ROUND(IU85*1440,0)&lt;&gt;ROUND(Configurações!$B$8*1440,0),"INT-15MIN",""),IF(OR(ROUND(IU85*1440,0)&lt;ROUND(Configurações!$B$9*1440,0),ROUND(IU85*1440,0)&gt;ROUND(Configurações!$B$10*1440,0)),"INT-1H2H","")))))</f>
        <v/>
      </c>
      <c r="IY85" t="str">
        <f>IF(Configurações!$B$3="Simples",IF('Escala Simples'!AF85="Trabalho","TRAB",IF('Escala Simples'!AF85="Folga","FOLGA",IF('Escala Simples'!AF85="Atestado","ATEST",IF('Escala Simples'!AF85="Férias","FERIAS","")))),"")</f>
        <v/>
      </c>
      <c r="IZ85" s="71" t="str">
        <f>IF(Configurações!$B$3="Colunas",IF('Escala Colunas'!Q196="","",'Escala Colunas'!Q196),IF(Configurações!$B$3="Simples","",IF('Escala Linhas'!DX85="","",'Escala Linhas'!DX85)))</f>
        <v/>
      </c>
      <c r="JA85" s="71" t="str">
        <f>IF(Configurações!$B$3="Colunas",IF('Escala Colunas'!Q197="","",'Escala Colunas'!Q197),IF(Configurações!$B$3="Simples","",IF('Escala Linhas'!DY85="","",'Escala Linhas'!DY85)))</f>
        <v/>
      </c>
      <c r="JB85" s="71" t="str">
        <f>IF(Configurações!$B$3="Colunas",IF('Escala Colunas'!Q198="","",'Escala Colunas'!Q198),IF(Configurações!$B$3="Simples","",IF('Escala Linhas'!DZ85="","",'Escala Linhas'!DZ85)))</f>
        <v/>
      </c>
      <c r="JC85" s="71" t="str">
        <f>IF(Configurações!$B$3="Colunas",IF('Escala Colunas'!Q199="","",'Escala Colunas'!Q199),IF(Configurações!$B$3="Simples","",IF('Escala Linhas'!EA85="","",'Escala Linhas'!EA85)))</f>
        <v/>
      </c>
      <c r="JD85">
        <f>IF($B85="",0,IF(Configurações!$B$3="Simples",IF(OR(JJ85="TRAB",JJ85="ATEST"),1,0),IF(AND(IZ85&lt;&gt;"",JC85&lt;&gt;""),1,0)))</f>
        <v>0</v>
      </c>
      <c r="JE85" s="72">
        <f>IF(AND(JD85=1,Configurações!$B$3&lt;&gt;"Simples"),MOD(JC85-IZ85,1)-JF85,0)</f>
        <v>0</v>
      </c>
      <c r="JF85" s="72">
        <f t="shared" si="283"/>
        <v>0</v>
      </c>
      <c r="JG85">
        <f t="shared" si="284"/>
        <v>0</v>
      </c>
      <c r="JH85">
        <f t="shared" si="285"/>
        <v>0</v>
      </c>
      <c r="JI85" s="38" t="str">
        <f>IF(JD85=0,"",IF(JG85&gt;Configurações!$B$15,"7DIA ","")&amp;IF(AND(WEEKDAY(IZ$5)=1,JH85&gt;IF($D85="F",Configurações!$B$13,Configurações!$B$14)),"DOM ","")&amp;IF(Configurações!$B$3="Simples","",IF(ROUND(JE85*1440,0)&lt;=ROUND(Configurações!$B$11*1440,0),IF(ROUND(JF85*1440,0)&gt;0,"INT-INDEVIDO",""),IF(ROUND(JE85*1440,0)&lt;=ROUND(Configurações!$B$12*1440,0),IF(ROUND(JF85*1440,0)&lt;&gt;ROUND(Configurações!$B$8*1440,0),"INT-15MIN",""),IF(OR(ROUND(JF85*1440,0)&lt;ROUND(Configurações!$B$9*1440,0),ROUND(JF85*1440,0)&gt;ROUND(Configurações!$B$10*1440,0)),"INT-1H2H","")))))</f>
        <v/>
      </c>
      <c r="JJ85" t="str">
        <f>IF(Configurações!$B$3="Simples",IF('Escala Simples'!AG85="Trabalho","TRAB",IF('Escala Simples'!AG85="Folga","FOLGA",IF('Escala Simples'!AG85="Atestado","ATEST",IF('Escala Simples'!AG85="Férias","FERIAS","")))),"")</f>
        <v/>
      </c>
      <c r="JK85" s="71" t="str">
        <f>IF(Configurações!$B$3="Colunas",IF('Escala Colunas'!Q201="","",'Escala Colunas'!Q201),IF(Configurações!$B$3="Simples","",IF('Escala Linhas'!EC85="","",'Escala Linhas'!EC85)))</f>
        <v/>
      </c>
      <c r="JL85" s="71" t="str">
        <f>IF(Configurações!$B$3="Colunas",IF('Escala Colunas'!Q202="","",'Escala Colunas'!Q202),IF(Configurações!$B$3="Simples","",IF('Escala Linhas'!ED85="","",'Escala Linhas'!ED85)))</f>
        <v/>
      </c>
      <c r="JM85" s="71" t="str">
        <f>IF(Configurações!$B$3="Colunas",IF('Escala Colunas'!Q203="","",'Escala Colunas'!Q203),IF(Configurações!$B$3="Simples","",IF('Escala Linhas'!EE85="","",'Escala Linhas'!EE85)))</f>
        <v/>
      </c>
      <c r="JN85" s="71" t="str">
        <f>IF(Configurações!$B$3="Colunas",IF('Escala Colunas'!Q204="","",'Escala Colunas'!Q204),IF(Configurações!$B$3="Simples","",IF('Escala Linhas'!EF85="","",'Escala Linhas'!EF85)))</f>
        <v/>
      </c>
      <c r="JO85">
        <f>IF($B85="",0,IF(Configurações!$B$3="Simples",IF(OR(JU85="TRAB",JU85="ATEST"),1,0),IF(AND(JK85&lt;&gt;"",JN85&lt;&gt;""),1,0)))</f>
        <v>0</v>
      </c>
      <c r="JP85" s="72">
        <f>IF(AND(JO85=1,Configurações!$B$3&lt;&gt;"Simples"),MOD(JN85-JK85,1)-JQ85,0)</f>
        <v>0</v>
      </c>
      <c r="JQ85" s="72">
        <f t="shared" si="286"/>
        <v>0</v>
      </c>
      <c r="JR85">
        <f t="shared" si="287"/>
        <v>0</v>
      </c>
      <c r="JS85">
        <f t="shared" si="288"/>
        <v>0</v>
      </c>
      <c r="JT85" s="38" t="str">
        <f>IF(JO85=0,"",IF(JR85&gt;Configurações!$B$15,"7DIA ","")&amp;IF(AND(WEEKDAY(JK$5)=1,JS85&gt;IF($D85="F",Configurações!$B$13,Configurações!$B$14)),"DOM ","")&amp;IF(Configurações!$B$3="Simples","",IF(ROUND(JP85*1440,0)&lt;=ROUND(Configurações!$B$11*1440,0),IF(ROUND(JQ85*1440,0)&gt;0,"INT-INDEVIDO",""),IF(ROUND(JP85*1440,0)&lt;=ROUND(Configurações!$B$12*1440,0),IF(ROUND(JQ85*1440,0)&lt;&gt;ROUND(Configurações!$B$8*1440,0),"INT-15MIN",""),IF(OR(ROUND(JQ85*1440,0)&lt;ROUND(Configurações!$B$9*1440,0),ROUND(JQ85*1440,0)&gt;ROUND(Configurações!$B$10*1440,0)),"INT-1H2H","")))))</f>
        <v/>
      </c>
      <c r="JU85" t="str">
        <f>IF(Configurações!$B$3="Simples",IF('Escala Simples'!AH85="Trabalho","TRAB",IF('Escala Simples'!AH85="Folga","FOLGA",IF('Escala Simples'!AH85="Atestado","ATEST",IF('Escala Simples'!AH85="Férias","FERIAS","")))),"")</f>
        <v/>
      </c>
      <c r="JV85" s="71" t="str">
        <f>IF(Configurações!$B$3="Colunas",IF('Escala Colunas'!Q206="","",'Escala Colunas'!Q206),IF(Configurações!$B$3="Simples","",IF('Escala Linhas'!EH85="","",'Escala Linhas'!EH85)))</f>
        <v/>
      </c>
      <c r="JW85" s="71" t="str">
        <f>IF(Configurações!$B$3="Colunas",IF('Escala Colunas'!Q207="","",'Escala Colunas'!Q207),IF(Configurações!$B$3="Simples","",IF('Escala Linhas'!EI85="","",'Escala Linhas'!EI85)))</f>
        <v/>
      </c>
      <c r="JX85" s="71" t="str">
        <f>IF(Configurações!$B$3="Colunas",IF('Escala Colunas'!Q208="","",'Escala Colunas'!Q208),IF(Configurações!$B$3="Simples","",IF('Escala Linhas'!EJ85="","",'Escala Linhas'!EJ85)))</f>
        <v/>
      </c>
      <c r="JY85" s="71" t="str">
        <f>IF(Configurações!$B$3="Colunas",IF('Escala Colunas'!Q209="","",'Escala Colunas'!Q209),IF(Configurações!$B$3="Simples","",IF('Escala Linhas'!EK85="","",'Escala Linhas'!EK85)))</f>
        <v/>
      </c>
      <c r="JZ85">
        <f>IF($B85="",0,IF(Configurações!$B$3="Simples",IF(OR(KF85="TRAB",KF85="ATEST"),1,0),IF(AND(JV85&lt;&gt;"",JY85&lt;&gt;""),1,0)))</f>
        <v>0</v>
      </c>
      <c r="KA85" s="72">
        <f>IF(AND(JZ85=1,Configurações!$B$3&lt;&gt;"Simples"),MOD(JY85-JV85,1)-KB85,0)</f>
        <v>0</v>
      </c>
      <c r="KB85" s="72">
        <f t="shared" si="289"/>
        <v>0</v>
      </c>
      <c r="KC85">
        <f t="shared" si="290"/>
        <v>0</v>
      </c>
      <c r="KD85">
        <f t="shared" si="291"/>
        <v>0</v>
      </c>
      <c r="KE85" s="38" t="str">
        <f>IF(JZ85=0,"",IF(KC85&gt;Configurações!$B$15,"7DIA ","")&amp;IF(AND(WEEKDAY(JV$5)=1,KD85&gt;IF($D85="F",Configurações!$B$13,Configurações!$B$14)),"DOM ","")&amp;IF(Configurações!$B$3="Simples","",IF(ROUND(KA85*1440,0)&lt;=ROUND(Configurações!$B$11*1440,0),IF(ROUND(KB85*1440,0)&gt;0,"INT-INDEVIDO",""),IF(ROUND(KA85*1440,0)&lt;=ROUND(Configurações!$B$12*1440,0),IF(ROUND(KB85*1440,0)&lt;&gt;ROUND(Configurações!$B$8*1440,0),"INT-15MIN",""),IF(OR(ROUND(KB85*1440,0)&lt;ROUND(Configurações!$B$9*1440,0),ROUND(KB85*1440,0)&gt;ROUND(Configurações!$B$10*1440,0)),"INT-1H2H","")))))</f>
        <v/>
      </c>
      <c r="KF85" t="str">
        <f>IF(Configurações!$B$3="Simples",IF('Escala Simples'!AI85="Trabalho","TRAB",IF('Escala Simples'!AI85="Folga","FOLGA",IF('Escala Simples'!AI85="Atestado","ATEST",IF('Escala Simples'!AI85="Férias","FERIAS","")))),"")</f>
        <v/>
      </c>
      <c r="KG85" s="71" t="str">
        <f>IF(Configurações!$B$3="Colunas",IF('Escala Colunas'!Q211="","",'Escala Colunas'!Q211),IF(Configurações!$B$3="Simples","",IF('Escala Linhas'!EM85="","",'Escala Linhas'!EM85)))</f>
        <v/>
      </c>
      <c r="KH85" s="71" t="str">
        <f>IF(Configurações!$B$3="Colunas",IF('Escala Colunas'!Q212="","",'Escala Colunas'!Q212),IF(Configurações!$B$3="Simples","",IF('Escala Linhas'!EN85="","",'Escala Linhas'!EN85)))</f>
        <v/>
      </c>
      <c r="KI85" s="71" t="str">
        <f>IF(Configurações!$B$3="Colunas",IF('Escala Colunas'!Q213="","",'Escala Colunas'!Q213),IF(Configurações!$B$3="Simples","",IF('Escala Linhas'!EO85="","",'Escala Linhas'!EO85)))</f>
        <v/>
      </c>
      <c r="KJ85" s="71" t="str">
        <f>IF(Configurações!$B$3="Colunas",IF('Escala Colunas'!Q214="","",'Escala Colunas'!Q214),IF(Configurações!$B$3="Simples","",IF('Escala Linhas'!EP85="","",'Escala Linhas'!EP85)))</f>
        <v/>
      </c>
      <c r="KK85">
        <f>IF($B85="",0,IF(Configurações!$B$3="Simples",IF(OR(KQ85="TRAB",KQ85="ATEST"),1,0),IF(AND(KG85&lt;&gt;"",KJ85&lt;&gt;""),1,0)))</f>
        <v>0</v>
      </c>
      <c r="KL85" s="72">
        <f>IF(AND(KK85=1,Configurações!$B$3&lt;&gt;"Simples"),MOD(KJ85-KG85,1)-KM85,0)</f>
        <v>0</v>
      </c>
      <c r="KM85" s="72">
        <f t="shared" si="292"/>
        <v>0</v>
      </c>
      <c r="KN85">
        <f t="shared" si="293"/>
        <v>0</v>
      </c>
      <c r="KO85">
        <f t="shared" si="294"/>
        <v>0</v>
      </c>
      <c r="KP85" s="38" t="str">
        <f>IF(KK85=0,"",IF(KN85&gt;Configurações!$B$15,"7DIA ","")&amp;IF(AND(WEEKDAY(KG$5)=1,KO85&gt;IF($D85="F",Configurações!$B$13,Configurações!$B$14)),"DOM ","")&amp;IF(Configurações!$B$3="Simples","",IF(ROUND(KL85*1440,0)&lt;=ROUND(Configurações!$B$11*1440,0),IF(ROUND(KM85*1440,0)&gt;0,"INT-INDEVIDO",""),IF(ROUND(KL85*1440,0)&lt;=ROUND(Configurações!$B$12*1440,0),IF(ROUND(KM85*1440,0)&lt;&gt;ROUND(Configurações!$B$8*1440,0),"INT-15MIN",""),IF(OR(ROUND(KM85*1440,0)&lt;ROUND(Configurações!$B$9*1440,0),ROUND(KM85*1440,0)&gt;ROUND(Configurações!$B$10*1440,0)),"INT-1H2H","")))))</f>
        <v/>
      </c>
      <c r="KQ85" t="str">
        <f>IF(Configurações!$B$3="Simples",IF('Escala Simples'!AJ85="Trabalho","TRAB",IF('Escala Simples'!AJ85="Folga","FOLGA",IF('Escala Simples'!AJ85="Atestado","ATEST",IF('Escala Simples'!AJ85="Férias","FERIAS","")))),"")</f>
        <v/>
      </c>
      <c r="KR85" s="71" t="str">
        <f>IF(Configurações!$B$3="Colunas",IF('Escala Colunas'!Q216="","",'Escala Colunas'!Q216),IF(Configurações!$B$3="Simples","",IF('Escala Linhas'!ER85="","",'Escala Linhas'!ER85)))</f>
        <v/>
      </c>
      <c r="KS85" s="71" t="str">
        <f>IF(Configurações!$B$3="Colunas",IF('Escala Colunas'!Q217="","",'Escala Colunas'!Q217),IF(Configurações!$B$3="Simples","",IF('Escala Linhas'!ES85="","",'Escala Linhas'!ES85)))</f>
        <v/>
      </c>
      <c r="KT85" s="71" t="str">
        <f>IF(Configurações!$B$3="Colunas",IF('Escala Colunas'!Q218="","",'Escala Colunas'!Q218),IF(Configurações!$B$3="Simples","",IF('Escala Linhas'!ET85="","",'Escala Linhas'!ET85)))</f>
        <v/>
      </c>
      <c r="KU85" s="71" t="str">
        <f>IF(Configurações!$B$3="Colunas",IF('Escala Colunas'!Q219="","",'Escala Colunas'!Q219),IF(Configurações!$B$3="Simples","",IF('Escala Linhas'!EU85="","",'Escala Linhas'!EU85)))</f>
        <v/>
      </c>
      <c r="KV85">
        <f>IF($B85="",0,IF(Configurações!$B$3="Simples",IF(OR(LB85="TRAB",LB85="ATEST"),1,0),IF(AND(KR85&lt;&gt;"",KU85&lt;&gt;""),1,0)))</f>
        <v>0</v>
      </c>
      <c r="KW85" s="72">
        <f>IF(AND(KV85=1,Configurações!$B$3&lt;&gt;"Simples"),MOD(KU85-KR85,1)-KX85,0)</f>
        <v>0</v>
      </c>
      <c r="KX85" s="72">
        <f t="shared" si="295"/>
        <v>0</v>
      </c>
      <c r="KY85">
        <f t="shared" si="296"/>
        <v>0</v>
      </c>
      <c r="KZ85">
        <f t="shared" si="297"/>
        <v>0</v>
      </c>
      <c r="LA85" s="38" t="str">
        <f>IF(KV85=0,"",IF(KY85&gt;Configurações!$B$15,"7DIA ","")&amp;IF(AND(WEEKDAY(KR$5)=1,KZ85&gt;IF($D85="F",Configurações!$B$13,Configurações!$B$14)),"DOM ","")&amp;IF(Configurações!$B$3="Simples","",IF(ROUND(KW85*1440,0)&lt;=ROUND(Configurações!$B$11*1440,0),IF(ROUND(KX85*1440,0)&gt;0,"INT-INDEVIDO",""),IF(ROUND(KW85*1440,0)&lt;=ROUND(Configurações!$B$12*1440,0),IF(ROUND(KX85*1440,0)&lt;&gt;ROUND(Configurações!$B$8*1440,0),"INT-15MIN",""),IF(OR(ROUND(KX85*1440,0)&lt;ROUND(Configurações!$B$9*1440,0),ROUND(KX85*1440,0)&gt;ROUND(Configurações!$B$10*1440,0)),"INT-1H2H","")))))</f>
        <v/>
      </c>
      <c r="LB85" t="str">
        <f>IF(Configurações!$B$3="Simples",IF('Escala Simples'!AK85="Trabalho","TRAB",IF('Escala Simples'!AK85="Folga","FOLGA",IF('Escala Simples'!AK85="Atestado","ATEST",IF('Escala Simples'!AK85="Férias","FERIAS","")))),"")</f>
        <v/>
      </c>
      <c r="LC85" s="71" t="str">
        <f>IF(Configurações!$B$3="Colunas",IF('Escala Colunas'!Q224="","",'Escala Colunas'!Q224),IF(Configurações!$B$3="Simples","",IF('Escala Linhas'!EZ85="","",'Escala Linhas'!EZ85)))</f>
        <v/>
      </c>
      <c r="LD85" s="71" t="str">
        <f>IF(Configurações!$B$3="Colunas",IF('Escala Colunas'!Q225="","",'Escala Colunas'!Q225),IF(Configurações!$B$3="Simples","",IF('Escala Linhas'!FA85="","",'Escala Linhas'!FA85)))</f>
        <v/>
      </c>
      <c r="LE85" s="71" t="str">
        <f>IF(Configurações!$B$3="Colunas",IF('Escala Colunas'!Q226="","",'Escala Colunas'!Q226),IF(Configurações!$B$3="Simples","",IF('Escala Linhas'!FB85="","",'Escala Linhas'!FB85)))</f>
        <v/>
      </c>
      <c r="LF85" s="71" t="str">
        <f>IF(Configurações!$B$3="Colunas",IF('Escala Colunas'!Q227="","",'Escala Colunas'!Q227),IF(Configurações!$B$3="Simples","",IF('Escala Linhas'!FC85="","",'Escala Linhas'!FC85)))</f>
        <v/>
      </c>
      <c r="LG85">
        <f>IF($B85="",0,IF(Configurações!$B$3="Simples",IF(OR(LM85="TRAB",LM85="ATEST"),1,0),IF(AND(LC85&lt;&gt;"",LF85&lt;&gt;""),1,0)))</f>
        <v>0</v>
      </c>
      <c r="LH85" s="72">
        <f>IF(AND(LG85=1,Configurações!$B$3&lt;&gt;"Simples"),MOD(LF85-LC85,1)-LI85,0)</f>
        <v>0</v>
      </c>
      <c r="LI85" s="72">
        <f t="shared" si="298"/>
        <v>0</v>
      </c>
      <c r="LJ85">
        <f t="shared" si="299"/>
        <v>0</v>
      </c>
      <c r="LK85">
        <f t="shared" si="300"/>
        <v>0</v>
      </c>
      <c r="LL85" s="38" t="str">
        <f>IF(LG85=0,"",IF(LJ85&gt;Configurações!$B$15,"7DIA ","")&amp;IF(AND(WEEKDAY(LC$5)=1,LK85&gt;IF($D85="F",Configurações!$B$13,Configurações!$B$14)),"DOM ","")&amp;IF(Configurações!$B$3="Simples","",IF(ROUND(LH85*1440,0)&lt;=ROUND(Configurações!$B$11*1440,0),IF(ROUND(LI85*1440,0)&gt;0,"INT-INDEVIDO",""),IF(ROUND(LH85*1440,0)&lt;=ROUND(Configurações!$B$12*1440,0),IF(ROUND(LI85*1440,0)&lt;&gt;ROUND(Configurações!$B$8*1440,0),"INT-15MIN",""),IF(OR(ROUND(LI85*1440,0)&lt;ROUND(Configurações!$B$9*1440,0),ROUND(LI85*1440,0)&gt;ROUND(Configurações!$B$10*1440,0)),"INT-1H2H","")))))</f>
        <v/>
      </c>
      <c r="LM85" t="str">
        <f>IF(Configurações!$B$3="Simples",IF('Escala Simples'!AN85="Trabalho","TRAB",IF('Escala Simples'!AN85="Folga","FOLGA",IF('Escala Simples'!AN85="Atestado","ATEST",IF('Escala Simples'!AN85="Férias","FERIAS","")))),"")</f>
        <v/>
      </c>
      <c r="LN85" s="71" t="str">
        <f>IF(Configurações!$B$3="Colunas",IF('Escala Colunas'!Q229="","",'Escala Colunas'!Q229),IF(Configurações!$B$3="Simples","",IF('Escala Linhas'!FE85="","",'Escala Linhas'!FE85)))</f>
        <v/>
      </c>
      <c r="LO85" s="71" t="str">
        <f>IF(Configurações!$B$3="Colunas",IF('Escala Colunas'!Q230="","",'Escala Colunas'!Q230),IF(Configurações!$B$3="Simples","",IF('Escala Linhas'!FF85="","",'Escala Linhas'!FF85)))</f>
        <v/>
      </c>
      <c r="LP85" s="71" t="str">
        <f>IF(Configurações!$B$3="Colunas",IF('Escala Colunas'!Q231="","",'Escala Colunas'!Q231),IF(Configurações!$B$3="Simples","",IF('Escala Linhas'!FG85="","",'Escala Linhas'!FG85)))</f>
        <v/>
      </c>
      <c r="LQ85" s="71" t="str">
        <f>IF(Configurações!$B$3="Colunas",IF('Escala Colunas'!Q232="","",'Escala Colunas'!Q232),IF(Configurações!$B$3="Simples","",IF('Escala Linhas'!FH85="","",'Escala Linhas'!FH85)))</f>
        <v/>
      </c>
      <c r="LR85">
        <f>IF($B85="",0,IF(Configurações!$B$3="Simples",IF(OR(LX85="TRAB",LX85="ATEST"),1,0),IF(AND(LN85&lt;&gt;"",LQ85&lt;&gt;""),1,0)))</f>
        <v>0</v>
      </c>
      <c r="LS85" s="72">
        <f>IF(AND(LR85=1,Configurações!$B$3&lt;&gt;"Simples"),MOD(LQ85-LN85,1)-LT85,0)</f>
        <v>0</v>
      </c>
      <c r="LT85" s="72">
        <f t="shared" si="301"/>
        <v>0</v>
      </c>
      <c r="LU85">
        <f t="shared" si="302"/>
        <v>0</v>
      </c>
      <c r="LV85">
        <f t="shared" si="303"/>
        <v>0</v>
      </c>
      <c r="LW85" s="38" t="str">
        <f>IF(LR85=0,"",IF(LU85&gt;Configurações!$B$15,"7DIA ","")&amp;IF(AND(WEEKDAY(LN$5)=1,LV85&gt;IF($D85="F",Configurações!$B$13,Configurações!$B$14)),"DOM ","")&amp;IF(Configurações!$B$3="Simples","",IF(ROUND(LS85*1440,0)&lt;=ROUND(Configurações!$B$11*1440,0),IF(ROUND(LT85*1440,0)&gt;0,"INT-INDEVIDO",""),IF(ROUND(LS85*1440,0)&lt;=ROUND(Configurações!$B$12*1440,0),IF(ROUND(LT85*1440,0)&lt;&gt;ROUND(Configurações!$B$8*1440,0),"INT-15MIN",""),IF(OR(ROUND(LT85*1440,0)&lt;ROUND(Configurações!$B$9*1440,0),ROUND(LT85*1440,0)&gt;ROUND(Configurações!$B$10*1440,0)),"INT-1H2H","")))))</f>
        <v/>
      </c>
      <c r="LX85" t="str">
        <f>IF(Configurações!$B$3="Simples",IF('Escala Simples'!AO85="Trabalho","TRAB",IF('Escala Simples'!AO85="Folga","FOLGA",IF('Escala Simples'!AO85="Atestado","ATEST",IF('Escala Simples'!AO85="Férias","FERIAS","")))),"")</f>
        <v/>
      </c>
      <c r="LY85" s="71" t="str">
        <f>IF(Configurações!$B$3="Colunas",IF('Escala Colunas'!Q234="","",'Escala Colunas'!Q234),IF(Configurações!$B$3="Simples","",IF('Escala Linhas'!FJ85="","",'Escala Linhas'!FJ85)))</f>
        <v/>
      </c>
      <c r="LZ85" s="71" t="str">
        <f>IF(Configurações!$B$3="Colunas",IF('Escala Colunas'!Q235="","",'Escala Colunas'!Q235),IF(Configurações!$B$3="Simples","",IF('Escala Linhas'!FK85="","",'Escala Linhas'!FK85)))</f>
        <v/>
      </c>
      <c r="MA85" s="71" t="str">
        <f>IF(Configurações!$B$3="Colunas",IF('Escala Colunas'!Q236="","",'Escala Colunas'!Q236),IF(Configurações!$B$3="Simples","",IF('Escala Linhas'!FL85="","",'Escala Linhas'!FL85)))</f>
        <v/>
      </c>
      <c r="MB85" s="71" t="str">
        <f>IF(Configurações!$B$3="Colunas",IF('Escala Colunas'!Q237="","",'Escala Colunas'!Q237),IF(Configurações!$B$3="Simples","",IF('Escala Linhas'!FM85="","",'Escala Linhas'!FM85)))</f>
        <v/>
      </c>
      <c r="MC85">
        <f>IF($B85="",0,IF(Configurações!$B$3="Simples",IF(OR(MI85="TRAB",MI85="ATEST"),1,0),IF(AND(LY85&lt;&gt;"",MB85&lt;&gt;""),1,0)))</f>
        <v>0</v>
      </c>
      <c r="MD85" s="72">
        <f>IF(AND(MC85=1,Configurações!$B$3&lt;&gt;"Simples"),MOD(MB85-LY85,1)-ME85,0)</f>
        <v>0</v>
      </c>
      <c r="ME85" s="72">
        <f t="shared" si="304"/>
        <v>0</v>
      </c>
      <c r="MF85">
        <f t="shared" si="305"/>
        <v>0</v>
      </c>
      <c r="MG85">
        <f t="shared" si="306"/>
        <v>0</v>
      </c>
      <c r="MH85" s="38" t="str">
        <f>IF(MC85=0,"",IF(MF85&gt;Configurações!$B$15,"7DIA ","")&amp;IF(AND(WEEKDAY(LY$5)=1,MG85&gt;IF($D85="F",Configurações!$B$13,Configurações!$B$14)),"DOM ","")&amp;IF(Configurações!$B$3="Simples","",IF(ROUND(MD85*1440,0)&lt;=ROUND(Configurações!$B$11*1440,0),IF(ROUND(ME85*1440,0)&gt;0,"INT-INDEVIDO",""),IF(ROUND(MD85*1440,0)&lt;=ROUND(Configurações!$B$12*1440,0),IF(ROUND(ME85*1440,0)&lt;&gt;ROUND(Configurações!$B$8*1440,0),"INT-15MIN",""),IF(OR(ROUND(ME85*1440,0)&lt;ROUND(Configurações!$B$9*1440,0),ROUND(ME85*1440,0)&gt;ROUND(Configurações!$B$10*1440,0)),"INT-1H2H","")))))</f>
        <v/>
      </c>
      <c r="MI85" t="str">
        <f>IF(Configurações!$B$3="Simples",IF('Escala Simples'!AP85="Trabalho","TRAB",IF('Escala Simples'!AP85="Folga","FOLGA",IF('Escala Simples'!AP85="Atestado","ATEST",IF('Escala Simples'!AP85="Férias","FERIAS","")))),"")</f>
        <v/>
      </c>
      <c r="MJ85" s="71" t="str">
        <f>IF(Configurações!$B$3="Colunas",IF('Escala Colunas'!Q239="","",'Escala Colunas'!Q239),IF(Configurações!$B$3="Simples","",IF('Escala Linhas'!FO85="","",'Escala Linhas'!FO85)))</f>
        <v/>
      </c>
      <c r="MK85" s="71" t="str">
        <f>IF(Configurações!$B$3="Colunas",IF('Escala Colunas'!Q240="","",'Escala Colunas'!Q240),IF(Configurações!$B$3="Simples","",IF('Escala Linhas'!FP85="","",'Escala Linhas'!FP85)))</f>
        <v/>
      </c>
      <c r="ML85" s="71" t="str">
        <f>IF(Configurações!$B$3="Colunas",IF('Escala Colunas'!Q241="","",'Escala Colunas'!Q241),IF(Configurações!$B$3="Simples","",IF('Escala Linhas'!FQ85="","",'Escala Linhas'!FQ85)))</f>
        <v/>
      </c>
      <c r="MM85" s="71" t="str">
        <f>IF(Configurações!$B$3="Colunas",IF('Escala Colunas'!Q242="","",'Escala Colunas'!Q242),IF(Configurações!$B$3="Simples","",IF('Escala Linhas'!FR85="","",'Escala Linhas'!FR85)))</f>
        <v/>
      </c>
      <c r="MN85">
        <f>IF($B85="",0,IF(Configurações!$B$3="Simples",IF(OR(MT85="TRAB",MT85="ATEST"),1,0),IF(AND(MJ85&lt;&gt;"",MM85&lt;&gt;""),1,0)))</f>
        <v>0</v>
      </c>
      <c r="MO85" s="72">
        <f>IF(AND(MN85=1,Configurações!$B$3&lt;&gt;"Simples"),MOD(MM85-MJ85,1)-MP85,0)</f>
        <v>0</v>
      </c>
      <c r="MP85" s="72">
        <f t="shared" si="307"/>
        <v>0</v>
      </c>
      <c r="MQ85">
        <f t="shared" si="308"/>
        <v>0</v>
      </c>
      <c r="MR85">
        <f t="shared" si="309"/>
        <v>0</v>
      </c>
      <c r="MS85" s="38" t="str">
        <f>IF(MN85=0,"",IF(MQ85&gt;Configurações!$B$15,"7DIA ","")&amp;IF(AND(WEEKDAY(MJ$5)=1,MR85&gt;IF($D85="F",Configurações!$B$13,Configurações!$B$14)),"DOM ","")&amp;IF(Configurações!$B$3="Simples","",IF(ROUND(MO85*1440,0)&lt;=ROUND(Configurações!$B$11*1440,0),IF(ROUND(MP85*1440,0)&gt;0,"INT-INDEVIDO",""),IF(ROUND(MO85*1440,0)&lt;=ROUND(Configurações!$B$12*1440,0),IF(ROUND(MP85*1440,0)&lt;&gt;ROUND(Configurações!$B$8*1440,0),"INT-15MIN",""),IF(OR(ROUND(MP85*1440,0)&lt;ROUND(Configurações!$B$9*1440,0),ROUND(MP85*1440,0)&gt;ROUND(Configurações!$B$10*1440,0)),"INT-1H2H","")))))</f>
        <v/>
      </c>
      <c r="MT85" t="str">
        <f>IF(Configurações!$B$3="Simples",IF('Escala Simples'!AQ85="Trabalho","TRAB",IF('Escala Simples'!AQ85="Folga","FOLGA",IF('Escala Simples'!AQ85="Atestado","ATEST",IF('Escala Simples'!AQ85="Férias","FERIAS","")))),"")</f>
        <v/>
      </c>
      <c r="MU85" s="71" t="str">
        <f>IF(Configurações!$B$3="Colunas",IF('Escala Colunas'!Q244="","",'Escala Colunas'!Q244),IF(Configurações!$B$3="Simples","",IF('Escala Linhas'!FT85="","",'Escala Linhas'!FT85)))</f>
        <v/>
      </c>
      <c r="MV85" s="71" t="str">
        <f>IF(Configurações!$B$3="Colunas",IF('Escala Colunas'!Q245="","",'Escala Colunas'!Q245),IF(Configurações!$B$3="Simples","",IF('Escala Linhas'!FU85="","",'Escala Linhas'!FU85)))</f>
        <v/>
      </c>
      <c r="MW85" s="71" t="str">
        <f>IF(Configurações!$B$3="Colunas",IF('Escala Colunas'!Q246="","",'Escala Colunas'!Q246),IF(Configurações!$B$3="Simples","",IF('Escala Linhas'!FV85="","",'Escala Linhas'!FV85)))</f>
        <v/>
      </c>
      <c r="MX85" s="71" t="str">
        <f>IF(Configurações!$B$3="Colunas",IF('Escala Colunas'!Q247="","",'Escala Colunas'!Q247),IF(Configurações!$B$3="Simples","",IF('Escala Linhas'!FW85="","",'Escala Linhas'!FW85)))</f>
        <v/>
      </c>
      <c r="MY85">
        <f>IF($B85="",0,IF(Configurações!$B$3="Simples",IF(OR(NE85="TRAB",NE85="ATEST"),1,0),IF(AND(MU85&lt;&gt;"",MX85&lt;&gt;""),1,0)))</f>
        <v>0</v>
      </c>
      <c r="MZ85" s="72">
        <f>IF(AND(MY85=1,Configurações!$B$3&lt;&gt;"Simples"),MOD(MX85-MU85,1)-NA85,0)</f>
        <v>0</v>
      </c>
      <c r="NA85" s="72">
        <f t="shared" si="310"/>
        <v>0</v>
      </c>
      <c r="NB85">
        <f t="shared" si="311"/>
        <v>0</v>
      </c>
      <c r="NC85">
        <f t="shared" si="312"/>
        <v>0</v>
      </c>
      <c r="ND85" s="38" t="str">
        <f>IF(MY85=0,"",IF(NB85&gt;Configurações!$B$15,"7DIA ","")&amp;IF(AND(WEEKDAY(MU$5)=1,NC85&gt;IF($D85="F",Configurações!$B$13,Configurações!$B$14)),"DOM ","")&amp;IF(Configurações!$B$3="Simples","",IF(ROUND(MZ85*1440,0)&lt;=ROUND(Configurações!$B$11*1440,0),IF(ROUND(NA85*1440,0)&gt;0,"INT-INDEVIDO",""),IF(ROUND(MZ85*1440,0)&lt;=ROUND(Configurações!$B$12*1440,0),IF(ROUND(NA85*1440,0)&lt;&gt;ROUND(Configurações!$B$8*1440,0),"INT-15MIN",""),IF(OR(ROUND(NA85*1440,0)&lt;ROUND(Configurações!$B$9*1440,0),ROUND(NA85*1440,0)&gt;ROUND(Configurações!$B$10*1440,0)),"INT-1H2H","")))))</f>
        <v/>
      </c>
      <c r="NE85" t="str">
        <f>IF(Configurações!$B$3="Simples",IF('Escala Simples'!AR85="Trabalho","TRAB",IF('Escala Simples'!AR85="Folga","FOLGA",IF('Escala Simples'!AR85="Atestado","ATEST",IF('Escala Simples'!AR85="Férias","FERIAS","")))),"")</f>
        <v/>
      </c>
      <c r="NF85" s="71" t="str">
        <f>IF(Configurações!$B$3="Colunas",IF('Escala Colunas'!Q249="","",'Escala Colunas'!Q249),IF(Configurações!$B$3="Simples","",IF('Escala Linhas'!FY85="","",'Escala Linhas'!FY85)))</f>
        <v/>
      </c>
      <c r="NG85" s="71" t="str">
        <f>IF(Configurações!$B$3="Colunas",IF('Escala Colunas'!Q250="","",'Escala Colunas'!Q250),IF(Configurações!$B$3="Simples","",IF('Escala Linhas'!FZ85="","",'Escala Linhas'!FZ85)))</f>
        <v/>
      </c>
      <c r="NH85" s="71" t="str">
        <f>IF(Configurações!$B$3="Colunas",IF('Escala Colunas'!Q251="","",'Escala Colunas'!Q251),IF(Configurações!$B$3="Simples","",IF('Escala Linhas'!GA85="","",'Escala Linhas'!GA85)))</f>
        <v/>
      </c>
      <c r="NI85" s="71" t="str">
        <f>IF(Configurações!$B$3="Colunas",IF('Escala Colunas'!Q252="","",'Escala Colunas'!Q252),IF(Configurações!$B$3="Simples","",IF('Escala Linhas'!GB85="","",'Escala Linhas'!GB85)))</f>
        <v/>
      </c>
      <c r="NJ85">
        <f>IF($B85="",0,IF(Configurações!$B$3="Simples",IF(OR(NP85="TRAB",NP85="ATEST"),1,0),IF(AND(NF85&lt;&gt;"",NI85&lt;&gt;""),1,0)))</f>
        <v>0</v>
      </c>
      <c r="NK85" s="72">
        <f>IF(AND(NJ85=1,Configurações!$B$3&lt;&gt;"Simples"),MOD(NI85-NF85,1)-NL85,0)</f>
        <v>0</v>
      </c>
      <c r="NL85" s="72">
        <f t="shared" si="313"/>
        <v>0</v>
      </c>
      <c r="NM85">
        <f t="shared" si="314"/>
        <v>0</v>
      </c>
      <c r="NN85">
        <f t="shared" si="315"/>
        <v>0</v>
      </c>
      <c r="NO85" s="38" t="str">
        <f>IF(NJ85=0,"",IF(NM85&gt;Configurações!$B$15,"7DIA ","")&amp;IF(AND(WEEKDAY(NF$5)=1,NN85&gt;IF($D85="F",Configurações!$B$13,Configurações!$B$14)),"DOM ","")&amp;IF(Configurações!$B$3="Simples","",IF(ROUND(NK85*1440,0)&lt;=ROUND(Configurações!$B$11*1440,0),IF(ROUND(NL85*1440,0)&gt;0,"INT-INDEVIDO",""),IF(ROUND(NK85*1440,0)&lt;=ROUND(Configurações!$B$12*1440,0),IF(ROUND(NL85*1440,0)&lt;&gt;ROUND(Configurações!$B$8*1440,0),"INT-15MIN",""),IF(OR(ROUND(NL85*1440,0)&lt;ROUND(Configurações!$B$9*1440,0),ROUND(NL85*1440,0)&gt;ROUND(Configurações!$B$10*1440,0)),"INT-1H2H","")))))</f>
        <v/>
      </c>
      <c r="NP85" t="str">
        <f>IF(Configurações!$B$3="Simples",IF('Escala Simples'!AS85="Trabalho","TRAB",IF('Escala Simples'!AS85="Folga","FOLGA",IF('Escala Simples'!AS85="Atestado","ATEST",IF('Escala Simples'!AS85="Férias","FERIAS","")))),"")</f>
        <v/>
      </c>
      <c r="NQ85" s="71" t="str">
        <f>IF(Configurações!$B$3="Colunas",IF('Escala Colunas'!Q254="","",'Escala Colunas'!Q254),IF(Configurações!$B$3="Simples","",IF('Escala Linhas'!GD85="","",'Escala Linhas'!GD85)))</f>
        <v/>
      </c>
      <c r="NR85" s="71" t="str">
        <f>IF(Configurações!$B$3="Colunas",IF('Escala Colunas'!Q255="","",'Escala Colunas'!Q255),IF(Configurações!$B$3="Simples","",IF('Escala Linhas'!GE85="","",'Escala Linhas'!GE85)))</f>
        <v/>
      </c>
      <c r="NS85" s="71" t="str">
        <f>IF(Configurações!$B$3="Colunas",IF('Escala Colunas'!Q256="","",'Escala Colunas'!Q256),IF(Configurações!$B$3="Simples","",IF('Escala Linhas'!GF85="","",'Escala Linhas'!GF85)))</f>
        <v/>
      </c>
      <c r="NT85" s="71" t="str">
        <f>IF(Configurações!$B$3="Colunas",IF('Escala Colunas'!Q257="","",'Escala Colunas'!Q257),IF(Configurações!$B$3="Simples","",IF('Escala Linhas'!GG85="","",'Escala Linhas'!GG85)))</f>
        <v/>
      </c>
      <c r="NU85">
        <f>IF($B85="",0,IF(Configurações!$B$3="Simples",IF(OR(OA85="TRAB",OA85="ATEST"),1,0),IF(AND(NQ85&lt;&gt;"",NT85&lt;&gt;""),1,0)))</f>
        <v>0</v>
      </c>
      <c r="NV85" s="72">
        <f>IF(AND(NU85=1,Configurações!$B$3&lt;&gt;"Simples"),MOD(NT85-NQ85,1)-NW85,0)</f>
        <v>0</v>
      </c>
      <c r="NW85" s="72">
        <f t="shared" si="316"/>
        <v>0</v>
      </c>
      <c r="NX85">
        <f t="shared" si="317"/>
        <v>0</v>
      </c>
      <c r="NY85">
        <f t="shared" si="318"/>
        <v>0</v>
      </c>
      <c r="NZ85" s="38" t="str">
        <f>IF(NU85=0,"",IF(NX85&gt;Configurações!$B$15,"7DIA ","")&amp;IF(AND(WEEKDAY(NQ$5)=1,NY85&gt;IF($D85="F",Configurações!$B$13,Configurações!$B$14)),"DOM ","")&amp;IF(Configurações!$B$3="Simples","",IF(ROUND(NV85*1440,0)&lt;=ROUND(Configurações!$B$11*1440,0),IF(ROUND(NW85*1440,0)&gt;0,"INT-INDEVIDO",""),IF(ROUND(NV85*1440,0)&lt;=ROUND(Configurações!$B$12*1440,0),IF(ROUND(NW85*1440,0)&lt;&gt;ROUND(Configurações!$B$8*1440,0),"INT-15MIN",""),IF(OR(ROUND(NW85*1440,0)&lt;ROUND(Configurações!$B$9*1440,0),ROUND(NW85*1440,0)&gt;ROUND(Configurações!$B$10*1440,0)),"INT-1H2H","")))))</f>
        <v/>
      </c>
      <c r="OA85" t="str">
        <f>IF(Configurações!$B$3="Simples",IF('Escala Simples'!AT85="Trabalho","TRAB",IF('Escala Simples'!AT85="Folga","FOLGA",IF('Escala Simples'!AT85="Atestado","ATEST",IF('Escala Simples'!AT85="Férias","FERIAS","")))),"")</f>
        <v/>
      </c>
      <c r="OB85" s="72">
        <f>SUMIFS(Cálculos!$G85:$OA85,Cálculos!$G$4:$OA$4,"H",Cálculos!$G$3:$OA$3,1)</f>
        <v>0</v>
      </c>
      <c r="OC85">
        <f>SUMIFS(Cálculos!$G85:$OA85,Cálculos!$G$4:$OA$4,"T",Cálculos!$G$3:$OA$3,1)</f>
        <v>0</v>
      </c>
      <c r="OD85" s="69" t="str">
        <f>IF($B85="","",IF(AND(Configurações!$B$3&lt;&gt;"Simples",ISNUMBER($C85),ROUND(OB85*1440,0)&gt;$C85*60),"Jornada semanal excedida: "&amp;TEXT(OB85,"[h]:mm")&amp;" (contratada "&amp;$C85&amp;"h) • ","")&amp;IF(IF(Configurações!$B$6="Sim",OC85&gt;6,OC85&gt;Configurações!$B$5),IF(Configurações!$B$6="Sim","Semana inteira sem folga — mínimo 1 folga (CCT/ACT) • ","Mais de "&amp;Configurações!$B$5&amp;" dias trabalhados — obrigatórias 2 folgas semanais • "),"")&amp;IF(COUNTIF(G85:CD85,"*7DIA*")&gt;0,"7º dia consecutivo de trabalho • ","")&amp;IF(COUNTIF(G85:CD85,"*DOM*")&gt;0,"Domingos consecutivos acima do permitido • ","")&amp;IF(COUNTIF(G85:CD85,"*INT-INDEVIDO*")&gt;0,"Intervalo indevido em jornada até 4h • ","")&amp;IF(COUNTIF(G85:CD85,"*INT-15MIN*")&gt;0,"Intervalo deve ser de 15 min (jornada 4h01–6h) • ","")&amp;IF(COUNTIF(G85:CD85,"*INT-1H2H*")&gt;0,"Intervalo fora de 1h–2h (jornada acima de 6h) • ",""))</f>
        <v/>
      </c>
      <c r="OE85">
        <f>IF($B85="",0,IF(AND(Configurações!$B$3&lt;&gt;"Simples",ISNUMBER($C85),ROUND(OB85*1440,0)&gt;$C85*60),1,0))</f>
        <v>0</v>
      </c>
      <c r="OF85">
        <f>IF($B85="",0,IF(IF(Configurações!$B$6="Sim",OC85&gt;6,OC85&gt;Configurações!$B$5),1,0))</f>
        <v>0</v>
      </c>
      <c r="OG85" s="72">
        <f>SUMIFS(Cálculos!$G85:$OA85,Cálculos!$G$4:$OA$4,"H",Cálculos!$G$3:$OA$3,2)</f>
        <v>0</v>
      </c>
      <c r="OH85">
        <f>SUMIFS(Cálculos!$G85:$OA85,Cálculos!$G$4:$OA$4,"T",Cálculos!$G$3:$OA$3,2)</f>
        <v>0</v>
      </c>
      <c r="OI85" s="69" t="str">
        <f>IF($B85="","",IF(AND(Configurações!$B$3&lt;&gt;"Simples",ISNUMBER($C85),ROUND(OG85*1440,0)&gt;$C85*60),"Jornada semanal excedida: "&amp;TEXT(OG85,"[h]:mm")&amp;" (contratada "&amp;$C85&amp;"h) • ","")&amp;IF(IF(Configurações!$B$6="Sim",OH85&gt;6,OH85&gt;Configurações!$B$5),IF(Configurações!$B$6="Sim","Semana inteira sem folga — mínimo 1 folga (CCT/ACT) • ","Mais de "&amp;Configurações!$B$5&amp;" dias trabalhados — obrigatórias 2 folgas semanais • "),"")&amp;IF(COUNTIF(CF85:FC85,"*7DIA*")&gt;0,"7º dia consecutivo de trabalho • ","")&amp;IF(COUNTIF(CF85:FC85,"*DOM*")&gt;0,"Domingos consecutivos acima do permitido • ","")&amp;IF(COUNTIF(CF85:FC85,"*INT-INDEVIDO*")&gt;0,"Intervalo indevido em jornada até 4h • ","")&amp;IF(COUNTIF(CF85:FC85,"*INT-15MIN*")&gt;0,"Intervalo deve ser de 15 min (jornada 4h01–6h) • ","")&amp;IF(COUNTIF(CF85:FC85,"*INT-1H2H*")&gt;0,"Intervalo fora de 1h–2h (jornada acima de 6h) • ",""))</f>
        <v/>
      </c>
      <c r="OJ85">
        <f>IF($B85="",0,IF(AND(Configurações!$B$3&lt;&gt;"Simples",ISNUMBER($C85),ROUND(OG85*1440,0)&gt;$C85*60),1,0))</f>
        <v>0</v>
      </c>
      <c r="OK85">
        <f>IF($B85="",0,IF(IF(Configurações!$B$6="Sim",OH85&gt;6,OH85&gt;Configurações!$B$5),1,0))</f>
        <v>0</v>
      </c>
      <c r="OL85" s="72">
        <f>SUMIFS(Cálculos!$G85:$OA85,Cálculos!$G$4:$OA$4,"H",Cálculos!$G$3:$OA$3,3)</f>
        <v>0</v>
      </c>
      <c r="OM85">
        <f>SUMIFS(Cálculos!$G85:$OA85,Cálculos!$G$4:$OA$4,"T",Cálculos!$G$3:$OA$3,3)</f>
        <v>0</v>
      </c>
      <c r="ON85" s="69" t="str">
        <f>IF($B85="","",IF(AND(Configurações!$B$3&lt;&gt;"Simples",ISNUMBER($C85),ROUND(OL85*1440,0)&gt;$C85*60),"Jornada semanal excedida: "&amp;TEXT(OL85,"[h]:mm")&amp;" (contratada "&amp;$C85&amp;"h) • ","")&amp;IF(IF(Configurações!$B$6="Sim",OM85&gt;6,OM85&gt;Configurações!$B$5),IF(Configurações!$B$6="Sim","Semana inteira sem folga — mínimo 1 folga (CCT/ACT) • ","Mais de "&amp;Configurações!$B$5&amp;" dias trabalhados — obrigatórias 2 folgas semanais • "),"")&amp;IF(COUNTIF(FE85:IB85,"*7DIA*")&gt;0,"7º dia consecutivo de trabalho • ","")&amp;IF(COUNTIF(FE85:IB85,"*DOM*")&gt;0,"Domingos consecutivos acima do permitido • ","")&amp;IF(COUNTIF(FE85:IB85,"*INT-INDEVIDO*")&gt;0,"Intervalo indevido em jornada até 4h • ","")&amp;IF(COUNTIF(FE85:IB85,"*INT-15MIN*")&gt;0,"Intervalo deve ser de 15 min (jornada 4h01–6h) • ","")&amp;IF(COUNTIF(FE85:IB85,"*INT-1H2H*")&gt;0,"Intervalo fora de 1h–2h (jornada acima de 6h) • ",""))</f>
        <v/>
      </c>
      <c r="OO85">
        <f>IF($B85="",0,IF(AND(Configurações!$B$3&lt;&gt;"Simples",ISNUMBER($C85),ROUND(OL85*1440,0)&gt;$C85*60),1,0))</f>
        <v>0</v>
      </c>
      <c r="OP85">
        <f>IF($B85="",0,IF(IF(Configurações!$B$6="Sim",OM85&gt;6,OM85&gt;Configurações!$B$5),1,0))</f>
        <v>0</v>
      </c>
      <c r="OQ85" s="72">
        <f>SUMIFS(Cálculos!$G85:$OA85,Cálculos!$G$4:$OA$4,"H",Cálculos!$G$3:$OA$3,4)</f>
        <v>0</v>
      </c>
      <c r="OR85">
        <f>SUMIFS(Cálculos!$G85:$OA85,Cálculos!$G$4:$OA$4,"T",Cálculos!$G$3:$OA$3,4)</f>
        <v>0</v>
      </c>
      <c r="OS85" s="69" t="str">
        <f>IF($B85="","",IF(AND(Configurações!$B$3&lt;&gt;"Simples",ISNUMBER($C85),ROUND(OQ85*1440,0)&gt;$C85*60),"Jornada semanal excedida: "&amp;TEXT(OQ85,"[h]:mm")&amp;" (contratada "&amp;$C85&amp;"h) • ","")&amp;IF(IF(Configurações!$B$6="Sim",OR85&gt;6,OR85&gt;Configurações!$B$5),IF(Configurações!$B$6="Sim","Semana inteira sem folga — mínimo 1 folga (CCT/ACT) • ","Mais de "&amp;Configurações!$B$5&amp;" dias trabalhados — obrigatórias 2 folgas semanais • "),"")&amp;IF(COUNTIF(ID85:LA85,"*7DIA*")&gt;0,"7º dia consecutivo de trabalho • ","")&amp;IF(COUNTIF(ID85:LA85,"*DOM*")&gt;0,"Domingos consecutivos acima do permitido • ","")&amp;IF(COUNTIF(ID85:LA85,"*INT-INDEVIDO*")&gt;0,"Intervalo indevido em jornada até 4h • ","")&amp;IF(COUNTIF(ID85:LA85,"*INT-15MIN*")&gt;0,"Intervalo deve ser de 15 min (jornada 4h01–6h) • ","")&amp;IF(COUNTIF(ID85:LA85,"*INT-1H2H*")&gt;0,"Intervalo fora de 1h–2h (jornada acima de 6h) • ",""))</f>
        <v/>
      </c>
      <c r="OT85">
        <f>IF($B85="",0,IF(AND(Configurações!$B$3&lt;&gt;"Simples",ISNUMBER($C85),ROUND(OQ85*1440,0)&gt;$C85*60),1,0))</f>
        <v>0</v>
      </c>
      <c r="OU85">
        <f>IF($B85="",0,IF(IF(Configurações!$B$6="Sim",OR85&gt;6,OR85&gt;Configurações!$B$5),1,0))</f>
        <v>0</v>
      </c>
      <c r="OV85" s="72">
        <f>SUMIFS(Cálculos!$G85:$OA85,Cálculos!$G$4:$OA$4,"H",Cálculos!$G$3:$OA$3,5)</f>
        <v>0</v>
      </c>
      <c r="OW85">
        <f>SUMIFS(Cálculos!$G85:$OA85,Cálculos!$G$4:$OA$4,"T",Cálculos!$G$3:$OA$3,5)</f>
        <v>0</v>
      </c>
      <c r="OX85" s="69" t="str">
        <f>IF($B85="","",IF(AND(Configurações!$B$3&lt;&gt;"Simples",ISNUMBER($C85),ROUND(OV85*1440,0)&gt;$C85*60),"Jornada semanal excedida: "&amp;TEXT(OV85,"[h]:mm")&amp;" (contratada "&amp;$C85&amp;"h) • ","")&amp;IF(IF(Configurações!$B$6="Sim",OW85&gt;6,OW85&gt;Configurações!$B$5),IF(Configurações!$B$6="Sim","Semana inteira sem folga — mínimo 1 folga (CCT/ACT) • ","Mais de "&amp;Configurações!$B$5&amp;" dias trabalhados — obrigatórias 2 folgas semanais • "),"")&amp;IF(COUNTIF(LC85:NZ85,"*7DIA*")&gt;0,"7º dia consecutivo de trabalho • ","")&amp;IF(COUNTIF(LC85:NZ85,"*DOM*")&gt;0,"Domingos consecutivos acima do permitido • ","")&amp;IF(COUNTIF(LC85:NZ85,"*INT-INDEVIDO*")&gt;0,"Intervalo indevido em jornada até 4h • ","")&amp;IF(COUNTIF(LC85:NZ85,"*INT-15MIN*")&gt;0,"Intervalo deve ser de 15 min (jornada 4h01–6h) • ","")&amp;IF(COUNTIF(LC85:NZ85,"*INT-1H2H*")&gt;0,"Intervalo fora de 1h–2h (jornada acima de 6h) • ",""))</f>
        <v/>
      </c>
      <c r="OY85">
        <f>IF($B85="",0,IF(AND(Configurações!$B$3&lt;&gt;"Simples",ISNUMBER($C85),ROUND(OV85*1440,0)&gt;$C85*60),1,0))</f>
        <v>0</v>
      </c>
      <c r="OZ85">
        <f>IF($B85="",0,IF(IF(Configurações!$B$6="Sim",OW85&gt;6,OW85&gt;Configurações!$B$5),1,0))</f>
        <v>0</v>
      </c>
      <c r="PA85">
        <f>IF($B85="",0,SUMPRODUCT((Cálculos!$G$4:$OA$4="T")*(Cálculos!$G$5:$OA$5&gt;=$PA$5)*(Cálculos!$G$5:$OA$5&lt;=$PB$5))-PE85)</f>
        <v>0</v>
      </c>
      <c r="PB85">
        <f>IF($B85="",0,PA85-SUMIFS(Cálculos!$G85:$OA85,Cálculos!$G$4:$OA$4,"T",Cálculos!$G$5:$OA$5,"&gt;="&amp;$PA$5,Cálculos!$G$5:$OA$5,"&lt;="&amp;$PB$5))</f>
        <v>0</v>
      </c>
      <c r="PC85">
        <f>ROUND(PA85*Configurações!$B$7/7,0)</f>
        <v>0</v>
      </c>
      <c r="PD85">
        <f>IF(AND(Configurações!$B$6="Sim",PA85&gt;0,PB85&lt;PC85),1,0)</f>
        <v>0</v>
      </c>
      <c r="PE85">
        <f>IF($B85="",0,COUNTIFS(Cálculos!$G$4:$OA$4,"ST",Cálculos!$G$5:$OA$5,"&gt;="&amp;$PA$5,Cálculos!$G$5:$OA$5,"&lt;="&amp;$PB$5,Cálculos!$G85:$OA85,"FERIAS"))</f>
        <v>0</v>
      </c>
      <c r="PF85">
        <f>IF($B85="",0,SUMPRODUCT((Cálculos!$G$4:$OA$4="T")*(Cálculos!$G$5:$OA$5&gt;=$PF$5)*(Cálculos!$G$5:$OA$5&lt;=$PG$5))-PJ85)</f>
        <v>0</v>
      </c>
      <c r="PG85">
        <f>IF($B85="",0,PF85-SUMIFS(Cálculos!$G85:$OA85,Cálculos!$G$4:$OA$4,"T",Cálculos!$G$5:$OA$5,"&gt;="&amp;$PF$5,Cálculos!$G$5:$OA$5,"&lt;="&amp;$PG$5))</f>
        <v>0</v>
      </c>
      <c r="PH85">
        <f>ROUND(PF85*Configurações!$B$7/7,0)</f>
        <v>0</v>
      </c>
      <c r="PI85">
        <f>IF(AND(Configurações!$B$6="Sim",PF85&gt;0,PG85&lt;PH85),1,0)</f>
        <v>0</v>
      </c>
      <c r="PJ85">
        <f>IF($B85="",0,COUNTIFS(Cálculos!$G$4:$OA$4,"ST",Cálculos!$G$5:$OA$5,"&gt;="&amp;$PF$5,Cálculos!$G$5:$OA$5,"&lt;="&amp;$PG$5,Cálculos!$G85:$OA85,"FERIAS"))</f>
        <v>0</v>
      </c>
      <c r="PK85">
        <f>IF($B85="",0,SUMPRODUCT((Cálculos!$G$4:$OA$4="T")*(Cálculos!$G$5:$OA$5&gt;=$PK$5)*(Cálculos!$G$5:$OA$5&lt;=$PL$5))-PO85)</f>
        <v>0</v>
      </c>
      <c r="PL85">
        <f>IF($B85="",0,PK85-SUMIFS(Cálculos!$G85:$OA85,Cálculos!$G$4:$OA$4,"T",Cálculos!$G$5:$OA$5,"&gt;="&amp;$PK$5,Cálculos!$G$5:$OA$5,"&lt;="&amp;$PL$5))</f>
        <v>0</v>
      </c>
      <c r="PM85">
        <f>ROUND(PK85*Configurações!$B$7/7,0)</f>
        <v>0</v>
      </c>
      <c r="PN85">
        <f>IF(AND(Configurações!$B$6="Sim",PK85&gt;0,PL85&lt;PM85),1,0)</f>
        <v>0</v>
      </c>
      <c r="PO85">
        <f>IF($B85="",0,COUNTIFS(Cálculos!$G$4:$OA$4,"ST",Cálculos!$G$5:$OA$5,"&gt;="&amp;$PK$5,Cálculos!$G$5:$OA$5,"&lt;="&amp;$PL$5,Cálculos!$G85:$OA85,"FERIAS"))</f>
        <v>0</v>
      </c>
      <c r="PP85" s="69" t="str">
        <f t="shared" si="319"/>
        <v/>
      </c>
    </row>
    <row r="86" spans="1:432" x14ac:dyDescent="0.25">
      <c r="A86" s="68" t="str">
        <f t="shared" si="213"/>
        <v/>
      </c>
      <c r="B86" s="69" t="str">
        <f>IF(Configurações!$B$3="Colunas",IF('Escala Colunas'!Q$4="","",'Escala Colunas'!Q$4),IF(Configurações!$B$3="Simples",IF('Escala Simples'!$B86="","",'Escala Simples'!$B86),IF('Escala Linhas'!$B86="","",'Escala Linhas'!$B86)))</f>
        <v/>
      </c>
      <c r="C86" s="70" t="str">
        <f>IF($B86="","",IFERROR(INDEX(Funcionários!$D$5:$D$84,MATCH($B86,Funcionários!$B$5:$B$84,0)),""))</f>
        <v/>
      </c>
      <c r="D86" t="str">
        <f>IF($B86="","",IFERROR(INDEX(Funcionários!$C$5:$C$84,MATCH($B86,Funcionários!$B$5:$B$84,0)),""))</f>
        <v/>
      </c>
      <c r="E86">
        <f>IF($B86="",0,IFERROR(N(INDEX(Funcionários!$E$5:$E$84,MATCH($B86,Funcionários!$B$5:$B$84,0))),0))</f>
        <v>0</v>
      </c>
      <c r="F86">
        <f>IF($B86="",0,IFERROR(N(INDEX(Funcionários!$F$5:$F$84,MATCH($B86,Funcionários!$B$5:$B$84,0))),0))</f>
        <v>0</v>
      </c>
      <c r="G86" s="71" t="str">
        <f>IF(Configurações!$B$3="Colunas",IF('Escala Colunas'!Q73="","",'Escala Colunas'!Q73),IF(Configurações!$B$3="Simples","",IF('Escala Linhas'!D86="","",'Escala Linhas'!D86)))</f>
        <v/>
      </c>
      <c r="H86" s="71" t="str">
        <f>IF(Configurações!$B$3="Colunas",IF('Escala Colunas'!Q74="","",'Escala Colunas'!Q74),IF(Configurações!$B$3="Simples","",IF('Escala Linhas'!E86="","",'Escala Linhas'!E86)))</f>
        <v/>
      </c>
      <c r="I86" s="71" t="str">
        <f>IF(Configurações!$B$3="Colunas",IF('Escala Colunas'!Q75="","",'Escala Colunas'!Q75),IF(Configurações!$B$3="Simples","",IF('Escala Linhas'!F86="","",'Escala Linhas'!F86)))</f>
        <v/>
      </c>
      <c r="J86" s="71" t="str">
        <f>IF(Configurações!$B$3="Colunas",IF('Escala Colunas'!Q76="","",'Escala Colunas'!Q76),IF(Configurações!$B$3="Simples","",IF('Escala Linhas'!G86="","",'Escala Linhas'!G86)))</f>
        <v/>
      </c>
      <c r="K86">
        <f>IF($B86="",0,IF(Configurações!$B$3="Simples",IF(OR(Q86="TRAB",Q86="ATEST"),1,0),IF(AND(G86&lt;&gt;"",J86&lt;&gt;""),1,0)))</f>
        <v>0</v>
      </c>
      <c r="L86" s="72">
        <f>IF(AND(K86=1,Configurações!$B$3&lt;&gt;"Simples"),MOD(J86-G86,1)-M86,0)</f>
        <v>0</v>
      </c>
      <c r="M86" s="72">
        <f t="shared" si="214"/>
        <v>0</v>
      </c>
      <c r="N86">
        <f t="shared" si="215"/>
        <v>0</v>
      </c>
      <c r="O86">
        <f t="shared" si="216"/>
        <v>0</v>
      </c>
      <c r="P86" s="38" t="str">
        <f>IF(K86=0,"",IF(N86&gt;Configurações!$B$15,"7DIA ","")&amp;IF(AND(WEEKDAY(G$5)=1,O86&gt;IF($D86="F",Configurações!$B$13,Configurações!$B$14)),"DOM ","")&amp;IF(Configurações!$B$3="Simples","",IF(ROUND(L86*1440,0)&lt;=ROUND(Configurações!$B$11*1440,0),IF(ROUND(M86*1440,0)&gt;0,"INT-INDEVIDO",""),IF(ROUND(L86*1440,0)&lt;=ROUND(Configurações!$B$12*1440,0),IF(ROUND(M86*1440,0)&lt;&gt;ROUND(Configurações!$B$8*1440,0),"INT-15MIN",""),IF(OR(ROUND(M86*1440,0)&lt;ROUND(Configurações!$B$9*1440,0),ROUND(M86*1440,0)&gt;ROUND(Configurações!$B$10*1440,0)),"INT-1H2H","")))))</f>
        <v/>
      </c>
      <c r="Q86" t="str">
        <f>IF(Configurações!$B$3="Simples",IF('Escala Simples'!D86="Trabalho","TRAB",IF('Escala Simples'!D86="Folga","FOLGA",IF('Escala Simples'!D86="Atestado","ATEST",IF('Escala Simples'!D86="Férias","FERIAS","")))),"")</f>
        <v/>
      </c>
      <c r="R86" s="71" t="str">
        <f>IF(Configurações!$B$3="Colunas",IF('Escala Colunas'!Q78="","",'Escala Colunas'!Q78),IF(Configurações!$B$3="Simples","",IF('Escala Linhas'!I86="","",'Escala Linhas'!I86)))</f>
        <v/>
      </c>
      <c r="S86" s="71" t="str">
        <f>IF(Configurações!$B$3="Colunas",IF('Escala Colunas'!Q79="","",'Escala Colunas'!Q79),IF(Configurações!$B$3="Simples","",IF('Escala Linhas'!J86="","",'Escala Linhas'!J86)))</f>
        <v/>
      </c>
      <c r="T86" s="71" t="str">
        <f>IF(Configurações!$B$3="Colunas",IF('Escala Colunas'!Q80="","",'Escala Colunas'!Q80),IF(Configurações!$B$3="Simples","",IF('Escala Linhas'!K86="","",'Escala Linhas'!K86)))</f>
        <v/>
      </c>
      <c r="U86" s="71" t="str">
        <f>IF(Configurações!$B$3="Colunas",IF('Escala Colunas'!Q81="","",'Escala Colunas'!Q81),IF(Configurações!$B$3="Simples","",IF('Escala Linhas'!L86="","",'Escala Linhas'!L86)))</f>
        <v/>
      </c>
      <c r="V86">
        <f>IF($B86="",0,IF(Configurações!$B$3="Simples",IF(OR(AB86="TRAB",AB86="ATEST"),1,0),IF(AND(R86&lt;&gt;"",U86&lt;&gt;""),1,0)))</f>
        <v>0</v>
      </c>
      <c r="W86" s="72">
        <f>IF(AND(V86=1,Configurações!$B$3&lt;&gt;"Simples"),MOD(U86-R86,1)-X86,0)</f>
        <v>0</v>
      </c>
      <c r="X86" s="72">
        <f t="shared" si="217"/>
        <v>0</v>
      </c>
      <c r="Y86">
        <f t="shared" si="218"/>
        <v>0</v>
      </c>
      <c r="Z86">
        <f t="shared" si="219"/>
        <v>0</v>
      </c>
      <c r="AA86" s="38" t="str">
        <f>IF(V86=0,"",IF(Y86&gt;Configurações!$B$15,"7DIA ","")&amp;IF(AND(WEEKDAY(R$5)=1,Z86&gt;IF($D86="F",Configurações!$B$13,Configurações!$B$14)),"DOM ","")&amp;IF(Configurações!$B$3="Simples","",IF(ROUND(W86*1440,0)&lt;=ROUND(Configurações!$B$11*1440,0),IF(ROUND(X86*1440,0)&gt;0,"INT-INDEVIDO",""),IF(ROUND(W86*1440,0)&lt;=ROUND(Configurações!$B$12*1440,0),IF(ROUND(X86*1440,0)&lt;&gt;ROUND(Configurações!$B$8*1440,0),"INT-15MIN",""),IF(OR(ROUND(X86*1440,0)&lt;ROUND(Configurações!$B$9*1440,0),ROUND(X86*1440,0)&gt;ROUND(Configurações!$B$10*1440,0)),"INT-1H2H","")))))</f>
        <v/>
      </c>
      <c r="AB86" t="str">
        <f>IF(Configurações!$B$3="Simples",IF('Escala Simples'!E86="Trabalho","TRAB",IF('Escala Simples'!E86="Folga","FOLGA",IF('Escala Simples'!E86="Atestado","ATEST",IF('Escala Simples'!E86="Férias","FERIAS","")))),"")</f>
        <v/>
      </c>
      <c r="AC86" s="71" t="str">
        <f>IF(Configurações!$B$3="Colunas",IF('Escala Colunas'!Q83="","",'Escala Colunas'!Q83),IF(Configurações!$B$3="Simples","",IF('Escala Linhas'!N86="","",'Escala Linhas'!N86)))</f>
        <v/>
      </c>
      <c r="AD86" s="71" t="str">
        <f>IF(Configurações!$B$3="Colunas",IF('Escala Colunas'!Q84="","",'Escala Colunas'!Q84),IF(Configurações!$B$3="Simples","",IF('Escala Linhas'!O86="","",'Escala Linhas'!O86)))</f>
        <v/>
      </c>
      <c r="AE86" s="71" t="str">
        <f>IF(Configurações!$B$3="Colunas",IF('Escala Colunas'!Q85="","",'Escala Colunas'!Q85),IF(Configurações!$B$3="Simples","",IF('Escala Linhas'!P86="","",'Escala Linhas'!P86)))</f>
        <v/>
      </c>
      <c r="AF86" s="71" t="str">
        <f>IF(Configurações!$B$3="Colunas",IF('Escala Colunas'!Q86="","",'Escala Colunas'!Q86),IF(Configurações!$B$3="Simples","",IF('Escala Linhas'!Q86="","",'Escala Linhas'!Q86)))</f>
        <v/>
      </c>
      <c r="AG86">
        <f>IF($B86="",0,IF(Configurações!$B$3="Simples",IF(OR(AM86="TRAB",AM86="ATEST"),1,0),IF(AND(AC86&lt;&gt;"",AF86&lt;&gt;""),1,0)))</f>
        <v>0</v>
      </c>
      <c r="AH86" s="72">
        <f>IF(AND(AG86=1,Configurações!$B$3&lt;&gt;"Simples"),MOD(AF86-AC86,1)-AI86,0)</f>
        <v>0</v>
      </c>
      <c r="AI86" s="72">
        <f t="shared" si="220"/>
        <v>0</v>
      </c>
      <c r="AJ86">
        <f t="shared" si="221"/>
        <v>0</v>
      </c>
      <c r="AK86">
        <f t="shared" si="222"/>
        <v>0</v>
      </c>
      <c r="AL86" s="38" t="str">
        <f>IF(AG86=0,"",IF(AJ86&gt;Configurações!$B$15,"7DIA ","")&amp;IF(AND(WEEKDAY(AC$5)=1,AK86&gt;IF($D86="F",Configurações!$B$13,Configurações!$B$14)),"DOM ","")&amp;IF(Configurações!$B$3="Simples","",IF(ROUND(AH86*1440,0)&lt;=ROUND(Configurações!$B$11*1440,0),IF(ROUND(AI86*1440,0)&gt;0,"INT-INDEVIDO",""),IF(ROUND(AH86*1440,0)&lt;=ROUND(Configurações!$B$12*1440,0),IF(ROUND(AI86*1440,0)&lt;&gt;ROUND(Configurações!$B$8*1440,0),"INT-15MIN",""),IF(OR(ROUND(AI86*1440,0)&lt;ROUND(Configurações!$B$9*1440,0),ROUND(AI86*1440,0)&gt;ROUND(Configurações!$B$10*1440,0)),"INT-1H2H","")))))</f>
        <v/>
      </c>
      <c r="AM86" t="str">
        <f>IF(Configurações!$B$3="Simples",IF('Escala Simples'!F86="Trabalho","TRAB",IF('Escala Simples'!F86="Folga","FOLGA",IF('Escala Simples'!F86="Atestado","ATEST",IF('Escala Simples'!F86="Férias","FERIAS","")))),"")</f>
        <v/>
      </c>
      <c r="AN86" s="71" t="str">
        <f>IF(Configurações!$B$3="Colunas",IF('Escala Colunas'!Q88="","",'Escala Colunas'!Q88),IF(Configurações!$B$3="Simples","",IF('Escala Linhas'!S86="","",'Escala Linhas'!S86)))</f>
        <v/>
      </c>
      <c r="AO86" s="71" t="str">
        <f>IF(Configurações!$B$3="Colunas",IF('Escala Colunas'!Q89="","",'Escala Colunas'!Q89),IF(Configurações!$B$3="Simples","",IF('Escala Linhas'!T86="","",'Escala Linhas'!T86)))</f>
        <v/>
      </c>
      <c r="AP86" s="71" t="str">
        <f>IF(Configurações!$B$3="Colunas",IF('Escala Colunas'!Q90="","",'Escala Colunas'!Q90),IF(Configurações!$B$3="Simples","",IF('Escala Linhas'!U86="","",'Escala Linhas'!U86)))</f>
        <v/>
      </c>
      <c r="AQ86" s="71" t="str">
        <f>IF(Configurações!$B$3="Colunas",IF('Escala Colunas'!Q91="","",'Escala Colunas'!Q91),IF(Configurações!$B$3="Simples","",IF('Escala Linhas'!V86="","",'Escala Linhas'!V86)))</f>
        <v/>
      </c>
      <c r="AR86">
        <f>IF($B86="",0,IF(Configurações!$B$3="Simples",IF(OR(AX86="TRAB",AX86="ATEST"),1,0),IF(AND(AN86&lt;&gt;"",AQ86&lt;&gt;""),1,0)))</f>
        <v>0</v>
      </c>
      <c r="AS86" s="72">
        <f>IF(AND(AR86=1,Configurações!$B$3&lt;&gt;"Simples"),MOD(AQ86-AN86,1)-AT86,0)</f>
        <v>0</v>
      </c>
      <c r="AT86" s="72">
        <f t="shared" si="223"/>
        <v>0</v>
      </c>
      <c r="AU86">
        <f t="shared" si="224"/>
        <v>0</v>
      </c>
      <c r="AV86">
        <f t="shared" si="225"/>
        <v>0</v>
      </c>
      <c r="AW86" s="38" t="str">
        <f>IF(AR86=0,"",IF(AU86&gt;Configurações!$B$15,"7DIA ","")&amp;IF(AND(WEEKDAY(AN$5)=1,AV86&gt;IF($D86="F",Configurações!$B$13,Configurações!$B$14)),"DOM ","")&amp;IF(Configurações!$B$3="Simples","",IF(ROUND(AS86*1440,0)&lt;=ROUND(Configurações!$B$11*1440,0),IF(ROUND(AT86*1440,0)&gt;0,"INT-INDEVIDO",""),IF(ROUND(AS86*1440,0)&lt;=ROUND(Configurações!$B$12*1440,0),IF(ROUND(AT86*1440,0)&lt;&gt;ROUND(Configurações!$B$8*1440,0),"INT-15MIN",""),IF(OR(ROUND(AT86*1440,0)&lt;ROUND(Configurações!$B$9*1440,0),ROUND(AT86*1440,0)&gt;ROUND(Configurações!$B$10*1440,0)),"INT-1H2H","")))))</f>
        <v/>
      </c>
      <c r="AX86" t="str">
        <f>IF(Configurações!$B$3="Simples",IF('Escala Simples'!G86="Trabalho","TRAB",IF('Escala Simples'!G86="Folga","FOLGA",IF('Escala Simples'!G86="Atestado","ATEST",IF('Escala Simples'!G86="Férias","FERIAS","")))),"")</f>
        <v/>
      </c>
      <c r="AY86" s="71" t="str">
        <f>IF(Configurações!$B$3="Colunas",IF('Escala Colunas'!Q93="","",'Escala Colunas'!Q93),IF(Configurações!$B$3="Simples","",IF('Escala Linhas'!X86="","",'Escala Linhas'!X86)))</f>
        <v/>
      </c>
      <c r="AZ86" s="71" t="str">
        <f>IF(Configurações!$B$3="Colunas",IF('Escala Colunas'!Q94="","",'Escala Colunas'!Q94),IF(Configurações!$B$3="Simples","",IF('Escala Linhas'!Y86="","",'Escala Linhas'!Y86)))</f>
        <v/>
      </c>
      <c r="BA86" s="71" t="str">
        <f>IF(Configurações!$B$3="Colunas",IF('Escala Colunas'!Q95="","",'Escala Colunas'!Q95),IF(Configurações!$B$3="Simples","",IF('Escala Linhas'!Z86="","",'Escala Linhas'!Z86)))</f>
        <v/>
      </c>
      <c r="BB86" s="71" t="str">
        <f>IF(Configurações!$B$3="Colunas",IF('Escala Colunas'!Q96="","",'Escala Colunas'!Q96),IF(Configurações!$B$3="Simples","",IF('Escala Linhas'!AA86="","",'Escala Linhas'!AA86)))</f>
        <v/>
      </c>
      <c r="BC86">
        <f>IF($B86="",0,IF(Configurações!$B$3="Simples",IF(OR(BI86="TRAB",BI86="ATEST"),1,0),IF(AND(AY86&lt;&gt;"",BB86&lt;&gt;""),1,0)))</f>
        <v>0</v>
      </c>
      <c r="BD86" s="72">
        <f>IF(AND(BC86=1,Configurações!$B$3&lt;&gt;"Simples"),MOD(BB86-AY86,1)-BE86,0)</f>
        <v>0</v>
      </c>
      <c r="BE86" s="72">
        <f t="shared" si="226"/>
        <v>0</v>
      </c>
      <c r="BF86">
        <f t="shared" si="227"/>
        <v>0</v>
      </c>
      <c r="BG86">
        <f t="shared" si="228"/>
        <v>0</v>
      </c>
      <c r="BH86" s="38" t="str">
        <f>IF(BC86=0,"",IF(BF86&gt;Configurações!$B$15,"7DIA ","")&amp;IF(AND(WEEKDAY(AY$5)=1,BG86&gt;IF($D86="F",Configurações!$B$13,Configurações!$B$14)),"DOM ","")&amp;IF(Configurações!$B$3="Simples","",IF(ROUND(BD86*1440,0)&lt;=ROUND(Configurações!$B$11*1440,0),IF(ROUND(BE86*1440,0)&gt;0,"INT-INDEVIDO",""),IF(ROUND(BD86*1440,0)&lt;=ROUND(Configurações!$B$12*1440,0),IF(ROUND(BE86*1440,0)&lt;&gt;ROUND(Configurações!$B$8*1440,0),"INT-15MIN",""),IF(OR(ROUND(BE86*1440,0)&lt;ROUND(Configurações!$B$9*1440,0),ROUND(BE86*1440,0)&gt;ROUND(Configurações!$B$10*1440,0)),"INT-1H2H","")))))</f>
        <v/>
      </c>
      <c r="BI86" t="str">
        <f>IF(Configurações!$B$3="Simples",IF('Escala Simples'!H86="Trabalho","TRAB",IF('Escala Simples'!H86="Folga","FOLGA",IF('Escala Simples'!H86="Atestado","ATEST",IF('Escala Simples'!H86="Férias","FERIAS","")))),"")</f>
        <v/>
      </c>
      <c r="BJ86" s="71" t="str">
        <f>IF(Configurações!$B$3="Colunas",IF('Escala Colunas'!Q98="","",'Escala Colunas'!Q98),IF(Configurações!$B$3="Simples","",IF('Escala Linhas'!AC86="","",'Escala Linhas'!AC86)))</f>
        <v/>
      </c>
      <c r="BK86" s="71" t="str">
        <f>IF(Configurações!$B$3="Colunas",IF('Escala Colunas'!Q99="","",'Escala Colunas'!Q99),IF(Configurações!$B$3="Simples","",IF('Escala Linhas'!AD86="","",'Escala Linhas'!AD86)))</f>
        <v/>
      </c>
      <c r="BL86" s="71" t="str">
        <f>IF(Configurações!$B$3="Colunas",IF('Escala Colunas'!Q100="","",'Escala Colunas'!Q100),IF(Configurações!$B$3="Simples","",IF('Escala Linhas'!AE86="","",'Escala Linhas'!AE86)))</f>
        <v/>
      </c>
      <c r="BM86" s="71" t="str">
        <f>IF(Configurações!$B$3="Colunas",IF('Escala Colunas'!Q101="","",'Escala Colunas'!Q101),IF(Configurações!$B$3="Simples","",IF('Escala Linhas'!AF86="","",'Escala Linhas'!AF86)))</f>
        <v/>
      </c>
      <c r="BN86">
        <f>IF($B86="",0,IF(Configurações!$B$3="Simples",IF(OR(BT86="TRAB",BT86="ATEST"),1,0),IF(AND(BJ86&lt;&gt;"",BM86&lt;&gt;""),1,0)))</f>
        <v>0</v>
      </c>
      <c r="BO86" s="72">
        <f>IF(AND(BN86=1,Configurações!$B$3&lt;&gt;"Simples"),MOD(BM86-BJ86,1)-BP86,0)</f>
        <v>0</v>
      </c>
      <c r="BP86" s="72">
        <f t="shared" si="229"/>
        <v>0</v>
      </c>
      <c r="BQ86">
        <f t="shared" si="230"/>
        <v>0</v>
      </c>
      <c r="BR86">
        <f t="shared" si="231"/>
        <v>0</v>
      </c>
      <c r="BS86" s="38" t="str">
        <f>IF(BN86=0,"",IF(BQ86&gt;Configurações!$B$15,"7DIA ","")&amp;IF(AND(WEEKDAY(BJ$5)=1,BR86&gt;IF($D86="F",Configurações!$B$13,Configurações!$B$14)),"DOM ","")&amp;IF(Configurações!$B$3="Simples","",IF(ROUND(BO86*1440,0)&lt;=ROUND(Configurações!$B$11*1440,0),IF(ROUND(BP86*1440,0)&gt;0,"INT-INDEVIDO",""),IF(ROUND(BO86*1440,0)&lt;=ROUND(Configurações!$B$12*1440,0),IF(ROUND(BP86*1440,0)&lt;&gt;ROUND(Configurações!$B$8*1440,0),"INT-15MIN",""),IF(OR(ROUND(BP86*1440,0)&lt;ROUND(Configurações!$B$9*1440,0),ROUND(BP86*1440,0)&gt;ROUND(Configurações!$B$10*1440,0)),"INT-1H2H","")))))</f>
        <v/>
      </c>
      <c r="BT86" t="str">
        <f>IF(Configurações!$B$3="Simples",IF('Escala Simples'!I86="Trabalho","TRAB",IF('Escala Simples'!I86="Folga","FOLGA",IF('Escala Simples'!I86="Atestado","ATEST",IF('Escala Simples'!I86="Férias","FERIAS","")))),"")</f>
        <v/>
      </c>
      <c r="BU86" s="71" t="str">
        <f>IF(Configurações!$B$3="Colunas",IF('Escala Colunas'!Q103="","",'Escala Colunas'!Q103),IF(Configurações!$B$3="Simples","",IF('Escala Linhas'!AH86="","",'Escala Linhas'!AH86)))</f>
        <v/>
      </c>
      <c r="BV86" s="71" t="str">
        <f>IF(Configurações!$B$3="Colunas",IF('Escala Colunas'!Q104="","",'Escala Colunas'!Q104),IF(Configurações!$B$3="Simples","",IF('Escala Linhas'!AI86="","",'Escala Linhas'!AI86)))</f>
        <v/>
      </c>
      <c r="BW86" s="71" t="str">
        <f>IF(Configurações!$B$3="Colunas",IF('Escala Colunas'!Q105="","",'Escala Colunas'!Q105),IF(Configurações!$B$3="Simples","",IF('Escala Linhas'!AJ86="","",'Escala Linhas'!AJ86)))</f>
        <v/>
      </c>
      <c r="BX86" s="71" t="str">
        <f>IF(Configurações!$B$3="Colunas",IF('Escala Colunas'!Q106="","",'Escala Colunas'!Q106),IF(Configurações!$B$3="Simples","",IF('Escala Linhas'!AK86="","",'Escala Linhas'!AK86)))</f>
        <v/>
      </c>
      <c r="BY86">
        <f>IF($B86="",0,IF(Configurações!$B$3="Simples",IF(OR(CE86="TRAB",CE86="ATEST"),1,0),IF(AND(BU86&lt;&gt;"",BX86&lt;&gt;""),1,0)))</f>
        <v>0</v>
      </c>
      <c r="BZ86" s="72">
        <f>IF(AND(BY86=1,Configurações!$B$3&lt;&gt;"Simples"),MOD(BX86-BU86,1)-CA86,0)</f>
        <v>0</v>
      </c>
      <c r="CA86" s="72">
        <f t="shared" si="232"/>
        <v>0</v>
      </c>
      <c r="CB86">
        <f t="shared" si="233"/>
        <v>0</v>
      </c>
      <c r="CC86">
        <f t="shared" si="234"/>
        <v>0</v>
      </c>
      <c r="CD86" s="38" t="str">
        <f>IF(BY86=0,"",IF(CB86&gt;Configurações!$B$15,"7DIA ","")&amp;IF(AND(WEEKDAY(BU$5)=1,CC86&gt;IF($D86="F",Configurações!$B$13,Configurações!$B$14)),"DOM ","")&amp;IF(Configurações!$B$3="Simples","",IF(ROUND(BZ86*1440,0)&lt;=ROUND(Configurações!$B$11*1440,0),IF(ROUND(CA86*1440,0)&gt;0,"INT-INDEVIDO",""),IF(ROUND(BZ86*1440,0)&lt;=ROUND(Configurações!$B$12*1440,0),IF(ROUND(CA86*1440,0)&lt;&gt;ROUND(Configurações!$B$8*1440,0),"INT-15MIN",""),IF(OR(ROUND(CA86*1440,0)&lt;ROUND(Configurações!$B$9*1440,0),ROUND(CA86*1440,0)&gt;ROUND(Configurações!$B$10*1440,0)),"INT-1H2H","")))))</f>
        <v/>
      </c>
      <c r="CE86" t="str">
        <f>IF(Configurações!$B$3="Simples",IF('Escala Simples'!J86="Trabalho","TRAB",IF('Escala Simples'!J86="Folga","FOLGA",IF('Escala Simples'!J86="Atestado","ATEST",IF('Escala Simples'!J86="Férias","FERIAS","")))),"")</f>
        <v/>
      </c>
      <c r="CF86" s="71" t="str">
        <f>IF(Configurações!$B$3="Colunas",IF('Escala Colunas'!Q111="","",'Escala Colunas'!Q111),IF(Configurações!$B$3="Simples","",IF('Escala Linhas'!AP86="","",'Escala Linhas'!AP86)))</f>
        <v/>
      </c>
      <c r="CG86" s="71" t="str">
        <f>IF(Configurações!$B$3="Colunas",IF('Escala Colunas'!Q112="","",'Escala Colunas'!Q112),IF(Configurações!$B$3="Simples","",IF('Escala Linhas'!AQ86="","",'Escala Linhas'!AQ86)))</f>
        <v/>
      </c>
      <c r="CH86" s="71" t="str">
        <f>IF(Configurações!$B$3="Colunas",IF('Escala Colunas'!Q113="","",'Escala Colunas'!Q113),IF(Configurações!$B$3="Simples","",IF('Escala Linhas'!AR86="","",'Escala Linhas'!AR86)))</f>
        <v/>
      </c>
      <c r="CI86" s="71" t="str">
        <f>IF(Configurações!$B$3="Colunas",IF('Escala Colunas'!Q114="","",'Escala Colunas'!Q114),IF(Configurações!$B$3="Simples","",IF('Escala Linhas'!AS86="","",'Escala Linhas'!AS86)))</f>
        <v/>
      </c>
      <c r="CJ86">
        <f>IF($B86="",0,IF(Configurações!$B$3="Simples",IF(OR(CP86="TRAB",CP86="ATEST"),1,0),IF(AND(CF86&lt;&gt;"",CI86&lt;&gt;""),1,0)))</f>
        <v>0</v>
      </c>
      <c r="CK86" s="72">
        <f>IF(AND(CJ86=1,Configurações!$B$3&lt;&gt;"Simples"),MOD(CI86-CF86,1)-CL86,0)</f>
        <v>0</v>
      </c>
      <c r="CL86" s="72">
        <f t="shared" si="235"/>
        <v>0</v>
      </c>
      <c r="CM86">
        <f t="shared" si="236"/>
        <v>0</v>
      </c>
      <c r="CN86">
        <f t="shared" si="237"/>
        <v>0</v>
      </c>
      <c r="CO86" s="38" t="str">
        <f>IF(CJ86=0,"",IF(CM86&gt;Configurações!$B$15,"7DIA ","")&amp;IF(AND(WEEKDAY(CF$5)=1,CN86&gt;IF($D86="F",Configurações!$B$13,Configurações!$B$14)),"DOM ","")&amp;IF(Configurações!$B$3="Simples","",IF(ROUND(CK86*1440,0)&lt;=ROUND(Configurações!$B$11*1440,0),IF(ROUND(CL86*1440,0)&gt;0,"INT-INDEVIDO",""),IF(ROUND(CK86*1440,0)&lt;=ROUND(Configurações!$B$12*1440,0),IF(ROUND(CL86*1440,0)&lt;&gt;ROUND(Configurações!$B$8*1440,0),"INT-15MIN",""),IF(OR(ROUND(CL86*1440,0)&lt;ROUND(Configurações!$B$9*1440,0),ROUND(CL86*1440,0)&gt;ROUND(Configurações!$B$10*1440,0)),"INT-1H2H","")))))</f>
        <v/>
      </c>
      <c r="CP86" t="str">
        <f>IF(Configurações!$B$3="Simples",IF('Escala Simples'!M86="Trabalho","TRAB",IF('Escala Simples'!M86="Folga","FOLGA",IF('Escala Simples'!M86="Atestado","ATEST",IF('Escala Simples'!M86="Férias","FERIAS","")))),"")</f>
        <v/>
      </c>
      <c r="CQ86" s="71" t="str">
        <f>IF(Configurações!$B$3="Colunas",IF('Escala Colunas'!Q116="","",'Escala Colunas'!Q116),IF(Configurações!$B$3="Simples","",IF('Escala Linhas'!AU86="","",'Escala Linhas'!AU86)))</f>
        <v/>
      </c>
      <c r="CR86" s="71" t="str">
        <f>IF(Configurações!$B$3="Colunas",IF('Escala Colunas'!Q117="","",'Escala Colunas'!Q117),IF(Configurações!$B$3="Simples","",IF('Escala Linhas'!AV86="","",'Escala Linhas'!AV86)))</f>
        <v/>
      </c>
      <c r="CS86" s="71" t="str">
        <f>IF(Configurações!$B$3="Colunas",IF('Escala Colunas'!Q118="","",'Escala Colunas'!Q118),IF(Configurações!$B$3="Simples","",IF('Escala Linhas'!AW86="","",'Escala Linhas'!AW86)))</f>
        <v/>
      </c>
      <c r="CT86" s="71" t="str">
        <f>IF(Configurações!$B$3="Colunas",IF('Escala Colunas'!Q119="","",'Escala Colunas'!Q119),IF(Configurações!$B$3="Simples","",IF('Escala Linhas'!AX86="","",'Escala Linhas'!AX86)))</f>
        <v/>
      </c>
      <c r="CU86">
        <f>IF($B86="",0,IF(Configurações!$B$3="Simples",IF(OR(DA86="TRAB",DA86="ATEST"),1,0),IF(AND(CQ86&lt;&gt;"",CT86&lt;&gt;""),1,0)))</f>
        <v>0</v>
      </c>
      <c r="CV86" s="72">
        <f>IF(AND(CU86=1,Configurações!$B$3&lt;&gt;"Simples"),MOD(CT86-CQ86,1)-CW86,0)</f>
        <v>0</v>
      </c>
      <c r="CW86" s="72">
        <f t="shared" si="238"/>
        <v>0</v>
      </c>
      <c r="CX86">
        <f t="shared" si="239"/>
        <v>0</v>
      </c>
      <c r="CY86">
        <f t="shared" si="240"/>
        <v>0</v>
      </c>
      <c r="CZ86" s="38" t="str">
        <f>IF(CU86=0,"",IF(CX86&gt;Configurações!$B$15,"7DIA ","")&amp;IF(AND(WEEKDAY(CQ$5)=1,CY86&gt;IF($D86="F",Configurações!$B$13,Configurações!$B$14)),"DOM ","")&amp;IF(Configurações!$B$3="Simples","",IF(ROUND(CV86*1440,0)&lt;=ROUND(Configurações!$B$11*1440,0),IF(ROUND(CW86*1440,0)&gt;0,"INT-INDEVIDO",""),IF(ROUND(CV86*1440,0)&lt;=ROUND(Configurações!$B$12*1440,0),IF(ROUND(CW86*1440,0)&lt;&gt;ROUND(Configurações!$B$8*1440,0),"INT-15MIN",""),IF(OR(ROUND(CW86*1440,0)&lt;ROUND(Configurações!$B$9*1440,0),ROUND(CW86*1440,0)&gt;ROUND(Configurações!$B$10*1440,0)),"INT-1H2H","")))))</f>
        <v/>
      </c>
      <c r="DA86" t="str">
        <f>IF(Configurações!$B$3="Simples",IF('Escala Simples'!N86="Trabalho","TRAB",IF('Escala Simples'!N86="Folga","FOLGA",IF('Escala Simples'!N86="Atestado","ATEST",IF('Escala Simples'!N86="Férias","FERIAS","")))),"")</f>
        <v/>
      </c>
      <c r="DB86" s="71" t="str">
        <f>IF(Configurações!$B$3="Colunas",IF('Escala Colunas'!Q121="","",'Escala Colunas'!Q121),IF(Configurações!$B$3="Simples","",IF('Escala Linhas'!AZ86="","",'Escala Linhas'!AZ86)))</f>
        <v/>
      </c>
      <c r="DC86" s="71" t="str">
        <f>IF(Configurações!$B$3="Colunas",IF('Escala Colunas'!Q122="","",'Escala Colunas'!Q122),IF(Configurações!$B$3="Simples","",IF('Escala Linhas'!BA86="","",'Escala Linhas'!BA86)))</f>
        <v/>
      </c>
      <c r="DD86" s="71" t="str">
        <f>IF(Configurações!$B$3="Colunas",IF('Escala Colunas'!Q123="","",'Escala Colunas'!Q123),IF(Configurações!$B$3="Simples","",IF('Escala Linhas'!BB86="","",'Escala Linhas'!BB86)))</f>
        <v/>
      </c>
      <c r="DE86" s="71" t="str">
        <f>IF(Configurações!$B$3="Colunas",IF('Escala Colunas'!Q124="","",'Escala Colunas'!Q124),IF(Configurações!$B$3="Simples","",IF('Escala Linhas'!BC86="","",'Escala Linhas'!BC86)))</f>
        <v/>
      </c>
      <c r="DF86">
        <f>IF($B86="",0,IF(Configurações!$B$3="Simples",IF(OR(DL86="TRAB",DL86="ATEST"),1,0),IF(AND(DB86&lt;&gt;"",DE86&lt;&gt;""),1,0)))</f>
        <v>0</v>
      </c>
      <c r="DG86" s="72">
        <f>IF(AND(DF86=1,Configurações!$B$3&lt;&gt;"Simples"),MOD(DE86-DB86,1)-DH86,0)</f>
        <v>0</v>
      </c>
      <c r="DH86" s="72">
        <f t="shared" si="241"/>
        <v>0</v>
      </c>
      <c r="DI86">
        <f t="shared" si="242"/>
        <v>0</v>
      </c>
      <c r="DJ86">
        <f t="shared" si="243"/>
        <v>0</v>
      </c>
      <c r="DK86" s="38" t="str">
        <f>IF(DF86=0,"",IF(DI86&gt;Configurações!$B$15,"7DIA ","")&amp;IF(AND(WEEKDAY(DB$5)=1,DJ86&gt;IF($D86="F",Configurações!$B$13,Configurações!$B$14)),"DOM ","")&amp;IF(Configurações!$B$3="Simples","",IF(ROUND(DG86*1440,0)&lt;=ROUND(Configurações!$B$11*1440,0),IF(ROUND(DH86*1440,0)&gt;0,"INT-INDEVIDO",""),IF(ROUND(DG86*1440,0)&lt;=ROUND(Configurações!$B$12*1440,0),IF(ROUND(DH86*1440,0)&lt;&gt;ROUND(Configurações!$B$8*1440,0),"INT-15MIN",""),IF(OR(ROUND(DH86*1440,0)&lt;ROUND(Configurações!$B$9*1440,0),ROUND(DH86*1440,0)&gt;ROUND(Configurações!$B$10*1440,0)),"INT-1H2H","")))))</f>
        <v/>
      </c>
      <c r="DL86" t="str">
        <f>IF(Configurações!$B$3="Simples",IF('Escala Simples'!O86="Trabalho","TRAB",IF('Escala Simples'!O86="Folga","FOLGA",IF('Escala Simples'!O86="Atestado","ATEST",IF('Escala Simples'!O86="Férias","FERIAS","")))),"")</f>
        <v/>
      </c>
      <c r="DM86" s="71" t="str">
        <f>IF(Configurações!$B$3="Colunas",IF('Escala Colunas'!Q126="","",'Escala Colunas'!Q126),IF(Configurações!$B$3="Simples","",IF('Escala Linhas'!BE86="","",'Escala Linhas'!BE86)))</f>
        <v/>
      </c>
      <c r="DN86" s="71" t="str">
        <f>IF(Configurações!$B$3="Colunas",IF('Escala Colunas'!Q127="","",'Escala Colunas'!Q127),IF(Configurações!$B$3="Simples","",IF('Escala Linhas'!BF86="","",'Escala Linhas'!BF86)))</f>
        <v/>
      </c>
      <c r="DO86" s="71" t="str">
        <f>IF(Configurações!$B$3="Colunas",IF('Escala Colunas'!Q128="","",'Escala Colunas'!Q128),IF(Configurações!$B$3="Simples","",IF('Escala Linhas'!BG86="","",'Escala Linhas'!BG86)))</f>
        <v/>
      </c>
      <c r="DP86" s="71" t="str">
        <f>IF(Configurações!$B$3="Colunas",IF('Escala Colunas'!Q129="","",'Escala Colunas'!Q129),IF(Configurações!$B$3="Simples","",IF('Escala Linhas'!BH86="","",'Escala Linhas'!BH86)))</f>
        <v/>
      </c>
      <c r="DQ86">
        <f>IF($B86="",0,IF(Configurações!$B$3="Simples",IF(OR(DW86="TRAB",DW86="ATEST"),1,0),IF(AND(DM86&lt;&gt;"",DP86&lt;&gt;""),1,0)))</f>
        <v>0</v>
      </c>
      <c r="DR86" s="72">
        <f>IF(AND(DQ86=1,Configurações!$B$3&lt;&gt;"Simples"),MOD(DP86-DM86,1)-DS86,0)</f>
        <v>0</v>
      </c>
      <c r="DS86" s="72">
        <f t="shared" si="244"/>
        <v>0</v>
      </c>
      <c r="DT86">
        <f t="shared" si="245"/>
        <v>0</v>
      </c>
      <c r="DU86">
        <f t="shared" si="246"/>
        <v>0</v>
      </c>
      <c r="DV86" s="38" t="str">
        <f>IF(DQ86=0,"",IF(DT86&gt;Configurações!$B$15,"7DIA ","")&amp;IF(AND(WEEKDAY(DM$5)=1,DU86&gt;IF($D86="F",Configurações!$B$13,Configurações!$B$14)),"DOM ","")&amp;IF(Configurações!$B$3="Simples","",IF(ROUND(DR86*1440,0)&lt;=ROUND(Configurações!$B$11*1440,0),IF(ROUND(DS86*1440,0)&gt;0,"INT-INDEVIDO",""),IF(ROUND(DR86*1440,0)&lt;=ROUND(Configurações!$B$12*1440,0),IF(ROUND(DS86*1440,0)&lt;&gt;ROUND(Configurações!$B$8*1440,0),"INT-15MIN",""),IF(OR(ROUND(DS86*1440,0)&lt;ROUND(Configurações!$B$9*1440,0),ROUND(DS86*1440,0)&gt;ROUND(Configurações!$B$10*1440,0)),"INT-1H2H","")))))</f>
        <v/>
      </c>
      <c r="DW86" t="str">
        <f>IF(Configurações!$B$3="Simples",IF('Escala Simples'!P86="Trabalho","TRAB",IF('Escala Simples'!P86="Folga","FOLGA",IF('Escala Simples'!P86="Atestado","ATEST",IF('Escala Simples'!P86="Férias","FERIAS","")))),"")</f>
        <v/>
      </c>
      <c r="DX86" s="71" t="str">
        <f>IF(Configurações!$B$3="Colunas",IF('Escala Colunas'!Q131="","",'Escala Colunas'!Q131),IF(Configurações!$B$3="Simples","",IF('Escala Linhas'!BJ86="","",'Escala Linhas'!BJ86)))</f>
        <v/>
      </c>
      <c r="DY86" s="71" t="str">
        <f>IF(Configurações!$B$3="Colunas",IF('Escala Colunas'!Q132="","",'Escala Colunas'!Q132),IF(Configurações!$B$3="Simples","",IF('Escala Linhas'!BK86="","",'Escala Linhas'!BK86)))</f>
        <v/>
      </c>
      <c r="DZ86" s="71" t="str">
        <f>IF(Configurações!$B$3="Colunas",IF('Escala Colunas'!Q133="","",'Escala Colunas'!Q133),IF(Configurações!$B$3="Simples","",IF('Escala Linhas'!BL86="","",'Escala Linhas'!BL86)))</f>
        <v/>
      </c>
      <c r="EA86" s="71" t="str">
        <f>IF(Configurações!$B$3="Colunas",IF('Escala Colunas'!Q134="","",'Escala Colunas'!Q134),IF(Configurações!$B$3="Simples","",IF('Escala Linhas'!BM86="","",'Escala Linhas'!BM86)))</f>
        <v/>
      </c>
      <c r="EB86">
        <f>IF($B86="",0,IF(Configurações!$B$3="Simples",IF(OR(EH86="TRAB",EH86="ATEST"),1,0),IF(AND(DX86&lt;&gt;"",EA86&lt;&gt;""),1,0)))</f>
        <v>0</v>
      </c>
      <c r="EC86" s="72">
        <f>IF(AND(EB86=1,Configurações!$B$3&lt;&gt;"Simples"),MOD(EA86-DX86,1)-ED86,0)</f>
        <v>0</v>
      </c>
      <c r="ED86" s="72">
        <f t="shared" si="247"/>
        <v>0</v>
      </c>
      <c r="EE86">
        <f t="shared" si="248"/>
        <v>0</v>
      </c>
      <c r="EF86">
        <f t="shared" si="249"/>
        <v>0</v>
      </c>
      <c r="EG86" s="38" t="str">
        <f>IF(EB86=0,"",IF(EE86&gt;Configurações!$B$15,"7DIA ","")&amp;IF(AND(WEEKDAY(DX$5)=1,EF86&gt;IF($D86="F",Configurações!$B$13,Configurações!$B$14)),"DOM ","")&amp;IF(Configurações!$B$3="Simples","",IF(ROUND(EC86*1440,0)&lt;=ROUND(Configurações!$B$11*1440,0),IF(ROUND(ED86*1440,0)&gt;0,"INT-INDEVIDO",""),IF(ROUND(EC86*1440,0)&lt;=ROUND(Configurações!$B$12*1440,0),IF(ROUND(ED86*1440,0)&lt;&gt;ROUND(Configurações!$B$8*1440,0),"INT-15MIN",""),IF(OR(ROUND(ED86*1440,0)&lt;ROUND(Configurações!$B$9*1440,0),ROUND(ED86*1440,0)&gt;ROUND(Configurações!$B$10*1440,0)),"INT-1H2H","")))))</f>
        <v/>
      </c>
      <c r="EH86" t="str">
        <f>IF(Configurações!$B$3="Simples",IF('Escala Simples'!Q86="Trabalho","TRAB",IF('Escala Simples'!Q86="Folga","FOLGA",IF('Escala Simples'!Q86="Atestado","ATEST",IF('Escala Simples'!Q86="Férias","FERIAS","")))),"")</f>
        <v/>
      </c>
      <c r="EI86" s="71" t="str">
        <f>IF(Configurações!$B$3="Colunas",IF('Escala Colunas'!Q136="","",'Escala Colunas'!Q136),IF(Configurações!$B$3="Simples","",IF('Escala Linhas'!BO86="","",'Escala Linhas'!BO86)))</f>
        <v/>
      </c>
      <c r="EJ86" s="71" t="str">
        <f>IF(Configurações!$B$3="Colunas",IF('Escala Colunas'!Q137="","",'Escala Colunas'!Q137),IF(Configurações!$B$3="Simples","",IF('Escala Linhas'!BP86="","",'Escala Linhas'!BP86)))</f>
        <v/>
      </c>
      <c r="EK86" s="71" t="str">
        <f>IF(Configurações!$B$3="Colunas",IF('Escala Colunas'!Q138="","",'Escala Colunas'!Q138),IF(Configurações!$B$3="Simples","",IF('Escala Linhas'!BQ86="","",'Escala Linhas'!BQ86)))</f>
        <v/>
      </c>
      <c r="EL86" s="71" t="str">
        <f>IF(Configurações!$B$3="Colunas",IF('Escala Colunas'!Q139="","",'Escala Colunas'!Q139),IF(Configurações!$B$3="Simples","",IF('Escala Linhas'!BR86="","",'Escala Linhas'!BR86)))</f>
        <v/>
      </c>
      <c r="EM86">
        <f>IF($B86="",0,IF(Configurações!$B$3="Simples",IF(OR(ES86="TRAB",ES86="ATEST"),1,0),IF(AND(EI86&lt;&gt;"",EL86&lt;&gt;""),1,0)))</f>
        <v>0</v>
      </c>
      <c r="EN86" s="72">
        <f>IF(AND(EM86=1,Configurações!$B$3&lt;&gt;"Simples"),MOD(EL86-EI86,1)-EO86,0)</f>
        <v>0</v>
      </c>
      <c r="EO86" s="72">
        <f t="shared" si="250"/>
        <v>0</v>
      </c>
      <c r="EP86">
        <f t="shared" si="251"/>
        <v>0</v>
      </c>
      <c r="EQ86">
        <f t="shared" si="252"/>
        <v>0</v>
      </c>
      <c r="ER86" s="38" t="str">
        <f>IF(EM86=0,"",IF(EP86&gt;Configurações!$B$15,"7DIA ","")&amp;IF(AND(WEEKDAY(EI$5)=1,EQ86&gt;IF($D86="F",Configurações!$B$13,Configurações!$B$14)),"DOM ","")&amp;IF(Configurações!$B$3="Simples","",IF(ROUND(EN86*1440,0)&lt;=ROUND(Configurações!$B$11*1440,0),IF(ROUND(EO86*1440,0)&gt;0,"INT-INDEVIDO",""),IF(ROUND(EN86*1440,0)&lt;=ROUND(Configurações!$B$12*1440,0),IF(ROUND(EO86*1440,0)&lt;&gt;ROUND(Configurações!$B$8*1440,0),"INT-15MIN",""),IF(OR(ROUND(EO86*1440,0)&lt;ROUND(Configurações!$B$9*1440,0),ROUND(EO86*1440,0)&gt;ROUND(Configurações!$B$10*1440,0)),"INT-1H2H","")))))</f>
        <v/>
      </c>
      <c r="ES86" t="str">
        <f>IF(Configurações!$B$3="Simples",IF('Escala Simples'!R86="Trabalho","TRAB",IF('Escala Simples'!R86="Folga","FOLGA",IF('Escala Simples'!R86="Atestado","ATEST",IF('Escala Simples'!R86="Férias","FERIAS","")))),"")</f>
        <v/>
      </c>
      <c r="ET86" s="71" t="str">
        <f>IF(Configurações!$B$3="Colunas",IF('Escala Colunas'!Q141="","",'Escala Colunas'!Q141),IF(Configurações!$B$3="Simples","",IF('Escala Linhas'!BT86="","",'Escala Linhas'!BT86)))</f>
        <v/>
      </c>
      <c r="EU86" s="71" t="str">
        <f>IF(Configurações!$B$3="Colunas",IF('Escala Colunas'!Q142="","",'Escala Colunas'!Q142),IF(Configurações!$B$3="Simples","",IF('Escala Linhas'!BU86="","",'Escala Linhas'!BU86)))</f>
        <v/>
      </c>
      <c r="EV86" s="71" t="str">
        <f>IF(Configurações!$B$3="Colunas",IF('Escala Colunas'!Q143="","",'Escala Colunas'!Q143),IF(Configurações!$B$3="Simples","",IF('Escala Linhas'!BV86="","",'Escala Linhas'!BV86)))</f>
        <v/>
      </c>
      <c r="EW86" s="71" t="str">
        <f>IF(Configurações!$B$3="Colunas",IF('Escala Colunas'!Q144="","",'Escala Colunas'!Q144),IF(Configurações!$B$3="Simples","",IF('Escala Linhas'!BW86="","",'Escala Linhas'!BW86)))</f>
        <v/>
      </c>
      <c r="EX86">
        <f>IF($B86="",0,IF(Configurações!$B$3="Simples",IF(OR(FD86="TRAB",FD86="ATEST"),1,0),IF(AND(ET86&lt;&gt;"",EW86&lt;&gt;""),1,0)))</f>
        <v>0</v>
      </c>
      <c r="EY86" s="72">
        <f>IF(AND(EX86=1,Configurações!$B$3&lt;&gt;"Simples"),MOD(EW86-ET86,1)-EZ86,0)</f>
        <v>0</v>
      </c>
      <c r="EZ86" s="72">
        <f t="shared" si="253"/>
        <v>0</v>
      </c>
      <c r="FA86">
        <f t="shared" si="254"/>
        <v>0</v>
      </c>
      <c r="FB86">
        <f t="shared" si="255"/>
        <v>0</v>
      </c>
      <c r="FC86" s="38" t="str">
        <f>IF(EX86=0,"",IF(FA86&gt;Configurações!$B$15,"7DIA ","")&amp;IF(AND(WEEKDAY(ET$5)=1,FB86&gt;IF($D86="F",Configurações!$B$13,Configurações!$B$14)),"DOM ","")&amp;IF(Configurações!$B$3="Simples","",IF(ROUND(EY86*1440,0)&lt;=ROUND(Configurações!$B$11*1440,0),IF(ROUND(EZ86*1440,0)&gt;0,"INT-INDEVIDO",""),IF(ROUND(EY86*1440,0)&lt;=ROUND(Configurações!$B$12*1440,0),IF(ROUND(EZ86*1440,0)&lt;&gt;ROUND(Configurações!$B$8*1440,0),"INT-15MIN",""),IF(OR(ROUND(EZ86*1440,0)&lt;ROUND(Configurações!$B$9*1440,0),ROUND(EZ86*1440,0)&gt;ROUND(Configurações!$B$10*1440,0)),"INT-1H2H","")))))</f>
        <v/>
      </c>
      <c r="FD86" t="str">
        <f>IF(Configurações!$B$3="Simples",IF('Escala Simples'!S86="Trabalho","TRAB",IF('Escala Simples'!S86="Folga","FOLGA",IF('Escala Simples'!S86="Atestado","ATEST",IF('Escala Simples'!S86="Férias","FERIAS","")))),"")</f>
        <v/>
      </c>
      <c r="FE86" s="71" t="str">
        <f>IF(Configurações!$B$3="Colunas",IF('Escala Colunas'!Q149="","",'Escala Colunas'!Q149),IF(Configurações!$B$3="Simples","",IF('Escala Linhas'!CB86="","",'Escala Linhas'!CB86)))</f>
        <v/>
      </c>
      <c r="FF86" s="71" t="str">
        <f>IF(Configurações!$B$3="Colunas",IF('Escala Colunas'!Q150="","",'Escala Colunas'!Q150),IF(Configurações!$B$3="Simples","",IF('Escala Linhas'!CC86="","",'Escala Linhas'!CC86)))</f>
        <v/>
      </c>
      <c r="FG86" s="71" t="str">
        <f>IF(Configurações!$B$3="Colunas",IF('Escala Colunas'!Q151="","",'Escala Colunas'!Q151),IF(Configurações!$B$3="Simples","",IF('Escala Linhas'!CD86="","",'Escala Linhas'!CD86)))</f>
        <v/>
      </c>
      <c r="FH86" s="71" t="str">
        <f>IF(Configurações!$B$3="Colunas",IF('Escala Colunas'!Q152="","",'Escala Colunas'!Q152),IF(Configurações!$B$3="Simples","",IF('Escala Linhas'!CE86="","",'Escala Linhas'!CE86)))</f>
        <v/>
      </c>
      <c r="FI86">
        <f>IF($B86="",0,IF(Configurações!$B$3="Simples",IF(OR(FO86="TRAB",FO86="ATEST"),1,0),IF(AND(FE86&lt;&gt;"",FH86&lt;&gt;""),1,0)))</f>
        <v>0</v>
      </c>
      <c r="FJ86" s="72">
        <f>IF(AND(FI86=1,Configurações!$B$3&lt;&gt;"Simples"),MOD(FH86-FE86,1)-FK86,0)</f>
        <v>0</v>
      </c>
      <c r="FK86" s="72">
        <f t="shared" si="256"/>
        <v>0</v>
      </c>
      <c r="FL86">
        <f t="shared" si="257"/>
        <v>0</v>
      </c>
      <c r="FM86">
        <f t="shared" si="258"/>
        <v>0</v>
      </c>
      <c r="FN86" s="38" t="str">
        <f>IF(FI86=0,"",IF(FL86&gt;Configurações!$B$15,"7DIA ","")&amp;IF(AND(WEEKDAY(FE$5)=1,FM86&gt;IF($D86="F",Configurações!$B$13,Configurações!$B$14)),"DOM ","")&amp;IF(Configurações!$B$3="Simples","",IF(ROUND(FJ86*1440,0)&lt;=ROUND(Configurações!$B$11*1440,0),IF(ROUND(FK86*1440,0)&gt;0,"INT-INDEVIDO",""),IF(ROUND(FJ86*1440,0)&lt;=ROUND(Configurações!$B$12*1440,0),IF(ROUND(FK86*1440,0)&lt;&gt;ROUND(Configurações!$B$8*1440,0),"INT-15MIN",""),IF(OR(ROUND(FK86*1440,0)&lt;ROUND(Configurações!$B$9*1440,0),ROUND(FK86*1440,0)&gt;ROUND(Configurações!$B$10*1440,0)),"INT-1H2H","")))))</f>
        <v/>
      </c>
      <c r="FO86" t="str">
        <f>IF(Configurações!$B$3="Simples",IF('Escala Simples'!V86="Trabalho","TRAB",IF('Escala Simples'!V86="Folga","FOLGA",IF('Escala Simples'!V86="Atestado","ATEST",IF('Escala Simples'!V86="Férias","FERIAS","")))),"")</f>
        <v/>
      </c>
      <c r="FP86" s="71" t="str">
        <f>IF(Configurações!$B$3="Colunas",IF('Escala Colunas'!Q154="","",'Escala Colunas'!Q154),IF(Configurações!$B$3="Simples","",IF('Escala Linhas'!CG86="","",'Escala Linhas'!CG86)))</f>
        <v/>
      </c>
      <c r="FQ86" s="71" t="str">
        <f>IF(Configurações!$B$3="Colunas",IF('Escala Colunas'!Q155="","",'Escala Colunas'!Q155),IF(Configurações!$B$3="Simples","",IF('Escala Linhas'!CH86="","",'Escala Linhas'!CH86)))</f>
        <v/>
      </c>
      <c r="FR86" s="71" t="str">
        <f>IF(Configurações!$B$3="Colunas",IF('Escala Colunas'!Q156="","",'Escala Colunas'!Q156),IF(Configurações!$B$3="Simples","",IF('Escala Linhas'!CI86="","",'Escala Linhas'!CI86)))</f>
        <v/>
      </c>
      <c r="FS86" s="71" t="str">
        <f>IF(Configurações!$B$3="Colunas",IF('Escala Colunas'!Q157="","",'Escala Colunas'!Q157),IF(Configurações!$B$3="Simples","",IF('Escala Linhas'!CJ86="","",'Escala Linhas'!CJ86)))</f>
        <v/>
      </c>
      <c r="FT86">
        <f>IF($B86="",0,IF(Configurações!$B$3="Simples",IF(OR(FZ86="TRAB",FZ86="ATEST"),1,0),IF(AND(FP86&lt;&gt;"",FS86&lt;&gt;""),1,0)))</f>
        <v>0</v>
      </c>
      <c r="FU86" s="72">
        <f>IF(AND(FT86=1,Configurações!$B$3&lt;&gt;"Simples"),MOD(FS86-FP86,1)-FV86,0)</f>
        <v>0</v>
      </c>
      <c r="FV86" s="72">
        <f t="shared" si="259"/>
        <v>0</v>
      </c>
      <c r="FW86">
        <f t="shared" si="260"/>
        <v>0</v>
      </c>
      <c r="FX86">
        <f t="shared" si="261"/>
        <v>0</v>
      </c>
      <c r="FY86" s="38" t="str">
        <f>IF(FT86=0,"",IF(FW86&gt;Configurações!$B$15,"7DIA ","")&amp;IF(AND(WEEKDAY(FP$5)=1,FX86&gt;IF($D86="F",Configurações!$B$13,Configurações!$B$14)),"DOM ","")&amp;IF(Configurações!$B$3="Simples","",IF(ROUND(FU86*1440,0)&lt;=ROUND(Configurações!$B$11*1440,0),IF(ROUND(FV86*1440,0)&gt;0,"INT-INDEVIDO",""),IF(ROUND(FU86*1440,0)&lt;=ROUND(Configurações!$B$12*1440,0),IF(ROUND(FV86*1440,0)&lt;&gt;ROUND(Configurações!$B$8*1440,0),"INT-15MIN",""),IF(OR(ROUND(FV86*1440,0)&lt;ROUND(Configurações!$B$9*1440,0),ROUND(FV86*1440,0)&gt;ROUND(Configurações!$B$10*1440,0)),"INT-1H2H","")))))</f>
        <v/>
      </c>
      <c r="FZ86" t="str">
        <f>IF(Configurações!$B$3="Simples",IF('Escala Simples'!W86="Trabalho","TRAB",IF('Escala Simples'!W86="Folga","FOLGA",IF('Escala Simples'!W86="Atestado","ATEST",IF('Escala Simples'!W86="Férias","FERIAS","")))),"")</f>
        <v/>
      </c>
      <c r="GA86" s="71" t="str">
        <f>IF(Configurações!$B$3="Colunas",IF('Escala Colunas'!Q159="","",'Escala Colunas'!Q159),IF(Configurações!$B$3="Simples","",IF('Escala Linhas'!CL86="","",'Escala Linhas'!CL86)))</f>
        <v/>
      </c>
      <c r="GB86" s="71" t="str">
        <f>IF(Configurações!$B$3="Colunas",IF('Escala Colunas'!Q160="","",'Escala Colunas'!Q160),IF(Configurações!$B$3="Simples","",IF('Escala Linhas'!CM86="","",'Escala Linhas'!CM86)))</f>
        <v/>
      </c>
      <c r="GC86" s="71" t="str">
        <f>IF(Configurações!$B$3="Colunas",IF('Escala Colunas'!Q161="","",'Escala Colunas'!Q161),IF(Configurações!$B$3="Simples","",IF('Escala Linhas'!CN86="","",'Escala Linhas'!CN86)))</f>
        <v/>
      </c>
      <c r="GD86" s="71" t="str">
        <f>IF(Configurações!$B$3="Colunas",IF('Escala Colunas'!Q162="","",'Escala Colunas'!Q162),IF(Configurações!$B$3="Simples","",IF('Escala Linhas'!CO86="","",'Escala Linhas'!CO86)))</f>
        <v/>
      </c>
      <c r="GE86">
        <f>IF($B86="",0,IF(Configurações!$B$3="Simples",IF(OR(GK86="TRAB",GK86="ATEST"),1,0),IF(AND(GA86&lt;&gt;"",GD86&lt;&gt;""),1,0)))</f>
        <v>0</v>
      </c>
      <c r="GF86" s="72">
        <f>IF(AND(GE86=1,Configurações!$B$3&lt;&gt;"Simples"),MOD(GD86-GA86,1)-GG86,0)</f>
        <v>0</v>
      </c>
      <c r="GG86" s="72">
        <f t="shared" si="262"/>
        <v>0</v>
      </c>
      <c r="GH86">
        <f t="shared" si="263"/>
        <v>0</v>
      </c>
      <c r="GI86">
        <f t="shared" si="264"/>
        <v>0</v>
      </c>
      <c r="GJ86" s="38" t="str">
        <f>IF(GE86=0,"",IF(GH86&gt;Configurações!$B$15,"7DIA ","")&amp;IF(AND(WEEKDAY(GA$5)=1,GI86&gt;IF($D86="F",Configurações!$B$13,Configurações!$B$14)),"DOM ","")&amp;IF(Configurações!$B$3="Simples","",IF(ROUND(GF86*1440,0)&lt;=ROUND(Configurações!$B$11*1440,0),IF(ROUND(GG86*1440,0)&gt;0,"INT-INDEVIDO",""),IF(ROUND(GF86*1440,0)&lt;=ROUND(Configurações!$B$12*1440,0),IF(ROUND(GG86*1440,0)&lt;&gt;ROUND(Configurações!$B$8*1440,0),"INT-15MIN",""),IF(OR(ROUND(GG86*1440,0)&lt;ROUND(Configurações!$B$9*1440,0),ROUND(GG86*1440,0)&gt;ROUND(Configurações!$B$10*1440,0)),"INT-1H2H","")))))</f>
        <v/>
      </c>
      <c r="GK86" t="str">
        <f>IF(Configurações!$B$3="Simples",IF('Escala Simples'!X86="Trabalho","TRAB",IF('Escala Simples'!X86="Folga","FOLGA",IF('Escala Simples'!X86="Atestado","ATEST",IF('Escala Simples'!X86="Férias","FERIAS","")))),"")</f>
        <v/>
      </c>
      <c r="GL86" s="71" t="str">
        <f>IF(Configurações!$B$3="Colunas",IF('Escala Colunas'!Q164="","",'Escala Colunas'!Q164),IF(Configurações!$B$3="Simples","",IF('Escala Linhas'!CQ86="","",'Escala Linhas'!CQ86)))</f>
        <v/>
      </c>
      <c r="GM86" s="71" t="str">
        <f>IF(Configurações!$B$3="Colunas",IF('Escala Colunas'!Q165="","",'Escala Colunas'!Q165),IF(Configurações!$B$3="Simples","",IF('Escala Linhas'!CR86="","",'Escala Linhas'!CR86)))</f>
        <v/>
      </c>
      <c r="GN86" s="71" t="str">
        <f>IF(Configurações!$B$3="Colunas",IF('Escala Colunas'!Q166="","",'Escala Colunas'!Q166),IF(Configurações!$B$3="Simples","",IF('Escala Linhas'!CS86="","",'Escala Linhas'!CS86)))</f>
        <v/>
      </c>
      <c r="GO86" s="71" t="str">
        <f>IF(Configurações!$B$3="Colunas",IF('Escala Colunas'!Q167="","",'Escala Colunas'!Q167),IF(Configurações!$B$3="Simples","",IF('Escala Linhas'!CT86="","",'Escala Linhas'!CT86)))</f>
        <v/>
      </c>
      <c r="GP86">
        <f>IF($B86="",0,IF(Configurações!$B$3="Simples",IF(OR(GV86="TRAB",GV86="ATEST"),1,0),IF(AND(GL86&lt;&gt;"",GO86&lt;&gt;""),1,0)))</f>
        <v>0</v>
      </c>
      <c r="GQ86" s="72">
        <f>IF(AND(GP86=1,Configurações!$B$3&lt;&gt;"Simples"),MOD(GO86-GL86,1)-GR86,0)</f>
        <v>0</v>
      </c>
      <c r="GR86" s="72">
        <f t="shared" si="265"/>
        <v>0</v>
      </c>
      <c r="GS86">
        <f t="shared" si="266"/>
        <v>0</v>
      </c>
      <c r="GT86">
        <f t="shared" si="267"/>
        <v>0</v>
      </c>
      <c r="GU86" s="38" t="str">
        <f>IF(GP86=0,"",IF(GS86&gt;Configurações!$B$15,"7DIA ","")&amp;IF(AND(WEEKDAY(GL$5)=1,GT86&gt;IF($D86="F",Configurações!$B$13,Configurações!$B$14)),"DOM ","")&amp;IF(Configurações!$B$3="Simples","",IF(ROUND(GQ86*1440,0)&lt;=ROUND(Configurações!$B$11*1440,0),IF(ROUND(GR86*1440,0)&gt;0,"INT-INDEVIDO",""),IF(ROUND(GQ86*1440,0)&lt;=ROUND(Configurações!$B$12*1440,0),IF(ROUND(GR86*1440,0)&lt;&gt;ROUND(Configurações!$B$8*1440,0),"INT-15MIN",""),IF(OR(ROUND(GR86*1440,0)&lt;ROUND(Configurações!$B$9*1440,0),ROUND(GR86*1440,0)&gt;ROUND(Configurações!$B$10*1440,0)),"INT-1H2H","")))))</f>
        <v/>
      </c>
      <c r="GV86" t="str">
        <f>IF(Configurações!$B$3="Simples",IF('Escala Simples'!Y86="Trabalho","TRAB",IF('Escala Simples'!Y86="Folga","FOLGA",IF('Escala Simples'!Y86="Atestado","ATEST",IF('Escala Simples'!Y86="Férias","FERIAS","")))),"")</f>
        <v/>
      </c>
      <c r="GW86" s="71" t="str">
        <f>IF(Configurações!$B$3="Colunas",IF('Escala Colunas'!Q169="","",'Escala Colunas'!Q169),IF(Configurações!$B$3="Simples","",IF('Escala Linhas'!CV86="","",'Escala Linhas'!CV86)))</f>
        <v/>
      </c>
      <c r="GX86" s="71" t="str">
        <f>IF(Configurações!$B$3="Colunas",IF('Escala Colunas'!Q170="","",'Escala Colunas'!Q170),IF(Configurações!$B$3="Simples","",IF('Escala Linhas'!CW86="","",'Escala Linhas'!CW86)))</f>
        <v/>
      </c>
      <c r="GY86" s="71" t="str">
        <f>IF(Configurações!$B$3="Colunas",IF('Escala Colunas'!Q171="","",'Escala Colunas'!Q171),IF(Configurações!$B$3="Simples","",IF('Escala Linhas'!CX86="","",'Escala Linhas'!CX86)))</f>
        <v/>
      </c>
      <c r="GZ86" s="71" t="str">
        <f>IF(Configurações!$B$3="Colunas",IF('Escala Colunas'!Q172="","",'Escala Colunas'!Q172),IF(Configurações!$B$3="Simples","",IF('Escala Linhas'!CY86="","",'Escala Linhas'!CY86)))</f>
        <v/>
      </c>
      <c r="HA86">
        <f>IF($B86="",0,IF(Configurações!$B$3="Simples",IF(OR(HG86="TRAB",HG86="ATEST"),1,0),IF(AND(GW86&lt;&gt;"",GZ86&lt;&gt;""),1,0)))</f>
        <v>0</v>
      </c>
      <c r="HB86" s="72">
        <f>IF(AND(HA86=1,Configurações!$B$3&lt;&gt;"Simples"),MOD(GZ86-GW86,1)-HC86,0)</f>
        <v>0</v>
      </c>
      <c r="HC86" s="72">
        <f t="shared" si="268"/>
        <v>0</v>
      </c>
      <c r="HD86">
        <f t="shared" si="269"/>
        <v>0</v>
      </c>
      <c r="HE86">
        <f t="shared" si="270"/>
        <v>0</v>
      </c>
      <c r="HF86" s="38" t="str">
        <f>IF(HA86=0,"",IF(HD86&gt;Configurações!$B$15,"7DIA ","")&amp;IF(AND(WEEKDAY(GW$5)=1,HE86&gt;IF($D86="F",Configurações!$B$13,Configurações!$B$14)),"DOM ","")&amp;IF(Configurações!$B$3="Simples","",IF(ROUND(HB86*1440,0)&lt;=ROUND(Configurações!$B$11*1440,0),IF(ROUND(HC86*1440,0)&gt;0,"INT-INDEVIDO",""),IF(ROUND(HB86*1440,0)&lt;=ROUND(Configurações!$B$12*1440,0),IF(ROUND(HC86*1440,0)&lt;&gt;ROUND(Configurações!$B$8*1440,0),"INT-15MIN",""),IF(OR(ROUND(HC86*1440,0)&lt;ROUND(Configurações!$B$9*1440,0),ROUND(HC86*1440,0)&gt;ROUND(Configurações!$B$10*1440,0)),"INT-1H2H","")))))</f>
        <v/>
      </c>
      <c r="HG86" t="str">
        <f>IF(Configurações!$B$3="Simples",IF('Escala Simples'!Z86="Trabalho","TRAB",IF('Escala Simples'!Z86="Folga","FOLGA",IF('Escala Simples'!Z86="Atestado","ATEST",IF('Escala Simples'!Z86="Férias","FERIAS","")))),"")</f>
        <v/>
      </c>
      <c r="HH86" s="71" t="str">
        <f>IF(Configurações!$B$3="Colunas",IF('Escala Colunas'!Q174="","",'Escala Colunas'!Q174),IF(Configurações!$B$3="Simples","",IF('Escala Linhas'!DA86="","",'Escala Linhas'!DA86)))</f>
        <v/>
      </c>
      <c r="HI86" s="71" t="str">
        <f>IF(Configurações!$B$3="Colunas",IF('Escala Colunas'!Q175="","",'Escala Colunas'!Q175),IF(Configurações!$B$3="Simples","",IF('Escala Linhas'!DB86="","",'Escala Linhas'!DB86)))</f>
        <v/>
      </c>
      <c r="HJ86" s="71" t="str">
        <f>IF(Configurações!$B$3="Colunas",IF('Escala Colunas'!Q176="","",'Escala Colunas'!Q176),IF(Configurações!$B$3="Simples","",IF('Escala Linhas'!DC86="","",'Escala Linhas'!DC86)))</f>
        <v/>
      </c>
      <c r="HK86" s="71" t="str">
        <f>IF(Configurações!$B$3="Colunas",IF('Escala Colunas'!Q177="","",'Escala Colunas'!Q177),IF(Configurações!$B$3="Simples","",IF('Escala Linhas'!DD86="","",'Escala Linhas'!DD86)))</f>
        <v/>
      </c>
      <c r="HL86">
        <f>IF($B86="",0,IF(Configurações!$B$3="Simples",IF(OR(HR86="TRAB",HR86="ATEST"),1,0),IF(AND(HH86&lt;&gt;"",HK86&lt;&gt;""),1,0)))</f>
        <v>0</v>
      </c>
      <c r="HM86" s="72">
        <f>IF(AND(HL86=1,Configurações!$B$3&lt;&gt;"Simples"),MOD(HK86-HH86,1)-HN86,0)</f>
        <v>0</v>
      </c>
      <c r="HN86" s="72">
        <f t="shared" si="271"/>
        <v>0</v>
      </c>
      <c r="HO86">
        <f t="shared" si="272"/>
        <v>0</v>
      </c>
      <c r="HP86">
        <f t="shared" si="273"/>
        <v>0</v>
      </c>
      <c r="HQ86" s="38" t="str">
        <f>IF(HL86=0,"",IF(HO86&gt;Configurações!$B$15,"7DIA ","")&amp;IF(AND(WEEKDAY(HH$5)=1,HP86&gt;IF($D86="F",Configurações!$B$13,Configurações!$B$14)),"DOM ","")&amp;IF(Configurações!$B$3="Simples","",IF(ROUND(HM86*1440,0)&lt;=ROUND(Configurações!$B$11*1440,0),IF(ROUND(HN86*1440,0)&gt;0,"INT-INDEVIDO",""),IF(ROUND(HM86*1440,0)&lt;=ROUND(Configurações!$B$12*1440,0),IF(ROUND(HN86*1440,0)&lt;&gt;ROUND(Configurações!$B$8*1440,0),"INT-15MIN",""),IF(OR(ROUND(HN86*1440,0)&lt;ROUND(Configurações!$B$9*1440,0),ROUND(HN86*1440,0)&gt;ROUND(Configurações!$B$10*1440,0)),"INT-1H2H","")))))</f>
        <v/>
      </c>
      <c r="HR86" t="str">
        <f>IF(Configurações!$B$3="Simples",IF('Escala Simples'!AA86="Trabalho","TRAB",IF('Escala Simples'!AA86="Folga","FOLGA",IF('Escala Simples'!AA86="Atestado","ATEST",IF('Escala Simples'!AA86="Férias","FERIAS","")))),"")</f>
        <v/>
      </c>
      <c r="HS86" s="71" t="str">
        <f>IF(Configurações!$B$3="Colunas",IF('Escala Colunas'!Q179="","",'Escala Colunas'!Q179),IF(Configurações!$B$3="Simples","",IF('Escala Linhas'!DF86="","",'Escala Linhas'!DF86)))</f>
        <v/>
      </c>
      <c r="HT86" s="71" t="str">
        <f>IF(Configurações!$B$3="Colunas",IF('Escala Colunas'!Q180="","",'Escala Colunas'!Q180),IF(Configurações!$B$3="Simples","",IF('Escala Linhas'!DG86="","",'Escala Linhas'!DG86)))</f>
        <v/>
      </c>
      <c r="HU86" s="71" t="str">
        <f>IF(Configurações!$B$3="Colunas",IF('Escala Colunas'!Q181="","",'Escala Colunas'!Q181),IF(Configurações!$B$3="Simples","",IF('Escala Linhas'!DH86="","",'Escala Linhas'!DH86)))</f>
        <v/>
      </c>
      <c r="HV86" s="71" t="str">
        <f>IF(Configurações!$B$3="Colunas",IF('Escala Colunas'!Q182="","",'Escala Colunas'!Q182),IF(Configurações!$B$3="Simples","",IF('Escala Linhas'!DI86="","",'Escala Linhas'!DI86)))</f>
        <v/>
      </c>
      <c r="HW86">
        <f>IF($B86="",0,IF(Configurações!$B$3="Simples",IF(OR(IC86="TRAB",IC86="ATEST"),1,0),IF(AND(HS86&lt;&gt;"",HV86&lt;&gt;""),1,0)))</f>
        <v>0</v>
      </c>
      <c r="HX86" s="72">
        <f>IF(AND(HW86=1,Configurações!$B$3&lt;&gt;"Simples"),MOD(HV86-HS86,1)-HY86,0)</f>
        <v>0</v>
      </c>
      <c r="HY86" s="72">
        <f t="shared" si="274"/>
        <v>0</v>
      </c>
      <c r="HZ86">
        <f t="shared" si="275"/>
        <v>0</v>
      </c>
      <c r="IA86">
        <f t="shared" si="276"/>
        <v>0</v>
      </c>
      <c r="IB86" s="38" t="str">
        <f>IF(HW86=0,"",IF(HZ86&gt;Configurações!$B$15,"7DIA ","")&amp;IF(AND(WEEKDAY(HS$5)=1,IA86&gt;IF($D86="F",Configurações!$B$13,Configurações!$B$14)),"DOM ","")&amp;IF(Configurações!$B$3="Simples","",IF(ROUND(HX86*1440,0)&lt;=ROUND(Configurações!$B$11*1440,0),IF(ROUND(HY86*1440,0)&gt;0,"INT-INDEVIDO",""),IF(ROUND(HX86*1440,0)&lt;=ROUND(Configurações!$B$12*1440,0),IF(ROUND(HY86*1440,0)&lt;&gt;ROUND(Configurações!$B$8*1440,0),"INT-15MIN",""),IF(OR(ROUND(HY86*1440,0)&lt;ROUND(Configurações!$B$9*1440,0),ROUND(HY86*1440,0)&gt;ROUND(Configurações!$B$10*1440,0)),"INT-1H2H","")))))</f>
        <v/>
      </c>
      <c r="IC86" t="str">
        <f>IF(Configurações!$B$3="Simples",IF('Escala Simples'!AB86="Trabalho","TRAB",IF('Escala Simples'!AB86="Folga","FOLGA",IF('Escala Simples'!AB86="Atestado","ATEST",IF('Escala Simples'!AB86="Férias","FERIAS","")))),"")</f>
        <v/>
      </c>
      <c r="ID86" s="71" t="str">
        <f>IF(Configurações!$B$3="Colunas",IF('Escala Colunas'!Q187="","",'Escala Colunas'!Q187),IF(Configurações!$B$3="Simples","",IF('Escala Linhas'!DN86="","",'Escala Linhas'!DN86)))</f>
        <v/>
      </c>
      <c r="IE86" s="71" t="str">
        <f>IF(Configurações!$B$3="Colunas",IF('Escala Colunas'!Q188="","",'Escala Colunas'!Q188),IF(Configurações!$B$3="Simples","",IF('Escala Linhas'!DO86="","",'Escala Linhas'!DO86)))</f>
        <v/>
      </c>
      <c r="IF86" s="71" t="str">
        <f>IF(Configurações!$B$3="Colunas",IF('Escala Colunas'!Q189="","",'Escala Colunas'!Q189),IF(Configurações!$B$3="Simples","",IF('Escala Linhas'!DP86="","",'Escala Linhas'!DP86)))</f>
        <v/>
      </c>
      <c r="IG86" s="71" t="str">
        <f>IF(Configurações!$B$3="Colunas",IF('Escala Colunas'!Q190="","",'Escala Colunas'!Q190),IF(Configurações!$B$3="Simples","",IF('Escala Linhas'!DQ86="","",'Escala Linhas'!DQ86)))</f>
        <v/>
      </c>
      <c r="IH86">
        <f>IF($B86="",0,IF(Configurações!$B$3="Simples",IF(OR(IN86="TRAB",IN86="ATEST"),1,0),IF(AND(ID86&lt;&gt;"",IG86&lt;&gt;""),1,0)))</f>
        <v>0</v>
      </c>
      <c r="II86" s="72">
        <f>IF(AND(IH86=1,Configurações!$B$3&lt;&gt;"Simples"),MOD(IG86-ID86,1)-IJ86,0)</f>
        <v>0</v>
      </c>
      <c r="IJ86" s="72">
        <f t="shared" si="277"/>
        <v>0</v>
      </c>
      <c r="IK86">
        <f t="shared" si="278"/>
        <v>0</v>
      </c>
      <c r="IL86">
        <f t="shared" si="279"/>
        <v>0</v>
      </c>
      <c r="IM86" s="38" t="str">
        <f>IF(IH86=0,"",IF(IK86&gt;Configurações!$B$15,"7DIA ","")&amp;IF(AND(WEEKDAY(ID$5)=1,IL86&gt;IF($D86="F",Configurações!$B$13,Configurações!$B$14)),"DOM ","")&amp;IF(Configurações!$B$3="Simples","",IF(ROUND(II86*1440,0)&lt;=ROUND(Configurações!$B$11*1440,0),IF(ROUND(IJ86*1440,0)&gt;0,"INT-INDEVIDO",""),IF(ROUND(II86*1440,0)&lt;=ROUND(Configurações!$B$12*1440,0),IF(ROUND(IJ86*1440,0)&lt;&gt;ROUND(Configurações!$B$8*1440,0),"INT-15MIN",""),IF(OR(ROUND(IJ86*1440,0)&lt;ROUND(Configurações!$B$9*1440,0),ROUND(IJ86*1440,0)&gt;ROUND(Configurações!$B$10*1440,0)),"INT-1H2H","")))))</f>
        <v/>
      </c>
      <c r="IN86" t="str">
        <f>IF(Configurações!$B$3="Simples",IF('Escala Simples'!AE86="Trabalho","TRAB",IF('Escala Simples'!AE86="Folga","FOLGA",IF('Escala Simples'!AE86="Atestado","ATEST",IF('Escala Simples'!AE86="Férias","FERIAS","")))),"")</f>
        <v/>
      </c>
      <c r="IO86" s="71" t="str">
        <f>IF(Configurações!$B$3="Colunas",IF('Escala Colunas'!Q192="","",'Escala Colunas'!Q192),IF(Configurações!$B$3="Simples","",IF('Escala Linhas'!DS86="","",'Escala Linhas'!DS86)))</f>
        <v/>
      </c>
      <c r="IP86" s="71" t="str">
        <f>IF(Configurações!$B$3="Colunas",IF('Escala Colunas'!Q193="","",'Escala Colunas'!Q193),IF(Configurações!$B$3="Simples","",IF('Escala Linhas'!DT86="","",'Escala Linhas'!DT86)))</f>
        <v/>
      </c>
      <c r="IQ86" s="71" t="str">
        <f>IF(Configurações!$B$3="Colunas",IF('Escala Colunas'!Q194="","",'Escala Colunas'!Q194),IF(Configurações!$B$3="Simples","",IF('Escala Linhas'!DU86="","",'Escala Linhas'!DU86)))</f>
        <v/>
      </c>
      <c r="IR86" s="71" t="str">
        <f>IF(Configurações!$B$3="Colunas",IF('Escala Colunas'!Q195="","",'Escala Colunas'!Q195),IF(Configurações!$B$3="Simples","",IF('Escala Linhas'!DV86="","",'Escala Linhas'!DV86)))</f>
        <v/>
      </c>
      <c r="IS86">
        <f>IF($B86="",0,IF(Configurações!$B$3="Simples",IF(OR(IY86="TRAB",IY86="ATEST"),1,0),IF(AND(IO86&lt;&gt;"",IR86&lt;&gt;""),1,0)))</f>
        <v>0</v>
      </c>
      <c r="IT86" s="72">
        <f>IF(AND(IS86=1,Configurações!$B$3&lt;&gt;"Simples"),MOD(IR86-IO86,1)-IU86,0)</f>
        <v>0</v>
      </c>
      <c r="IU86" s="72">
        <f t="shared" si="280"/>
        <v>0</v>
      </c>
      <c r="IV86">
        <f t="shared" si="281"/>
        <v>0</v>
      </c>
      <c r="IW86">
        <f t="shared" si="282"/>
        <v>0</v>
      </c>
      <c r="IX86" s="38" t="str">
        <f>IF(IS86=0,"",IF(IV86&gt;Configurações!$B$15,"7DIA ","")&amp;IF(AND(WEEKDAY(IO$5)=1,IW86&gt;IF($D86="F",Configurações!$B$13,Configurações!$B$14)),"DOM ","")&amp;IF(Configurações!$B$3="Simples","",IF(ROUND(IT86*1440,0)&lt;=ROUND(Configurações!$B$11*1440,0),IF(ROUND(IU86*1440,0)&gt;0,"INT-INDEVIDO",""),IF(ROUND(IT86*1440,0)&lt;=ROUND(Configurações!$B$12*1440,0),IF(ROUND(IU86*1440,0)&lt;&gt;ROUND(Configurações!$B$8*1440,0),"INT-15MIN",""),IF(OR(ROUND(IU86*1440,0)&lt;ROUND(Configurações!$B$9*1440,0),ROUND(IU86*1440,0)&gt;ROUND(Configurações!$B$10*1440,0)),"INT-1H2H","")))))</f>
        <v/>
      </c>
      <c r="IY86" t="str">
        <f>IF(Configurações!$B$3="Simples",IF('Escala Simples'!AF86="Trabalho","TRAB",IF('Escala Simples'!AF86="Folga","FOLGA",IF('Escala Simples'!AF86="Atestado","ATEST",IF('Escala Simples'!AF86="Férias","FERIAS","")))),"")</f>
        <v/>
      </c>
      <c r="IZ86" s="71" t="str">
        <f>IF(Configurações!$B$3="Colunas",IF('Escala Colunas'!Q197="","",'Escala Colunas'!Q197),IF(Configurações!$B$3="Simples","",IF('Escala Linhas'!DX86="","",'Escala Linhas'!DX86)))</f>
        <v/>
      </c>
      <c r="JA86" s="71" t="str">
        <f>IF(Configurações!$B$3="Colunas",IF('Escala Colunas'!Q198="","",'Escala Colunas'!Q198),IF(Configurações!$B$3="Simples","",IF('Escala Linhas'!DY86="","",'Escala Linhas'!DY86)))</f>
        <v/>
      </c>
      <c r="JB86" s="71" t="str">
        <f>IF(Configurações!$B$3="Colunas",IF('Escala Colunas'!Q199="","",'Escala Colunas'!Q199),IF(Configurações!$B$3="Simples","",IF('Escala Linhas'!DZ86="","",'Escala Linhas'!DZ86)))</f>
        <v/>
      </c>
      <c r="JC86" s="71" t="str">
        <f>IF(Configurações!$B$3="Colunas",IF('Escala Colunas'!Q200="","",'Escala Colunas'!Q200),IF(Configurações!$B$3="Simples","",IF('Escala Linhas'!EA86="","",'Escala Linhas'!EA86)))</f>
        <v/>
      </c>
      <c r="JD86">
        <f>IF($B86="",0,IF(Configurações!$B$3="Simples",IF(OR(JJ86="TRAB",JJ86="ATEST"),1,0),IF(AND(IZ86&lt;&gt;"",JC86&lt;&gt;""),1,0)))</f>
        <v>0</v>
      </c>
      <c r="JE86" s="72">
        <f>IF(AND(JD86=1,Configurações!$B$3&lt;&gt;"Simples"),MOD(JC86-IZ86,1)-JF86,0)</f>
        <v>0</v>
      </c>
      <c r="JF86" s="72">
        <f t="shared" si="283"/>
        <v>0</v>
      </c>
      <c r="JG86">
        <f t="shared" si="284"/>
        <v>0</v>
      </c>
      <c r="JH86">
        <f t="shared" si="285"/>
        <v>0</v>
      </c>
      <c r="JI86" s="38" t="str">
        <f>IF(JD86=0,"",IF(JG86&gt;Configurações!$B$15,"7DIA ","")&amp;IF(AND(WEEKDAY(IZ$5)=1,JH86&gt;IF($D86="F",Configurações!$B$13,Configurações!$B$14)),"DOM ","")&amp;IF(Configurações!$B$3="Simples","",IF(ROUND(JE86*1440,0)&lt;=ROUND(Configurações!$B$11*1440,0),IF(ROUND(JF86*1440,0)&gt;0,"INT-INDEVIDO",""),IF(ROUND(JE86*1440,0)&lt;=ROUND(Configurações!$B$12*1440,0),IF(ROUND(JF86*1440,0)&lt;&gt;ROUND(Configurações!$B$8*1440,0),"INT-15MIN",""),IF(OR(ROUND(JF86*1440,0)&lt;ROUND(Configurações!$B$9*1440,0),ROUND(JF86*1440,0)&gt;ROUND(Configurações!$B$10*1440,0)),"INT-1H2H","")))))</f>
        <v/>
      </c>
      <c r="JJ86" t="str">
        <f>IF(Configurações!$B$3="Simples",IF('Escala Simples'!AG86="Trabalho","TRAB",IF('Escala Simples'!AG86="Folga","FOLGA",IF('Escala Simples'!AG86="Atestado","ATEST",IF('Escala Simples'!AG86="Férias","FERIAS","")))),"")</f>
        <v/>
      </c>
      <c r="JK86" s="71" t="str">
        <f>IF(Configurações!$B$3="Colunas",IF('Escala Colunas'!Q202="","",'Escala Colunas'!Q202),IF(Configurações!$B$3="Simples","",IF('Escala Linhas'!EC86="","",'Escala Linhas'!EC86)))</f>
        <v/>
      </c>
      <c r="JL86" s="71" t="str">
        <f>IF(Configurações!$B$3="Colunas",IF('Escala Colunas'!Q203="","",'Escala Colunas'!Q203),IF(Configurações!$B$3="Simples","",IF('Escala Linhas'!ED86="","",'Escala Linhas'!ED86)))</f>
        <v/>
      </c>
      <c r="JM86" s="71" t="str">
        <f>IF(Configurações!$B$3="Colunas",IF('Escala Colunas'!Q204="","",'Escala Colunas'!Q204),IF(Configurações!$B$3="Simples","",IF('Escala Linhas'!EE86="","",'Escala Linhas'!EE86)))</f>
        <v/>
      </c>
      <c r="JN86" s="71" t="str">
        <f>IF(Configurações!$B$3="Colunas",IF('Escala Colunas'!Q205="","",'Escala Colunas'!Q205),IF(Configurações!$B$3="Simples","",IF('Escala Linhas'!EF86="","",'Escala Linhas'!EF86)))</f>
        <v/>
      </c>
      <c r="JO86">
        <f>IF($B86="",0,IF(Configurações!$B$3="Simples",IF(OR(JU86="TRAB",JU86="ATEST"),1,0),IF(AND(JK86&lt;&gt;"",JN86&lt;&gt;""),1,0)))</f>
        <v>0</v>
      </c>
      <c r="JP86" s="72">
        <f>IF(AND(JO86=1,Configurações!$B$3&lt;&gt;"Simples"),MOD(JN86-JK86,1)-JQ86,0)</f>
        <v>0</v>
      </c>
      <c r="JQ86" s="72">
        <f t="shared" si="286"/>
        <v>0</v>
      </c>
      <c r="JR86">
        <f t="shared" si="287"/>
        <v>0</v>
      </c>
      <c r="JS86">
        <f t="shared" si="288"/>
        <v>0</v>
      </c>
      <c r="JT86" s="38" t="str">
        <f>IF(JO86=0,"",IF(JR86&gt;Configurações!$B$15,"7DIA ","")&amp;IF(AND(WEEKDAY(JK$5)=1,JS86&gt;IF($D86="F",Configurações!$B$13,Configurações!$B$14)),"DOM ","")&amp;IF(Configurações!$B$3="Simples","",IF(ROUND(JP86*1440,0)&lt;=ROUND(Configurações!$B$11*1440,0),IF(ROUND(JQ86*1440,0)&gt;0,"INT-INDEVIDO",""),IF(ROUND(JP86*1440,0)&lt;=ROUND(Configurações!$B$12*1440,0),IF(ROUND(JQ86*1440,0)&lt;&gt;ROUND(Configurações!$B$8*1440,0),"INT-15MIN",""),IF(OR(ROUND(JQ86*1440,0)&lt;ROUND(Configurações!$B$9*1440,0),ROUND(JQ86*1440,0)&gt;ROUND(Configurações!$B$10*1440,0)),"INT-1H2H","")))))</f>
        <v/>
      </c>
      <c r="JU86" t="str">
        <f>IF(Configurações!$B$3="Simples",IF('Escala Simples'!AH86="Trabalho","TRAB",IF('Escala Simples'!AH86="Folga","FOLGA",IF('Escala Simples'!AH86="Atestado","ATEST",IF('Escala Simples'!AH86="Férias","FERIAS","")))),"")</f>
        <v/>
      </c>
      <c r="JV86" s="71" t="str">
        <f>IF(Configurações!$B$3="Colunas",IF('Escala Colunas'!Q207="","",'Escala Colunas'!Q207),IF(Configurações!$B$3="Simples","",IF('Escala Linhas'!EH86="","",'Escala Linhas'!EH86)))</f>
        <v/>
      </c>
      <c r="JW86" s="71" t="str">
        <f>IF(Configurações!$B$3="Colunas",IF('Escala Colunas'!Q208="","",'Escala Colunas'!Q208),IF(Configurações!$B$3="Simples","",IF('Escala Linhas'!EI86="","",'Escala Linhas'!EI86)))</f>
        <v/>
      </c>
      <c r="JX86" s="71" t="str">
        <f>IF(Configurações!$B$3="Colunas",IF('Escala Colunas'!Q209="","",'Escala Colunas'!Q209),IF(Configurações!$B$3="Simples","",IF('Escala Linhas'!EJ86="","",'Escala Linhas'!EJ86)))</f>
        <v/>
      </c>
      <c r="JY86" s="71" t="str">
        <f>IF(Configurações!$B$3="Colunas",IF('Escala Colunas'!Q210="","",'Escala Colunas'!Q210),IF(Configurações!$B$3="Simples","",IF('Escala Linhas'!EK86="","",'Escala Linhas'!EK86)))</f>
        <v/>
      </c>
      <c r="JZ86">
        <f>IF($B86="",0,IF(Configurações!$B$3="Simples",IF(OR(KF86="TRAB",KF86="ATEST"),1,0),IF(AND(JV86&lt;&gt;"",JY86&lt;&gt;""),1,0)))</f>
        <v>0</v>
      </c>
      <c r="KA86" s="72">
        <f>IF(AND(JZ86=1,Configurações!$B$3&lt;&gt;"Simples"),MOD(JY86-JV86,1)-KB86,0)</f>
        <v>0</v>
      </c>
      <c r="KB86" s="72">
        <f t="shared" si="289"/>
        <v>0</v>
      </c>
      <c r="KC86">
        <f t="shared" si="290"/>
        <v>0</v>
      </c>
      <c r="KD86">
        <f t="shared" si="291"/>
        <v>0</v>
      </c>
      <c r="KE86" s="38" t="str">
        <f>IF(JZ86=0,"",IF(KC86&gt;Configurações!$B$15,"7DIA ","")&amp;IF(AND(WEEKDAY(JV$5)=1,KD86&gt;IF($D86="F",Configurações!$B$13,Configurações!$B$14)),"DOM ","")&amp;IF(Configurações!$B$3="Simples","",IF(ROUND(KA86*1440,0)&lt;=ROUND(Configurações!$B$11*1440,0),IF(ROUND(KB86*1440,0)&gt;0,"INT-INDEVIDO",""),IF(ROUND(KA86*1440,0)&lt;=ROUND(Configurações!$B$12*1440,0),IF(ROUND(KB86*1440,0)&lt;&gt;ROUND(Configurações!$B$8*1440,0),"INT-15MIN",""),IF(OR(ROUND(KB86*1440,0)&lt;ROUND(Configurações!$B$9*1440,0),ROUND(KB86*1440,0)&gt;ROUND(Configurações!$B$10*1440,0)),"INT-1H2H","")))))</f>
        <v/>
      </c>
      <c r="KF86" t="str">
        <f>IF(Configurações!$B$3="Simples",IF('Escala Simples'!AI86="Trabalho","TRAB",IF('Escala Simples'!AI86="Folga","FOLGA",IF('Escala Simples'!AI86="Atestado","ATEST",IF('Escala Simples'!AI86="Férias","FERIAS","")))),"")</f>
        <v/>
      </c>
      <c r="KG86" s="71" t="str">
        <f>IF(Configurações!$B$3="Colunas",IF('Escala Colunas'!Q212="","",'Escala Colunas'!Q212),IF(Configurações!$B$3="Simples","",IF('Escala Linhas'!EM86="","",'Escala Linhas'!EM86)))</f>
        <v/>
      </c>
      <c r="KH86" s="71" t="str">
        <f>IF(Configurações!$B$3="Colunas",IF('Escala Colunas'!Q213="","",'Escala Colunas'!Q213),IF(Configurações!$B$3="Simples","",IF('Escala Linhas'!EN86="","",'Escala Linhas'!EN86)))</f>
        <v/>
      </c>
      <c r="KI86" s="71" t="str">
        <f>IF(Configurações!$B$3="Colunas",IF('Escala Colunas'!Q214="","",'Escala Colunas'!Q214),IF(Configurações!$B$3="Simples","",IF('Escala Linhas'!EO86="","",'Escala Linhas'!EO86)))</f>
        <v/>
      </c>
      <c r="KJ86" s="71" t="str">
        <f>IF(Configurações!$B$3="Colunas",IF('Escala Colunas'!Q215="","",'Escala Colunas'!Q215),IF(Configurações!$B$3="Simples","",IF('Escala Linhas'!EP86="","",'Escala Linhas'!EP86)))</f>
        <v/>
      </c>
      <c r="KK86">
        <f>IF($B86="",0,IF(Configurações!$B$3="Simples",IF(OR(KQ86="TRAB",KQ86="ATEST"),1,0),IF(AND(KG86&lt;&gt;"",KJ86&lt;&gt;""),1,0)))</f>
        <v>0</v>
      </c>
      <c r="KL86" s="72">
        <f>IF(AND(KK86=1,Configurações!$B$3&lt;&gt;"Simples"),MOD(KJ86-KG86,1)-KM86,0)</f>
        <v>0</v>
      </c>
      <c r="KM86" s="72">
        <f t="shared" si="292"/>
        <v>0</v>
      </c>
      <c r="KN86">
        <f t="shared" si="293"/>
        <v>0</v>
      </c>
      <c r="KO86">
        <f t="shared" si="294"/>
        <v>0</v>
      </c>
      <c r="KP86" s="38" t="str">
        <f>IF(KK86=0,"",IF(KN86&gt;Configurações!$B$15,"7DIA ","")&amp;IF(AND(WEEKDAY(KG$5)=1,KO86&gt;IF($D86="F",Configurações!$B$13,Configurações!$B$14)),"DOM ","")&amp;IF(Configurações!$B$3="Simples","",IF(ROUND(KL86*1440,0)&lt;=ROUND(Configurações!$B$11*1440,0),IF(ROUND(KM86*1440,0)&gt;0,"INT-INDEVIDO",""),IF(ROUND(KL86*1440,0)&lt;=ROUND(Configurações!$B$12*1440,0),IF(ROUND(KM86*1440,0)&lt;&gt;ROUND(Configurações!$B$8*1440,0),"INT-15MIN",""),IF(OR(ROUND(KM86*1440,0)&lt;ROUND(Configurações!$B$9*1440,0),ROUND(KM86*1440,0)&gt;ROUND(Configurações!$B$10*1440,0)),"INT-1H2H","")))))</f>
        <v/>
      </c>
      <c r="KQ86" t="str">
        <f>IF(Configurações!$B$3="Simples",IF('Escala Simples'!AJ86="Trabalho","TRAB",IF('Escala Simples'!AJ86="Folga","FOLGA",IF('Escala Simples'!AJ86="Atestado","ATEST",IF('Escala Simples'!AJ86="Férias","FERIAS","")))),"")</f>
        <v/>
      </c>
      <c r="KR86" s="71" t="str">
        <f>IF(Configurações!$B$3="Colunas",IF('Escala Colunas'!Q217="","",'Escala Colunas'!Q217),IF(Configurações!$B$3="Simples","",IF('Escala Linhas'!ER86="","",'Escala Linhas'!ER86)))</f>
        <v/>
      </c>
      <c r="KS86" s="71" t="str">
        <f>IF(Configurações!$B$3="Colunas",IF('Escala Colunas'!Q218="","",'Escala Colunas'!Q218),IF(Configurações!$B$3="Simples","",IF('Escala Linhas'!ES86="","",'Escala Linhas'!ES86)))</f>
        <v/>
      </c>
      <c r="KT86" s="71" t="str">
        <f>IF(Configurações!$B$3="Colunas",IF('Escala Colunas'!Q219="","",'Escala Colunas'!Q219),IF(Configurações!$B$3="Simples","",IF('Escala Linhas'!ET86="","",'Escala Linhas'!ET86)))</f>
        <v/>
      </c>
      <c r="KU86" s="71" t="str">
        <f>IF(Configurações!$B$3="Colunas",IF('Escala Colunas'!Q220="","",'Escala Colunas'!Q220),IF(Configurações!$B$3="Simples","",IF('Escala Linhas'!EU86="","",'Escala Linhas'!EU86)))</f>
        <v/>
      </c>
      <c r="KV86">
        <f>IF($B86="",0,IF(Configurações!$B$3="Simples",IF(OR(LB86="TRAB",LB86="ATEST"),1,0),IF(AND(KR86&lt;&gt;"",KU86&lt;&gt;""),1,0)))</f>
        <v>0</v>
      </c>
      <c r="KW86" s="72">
        <f>IF(AND(KV86=1,Configurações!$B$3&lt;&gt;"Simples"),MOD(KU86-KR86,1)-KX86,0)</f>
        <v>0</v>
      </c>
      <c r="KX86" s="72">
        <f t="shared" si="295"/>
        <v>0</v>
      </c>
      <c r="KY86">
        <f t="shared" si="296"/>
        <v>0</v>
      </c>
      <c r="KZ86">
        <f t="shared" si="297"/>
        <v>0</v>
      </c>
      <c r="LA86" s="38" t="str">
        <f>IF(KV86=0,"",IF(KY86&gt;Configurações!$B$15,"7DIA ","")&amp;IF(AND(WEEKDAY(KR$5)=1,KZ86&gt;IF($D86="F",Configurações!$B$13,Configurações!$B$14)),"DOM ","")&amp;IF(Configurações!$B$3="Simples","",IF(ROUND(KW86*1440,0)&lt;=ROUND(Configurações!$B$11*1440,0),IF(ROUND(KX86*1440,0)&gt;0,"INT-INDEVIDO",""),IF(ROUND(KW86*1440,0)&lt;=ROUND(Configurações!$B$12*1440,0),IF(ROUND(KX86*1440,0)&lt;&gt;ROUND(Configurações!$B$8*1440,0),"INT-15MIN",""),IF(OR(ROUND(KX86*1440,0)&lt;ROUND(Configurações!$B$9*1440,0),ROUND(KX86*1440,0)&gt;ROUND(Configurações!$B$10*1440,0)),"INT-1H2H","")))))</f>
        <v/>
      </c>
      <c r="LB86" t="str">
        <f>IF(Configurações!$B$3="Simples",IF('Escala Simples'!AK86="Trabalho","TRAB",IF('Escala Simples'!AK86="Folga","FOLGA",IF('Escala Simples'!AK86="Atestado","ATEST",IF('Escala Simples'!AK86="Férias","FERIAS","")))),"")</f>
        <v/>
      </c>
      <c r="LC86" s="71" t="str">
        <f>IF(Configurações!$B$3="Colunas",IF('Escala Colunas'!Q225="","",'Escala Colunas'!Q225),IF(Configurações!$B$3="Simples","",IF('Escala Linhas'!EZ86="","",'Escala Linhas'!EZ86)))</f>
        <v/>
      </c>
      <c r="LD86" s="71" t="str">
        <f>IF(Configurações!$B$3="Colunas",IF('Escala Colunas'!Q226="","",'Escala Colunas'!Q226),IF(Configurações!$B$3="Simples","",IF('Escala Linhas'!FA86="","",'Escala Linhas'!FA86)))</f>
        <v/>
      </c>
      <c r="LE86" s="71" t="str">
        <f>IF(Configurações!$B$3="Colunas",IF('Escala Colunas'!Q227="","",'Escala Colunas'!Q227),IF(Configurações!$B$3="Simples","",IF('Escala Linhas'!FB86="","",'Escala Linhas'!FB86)))</f>
        <v/>
      </c>
      <c r="LF86" s="71" t="str">
        <f>IF(Configurações!$B$3="Colunas",IF('Escala Colunas'!Q228="","",'Escala Colunas'!Q228),IF(Configurações!$B$3="Simples","",IF('Escala Linhas'!FC86="","",'Escala Linhas'!FC86)))</f>
        <v/>
      </c>
      <c r="LG86">
        <f>IF($B86="",0,IF(Configurações!$B$3="Simples",IF(OR(LM86="TRAB",LM86="ATEST"),1,0),IF(AND(LC86&lt;&gt;"",LF86&lt;&gt;""),1,0)))</f>
        <v>0</v>
      </c>
      <c r="LH86" s="72">
        <f>IF(AND(LG86=1,Configurações!$B$3&lt;&gt;"Simples"),MOD(LF86-LC86,1)-LI86,0)</f>
        <v>0</v>
      </c>
      <c r="LI86" s="72">
        <f t="shared" si="298"/>
        <v>0</v>
      </c>
      <c r="LJ86">
        <f t="shared" si="299"/>
        <v>0</v>
      </c>
      <c r="LK86">
        <f t="shared" si="300"/>
        <v>0</v>
      </c>
      <c r="LL86" s="38" t="str">
        <f>IF(LG86=0,"",IF(LJ86&gt;Configurações!$B$15,"7DIA ","")&amp;IF(AND(WEEKDAY(LC$5)=1,LK86&gt;IF($D86="F",Configurações!$B$13,Configurações!$B$14)),"DOM ","")&amp;IF(Configurações!$B$3="Simples","",IF(ROUND(LH86*1440,0)&lt;=ROUND(Configurações!$B$11*1440,0),IF(ROUND(LI86*1440,0)&gt;0,"INT-INDEVIDO",""),IF(ROUND(LH86*1440,0)&lt;=ROUND(Configurações!$B$12*1440,0),IF(ROUND(LI86*1440,0)&lt;&gt;ROUND(Configurações!$B$8*1440,0),"INT-15MIN",""),IF(OR(ROUND(LI86*1440,0)&lt;ROUND(Configurações!$B$9*1440,0),ROUND(LI86*1440,0)&gt;ROUND(Configurações!$B$10*1440,0)),"INT-1H2H","")))))</f>
        <v/>
      </c>
      <c r="LM86" t="str">
        <f>IF(Configurações!$B$3="Simples",IF('Escala Simples'!AN86="Trabalho","TRAB",IF('Escala Simples'!AN86="Folga","FOLGA",IF('Escala Simples'!AN86="Atestado","ATEST",IF('Escala Simples'!AN86="Férias","FERIAS","")))),"")</f>
        <v/>
      </c>
      <c r="LN86" s="71" t="str">
        <f>IF(Configurações!$B$3="Colunas",IF('Escala Colunas'!Q230="","",'Escala Colunas'!Q230),IF(Configurações!$B$3="Simples","",IF('Escala Linhas'!FE86="","",'Escala Linhas'!FE86)))</f>
        <v/>
      </c>
      <c r="LO86" s="71" t="str">
        <f>IF(Configurações!$B$3="Colunas",IF('Escala Colunas'!Q231="","",'Escala Colunas'!Q231),IF(Configurações!$B$3="Simples","",IF('Escala Linhas'!FF86="","",'Escala Linhas'!FF86)))</f>
        <v/>
      </c>
      <c r="LP86" s="71" t="str">
        <f>IF(Configurações!$B$3="Colunas",IF('Escala Colunas'!Q232="","",'Escala Colunas'!Q232),IF(Configurações!$B$3="Simples","",IF('Escala Linhas'!FG86="","",'Escala Linhas'!FG86)))</f>
        <v/>
      </c>
      <c r="LQ86" s="71" t="str">
        <f>IF(Configurações!$B$3="Colunas",IF('Escala Colunas'!Q233="","",'Escala Colunas'!Q233),IF(Configurações!$B$3="Simples","",IF('Escala Linhas'!FH86="","",'Escala Linhas'!FH86)))</f>
        <v/>
      </c>
      <c r="LR86">
        <f>IF($B86="",0,IF(Configurações!$B$3="Simples",IF(OR(LX86="TRAB",LX86="ATEST"),1,0),IF(AND(LN86&lt;&gt;"",LQ86&lt;&gt;""),1,0)))</f>
        <v>0</v>
      </c>
      <c r="LS86" s="72">
        <f>IF(AND(LR86=1,Configurações!$B$3&lt;&gt;"Simples"),MOD(LQ86-LN86,1)-LT86,0)</f>
        <v>0</v>
      </c>
      <c r="LT86" s="72">
        <f t="shared" si="301"/>
        <v>0</v>
      </c>
      <c r="LU86">
        <f t="shared" si="302"/>
        <v>0</v>
      </c>
      <c r="LV86">
        <f t="shared" si="303"/>
        <v>0</v>
      </c>
      <c r="LW86" s="38" t="str">
        <f>IF(LR86=0,"",IF(LU86&gt;Configurações!$B$15,"7DIA ","")&amp;IF(AND(WEEKDAY(LN$5)=1,LV86&gt;IF($D86="F",Configurações!$B$13,Configurações!$B$14)),"DOM ","")&amp;IF(Configurações!$B$3="Simples","",IF(ROUND(LS86*1440,0)&lt;=ROUND(Configurações!$B$11*1440,0),IF(ROUND(LT86*1440,0)&gt;0,"INT-INDEVIDO",""),IF(ROUND(LS86*1440,0)&lt;=ROUND(Configurações!$B$12*1440,0),IF(ROUND(LT86*1440,0)&lt;&gt;ROUND(Configurações!$B$8*1440,0),"INT-15MIN",""),IF(OR(ROUND(LT86*1440,0)&lt;ROUND(Configurações!$B$9*1440,0),ROUND(LT86*1440,0)&gt;ROUND(Configurações!$B$10*1440,0)),"INT-1H2H","")))))</f>
        <v/>
      </c>
      <c r="LX86" t="str">
        <f>IF(Configurações!$B$3="Simples",IF('Escala Simples'!AO86="Trabalho","TRAB",IF('Escala Simples'!AO86="Folga","FOLGA",IF('Escala Simples'!AO86="Atestado","ATEST",IF('Escala Simples'!AO86="Férias","FERIAS","")))),"")</f>
        <v/>
      </c>
      <c r="LY86" s="71" t="str">
        <f>IF(Configurações!$B$3="Colunas",IF('Escala Colunas'!Q235="","",'Escala Colunas'!Q235),IF(Configurações!$B$3="Simples","",IF('Escala Linhas'!FJ86="","",'Escala Linhas'!FJ86)))</f>
        <v/>
      </c>
      <c r="LZ86" s="71" t="str">
        <f>IF(Configurações!$B$3="Colunas",IF('Escala Colunas'!Q236="","",'Escala Colunas'!Q236),IF(Configurações!$B$3="Simples","",IF('Escala Linhas'!FK86="","",'Escala Linhas'!FK86)))</f>
        <v/>
      </c>
      <c r="MA86" s="71" t="str">
        <f>IF(Configurações!$B$3="Colunas",IF('Escala Colunas'!Q237="","",'Escala Colunas'!Q237),IF(Configurações!$B$3="Simples","",IF('Escala Linhas'!FL86="","",'Escala Linhas'!FL86)))</f>
        <v/>
      </c>
      <c r="MB86" s="71" t="str">
        <f>IF(Configurações!$B$3="Colunas",IF('Escala Colunas'!Q238="","",'Escala Colunas'!Q238),IF(Configurações!$B$3="Simples","",IF('Escala Linhas'!FM86="","",'Escala Linhas'!FM86)))</f>
        <v/>
      </c>
      <c r="MC86">
        <f>IF($B86="",0,IF(Configurações!$B$3="Simples",IF(OR(MI86="TRAB",MI86="ATEST"),1,0),IF(AND(LY86&lt;&gt;"",MB86&lt;&gt;""),1,0)))</f>
        <v>0</v>
      </c>
      <c r="MD86" s="72">
        <f>IF(AND(MC86=1,Configurações!$B$3&lt;&gt;"Simples"),MOD(MB86-LY86,1)-ME86,0)</f>
        <v>0</v>
      </c>
      <c r="ME86" s="72">
        <f t="shared" si="304"/>
        <v>0</v>
      </c>
      <c r="MF86">
        <f t="shared" si="305"/>
        <v>0</v>
      </c>
      <c r="MG86">
        <f t="shared" si="306"/>
        <v>0</v>
      </c>
      <c r="MH86" s="38" t="str">
        <f>IF(MC86=0,"",IF(MF86&gt;Configurações!$B$15,"7DIA ","")&amp;IF(AND(WEEKDAY(LY$5)=1,MG86&gt;IF($D86="F",Configurações!$B$13,Configurações!$B$14)),"DOM ","")&amp;IF(Configurações!$B$3="Simples","",IF(ROUND(MD86*1440,0)&lt;=ROUND(Configurações!$B$11*1440,0),IF(ROUND(ME86*1440,0)&gt;0,"INT-INDEVIDO",""),IF(ROUND(MD86*1440,0)&lt;=ROUND(Configurações!$B$12*1440,0),IF(ROUND(ME86*1440,0)&lt;&gt;ROUND(Configurações!$B$8*1440,0),"INT-15MIN",""),IF(OR(ROUND(ME86*1440,0)&lt;ROUND(Configurações!$B$9*1440,0),ROUND(ME86*1440,0)&gt;ROUND(Configurações!$B$10*1440,0)),"INT-1H2H","")))))</f>
        <v/>
      </c>
      <c r="MI86" t="str">
        <f>IF(Configurações!$B$3="Simples",IF('Escala Simples'!AP86="Trabalho","TRAB",IF('Escala Simples'!AP86="Folga","FOLGA",IF('Escala Simples'!AP86="Atestado","ATEST",IF('Escala Simples'!AP86="Férias","FERIAS","")))),"")</f>
        <v/>
      </c>
      <c r="MJ86" s="71" t="str">
        <f>IF(Configurações!$B$3="Colunas",IF('Escala Colunas'!Q240="","",'Escala Colunas'!Q240),IF(Configurações!$B$3="Simples","",IF('Escala Linhas'!FO86="","",'Escala Linhas'!FO86)))</f>
        <v/>
      </c>
      <c r="MK86" s="71" t="str">
        <f>IF(Configurações!$B$3="Colunas",IF('Escala Colunas'!Q241="","",'Escala Colunas'!Q241),IF(Configurações!$B$3="Simples","",IF('Escala Linhas'!FP86="","",'Escala Linhas'!FP86)))</f>
        <v/>
      </c>
      <c r="ML86" s="71" t="str">
        <f>IF(Configurações!$B$3="Colunas",IF('Escala Colunas'!Q242="","",'Escala Colunas'!Q242),IF(Configurações!$B$3="Simples","",IF('Escala Linhas'!FQ86="","",'Escala Linhas'!FQ86)))</f>
        <v/>
      </c>
      <c r="MM86" s="71" t="str">
        <f>IF(Configurações!$B$3="Colunas",IF('Escala Colunas'!Q243="","",'Escala Colunas'!Q243),IF(Configurações!$B$3="Simples","",IF('Escala Linhas'!FR86="","",'Escala Linhas'!FR86)))</f>
        <v/>
      </c>
      <c r="MN86">
        <f>IF($B86="",0,IF(Configurações!$B$3="Simples",IF(OR(MT86="TRAB",MT86="ATEST"),1,0),IF(AND(MJ86&lt;&gt;"",MM86&lt;&gt;""),1,0)))</f>
        <v>0</v>
      </c>
      <c r="MO86" s="72">
        <f>IF(AND(MN86=1,Configurações!$B$3&lt;&gt;"Simples"),MOD(MM86-MJ86,1)-MP86,0)</f>
        <v>0</v>
      </c>
      <c r="MP86" s="72">
        <f t="shared" si="307"/>
        <v>0</v>
      </c>
      <c r="MQ86">
        <f t="shared" si="308"/>
        <v>0</v>
      </c>
      <c r="MR86">
        <f t="shared" si="309"/>
        <v>0</v>
      </c>
      <c r="MS86" s="38" t="str">
        <f>IF(MN86=0,"",IF(MQ86&gt;Configurações!$B$15,"7DIA ","")&amp;IF(AND(WEEKDAY(MJ$5)=1,MR86&gt;IF($D86="F",Configurações!$B$13,Configurações!$B$14)),"DOM ","")&amp;IF(Configurações!$B$3="Simples","",IF(ROUND(MO86*1440,0)&lt;=ROUND(Configurações!$B$11*1440,0),IF(ROUND(MP86*1440,0)&gt;0,"INT-INDEVIDO",""),IF(ROUND(MO86*1440,0)&lt;=ROUND(Configurações!$B$12*1440,0),IF(ROUND(MP86*1440,0)&lt;&gt;ROUND(Configurações!$B$8*1440,0),"INT-15MIN",""),IF(OR(ROUND(MP86*1440,0)&lt;ROUND(Configurações!$B$9*1440,0),ROUND(MP86*1440,0)&gt;ROUND(Configurações!$B$10*1440,0)),"INT-1H2H","")))))</f>
        <v/>
      </c>
      <c r="MT86" t="str">
        <f>IF(Configurações!$B$3="Simples",IF('Escala Simples'!AQ86="Trabalho","TRAB",IF('Escala Simples'!AQ86="Folga","FOLGA",IF('Escala Simples'!AQ86="Atestado","ATEST",IF('Escala Simples'!AQ86="Férias","FERIAS","")))),"")</f>
        <v/>
      </c>
      <c r="MU86" s="71" t="str">
        <f>IF(Configurações!$B$3="Colunas",IF('Escala Colunas'!Q245="","",'Escala Colunas'!Q245),IF(Configurações!$B$3="Simples","",IF('Escala Linhas'!FT86="","",'Escala Linhas'!FT86)))</f>
        <v/>
      </c>
      <c r="MV86" s="71" t="str">
        <f>IF(Configurações!$B$3="Colunas",IF('Escala Colunas'!Q246="","",'Escala Colunas'!Q246),IF(Configurações!$B$3="Simples","",IF('Escala Linhas'!FU86="","",'Escala Linhas'!FU86)))</f>
        <v/>
      </c>
      <c r="MW86" s="71" t="str">
        <f>IF(Configurações!$B$3="Colunas",IF('Escala Colunas'!Q247="","",'Escala Colunas'!Q247),IF(Configurações!$B$3="Simples","",IF('Escala Linhas'!FV86="","",'Escala Linhas'!FV86)))</f>
        <v/>
      </c>
      <c r="MX86" s="71" t="str">
        <f>IF(Configurações!$B$3="Colunas",IF('Escala Colunas'!Q248="","",'Escala Colunas'!Q248),IF(Configurações!$B$3="Simples","",IF('Escala Linhas'!FW86="","",'Escala Linhas'!FW86)))</f>
        <v/>
      </c>
      <c r="MY86">
        <f>IF($B86="",0,IF(Configurações!$B$3="Simples",IF(OR(NE86="TRAB",NE86="ATEST"),1,0),IF(AND(MU86&lt;&gt;"",MX86&lt;&gt;""),1,0)))</f>
        <v>0</v>
      </c>
      <c r="MZ86" s="72">
        <f>IF(AND(MY86=1,Configurações!$B$3&lt;&gt;"Simples"),MOD(MX86-MU86,1)-NA86,0)</f>
        <v>0</v>
      </c>
      <c r="NA86" s="72">
        <f t="shared" si="310"/>
        <v>0</v>
      </c>
      <c r="NB86">
        <f t="shared" si="311"/>
        <v>0</v>
      </c>
      <c r="NC86">
        <f t="shared" si="312"/>
        <v>0</v>
      </c>
      <c r="ND86" s="38" t="str">
        <f>IF(MY86=0,"",IF(NB86&gt;Configurações!$B$15,"7DIA ","")&amp;IF(AND(WEEKDAY(MU$5)=1,NC86&gt;IF($D86="F",Configurações!$B$13,Configurações!$B$14)),"DOM ","")&amp;IF(Configurações!$B$3="Simples","",IF(ROUND(MZ86*1440,0)&lt;=ROUND(Configurações!$B$11*1440,0),IF(ROUND(NA86*1440,0)&gt;0,"INT-INDEVIDO",""),IF(ROUND(MZ86*1440,0)&lt;=ROUND(Configurações!$B$12*1440,0),IF(ROUND(NA86*1440,0)&lt;&gt;ROUND(Configurações!$B$8*1440,0),"INT-15MIN",""),IF(OR(ROUND(NA86*1440,0)&lt;ROUND(Configurações!$B$9*1440,0),ROUND(NA86*1440,0)&gt;ROUND(Configurações!$B$10*1440,0)),"INT-1H2H","")))))</f>
        <v/>
      </c>
      <c r="NE86" t="str">
        <f>IF(Configurações!$B$3="Simples",IF('Escala Simples'!AR86="Trabalho","TRAB",IF('Escala Simples'!AR86="Folga","FOLGA",IF('Escala Simples'!AR86="Atestado","ATEST",IF('Escala Simples'!AR86="Férias","FERIAS","")))),"")</f>
        <v/>
      </c>
      <c r="NF86" s="71" t="str">
        <f>IF(Configurações!$B$3="Colunas",IF('Escala Colunas'!Q250="","",'Escala Colunas'!Q250),IF(Configurações!$B$3="Simples","",IF('Escala Linhas'!FY86="","",'Escala Linhas'!FY86)))</f>
        <v/>
      </c>
      <c r="NG86" s="71" t="str">
        <f>IF(Configurações!$B$3="Colunas",IF('Escala Colunas'!Q251="","",'Escala Colunas'!Q251),IF(Configurações!$B$3="Simples","",IF('Escala Linhas'!FZ86="","",'Escala Linhas'!FZ86)))</f>
        <v/>
      </c>
      <c r="NH86" s="71" t="str">
        <f>IF(Configurações!$B$3="Colunas",IF('Escala Colunas'!Q252="","",'Escala Colunas'!Q252),IF(Configurações!$B$3="Simples","",IF('Escala Linhas'!GA86="","",'Escala Linhas'!GA86)))</f>
        <v/>
      </c>
      <c r="NI86" s="71" t="str">
        <f>IF(Configurações!$B$3="Colunas",IF('Escala Colunas'!Q253="","",'Escala Colunas'!Q253),IF(Configurações!$B$3="Simples","",IF('Escala Linhas'!GB86="","",'Escala Linhas'!GB86)))</f>
        <v/>
      </c>
      <c r="NJ86">
        <f>IF($B86="",0,IF(Configurações!$B$3="Simples",IF(OR(NP86="TRAB",NP86="ATEST"),1,0),IF(AND(NF86&lt;&gt;"",NI86&lt;&gt;""),1,0)))</f>
        <v>0</v>
      </c>
      <c r="NK86" s="72">
        <f>IF(AND(NJ86=1,Configurações!$B$3&lt;&gt;"Simples"),MOD(NI86-NF86,1)-NL86,0)</f>
        <v>0</v>
      </c>
      <c r="NL86" s="72">
        <f t="shared" si="313"/>
        <v>0</v>
      </c>
      <c r="NM86">
        <f t="shared" si="314"/>
        <v>0</v>
      </c>
      <c r="NN86">
        <f t="shared" si="315"/>
        <v>0</v>
      </c>
      <c r="NO86" s="38" t="str">
        <f>IF(NJ86=0,"",IF(NM86&gt;Configurações!$B$15,"7DIA ","")&amp;IF(AND(WEEKDAY(NF$5)=1,NN86&gt;IF($D86="F",Configurações!$B$13,Configurações!$B$14)),"DOM ","")&amp;IF(Configurações!$B$3="Simples","",IF(ROUND(NK86*1440,0)&lt;=ROUND(Configurações!$B$11*1440,0),IF(ROUND(NL86*1440,0)&gt;0,"INT-INDEVIDO",""),IF(ROUND(NK86*1440,0)&lt;=ROUND(Configurações!$B$12*1440,0),IF(ROUND(NL86*1440,0)&lt;&gt;ROUND(Configurações!$B$8*1440,0),"INT-15MIN",""),IF(OR(ROUND(NL86*1440,0)&lt;ROUND(Configurações!$B$9*1440,0),ROUND(NL86*1440,0)&gt;ROUND(Configurações!$B$10*1440,0)),"INT-1H2H","")))))</f>
        <v/>
      </c>
      <c r="NP86" t="str">
        <f>IF(Configurações!$B$3="Simples",IF('Escala Simples'!AS86="Trabalho","TRAB",IF('Escala Simples'!AS86="Folga","FOLGA",IF('Escala Simples'!AS86="Atestado","ATEST",IF('Escala Simples'!AS86="Férias","FERIAS","")))),"")</f>
        <v/>
      </c>
      <c r="NQ86" s="71" t="str">
        <f>IF(Configurações!$B$3="Colunas",IF('Escala Colunas'!Q255="","",'Escala Colunas'!Q255),IF(Configurações!$B$3="Simples","",IF('Escala Linhas'!GD86="","",'Escala Linhas'!GD86)))</f>
        <v/>
      </c>
      <c r="NR86" s="71" t="str">
        <f>IF(Configurações!$B$3="Colunas",IF('Escala Colunas'!Q256="","",'Escala Colunas'!Q256),IF(Configurações!$B$3="Simples","",IF('Escala Linhas'!GE86="","",'Escala Linhas'!GE86)))</f>
        <v/>
      </c>
      <c r="NS86" s="71" t="str">
        <f>IF(Configurações!$B$3="Colunas",IF('Escala Colunas'!Q257="","",'Escala Colunas'!Q257),IF(Configurações!$B$3="Simples","",IF('Escala Linhas'!GF86="","",'Escala Linhas'!GF86)))</f>
        <v/>
      </c>
      <c r="NT86" s="71" t="str">
        <f>IF(Configurações!$B$3="Colunas",IF('Escala Colunas'!Q258="","",'Escala Colunas'!Q258),IF(Configurações!$B$3="Simples","",IF('Escala Linhas'!GG86="","",'Escala Linhas'!GG86)))</f>
        <v/>
      </c>
      <c r="NU86">
        <f>IF($B86="",0,IF(Configurações!$B$3="Simples",IF(OR(OA86="TRAB",OA86="ATEST"),1,0),IF(AND(NQ86&lt;&gt;"",NT86&lt;&gt;""),1,0)))</f>
        <v>0</v>
      </c>
      <c r="NV86" s="72">
        <f>IF(AND(NU86=1,Configurações!$B$3&lt;&gt;"Simples"),MOD(NT86-NQ86,1)-NW86,0)</f>
        <v>0</v>
      </c>
      <c r="NW86" s="72">
        <f t="shared" si="316"/>
        <v>0</v>
      </c>
      <c r="NX86">
        <f t="shared" si="317"/>
        <v>0</v>
      </c>
      <c r="NY86">
        <f t="shared" si="318"/>
        <v>0</v>
      </c>
      <c r="NZ86" s="38" t="str">
        <f>IF(NU86=0,"",IF(NX86&gt;Configurações!$B$15,"7DIA ","")&amp;IF(AND(WEEKDAY(NQ$5)=1,NY86&gt;IF($D86="F",Configurações!$B$13,Configurações!$B$14)),"DOM ","")&amp;IF(Configurações!$B$3="Simples","",IF(ROUND(NV86*1440,0)&lt;=ROUND(Configurações!$B$11*1440,0),IF(ROUND(NW86*1440,0)&gt;0,"INT-INDEVIDO",""),IF(ROUND(NV86*1440,0)&lt;=ROUND(Configurações!$B$12*1440,0),IF(ROUND(NW86*1440,0)&lt;&gt;ROUND(Configurações!$B$8*1440,0),"INT-15MIN",""),IF(OR(ROUND(NW86*1440,0)&lt;ROUND(Configurações!$B$9*1440,0),ROUND(NW86*1440,0)&gt;ROUND(Configurações!$B$10*1440,0)),"INT-1H2H","")))))</f>
        <v/>
      </c>
      <c r="OA86" t="str">
        <f>IF(Configurações!$B$3="Simples",IF('Escala Simples'!AT86="Trabalho","TRAB",IF('Escala Simples'!AT86="Folga","FOLGA",IF('Escala Simples'!AT86="Atestado","ATEST",IF('Escala Simples'!AT86="Férias","FERIAS","")))),"")</f>
        <v/>
      </c>
      <c r="OB86" s="72">
        <f>SUMIFS(Cálculos!$G86:$OA86,Cálculos!$G$4:$OA$4,"H",Cálculos!$G$3:$OA$3,1)</f>
        <v>0</v>
      </c>
      <c r="OC86">
        <f>SUMIFS(Cálculos!$G86:$OA86,Cálculos!$G$4:$OA$4,"T",Cálculos!$G$3:$OA$3,1)</f>
        <v>0</v>
      </c>
      <c r="OD86" s="69" t="str">
        <f>IF($B86="","",IF(AND(Configurações!$B$3&lt;&gt;"Simples",ISNUMBER($C86),ROUND(OB86*1440,0)&gt;$C86*60),"Jornada semanal excedida: "&amp;TEXT(OB86,"[h]:mm")&amp;" (contratada "&amp;$C86&amp;"h) • ","")&amp;IF(IF(Configurações!$B$6="Sim",OC86&gt;6,OC86&gt;Configurações!$B$5),IF(Configurações!$B$6="Sim","Semana inteira sem folga — mínimo 1 folga (CCT/ACT) • ","Mais de "&amp;Configurações!$B$5&amp;" dias trabalhados — obrigatórias 2 folgas semanais • "),"")&amp;IF(COUNTIF(G86:CD86,"*7DIA*")&gt;0,"7º dia consecutivo de trabalho • ","")&amp;IF(COUNTIF(G86:CD86,"*DOM*")&gt;0,"Domingos consecutivos acima do permitido • ","")&amp;IF(COUNTIF(G86:CD86,"*INT-INDEVIDO*")&gt;0,"Intervalo indevido em jornada até 4h • ","")&amp;IF(COUNTIF(G86:CD86,"*INT-15MIN*")&gt;0,"Intervalo deve ser de 15 min (jornada 4h01–6h) • ","")&amp;IF(COUNTIF(G86:CD86,"*INT-1H2H*")&gt;0,"Intervalo fora de 1h–2h (jornada acima de 6h) • ",""))</f>
        <v/>
      </c>
      <c r="OE86">
        <f>IF($B86="",0,IF(AND(Configurações!$B$3&lt;&gt;"Simples",ISNUMBER($C86),ROUND(OB86*1440,0)&gt;$C86*60),1,0))</f>
        <v>0</v>
      </c>
      <c r="OF86">
        <f>IF($B86="",0,IF(IF(Configurações!$B$6="Sim",OC86&gt;6,OC86&gt;Configurações!$B$5),1,0))</f>
        <v>0</v>
      </c>
      <c r="OG86" s="72">
        <f>SUMIFS(Cálculos!$G86:$OA86,Cálculos!$G$4:$OA$4,"H",Cálculos!$G$3:$OA$3,2)</f>
        <v>0</v>
      </c>
      <c r="OH86">
        <f>SUMIFS(Cálculos!$G86:$OA86,Cálculos!$G$4:$OA$4,"T",Cálculos!$G$3:$OA$3,2)</f>
        <v>0</v>
      </c>
      <c r="OI86" s="69" t="str">
        <f>IF($B86="","",IF(AND(Configurações!$B$3&lt;&gt;"Simples",ISNUMBER($C86),ROUND(OG86*1440,0)&gt;$C86*60),"Jornada semanal excedida: "&amp;TEXT(OG86,"[h]:mm")&amp;" (contratada "&amp;$C86&amp;"h) • ","")&amp;IF(IF(Configurações!$B$6="Sim",OH86&gt;6,OH86&gt;Configurações!$B$5),IF(Configurações!$B$6="Sim","Semana inteira sem folga — mínimo 1 folga (CCT/ACT) • ","Mais de "&amp;Configurações!$B$5&amp;" dias trabalhados — obrigatórias 2 folgas semanais • "),"")&amp;IF(COUNTIF(CF86:FC86,"*7DIA*")&gt;0,"7º dia consecutivo de trabalho • ","")&amp;IF(COUNTIF(CF86:FC86,"*DOM*")&gt;0,"Domingos consecutivos acima do permitido • ","")&amp;IF(COUNTIF(CF86:FC86,"*INT-INDEVIDO*")&gt;0,"Intervalo indevido em jornada até 4h • ","")&amp;IF(COUNTIF(CF86:FC86,"*INT-15MIN*")&gt;0,"Intervalo deve ser de 15 min (jornada 4h01–6h) • ","")&amp;IF(COUNTIF(CF86:FC86,"*INT-1H2H*")&gt;0,"Intervalo fora de 1h–2h (jornada acima de 6h) • ",""))</f>
        <v/>
      </c>
      <c r="OJ86">
        <f>IF($B86="",0,IF(AND(Configurações!$B$3&lt;&gt;"Simples",ISNUMBER($C86),ROUND(OG86*1440,0)&gt;$C86*60),1,0))</f>
        <v>0</v>
      </c>
      <c r="OK86">
        <f>IF($B86="",0,IF(IF(Configurações!$B$6="Sim",OH86&gt;6,OH86&gt;Configurações!$B$5),1,0))</f>
        <v>0</v>
      </c>
      <c r="OL86" s="72">
        <f>SUMIFS(Cálculos!$G86:$OA86,Cálculos!$G$4:$OA$4,"H",Cálculos!$G$3:$OA$3,3)</f>
        <v>0</v>
      </c>
      <c r="OM86">
        <f>SUMIFS(Cálculos!$G86:$OA86,Cálculos!$G$4:$OA$4,"T",Cálculos!$G$3:$OA$3,3)</f>
        <v>0</v>
      </c>
      <c r="ON86" s="69" t="str">
        <f>IF($B86="","",IF(AND(Configurações!$B$3&lt;&gt;"Simples",ISNUMBER($C86),ROUND(OL86*1440,0)&gt;$C86*60),"Jornada semanal excedida: "&amp;TEXT(OL86,"[h]:mm")&amp;" (contratada "&amp;$C86&amp;"h) • ","")&amp;IF(IF(Configurações!$B$6="Sim",OM86&gt;6,OM86&gt;Configurações!$B$5),IF(Configurações!$B$6="Sim","Semana inteira sem folga — mínimo 1 folga (CCT/ACT) • ","Mais de "&amp;Configurações!$B$5&amp;" dias trabalhados — obrigatórias 2 folgas semanais • "),"")&amp;IF(COUNTIF(FE86:IB86,"*7DIA*")&gt;0,"7º dia consecutivo de trabalho • ","")&amp;IF(COUNTIF(FE86:IB86,"*DOM*")&gt;0,"Domingos consecutivos acima do permitido • ","")&amp;IF(COUNTIF(FE86:IB86,"*INT-INDEVIDO*")&gt;0,"Intervalo indevido em jornada até 4h • ","")&amp;IF(COUNTIF(FE86:IB86,"*INT-15MIN*")&gt;0,"Intervalo deve ser de 15 min (jornada 4h01–6h) • ","")&amp;IF(COUNTIF(FE86:IB86,"*INT-1H2H*")&gt;0,"Intervalo fora de 1h–2h (jornada acima de 6h) • ",""))</f>
        <v/>
      </c>
      <c r="OO86">
        <f>IF($B86="",0,IF(AND(Configurações!$B$3&lt;&gt;"Simples",ISNUMBER($C86),ROUND(OL86*1440,0)&gt;$C86*60),1,0))</f>
        <v>0</v>
      </c>
      <c r="OP86">
        <f>IF($B86="",0,IF(IF(Configurações!$B$6="Sim",OM86&gt;6,OM86&gt;Configurações!$B$5),1,0))</f>
        <v>0</v>
      </c>
      <c r="OQ86" s="72">
        <f>SUMIFS(Cálculos!$G86:$OA86,Cálculos!$G$4:$OA$4,"H",Cálculos!$G$3:$OA$3,4)</f>
        <v>0</v>
      </c>
      <c r="OR86">
        <f>SUMIFS(Cálculos!$G86:$OA86,Cálculos!$G$4:$OA$4,"T",Cálculos!$G$3:$OA$3,4)</f>
        <v>0</v>
      </c>
      <c r="OS86" s="69" t="str">
        <f>IF($B86="","",IF(AND(Configurações!$B$3&lt;&gt;"Simples",ISNUMBER($C86),ROUND(OQ86*1440,0)&gt;$C86*60),"Jornada semanal excedida: "&amp;TEXT(OQ86,"[h]:mm")&amp;" (contratada "&amp;$C86&amp;"h) • ","")&amp;IF(IF(Configurações!$B$6="Sim",OR86&gt;6,OR86&gt;Configurações!$B$5),IF(Configurações!$B$6="Sim","Semana inteira sem folga — mínimo 1 folga (CCT/ACT) • ","Mais de "&amp;Configurações!$B$5&amp;" dias trabalhados — obrigatórias 2 folgas semanais • "),"")&amp;IF(COUNTIF(ID86:LA86,"*7DIA*")&gt;0,"7º dia consecutivo de trabalho • ","")&amp;IF(COUNTIF(ID86:LA86,"*DOM*")&gt;0,"Domingos consecutivos acima do permitido • ","")&amp;IF(COUNTIF(ID86:LA86,"*INT-INDEVIDO*")&gt;0,"Intervalo indevido em jornada até 4h • ","")&amp;IF(COUNTIF(ID86:LA86,"*INT-15MIN*")&gt;0,"Intervalo deve ser de 15 min (jornada 4h01–6h) • ","")&amp;IF(COUNTIF(ID86:LA86,"*INT-1H2H*")&gt;0,"Intervalo fora de 1h–2h (jornada acima de 6h) • ",""))</f>
        <v/>
      </c>
      <c r="OT86">
        <f>IF($B86="",0,IF(AND(Configurações!$B$3&lt;&gt;"Simples",ISNUMBER($C86),ROUND(OQ86*1440,0)&gt;$C86*60),1,0))</f>
        <v>0</v>
      </c>
      <c r="OU86">
        <f>IF($B86="",0,IF(IF(Configurações!$B$6="Sim",OR86&gt;6,OR86&gt;Configurações!$B$5),1,0))</f>
        <v>0</v>
      </c>
      <c r="OV86" s="72">
        <f>SUMIFS(Cálculos!$G86:$OA86,Cálculos!$G$4:$OA$4,"H",Cálculos!$G$3:$OA$3,5)</f>
        <v>0</v>
      </c>
      <c r="OW86">
        <f>SUMIFS(Cálculos!$G86:$OA86,Cálculos!$G$4:$OA$4,"T",Cálculos!$G$3:$OA$3,5)</f>
        <v>0</v>
      </c>
      <c r="OX86" s="69" t="str">
        <f>IF($B86="","",IF(AND(Configurações!$B$3&lt;&gt;"Simples",ISNUMBER($C86),ROUND(OV86*1440,0)&gt;$C86*60),"Jornada semanal excedida: "&amp;TEXT(OV86,"[h]:mm")&amp;" (contratada "&amp;$C86&amp;"h) • ","")&amp;IF(IF(Configurações!$B$6="Sim",OW86&gt;6,OW86&gt;Configurações!$B$5),IF(Configurações!$B$6="Sim","Semana inteira sem folga — mínimo 1 folga (CCT/ACT) • ","Mais de "&amp;Configurações!$B$5&amp;" dias trabalhados — obrigatórias 2 folgas semanais • "),"")&amp;IF(COUNTIF(LC86:NZ86,"*7DIA*")&gt;0,"7º dia consecutivo de trabalho • ","")&amp;IF(COUNTIF(LC86:NZ86,"*DOM*")&gt;0,"Domingos consecutivos acima do permitido • ","")&amp;IF(COUNTIF(LC86:NZ86,"*INT-INDEVIDO*")&gt;0,"Intervalo indevido em jornada até 4h • ","")&amp;IF(COUNTIF(LC86:NZ86,"*INT-15MIN*")&gt;0,"Intervalo deve ser de 15 min (jornada 4h01–6h) • ","")&amp;IF(COUNTIF(LC86:NZ86,"*INT-1H2H*")&gt;0,"Intervalo fora de 1h–2h (jornada acima de 6h) • ",""))</f>
        <v/>
      </c>
      <c r="OY86">
        <f>IF($B86="",0,IF(AND(Configurações!$B$3&lt;&gt;"Simples",ISNUMBER($C86),ROUND(OV86*1440,0)&gt;$C86*60),1,0))</f>
        <v>0</v>
      </c>
      <c r="OZ86">
        <f>IF($B86="",0,IF(IF(Configurações!$B$6="Sim",OW86&gt;6,OW86&gt;Configurações!$B$5),1,0))</f>
        <v>0</v>
      </c>
      <c r="PA86">
        <f>IF($B86="",0,SUMPRODUCT((Cálculos!$G$4:$OA$4="T")*(Cálculos!$G$5:$OA$5&gt;=$PA$5)*(Cálculos!$G$5:$OA$5&lt;=$PB$5))-PE86)</f>
        <v>0</v>
      </c>
      <c r="PB86">
        <f>IF($B86="",0,PA86-SUMIFS(Cálculos!$G86:$OA86,Cálculos!$G$4:$OA$4,"T",Cálculos!$G$5:$OA$5,"&gt;="&amp;$PA$5,Cálculos!$G$5:$OA$5,"&lt;="&amp;$PB$5))</f>
        <v>0</v>
      </c>
      <c r="PC86">
        <f>ROUND(PA86*Configurações!$B$7/7,0)</f>
        <v>0</v>
      </c>
      <c r="PD86">
        <f>IF(AND(Configurações!$B$6="Sim",PA86&gt;0,PB86&lt;PC86),1,0)</f>
        <v>0</v>
      </c>
      <c r="PE86">
        <f>IF($B86="",0,COUNTIFS(Cálculos!$G$4:$OA$4,"ST",Cálculos!$G$5:$OA$5,"&gt;="&amp;$PA$5,Cálculos!$G$5:$OA$5,"&lt;="&amp;$PB$5,Cálculos!$G86:$OA86,"FERIAS"))</f>
        <v>0</v>
      </c>
      <c r="PF86">
        <f>IF($B86="",0,SUMPRODUCT((Cálculos!$G$4:$OA$4="T")*(Cálculos!$G$5:$OA$5&gt;=$PF$5)*(Cálculos!$G$5:$OA$5&lt;=$PG$5))-PJ86)</f>
        <v>0</v>
      </c>
      <c r="PG86">
        <f>IF($B86="",0,PF86-SUMIFS(Cálculos!$G86:$OA86,Cálculos!$G$4:$OA$4,"T",Cálculos!$G$5:$OA$5,"&gt;="&amp;$PF$5,Cálculos!$G$5:$OA$5,"&lt;="&amp;$PG$5))</f>
        <v>0</v>
      </c>
      <c r="PH86">
        <f>ROUND(PF86*Configurações!$B$7/7,0)</f>
        <v>0</v>
      </c>
      <c r="PI86">
        <f>IF(AND(Configurações!$B$6="Sim",PF86&gt;0,PG86&lt;PH86),1,0)</f>
        <v>0</v>
      </c>
      <c r="PJ86">
        <f>IF($B86="",0,COUNTIFS(Cálculos!$G$4:$OA$4,"ST",Cálculos!$G$5:$OA$5,"&gt;="&amp;$PF$5,Cálculos!$G$5:$OA$5,"&lt;="&amp;$PG$5,Cálculos!$G86:$OA86,"FERIAS"))</f>
        <v>0</v>
      </c>
      <c r="PK86">
        <f>IF($B86="",0,SUMPRODUCT((Cálculos!$G$4:$OA$4="T")*(Cálculos!$G$5:$OA$5&gt;=$PK$5)*(Cálculos!$G$5:$OA$5&lt;=$PL$5))-PO86)</f>
        <v>0</v>
      </c>
      <c r="PL86">
        <f>IF($B86="",0,PK86-SUMIFS(Cálculos!$G86:$OA86,Cálculos!$G$4:$OA$4,"T",Cálculos!$G$5:$OA$5,"&gt;="&amp;$PK$5,Cálculos!$G$5:$OA$5,"&lt;="&amp;$PL$5))</f>
        <v>0</v>
      </c>
      <c r="PM86">
        <f>ROUND(PK86*Configurações!$B$7/7,0)</f>
        <v>0</v>
      </c>
      <c r="PN86">
        <f>IF(AND(Configurações!$B$6="Sim",PK86&gt;0,PL86&lt;PM86),1,0)</f>
        <v>0</v>
      </c>
      <c r="PO86">
        <f>IF($B86="",0,COUNTIFS(Cálculos!$G$4:$OA$4,"ST",Cálculos!$G$5:$OA$5,"&gt;="&amp;$PK$5,Cálculos!$G$5:$OA$5,"&lt;="&amp;$PL$5,Cálculos!$G86:$OA86,"FERIAS"))</f>
        <v>0</v>
      </c>
      <c r="PP86" s="69" t="str">
        <f t="shared" si="319"/>
        <v/>
      </c>
    </row>
    <row r="87" spans="1:432" x14ac:dyDescent="0.25">
      <c r="A87" s="68" t="str">
        <f t="shared" si="213"/>
        <v/>
      </c>
      <c r="B87" s="69" t="str">
        <f>IF(Configurações!$B$3="Colunas",IF('Escala Colunas'!Q$4="","",'Escala Colunas'!Q$4),IF(Configurações!$B$3="Simples",IF('Escala Simples'!$B87="","",'Escala Simples'!$B87),IF('Escala Linhas'!$B87="","",'Escala Linhas'!$B87)))</f>
        <v/>
      </c>
      <c r="C87" s="70" t="str">
        <f>IF($B87="","",IFERROR(INDEX(Funcionários!$D$5:$D$84,MATCH($B87,Funcionários!$B$5:$B$84,0)),""))</f>
        <v/>
      </c>
      <c r="D87" t="str">
        <f>IF($B87="","",IFERROR(INDEX(Funcionários!$C$5:$C$84,MATCH($B87,Funcionários!$B$5:$B$84,0)),""))</f>
        <v/>
      </c>
      <c r="E87">
        <f>IF($B87="",0,IFERROR(N(INDEX(Funcionários!$E$5:$E$84,MATCH($B87,Funcionários!$B$5:$B$84,0))),0))</f>
        <v>0</v>
      </c>
      <c r="F87">
        <f>IF($B87="",0,IFERROR(N(INDEX(Funcionários!$F$5:$F$84,MATCH($B87,Funcionários!$B$5:$B$84,0))),0))</f>
        <v>0</v>
      </c>
      <c r="G87" s="71" t="str">
        <f>IF(Configurações!$B$3="Colunas",IF('Escala Colunas'!Q74="","",'Escala Colunas'!Q74),IF(Configurações!$B$3="Simples","",IF('Escala Linhas'!D87="","",'Escala Linhas'!D87)))</f>
        <v/>
      </c>
      <c r="H87" s="71" t="str">
        <f>IF(Configurações!$B$3="Colunas",IF('Escala Colunas'!Q75="","",'Escala Colunas'!Q75),IF(Configurações!$B$3="Simples","",IF('Escala Linhas'!E87="","",'Escala Linhas'!E87)))</f>
        <v/>
      </c>
      <c r="I87" s="71" t="str">
        <f>IF(Configurações!$B$3="Colunas",IF('Escala Colunas'!Q76="","",'Escala Colunas'!Q76),IF(Configurações!$B$3="Simples","",IF('Escala Linhas'!F87="","",'Escala Linhas'!F87)))</f>
        <v/>
      </c>
      <c r="J87" s="71" t="str">
        <f>IF(Configurações!$B$3="Colunas",IF('Escala Colunas'!Q77="","",'Escala Colunas'!Q77),IF(Configurações!$B$3="Simples","",IF('Escala Linhas'!G87="","",'Escala Linhas'!G87)))</f>
        <v/>
      </c>
      <c r="K87">
        <f>IF($B87="",0,IF(Configurações!$B$3="Simples",IF(OR(Q87="TRAB",Q87="ATEST"),1,0),IF(AND(G87&lt;&gt;"",J87&lt;&gt;""),1,0)))</f>
        <v>0</v>
      </c>
      <c r="L87" s="72">
        <f>IF(AND(K87=1,Configurações!$B$3&lt;&gt;"Simples"),MOD(J87-G87,1)-M87,0)</f>
        <v>0</v>
      </c>
      <c r="M87" s="72">
        <f t="shared" si="214"/>
        <v>0</v>
      </c>
      <c r="N87">
        <f t="shared" si="215"/>
        <v>0</v>
      </c>
      <c r="O87">
        <f t="shared" si="216"/>
        <v>0</v>
      </c>
      <c r="P87" s="38" t="str">
        <f>IF(K87=0,"",IF(N87&gt;Configurações!$B$15,"7DIA ","")&amp;IF(AND(WEEKDAY(G$5)=1,O87&gt;IF($D87="F",Configurações!$B$13,Configurações!$B$14)),"DOM ","")&amp;IF(Configurações!$B$3="Simples","",IF(ROUND(L87*1440,0)&lt;=ROUND(Configurações!$B$11*1440,0),IF(ROUND(M87*1440,0)&gt;0,"INT-INDEVIDO",""),IF(ROUND(L87*1440,0)&lt;=ROUND(Configurações!$B$12*1440,0),IF(ROUND(M87*1440,0)&lt;&gt;ROUND(Configurações!$B$8*1440,0),"INT-15MIN",""),IF(OR(ROUND(M87*1440,0)&lt;ROUND(Configurações!$B$9*1440,0),ROUND(M87*1440,0)&gt;ROUND(Configurações!$B$10*1440,0)),"INT-1H2H","")))))</f>
        <v/>
      </c>
      <c r="Q87" t="str">
        <f>IF(Configurações!$B$3="Simples",IF('Escala Simples'!D87="Trabalho","TRAB",IF('Escala Simples'!D87="Folga","FOLGA",IF('Escala Simples'!D87="Atestado","ATEST",IF('Escala Simples'!D87="Férias","FERIAS","")))),"")</f>
        <v/>
      </c>
      <c r="R87" s="71" t="str">
        <f>IF(Configurações!$B$3="Colunas",IF('Escala Colunas'!Q79="","",'Escala Colunas'!Q79),IF(Configurações!$B$3="Simples","",IF('Escala Linhas'!I87="","",'Escala Linhas'!I87)))</f>
        <v/>
      </c>
      <c r="S87" s="71" t="str">
        <f>IF(Configurações!$B$3="Colunas",IF('Escala Colunas'!Q80="","",'Escala Colunas'!Q80),IF(Configurações!$B$3="Simples","",IF('Escala Linhas'!J87="","",'Escala Linhas'!J87)))</f>
        <v/>
      </c>
      <c r="T87" s="71" t="str">
        <f>IF(Configurações!$B$3="Colunas",IF('Escala Colunas'!Q81="","",'Escala Colunas'!Q81),IF(Configurações!$B$3="Simples","",IF('Escala Linhas'!K87="","",'Escala Linhas'!K87)))</f>
        <v/>
      </c>
      <c r="U87" s="71" t="str">
        <f>IF(Configurações!$B$3="Colunas",IF('Escala Colunas'!Q82="","",'Escala Colunas'!Q82),IF(Configurações!$B$3="Simples","",IF('Escala Linhas'!L87="","",'Escala Linhas'!L87)))</f>
        <v/>
      </c>
      <c r="V87">
        <f>IF($B87="",0,IF(Configurações!$B$3="Simples",IF(OR(AB87="TRAB",AB87="ATEST"),1,0),IF(AND(R87&lt;&gt;"",U87&lt;&gt;""),1,0)))</f>
        <v>0</v>
      </c>
      <c r="W87" s="72">
        <f>IF(AND(V87=1,Configurações!$B$3&lt;&gt;"Simples"),MOD(U87-R87,1)-X87,0)</f>
        <v>0</v>
      </c>
      <c r="X87" s="72">
        <f t="shared" si="217"/>
        <v>0</v>
      </c>
      <c r="Y87">
        <f t="shared" si="218"/>
        <v>0</v>
      </c>
      <c r="Z87">
        <f t="shared" si="219"/>
        <v>0</v>
      </c>
      <c r="AA87" s="38" t="str">
        <f>IF(V87=0,"",IF(Y87&gt;Configurações!$B$15,"7DIA ","")&amp;IF(AND(WEEKDAY(R$5)=1,Z87&gt;IF($D87="F",Configurações!$B$13,Configurações!$B$14)),"DOM ","")&amp;IF(Configurações!$B$3="Simples","",IF(ROUND(W87*1440,0)&lt;=ROUND(Configurações!$B$11*1440,0),IF(ROUND(X87*1440,0)&gt;0,"INT-INDEVIDO",""),IF(ROUND(W87*1440,0)&lt;=ROUND(Configurações!$B$12*1440,0),IF(ROUND(X87*1440,0)&lt;&gt;ROUND(Configurações!$B$8*1440,0),"INT-15MIN",""),IF(OR(ROUND(X87*1440,0)&lt;ROUND(Configurações!$B$9*1440,0),ROUND(X87*1440,0)&gt;ROUND(Configurações!$B$10*1440,0)),"INT-1H2H","")))))</f>
        <v/>
      </c>
      <c r="AB87" t="str">
        <f>IF(Configurações!$B$3="Simples",IF('Escala Simples'!E87="Trabalho","TRAB",IF('Escala Simples'!E87="Folga","FOLGA",IF('Escala Simples'!E87="Atestado","ATEST",IF('Escala Simples'!E87="Férias","FERIAS","")))),"")</f>
        <v/>
      </c>
      <c r="AC87" s="71" t="str">
        <f>IF(Configurações!$B$3="Colunas",IF('Escala Colunas'!Q84="","",'Escala Colunas'!Q84),IF(Configurações!$B$3="Simples","",IF('Escala Linhas'!N87="","",'Escala Linhas'!N87)))</f>
        <v/>
      </c>
      <c r="AD87" s="71" t="str">
        <f>IF(Configurações!$B$3="Colunas",IF('Escala Colunas'!Q85="","",'Escala Colunas'!Q85),IF(Configurações!$B$3="Simples","",IF('Escala Linhas'!O87="","",'Escala Linhas'!O87)))</f>
        <v/>
      </c>
      <c r="AE87" s="71" t="str">
        <f>IF(Configurações!$B$3="Colunas",IF('Escala Colunas'!Q86="","",'Escala Colunas'!Q86),IF(Configurações!$B$3="Simples","",IF('Escala Linhas'!P87="","",'Escala Linhas'!P87)))</f>
        <v/>
      </c>
      <c r="AF87" s="71" t="str">
        <f>IF(Configurações!$B$3="Colunas",IF('Escala Colunas'!Q87="","",'Escala Colunas'!Q87),IF(Configurações!$B$3="Simples","",IF('Escala Linhas'!Q87="","",'Escala Linhas'!Q87)))</f>
        <v/>
      </c>
      <c r="AG87">
        <f>IF($B87="",0,IF(Configurações!$B$3="Simples",IF(OR(AM87="TRAB",AM87="ATEST"),1,0),IF(AND(AC87&lt;&gt;"",AF87&lt;&gt;""),1,0)))</f>
        <v>0</v>
      </c>
      <c r="AH87" s="72">
        <f>IF(AND(AG87=1,Configurações!$B$3&lt;&gt;"Simples"),MOD(AF87-AC87,1)-AI87,0)</f>
        <v>0</v>
      </c>
      <c r="AI87" s="72">
        <f t="shared" si="220"/>
        <v>0</v>
      </c>
      <c r="AJ87">
        <f t="shared" si="221"/>
        <v>0</v>
      </c>
      <c r="AK87">
        <f t="shared" si="222"/>
        <v>0</v>
      </c>
      <c r="AL87" s="38" t="str">
        <f>IF(AG87=0,"",IF(AJ87&gt;Configurações!$B$15,"7DIA ","")&amp;IF(AND(WEEKDAY(AC$5)=1,AK87&gt;IF($D87="F",Configurações!$B$13,Configurações!$B$14)),"DOM ","")&amp;IF(Configurações!$B$3="Simples","",IF(ROUND(AH87*1440,0)&lt;=ROUND(Configurações!$B$11*1440,0),IF(ROUND(AI87*1440,0)&gt;0,"INT-INDEVIDO",""),IF(ROUND(AH87*1440,0)&lt;=ROUND(Configurações!$B$12*1440,0),IF(ROUND(AI87*1440,0)&lt;&gt;ROUND(Configurações!$B$8*1440,0),"INT-15MIN",""),IF(OR(ROUND(AI87*1440,0)&lt;ROUND(Configurações!$B$9*1440,0),ROUND(AI87*1440,0)&gt;ROUND(Configurações!$B$10*1440,0)),"INT-1H2H","")))))</f>
        <v/>
      </c>
      <c r="AM87" t="str">
        <f>IF(Configurações!$B$3="Simples",IF('Escala Simples'!F87="Trabalho","TRAB",IF('Escala Simples'!F87="Folga","FOLGA",IF('Escala Simples'!F87="Atestado","ATEST",IF('Escala Simples'!F87="Férias","FERIAS","")))),"")</f>
        <v/>
      </c>
      <c r="AN87" s="71" t="str">
        <f>IF(Configurações!$B$3="Colunas",IF('Escala Colunas'!Q89="","",'Escala Colunas'!Q89),IF(Configurações!$B$3="Simples","",IF('Escala Linhas'!S87="","",'Escala Linhas'!S87)))</f>
        <v/>
      </c>
      <c r="AO87" s="71" t="str">
        <f>IF(Configurações!$B$3="Colunas",IF('Escala Colunas'!Q90="","",'Escala Colunas'!Q90),IF(Configurações!$B$3="Simples","",IF('Escala Linhas'!T87="","",'Escala Linhas'!T87)))</f>
        <v/>
      </c>
      <c r="AP87" s="71" t="str">
        <f>IF(Configurações!$B$3="Colunas",IF('Escala Colunas'!Q91="","",'Escala Colunas'!Q91),IF(Configurações!$B$3="Simples","",IF('Escala Linhas'!U87="","",'Escala Linhas'!U87)))</f>
        <v/>
      </c>
      <c r="AQ87" s="71" t="str">
        <f>IF(Configurações!$B$3="Colunas",IF('Escala Colunas'!Q92="","",'Escala Colunas'!Q92),IF(Configurações!$B$3="Simples","",IF('Escala Linhas'!V87="","",'Escala Linhas'!V87)))</f>
        <v/>
      </c>
      <c r="AR87">
        <f>IF($B87="",0,IF(Configurações!$B$3="Simples",IF(OR(AX87="TRAB",AX87="ATEST"),1,0),IF(AND(AN87&lt;&gt;"",AQ87&lt;&gt;""),1,0)))</f>
        <v>0</v>
      </c>
      <c r="AS87" s="72">
        <f>IF(AND(AR87=1,Configurações!$B$3&lt;&gt;"Simples"),MOD(AQ87-AN87,1)-AT87,0)</f>
        <v>0</v>
      </c>
      <c r="AT87" s="72">
        <f t="shared" si="223"/>
        <v>0</v>
      </c>
      <c r="AU87">
        <f t="shared" si="224"/>
        <v>0</v>
      </c>
      <c r="AV87">
        <f t="shared" si="225"/>
        <v>0</v>
      </c>
      <c r="AW87" s="38" t="str">
        <f>IF(AR87=0,"",IF(AU87&gt;Configurações!$B$15,"7DIA ","")&amp;IF(AND(WEEKDAY(AN$5)=1,AV87&gt;IF($D87="F",Configurações!$B$13,Configurações!$B$14)),"DOM ","")&amp;IF(Configurações!$B$3="Simples","",IF(ROUND(AS87*1440,0)&lt;=ROUND(Configurações!$B$11*1440,0),IF(ROUND(AT87*1440,0)&gt;0,"INT-INDEVIDO",""),IF(ROUND(AS87*1440,0)&lt;=ROUND(Configurações!$B$12*1440,0),IF(ROUND(AT87*1440,0)&lt;&gt;ROUND(Configurações!$B$8*1440,0),"INT-15MIN",""),IF(OR(ROUND(AT87*1440,0)&lt;ROUND(Configurações!$B$9*1440,0),ROUND(AT87*1440,0)&gt;ROUND(Configurações!$B$10*1440,0)),"INT-1H2H","")))))</f>
        <v/>
      </c>
      <c r="AX87" t="str">
        <f>IF(Configurações!$B$3="Simples",IF('Escala Simples'!G87="Trabalho","TRAB",IF('Escala Simples'!G87="Folga","FOLGA",IF('Escala Simples'!G87="Atestado","ATEST",IF('Escala Simples'!G87="Férias","FERIAS","")))),"")</f>
        <v/>
      </c>
      <c r="AY87" s="71" t="str">
        <f>IF(Configurações!$B$3="Colunas",IF('Escala Colunas'!Q94="","",'Escala Colunas'!Q94),IF(Configurações!$B$3="Simples","",IF('Escala Linhas'!X87="","",'Escala Linhas'!X87)))</f>
        <v/>
      </c>
      <c r="AZ87" s="71" t="str">
        <f>IF(Configurações!$B$3="Colunas",IF('Escala Colunas'!Q95="","",'Escala Colunas'!Q95),IF(Configurações!$B$3="Simples","",IF('Escala Linhas'!Y87="","",'Escala Linhas'!Y87)))</f>
        <v/>
      </c>
      <c r="BA87" s="71" t="str">
        <f>IF(Configurações!$B$3="Colunas",IF('Escala Colunas'!Q96="","",'Escala Colunas'!Q96),IF(Configurações!$B$3="Simples","",IF('Escala Linhas'!Z87="","",'Escala Linhas'!Z87)))</f>
        <v/>
      </c>
      <c r="BB87" s="71" t="str">
        <f>IF(Configurações!$B$3="Colunas",IF('Escala Colunas'!Q97="","",'Escala Colunas'!Q97),IF(Configurações!$B$3="Simples","",IF('Escala Linhas'!AA87="","",'Escala Linhas'!AA87)))</f>
        <v/>
      </c>
      <c r="BC87">
        <f>IF($B87="",0,IF(Configurações!$B$3="Simples",IF(OR(BI87="TRAB",BI87="ATEST"),1,0),IF(AND(AY87&lt;&gt;"",BB87&lt;&gt;""),1,0)))</f>
        <v>0</v>
      </c>
      <c r="BD87" s="72">
        <f>IF(AND(BC87=1,Configurações!$B$3&lt;&gt;"Simples"),MOD(BB87-AY87,1)-BE87,0)</f>
        <v>0</v>
      </c>
      <c r="BE87" s="72">
        <f t="shared" si="226"/>
        <v>0</v>
      </c>
      <c r="BF87">
        <f t="shared" si="227"/>
        <v>0</v>
      </c>
      <c r="BG87">
        <f t="shared" si="228"/>
        <v>0</v>
      </c>
      <c r="BH87" s="38" t="str">
        <f>IF(BC87=0,"",IF(BF87&gt;Configurações!$B$15,"7DIA ","")&amp;IF(AND(WEEKDAY(AY$5)=1,BG87&gt;IF($D87="F",Configurações!$B$13,Configurações!$B$14)),"DOM ","")&amp;IF(Configurações!$B$3="Simples","",IF(ROUND(BD87*1440,0)&lt;=ROUND(Configurações!$B$11*1440,0),IF(ROUND(BE87*1440,0)&gt;0,"INT-INDEVIDO",""),IF(ROUND(BD87*1440,0)&lt;=ROUND(Configurações!$B$12*1440,0),IF(ROUND(BE87*1440,0)&lt;&gt;ROUND(Configurações!$B$8*1440,0),"INT-15MIN",""),IF(OR(ROUND(BE87*1440,0)&lt;ROUND(Configurações!$B$9*1440,0),ROUND(BE87*1440,0)&gt;ROUND(Configurações!$B$10*1440,0)),"INT-1H2H","")))))</f>
        <v/>
      </c>
      <c r="BI87" t="str">
        <f>IF(Configurações!$B$3="Simples",IF('Escala Simples'!H87="Trabalho","TRAB",IF('Escala Simples'!H87="Folga","FOLGA",IF('Escala Simples'!H87="Atestado","ATEST",IF('Escala Simples'!H87="Férias","FERIAS","")))),"")</f>
        <v/>
      </c>
      <c r="BJ87" s="71" t="str">
        <f>IF(Configurações!$B$3="Colunas",IF('Escala Colunas'!Q99="","",'Escala Colunas'!Q99),IF(Configurações!$B$3="Simples","",IF('Escala Linhas'!AC87="","",'Escala Linhas'!AC87)))</f>
        <v/>
      </c>
      <c r="BK87" s="71" t="str">
        <f>IF(Configurações!$B$3="Colunas",IF('Escala Colunas'!Q100="","",'Escala Colunas'!Q100),IF(Configurações!$B$3="Simples","",IF('Escala Linhas'!AD87="","",'Escala Linhas'!AD87)))</f>
        <v/>
      </c>
      <c r="BL87" s="71" t="str">
        <f>IF(Configurações!$B$3="Colunas",IF('Escala Colunas'!Q101="","",'Escala Colunas'!Q101),IF(Configurações!$B$3="Simples","",IF('Escala Linhas'!AE87="","",'Escala Linhas'!AE87)))</f>
        <v/>
      </c>
      <c r="BM87" s="71" t="str">
        <f>IF(Configurações!$B$3="Colunas",IF('Escala Colunas'!Q102="","",'Escala Colunas'!Q102),IF(Configurações!$B$3="Simples","",IF('Escala Linhas'!AF87="","",'Escala Linhas'!AF87)))</f>
        <v/>
      </c>
      <c r="BN87">
        <f>IF($B87="",0,IF(Configurações!$B$3="Simples",IF(OR(BT87="TRAB",BT87="ATEST"),1,0),IF(AND(BJ87&lt;&gt;"",BM87&lt;&gt;""),1,0)))</f>
        <v>0</v>
      </c>
      <c r="BO87" s="72">
        <f>IF(AND(BN87=1,Configurações!$B$3&lt;&gt;"Simples"),MOD(BM87-BJ87,1)-BP87,0)</f>
        <v>0</v>
      </c>
      <c r="BP87" s="72">
        <f t="shared" si="229"/>
        <v>0</v>
      </c>
      <c r="BQ87">
        <f t="shared" si="230"/>
        <v>0</v>
      </c>
      <c r="BR87">
        <f t="shared" si="231"/>
        <v>0</v>
      </c>
      <c r="BS87" s="38" t="str">
        <f>IF(BN87=0,"",IF(BQ87&gt;Configurações!$B$15,"7DIA ","")&amp;IF(AND(WEEKDAY(BJ$5)=1,BR87&gt;IF($D87="F",Configurações!$B$13,Configurações!$B$14)),"DOM ","")&amp;IF(Configurações!$B$3="Simples","",IF(ROUND(BO87*1440,0)&lt;=ROUND(Configurações!$B$11*1440,0),IF(ROUND(BP87*1440,0)&gt;0,"INT-INDEVIDO",""),IF(ROUND(BO87*1440,0)&lt;=ROUND(Configurações!$B$12*1440,0),IF(ROUND(BP87*1440,0)&lt;&gt;ROUND(Configurações!$B$8*1440,0),"INT-15MIN",""),IF(OR(ROUND(BP87*1440,0)&lt;ROUND(Configurações!$B$9*1440,0),ROUND(BP87*1440,0)&gt;ROUND(Configurações!$B$10*1440,0)),"INT-1H2H","")))))</f>
        <v/>
      </c>
      <c r="BT87" t="str">
        <f>IF(Configurações!$B$3="Simples",IF('Escala Simples'!I87="Trabalho","TRAB",IF('Escala Simples'!I87="Folga","FOLGA",IF('Escala Simples'!I87="Atestado","ATEST",IF('Escala Simples'!I87="Férias","FERIAS","")))),"")</f>
        <v/>
      </c>
      <c r="BU87" s="71" t="str">
        <f>IF(Configurações!$B$3="Colunas",IF('Escala Colunas'!Q104="","",'Escala Colunas'!Q104),IF(Configurações!$B$3="Simples","",IF('Escala Linhas'!AH87="","",'Escala Linhas'!AH87)))</f>
        <v/>
      </c>
      <c r="BV87" s="71" t="str">
        <f>IF(Configurações!$B$3="Colunas",IF('Escala Colunas'!Q105="","",'Escala Colunas'!Q105),IF(Configurações!$B$3="Simples","",IF('Escala Linhas'!AI87="","",'Escala Linhas'!AI87)))</f>
        <v/>
      </c>
      <c r="BW87" s="71" t="str">
        <f>IF(Configurações!$B$3="Colunas",IF('Escala Colunas'!Q106="","",'Escala Colunas'!Q106),IF(Configurações!$B$3="Simples","",IF('Escala Linhas'!AJ87="","",'Escala Linhas'!AJ87)))</f>
        <v/>
      </c>
      <c r="BX87" s="71" t="str">
        <f>IF(Configurações!$B$3="Colunas",IF('Escala Colunas'!Q107="","",'Escala Colunas'!Q107),IF(Configurações!$B$3="Simples","",IF('Escala Linhas'!AK87="","",'Escala Linhas'!AK87)))</f>
        <v/>
      </c>
      <c r="BY87">
        <f>IF($B87="",0,IF(Configurações!$B$3="Simples",IF(OR(CE87="TRAB",CE87="ATEST"),1,0),IF(AND(BU87&lt;&gt;"",BX87&lt;&gt;""),1,0)))</f>
        <v>0</v>
      </c>
      <c r="BZ87" s="72">
        <f>IF(AND(BY87=1,Configurações!$B$3&lt;&gt;"Simples"),MOD(BX87-BU87,1)-CA87,0)</f>
        <v>0</v>
      </c>
      <c r="CA87" s="72">
        <f t="shared" si="232"/>
        <v>0</v>
      </c>
      <c r="CB87">
        <f t="shared" si="233"/>
        <v>0</v>
      </c>
      <c r="CC87">
        <f t="shared" si="234"/>
        <v>0</v>
      </c>
      <c r="CD87" s="38" t="str">
        <f>IF(BY87=0,"",IF(CB87&gt;Configurações!$B$15,"7DIA ","")&amp;IF(AND(WEEKDAY(BU$5)=1,CC87&gt;IF($D87="F",Configurações!$B$13,Configurações!$B$14)),"DOM ","")&amp;IF(Configurações!$B$3="Simples","",IF(ROUND(BZ87*1440,0)&lt;=ROUND(Configurações!$B$11*1440,0),IF(ROUND(CA87*1440,0)&gt;0,"INT-INDEVIDO",""),IF(ROUND(BZ87*1440,0)&lt;=ROUND(Configurações!$B$12*1440,0),IF(ROUND(CA87*1440,0)&lt;&gt;ROUND(Configurações!$B$8*1440,0),"INT-15MIN",""),IF(OR(ROUND(CA87*1440,0)&lt;ROUND(Configurações!$B$9*1440,0),ROUND(CA87*1440,0)&gt;ROUND(Configurações!$B$10*1440,0)),"INT-1H2H","")))))</f>
        <v/>
      </c>
      <c r="CE87" t="str">
        <f>IF(Configurações!$B$3="Simples",IF('Escala Simples'!J87="Trabalho","TRAB",IF('Escala Simples'!J87="Folga","FOLGA",IF('Escala Simples'!J87="Atestado","ATEST",IF('Escala Simples'!J87="Férias","FERIAS","")))),"")</f>
        <v/>
      </c>
      <c r="CF87" s="71" t="str">
        <f>IF(Configurações!$B$3="Colunas",IF('Escala Colunas'!Q112="","",'Escala Colunas'!Q112),IF(Configurações!$B$3="Simples","",IF('Escala Linhas'!AP87="","",'Escala Linhas'!AP87)))</f>
        <v/>
      </c>
      <c r="CG87" s="71" t="str">
        <f>IF(Configurações!$B$3="Colunas",IF('Escala Colunas'!Q113="","",'Escala Colunas'!Q113),IF(Configurações!$B$3="Simples","",IF('Escala Linhas'!AQ87="","",'Escala Linhas'!AQ87)))</f>
        <v/>
      </c>
      <c r="CH87" s="71" t="str">
        <f>IF(Configurações!$B$3="Colunas",IF('Escala Colunas'!Q114="","",'Escala Colunas'!Q114),IF(Configurações!$B$3="Simples","",IF('Escala Linhas'!AR87="","",'Escala Linhas'!AR87)))</f>
        <v/>
      </c>
      <c r="CI87" s="71" t="str">
        <f>IF(Configurações!$B$3="Colunas",IF('Escala Colunas'!Q115="","",'Escala Colunas'!Q115),IF(Configurações!$B$3="Simples","",IF('Escala Linhas'!AS87="","",'Escala Linhas'!AS87)))</f>
        <v/>
      </c>
      <c r="CJ87">
        <f>IF($B87="",0,IF(Configurações!$B$3="Simples",IF(OR(CP87="TRAB",CP87="ATEST"),1,0),IF(AND(CF87&lt;&gt;"",CI87&lt;&gt;""),1,0)))</f>
        <v>0</v>
      </c>
      <c r="CK87" s="72">
        <f>IF(AND(CJ87=1,Configurações!$B$3&lt;&gt;"Simples"),MOD(CI87-CF87,1)-CL87,0)</f>
        <v>0</v>
      </c>
      <c r="CL87" s="72">
        <f t="shared" si="235"/>
        <v>0</v>
      </c>
      <c r="CM87">
        <f t="shared" si="236"/>
        <v>0</v>
      </c>
      <c r="CN87">
        <f t="shared" si="237"/>
        <v>0</v>
      </c>
      <c r="CO87" s="38" t="str">
        <f>IF(CJ87=0,"",IF(CM87&gt;Configurações!$B$15,"7DIA ","")&amp;IF(AND(WEEKDAY(CF$5)=1,CN87&gt;IF($D87="F",Configurações!$B$13,Configurações!$B$14)),"DOM ","")&amp;IF(Configurações!$B$3="Simples","",IF(ROUND(CK87*1440,0)&lt;=ROUND(Configurações!$B$11*1440,0),IF(ROUND(CL87*1440,0)&gt;0,"INT-INDEVIDO",""),IF(ROUND(CK87*1440,0)&lt;=ROUND(Configurações!$B$12*1440,0),IF(ROUND(CL87*1440,0)&lt;&gt;ROUND(Configurações!$B$8*1440,0),"INT-15MIN",""),IF(OR(ROUND(CL87*1440,0)&lt;ROUND(Configurações!$B$9*1440,0),ROUND(CL87*1440,0)&gt;ROUND(Configurações!$B$10*1440,0)),"INT-1H2H","")))))</f>
        <v/>
      </c>
      <c r="CP87" t="str">
        <f>IF(Configurações!$B$3="Simples",IF('Escala Simples'!M87="Trabalho","TRAB",IF('Escala Simples'!M87="Folga","FOLGA",IF('Escala Simples'!M87="Atestado","ATEST",IF('Escala Simples'!M87="Férias","FERIAS","")))),"")</f>
        <v/>
      </c>
      <c r="CQ87" s="71" t="str">
        <f>IF(Configurações!$B$3="Colunas",IF('Escala Colunas'!Q117="","",'Escala Colunas'!Q117),IF(Configurações!$B$3="Simples","",IF('Escala Linhas'!AU87="","",'Escala Linhas'!AU87)))</f>
        <v/>
      </c>
      <c r="CR87" s="71" t="str">
        <f>IF(Configurações!$B$3="Colunas",IF('Escala Colunas'!Q118="","",'Escala Colunas'!Q118),IF(Configurações!$B$3="Simples","",IF('Escala Linhas'!AV87="","",'Escala Linhas'!AV87)))</f>
        <v/>
      </c>
      <c r="CS87" s="71" t="str">
        <f>IF(Configurações!$B$3="Colunas",IF('Escala Colunas'!Q119="","",'Escala Colunas'!Q119),IF(Configurações!$B$3="Simples","",IF('Escala Linhas'!AW87="","",'Escala Linhas'!AW87)))</f>
        <v/>
      </c>
      <c r="CT87" s="71" t="str">
        <f>IF(Configurações!$B$3="Colunas",IF('Escala Colunas'!Q120="","",'Escala Colunas'!Q120),IF(Configurações!$B$3="Simples","",IF('Escala Linhas'!AX87="","",'Escala Linhas'!AX87)))</f>
        <v/>
      </c>
      <c r="CU87">
        <f>IF($B87="",0,IF(Configurações!$B$3="Simples",IF(OR(DA87="TRAB",DA87="ATEST"),1,0),IF(AND(CQ87&lt;&gt;"",CT87&lt;&gt;""),1,0)))</f>
        <v>0</v>
      </c>
      <c r="CV87" s="72">
        <f>IF(AND(CU87=1,Configurações!$B$3&lt;&gt;"Simples"),MOD(CT87-CQ87,1)-CW87,0)</f>
        <v>0</v>
      </c>
      <c r="CW87" s="72">
        <f t="shared" si="238"/>
        <v>0</v>
      </c>
      <c r="CX87">
        <f t="shared" si="239"/>
        <v>0</v>
      </c>
      <c r="CY87">
        <f t="shared" si="240"/>
        <v>0</v>
      </c>
      <c r="CZ87" s="38" t="str">
        <f>IF(CU87=0,"",IF(CX87&gt;Configurações!$B$15,"7DIA ","")&amp;IF(AND(WEEKDAY(CQ$5)=1,CY87&gt;IF($D87="F",Configurações!$B$13,Configurações!$B$14)),"DOM ","")&amp;IF(Configurações!$B$3="Simples","",IF(ROUND(CV87*1440,0)&lt;=ROUND(Configurações!$B$11*1440,0),IF(ROUND(CW87*1440,0)&gt;0,"INT-INDEVIDO",""),IF(ROUND(CV87*1440,0)&lt;=ROUND(Configurações!$B$12*1440,0),IF(ROUND(CW87*1440,0)&lt;&gt;ROUND(Configurações!$B$8*1440,0),"INT-15MIN",""),IF(OR(ROUND(CW87*1440,0)&lt;ROUND(Configurações!$B$9*1440,0),ROUND(CW87*1440,0)&gt;ROUND(Configurações!$B$10*1440,0)),"INT-1H2H","")))))</f>
        <v/>
      </c>
      <c r="DA87" t="str">
        <f>IF(Configurações!$B$3="Simples",IF('Escala Simples'!N87="Trabalho","TRAB",IF('Escala Simples'!N87="Folga","FOLGA",IF('Escala Simples'!N87="Atestado","ATEST",IF('Escala Simples'!N87="Férias","FERIAS","")))),"")</f>
        <v/>
      </c>
      <c r="DB87" s="71" t="str">
        <f>IF(Configurações!$B$3="Colunas",IF('Escala Colunas'!Q122="","",'Escala Colunas'!Q122),IF(Configurações!$B$3="Simples","",IF('Escala Linhas'!AZ87="","",'Escala Linhas'!AZ87)))</f>
        <v/>
      </c>
      <c r="DC87" s="71" t="str">
        <f>IF(Configurações!$B$3="Colunas",IF('Escala Colunas'!Q123="","",'Escala Colunas'!Q123),IF(Configurações!$B$3="Simples","",IF('Escala Linhas'!BA87="","",'Escala Linhas'!BA87)))</f>
        <v/>
      </c>
      <c r="DD87" s="71" t="str">
        <f>IF(Configurações!$B$3="Colunas",IF('Escala Colunas'!Q124="","",'Escala Colunas'!Q124),IF(Configurações!$B$3="Simples","",IF('Escala Linhas'!BB87="","",'Escala Linhas'!BB87)))</f>
        <v/>
      </c>
      <c r="DE87" s="71" t="str">
        <f>IF(Configurações!$B$3="Colunas",IF('Escala Colunas'!Q125="","",'Escala Colunas'!Q125),IF(Configurações!$B$3="Simples","",IF('Escala Linhas'!BC87="","",'Escala Linhas'!BC87)))</f>
        <v/>
      </c>
      <c r="DF87">
        <f>IF($B87="",0,IF(Configurações!$B$3="Simples",IF(OR(DL87="TRAB",DL87="ATEST"),1,0),IF(AND(DB87&lt;&gt;"",DE87&lt;&gt;""),1,0)))</f>
        <v>0</v>
      </c>
      <c r="DG87" s="72">
        <f>IF(AND(DF87=1,Configurações!$B$3&lt;&gt;"Simples"),MOD(DE87-DB87,1)-DH87,0)</f>
        <v>0</v>
      </c>
      <c r="DH87" s="72">
        <f t="shared" si="241"/>
        <v>0</v>
      </c>
      <c r="DI87">
        <f t="shared" si="242"/>
        <v>0</v>
      </c>
      <c r="DJ87">
        <f t="shared" si="243"/>
        <v>0</v>
      </c>
      <c r="DK87" s="38" t="str">
        <f>IF(DF87=0,"",IF(DI87&gt;Configurações!$B$15,"7DIA ","")&amp;IF(AND(WEEKDAY(DB$5)=1,DJ87&gt;IF($D87="F",Configurações!$B$13,Configurações!$B$14)),"DOM ","")&amp;IF(Configurações!$B$3="Simples","",IF(ROUND(DG87*1440,0)&lt;=ROUND(Configurações!$B$11*1440,0),IF(ROUND(DH87*1440,0)&gt;0,"INT-INDEVIDO",""),IF(ROUND(DG87*1440,0)&lt;=ROUND(Configurações!$B$12*1440,0),IF(ROUND(DH87*1440,0)&lt;&gt;ROUND(Configurações!$B$8*1440,0),"INT-15MIN",""),IF(OR(ROUND(DH87*1440,0)&lt;ROUND(Configurações!$B$9*1440,0),ROUND(DH87*1440,0)&gt;ROUND(Configurações!$B$10*1440,0)),"INT-1H2H","")))))</f>
        <v/>
      </c>
      <c r="DL87" t="str">
        <f>IF(Configurações!$B$3="Simples",IF('Escala Simples'!O87="Trabalho","TRAB",IF('Escala Simples'!O87="Folga","FOLGA",IF('Escala Simples'!O87="Atestado","ATEST",IF('Escala Simples'!O87="Férias","FERIAS","")))),"")</f>
        <v/>
      </c>
      <c r="DM87" s="71" t="str">
        <f>IF(Configurações!$B$3="Colunas",IF('Escala Colunas'!Q127="","",'Escala Colunas'!Q127),IF(Configurações!$B$3="Simples","",IF('Escala Linhas'!BE87="","",'Escala Linhas'!BE87)))</f>
        <v/>
      </c>
      <c r="DN87" s="71" t="str">
        <f>IF(Configurações!$B$3="Colunas",IF('Escala Colunas'!Q128="","",'Escala Colunas'!Q128),IF(Configurações!$B$3="Simples","",IF('Escala Linhas'!BF87="","",'Escala Linhas'!BF87)))</f>
        <v/>
      </c>
      <c r="DO87" s="71" t="str">
        <f>IF(Configurações!$B$3="Colunas",IF('Escala Colunas'!Q129="","",'Escala Colunas'!Q129),IF(Configurações!$B$3="Simples","",IF('Escala Linhas'!BG87="","",'Escala Linhas'!BG87)))</f>
        <v/>
      </c>
      <c r="DP87" s="71" t="str">
        <f>IF(Configurações!$B$3="Colunas",IF('Escala Colunas'!Q130="","",'Escala Colunas'!Q130),IF(Configurações!$B$3="Simples","",IF('Escala Linhas'!BH87="","",'Escala Linhas'!BH87)))</f>
        <v/>
      </c>
      <c r="DQ87">
        <f>IF($B87="",0,IF(Configurações!$B$3="Simples",IF(OR(DW87="TRAB",DW87="ATEST"),1,0),IF(AND(DM87&lt;&gt;"",DP87&lt;&gt;""),1,0)))</f>
        <v>0</v>
      </c>
      <c r="DR87" s="72">
        <f>IF(AND(DQ87=1,Configurações!$B$3&lt;&gt;"Simples"),MOD(DP87-DM87,1)-DS87,0)</f>
        <v>0</v>
      </c>
      <c r="DS87" s="72">
        <f t="shared" si="244"/>
        <v>0</v>
      </c>
      <c r="DT87">
        <f t="shared" si="245"/>
        <v>0</v>
      </c>
      <c r="DU87">
        <f t="shared" si="246"/>
        <v>0</v>
      </c>
      <c r="DV87" s="38" t="str">
        <f>IF(DQ87=0,"",IF(DT87&gt;Configurações!$B$15,"7DIA ","")&amp;IF(AND(WEEKDAY(DM$5)=1,DU87&gt;IF($D87="F",Configurações!$B$13,Configurações!$B$14)),"DOM ","")&amp;IF(Configurações!$B$3="Simples","",IF(ROUND(DR87*1440,0)&lt;=ROUND(Configurações!$B$11*1440,0),IF(ROUND(DS87*1440,0)&gt;0,"INT-INDEVIDO",""),IF(ROUND(DR87*1440,0)&lt;=ROUND(Configurações!$B$12*1440,0),IF(ROUND(DS87*1440,0)&lt;&gt;ROUND(Configurações!$B$8*1440,0),"INT-15MIN",""),IF(OR(ROUND(DS87*1440,0)&lt;ROUND(Configurações!$B$9*1440,0),ROUND(DS87*1440,0)&gt;ROUND(Configurações!$B$10*1440,0)),"INT-1H2H","")))))</f>
        <v/>
      </c>
      <c r="DW87" t="str">
        <f>IF(Configurações!$B$3="Simples",IF('Escala Simples'!P87="Trabalho","TRAB",IF('Escala Simples'!P87="Folga","FOLGA",IF('Escala Simples'!P87="Atestado","ATEST",IF('Escala Simples'!P87="Férias","FERIAS","")))),"")</f>
        <v/>
      </c>
      <c r="DX87" s="71" t="str">
        <f>IF(Configurações!$B$3="Colunas",IF('Escala Colunas'!Q132="","",'Escala Colunas'!Q132),IF(Configurações!$B$3="Simples","",IF('Escala Linhas'!BJ87="","",'Escala Linhas'!BJ87)))</f>
        <v/>
      </c>
      <c r="DY87" s="71" t="str">
        <f>IF(Configurações!$B$3="Colunas",IF('Escala Colunas'!Q133="","",'Escala Colunas'!Q133),IF(Configurações!$B$3="Simples","",IF('Escala Linhas'!BK87="","",'Escala Linhas'!BK87)))</f>
        <v/>
      </c>
      <c r="DZ87" s="71" t="str">
        <f>IF(Configurações!$B$3="Colunas",IF('Escala Colunas'!Q134="","",'Escala Colunas'!Q134),IF(Configurações!$B$3="Simples","",IF('Escala Linhas'!BL87="","",'Escala Linhas'!BL87)))</f>
        <v/>
      </c>
      <c r="EA87" s="71" t="str">
        <f>IF(Configurações!$B$3="Colunas",IF('Escala Colunas'!Q135="","",'Escala Colunas'!Q135),IF(Configurações!$B$3="Simples","",IF('Escala Linhas'!BM87="","",'Escala Linhas'!BM87)))</f>
        <v/>
      </c>
      <c r="EB87">
        <f>IF($B87="",0,IF(Configurações!$B$3="Simples",IF(OR(EH87="TRAB",EH87="ATEST"),1,0),IF(AND(DX87&lt;&gt;"",EA87&lt;&gt;""),1,0)))</f>
        <v>0</v>
      </c>
      <c r="EC87" s="72">
        <f>IF(AND(EB87=1,Configurações!$B$3&lt;&gt;"Simples"),MOD(EA87-DX87,1)-ED87,0)</f>
        <v>0</v>
      </c>
      <c r="ED87" s="72">
        <f t="shared" si="247"/>
        <v>0</v>
      </c>
      <c r="EE87">
        <f t="shared" si="248"/>
        <v>0</v>
      </c>
      <c r="EF87">
        <f t="shared" si="249"/>
        <v>0</v>
      </c>
      <c r="EG87" s="38" t="str">
        <f>IF(EB87=0,"",IF(EE87&gt;Configurações!$B$15,"7DIA ","")&amp;IF(AND(WEEKDAY(DX$5)=1,EF87&gt;IF($D87="F",Configurações!$B$13,Configurações!$B$14)),"DOM ","")&amp;IF(Configurações!$B$3="Simples","",IF(ROUND(EC87*1440,0)&lt;=ROUND(Configurações!$B$11*1440,0),IF(ROUND(ED87*1440,0)&gt;0,"INT-INDEVIDO",""),IF(ROUND(EC87*1440,0)&lt;=ROUND(Configurações!$B$12*1440,0),IF(ROUND(ED87*1440,0)&lt;&gt;ROUND(Configurações!$B$8*1440,0),"INT-15MIN",""),IF(OR(ROUND(ED87*1440,0)&lt;ROUND(Configurações!$B$9*1440,0),ROUND(ED87*1440,0)&gt;ROUND(Configurações!$B$10*1440,0)),"INT-1H2H","")))))</f>
        <v/>
      </c>
      <c r="EH87" t="str">
        <f>IF(Configurações!$B$3="Simples",IF('Escala Simples'!Q87="Trabalho","TRAB",IF('Escala Simples'!Q87="Folga","FOLGA",IF('Escala Simples'!Q87="Atestado","ATEST",IF('Escala Simples'!Q87="Férias","FERIAS","")))),"")</f>
        <v/>
      </c>
      <c r="EI87" s="71" t="str">
        <f>IF(Configurações!$B$3="Colunas",IF('Escala Colunas'!Q137="","",'Escala Colunas'!Q137),IF(Configurações!$B$3="Simples","",IF('Escala Linhas'!BO87="","",'Escala Linhas'!BO87)))</f>
        <v/>
      </c>
      <c r="EJ87" s="71" t="str">
        <f>IF(Configurações!$B$3="Colunas",IF('Escala Colunas'!Q138="","",'Escala Colunas'!Q138),IF(Configurações!$B$3="Simples","",IF('Escala Linhas'!BP87="","",'Escala Linhas'!BP87)))</f>
        <v/>
      </c>
      <c r="EK87" s="71" t="str">
        <f>IF(Configurações!$B$3="Colunas",IF('Escala Colunas'!Q139="","",'Escala Colunas'!Q139),IF(Configurações!$B$3="Simples","",IF('Escala Linhas'!BQ87="","",'Escala Linhas'!BQ87)))</f>
        <v/>
      </c>
      <c r="EL87" s="71" t="str">
        <f>IF(Configurações!$B$3="Colunas",IF('Escala Colunas'!Q140="","",'Escala Colunas'!Q140),IF(Configurações!$B$3="Simples","",IF('Escala Linhas'!BR87="","",'Escala Linhas'!BR87)))</f>
        <v/>
      </c>
      <c r="EM87">
        <f>IF($B87="",0,IF(Configurações!$B$3="Simples",IF(OR(ES87="TRAB",ES87="ATEST"),1,0),IF(AND(EI87&lt;&gt;"",EL87&lt;&gt;""),1,0)))</f>
        <v>0</v>
      </c>
      <c r="EN87" s="72">
        <f>IF(AND(EM87=1,Configurações!$B$3&lt;&gt;"Simples"),MOD(EL87-EI87,1)-EO87,0)</f>
        <v>0</v>
      </c>
      <c r="EO87" s="72">
        <f t="shared" si="250"/>
        <v>0</v>
      </c>
      <c r="EP87">
        <f t="shared" si="251"/>
        <v>0</v>
      </c>
      <c r="EQ87">
        <f t="shared" si="252"/>
        <v>0</v>
      </c>
      <c r="ER87" s="38" t="str">
        <f>IF(EM87=0,"",IF(EP87&gt;Configurações!$B$15,"7DIA ","")&amp;IF(AND(WEEKDAY(EI$5)=1,EQ87&gt;IF($D87="F",Configurações!$B$13,Configurações!$B$14)),"DOM ","")&amp;IF(Configurações!$B$3="Simples","",IF(ROUND(EN87*1440,0)&lt;=ROUND(Configurações!$B$11*1440,0),IF(ROUND(EO87*1440,0)&gt;0,"INT-INDEVIDO",""),IF(ROUND(EN87*1440,0)&lt;=ROUND(Configurações!$B$12*1440,0),IF(ROUND(EO87*1440,0)&lt;&gt;ROUND(Configurações!$B$8*1440,0),"INT-15MIN",""),IF(OR(ROUND(EO87*1440,0)&lt;ROUND(Configurações!$B$9*1440,0),ROUND(EO87*1440,0)&gt;ROUND(Configurações!$B$10*1440,0)),"INT-1H2H","")))))</f>
        <v/>
      </c>
      <c r="ES87" t="str">
        <f>IF(Configurações!$B$3="Simples",IF('Escala Simples'!R87="Trabalho","TRAB",IF('Escala Simples'!R87="Folga","FOLGA",IF('Escala Simples'!R87="Atestado","ATEST",IF('Escala Simples'!R87="Férias","FERIAS","")))),"")</f>
        <v/>
      </c>
      <c r="ET87" s="71" t="str">
        <f>IF(Configurações!$B$3="Colunas",IF('Escala Colunas'!Q142="","",'Escala Colunas'!Q142),IF(Configurações!$B$3="Simples","",IF('Escala Linhas'!BT87="","",'Escala Linhas'!BT87)))</f>
        <v/>
      </c>
      <c r="EU87" s="71" t="str">
        <f>IF(Configurações!$B$3="Colunas",IF('Escala Colunas'!Q143="","",'Escala Colunas'!Q143),IF(Configurações!$B$3="Simples","",IF('Escala Linhas'!BU87="","",'Escala Linhas'!BU87)))</f>
        <v/>
      </c>
      <c r="EV87" s="71" t="str">
        <f>IF(Configurações!$B$3="Colunas",IF('Escala Colunas'!Q144="","",'Escala Colunas'!Q144),IF(Configurações!$B$3="Simples","",IF('Escala Linhas'!BV87="","",'Escala Linhas'!BV87)))</f>
        <v/>
      </c>
      <c r="EW87" s="71" t="str">
        <f>IF(Configurações!$B$3="Colunas",IF('Escala Colunas'!Q145="","",'Escala Colunas'!Q145),IF(Configurações!$B$3="Simples","",IF('Escala Linhas'!BW87="","",'Escala Linhas'!BW87)))</f>
        <v/>
      </c>
      <c r="EX87">
        <f>IF($B87="",0,IF(Configurações!$B$3="Simples",IF(OR(FD87="TRAB",FD87="ATEST"),1,0),IF(AND(ET87&lt;&gt;"",EW87&lt;&gt;""),1,0)))</f>
        <v>0</v>
      </c>
      <c r="EY87" s="72">
        <f>IF(AND(EX87=1,Configurações!$B$3&lt;&gt;"Simples"),MOD(EW87-ET87,1)-EZ87,0)</f>
        <v>0</v>
      </c>
      <c r="EZ87" s="72">
        <f t="shared" si="253"/>
        <v>0</v>
      </c>
      <c r="FA87">
        <f t="shared" si="254"/>
        <v>0</v>
      </c>
      <c r="FB87">
        <f t="shared" si="255"/>
        <v>0</v>
      </c>
      <c r="FC87" s="38" t="str">
        <f>IF(EX87=0,"",IF(FA87&gt;Configurações!$B$15,"7DIA ","")&amp;IF(AND(WEEKDAY(ET$5)=1,FB87&gt;IF($D87="F",Configurações!$B$13,Configurações!$B$14)),"DOM ","")&amp;IF(Configurações!$B$3="Simples","",IF(ROUND(EY87*1440,0)&lt;=ROUND(Configurações!$B$11*1440,0),IF(ROUND(EZ87*1440,0)&gt;0,"INT-INDEVIDO",""),IF(ROUND(EY87*1440,0)&lt;=ROUND(Configurações!$B$12*1440,0),IF(ROUND(EZ87*1440,0)&lt;&gt;ROUND(Configurações!$B$8*1440,0),"INT-15MIN",""),IF(OR(ROUND(EZ87*1440,0)&lt;ROUND(Configurações!$B$9*1440,0),ROUND(EZ87*1440,0)&gt;ROUND(Configurações!$B$10*1440,0)),"INT-1H2H","")))))</f>
        <v/>
      </c>
      <c r="FD87" t="str">
        <f>IF(Configurações!$B$3="Simples",IF('Escala Simples'!S87="Trabalho","TRAB",IF('Escala Simples'!S87="Folga","FOLGA",IF('Escala Simples'!S87="Atestado","ATEST",IF('Escala Simples'!S87="Férias","FERIAS","")))),"")</f>
        <v/>
      </c>
      <c r="FE87" s="71" t="str">
        <f>IF(Configurações!$B$3="Colunas",IF('Escala Colunas'!Q150="","",'Escala Colunas'!Q150),IF(Configurações!$B$3="Simples","",IF('Escala Linhas'!CB87="","",'Escala Linhas'!CB87)))</f>
        <v/>
      </c>
      <c r="FF87" s="71" t="str">
        <f>IF(Configurações!$B$3="Colunas",IF('Escala Colunas'!Q151="","",'Escala Colunas'!Q151),IF(Configurações!$B$3="Simples","",IF('Escala Linhas'!CC87="","",'Escala Linhas'!CC87)))</f>
        <v/>
      </c>
      <c r="FG87" s="71" t="str">
        <f>IF(Configurações!$B$3="Colunas",IF('Escala Colunas'!Q152="","",'Escala Colunas'!Q152),IF(Configurações!$B$3="Simples","",IF('Escala Linhas'!CD87="","",'Escala Linhas'!CD87)))</f>
        <v/>
      </c>
      <c r="FH87" s="71" t="str">
        <f>IF(Configurações!$B$3="Colunas",IF('Escala Colunas'!Q153="","",'Escala Colunas'!Q153),IF(Configurações!$B$3="Simples","",IF('Escala Linhas'!CE87="","",'Escala Linhas'!CE87)))</f>
        <v/>
      </c>
      <c r="FI87">
        <f>IF($B87="",0,IF(Configurações!$B$3="Simples",IF(OR(FO87="TRAB",FO87="ATEST"),1,0),IF(AND(FE87&lt;&gt;"",FH87&lt;&gt;""),1,0)))</f>
        <v>0</v>
      </c>
      <c r="FJ87" s="72">
        <f>IF(AND(FI87=1,Configurações!$B$3&lt;&gt;"Simples"),MOD(FH87-FE87,1)-FK87,0)</f>
        <v>0</v>
      </c>
      <c r="FK87" s="72">
        <f t="shared" si="256"/>
        <v>0</v>
      </c>
      <c r="FL87">
        <f t="shared" si="257"/>
        <v>0</v>
      </c>
      <c r="FM87">
        <f t="shared" si="258"/>
        <v>0</v>
      </c>
      <c r="FN87" s="38" t="str">
        <f>IF(FI87=0,"",IF(FL87&gt;Configurações!$B$15,"7DIA ","")&amp;IF(AND(WEEKDAY(FE$5)=1,FM87&gt;IF($D87="F",Configurações!$B$13,Configurações!$B$14)),"DOM ","")&amp;IF(Configurações!$B$3="Simples","",IF(ROUND(FJ87*1440,0)&lt;=ROUND(Configurações!$B$11*1440,0),IF(ROUND(FK87*1440,0)&gt;0,"INT-INDEVIDO",""),IF(ROUND(FJ87*1440,0)&lt;=ROUND(Configurações!$B$12*1440,0),IF(ROUND(FK87*1440,0)&lt;&gt;ROUND(Configurações!$B$8*1440,0),"INT-15MIN",""),IF(OR(ROUND(FK87*1440,0)&lt;ROUND(Configurações!$B$9*1440,0),ROUND(FK87*1440,0)&gt;ROUND(Configurações!$B$10*1440,0)),"INT-1H2H","")))))</f>
        <v/>
      </c>
      <c r="FO87" t="str">
        <f>IF(Configurações!$B$3="Simples",IF('Escala Simples'!V87="Trabalho","TRAB",IF('Escala Simples'!V87="Folga","FOLGA",IF('Escala Simples'!V87="Atestado","ATEST",IF('Escala Simples'!V87="Férias","FERIAS","")))),"")</f>
        <v/>
      </c>
      <c r="FP87" s="71" t="str">
        <f>IF(Configurações!$B$3="Colunas",IF('Escala Colunas'!Q155="","",'Escala Colunas'!Q155),IF(Configurações!$B$3="Simples","",IF('Escala Linhas'!CG87="","",'Escala Linhas'!CG87)))</f>
        <v/>
      </c>
      <c r="FQ87" s="71" t="str">
        <f>IF(Configurações!$B$3="Colunas",IF('Escala Colunas'!Q156="","",'Escala Colunas'!Q156),IF(Configurações!$B$3="Simples","",IF('Escala Linhas'!CH87="","",'Escala Linhas'!CH87)))</f>
        <v/>
      </c>
      <c r="FR87" s="71" t="str">
        <f>IF(Configurações!$B$3="Colunas",IF('Escala Colunas'!Q157="","",'Escala Colunas'!Q157),IF(Configurações!$B$3="Simples","",IF('Escala Linhas'!CI87="","",'Escala Linhas'!CI87)))</f>
        <v/>
      </c>
      <c r="FS87" s="71" t="str">
        <f>IF(Configurações!$B$3="Colunas",IF('Escala Colunas'!Q158="","",'Escala Colunas'!Q158),IF(Configurações!$B$3="Simples","",IF('Escala Linhas'!CJ87="","",'Escala Linhas'!CJ87)))</f>
        <v/>
      </c>
      <c r="FT87">
        <f>IF($B87="",0,IF(Configurações!$B$3="Simples",IF(OR(FZ87="TRAB",FZ87="ATEST"),1,0),IF(AND(FP87&lt;&gt;"",FS87&lt;&gt;""),1,0)))</f>
        <v>0</v>
      </c>
      <c r="FU87" s="72">
        <f>IF(AND(FT87=1,Configurações!$B$3&lt;&gt;"Simples"),MOD(FS87-FP87,1)-FV87,0)</f>
        <v>0</v>
      </c>
      <c r="FV87" s="72">
        <f t="shared" si="259"/>
        <v>0</v>
      </c>
      <c r="FW87">
        <f t="shared" si="260"/>
        <v>0</v>
      </c>
      <c r="FX87">
        <f t="shared" si="261"/>
        <v>0</v>
      </c>
      <c r="FY87" s="38" t="str">
        <f>IF(FT87=0,"",IF(FW87&gt;Configurações!$B$15,"7DIA ","")&amp;IF(AND(WEEKDAY(FP$5)=1,FX87&gt;IF($D87="F",Configurações!$B$13,Configurações!$B$14)),"DOM ","")&amp;IF(Configurações!$B$3="Simples","",IF(ROUND(FU87*1440,0)&lt;=ROUND(Configurações!$B$11*1440,0),IF(ROUND(FV87*1440,0)&gt;0,"INT-INDEVIDO",""),IF(ROUND(FU87*1440,0)&lt;=ROUND(Configurações!$B$12*1440,0),IF(ROUND(FV87*1440,0)&lt;&gt;ROUND(Configurações!$B$8*1440,0),"INT-15MIN",""),IF(OR(ROUND(FV87*1440,0)&lt;ROUND(Configurações!$B$9*1440,0),ROUND(FV87*1440,0)&gt;ROUND(Configurações!$B$10*1440,0)),"INT-1H2H","")))))</f>
        <v/>
      </c>
      <c r="FZ87" t="str">
        <f>IF(Configurações!$B$3="Simples",IF('Escala Simples'!W87="Trabalho","TRAB",IF('Escala Simples'!W87="Folga","FOLGA",IF('Escala Simples'!W87="Atestado","ATEST",IF('Escala Simples'!W87="Férias","FERIAS","")))),"")</f>
        <v/>
      </c>
      <c r="GA87" s="71" t="str">
        <f>IF(Configurações!$B$3="Colunas",IF('Escala Colunas'!Q160="","",'Escala Colunas'!Q160),IF(Configurações!$B$3="Simples","",IF('Escala Linhas'!CL87="","",'Escala Linhas'!CL87)))</f>
        <v/>
      </c>
      <c r="GB87" s="71" t="str">
        <f>IF(Configurações!$B$3="Colunas",IF('Escala Colunas'!Q161="","",'Escala Colunas'!Q161),IF(Configurações!$B$3="Simples","",IF('Escala Linhas'!CM87="","",'Escala Linhas'!CM87)))</f>
        <v/>
      </c>
      <c r="GC87" s="71" t="str">
        <f>IF(Configurações!$B$3="Colunas",IF('Escala Colunas'!Q162="","",'Escala Colunas'!Q162),IF(Configurações!$B$3="Simples","",IF('Escala Linhas'!CN87="","",'Escala Linhas'!CN87)))</f>
        <v/>
      </c>
      <c r="GD87" s="71" t="str">
        <f>IF(Configurações!$B$3="Colunas",IF('Escala Colunas'!Q163="","",'Escala Colunas'!Q163),IF(Configurações!$B$3="Simples","",IF('Escala Linhas'!CO87="","",'Escala Linhas'!CO87)))</f>
        <v/>
      </c>
      <c r="GE87">
        <f>IF($B87="",0,IF(Configurações!$B$3="Simples",IF(OR(GK87="TRAB",GK87="ATEST"),1,0),IF(AND(GA87&lt;&gt;"",GD87&lt;&gt;""),1,0)))</f>
        <v>0</v>
      </c>
      <c r="GF87" s="72">
        <f>IF(AND(GE87=1,Configurações!$B$3&lt;&gt;"Simples"),MOD(GD87-GA87,1)-GG87,0)</f>
        <v>0</v>
      </c>
      <c r="GG87" s="72">
        <f t="shared" si="262"/>
        <v>0</v>
      </c>
      <c r="GH87">
        <f t="shared" si="263"/>
        <v>0</v>
      </c>
      <c r="GI87">
        <f t="shared" si="264"/>
        <v>0</v>
      </c>
      <c r="GJ87" s="38" t="str">
        <f>IF(GE87=0,"",IF(GH87&gt;Configurações!$B$15,"7DIA ","")&amp;IF(AND(WEEKDAY(GA$5)=1,GI87&gt;IF($D87="F",Configurações!$B$13,Configurações!$B$14)),"DOM ","")&amp;IF(Configurações!$B$3="Simples","",IF(ROUND(GF87*1440,0)&lt;=ROUND(Configurações!$B$11*1440,0),IF(ROUND(GG87*1440,0)&gt;0,"INT-INDEVIDO",""),IF(ROUND(GF87*1440,0)&lt;=ROUND(Configurações!$B$12*1440,0),IF(ROUND(GG87*1440,0)&lt;&gt;ROUND(Configurações!$B$8*1440,0),"INT-15MIN",""),IF(OR(ROUND(GG87*1440,0)&lt;ROUND(Configurações!$B$9*1440,0),ROUND(GG87*1440,0)&gt;ROUND(Configurações!$B$10*1440,0)),"INT-1H2H","")))))</f>
        <v/>
      </c>
      <c r="GK87" t="str">
        <f>IF(Configurações!$B$3="Simples",IF('Escala Simples'!X87="Trabalho","TRAB",IF('Escala Simples'!X87="Folga","FOLGA",IF('Escala Simples'!X87="Atestado","ATEST",IF('Escala Simples'!X87="Férias","FERIAS","")))),"")</f>
        <v/>
      </c>
      <c r="GL87" s="71" t="str">
        <f>IF(Configurações!$B$3="Colunas",IF('Escala Colunas'!Q165="","",'Escala Colunas'!Q165),IF(Configurações!$B$3="Simples","",IF('Escala Linhas'!CQ87="","",'Escala Linhas'!CQ87)))</f>
        <v/>
      </c>
      <c r="GM87" s="71" t="str">
        <f>IF(Configurações!$B$3="Colunas",IF('Escala Colunas'!Q166="","",'Escala Colunas'!Q166),IF(Configurações!$B$3="Simples","",IF('Escala Linhas'!CR87="","",'Escala Linhas'!CR87)))</f>
        <v/>
      </c>
      <c r="GN87" s="71" t="str">
        <f>IF(Configurações!$B$3="Colunas",IF('Escala Colunas'!Q167="","",'Escala Colunas'!Q167),IF(Configurações!$B$3="Simples","",IF('Escala Linhas'!CS87="","",'Escala Linhas'!CS87)))</f>
        <v/>
      </c>
      <c r="GO87" s="71" t="str">
        <f>IF(Configurações!$B$3="Colunas",IF('Escala Colunas'!Q168="","",'Escala Colunas'!Q168),IF(Configurações!$B$3="Simples","",IF('Escala Linhas'!CT87="","",'Escala Linhas'!CT87)))</f>
        <v/>
      </c>
      <c r="GP87">
        <f>IF($B87="",0,IF(Configurações!$B$3="Simples",IF(OR(GV87="TRAB",GV87="ATEST"),1,0),IF(AND(GL87&lt;&gt;"",GO87&lt;&gt;""),1,0)))</f>
        <v>0</v>
      </c>
      <c r="GQ87" s="72">
        <f>IF(AND(GP87=1,Configurações!$B$3&lt;&gt;"Simples"),MOD(GO87-GL87,1)-GR87,0)</f>
        <v>0</v>
      </c>
      <c r="GR87" s="72">
        <f t="shared" si="265"/>
        <v>0</v>
      </c>
      <c r="GS87">
        <f t="shared" si="266"/>
        <v>0</v>
      </c>
      <c r="GT87">
        <f t="shared" si="267"/>
        <v>0</v>
      </c>
      <c r="GU87" s="38" t="str">
        <f>IF(GP87=0,"",IF(GS87&gt;Configurações!$B$15,"7DIA ","")&amp;IF(AND(WEEKDAY(GL$5)=1,GT87&gt;IF($D87="F",Configurações!$B$13,Configurações!$B$14)),"DOM ","")&amp;IF(Configurações!$B$3="Simples","",IF(ROUND(GQ87*1440,0)&lt;=ROUND(Configurações!$B$11*1440,0),IF(ROUND(GR87*1440,0)&gt;0,"INT-INDEVIDO",""),IF(ROUND(GQ87*1440,0)&lt;=ROUND(Configurações!$B$12*1440,0),IF(ROUND(GR87*1440,0)&lt;&gt;ROUND(Configurações!$B$8*1440,0),"INT-15MIN",""),IF(OR(ROUND(GR87*1440,0)&lt;ROUND(Configurações!$B$9*1440,0),ROUND(GR87*1440,0)&gt;ROUND(Configurações!$B$10*1440,0)),"INT-1H2H","")))))</f>
        <v/>
      </c>
      <c r="GV87" t="str">
        <f>IF(Configurações!$B$3="Simples",IF('Escala Simples'!Y87="Trabalho","TRAB",IF('Escala Simples'!Y87="Folga","FOLGA",IF('Escala Simples'!Y87="Atestado","ATEST",IF('Escala Simples'!Y87="Férias","FERIAS","")))),"")</f>
        <v/>
      </c>
      <c r="GW87" s="71" t="str">
        <f>IF(Configurações!$B$3="Colunas",IF('Escala Colunas'!Q170="","",'Escala Colunas'!Q170),IF(Configurações!$B$3="Simples","",IF('Escala Linhas'!CV87="","",'Escala Linhas'!CV87)))</f>
        <v/>
      </c>
      <c r="GX87" s="71" t="str">
        <f>IF(Configurações!$B$3="Colunas",IF('Escala Colunas'!Q171="","",'Escala Colunas'!Q171),IF(Configurações!$B$3="Simples","",IF('Escala Linhas'!CW87="","",'Escala Linhas'!CW87)))</f>
        <v/>
      </c>
      <c r="GY87" s="71" t="str">
        <f>IF(Configurações!$B$3="Colunas",IF('Escala Colunas'!Q172="","",'Escala Colunas'!Q172),IF(Configurações!$B$3="Simples","",IF('Escala Linhas'!CX87="","",'Escala Linhas'!CX87)))</f>
        <v/>
      </c>
      <c r="GZ87" s="71" t="str">
        <f>IF(Configurações!$B$3="Colunas",IF('Escala Colunas'!Q173="","",'Escala Colunas'!Q173),IF(Configurações!$B$3="Simples","",IF('Escala Linhas'!CY87="","",'Escala Linhas'!CY87)))</f>
        <v/>
      </c>
      <c r="HA87">
        <f>IF($B87="",0,IF(Configurações!$B$3="Simples",IF(OR(HG87="TRAB",HG87="ATEST"),1,0),IF(AND(GW87&lt;&gt;"",GZ87&lt;&gt;""),1,0)))</f>
        <v>0</v>
      </c>
      <c r="HB87" s="72">
        <f>IF(AND(HA87=1,Configurações!$B$3&lt;&gt;"Simples"),MOD(GZ87-GW87,1)-HC87,0)</f>
        <v>0</v>
      </c>
      <c r="HC87" s="72">
        <f t="shared" si="268"/>
        <v>0</v>
      </c>
      <c r="HD87">
        <f t="shared" si="269"/>
        <v>0</v>
      </c>
      <c r="HE87">
        <f t="shared" si="270"/>
        <v>0</v>
      </c>
      <c r="HF87" s="38" t="str">
        <f>IF(HA87=0,"",IF(HD87&gt;Configurações!$B$15,"7DIA ","")&amp;IF(AND(WEEKDAY(GW$5)=1,HE87&gt;IF($D87="F",Configurações!$B$13,Configurações!$B$14)),"DOM ","")&amp;IF(Configurações!$B$3="Simples","",IF(ROUND(HB87*1440,0)&lt;=ROUND(Configurações!$B$11*1440,0),IF(ROUND(HC87*1440,0)&gt;0,"INT-INDEVIDO",""),IF(ROUND(HB87*1440,0)&lt;=ROUND(Configurações!$B$12*1440,0),IF(ROUND(HC87*1440,0)&lt;&gt;ROUND(Configurações!$B$8*1440,0),"INT-15MIN",""),IF(OR(ROUND(HC87*1440,0)&lt;ROUND(Configurações!$B$9*1440,0),ROUND(HC87*1440,0)&gt;ROUND(Configurações!$B$10*1440,0)),"INT-1H2H","")))))</f>
        <v/>
      </c>
      <c r="HG87" t="str">
        <f>IF(Configurações!$B$3="Simples",IF('Escala Simples'!Z87="Trabalho","TRAB",IF('Escala Simples'!Z87="Folga","FOLGA",IF('Escala Simples'!Z87="Atestado","ATEST",IF('Escala Simples'!Z87="Férias","FERIAS","")))),"")</f>
        <v/>
      </c>
      <c r="HH87" s="71" t="str">
        <f>IF(Configurações!$B$3="Colunas",IF('Escala Colunas'!Q175="","",'Escala Colunas'!Q175),IF(Configurações!$B$3="Simples","",IF('Escala Linhas'!DA87="","",'Escala Linhas'!DA87)))</f>
        <v/>
      </c>
      <c r="HI87" s="71" t="str">
        <f>IF(Configurações!$B$3="Colunas",IF('Escala Colunas'!Q176="","",'Escala Colunas'!Q176),IF(Configurações!$B$3="Simples","",IF('Escala Linhas'!DB87="","",'Escala Linhas'!DB87)))</f>
        <v/>
      </c>
      <c r="HJ87" s="71" t="str">
        <f>IF(Configurações!$B$3="Colunas",IF('Escala Colunas'!Q177="","",'Escala Colunas'!Q177),IF(Configurações!$B$3="Simples","",IF('Escala Linhas'!DC87="","",'Escala Linhas'!DC87)))</f>
        <v/>
      </c>
      <c r="HK87" s="71" t="str">
        <f>IF(Configurações!$B$3="Colunas",IF('Escala Colunas'!Q178="","",'Escala Colunas'!Q178),IF(Configurações!$B$3="Simples","",IF('Escala Linhas'!DD87="","",'Escala Linhas'!DD87)))</f>
        <v/>
      </c>
      <c r="HL87">
        <f>IF($B87="",0,IF(Configurações!$B$3="Simples",IF(OR(HR87="TRAB",HR87="ATEST"),1,0),IF(AND(HH87&lt;&gt;"",HK87&lt;&gt;""),1,0)))</f>
        <v>0</v>
      </c>
      <c r="HM87" s="72">
        <f>IF(AND(HL87=1,Configurações!$B$3&lt;&gt;"Simples"),MOD(HK87-HH87,1)-HN87,0)</f>
        <v>0</v>
      </c>
      <c r="HN87" s="72">
        <f t="shared" si="271"/>
        <v>0</v>
      </c>
      <c r="HO87">
        <f t="shared" si="272"/>
        <v>0</v>
      </c>
      <c r="HP87">
        <f t="shared" si="273"/>
        <v>0</v>
      </c>
      <c r="HQ87" s="38" t="str">
        <f>IF(HL87=0,"",IF(HO87&gt;Configurações!$B$15,"7DIA ","")&amp;IF(AND(WEEKDAY(HH$5)=1,HP87&gt;IF($D87="F",Configurações!$B$13,Configurações!$B$14)),"DOM ","")&amp;IF(Configurações!$B$3="Simples","",IF(ROUND(HM87*1440,0)&lt;=ROUND(Configurações!$B$11*1440,0),IF(ROUND(HN87*1440,0)&gt;0,"INT-INDEVIDO",""),IF(ROUND(HM87*1440,0)&lt;=ROUND(Configurações!$B$12*1440,0),IF(ROUND(HN87*1440,0)&lt;&gt;ROUND(Configurações!$B$8*1440,0),"INT-15MIN",""),IF(OR(ROUND(HN87*1440,0)&lt;ROUND(Configurações!$B$9*1440,0),ROUND(HN87*1440,0)&gt;ROUND(Configurações!$B$10*1440,0)),"INT-1H2H","")))))</f>
        <v/>
      </c>
      <c r="HR87" t="str">
        <f>IF(Configurações!$B$3="Simples",IF('Escala Simples'!AA87="Trabalho","TRAB",IF('Escala Simples'!AA87="Folga","FOLGA",IF('Escala Simples'!AA87="Atestado","ATEST",IF('Escala Simples'!AA87="Férias","FERIAS","")))),"")</f>
        <v/>
      </c>
      <c r="HS87" s="71" t="str">
        <f>IF(Configurações!$B$3="Colunas",IF('Escala Colunas'!Q180="","",'Escala Colunas'!Q180),IF(Configurações!$B$3="Simples","",IF('Escala Linhas'!DF87="","",'Escala Linhas'!DF87)))</f>
        <v/>
      </c>
      <c r="HT87" s="71" t="str">
        <f>IF(Configurações!$B$3="Colunas",IF('Escala Colunas'!Q181="","",'Escala Colunas'!Q181),IF(Configurações!$B$3="Simples","",IF('Escala Linhas'!DG87="","",'Escala Linhas'!DG87)))</f>
        <v/>
      </c>
      <c r="HU87" s="71" t="str">
        <f>IF(Configurações!$B$3="Colunas",IF('Escala Colunas'!Q182="","",'Escala Colunas'!Q182),IF(Configurações!$B$3="Simples","",IF('Escala Linhas'!DH87="","",'Escala Linhas'!DH87)))</f>
        <v/>
      </c>
      <c r="HV87" s="71" t="str">
        <f>IF(Configurações!$B$3="Colunas",IF('Escala Colunas'!Q183="","",'Escala Colunas'!Q183),IF(Configurações!$B$3="Simples","",IF('Escala Linhas'!DI87="","",'Escala Linhas'!DI87)))</f>
        <v/>
      </c>
      <c r="HW87">
        <f>IF($B87="",0,IF(Configurações!$B$3="Simples",IF(OR(IC87="TRAB",IC87="ATEST"),1,0),IF(AND(HS87&lt;&gt;"",HV87&lt;&gt;""),1,0)))</f>
        <v>0</v>
      </c>
      <c r="HX87" s="72">
        <f>IF(AND(HW87=1,Configurações!$B$3&lt;&gt;"Simples"),MOD(HV87-HS87,1)-HY87,0)</f>
        <v>0</v>
      </c>
      <c r="HY87" s="72">
        <f t="shared" si="274"/>
        <v>0</v>
      </c>
      <c r="HZ87">
        <f t="shared" si="275"/>
        <v>0</v>
      </c>
      <c r="IA87">
        <f t="shared" si="276"/>
        <v>0</v>
      </c>
      <c r="IB87" s="38" t="str">
        <f>IF(HW87=0,"",IF(HZ87&gt;Configurações!$B$15,"7DIA ","")&amp;IF(AND(WEEKDAY(HS$5)=1,IA87&gt;IF($D87="F",Configurações!$B$13,Configurações!$B$14)),"DOM ","")&amp;IF(Configurações!$B$3="Simples","",IF(ROUND(HX87*1440,0)&lt;=ROUND(Configurações!$B$11*1440,0),IF(ROUND(HY87*1440,0)&gt;0,"INT-INDEVIDO",""),IF(ROUND(HX87*1440,0)&lt;=ROUND(Configurações!$B$12*1440,0),IF(ROUND(HY87*1440,0)&lt;&gt;ROUND(Configurações!$B$8*1440,0),"INT-15MIN",""),IF(OR(ROUND(HY87*1440,0)&lt;ROUND(Configurações!$B$9*1440,0),ROUND(HY87*1440,0)&gt;ROUND(Configurações!$B$10*1440,0)),"INT-1H2H","")))))</f>
        <v/>
      </c>
      <c r="IC87" t="str">
        <f>IF(Configurações!$B$3="Simples",IF('Escala Simples'!AB87="Trabalho","TRAB",IF('Escala Simples'!AB87="Folga","FOLGA",IF('Escala Simples'!AB87="Atestado","ATEST",IF('Escala Simples'!AB87="Férias","FERIAS","")))),"")</f>
        <v/>
      </c>
      <c r="ID87" s="71" t="str">
        <f>IF(Configurações!$B$3="Colunas",IF('Escala Colunas'!Q188="","",'Escala Colunas'!Q188),IF(Configurações!$B$3="Simples","",IF('Escala Linhas'!DN87="","",'Escala Linhas'!DN87)))</f>
        <v/>
      </c>
      <c r="IE87" s="71" t="str">
        <f>IF(Configurações!$B$3="Colunas",IF('Escala Colunas'!Q189="","",'Escala Colunas'!Q189),IF(Configurações!$B$3="Simples","",IF('Escala Linhas'!DO87="","",'Escala Linhas'!DO87)))</f>
        <v/>
      </c>
      <c r="IF87" s="71" t="str">
        <f>IF(Configurações!$B$3="Colunas",IF('Escala Colunas'!Q190="","",'Escala Colunas'!Q190),IF(Configurações!$B$3="Simples","",IF('Escala Linhas'!DP87="","",'Escala Linhas'!DP87)))</f>
        <v/>
      </c>
      <c r="IG87" s="71" t="str">
        <f>IF(Configurações!$B$3="Colunas",IF('Escala Colunas'!Q191="","",'Escala Colunas'!Q191),IF(Configurações!$B$3="Simples","",IF('Escala Linhas'!DQ87="","",'Escala Linhas'!DQ87)))</f>
        <v/>
      </c>
      <c r="IH87">
        <f>IF($B87="",0,IF(Configurações!$B$3="Simples",IF(OR(IN87="TRAB",IN87="ATEST"),1,0),IF(AND(ID87&lt;&gt;"",IG87&lt;&gt;""),1,0)))</f>
        <v>0</v>
      </c>
      <c r="II87" s="72">
        <f>IF(AND(IH87=1,Configurações!$B$3&lt;&gt;"Simples"),MOD(IG87-ID87,1)-IJ87,0)</f>
        <v>0</v>
      </c>
      <c r="IJ87" s="72">
        <f t="shared" si="277"/>
        <v>0</v>
      </c>
      <c r="IK87">
        <f t="shared" si="278"/>
        <v>0</v>
      </c>
      <c r="IL87">
        <f t="shared" si="279"/>
        <v>0</v>
      </c>
      <c r="IM87" s="38" t="str">
        <f>IF(IH87=0,"",IF(IK87&gt;Configurações!$B$15,"7DIA ","")&amp;IF(AND(WEEKDAY(ID$5)=1,IL87&gt;IF($D87="F",Configurações!$B$13,Configurações!$B$14)),"DOM ","")&amp;IF(Configurações!$B$3="Simples","",IF(ROUND(II87*1440,0)&lt;=ROUND(Configurações!$B$11*1440,0),IF(ROUND(IJ87*1440,0)&gt;0,"INT-INDEVIDO",""),IF(ROUND(II87*1440,0)&lt;=ROUND(Configurações!$B$12*1440,0),IF(ROUND(IJ87*1440,0)&lt;&gt;ROUND(Configurações!$B$8*1440,0),"INT-15MIN",""),IF(OR(ROUND(IJ87*1440,0)&lt;ROUND(Configurações!$B$9*1440,0),ROUND(IJ87*1440,0)&gt;ROUND(Configurações!$B$10*1440,0)),"INT-1H2H","")))))</f>
        <v/>
      </c>
      <c r="IN87" t="str">
        <f>IF(Configurações!$B$3="Simples",IF('Escala Simples'!AE87="Trabalho","TRAB",IF('Escala Simples'!AE87="Folga","FOLGA",IF('Escala Simples'!AE87="Atestado","ATEST",IF('Escala Simples'!AE87="Férias","FERIAS","")))),"")</f>
        <v/>
      </c>
      <c r="IO87" s="71" t="str">
        <f>IF(Configurações!$B$3="Colunas",IF('Escala Colunas'!Q193="","",'Escala Colunas'!Q193),IF(Configurações!$B$3="Simples","",IF('Escala Linhas'!DS87="","",'Escala Linhas'!DS87)))</f>
        <v/>
      </c>
      <c r="IP87" s="71" t="str">
        <f>IF(Configurações!$B$3="Colunas",IF('Escala Colunas'!Q194="","",'Escala Colunas'!Q194),IF(Configurações!$B$3="Simples","",IF('Escala Linhas'!DT87="","",'Escala Linhas'!DT87)))</f>
        <v/>
      </c>
      <c r="IQ87" s="71" t="str">
        <f>IF(Configurações!$B$3="Colunas",IF('Escala Colunas'!Q195="","",'Escala Colunas'!Q195),IF(Configurações!$B$3="Simples","",IF('Escala Linhas'!DU87="","",'Escala Linhas'!DU87)))</f>
        <v/>
      </c>
      <c r="IR87" s="71" t="str">
        <f>IF(Configurações!$B$3="Colunas",IF('Escala Colunas'!Q196="","",'Escala Colunas'!Q196),IF(Configurações!$B$3="Simples","",IF('Escala Linhas'!DV87="","",'Escala Linhas'!DV87)))</f>
        <v/>
      </c>
      <c r="IS87">
        <f>IF($B87="",0,IF(Configurações!$B$3="Simples",IF(OR(IY87="TRAB",IY87="ATEST"),1,0),IF(AND(IO87&lt;&gt;"",IR87&lt;&gt;""),1,0)))</f>
        <v>0</v>
      </c>
      <c r="IT87" s="72">
        <f>IF(AND(IS87=1,Configurações!$B$3&lt;&gt;"Simples"),MOD(IR87-IO87,1)-IU87,0)</f>
        <v>0</v>
      </c>
      <c r="IU87" s="72">
        <f t="shared" si="280"/>
        <v>0</v>
      </c>
      <c r="IV87">
        <f t="shared" si="281"/>
        <v>0</v>
      </c>
      <c r="IW87">
        <f t="shared" si="282"/>
        <v>0</v>
      </c>
      <c r="IX87" s="38" t="str">
        <f>IF(IS87=0,"",IF(IV87&gt;Configurações!$B$15,"7DIA ","")&amp;IF(AND(WEEKDAY(IO$5)=1,IW87&gt;IF($D87="F",Configurações!$B$13,Configurações!$B$14)),"DOM ","")&amp;IF(Configurações!$B$3="Simples","",IF(ROUND(IT87*1440,0)&lt;=ROUND(Configurações!$B$11*1440,0),IF(ROUND(IU87*1440,0)&gt;0,"INT-INDEVIDO",""),IF(ROUND(IT87*1440,0)&lt;=ROUND(Configurações!$B$12*1440,0),IF(ROUND(IU87*1440,0)&lt;&gt;ROUND(Configurações!$B$8*1440,0),"INT-15MIN",""),IF(OR(ROUND(IU87*1440,0)&lt;ROUND(Configurações!$B$9*1440,0),ROUND(IU87*1440,0)&gt;ROUND(Configurações!$B$10*1440,0)),"INT-1H2H","")))))</f>
        <v/>
      </c>
      <c r="IY87" t="str">
        <f>IF(Configurações!$B$3="Simples",IF('Escala Simples'!AF87="Trabalho","TRAB",IF('Escala Simples'!AF87="Folga","FOLGA",IF('Escala Simples'!AF87="Atestado","ATEST",IF('Escala Simples'!AF87="Férias","FERIAS","")))),"")</f>
        <v/>
      </c>
      <c r="IZ87" s="71" t="str">
        <f>IF(Configurações!$B$3="Colunas",IF('Escala Colunas'!Q198="","",'Escala Colunas'!Q198),IF(Configurações!$B$3="Simples","",IF('Escala Linhas'!DX87="","",'Escala Linhas'!DX87)))</f>
        <v/>
      </c>
      <c r="JA87" s="71" t="str">
        <f>IF(Configurações!$B$3="Colunas",IF('Escala Colunas'!Q199="","",'Escala Colunas'!Q199),IF(Configurações!$B$3="Simples","",IF('Escala Linhas'!DY87="","",'Escala Linhas'!DY87)))</f>
        <v/>
      </c>
      <c r="JB87" s="71" t="str">
        <f>IF(Configurações!$B$3="Colunas",IF('Escala Colunas'!Q200="","",'Escala Colunas'!Q200),IF(Configurações!$B$3="Simples","",IF('Escala Linhas'!DZ87="","",'Escala Linhas'!DZ87)))</f>
        <v/>
      </c>
      <c r="JC87" s="71" t="str">
        <f>IF(Configurações!$B$3="Colunas",IF('Escala Colunas'!Q201="","",'Escala Colunas'!Q201),IF(Configurações!$B$3="Simples","",IF('Escala Linhas'!EA87="","",'Escala Linhas'!EA87)))</f>
        <v/>
      </c>
      <c r="JD87">
        <f>IF($B87="",0,IF(Configurações!$B$3="Simples",IF(OR(JJ87="TRAB",JJ87="ATEST"),1,0),IF(AND(IZ87&lt;&gt;"",JC87&lt;&gt;""),1,0)))</f>
        <v>0</v>
      </c>
      <c r="JE87" s="72">
        <f>IF(AND(JD87=1,Configurações!$B$3&lt;&gt;"Simples"),MOD(JC87-IZ87,1)-JF87,0)</f>
        <v>0</v>
      </c>
      <c r="JF87" s="72">
        <f t="shared" si="283"/>
        <v>0</v>
      </c>
      <c r="JG87">
        <f t="shared" si="284"/>
        <v>0</v>
      </c>
      <c r="JH87">
        <f t="shared" si="285"/>
        <v>0</v>
      </c>
      <c r="JI87" s="38" t="str">
        <f>IF(JD87=0,"",IF(JG87&gt;Configurações!$B$15,"7DIA ","")&amp;IF(AND(WEEKDAY(IZ$5)=1,JH87&gt;IF($D87="F",Configurações!$B$13,Configurações!$B$14)),"DOM ","")&amp;IF(Configurações!$B$3="Simples","",IF(ROUND(JE87*1440,0)&lt;=ROUND(Configurações!$B$11*1440,0),IF(ROUND(JF87*1440,0)&gt;0,"INT-INDEVIDO",""),IF(ROUND(JE87*1440,0)&lt;=ROUND(Configurações!$B$12*1440,0),IF(ROUND(JF87*1440,0)&lt;&gt;ROUND(Configurações!$B$8*1440,0),"INT-15MIN",""),IF(OR(ROUND(JF87*1440,0)&lt;ROUND(Configurações!$B$9*1440,0),ROUND(JF87*1440,0)&gt;ROUND(Configurações!$B$10*1440,0)),"INT-1H2H","")))))</f>
        <v/>
      </c>
      <c r="JJ87" t="str">
        <f>IF(Configurações!$B$3="Simples",IF('Escala Simples'!AG87="Trabalho","TRAB",IF('Escala Simples'!AG87="Folga","FOLGA",IF('Escala Simples'!AG87="Atestado","ATEST",IF('Escala Simples'!AG87="Férias","FERIAS","")))),"")</f>
        <v/>
      </c>
      <c r="JK87" s="71" t="str">
        <f>IF(Configurações!$B$3="Colunas",IF('Escala Colunas'!Q203="","",'Escala Colunas'!Q203),IF(Configurações!$B$3="Simples","",IF('Escala Linhas'!EC87="","",'Escala Linhas'!EC87)))</f>
        <v/>
      </c>
      <c r="JL87" s="71" t="str">
        <f>IF(Configurações!$B$3="Colunas",IF('Escala Colunas'!Q204="","",'Escala Colunas'!Q204),IF(Configurações!$B$3="Simples","",IF('Escala Linhas'!ED87="","",'Escala Linhas'!ED87)))</f>
        <v/>
      </c>
      <c r="JM87" s="71" t="str">
        <f>IF(Configurações!$B$3="Colunas",IF('Escala Colunas'!Q205="","",'Escala Colunas'!Q205),IF(Configurações!$B$3="Simples","",IF('Escala Linhas'!EE87="","",'Escala Linhas'!EE87)))</f>
        <v/>
      </c>
      <c r="JN87" s="71" t="str">
        <f>IF(Configurações!$B$3="Colunas",IF('Escala Colunas'!Q206="","",'Escala Colunas'!Q206),IF(Configurações!$B$3="Simples","",IF('Escala Linhas'!EF87="","",'Escala Linhas'!EF87)))</f>
        <v/>
      </c>
      <c r="JO87">
        <f>IF($B87="",0,IF(Configurações!$B$3="Simples",IF(OR(JU87="TRAB",JU87="ATEST"),1,0),IF(AND(JK87&lt;&gt;"",JN87&lt;&gt;""),1,0)))</f>
        <v>0</v>
      </c>
      <c r="JP87" s="72">
        <f>IF(AND(JO87=1,Configurações!$B$3&lt;&gt;"Simples"),MOD(JN87-JK87,1)-JQ87,0)</f>
        <v>0</v>
      </c>
      <c r="JQ87" s="72">
        <f t="shared" si="286"/>
        <v>0</v>
      </c>
      <c r="JR87">
        <f t="shared" si="287"/>
        <v>0</v>
      </c>
      <c r="JS87">
        <f t="shared" si="288"/>
        <v>0</v>
      </c>
      <c r="JT87" s="38" t="str">
        <f>IF(JO87=0,"",IF(JR87&gt;Configurações!$B$15,"7DIA ","")&amp;IF(AND(WEEKDAY(JK$5)=1,JS87&gt;IF($D87="F",Configurações!$B$13,Configurações!$B$14)),"DOM ","")&amp;IF(Configurações!$B$3="Simples","",IF(ROUND(JP87*1440,0)&lt;=ROUND(Configurações!$B$11*1440,0),IF(ROUND(JQ87*1440,0)&gt;0,"INT-INDEVIDO",""),IF(ROUND(JP87*1440,0)&lt;=ROUND(Configurações!$B$12*1440,0),IF(ROUND(JQ87*1440,0)&lt;&gt;ROUND(Configurações!$B$8*1440,0),"INT-15MIN",""),IF(OR(ROUND(JQ87*1440,0)&lt;ROUND(Configurações!$B$9*1440,0),ROUND(JQ87*1440,0)&gt;ROUND(Configurações!$B$10*1440,0)),"INT-1H2H","")))))</f>
        <v/>
      </c>
      <c r="JU87" t="str">
        <f>IF(Configurações!$B$3="Simples",IF('Escala Simples'!AH87="Trabalho","TRAB",IF('Escala Simples'!AH87="Folga","FOLGA",IF('Escala Simples'!AH87="Atestado","ATEST",IF('Escala Simples'!AH87="Férias","FERIAS","")))),"")</f>
        <v/>
      </c>
      <c r="JV87" s="71" t="str">
        <f>IF(Configurações!$B$3="Colunas",IF('Escala Colunas'!Q208="","",'Escala Colunas'!Q208),IF(Configurações!$B$3="Simples","",IF('Escala Linhas'!EH87="","",'Escala Linhas'!EH87)))</f>
        <v/>
      </c>
      <c r="JW87" s="71" t="str">
        <f>IF(Configurações!$B$3="Colunas",IF('Escala Colunas'!Q209="","",'Escala Colunas'!Q209),IF(Configurações!$B$3="Simples","",IF('Escala Linhas'!EI87="","",'Escala Linhas'!EI87)))</f>
        <v/>
      </c>
      <c r="JX87" s="71" t="str">
        <f>IF(Configurações!$B$3="Colunas",IF('Escala Colunas'!Q210="","",'Escala Colunas'!Q210),IF(Configurações!$B$3="Simples","",IF('Escala Linhas'!EJ87="","",'Escala Linhas'!EJ87)))</f>
        <v/>
      </c>
      <c r="JY87" s="71" t="str">
        <f>IF(Configurações!$B$3="Colunas",IF('Escala Colunas'!Q211="","",'Escala Colunas'!Q211),IF(Configurações!$B$3="Simples","",IF('Escala Linhas'!EK87="","",'Escala Linhas'!EK87)))</f>
        <v/>
      </c>
      <c r="JZ87">
        <f>IF($B87="",0,IF(Configurações!$B$3="Simples",IF(OR(KF87="TRAB",KF87="ATEST"),1,0),IF(AND(JV87&lt;&gt;"",JY87&lt;&gt;""),1,0)))</f>
        <v>0</v>
      </c>
      <c r="KA87" s="72">
        <f>IF(AND(JZ87=1,Configurações!$B$3&lt;&gt;"Simples"),MOD(JY87-JV87,1)-KB87,0)</f>
        <v>0</v>
      </c>
      <c r="KB87" s="72">
        <f t="shared" si="289"/>
        <v>0</v>
      </c>
      <c r="KC87">
        <f t="shared" si="290"/>
        <v>0</v>
      </c>
      <c r="KD87">
        <f t="shared" si="291"/>
        <v>0</v>
      </c>
      <c r="KE87" s="38" t="str">
        <f>IF(JZ87=0,"",IF(KC87&gt;Configurações!$B$15,"7DIA ","")&amp;IF(AND(WEEKDAY(JV$5)=1,KD87&gt;IF($D87="F",Configurações!$B$13,Configurações!$B$14)),"DOM ","")&amp;IF(Configurações!$B$3="Simples","",IF(ROUND(KA87*1440,0)&lt;=ROUND(Configurações!$B$11*1440,0),IF(ROUND(KB87*1440,0)&gt;0,"INT-INDEVIDO",""),IF(ROUND(KA87*1440,0)&lt;=ROUND(Configurações!$B$12*1440,0),IF(ROUND(KB87*1440,0)&lt;&gt;ROUND(Configurações!$B$8*1440,0),"INT-15MIN",""),IF(OR(ROUND(KB87*1440,0)&lt;ROUND(Configurações!$B$9*1440,0),ROUND(KB87*1440,0)&gt;ROUND(Configurações!$B$10*1440,0)),"INT-1H2H","")))))</f>
        <v/>
      </c>
      <c r="KF87" t="str">
        <f>IF(Configurações!$B$3="Simples",IF('Escala Simples'!AI87="Trabalho","TRAB",IF('Escala Simples'!AI87="Folga","FOLGA",IF('Escala Simples'!AI87="Atestado","ATEST",IF('Escala Simples'!AI87="Férias","FERIAS","")))),"")</f>
        <v/>
      </c>
      <c r="KG87" s="71" t="str">
        <f>IF(Configurações!$B$3="Colunas",IF('Escala Colunas'!Q213="","",'Escala Colunas'!Q213),IF(Configurações!$B$3="Simples","",IF('Escala Linhas'!EM87="","",'Escala Linhas'!EM87)))</f>
        <v/>
      </c>
      <c r="KH87" s="71" t="str">
        <f>IF(Configurações!$B$3="Colunas",IF('Escala Colunas'!Q214="","",'Escala Colunas'!Q214),IF(Configurações!$B$3="Simples","",IF('Escala Linhas'!EN87="","",'Escala Linhas'!EN87)))</f>
        <v/>
      </c>
      <c r="KI87" s="71" t="str">
        <f>IF(Configurações!$B$3="Colunas",IF('Escala Colunas'!Q215="","",'Escala Colunas'!Q215),IF(Configurações!$B$3="Simples","",IF('Escala Linhas'!EO87="","",'Escala Linhas'!EO87)))</f>
        <v/>
      </c>
      <c r="KJ87" s="71" t="str">
        <f>IF(Configurações!$B$3="Colunas",IF('Escala Colunas'!Q216="","",'Escala Colunas'!Q216),IF(Configurações!$B$3="Simples","",IF('Escala Linhas'!EP87="","",'Escala Linhas'!EP87)))</f>
        <v/>
      </c>
      <c r="KK87">
        <f>IF($B87="",0,IF(Configurações!$B$3="Simples",IF(OR(KQ87="TRAB",KQ87="ATEST"),1,0),IF(AND(KG87&lt;&gt;"",KJ87&lt;&gt;""),1,0)))</f>
        <v>0</v>
      </c>
      <c r="KL87" s="72">
        <f>IF(AND(KK87=1,Configurações!$B$3&lt;&gt;"Simples"),MOD(KJ87-KG87,1)-KM87,0)</f>
        <v>0</v>
      </c>
      <c r="KM87" s="72">
        <f t="shared" si="292"/>
        <v>0</v>
      </c>
      <c r="KN87">
        <f t="shared" si="293"/>
        <v>0</v>
      </c>
      <c r="KO87">
        <f t="shared" si="294"/>
        <v>0</v>
      </c>
      <c r="KP87" s="38" t="str">
        <f>IF(KK87=0,"",IF(KN87&gt;Configurações!$B$15,"7DIA ","")&amp;IF(AND(WEEKDAY(KG$5)=1,KO87&gt;IF($D87="F",Configurações!$B$13,Configurações!$B$14)),"DOM ","")&amp;IF(Configurações!$B$3="Simples","",IF(ROUND(KL87*1440,0)&lt;=ROUND(Configurações!$B$11*1440,0),IF(ROUND(KM87*1440,0)&gt;0,"INT-INDEVIDO",""),IF(ROUND(KL87*1440,0)&lt;=ROUND(Configurações!$B$12*1440,0),IF(ROUND(KM87*1440,0)&lt;&gt;ROUND(Configurações!$B$8*1440,0),"INT-15MIN",""),IF(OR(ROUND(KM87*1440,0)&lt;ROUND(Configurações!$B$9*1440,0),ROUND(KM87*1440,0)&gt;ROUND(Configurações!$B$10*1440,0)),"INT-1H2H","")))))</f>
        <v/>
      </c>
      <c r="KQ87" t="str">
        <f>IF(Configurações!$B$3="Simples",IF('Escala Simples'!AJ87="Trabalho","TRAB",IF('Escala Simples'!AJ87="Folga","FOLGA",IF('Escala Simples'!AJ87="Atestado","ATEST",IF('Escala Simples'!AJ87="Férias","FERIAS","")))),"")</f>
        <v/>
      </c>
      <c r="KR87" s="71" t="str">
        <f>IF(Configurações!$B$3="Colunas",IF('Escala Colunas'!Q218="","",'Escala Colunas'!Q218),IF(Configurações!$B$3="Simples","",IF('Escala Linhas'!ER87="","",'Escala Linhas'!ER87)))</f>
        <v/>
      </c>
      <c r="KS87" s="71" t="str">
        <f>IF(Configurações!$B$3="Colunas",IF('Escala Colunas'!Q219="","",'Escala Colunas'!Q219),IF(Configurações!$B$3="Simples","",IF('Escala Linhas'!ES87="","",'Escala Linhas'!ES87)))</f>
        <v/>
      </c>
      <c r="KT87" s="71" t="str">
        <f>IF(Configurações!$B$3="Colunas",IF('Escala Colunas'!Q220="","",'Escala Colunas'!Q220),IF(Configurações!$B$3="Simples","",IF('Escala Linhas'!ET87="","",'Escala Linhas'!ET87)))</f>
        <v/>
      </c>
      <c r="KU87" s="71" t="str">
        <f>IF(Configurações!$B$3="Colunas",IF('Escala Colunas'!Q221="","",'Escala Colunas'!Q221),IF(Configurações!$B$3="Simples","",IF('Escala Linhas'!EU87="","",'Escala Linhas'!EU87)))</f>
        <v/>
      </c>
      <c r="KV87">
        <f>IF($B87="",0,IF(Configurações!$B$3="Simples",IF(OR(LB87="TRAB",LB87="ATEST"),1,0),IF(AND(KR87&lt;&gt;"",KU87&lt;&gt;""),1,0)))</f>
        <v>0</v>
      </c>
      <c r="KW87" s="72">
        <f>IF(AND(KV87=1,Configurações!$B$3&lt;&gt;"Simples"),MOD(KU87-KR87,1)-KX87,0)</f>
        <v>0</v>
      </c>
      <c r="KX87" s="72">
        <f t="shared" si="295"/>
        <v>0</v>
      </c>
      <c r="KY87">
        <f t="shared" si="296"/>
        <v>0</v>
      </c>
      <c r="KZ87">
        <f t="shared" si="297"/>
        <v>0</v>
      </c>
      <c r="LA87" s="38" t="str">
        <f>IF(KV87=0,"",IF(KY87&gt;Configurações!$B$15,"7DIA ","")&amp;IF(AND(WEEKDAY(KR$5)=1,KZ87&gt;IF($D87="F",Configurações!$B$13,Configurações!$B$14)),"DOM ","")&amp;IF(Configurações!$B$3="Simples","",IF(ROUND(KW87*1440,0)&lt;=ROUND(Configurações!$B$11*1440,0),IF(ROUND(KX87*1440,0)&gt;0,"INT-INDEVIDO",""),IF(ROUND(KW87*1440,0)&lt;=ROUND(Configurações!$B$12*1440,0),IF(ROUND(KX87*1440,0)&lt;&gt;ROUND(Configurações!$B$8*1440,0),"INT-15MIN",""),IF(OR(ROUND(KX87*1440,0)&lt;ROUND(Configurações!$B$9*1440,0),ROUND(KX87*1440,0)&gt;ROUND(Configurações!$B$10*1440,0)),"INT-1H2H","")))))</f>
        <v/>
      </c>
      <c r="LB87" t="str">
        <f>IF(Configurações!$B$3="Simples",IF('Escala Simples'!AK87="Trabalho","TRAB",IF('Escala Simples'!AK87="Folga","FOLGA",IF('Escala Simples'!AK87="Atestado","ATEST",IF('Escala Simples'!AK87="Férias","FERIAS","")))),"")</f>
        <v/>
      </c>
      <c r="LC87" s="71" t="str">
        <f>IF(Configurações!$B$3="Colunas",IF('Escala Colunas'!Q226="","",'Escala Colunas'!Q226),IF(Configurações!$B$3="Simples","",IF('Escala Linhas'!EZ87="","",'Escala Linhas'!EZ87)))</f>
        <v/>
      </c>
      <c r="LD87" s="71" t="str">
        <f>IF(Configurações!$B$3="Colunas",IF('Escala Colunas'!Q227="","",'Escala Colunas'!Q227),IF(Configurações!$B$3="Simples","",IF('Escala Linhas'!FA87="","",'Escala Linhas'!FA87)))</f>
        <v/>
      </c>
      <c r="LE87" s="71" t="str">
        <f>IF(Configurações!$B$3="Colunas",IF('Escala Colunas'!Q228="","",'Escala Colunas'!Q228),IF(Configurações!$B$3="Simples","",IF('Escala Linhas'!FB87="","",'Escala Linhas'!FB87)))</f>
        <v/>
      </c>
      <c r="LF87" s="71" t="str">
        <f>IF(Configurações!$B$3="Colunas",IF('Escala Colunas'!Q229="","",'Escala Colunas'!Q229),IF(Configurações!$B$3="Simples","",IF('Escala Linhas'!FC87="","",'Escala Linhas'!FC87)))</f>
        <v/>
      </c>
      <c r="LG87">
        <f>IF($B87="",0,IF(Configurações!$B$3="Simples",IF(OR(LM87="TRAB",LM87="ATEST"),1,0),IF(AND(LC87&lt;&gt;"",LF87&lt;&gt;""),1,0)))</f>
        <v>0</v>
      </c>
      <c r="LH87" s="72">
        <f>IF(AND(LG87=1,Configurações!$B$3&lt;&gt;"Simples"),MOD(LF87-LC87,1)-LI87,0)</f>
        <v>0</v>
      </c>
      <c r="LI87" s="72">
        <f t="shared" si="298"/>
        <v>0</v>
      </c>
      <c r="LJ87">
        <f t="shared" si="299"/>
        <v>0</v>
      </c>
      <c r="LK87">
        <f t="shared" si="300"/>
        <v>0</v>
      </c>
      <c r="LL87" s="38" t="str">
        <f>IF(LG87=0,"",IF(LJ87&gt;Configurações!$B$15,"7DIA ","")&amp;IF(AND(WEEKDAY(LC$5)=1,LK87&gt;IF($D87="F",Configurações!$B$13,Configurações!$B$14)),"DOM ","")&amp;IF(Configurações!$B$3="Simples","",IF(ROUND(LH87*1440,0)&lt;=ROUND(Configurações!$B$11*1440,0),IF(ROUND(LI87*1440,0)&gt;0,"INT-INDEVIDO",""),IF(ROUND(LH87*1440,0)&lt;=ROUND(Configurações!$B$12*1440,0),IF(ROUND(LI87*1440,0)&lt;&gt;ROUND(Configurações!$B$8*1440,0),"INT-15MIN",""),IF(OR(ROUND(LI87*1440,0)&lt;ROUND(Configurações!$B$9*1440,0),ROUND(LI87*1440,0)&gt;ROUND(Configurações!$B$10*1440,0)),"INT-1H2H","")))))</f>
        <v/>
      </c>
      <c r="LM87" t="str">
        <f>IF(Configurações!$B$3="Simples",IF('Escala Simples'!AN87="Trabalho","TRAB",IF('Escala Simples'!AN87="Folga","FOLGA",IF('Escala Simples'!AN87="Atestado","ATEST",IF('Escala Simples'!AN87="Férias","FERIAS","")))),"")</f>
        <v/>
      </c>
      <c r="LN87" s="71" t="str">
        <f>IF(Configurações!$B$3="Colunas",IF('Escala Colunas'!Q231="","",'Escala Colunas'!Q231),IF(Configurações!$B$3="Simples","",IF('Escala Linhas'!FE87="","",'Escala Linhas'!FE87)))</f>
        <v/>
      </c>
      <c r="LO87" s="71" t="str">
        <f>IF(Configurações!$B$3="Colunas",IF('Escala Colunas'!Q232="","",'Escala Colunas'!Q232),IF(Configurações!$B$3="Simples","",IF('Escala Linhas'!FF87="","",'Escala Linhas'!FF87)))</f>
        <v/>
      </c>
      <c r="LP87" s="71" t="str">
        <f>IF(Configurações!$B$3="Colunas",IF('Escala Colunas'!Q233="","",'Escala Colunas'!Q233),IF(Configurações!$B$3="Simples","",IF('Escala Linhas'!FG87="","",'Escala Linhas'!FG87)))</f>
        <v/>
      </c>
      <c r="LQ87" s="71" t="str">
        <f>IF(Configurações!$B$3="Colunas",IF('Escala Colunas'!Q234="","",'Escala Colunas'!Q234),IF(Configurações!$B$3="Simples","",IF('Escala Linhas'!FH87="","",'Escala Linhas'!FH87)))</f>
        <v/>
      </c>
      <c r="LR87">
        <f>IF($B87="",0,IF(Configurações!$B$3="Simples",IF(OR(LX87="TRAB",LX87="ATEST"),1,0),IF(AND(LN87&lt;&gt;"",LQ87&lt;&gt;""),1,0)))</f>
        <v>0</v>
      </c>
      <c r="LS87" s="72">
        <f>IF(AND(LR87=1,Configurações!$B$3&lt;&gt;"Simples"),MOD(LQ87-LN87,1)-LT87,0)</f>
        <v>0</v>
      </c>
      <c r="LT87" s="72">
        <f t="shared" si="301"/>
        <v>0</v>
      </c>
      <c r="LU87">
        <f t="shared" si="302"/>
        <v>0</v>
      </c>
      <c r="LV87">
        <f t="shared" si="303"/>
        <v>0</v>
      </c>
      <c r="LW87" s="38" t="str">
        <f>IF(LR87=0,"",IF(LU87&gt;Configurações!$B$15,"7DIA ","")&amp;IF(AND(WEEKDAY(LN$5)=1,LV87&gt;IF($D87="F",Configurações!$B$13,Configurações!$B$14)),"DOM ","")&amp;IF(Configurações!$B$3="Simples","",IF(ROUND(LS87*1440,0)&lt;=ROUND(Configurações!$B$11*1440,0),IF(ROUND(LT87*1440,0)&gt;0,"INT-INDEVIDO",""),IF(ROUND(LS87*1440,0)&lt;=ROUND(Configurações!$B$12*1440,0),IF(ROUND(LT87*1440,0)&lt;&gt;ROUND(Configurações!$B$8*1440,0),"INT-15MIN",""),IF(OR(ROUND(LT87*1440,0)&lt;ROUND(Configurações!$B$9*1440,0),ROUND(LT87*1440,0)&gt;ROUND(Configurações!$B$10*1440,0)),"INT-1H2H","")))))</f>
        <v/>
      </c>
      <c r="LX87" t="str">
        <f>IF(Configurações!$B$3="Simples",IF('Escala Simples'!AO87="Trabalho","TRAB",IF('Escala Simples'!AO87="Folga","FOLGA",IF('Escala Simples'!AO87="Atestado","ATEST",IF('Escala Simples'!AO87="Férias","FERIAS","")))),"")</f>
        <v/>
      </c>
      <c r="LY87" s="71" t="str">
        <f>IF(Configurações!$B$3="Colunas",IF('Escala Colunas'!Q236="","",'Escala Colunas'!Q236),IF(Configurações!$B$3="Simples","",IF('Escala Linhas'!FJ87="","",'Escala Linhas'!FJ87)))</f>
        <v/>
      </c>
      <c r="LZ87" s="71" t="str">
        <f>IF(Configurações!$B$3="Colunas",IF('Escala Colunas'!Q237="","",'Escala Colunas'!Q237),IF(Configurações!$B$3="Simples","",IF('Escala Linhas'!FK87="","",'Escala Linhas'!FK87)))</f>
        <v/>
      </c>
      <c r="MA87" s="71" t="str">
        <f>IF(Configurações!$B$3="Colunas",IF('Escala Colunas'!Q238="","",'Escala Colunas'!Q238),IF(Configurações!$B$3="Simples","",IF('Escala Linhas'!FL87="","",'Escala Linhas'!FL87)))</f>
        <v/>
      </c>
      <c r="MB87" s="71" t="str">
        <f>IF(Configurações!$B$3="Colunas",IF('Escala Colunas'!Q239="","",'Escala Colunas'!Q239),IF(Configurações!$B$3="Simples","",IF('Escala Linhas'!FM87="","",'Escala Linhas'!FM87)))</f>
        <v/>
      </c>
      <c r="MC87">
        <f>IF($B87="",0,IF(Configurações!$B$3="Simples",IF(OR(MI87="TRAB",MI87="ATEST"),1,0),IF(AND(LY87&lt;&gt;"",MB87&lt;&gt;""),1,0)))</f>
        <v>0</v>
      </c>
      <c r="MD87" s="72">
        <f>IF(AND(MC87=1,Configurações!$B$3&lt;&gt;"Simples"),MOD(MB87-LY87,1)-ME87,0)</f>
        <v>0</v>
      </c>
      <c r="ME87" s="72">
        <f t="shared" si="304"/>
        <v>0</v>
      </c>
      <c r="MF87">
        <f t="shared" si="305"/>
        <v>0</v>
      </c>
      <c r="MG87">
        <f t="shared" si="306"/>
        <v>0</v>
      </c>
      <c r="MH87" s="38" t="str">
        <f>IF(MC87=0,"",IF(MF87&gt;Configurações!$B$15,"7DIA ","")&amp;IF(AND(WEEKDAY(LY$5)=1,MG87&gt;IF($D87="F",Configurações!$B$13,Configurações!$B$14)),"DOM ","")&amp;IF(Configurações!$B$3="Simples","",IF(ROUND(MD87*1440,0)&lt;=ROUND(Configurações!$B$11*1440,0),IF(ROUND(ME87*1440,0)&gt;0,"INT-INDEVIDO",""),IF(ROUND(MD87*1440,0)&lt;=ROUND(Configurações!$B$12*1440,0),IF(ROUND(ME87*1440,0)&lt;&gt;ROUND(Configurações!$B$8*1440,0),"INT-15MIN",""),IF(OR(ROUND(ME87*1440,0)&lt;ROUND(Configurações!$B$9*1440,0),ROUND(ME87*1440,0)&gt;ROUND(Configurações!$B$10*1440,0)),"INT-1H2H","")))))</f>
        <v/>
      </c>
      <c r="MI87" t="str">
        <f>IF(Configurações!$B$3="Simples",IF('Escala Simples'!AP87="Trabalho","TRAB",IF('Escala Simples'!AP87="Folga","FOLGA",IF('Escala Simples'!AP87="Atestado","ATEST",IF('Escala Simples'!AP87="Férias","FERIAS","")))),"")</f>
        <v/>
      </c>
      <c r="MJ87" s="71" t="str">
        <f>IF(Configurações!$B$3="Colunas",IF('Escala Colunas'!Q241="","",'Escala Colunas'!Q241),IF(Configurações!$B$3="Simples","",IF('Escala Linhas'!FO87="","",'Escala Linhas'!FO87)))</f>
        <v/>
      </c>
      <c r="MK87" s="71" t="str">
        <f>IF(Configurações!$B$3="Colunas",IF('Escala Colunas'!Q242="","",'Escala Colunas'!Q242),IF(Configurações!$B$3="Simples","",IF('Escala Linhas'!FP87="","",'Escala Linhas'!FP87)))</f>
        <v/>
      </c>
      <c r="ML87" s="71" t="str">
        <f>IF(Configurações!$B$3="Colunas",IF('Escala Colunas'!Q243="","",'Escala Colunas'!Q243),IF(Configurações!$B$3="Simples","",IF('Escala Linhas'!FQ87="","",'Escala Linhas'!FQ87)))</f>
        <v/>
      </c>
      <c r="MM87" s="71" t="str">
        <f>IF(Configurações!$B$3="Colunas",IF('Escala Colunas'!Q244="","",'Escala Colunas'!Q244),IF(Configurações!$B$3="Simples","",IF('Escala Linhas'!FR87="","",'Escala Linhas'!FR87)))</f>
        <v/>
      </c>
      <c r="MN87">
        <f>IF($B87="",0,IF(Configurações!$B$3="Simples",IF(OR(MT87="TRAB",MT87="ATEST"),1,0),IF(AND(MJ87&lt;&gt;"",MM87&lt;&gt;""),1,0)))</f>
        <v>0</v>
      </c>
      <c r="MO87" s="72">
        <f>IF(AND(MN87=1,Configurações!$B$3&lt;&gt;"Simples"),MOD(MM87-MJ87,1)-MP87,0)</f>
        <v>0</v>
      </c>
      <c r="MP87" s="72">
        <f t="shared" si="307"/>
        <v>0</v>
      </c>
      <c r="MQ87">
        <f t="shared" si="308"/>
        <v>0</v>
      </c>
      <c r="MR87">
        <f t="shared" si="309"/>
        <v>0</v>
      </c>
      <c r="MS87" s="38" t="str">
        <f>IF(MN87=0,"",IF(MQ87&gt;Configurações!$B$15,"7DIA ","")&amp;IF(AND(WEEKDAY(MJ$5)=1,MR87&gt;IF($D87="F",Configurações!$B$13,Configurações!$B$14)),"DOM ","")&amp;IF(Configurações!$B$3="Simples","",IF(ROUND(MO87*1440,0)&lt;=ROUND(Configurações!$B$11*1440,0),IF(ROUND(MP87*1440,0)&gt;0,"INT-INDEVIDO",""),IF(ROUND(MO87*1440,0)&lt;=ROUND(Configurações!$B$12*1440,0),IF(ROUND(MP87*1440,0)&lt;&gt;ROUND(Configurações!$B$8*1440,0),"INT-15MIN",""),IF(OR(ROUND(MP87*1440,0)&lt;ROUND(Configurações!$B$9*1440,0),ROUND(MP87*1440,0)&gt;ROUND(Configurações!$B$10*1440,0)),"INT-1H2H","")))))</f>
        <v/>
      </c>
      <c r="MT87" t="str">
        <f>IF(Configurações!$B$3="Simples",IF('Escala Simples'!AQ87="Trabalho","TRAB",IF('Escala Simples'!AQ87="Folga","FOLGA",IF('Escala Simples'!AQ87="Atestado","ATEST",IF('Escala Simples'!AQ87="Férias","FERIAS","")))),"")</f>
        <v/>
      </c>
      <c r="MU87" s="71" t="str">
        <f>IF(Configurações!$B$3="Colunas",IF('Escala Colunas'!Q246="","",'Escala Colunas'!Q246),IF(Configurações!$B$3="Simples","",IF('Escala Linhas'!FT87="","",'Escala Linhas'!FT87)))</f>
        <v/>
      </c>
      <c r="MV87" s="71" t="str">
        <f>IF(Configurações!$B$3="Colunas",IF('Escala Colunas'!Q247="","",'Escala Colunas'!Q247),IF(Configurações!$B$3="Simples","",IF('Escala Linhas'!FU87="","",'Escala Linhas'!FU87)))</f>
        <v/>
      </c>
      <c r="MW87" s="71" t="str">
        <f>IF(Configurações!$B$3="Colunas",IF('Escala Colunas'!Q248="","",'Escala Colunas'!Q248),IF(Configurações!$B$3="Simples","",IF('Escala Linhas'!FV87="","",'Escala Linhas'!FV87)))</f>
        <v/>
      </c>
      <c r="MX87" s="71" t="str">
        <f>IF(Configurações!$B$3="Colunas",IF('Escala Colunas'!Q249="","",'Escala Colunas'!Q249),IF(Configurações!$B$3="Simples","",IF('Escala Linhas'!FW87="","",'Escala Linhas'!FW87)))</f>
        <v/>
      </c>
      <c r="MY87">
        <f>IF($B87="",0,IF(Configurações!$B$3="Simples",IF(OR(NE87="TRAB",NE87="ATEST"),1,0),IF(AND(MU87&lt;&gt;"",MX87&lt;&gt;""),1,0)))</f>
        <v>0</v>
      </c>
      <c r="MZ87" s="72">
        <f>IF(AND(MY87=1,Configurações!$B$3&lt;&gt;"Simples"),MOD(MX87-MU87,1)-NA87,0)</f>
        <v>0</v>
      </c>
      <c r="NA87" s="72">
        <f t="shared" si="310"/>
        <v>0</v>
      </c>
      <c r="NB87">
        <f t="shared" si="311"/>
        <v>0</v>
      </c>
      <c r="NC87">
        <f t="shared" si="312"/>
        <v>0</v>
      </c>
      <c r="ND87" s="38" t="str">
        <f>IF(MY87=0,"",IF(NB87&gt;Configurações!$B$15,"7DIA ","")&amp;IF(AND(WEEKDAY(MU$5)=1,NC87&gt;IF($D87="F",Configurações!$B$13,Configurações!$B$14)),"DOM ","")&amp;IF(Configurações!$B$3="Simples","",IF(ROUND(MZ87*1440,0)&lt;=ROUND(Configurações!$B$11*1440,0),IF(ROUND(NA87*1440,0)&gt;0,"INT-INDEVIDO",""),IF(ROUND(MZ87*1440,0)&lt;=ROUND(Configurações!$B$12*1440,0),IF(ROUND(NA87*1440,0)&lt;&gt;ROUND(Configurações!$B$8*1440,0),"INT-15MIN",""),IF(OR(ROUND(NA87*1440,0)&lt;ROUND(Configurações!$B$9*1440,0),ROUND(NA87*1440,0)&gt;ROUND(Configurações!$B$10*1440,0)),"INT-1H2H","")))))</f>
        <v/>
      </c>
      <c r="NE87" t="str">
        <f>IF(Configurações!$B$3="Simples",IF('Escala Simples'!AR87="Trabalho","TRAB",IF('Escala Simples'!AR87="Folga","FOLGA",IF('Escala Simples'!AR87="Atestado","ATEST",IF('Escala Simples'!AR87="Férias","FERIAS","")))),"")</f>
        <v/>
      </c>
      <c r="NF87" s="71" t="str">
        <f>IF(Configurações!$B$3="Colunas",IF('Escala Colunas'!Q251="","",'Escala Colunas'!Q251),IF(Configurações!$B$3="Simples","",IF('Escala Linhas'!FY87="","",'Escala Linhas'!FY87)))</f>
        <v/>
      </c>
      <c r="NG87" s="71" t="str">
        <f>IF(Configurações!$B$3="Colunas",IF('Escala Colunas'!Q252="","",'Escala Colunas'!Q252),IF(Configurações!$B$3="Simples","",IF('Escala Linhas'!FZ87="","",'Escala Linhas'!FZ87)))</f>
        <v/>
      </c>
      <c r="NH87" s="71" t="str">
        <f>IF(Configurações!$B$3="Colunas",IF('Escala Colunas'!Q253="","",'Escala Colunas'!Q253),IF(Configurações!$B$3="Simples","",IF('Escala Linhas'!GA87="","",'Escala Linhas'!GA87)))</f>
        <v/>
      </c>
      <c r="NI87" s="71" t="str">
        <f>IF(Configurações!$B$3="Colunas",IF('Escala Colunas'!Q254="","",'Escala Colunas'!Q254),IF(Configurações!$B$3="Simples","",IF('Escala Linhas'!GB87="","",'Escala Linhas'!GB87)))</f>
        <v/>
      </c>
      <c r="NJ87">
        <f>IF($B87="",0,IF(Configurações!$B$3="Simples",IF(OR(NP87="TRAB",NP87="ATEST"),1,0),IF(AND(NF87&lt;&gt;"",NI87&lt;&gt;""),1,0)))</f>
        <v>0</v>
      </c>
      <c r="NK87" s="72">
        <f>IF(AND(NJ87=1,Configurações!$B$3&lt;&gt;"Simples"),MOD(NI87-NF87,1)-NL87,0)</f>
        <v>0</v>
      </c>
      <c r="NL87" s="72">
        <f t="shared" si="313"/>
        <v>0</v>
      </c>
      <c r="NM87">
        <f t="shared" si="314"/>
        <v>0</v>
      </c>
      <c r="NN87">
        <f t="shared" si="315"/>
        <v>0</v>
      </c>
      <c r="NO87" s="38" t="str">
        <f>IF(NJ87=0,"",IF(NM87&gt;Configurações!$B$15,"7DIA ","")&amp;IF(AND(WEEKDAY(NF$5)=1,NN87&gt;IF($D87="F",Configurações!$B$13,Configurações!$B$14)),"DOM ","")&amp;IF(Configurações!$B$3="Simples","",IF(ROUND(NK87*1440,0)&lt;=ROUND(Configurações!$B$11*1440,0),IF(ROUND(NL87*1440,0)&gt;0,"INT-INDEVIDO",""),IF(ROUND(NK87*1440,0)&lt;=ROUND(Configurações!$B$12*1440,0),IF(ROUND(NL87*1440,0)&lt;&gt;ROUND(Configurações!$B$8*1440,0),"INT-15MIN",""),IF(OR(ROUND(NL87*1440,0)&lt;ROUND(Configurações!$B$9*1440,0),ROUND(NL87*1440,0)&gt;ROUND(Configurações!$B$10*1440,0)),"INT-1H2H","")))))</f>
        <v/>
      </c>
      <c r="NP87" t="str">
        <f>IF(Configurações!$B$3="Simples",IF('Escala Simples'!AS87="Trabalho","TRAB",IF('Escala Simples'!AS87="Folga","FOLGA",IF('Escala Simples'!AS87="Atestado","ATEST",IF('Escala Simples'!AS87="Férias","FERIAS","")))),"")</f>
        <v/>
      </c>
      <c r="NQ87" s="71" t="str">
        <f>IF(Configurações!$B$3="Colunas",IF('Escala Colunas'!Q256="","",'Escala Colunas'!Q256),IF(Configurações!$B$3="Simples","",IF('Escala Linhas'!GD87="","",'Escala Linhas'!GD87)))</f>
        <v/>
      </c>
      <c r="NR87" s="71" t="str">
        <f>IF(Configurações!$B$3="Colunas",IF('Escala Colunas'!Q257="","",'Escala Colunas'!Q257),IF(Configurações!$B$3="Simples","",IF('Escala Linhas'!GE87="","",'Escala Linhas'!GE87)))</f>
        <v/>
      </c>
      <c r="NS87" s="71" t="str">
        <f>IF(Configurações!$B$3="Colunas",IF('Escala Colunas'!Q258="","",'Escala Colunas'!Q258),IF(Configurações!$B$3="Simples","",IF('Escala Linhas'!GF87="","",'Escala Linhas'!GF87)))</f>
        <v/>
      </c>
      <c r="NT87" s="71" t="str">
        <f>IF(Configurações!$B$3="Colunas",IF('Escala Colunas'!Q259="","",'Escala Colunas'!Q259),IF(Configurações!$B$3="Simples","",IF('Escala Linhas'!GG87="","",'Escala Linhas'!GG87)))</f>
        <v/>
      </c>
      <c r="NU87">
        <f>IF($B87="",0,IF(Configurações!$B$3="Simples",IF(OR(OA87="TRAB",OA87="ATEST"),1,0),IF(AND(NQ87&lt;&gt;"",NT87&lt;&gt;""),1,0)))</f>
        <v>0</v>
      </c>
      <c r="NV87" s="72">
        <f>IF(AND(NU87=1,Configurações!$B$3&lt;&gt;"Simples"),MOD(NT87-NQ87,1)-NW87,0)</f>
        <v>0</v>
      </c>
      <c r="NW87" s="72">
        <f t="shared" si="316"/>
        <v>0</v>
      </c>
      <c r="NX87">
        <f t="shared" si="317"/>
        <v>0</v>
      </c>
      <c r="NY87">
        <f t="shared" si="318"/>
        <v>0</v>
      </c>
      <c r="NZ87" s="38" t="str">
        <f>IF(NU87=0,"",IF(NX87&gt;Configurações!$B$15,"7DIA ","")&amp;IF(AND(WEEKDAY(NQ$5)=1,NY87&gt;IF($D87="F",Configurações!$B$13,Configurações!$B$14)),"DOM ","")&amp;IF(Configurações!$B$3="Simples","",IF(ROUND(NV87*1440,0)&lt;=ROUND(Configurações!$B$11*1440,0),IF(ROUND(NW87*1440,0)&gt;0,"INT-INDEVIDO",""),IF(ROUND(NV87*1440,0)&lt;=ROUND(Configurações!$B$12*1440,0),IF(ROUND(NW87*1440,0)&lt;&gt;ROUND(Configurações!$B$8*1440,0),"INT-15MIN",""),IF(OR(ROUND(NW87*1440,0)&lt;ROUND(Configurações!$B$9*1440,0),ROUND(NW87*1440,0)&gt;ROUND(Configurações!$B$10*1440,0)),"INT-1H2H","")))))</f>
        <v/>
      </c>
      <c r="OA87" t="str">
        <f>IF(Configurações!$B$3="Simples",IF('Escala Simples'!AT87="Trabalho","TRAB",IF('Escala Simples'!AT87="Folga","FOLGA",IF('Escala Simples'!AT87="Atestado","ATEST",IF('Escala Simples'!AT87="Férias","FERIAS","")))),"")</f>
        <v/>
      </c>
      <c r="OB87" s="72">
        <f>SUMIFS(Cálculos!$G87:$OA87,Cálculos!$G$4:$OA$4,"H",Cálculos!$G$3:$OA$3,1)</f>
        <v>0</v>
      </c>
      <c r="OC87">
        <f>SUMIFS(Cálculos!$G87:$OA87,Cálculos!$G$4:$OA$4,"T",Cálculos!$G$3:$OA$3,1)</f>
        <v>0</v>
      </c>
      <c r="OD87" s="69" t="str">
        <f>IF($B87="","",IF(AND(Configurações!$B$3&lt;&gt;"Simples",ISNUMBER($C87),ROUND(OB87*1440,0)&gt;$C87*60),"Jornada semanal excedida: "&amp;TEXT(OB87,"[h]:mm")&amp;" (contratada "&amp;$C87&amp;"h) • ","")&amp;IF(IF(Configurações!$B$6="Sim",OC87&gt;6,OC87&gt;Configurações!$B$5),IF(Configurações!$B$6="Sim","Semana inteira sem folga — mínimo 1 folga (CCT/ACT) • ","Mais de "&amp;Configurações!$B$5&amp;" dias trabalhados — obrigatórias 2 folgas semanais • "),"")&amp;IF(COUNTIF(G87:CD87,"*7DIA*")&gt;0,"7º dia consecutivo de trabalho • ","")&amp;IF(COUNTIF(G87:CD87,"*DOM*")&gt;0,"Domingos consecutivos acima do permitido • ","")&amp;IF(COUNTIF(G87:CD87,"*INT-INDEVIDO*")&gt;0,"Intervalo indevido em jornada até 4h • ","")&amp;IF(COUNTIF(G87:CD87,"*INT-15MIN*")&gt;0,"Intervalo deve ser de 15 min (jornada 4h01–6h) • ","")&amp;IF(COUNTIF(G87:CD87,"*INT-1H2H*")&gt;0,"Intervalo fora de 1h–2h (jornada acima de 6h) • ",""))</f>
        <v/>
      </c>
      <c r="OE87">
        <f>IF($B87="",0,IF(AND(Configurações!$B$3&lt;&gt;"Simples",ISNUMBER($C87),ROUND(OB87*1440,0)&gt;$C87*60),1,0))</f>
        <v>0</v>
      </c>
      <c r="OF87">
        <f>IF($B87="",0,IF(IF(Configurações!$B$6="Sim",OC87&gt;6,OC87&gt;Configurações!$B$5),1,0))</f>
        <v>0</v>
      </c>
      <c r="OG87" s="72">
        <f>SUMIFS(Cálculos!$G87:$OA87,Cálculos!$G$4:$OA$4,"H",Cálculos!$G$3:$OA$3,2)</f>
        <v>0</v>
      </c>
      <c r="OH87">
        <f>SUMIFS(Cálculos!$G87:$OA87,Cálculos!$G$4:$OA$4,"T",Cálculos!$G$3:$OA$3,2)</f>
        <v>0</v>
      </c>
      <c r="OI87" s="69" t="str">
        <f>IF($B87="","",IF(AND(Configurações!$B$3&lt;&gt;"Simples",ISNUMBER($C87),ROUND(OG87*1440,0)&gt;$C87*60),"Jornada semanal excedida: "&amp;TEXT(OG87,"[h]:mm")&amp;" (contratada "&amp;$C87&amp;"h) • ","")&amp;IF(IF(Configurações!$B$6="Sim",OH87&gt;6,OH87&gt;Configurações!$B$5),IF(Configurações!$B$6="Sim","Semana inteira sem folga — mínimo 1 folga (CCT/ACT) • ","Mais de "&amp;Configurações!$B$5&amp;" dias trabalhados — obrigatórias 2 folgas semanais • "),"")&amp;IF(COUNTIF(CF87:FC87,"*7DIA*")&gt;0,"7º dia consecutivo de trabalho • ","")&amp;IF(COUNTIF(CF87:FC87,"*DOM*")&gt;0,"Domingos consecutivos acima do permitido • ","")&amp;IF(COUNTIF(CF87:FC87,"*INT-INDEVIDO*")&gt;0,"Intervalo indevido em jornada até 4h • ","")&amp;IF(COUNTIF(CF87:FC87,"*INT-15MIN*")&gt;0,"Intervalo deve ser de 15 min (jornada 4h01–6h) • ","")&amp;IF(COUNTIF(CF87:FC87,"*INT-1H2H*")&gt;0,"Intervalo fora de 1h–2h (jornada acima de 6h) • ",""))</f>
        <v/>
      </c>
      <c r="OJ87">
        <f>IF($B87="",0,IF(AND(Configurações!$B$3&lt;&gt;"Simples",ISNUMBER($C87),ROUND(OG87*1440,0)&gt;$C87*60),1,0))</f>
        <v>0</v>
      </c>
      <c r="OK87">
        <f>IF($B87="",0,IF(IF(Configurações!$B$6="Sim",OH87&gt;6,OH87&gt;Configurações!$B$5),1,0))</f>
        <v>0</v>
      </c>
      <c r="OL87" s="72">
        <f>SUMIFS(Cálculos!$G87:$OA87,Cálculos!$G$4:$OA$4,"H",Cálculos!$G$3:$OA$3,3)</f>
        <v>0</v>
      </c>
      <c r="OM87">
        <f>SUMIFS(Cálculos!$G87:$OA87,Cálculos!$G$4:$OA$4,"T",Cálculos!$G$3:$OA$3,3)</f>
        <v>0</v>
      </c>
      <c r="ON87" s="69" t="str">
        <f>IF($B87="","",IF(AND(Configurações!$B$3&lt;&gt;"Simples",ISNUMBER($C87),ROUND(OL87*1440,0)&gt;$C87*60),"Jornada semanal excedida: "&amp;TEXT(OL87,"[h]:mm")&amp;" (contratada "&amp;$C87&amp;"h) • ","")&amp;IF(IF(Configurações!$B$6="Sim",OM87&gt;6,OM87&gt;Configurações!$B$5),IF(Configurações!$B$6="Sim","Semana inteira sem folga — mínimo 1 folga (CCT/ACT) • ","Mais de "&amp;Configurações!$B$5&amp;" dias trabalhados — obrigatórias 2 folgas semanais • "),"")&amp;IF(COUNTIF(FE87:IB87,"*7DIA*")&gt;0,"7º dia consecutivo de trabalho • ","")&amp;IF(COUNTIF(FE87:IB87,"*DOM*")&gt;0,"Domingos consecutivos acima do permitido • ","")&amp;IF(COUNTIF(FE87:IB87,"*INT-INDEVIDO*")&gt;0,"Intervalo indevido em jornada até 4h • ","")&amp;IF(COUNTIF(FE87:IB87,"*INT-15MIN*")&gt;0,"Intervalo deve ser de 15 min (jornada 4h01–6h) • ","")&amp;IF(COUNTIF(FE87:IB87,"*INT-1H2H*")&gt;0,"Intervalo fora de 1h–2h (jornada acima de 6h) • ",""))</f>
        <v/>
      </c>
      <c r="OO87">
        <f>IF($B87="",0,IF(AND(Configurações!$B$3&lt;&gt;"Simples",ISNUMBER($C87),ROUND(OL87*1440,0)&gt;$C87*60),1,0))</f>
        <v>0</v>
      </c>
      <c r="OP87">
        <f>IF($B87="",0,IF(IF(Configurações!$B$6="Sim",OM87&gt;6,OM87&gt;Configurações!$B$5),1,0))</f>
        <v>0</v>
      </c>
      <c r="OQ87" s="72">
        <f>SUMIFS(Cálculos!$G87:$OA87,Cálculos!$G$4:$OA$4,"H",Cálculos!$G$3:$OA$3,4)</f>
        <v>0</v>
      </c>
      <c r="OR87">
        <f>SUMIFS(Cálculos!$G87:$OA87,Cálculos!$G$4:$OA$4,"T",Cálculos!$G$3:$OA$3,4)</f>
        <v>0</v>
      </c>
      <c r="OS87" s="69" t="str">
        <f>IF($B87="","",IF(AND(Configurações!$B$3&lt;&gt;"Simples",ISNUMBER($C87),ROUND(OQ87*1440,0)&gt;$C87*60),"Jornada semanal excedida: "&amp;TEXT(OQ87,"[h]:mm")&amp;" (contratada "&amp;$C87&amp;"h) • ","")&amp;IF(IF(Configurações!$B$6="Sim",OR87&gt;6,OR87&gt;Configurações!$B$5),IF(Configurações!$B$6="Sim","Semana inteira sem folga — mínimo 1 folga (CCT/ACT) • ","Mais de "&amp;Configurações!$B$5&amp;" dias trabalhados — obrigatórias 2 folgas semanais • "),"")&amp;IF(COUNTIF(ID87:LA87,"*7DIA*")&gt;0,"7º dia consecutivo de trabalho • ","")&amp;IF(COUNTIF(ID87:LA87,"*DOM*")&gt;0,"Domingos consecutivos acima do permitido • ","")&amp;IF(COUNTIF(ID87:LA87,"*INT-INDEVIDO*")&gt;0,"Intervalo indevido em jornada até 4h • ","")&amp;IF(COUNTIF(ID87:LA87,"*INT-15MIN*")&gt;0,"Intervalo deve ser de 15 min (jornada 4h01–6h) • ","")&amp;IF(COUNTIF(ID87:LA87,"*INT-1H2H*")&gt;0,"Intervalo fora de 1h–2h (jornada acima de 6h) • ",""))</f>
        <v/>
      </c>
      <c r="OT87">
        <f>IF($B87="",0,IF(AND(Configurações!$B$3&lt;&gt;"Simples",ISNUMBER($C87),ROUND(OQ87*1440,0)&gt;$C87*60),1,0))</f>
        <v>0</v>
      </c>
      <c r="OU87">
        <f>IF($B87="",0,IF(IF(Configurações!$B$6="Sim",OR87&gt;6,OR87&gt;Configurações!$B$5),1,0))</f>
        <v>0</v>
      </c>
      <c r="OV87" s="72">
        <f>SUMIFS(Cálculos!$G87:$OA87,Cálculos!$G$4:$OA$4,"H",Cálculos!$G$3:$OA$3,5)</f>
        <v>0</v>
      </c>
      <c r="OW87">
        <f>SUMIFS(Cálculos!$G87:$OA87,Cálculos!$G$4:$OA$4,"T",Cálculos!$G$3:$OA$3,5)</f>
        <v>0</v>
      </c>
      <c r="OX87" s="69" t="str">
        <f>IF($B87="","",IF(AND(Configurações!$B$3&lt;&gt;"Simples",ISNUMBER($C87),ROUND(OV87*1440,0)&gt;$C87*60),"Jornada semanal excedida: "&amp;TEXT(OV87,"[h]:mm")&amp;" (contratada "&amp;$C87&amp;"h) • ","")&amp;IF(IF(Configurações!$B$6="Sim",OW87&gt;6,OW87&gt;Configurações!$B$5),IF(Configurações!$B$6="Sim","Semana inteira sem folga — mínimo 1 folga (CCT/ACT) • ","Mais de "&amp;Configurações!$B$5&amp;" dias trabalhados — obrigatórias 2 folgas semanais • "),"")&amp;IF(COUNTIF(LC87:NZ87,"*7DIA*")&gt;0,"7º dia consecutivo de trabalho • ","")&amp;IF(COUNTIF(LC87:NZ87,"*DOM*")&gt;0,"Domingos consecutivos acima do permitido • ","")&amp;IF(COUNTIF(LC87:NZ87,"*INT-INDEVIDO*")&gt;0,"Intervalo indevido em jornada até 4h • ","")&amp;IF(COUNTIF(LC87:NZ87,"*INT-15MIN*")&gt;0,"Intervalo deve ser de 15 min (jornada 4h01–6h) • ","")&amp;IF(COUNTIF(LC87:NZ87,"*INT-1H2H*")&gt;0,"Intervalo fora de 1h–2h (jornada acima de 6h) • ",""))</f>
        <v/>
      </c>
      <c r="OY87">
        <f>IF($B87="",0,IF(AND(Configurações!$B$3&lt;&gt;"Simples",ISNUMBER($C87),ROUND(OV87*1440,0)&gt;$C87*60),1,0))</f>
        <v>0</v>
      </c>
      <c r="OZ87">
        <f>IF($B87="",0,IF(IF(Configurações!$B$6="Sim",OW87&gt;6,OW87&gt;Configurações!$B$5),1,0))</f>
        <v>0</v>
      </c>
      <c r="PA87">
        <f>IF($B87="",0,SUMPRODUCT((Cálculos!$G$4:$OA$4="T")*(Cálculos!$G$5:$OA$5&gt;=$PA$5)*(Cálculos!$G$5:$OA$5&lt;=$PB$5))-PE87)</f>
        <v>0</v>
      </c>
      <c r="PB87">
        <f>IF($B87="",0,PA87-SUMIFS(Cálculos!$G87:$OA87,Cálculos!$G$4:$OA$4,"T",Cálculos!$G$5:$OA$5,"&gt;="&amp;$PA$5,Cálculos!$G$5:$OA$5,"&lt;="&amp;$PB$5))</f>
        <v>0</v>
      </c>
      <c r="PC87">
        <f>ROUND(PA87*Configurações!$B$7/7,0)</f>
        <v>0</v>
      </c>
      <c r="PD87">
        <f>IF(AND(Configurações!$B$6="Sim",PA87&gt;0,PB87&lt;PC87),1,0)</f>
        <v>0</v>
      </c>
      <c r="PE87">
        <f>IF($B87="",0,COUNTIFS(Cálculos!$G$4:$OA$4,"ST",Cálculos!$G$5:$OA$5,"&gt;="&amp;$PA$5,Cálculos!$G$5:$OA$5,"&lt;="&amp;$PB$5,Cálculos!$G87:$OA87,"FERIAS"))</f>
        <v>0</v>
      </c>
      <c r="PF87">
        <f>IF($B87="",0,SUMPRODUCT((Cálculos!$G$4:$OA$4="T")*(Cálculos!$G$5:$OA$5&gt;=$PF$5)*(Cálculos!$G$5:$OA$5&lt;=$PG$5))-PJ87)</f>
        <v>0</v>
      </c>
      <c r="PG87">
        <f>IF($B87="",0,PF87-SUMIFS(Cálculos!$G87:$OA87,Cálculos!$G$4:$OA$4,"T",Cálculos!$G$5:$OA$5,"&gt;="&amp;$PF$5,Cálculos!$G$5:$OA$5,"&lt;="&amp;$PG$5))</f>
        <v>0</v>
      </c>
      <c r="PH87">
        <f>ROUND(PF87*Configurações!$B$7/7,0)</f>
        <v>0</v>
      </c>
      <c r="PI87">
        <f>IF(AND(Configurações!$B$6="Sim",PF87&gt;0,PG87&lt;PH87),1,0)</f>
        <v>0</v>
      </c>
      <c r="PJ87">
        <f>IF($B87="",0,COUNTIFS(Cálculos!$G$4:$OA$4,"ST",Cálculos!$G$5:$OA$5,"&gt;="&amp;$PF$5,Cálculos!$G$5:$OA$5,"&lt;="&amp;$PG$5,Cálculos!$G87:$OA87,"FERIAS"))</f>
        <v>0</v>
      </c>
      <c r="PK87">
        <f>IF($B87="",0,SUMPRODUCT((Cálculos!$G$4:$OA$4="T")*(Cálculos!$G$5:$OA$5&gt;=$PK$5)*(Cálculos!$G$5:$OA$5&lt;=$PL$5))-PO87)</f>
        <v>0</v>
      </c>
      <c r="PL87">
        <f>IF($B87="",0,PK87-SUMIFS(Cálculos!$G87:$OA87,Cálculos!$G$4:$OA$4,"T",Cálculos!$G$5:$OA$5,"&gt;="&amp;$PK$5,Cálculos!$G$5:$OA$5,"&lt;="&amp;$PL$5))</f>
        <v>0</v>
      </c>
      <c r="PM87">
        <f>ROUND(PK87*Configurações!$B$7/7,0)</f>
        <v>0</v>
      </c>
      <c r="PN87">
        <f>IF(AND(Configurações!$B$6="Sim",PK87&gt;0,PL87&lt;PM87),1,0)</f>
        <v>0</v>
      </c>
      <c r="PO87">
        <f>IF($B87="",0,COUNTIFS(Cálculos!$G$4:$OA$4,"ST",Cálculos!$G$5:$OA$5,"&gt;="&amp;$PK$5,Cálculos!$G$5:$OA$5,"&lt;="&amp;$PL$5,Cálculos!$G87:$OA87,"FERIAS"))</f>
        <v>0</v>
      </c>
      <c r="PP87" s="69" t="str">
        <f t="shared" si="319"/>
        <v/>
      </c>
    </row>
    <row r="88" spans="1:432" x14ac:dyDescent="0.25"/>
  </sheetData>
  <sheetProtection algorithmName="SHA-512" hashValue="Zt0jA/bnHnDNvw75Ib5nDW4aWJ3Trq5NegBiEgf+trM7BmaeLe/TaRoq1alYEjkakhHDXRDoxyZemAVBov/K2A==" saltValue="QTzo1jTuUjXw1BaRaQTHdQ==" spinCount="100000" sheet="1" objects="1" scenarios="1" selectLockedCells="1"/>
  <mergeCells count="1">
    <mergeCell ref="A1:Z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4</vt:i4>
      </vt:variant>
    </vt:vector>
  </HeadingPairs>
  <TitlesOfParts>
    <vt:vector size="13" baseType="lpstr">
      <vt:lpstr>Sobre</vt:lpstr>
      <vt:lpstr>Configurações</vt:lpstr>
      <vt:lpstr>Funcionários</vt:lpstr>
      <vt:lpstr>Escala Linhas</vt:lpstr>
      <vt:lpstr>Escala Colunas</vt:lpstr>
      <vt:lpstr>Escala Simples</vt:lpstr>
      <vt:lpstr>Escala Visual</vt:lpstr>
      <vt:lpstr>Resumo</vt:lpstr>
      <vt:lpstr>Cálculos</vt:lpstr>
      <vt:lpstr>'Escala Visual'!Area_de_impressao</vt:lpstr>
      <vt:lpstr>'Escala Linhas'!Titulos_de_impressao</vt:lpstr>
      <vt:lpstr>'Escala Simples'!Titulos_de_impressao</vt:lpstr>
      <vt:lpstr>'Escala Visual'!Titulos_de_impressao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Acácio Júnior</cp:lastModifiedBy>
  <cp:revision>0</cp:revision>
  <cp:lastPrinted>2026-10-19T13:55:19Z</cp:lastPrinted>
  <dcterms:created xsi:type="dcterms:W3CDTF">2026-10-16T17:10:14Z</dcterms:created>
  <dcterms:modified xsi:type="dcterms:W3CDTF">2026-10-19T14:19:46Z</dcterms:modified>
  <dc:language>en-US</dc:language>
</cp:coreProperties>
</file>